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https://dirfo-my.sharepoint.com/personal/martina_holden_dfo_no/Documents/"/>
    </mc:Choice>
  </mc:AlternateContent>
  <xr:revisionPtr revIDLastSave="0" documentId="8_{E2A91DF1-A4DD-4DE7-AC3B-C27A4E84F057}" xr6:coauthVersionLast="47" xr6:coauthVersionMax="47" xr10:uidLastSave="{00000000-0000-0000-0000-000000000000}"/>
  <bookViews>
    <workbookView xWindow="33315" yWindow="-2280" windowWidth="21600" windowHeight="12645" tabRatio="902" firstSheet="3" activeTab="3" xr2:uid="{00000000-000D-0000-FFFF-FFFF00000000}"/>
  </bookViews>
  <sheets>
    <sheet name="Firma" sheetId="70" state="hidden" r:id="rId1"/>
    <sheet name="Avstemmingskoder" sheetId="45" state="hidden" r:id="rId2"/>
    <sheet name="Grunnlagsdata" sheetId="51" state="hidden" r:id="rId3"/>
    <sheet name="Avstemmingsoversikt" sheetId="46" r:id="rId4"/>
    <sheet name="Avstemmingsoversikt SRS" sheetId="127" r:id="rId5"/>
    <sheet name="Innhold og arbeidsdeling" sheetId="39" r:id="rId6"/>
    <sheet name="Saldobalanse m arb-status" sheetId="75" r:id="rId7"/>
    <sheet name="Regnskap pr periode" sheetId="103" r:id="rId8"/>
    <sheet name="IB Kontroll IB nytt år" sheetId="59" r:id="rId9"/>
    <sheet name="A1 Bank Kontroll oppgjørskonto" sheetId="3" r:id="rId10"/>
    <sheet name="A1B Bankavstemming" sheetId="161" r:id="rId11"/>
    <sheet name="A2 Avst. SAP FI - Unit4 ERP" sheetId="2" r:id="rId12"/>
    <sheet name="A3 Gjennomgang av feilkonto" sheetId="50" r:id="rId13"/>
    <sheet name="A4 Oppfølging systemkonti" sheetId="138" r:id="rId14"/>
    <sheet name="A5 Kontroll kontant BTO" sheetId="144" r:id="rId15"/>
    <sheet name="A5B Kontroll kontant BTO" sheetId="145" r:id="rId16"/>
    <sheet name="A6 Avst. reskontro" sheetId="52" r:id="rId17"/>
    <sheet name="A7 Avst. NAV-refusjoner" sheetId="10" r:id="rId18"/>
    <sheet name="A8 Naturalytelser og gruppeliv" sheetId="48" r:id="rId19"/>
    <sheet name="A9 Andre per. kontroller" sheetId="22" r:id="rId20"/>
    <sheet name="A10 Avstemming pensjon BTO" sheetId="147" r:id="rId21"/>
    <sheet name="A11 Avstemming pensjon NTO" sheetId="148" r:id="rId22"/>
    <sheet name="A12 Avstemming MVA omv.avg.p" sheetId="150" r:id="rId23"/>
    <sheet name="B1 Rapportering til statsr(BTO)" sheetId="142" r:id="rId24"/>
    <sheet name="B2 Rapportering til statsr(NTO)" sheetId="143" r:id="rId25"/>
    <sheet name="C2 Avst.av utleggstrekk" sheetId="13" r:id="rId26"/>
    <sheet name="C3 Avst. av forskuddstrekk" sheetId="14" r:id="rId27"/>
    <sheet name="C3B Forskuddstrekk skatt utland" sheetId="152" r:id="rId28"/>
    <sheet name="C4 Avst. Svalbardskatt " sheetId="63" r:id="rId29"/>
    <sheet name="C5 Avst. AGA bruttobudsj." sheetId="57" r:id="rId30"/>
    <sheet name="C6 Avst. AGA nettobudsj." sheetId="53" r:id="rId31"/>
    <sheet name="C7 Avst. finansskatt" sheetId="69" r:id="rId32"/>
    <sheet name="C8 Tidstyring overf.timer" sheetId="72" r:id="rId33"/>
    <sheet name="D1 Spes. balansekonti lønn" sheetId="18" r:id="rId34"/>
    <sheet name="D2 Spes. andre balansekonti" sheetId="19" r:id="rId35"/>
    <sheet name="D2B Aksjer og andeler" sheetId="162" r:id="rId36"/>
    <sheet name="D3 Spesifikasjon av forskudd" sheetId="24" r:id="rId37"/>
    <sheet name="D4 Spesifikasjon arb.giverlån" sheetId="44" r:id="rId38"/>
    <sheet name="D5 Avst. kto. 1987 - netto.mva." sheetId="56" r:id="rId39"/>
    <sheet name="E1 Tilskudd og innkreving" sheetId="157" r:id="rId40"/>
    <sheet name="E2 Avstemming feriep. SAP" sheetId="60" r:id="rId41"/>
    <sheet name="E3 Halvårlig avst. feriepenger" sheetId="61" r:id="rId42"/>
    <sheet name="F2 Mellomregn. vs statsregn" sheetId="38" r:id="rId43"/>
    <sheet name="F3 Kontroll periode 13" sheetId="133" r:id="rId44"/>
    <sheet name="S01 Avst. HB mot ANL" sheetId="139" r:id="rId45"/>
    <sheet name="S01B Anlegg - Note 4" sheetId="158" r:id="rId46"/>
    <sheet name="S01C Anlegg - Note 3" sheetId="159" r:id="rId47"/>
    <sheet name="S01D Eiendomsskjema" sheetId="160" r:id="rId48"/>
    <sheet name="S02 Avst. forpliktelse og avskr" sheetId="109" r:id="rId49"/>
    <sheet name="S03 Avst. aktivert driftsbev." sheetId="110" r:id="rId50"/>
    <sheet name="S04 Kontroll gevinst og tap" sheetId="111" r:id="rId51"/>
    <sheet name="S05 Avst. innt.føring BTO" sheetId="128" r:id="rId52"/>
    <sheet name="S06 Avst. innt.føring NTO" sheetId="112" r:id="rId53"/>
    <sheet name="S07 Spesifikasjon konto 216-218" sheetId="113" r:id="rId54"/>
    <sheet name="S08 Spesifikasjon av div konto" sheetId="114" r:id="rId55"/>
    <sheet name="S08B Per opptj inntekt" sheetId="163" r:id="rId56"/>
    <sheet name="S08C kto 2960" sheetId="164" r:id="rId57"/>
    <sheet name="S08D Pål kostn" sheetId="165" r:id="rId58"/>
    <sheet name="S08E Forskuddsbet kostn" sheetId="166" r:id="rId59"/>
    <sheet name="S09 Kontroll poster med per.nøk" sheetId="119" r:id="rId60"/>
    <sheet name="S10 Påløpt refusjon NAV" sheetId="121" r:id="rId61"/>
    <sheet name="S11 Avst påløpt FP - bto" sheetId="151" r:id="rId62"/>
    <sheet name="S12 Lønnsavsetninger (bto)" sheetId="155" r:id="rId63"/>
    <sheet name="S14 Lønnsavsetninger (nto)" sheetId="149" r:id="rId64"/>
    <sheet name="S15 Kontroll påløpt AGA" sheetId="156" r:id="rId65"/>
    <sheet name="S15B AGA" sheetId="167" r:id="rId66"/>
    <sheet name="S16 Påløpte reisekostnader SAP" sheetId="154" r:id="rId67"/>
    <sheet name="S17 Sjekkliste - SRS" sheetId="169" r:id="rId68"/>
    <sheet name="S17B Sjekkliste-halvårskontrol" sheetId="168" r:id="rId69"/>
  </sheets>
  <externalReferences>
    <externalReference r:id="rId70"/>
    <externalReference r:id="rId71"/>
    <externalReference r:id="rId72"/>
  </externalReferences>
  <definedNames>
    <definedName name="_xlnm._FilterDatabase" localSheetId="12" hidden="1">'A3 Gjennomgang av feilkonto'!$A$34:$L$50</definedName>
    <definedName name="_xlnm._FilterDatabase" localSheetId="13" hidden="1">'A4 Oppfølging systemkonti'!$B$39:$M$63</definedName>
    <definedName name="_xlnm._FilterDatabase" localSheetId="3" hidden="1">Avstemmingsoversikt!$A$5:$P$59</definedName>
    <definedName name="_xlnm._FilterDatabase" localSheetId="33" hidden="1">'D1 Spes. balansekonti lønn'!#REF!</definedName>
    <definedName name="_xlnm._FilterDatabase" localSheetId="0" hidden="1">Firma!$A$1:$F$1</definedName>
    <definedName name="_xlnm._FilterDatabase" localSheetId="6" hidden="1">'Saldobalanse m arb-status'!$A$4:$T$632</definedName>
    <definedName name="Avs" localSheetId="20">#REF!</definedName>
    <definedName name="Avs" localSheetId="21">#REF!</definedName>
    <definedName name="Avs" localSheetId="22">#REF!</definedName>
    <definedName name="Avs" localSheetId="10">#REF!</definedName>
    <definedName name="Avs" localSheetId="13">#REF!</definedName>
    <definedName name="Avs" localSheetId="14">#REF!</definedName>
    <definedName name="Avs" localSheetId="24">#REF!</definedName>
    <definedName name="Avs" localSheetId="27">#REF!</definedName>
    <definedName name="Avs" localSheetId="35">#REF!</definedName>
    <definedName name="Avs" localSheetId="47">#REF!</definedName>
    <definedName name="Avs" localSheetId="51">#REF!</definedName>
    <definedName name="Avs" localSheetId="55">#REF!</definedName>
    <definedName name="Avs" localSheetId="56">#REF!</definedName>
    <definedName name="Avs" localSheetId="57">#REF!</definedName>
    <definedName name="Avs" localSheetId="58">#REF!</definedName>
    <definedName name="Avs" localSheetId="61">'S11 Avst påløpt FP - bto'!#REF!</definedName>
    <definedName name="Avs" localSheetId="62">#REF!</definedName>
    <definedName name="Avs" localSheetId="63">#REF!</definedName>
    <definedName name="Avs" localSheetId="64">#REF!</definedName>
    <definedName name="Avs" localSheetId="65">#REF!</definedName>
    <definedName name="Avs" localSheetId="66">#REF!</definedName>
    <definedName name="Avs" localSheetId="67">'[1]D7 Avstemming ordinær MVA'!#REF!</definedName>
    <definedName name="Avs" localSheetId="68">'S17B Sjekkliste-halvårskontrol'!#REF!</definedName>
    <definedName name="Avs">#REF!</definedName>
    <definedName name="Avstemming_Forsystem_EFB_og_Unit4_ERP" localSheetId="20">Avstemmingsoversikt!#REF!</definedName>
    <definedName name="Avstemming_Forsystem_EFB_og_Unit4_ERP" localSheetId="21">Avstemmingsoversikt!#REF!</definedName>
    <definedName name="Avstemming_Forsystem_EFB_og_Unit4_ERP" localSheetId="10">#REF!</definedName>
    <definedName name="Avstemming_Forsystem_EFB_og_Unit4_ERP" localSheetId="14">Avstemmingsoversikt!#REF!</definedName>
    <definedName name="Avstemming_Forsystem_EFB_og_Unit4_ERP" localSheetId="24">Avstemmingsoversikt!#REF!</definedName>
    <definedName name="Avstemming_Forsystem_EFB_og_Unit4_ERP" localSheetId="27">#REF!</definedName>
    <definedName name="Avstemming_Forsystem_EFB_og_Unit4_ERP" localSheetId="35">#REF!</definedName>
    <definedName name="Avstemming_Forsystem_EFB_og_Unit4_ERP" localSheetId="45">#REF!</definedName>
    <definedName name="Avstemming_Forsystem_EFB_og_Unit4_ERP" localSheetId="46">#REF!</definedName>
    <definedName name="Avstemming_Forsystem_EFB_og_Unit4_ERP" localSheetId="55">'S08B Per opptj inntekt'!#REF!</definedName>
    <definedName name="Avstemming_Forsystem_EFB_og_Unit4_ERP" localSheetId="56">'S08C kto 2960'!#REF!</definedName>
    <definedName name="Avstemming_Forsystem_EFB_og_Unit4_ERP" localSheetId="57">'S08D Pål kostn'!#REF!</definedName>
    <definedName name="Avstemming_Forsystem_EFB_og_Unit4_ERP" localSheetId="58">'S08E Forskuddsbet kostn'!#REF!</definedName>
    <definedName name="Avstemming_Forsystem_EFB_og_Unit4_ERP" localSheetId="61">#REF!</definedName>
    <definedName name="Avstemming_Forsystem_EFB_og_Unit4_ERP" localSheetId="62">#REF!</definedName>
    <definedName name="Avstemming_Forsystem_EFB_og_Unit4_ERP" localSheetId="64">#REF!</definedName>
    <definedName name="Avstemming_Forsystem_EFB_og_Unit4_ERP" localSheetId="65">'S15B AGA'!#REF!</definedName>
    <definedName name="Avstemming_Forsystem_EFB_og_Unit4_ERP" localSheetId="66">Avstemmingsoversikt!#REF!</definedName>
    <definedName name="Avstemming_Forsystem_EFB_og_Unit4_ERP" localSheetId="67">[2]Avstemmingsoversikt!#REF!</definedName>
    <definedName name="Avstemming_Forsystem_EFB_og_Unit4_ERP" localSheetId="68">'S17B Sjekkliste-halvårskontrol'!#REF!</definedName>
    <definedName name="Avstemming_Forsystem_EFB_og_Unit4_ERP">Avstemmingsoversikt!#REF!</definedName>
    <definedName name="Avstemming_reskontro_mot_hovedbok_i_Unit4_ERP" localSheetId="27">#REF!</definedName>
    <definedName name="Avstemming_reskontro_mot_hovedbok_i_Unit4_ERP">Avstemmingsoversikt!$B$16</definedName>
    <definedName name="Avstemming_reskontro_SAP_FI_og_Unit4_ERP_hovedbok" localSheetId="27">#REF!</definedName>
    <definedName name="Avstemming_reskontro_SAP_FI_og_Unit4_ERP_hovedbok">Avstemmingsoversikt!$B$11</definedName>
    <definedName name="KundeNavn" localSheetId="20">#REF!</definedName>
    <definedName name="KundeNavn" localSheetId="21">#REF!</definedName>
    <definedName name="KundeNavn" localSheetId="22">#REF!</definedName>
    <definedName name="KundeNavn" localSheetId="10">#REF!</definedName>
    <definedName name="KundeNavn" localSheetId="13">#REF!</definedName>
    <definedName name="KundeNavn" localSheetId="14">#REF!</definedName>
    <definedName name="KundeNavn" localSheetId="4">#REF!</definedName>
    <definedName name="KundeNavn" localSheetId="24">#REF!</definedName>
    <definedName name="KundeNavn" localSheetId="27">#REF!</definedName>
    <definedName name="KundeNavn" localSheetId="31">#REF!</definedName>
    <definedName name="KundeNavn" localSheetId="32">#REF!</definedName>
    <definedName name="KundeNavn" localSheetId="35">#REF!</definedName>
    <definedName name="KundeNavn" localSheetId="44">#REF!</definedName>
    <definedName name="KundeNavn" localSheetId="45">#REF!</definedName>
    <definedName name="KundeNavn" localSheetId="46">#REF!</definedName>
    <definedName name="KundeNavn" localSheetId="47">#REF!</definedName>
    <definedName name="KundeNavn" localSheetId="48">#REF!</definedName>
    <definedName name="KundeNavn" localSheetId="49">#REF!</definedName>
    <definedName name="KundeNavn" localSheetId="50">#REF!</definedName>
    <definedName name="KundeNavn" localSheetId="51">#REF!</definedName>
    <definedName name="KundeNavn" localSheetId="52">#REF!</definedName>
    <definedName name="KundeNavn" localSheetId="53">#REF!</definedName>
    <definedName name="KundeNavn" localSheetId="54">#REF!</definedName>
    <definedName name="KundeNavn" localSheetId="55">#REF!</definedName>
    <definedName name="KundeNavn" localSheetId="56">#REF!</definedName>
    <definedName name="KundeNavn" localSheetId="57">#REF!</definedName>
    <definedName name="KundeNavn" localSheetId="58">#REF!</definedName>
    <definedName name="KundeNavn" localSheetId="59">#REF!</definedName>
    <definedName name="KundeNavn" localSheetId="60">#REF!</definedName>
    <definedName name="KundeNavn" localSheetId="61">'S11 Avst påløpt FP - bto'!#REF!</definedName>
    <definedName name="KundeNavn" localSheetId="62">#REF!</definedName>
    <definedName name="KundeNavn" localSheetId="63">#REF!</definedName>
    <definedName name="KundeNavn" localSheetId="64">'S15 Kontroll påløpt AGA'!#REF!</definedName>
    <definedName name="KundeNavn" localSheetId="65">#REF!</definedName>
    <definedName name="KundeNavn" localSheetId="66">#REF!</definedName>
    <definedName name="KundeNavn" localSheetId="67">'[1]D7 Avstemming ordinær MVA'!#REF!</definedName>
    <definedName name="KundeNavn" localSheetId="68">'S17B Sjekkliste-halvårskontrol'!#REF!</definedName>
    <definedName name="KundeNavn">#REF!</definedName>
    <definedName name="Kundenr" localSheetId="20">#REF!</definedName>
    <definedName name="Kundenr" localSheetId="21">#REF!</definedName>
    <definedName name="Kundenr" localSheetId="22">#REF!</definedName>
    <definedName name="Kundenr" localSheetId="10">#REF!</definedName>
    <definedName name="Kundenr" localSheetId="13">#REF!</definedName>
    <definedName name="Kundenr" localSheetId="14">#REF!</definedName>
    <definedName name="Kundenr" localSheetId="27">#REF!</definedName>
    <definedName name="Kundenr" localSheetId="32">#REF!</definedName>
    <definedName name="Kundenr" localSheetId="35">#REF!</definedName>
    <definedName name="Kundenr" localSheetId="44">#REF!</definedName>
    <definedName name="Kundenr" localSheetId="47">#REF!</definedName>
    <definedName name="Kundenr" localSheetId="55">#REF!</definedName>
    <definedName name="Kundenr" localSheetId="56">#REF!</definedName>
    <definedName name="Kundenr" localSheetId="57">#REF!</definedName>
    <definedName name="Kundenr" localSheetId="58">#REF!</definedName>
    <definedName name="Kundenr" localSheetId="61">#REF!</definedName>
    <definedName name="Kundenr" localSheetId="62">#REF!</definedName>
    <definedName name="Kundenr" localSheetId="63">#REF!</definedName>
    <definedName name="Kundenr" localSheetId="64">#REF!</definedName>
    <definedName name="Kundenr" localSheetId="65">#REF!</definedName>
    <definedName name="Kundenr" localSheetId="66">#REF!</definedName>
    <definedName name="Kundenr">#REF!</definedName>
    <definedName name="tbl_arts" localSheetId="20">#REF!</definedName>
    <definedName name="tbl_arts" localSheetId="21">#REF!</definedName>
    <definedName name="tbl_arts" localSheetId="22">#REF!</definedName>
    <definedName name="tbl_arts" localSheetId="10">#REF!</definedName>
    <definedName name="tbl_arts" localSheetId="14">#REF!</definedName>
    <definedName name="tbl_arts" localSheetId="4">#REF!</definedName>
    <definedName name="tbl_arts" localSheetId="23">'B1 Rapportering til statsr(BTO)'!$B$42:$B$1015</definedName>
    <definedName name="tbl_arts" localSheetId="24">'B2 Rapportering til statsr(NTO)'!$A$41:$A$708</definedName>
    <definedName name="tbl_arts" localSheetId="27">#REF!</definedName>
    <definedName name="tbl_arts" localSheetId="32">#REF!</definedName>
    <definedName name="tbl_arts" localSheetId="35">#REF!</definedName>
    <definedName name="tbl_arts" localSheetId="45">#REF!</definedName>
    <definedName name="tbl_arts" localSheetId="46">#REF!</definedName>
    <definedName name="tbl_arts" localSheetId="47">#REF!</definedName>
    <definedName name="tbl_arts" localSheetId="48">#REF!</definedName>
    <definedName name="tbl_arts" localSheetId="49">#REF!</definedName>
    <definedName name="tbl_arts" localSheetId="50">#REF!</definedName>
    <definedName name="tbl_arts" localSheetId="51">#REF!</definedName>
    <definedName name="tbl_arts" localSheetId="52">#REF!</definedName>
    <definedName name="tbl_arts" localSheetId="53">#REF!</definedName>
    <definedName name="tbl_arts" localSheetId="54">#REF!</definedName>
    <definedName name="tbl_arts" localSheetId="55">#REF!</definedName>
    <definedName name="tbl_arts" localSheetId="56">#REF!</definedName>
    <definedName name="tbl_arts" localSheetId="57">#REF!</definedName>
    <definedName name="tbl_arts" localSheetId="58">#REF!</definedName>
    <definedName name="tbl_arts" localSheetId="59">#REF!</definedName>
    <definedName name="tbl_arts" localSheetId="60">#REF!</definedName>
    <definedName name="tbl_arts" localSheetId="61">'S11 Avst påløpt FP - bto'!#REF!</definedName>
    <definedName name="tbl_arts" localSheetId="62">#REF!</definedName>
    <definedName name="tbl_arts" localSheetId="63">#REF!</definedName>
    <definedName name="tbl_arts" localSheetId="64">'S15 Kontroll påløpt AGA'!#REF!</definedName>
    <definedName name="tbl_arts" localSheetId="65">#REF!</definedName>
    <definedName name="tbl_arts" localSheetId="66">#REF!</definedName>
    <definedName name="tbl_arts" localSheetId="67">'[3]B1 Rapportering til Statsregn'!$B$28:$B$1000</definedName>
    <definedName name="tbl_arts" localSheetId="68">'S17B Sjekkliste-halvårskontrol'!#REF!</definedName>
    <definedName name="tbl_arts">#REF!</definedName>
    <definedName name="tbl_rappart" localSheetId="20">#REF!</definedName>
    <definedName name="tbl_rappart" localSheetId="21">#REF!</definedName>
    <definedName name="tbl_rappart" localSheetId="22">#REF!</definedName>
    <definedName name="tbl_rappart" localSheetId="10">#REF!</definedName>
    <definedName name="tbl_rappart" localSheetId="14">#REF!</definedName>
    <definedName name="tbl_rappart" localSheetId="4">#REF!</definedName>
    <definedName name="tbl_rappart" localSheetId="23">'B1 Rapportering til statsr(BTO)'!$G$42:$G$1014</definedName>
    <definedName name="tbl_rappart" localSheetId="24">'B2 Rapportering til statsr(NTO)'!$D$41:$D$708</definedName>
    <definedName name="tbl_rappart" localSheetId="27">#REF!</definedName>
    <definedName name="tbl_rappart" localSheetId="32">#REF!</definedName>
    <definedName name="tbl_rappart" localSheetId="35">#REF!</definedName>
    <definedName name="tbl_rappart" localSheetId="45">#REF!</definedName>
    <definedName name="tbl_rappart" localSheetId="46">#REF!</definedName>
    <definedName name="tbl_rappart" localSheetId="47">#REF!</definedName>
    <definedName name="tbl_rappart" localSheetId="48">#REF!</definedName>
    <definedName name="tbl_rappart" localSheetId="49">#REF!</definedName>
    <definedName name="tbl_rappart" localSheetId="50">#REF!</definedName>
    <definedName name="tbl_rappart" localSheetId="51">#REF!</definedName>
    <definedName name="tbl_rappart" localSheetId="52">#REF!</definedName>
    <definedName name="tbl_rappart" localSheetId="53">#REF!</definedName>
    <definedName name="tbl_rappart" localSheetId="54">#REF!</definedName>
    <definedName name="tbl_rappart" localSheetId="55">#REF!</definedName>
    <definedName name="tbl_rappart" localSheetId="56">#REF!</definedName>
    <definedName name="tbl_rappart" localSheetId="57">#REF!</definedName>
    <definedName name="tbl_rappart" localSheetId="58">#REF!</definedName>
    <definedName name="tbl_rappart" localSheetId="59">#REF!</definedName>
    <definedName name="tbl_rappart" localSheetId="60">#REF!</definedName>
    <definedName name="tbl_rappart" localSheetId="61">'S11 Avst påløpt FP - bto'!#REF!</definedName>
    <definedName name="tbl_rappart" localSheetId="62">#REF!</definedName>
    <definedName name="tbl_rappart" localSheetId="63">#REF!</definedName>
    <definedName name="tbl_rappart" localSheetId="64">'S15 Kontroll påløpt AGA'!#REF!</definedName>
    <definedName name="tbl_rappart" localSheetId="65">#REF!</definedName>
    <definedName name="tbl_rappart" localSheetId="66">#REF!</definedName>
    <definedName name="tbl_rappart" localSheetId="67">'[3]B1 Rapportering til Statsregn'!$E$28:$E$1000</definedName>
    <definedName name="tbl_rappart" localSheetId="68">'S17B Sjekkliste-halvårskontrol'!#REF!</definedName>
    <definedName name="tbl_rappart">#REF!</definedName>
    <definedName name="tbl_rappstat" localSheetId="20">#REF!</definedName>
    <definedName name="tbl_rappstat" localSheetId="21">#REF!</definedName>
    <definedName name="tbl_rappstat" localSheetId="22">#REF!</definedName>
    <definedName name="tbl_rappstat" localSheetId="10">#REF!</definedName>
    <definedName name="tbl_rappstat" localSheetId="14">#REF!</definedName>
    <definedName name="tbl_rappstat" localSheetId="4">#REF!</definedName>
    <definedName name="tbl_rappstat" localSheetId="23">'B1 Rapportering til statsr(BTO)'!$F$42:$F$1014</definedName>
    <definedName name="tbl_rappstat" localSheetId="24">#REF!</definedName>
    <definedName name="tbl_rappstat" localSheetId="27">#REF!</definedName>
    <definedName name="tbl_rappstat" localSheetId="32">#REF!</definedName>
    <definedName name="tbl_rappstat" localSheetId="35">#REF!</definedName>
    <definedName name="tbl_rappstat" localSheetId="45">#REF!</definedName>
    <definedName name="tbl_rappstat" localSheetId="46">#REF!</definedName>
    <definedName name="tbl_rappstat" localSheetId="47">#REF!</definedName>
    <definedName name="tbl_rappstat" localSheetId="48">#REF!</definedName>
    <definedName name="tbl_rappstat" localSheetId="49">#REF!</definedName>
    <definedName name="tbl_rappstat" localSheetId="50">#REF!</definedName>
    <definedName name="tbl_rappstat" localSheetId="51">#REF!</definedName>
    <definedName name="tbl_rappstat" localSheetId="52">#REF!</definedName>
    <definedName name="tbl_rappstat" localSheetId="53">#REF!</definedName>
    <definedName name="tbl_rappstat" localSheetId="54">#REF!</definedName>
    <definedName name="tbl_rappstat" localSheetId="55">#REF!</definedName>
    <definedName name="tbl_rappstat" localSheetId="56">#REF!</definedName>
    <definedName name="tbl_rappstat" localSheetId="57">#REF!</definedName>
    <definedName name="tbl_rappstat" localSheetId="58">#REF!</definedName>
    <definedName name="tbl_rappstat" localSheetId="59">#REF!</definedName>
    <definedName name="tbl_rappstat" localSheetId="60">#REF!</definedName>
    <definedName name="tbl_rappstat" localSheetId="61">'S11 Avst påløpt FP - bto'!#REF!</definedName>
    <definedName name="tbl_rappstat" localSheetId="62">#REF!</definedName>
    <definedName name="tbl_rappstat" localSheetId="63">#REF!</definedName>
    <definedName name="tbl_rappstat" localSheetId="64">'S15 Kontroll påløpt AGA'!#REF!</definedName>
    <definedName name="tbl_rappstat" localSheetId="65">#REF!</definedName>
    <definedName name="tbl_rappstat" localSheetId="66">#REF!</definedName>
    <definedName name="tbl_rappstat" localSheetId="67">'[3]B1 Rapportering til Statsregn'!$D$28:$D$1000</definedName>
    <definedName name="tbl_rappstat" localSheetId="68">'S17B Sjekkliste-halvårskontrol'!#REF!</definedName>
    <definedName name="tbl_rappstat">#REF!</definedName>
    <definedName name="tbl_rapptot" localSheetId="20">#REF!</definedName>
    <definedName name="tbl_rapptot" localSheetId="21">#REF!</definedName>
    <definedName name="tbl_rapptot" localSheetId="22">#REF!</definedName>
    <definedName name="tbl_rapptot" localSheetId="10">#REF!</definedName>
    <definedName name="tbl_rapptot" localSheetId="14">#REF!</definedName>
    <definedName name="tbl_rapptot" localSheetId="4">#REF!</definedName>
    <definedName name="tbl_rapptot" localSheetId="23">'B1 Rapportering til statsr(BTO)'!$F$42:$H$1014</definedName>
    <definedName name="tbl_rapptot" localSheetId="24">'B2 Rapportering til statsr(NTO)'!$D$41:$E$708</definedName>
    <definedName name="tbl_rapptot" localSheetId="27">#REF!</definedName>
    <definedName name="tbl_rapptot" localSheetId="32">#REF!</definedName>
    <definedName name="tbl_rapptot" localSheetId="35">#REF!</definedName>
    <definedName name="tbl_rapptot" localSheetId="45">#REF!</definedName>
    <definedName name="tbl_rapptot" localSheetId="46">#REF!</definedName>
    <definedName name="tbl_rapptot" localSheetId="47">#REF!</definedName>
    <definedName name="tbl_rapptot" localSheetId="48">#REF!</definedName>
    <definedName name="tbl_rapptot" localSheetId="49">#REF!</definedName>
    <definedName name="tbl_rapptot" localSheetId="50">#REF!</definedName>
    <definedName name="tbl_rapptot" localSheetId="51">#REF!</definedName>
    <definedName name="tbl_rapptot" localSheetId="52">#REF!</definedName>
    <definedName name="tbl_rapptot" localSheetId="53">#REF!</definedName>
    <definedName name="tbl_rapptot" localSheetId="54">#REF!</definedName>
    <definedName name="tbl_rapptot" localSheetId="55">#REF!</definedName>
    <definedName name="tbl_rapptot" localSheetId="56">#REF!</definedName>
    <definedName name="tbl_rapptot" localSheetId="57">#REF!</definedName>
    <definedName name="tbl_rapptot" localSheetId="58">#REF!</definedName>
    <definedName name="tbl_rapptot" localSheetId="59">#REF!</definedName>
    <definedName name="tbl_rapptot" localSheetId="60">#REF!</definedName>
    <definedName name="tbl_rapptot" localSheetId="61">'S11 Avst påløpt FP - bto'!#REF!</definedName>
    <definedName name="tbl_rapptot" localSheetId="62">#REF!</definedName>
    <definedName name="tbl_rapptot" localSheetId="63">#REF!</definedName>
    <definedName name="tbl_rapptot" localSheetId="64">'S15 Kontroll påløpt AGA'!#REF!</definedName>
    <definedName name="tbl_rapptot" localSheetId="65">#REF!</definedName>
    <definedName name="tbl_rapptot" localSheetId="66">#REF!</definedName>
    <definedName name="tbl_rapptot" localSheetId="67">'[3]B1 Rapportering til Statsregn'!$D$28:$F$1000</definedName>
    <definedName name="tbl_rapptot" localSheetId="68">'S17B Sjekkliste-halvårskontrol'!#REF!</definedName>
    <definedName name="tbl_rapptot">#REF!</definedName>
    <definedName name="tbl_stats" localSheetId="20">#REF!</definedName>
    <definedName name="tbl_stats" localSheetId="21">#REF!</definedName>
    <definedName name="tbl_stats" localSheetId="22">#REF!</definedName>
    <definedName name="tbl_stats" localSheetId="10">#REF!</definedName>
    <definedName name="tbl_stats" localSheetId="14">#REF!</definedName>
    <definedName name="tbl_stats" localSheetId="4">#REF!</definedName>
    <definedName name="tbl_stats" localSheetId="23">'B1 Rapportering til statsr(BTO)'!$A$42:$A$1015</definedName>
    <definedName name="tbl_stats" localSheetId="24">#REF!</definedName>
    <definedName name="tbl_stats" localSheetId="27">#REF!</definedName>
    <definedName name="tbl_stats" localSheetId="32">#REF!</definedName>
    <definedName name="tbl_stats" localSheetId="35">#REF!</definedName>
    <definedName name="tbl_stats" localSheetId="45">#REF!</definedName>
    <definedName name="tbl_stats" localSheetId="46">#REF!</definedName>
    <definedName name="tbl_stats" localSheetId="47">#REF!</definedName>
    <definedName name="tbl_stats" localSheetId="48">#REF!</definedName>
    <definedName name="tbl_stats" localSheetId="49">#REF!</definedName>
    <definedName name="tbl_stats" localSheetId="50">#REF!</definedName>
    <definedName name="tbl_stats" localSheetId="51">#REF!</definedName>
    <definedName name="tbl_stats" localSheetId="52">#REF!</definedName>
    <definedName name="tbl_stats" localSheetId="53">#REF!</definedName>
    <definedName name="tbl_stats" localSheetId="54">#REF!</definedName>
    <definedName name="tbl_stats" localSheetId="55">#REF!</definedName>
    <definedName name="tbl_stats" localSheetId="56">#REF!</definedName>
    <definedName name="tbl_stats" localSheetId="57">#REF!</definedName>
    <definedName name="tbl_stats" localSheetId="58">#REF!</definedName>
    <definedName name="tbl_stats" localSheetId="59">#REF!</definedName>
    <definedName name="tbl_stats" localSheetId="60">#REF!</definedName>
    <definedName name="tbl_stats" localSheetId="61">'S11 Avst påløpt FP - bto'!#REF!</definedName>
    <definedName name="tbl_stats" localSheetId="62">#REF!</definedName>
    <definedName name="tbl_stats" localSheetId="63">#REF!</definedName>
    <definedName name="tbl_stats" localSheetId="64">'S15 Kontroll påløpt AGA'!#REF!</definedName>
    <definedName name="tbl_stats" localSheetId="65">#REF!</definedName>
    <definedName name="tbl_stats" localSheetId="66">#REF!</definedName>
    <definedName name="tbl_stats" localSheetId="67">'[3]B1 Rapportering til Statsregn'!$A$28:$A$1000</definedName>
    <definedName name="tbl_stats" localSheetId="68">'S17B Sjekkliste-halvårskontrol'!#REF!</definedName>
    <definedName name="tbl_stats">#REF!</definedName>
    <definedName name="tbl_total" localSheetId="20">#REF!</definedName>
    <definedName name="tbl_total" localSheetId="21">#REF!</definedName>
    <definedName name="tbl_total" localSheetId="22">#REF!</definedName>
    <definedName name="tbl_total" localSheetId="10">#REF!</definedName>
    <definedName name="tbl_total" localSheetId="14">#REF!</definedName>
    <definedName name="tbl_total" localSheetId="4">#REF!</definedName>
    <definedName name="tbl_total" localSheetId="23">'B1 Rapportering til statsr(BTO)'!$A$42:$C$1015</definedName>
    <definedName name="tbl_total" localSheetId="24">'B2 Rapportering til statsr(NTO)'!$A$41:$B$708</definedName>
    <definedName name="tbl_total" localSheetId="27">#REF!</definedName>
    <definedName name="tbl_total" localSheetId="32">#REF!</definedName>
    <definedName name="tbl_total" localSheetId="35">#REF!</definedName>
    <definedName name="tbl_total" localSheetId="45">#REF!</definedName>
    <definedName name="tbl_total" localSheetId="46">#REF!</definedName>
    <definedName name="tbl_total" localSheetId="47">#REF!</definedName>
    <definedName name="tbl_total" localSheetId="48">#REF!</definedName>
    <definedName name="tbl_total" localSheetId="49">#REF!</definedName>
    <definedName name="tbl_total" localSheetId="50">#REF!</definedName>
    <definedName name="tbl_total" localSheetId="51">#REF!</definedName>
    <definedName name="tbl_total" localSheetId="52">#REF!</definedName>
    <definedName name="tbl_total" localSheetId="53">#REF!</definedName>
    <definedName name="tbl_total" localSheetId="54">#REF!</definedName>
    <definedName name="tbl_total" localSheetId="55">#REF!</definedName>
    <definedName name="tbl_total" localSheetId="56">#REF!</definedName>
    <definedName name="tbl_total" localSheetId="57">#REF!</definedName>
    <definedName name="tbl_total" localSheetId="58">#REF!</definedName>
    <definedName name="tbl_total" localSheetId="59">#REF!</definedName>
    <definedName name="tbl_total" localSheetId="60">#REF!</definedName>
    <definedName name="tbl_total" localSheetId="61">'S11 Avst påløpt FP - bto'!#REF!</definedName>
    <definedName name="tbl_total" localSheetId="62">#REF!</definedName>
    <definedName name="tbl_total" localSheetId="63">#REF!</definedName>
    <definedName name="tbl_total" localSheetId="64">'S15 Kontroll påløpt AGA'!#REF!</definedName>
    <definedName name="tbl_total" localSheetId="65">#REF!</definedName>
    <definedName name="tbl_total" localSheetId="66">#REF!</definedName>
    <definedName name="tbl_total" localSheetId="67">'[3]B1 Rapportering til Statsregn'!$A$28:$C$1000</definedName>
    <definedName name="tbl_total" localSheetId="68">'S17B Sjekkliste-halvårskontrol'!#REF!</definedName>
    <definedName name="tbl_total">#REF!</definedName>
    <definedName name="Utarbeider" localSheetId="20">#REF!</definedName>
    <definedName name="Utarbeider" localSheetId="21">#REF!</definedName>
    <definedName name="Utarbeider" localSheetId="22">#REF!</definedName>
    <definedName name="Utarbeider" localSheetId="10">#REF!</definedName>
    <definedName name="Utarbeider" localSheetId="13">#REF!</definedName>
    <definedName name="Utarbeider" localSheetId="14">#REF!</definedName>
    <definedName name="Utarbeider" localSheetId="4">#REF!</definedName>
    <definedName name="Utarbeider" localSheetId="24">#REF!</definedName>
    <definedName name="Utarbeider" localSheetId="27">#REF!</definedName>
    <definedName name="Utarbeider" localSheetId="31">#REF!</definedName>
    <definedName name="Utarbeider" localSheetId="32">#REF!</definedName>
    <definedName name="Utarbeider" localSheetId="35">#REF!</definedName>
    <definedName name="Utarbeider" localSheetId="44">#REF!</definedName>
    <definedName name="Utarbeider" localSheetId="45">#REF!</definedName>
    <definedName name="Utarbeider" localSheetId="46">#REF!</definedName>
    <definedName name="Utarbeider" localSheetId="47">#REF!</definedName>
    <definedName name="Utarbeider" localSheetId="48">#REF!</definedName>
    <definedName name="Utarbeider" localSheetId="49">#REF!</definedName>
    <definedName name="Utarbeider" localSheetId="50">#REF!</definedName>
    <definedName name="Utarbeider" localSheetId="51">#REF!</definedName>
    <definedName name="Utarbeider" localSheetId="52">#REF!</definedName>
    <definedName name="Utarbeider" localSheetId="53">#REF!</definedName>
    <definedName name="Utarbeider" localSheetId="54">#REF!</definedName>
    <definedName name="Utarbeider" localSheetId="55">#REF!</definedName>
    <definedName name="Utarbeider" localSheetId="56">#REF!</definedName>
    <definedName name="Utarbeider" localSheetId="57">#REF!</definedName>
    <definedName name="Utarbeider" localSheetId="58">#REF!</definedName>
    <definedName name="Utarbeider" localSheetId="59">#REF!</definedName>
    <definedName name="Utarbeider" localSheetId="60">#REF!</definedName>
    <definedName name="Utarbeider" localSheetId="61">'S11 Avst påløpt FP - bto'!#REF!</definedName>
    <definedName name="Utarbeider" localSheetId="62">#REF!</definedName>
    <definedName name="Utarbeider" localSheetId="63">#REF!</definedName>
    <definedName name="Utarbeider" localSheetId="64">'S15 Kontroll påløpt AGA'!#REF!</definedName>
    <definedName name="Utarbeider" localSheetId="65">#REF!</definedName>
    <definedName name="Utarbeider" localSheetId="66">#REF!</definedName>
    <definedName name="Utarbeider" localSheetId="67">'[1]D7 Avstemming ordinær MVA'!#REF!</definedName>
    <definedName name="Utarbeider" localSheetId="68">'S17B Sjekkliste-halvårskontrol'!#REF!</definedName>
    <definedName name="Utarbeider">#REF!</definedName>
    <definedName name="_xlnm.Print_Area" localSheetId="9">'A1 Bank Kontroll oppgjørskonto'!$A$1:$R$42</definedName>
    <definedName name="_xlnm.Print_Area" localSheetId="20">'A10 Avstemming pensjon BTO'!$A$1:$M$137</definedName>
    <definedName name="_xlnm.Print_Area" localSheetId="21">'A11 Avstemming pensjon NTO'!$A$1:$L$147</definedName>
    <definedName name="_xlnm.Print_Area" localSheetId="22">'A12 Avstemming MVA omv.avg.p'!$A$1:$M$83</definedName>
    <definedName name="_xlnm.Print_Area" localSheetId="11">'A2 Avst. SAP FI - Unit4 ERP'!$A$1:$S$58</definedName>
    <definedName name="_xlnm.Print_Area" localSheetId="12">'A3 Gjennomgang av feilkonto'!$A$1:$Q$52</definedName>
    <definedName name="_xlnm.Print_Area" localSheetId="13">'A4 Oppfølging systemkonti'!$A$1:$T$63</definedName>
    <definedName name="_xlnm.Print_Area" localSheetId="14">'A5 Kontroll kontant BTO'!$A$1:$P$56</definedName>
    <definedName name="_xlnm.Print_Area" localSheetId="15">'A5B Kontroll kontant BTO'!$A$1:$P$67</definedName>
    <definedName name="_xlnm.Print_Area" localSheetId="16">'A6 Avst. reskontro'!$A$1:$P$77</definedName>
    <definedName name="_xlnm.Print_Area" localSheetId="17">'A7 Avst. NAV-refusjoner'!$A$1:$V$156</definedName>
    <definedName name="_xlnm.Print_Area" localSheetId="18">'A8 Naturalytelser og gruppeliv'!$A$1:$L$68</definedName>
    <definedName name="_xlnm.Print_Area" localSheetId="19">'A9 Andre per. kontroller'!$A$1:$O$72</definedName>
    <definedName name="_xlnm.Print_Area" localSheetId="3">Avstemmingsoversikt!$A$2:$P$59</definedName>
    <definedName name="_xlnm.Print_Area" localSheetId="4">'Avstemmingsoversikt SRS'!$A$2:$P$49</definedName>
    <definedName name="_xlnm.Print_Area" localSheetId="23">'B1 Rapportering til statsr(BTO)'!$A$1:$L$600</definedName>
    <definedName name="_xlnm.Print_Area" localSheetId="24">'B2 Rapportering til statsr(NTO)'!$A$1:$L$36,'B2 Rapportering til statsr(NTO)'!$A$38:$H$599</definedName>
    <definedName name="_xlnm.Print_Area" localSheetId="25">'C2 Avst.av utleggstrekk'!$A$1:$P$45</definedName>
    <definedName name="_xlnm.Print_Area" localSheetId="26">'C3 Avst. av forskuddstrekk'!$A$1:$S$113</definedName>
    <definedName name="_xlnm.Print_Area" localSheetId="27">'C3B Forskuddstrekk skatt utland'!$A$1:$L$42</definedName>
    <definedName name="_xlnm.Print_Area" localSheetId="28">'C4 Avst. Svalbardskatt '!$A$1:$S$120</definedName>
    <definedName name="_xlnm.Print_Area" localSheetId="29">'C5 Avst. AGA bruttobudsj.'!$A$1:$L$57</definedName>
    <definedName name="_xlnm.Print_Area" localSheetId="30">'C6 Avst. AGA nettobudsj.'!$A$1:$M$91</definedName>
    <definedName name="_xlnm.Print_Area" localSheetId="31">'C7 Avst. finansskatt'!$A$1:$J$74</definedName>
    <definedName name="_xlnm.Print_Area" localSheetId="32">'C8 Tidstyring overf.timer'!$A$1:$R$40</definedName>
    <definedName name="_xlnm.Print_Area" localSheetId="33">'D1 Spes. balansekonti lønn'!$A$1:$P$51</definedName>
    <definedName name="_xlnm.Print_Area" localSheetId="34">'D2 Spes. andre balansekonti'!$A$1:$P$57</definedName>
    <definedName name="_xlnm.Print_Area" localSheetId="36">'D3 Spesifikasjon av forskudd'!$A$1:$P$79</definedName>
    <definedName name="_xlnm.Print_Area" localSheetId="37">'D4 Spesifikasjon arb.giverlån'!$A$1:$T$82</definedName>
    <definedName name="_xlnm.Print_Area" localSheetId="38">'D5 Avst. kto. 1987 - netto.mva.'!$A$1:$W$70</definedName>
    <definedName name="_xlnm.Print_Area" localSheetId="40">'E2 Avstemming feriep. SAP'!$A$1:$P$72</definedName>
    <definedName name="_xlnm.Print_Area" localSheetId="41">'E3 Halvårlig avst. feriepenger'!$A$1:$J$74</definedName>
    <definedName name="_xlnm.Print_Area" localSheetId="42">'F2 Mellomregn. vs statsregn'!$A$1:$M$27</definedName>
    <definedName name="_xlnm.Print_Area" localSheetId="8">'IB Kontroll IB nytt år'!$A$1:$H$248</definedName>
    <definedName name="_xlnm.Print_Area" localSheetId="5">'Innhold og arbeidsdeling'!$B$2:$G$75</definedName>
    <definedName name="_xlnm.Print_Area" localSheetId="7">'Regnskap pr periode'!$A$1:$Q$619</definedName>
    <definedName name="_xlnm.Print_Area" localSheetId="44">'S01 Avst. HB mot ANL'!$A$1:$G$107</definedName>
    <definedName name="_xlnm.Print_Area" localSheetId="45">'S01B Anlegg - Note 4'!$A$1:$S$53,'S01B Anlegg - Note 4'!$A$58:$L$81</definedName>
    <definedName name="_xlnm.Print_Area" localSheetId="46">'S01C Anlegg - Note 3'!$A$1:$S$70</definedName>
    <definedName name="_xlnm.Print_Area" localSheetId="48">'S02 Avst. forpliktelse og avskr'!$A$1:$J$56</definedName>
    <definedName name="_xlnm.Print_Area" localSheetId="49">'S03 Avst. aktivert driftsbev.'!$A$1:$G$57</definedName>
    <definedName name="_xlnm.Print_Area" localSheetId="50">'S04 Kontroll gevinst og tap'!$A$1:$K$83</definedName>
    <definedName name="_xlnm.Print_Area" localSheetId="51">'S05 Avst. innt.føring BTO'!$A$1:$J$55</definedName>
    <definedName name="_xlnm.Print_Area" localSheetId="52">'S06 Avst. innt.føring NTO'!$A$1:$I$53</definedName>
    <definedName name="_xlnm.Print_Area" localSheetId="53">'S07 Spesifikasjon konto 216-218'!$A$1:$R$61</definedName>
    <definedName name="_xlnm.Print_Area" localSheetId="54">'S08 Spesifikasjon av div konto'!$A$1:$R$58</definedName>
    <definedName name="_xlnm.Print_Area" localSheetId="55">'S08B Per opptj inntekt'!$A$1:$I$60</definedName>
    <definedName name="_xlnm.Print_Area" localSheetId="57">'S08D Pål kostn'!$A$1:$K$55</definedName>
    <definedName name="_xlnm.Print_Area" localSheetId="58">'S08E Forskuddsbet kostn'!$A$1:$K$35</definedName>
    <definedName name="_xlnm.Print_Area" localSheetId="59">'S09 Kontroll poster med per.nøk'!$A$1:$P$80</definedName>
    <definedName name="_xlnm.Print_Area" localSheetId="60">'S10 Påløpt refusjon NAV'!$A$1:$K$85</definedName>
    <definedName name="_xlnm.Print_Area" localSheetId="61">'S11 Avst påløpt FP - bto'!$A$1:$N$118</definedName>
    <definedName name="_xlnm.Print_Area" localSheetId="62">'S12 Lønnsavsetninger (bto)'!$A$1:$L$175</definedName>
    <definedName name="_xlnm.Print_Area" localSheetId="63">'S14 Lønnsavsetninger (nto)'!$A$1:$L$128</definedName>
    <definedName name="_xlnm.Print_Area" localSheetId="64">'S15 Kontroll påløpt AGA'!$A$1:$L$171</definedName>
    <definedName name="_xlnm.Print_Area" localSheetId="65">'S15B AGA'!$A$1:$K$73</definedName>
    <definedName name="_xlnm.Print_Area" localSheetId="66">'S16 Påløpte reisekostnader SAP'!$A$1:$L$93</definedName>
    <definedName name="_xlnm.Print_Area" localSheetId="6">'Saldobalanse m arb-status'!$A$1:$K$632</definedName>
    <definedName name="x" localSheetId="20">#REF!</definedName>
    <definedName name="x" localSheetId="21">#REF!</definedName>
    <definedName name="x" localSheetId="22">#REF!</definedName>
    <definedName name="x" localSheetId="10">#REF!</definedName>
    <definedName name="x" localSheetId="13">#REF!</definedName>
    <definedName name="x" localSheetId="14">#REF!</definedName>
    <definedName name="x" localSheetId="27">#REF!</definedName>
    <definedName name="x" localSheetId="35">#REF!</definedName>
    <definedName name="x" localSheetId="44">#REF!</definedName>
    <definedName name="x" localSheetId="47">#REF!</definedName>
    <definedName name="x" localSheetId="50">#REF!</definedName>
    <definedName name="x" localSheetId="51">#REF!</definedName>
    <definedName name="x" localSheetId="55">#REF!</definedName>
    <definedName name="x" localSheetId="56">#REF!</definedName>
    <definedName name="x" localSheetId="57">#REF!</definedName>
    <definedName name="x" localSheetId="58">#REF!</definedName>
    <definedName name="x" localSheetId="61">'S11 Avst påløpt FP - bto'!#REF!</definedName>
    <definedName name="x" localSheetId="62">#REF!</definedName>
    <definedName name="x" localSheetId="63">#REF!</definedName>
    <definedName name="x" localSheetId="64">#REF!</definedName>
    <definedName name="x" localSheetId="65">#REF!</definedName>
    <definedName name="x" localSheetId="66">#REF!</definedName>
    <definedName name="x">#REF!</definedName>
    <definedName name="xxx" localSheetId="20">#REF!</definedName>
    <definedName name="xxx" localSheetId="21">#REF!</definedName>
    <definedName name="xxx" localSheetId="22">#REF!</definedName>
    <definedName name="xxx" localSheetId="10">#REF!</definedName>
    <definedName name="xxx" localSheetId="13">#REF!</definedName>
    <definedName name="xxx" localSheetId="14">#REF!</definedName>
    <definedName name="xxx" localSheetId="27">#REF!</definedName>
    <definedName name="xxx" localSheetId="35">#REF!</definedName>
    <definedName name="xxx" localSheetId="44">#REF!</definedName>
    <definedName name="xxx" localSheetId="47">#REF!</definedName>
    <definedName name="xxx" localSheetId="55">#REF!</definedName>
    <definedName name="xxx" localSheetId="56">#REF!</definedName>
    <definedName name="xxx" localSheetId="57">#REF!</definedName>
    <definedName name="xxx" localSheetId="58">#REF!</definedName>
    <definedName name="xxx" localSheetId="61">#REF!</definedName>
    <definedName name="xxx" localSheetId="62">#REF!</definedName>
    <definedName name="xxx" localSheetId="63">#REF!</definedName>
    <definedName name="xxx" localSheetId="64">#REF!</definedName>
    <definedName name="xxx" localSheetId="65">#REF!</definedName>
    <definedName name="xxx" localSheetId="66">#REF!</definedName>
    <definedName name="xxx">#REF!</definedName>
    <definedName name="Z_A02E0B96_8F59_4904_86A0_F543D6C96B24_.wvu.Rows" localSheetId="32" hidden="1">'C8 Tidstyring overf.timer'!#REF!</definedName>
    <definedName name="År" localSheetId="20">#REF!</definedName>
    <definedName name="År" localSheetId="21">#REF!</definedName>
    <definedName name="År" localSheetId="22">#REF!</definedName>
    <definedName name="År" localSheetId="10">#REF!</definedName>
    <definedName name="År" localSheetId="13">#REF!</definedName>
    <definedName name="År" localSheetId="14">#REF!</definedName>
    <definedName name="År" localSheetId="27">#REF!</definedName>
    <definedName name="År" localSheetId="35">#REF!</definedName>
    <definedName name="År" localSheetId="44">#REF!</definedName>
    <definedName name="År" localSheetId="47">#REF!</definedName>
    <definedName name="År" localSheetId="55">#REF!</definedName>
    <definedName name="År" localSheetId="56">#REF!</definedName>
    <definedName name="År" localSheetId="57">#REF!</definedName>
    <definedName name="År" localSheetId="58">#REF!</definedName>
    <definedName name="År" localSheetId="61">#REF!</definedName>
    <definedName name="År" localSheetId="62">#REF!</definedName>
    <definedName name="År" localSheetId="63">#REF!</definedName>
    <definedName name="År" localSheetId="64">#REF!</definedName>
    <definedName name="År" localSheetId="65">#REF!</definedName>
    <definedName name="År" localSheetId="66">#REF!</definedName>
    <definedName name="Å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1" i="69" l="1"/>
  <c r="P41" i="46"/>
  <c r="O41" i="46"/>
  <c r="N41" i="46"/>
  <c r="M41" i="46"/>
  <c r="L41" i="46"/>
  <c r="K41" i="46"/>
  <c r="J41" i="46"/>
  <c r="I41" i="46"/>
  <c r="H41" i="46"/>
  <c r="G41" i="46"/>
  <c r="F41" i="46"/>
  <c r="E41" i="46"/>
  <c r="E41" i="69"/>
  <c r="I107" i="156"/>
  <c r="I108" i="156"/>
  <c r="I109" i="156"/>
  <c r="I110" i="156"/>
  <c r="I111" i="156"/>
  <c r="I112" i="156"/>
  <c r="I113" i="156"/>
  <c r="I114" i="156"/>
  <c r="I115" i="156"/>
  <c r="I116" i="156"/>
  <c r="I117" i="156"/>
  <c r="I106" i="156"/>
  <c r="I61" i="156"/>
  <c r="I62" i="156"/>
  <c r="I63" i="156"/>
  <c r="I64" i="156"/>
  <c r="I65" i="156"/>
  <c r="I66" i="156"/>
  <c r="I67" i="156"/>
  <c r="I68" i="156"/>
  <c r="I69" i="156"/>
  <c r="I70" i="156"/>
  <c r="I71" i="156"/>
  <c r="I60" i="156"/>
  <c r="I87" i="149"/>
  <c r="I88" i="149"/>
  <c r="I89" i="149"/>
  <c r="I90" i="149"/>
  <c r="I91" i="149"/>
  <c r="I92" i="149"/>
  <c r="I93" i="149"/>
  <c r="I94" i="149"/>
  <c r="I95" i="149"/>
  <c r="I96" i="149"/>
  <c r="I97" i="149"/>
  <c r="I86" i="149"/>
  <c r="I62" i="149"/>
  <c r="I63" i="149"/>
  <c r="I64" i="149"/>
  <c r="I65" i="149"/>
  <c r="I66" i="149"/>
  <c r="I67" i="149"/>
  <c r="I68" i="149"/>
  <c r="I69" i="149"/>
  <c r="I70" i="149"/>
  <c r="I71" i="149"/>
  <c r="I72" i="149"/>
  <c r="I61" i="149"/>
  <c r="I110" i="155"/>
  <c r="I111" i="155"/>
  <c r="I112" i="155"/>
  <c r="I113" i="155"/>
  <c r="I114" i="155"/>
  <c r="I115" i="155"/>
  <c r="I116" i="155"/>
  <c r="I117" i="155"/>
  <c r="I118" i="155"/>
  <c r="I119" i="155"/>
  <c r="I120" i="155"/>
  <c r="I109" i="155"/>
  <c r="I62" i="155"/>
  <c r="I63" i="155"/>
  <c r="I64" i="155"/>
  <c r="I65" i="155"/>
  <c r="I66" i="155"/>
  <c r="I67" i="155"/>
  <c r="I68" i="155"/>
  <c r="I69" i="155"/>
  <c r="I70" i="155"/>
  <c r="I71" i="155"/>
  <c r="I72" i="155"/>
  <c r="I61" i="155"/>
  <c r="E39" i="128"/>
  <c r="R50" i="56"/>
  <c r="I42" i="53"/>
  <c r="C104" i="148"/>
  <c r="C105" i="148"/>
  <c r="C106" i="148"/>
  <c r="C107" i="148"/>
  <c r="C108" i="148"/>
  <c r="C103" i="148"/>
  <c r="C94" i="147"/>
  <c r="C95" i="147"/>
  <c r="C96" i="147"/>
  <c r="C97" i="147"/>
  <c r="C98" i="147"/>
  <c r="C93" i="147"/>
  <c r="B44" i="127"/>
  <c r="B43" i="127"/>
  <c r="C69" i="39"/>
  <c r="B40" i="127"/>
  <c r="B41" i="127"/>
  <c r="B42" i="127"/>
  <c r="B24" i="127"/>
  <c r="B23" i="127"/>
  <c r="B21" i="127"/>
  <c r="B4" i="162"/>
  <c r="M5" i="161"/>
  <c r="M4" i="161"/>
  <c r="B4" i="161"/>
  <c r="N5" i="169"/>
  <c r="N4" i="169"/>
  <c r="B4" i="169"/>
  <c r="O4" i="168"/>
  <c r="O5" i="168"/>
  <c r="B4" i="168"/>
  <c r="K5" i="167"/>
  <c r="K4" i="167"/>
  <c r="B4" i="167"/>
  <c r="C62" i="167"/>
  <c r="J65" i="167" s="1"/>
  <c r="J68" i="167" s="1"/>
  <c r="J48" i="167"/>
  <c r="I48" i="167"/>
  <c r="H48" i="167"/>
  <c r="G48" i="167"/>
  <c r="F48" i="167"/>
  <c r="E48" i="167"/>
  <c r="D48" i="167"/>
  <c r="J47" i="167"/>
  <c r="I47" i="167"/>
  <c r="H47" i="167"/>
  <c r="G47" i="167"/>
  <c r="F47" i="167"/>
  <c r="E47" i="167"/>
  <c r="D47" i="167"/>
  <c r="J46" i="167"/>
  <c r="I46" i="167"/>
  <c r="H46" i="167"/>
  <c r="G46" i="167"/>
  <c r="F46" i="167"/>
  <c r="E46" i="167"/>
  <c r="D46" i="167"/>
  <c r="J44" i="167"/>
  <c r="I44" i="167"/>
  <c r="H44" i="167"/>
  <c r="G44" i="167"/>
  <c r="F44" i="167"/>
  <c r="E44" i="167"/>
  <c r="D44" i="167"/>
  <c r="C43" i="167"/>
  <c r="C42" i="167"/>
  <c r="C41" i="167"/>
  <c r="J40" i="167"/>
  <c r="I40" i="167"/>
  <c r="H40" i="167"/>
  <c r="G40" i="167"/>
  <c r="F40" i="167"/>
  <c r="E40" i="167"/>
  <c r="D40" i="167"/>
  <c r="C39" i="167"/>
  <c r="C38" i="167"/>
  <c r="C37" i="167"/>
  <c r="J36" i="167"/>
  <c r="I36" i="167"/>
  <c r="H36" i="167"/>
  <c r="G36" i="167"/>
  <c r="F36" i="167"/>
  <c r="E36" i="167"/>
  <c r="D36" i="167"/>
  <c r="C35" i="167"/>
  <c r="C34" i="167"/>
  <c r="C33" i="167"/>
  <c r="J32" i="167"/>
  <c r="I32" i="167"/>
  <c r="H32" i="167"/>
  <c r="G32" i="167"/>
  <c r="F32" i="167"/>
  <c r="E32" i="167"/>
  <c r="D32" i="167"/>
  <c r="C31" i="167"/>
  <c r="C30" i="167"/>
  <c r="C29" i="167"/>
  <c r="J28" i="167"/>
  <c r="I28" i="167"/>
  <c r="H28" i="167"/>
  <c r="G28" i="167"/>
  <c r="F28" i="167"/>
  <c r="E28" i="167"/>
  <c r="D28" i="167"/>
  <c r="C27" i="167"/>
  <c r="C26" i="167"/>
  <c r="C25" i="167"/>
  <c r="J24" i="167"/>
  <c r="I24" i="167"/>
  <c r="H24" i="167"/>
  <c r="G24" i="167"/>
  <c r="F24" i="167"/>
  <c r="E24" i="167"/>
  <c r="D24" i="167"/>
  <c r="C23" i="167"/>
  <c r="C22" i="167"/>
  <c r="C21" i="167"/>
  <c r="E49" i="167" l="1"/>
  <c r="K44" i="167"/>
  <c r="B61" i="167" s="1"/>
  <c r="D61" i="167" s="1"/>
  <c r="K28" i="167"/>
  <c r="B57" i="167" s="1"/>
  <c r="D57" i="167" s="1"/>
  <c r="J45" i="167"/>
  <c r="K36" i="167"/>
  <c r="B59" i="167" s="1"/>
  <c r="D59" i="167" s="1"/>
  <c r="I49" i="167"/>
  <c r="E45" i="167"/>
  <c r="J49" i="167"/>
  <c r="K32" i="167"/>
  <c r="B58" i="167" s="1"/>
  <c r="D58" i="167" s="1"/>
  <c r="C44" i="167"/>
  <c r="C48" i="167"/>
  <c r="C47" i="167"/>
  <c r="K24" i="167"/>
  <c r="B56" i="167" s="1"/>
  <c r="C36" i="167"/>
  <c r="D49" i="167"/>
  <c r="F45" i="167"/>
  <c r="C28" i="167"/>
  <c r="G45" i="167"/>
  <c r="C32" i="167"/>
  <c r="G49" i="167"/>
  <c r="H45" i="167"/>
  <c r="K40" i="167"/>
  <c r="B60" i="167" s="1"/>
  <c r="D60" i="167" s="1"/>
  <c r="H49" i="167"/>
  <c r="F49" i="167"/>
  <c r="I45" i="167"/>
  <c r="D45" i="167"/>
  <c r="C46" i="167"/>
  <c r="C24" i="167"/>
  <c r="C40" i="167"/>
  <c r="J50" i="167" l="1"/>
  <c r="I50" i="167"/>
  <c r="G50" i="167"/>
  <c r="E50" i="167"/>
  <c r="F50" i="167"/>
  <c r="C49" i="167"/>
  <c r="D50" i="167"/>
  <c r="H50" i="167"/>
  <c r="K45" i="167"/>
  <c r="C45" i="167"/>
  <c r="D56" i="167"/>
  <c r="D62" i="167" s="1"/>
  <c r="D65" i="167" s="1"/>
  <c r="D67" i="167" s="1"/>
  <c r="B62" i="167"/>
  <c r="C50" i="167" l="1"/>
  <c r="K5" i="166"/>
  <c r="K4" i="166"/>
  <c r="B4" i="166"/>
  <c r="K32" i="166"/>
  <c r="K31" i="166"/>
  <c r="K30" i="166"/>
  <c r="K29" i="166"/>
  <c r="K28" i="166"/>
  <c r="K27" i="166"/>
  <c r="K26" i="166"/>
  <c r="K25" i="166"/>
  <c r="K33" i="166" s="1"/>
  <c r="K24" i="166"/>
  <c r="K23" i="166"/>
  <c r="K22" i="166"/>
  <c r="K21" i="166"/>
  <c r="K20" i="166"/>
  <c r="K34" i="166" l="1"/>
  <c r="K5" i="165"/>
  <c r="K4" i="165"/>
  <c r="B4" i="165"/>
  <c r="K52" i="165"/>
  <c r="K51" i="165"/>
  <c r="K50" i="165"/>
  <c r="K49" i="165"/>
  <c r="K48" i="165"/>
  <c r="K47" i="165"/>
  <c r="K46" i="165"/>
  <c r="K45" i="165"/>
  <c r="K44" i="165"/>
  <c r="K43" i="165"/>
  <c r="K42" i="165"/>
  <c r="K41" i="165"/>
  <c r="K40" i="165"/>
  <c r="K39" i="165"/>
  <c r="K38" i="165"/>
  <c r="R112" i="164"/>
  <c r="R114" i="164" s="1"/>
  <c r="I5" i="163"/>
  <c r="I4" i="163"/>
  <c r="B4" i="163"/>
  <c r="E60" i="163"/>
  <c r="H22" i="163" s="1"/>
  <c r="G63" i="138"/>
  <c r="B10" i="46"/>
  <c r="B46" i="46"/>
  <c r="T5" i="162"/>
  <c r="T4" i="162"/>
  <c r="R33" i="162"/>
  <c r="Q33" i="162"/>
  <c r="P33" i="162"/>
  <c r="N33" i="162"/>
  <c r="N38" i="162" s="1"/>
  <c r="M33" i="162"/>
  <c r="J33" i="162"/>
  <c r="G33" i="162"/>
  <c r="D33" i="162"/>
  <c r="L32" i="162"/>
  <c r="K32" i="162"/>
  <c r="L31" i="162"/>
  <c r="K31" i="162"/>
  <c r="L30" i="162"/>
  <c r="K30" i="162"/>
  <c r="L29" i="162"/>
  <c r="K29" i="162"/>
  <c r="L28" i="162"/>
  <c r="K28" i="162"/>
  <c r="L27" i="162"/>
  <c r="K27" i="162"/>
  <c r="L26" i="162"/>
  <c r="K26" i="162"/>
  <c r="L25" i="162"/>
  <c r="K25" i="162"/>
  <c r="I63" i="161"/>
  <c r="I53" i="161"/>
  <c r="I43" i="161"/>
  <c r="I33" i="161"/>
  <c r="Q5" i="160"/>
  <c r="Q4" i="160"/>
  <c r="Q5" i="159"/>
  <c r="Q4" i="159"/>
  <c r="Q5" i="158"/>
  <c r="Q4" i="158"/>
  <c r="I65" i="161" l="1"/>
  <c r="I67" i="161" s="1"/>
  <c r="K53" i="165"/>
  <c r="K54" i="165"/>
  <c r="K33" i="162"/>
  <c r="L33" i="162"/>
  <c r="J70" i="159" l="1"/>
  <c r="I70" i="159"/>
  <c r="H70" i="159"/>
  <c r="G70" i="159"/>
  <c r="F70" i="159"/>
  <c r="E70" i="159"/>
  <c r="D70" i="159"/>
  <c r="J63" i="159"/>
  <c r="J62" i="159"/>
  <c r="L62" i="159" s="1"/>
  <c r="J61" i="159"/>
  <c r="J60" i="159"/>
  <c r="J59" i="159"/>
  <c r="I58" i="159"/>
  <c r="I64" i="159" s="1"/>
  <c r="H58" i="159"/>
  <c r="H64" i="159" s="1"/>
  <c r="J57" i="159"/>
  <c r="J56" i="159"/>
  <c r="J55" i="159"/>
  <c r="J54" i="159"/>
  <c r="J53" i="159"/>
  <c r="O32" i="159"/>
  <c r="M32" i="159"/>
  <c r="L32" i="159"/>
  <c r="K32" i="159"/>
  <c r="K62" i="159" s="1"/>
  <c r="J32" i="159"/>
  <c r="I32" i="159"/>
  <c r="H32" i="159"/>
  <c r="Q31" i="159"/>
  <c r="P31" i="159"/>
  <c r="G31" i="159"/>
  <c r="N31" i="159" s="1"/>
  <c r="Q30" i="159"/>
  <c r="P30" i="159"/>
  <c r="G30" i="159"/>
  <c r="N30" i="159" s="1"/>
  <c r="Q29" i="159"/>
  <c r="P29" i="159"/>
  <c r="G29" i="159"/>
  <c r="N29" i="159" s="1"/>
  <c r="Q28" i="159"/>
  <c r="P28" i="159"/>
  <c r="G28" i="159"/>
  <c r="N28" i="159" s="1"/>
  <c r="Q27" i="159"/>
  <c r="P27" i="159"/>
  <c r="G27" i="159"/>
  <c r="N27" i="159" s="1"/>
  <c r="Q26" i="159"/>
  <c r="P26" i="159"/>
  <c r="G26" i="159"/>
  <c r="N26" i="159" s="1"/>
  <c r="Q25" i="159"/>
  <c r="P25" i="159"/>
  <c r="G25" i="159"/>
  <c r="N25" i="159" s="1"/>
  <c r="Q24" i="159"/>
  <c r="P24" i="159"/>
  <c r="G24" i="159"/>
  <c r="N24" i="159" s="1"/>
  <c r="Q23" i="159"/>
  <c r="P23" i="159"/>
  <c r="G23" i="159"/>
  <c r="N23" i="159" s="1"/>
  <c r="Q22" i="159"/>
  <c r="P22" i="159"/>
  <c r="G22" i="159"/>
  <c r="N22" i="159" s="1"/>
  <c r="Q21" i="159"/>
  <c r="P21" i="159"/>
  <c r="G21" i="159"/>
  <c r="N21" i="159" s="1"/>
  <c r="Q20" i="159"/>
  <c r="P20" i="159"/>
  <c r="G20" i="159"/>
  <c r="N20" i="159" s="1"/>
  <c r="Q19" i="159"/>
  <c r="P19" i="159"/>
  <c r="G19" i="159"/>
  <c r="J81" i="158"/>
  <c r="I81" i="158"/>
  <c r="H81" i="158"/>
  <c r="G81" i="158"/>
  <c r="F81" i="158"/>
  <c r="E81" i="158"/>
  <c r="D81" i="158"/>
  <c r="J74" i="158"/>
  <c r="J73" i="158"/>
  <c r="J72" i="158"/>
  <c r="J71" i="158"/>
  <c r="J70" i="158"/>
  <c r="I69" i="158"/>
  <c r="I75" i="158" s="1"/>
  <c r="H69" i="158"/>
  <c r="H75" i="158" s="1"/>
  <c r="G69" i="158"/>
  <c r="G75" i="158" s="1"/>
  <c r="F69" i="158"/>
  <c r="F75" i="158" s="1"/>
  <c r="E69" i="158"/>
  <c r="E75" i="158" s="1"/>
  <c r="D69" i="158"/>
  <c r="D75" i="158" s="1"/>
  <c r="J68" i="158"/>
  <c r="J67" i="158"/>
  <c r="J66" i="158"/>
  <c r="J65" i="158"/>
  <c r="J64" i="158"/>
  <c r="O41" i="158"/>
  <c r="M41" i="158"/>
  <c r="L41" i="158"/>
  <c r="K41" i="158"/>
  <c r="K44" i="158" s="1"/>
  <c r="J41" i="158"/>
  <c r="I41" i="158"/>
  <c r="H41" i="158"/>
  <c r="Q40" i="158"/>
  <c r="P40" i="158"/>
  <c r="G40" i="158"/>
  <c r="N40" i="158" s="1"/>
  <c r="Q39" i="158"/>
  <c r="P39" i="158"/>
  <c r="G39" i="158"/>
  <c r="N39" i="158" s="1"/>
  <c r="Q38" i="158"/>
  <c r="P38" i="158"/>
  <c r="G38" i="158"/>
  <c r="N38" i="158" s="1"/>
  <c r="Q37" i="158"/>
  <c r="P37" i="158"/>
  <c r="G37" i="158"/>
  <c r="N37" i="158" s="1"/>
  <c r="Q36" i="158"/>
  <c r="P36" i="158"/>
  <c r="G36" i="158"/>
  <c r="N36" i="158" s="1"/>
  <c r="Q35" i="158"/>
  <c r="P35" i="158"/>
  <c r="G35" i="158"/>
  <c r="N35" i="158" s="1"/>
  <c r="Q34" i="158"/>
  <c r="P34" i="158"/>
  <c r="G34" i="158"/>
  <c r="N34" i="158" s="1"/>
  <c r="Q33" i="158"/>
  <c r="P33" i="158"/>
  <c r="G33" i="158"/>
  <c r="N33" i="158" s="1"/>
  <c r="Q32" i="158"/>
  <c r="P32" i="158"/>
  <c r="G32" i="158"/>
  <c r="N32" i="158" s="1"/>
  <c r="Q31" i="158"/>
  <c r="P31" i="158"/>
  <c r="G31" i="158"/>
  <c r="N31" i="158" s="1"/>
  <c r="Q30" i="158"/>
  <c r="P30" i="158"/>
  <c r="G30" i="158"/>
  <c r="N30" i="158" s="1"/>
  <c r="Q29" i="158"/>
  <c r="P29" i="158"/>
  <c r="G29" i="158"/>
  <c r="N29" i="158" s="1"/>
  <c r="Q28" i="158"/>
  <c r="P28" i="158"/>
  <c r="G28" i="158"/>
  <c r="N28" i="158" s="1"/>
  <c r="Q27" i="158"/>
  <c r="P27" i="158"/>
  <c r="G27" i="158"/>
  <c r="N27" i="158" s="1"/>
  <c r="Q26" i="158"/>
  <c r="P26" i="158"/>
  <c r="G26" i="158"/>
  <c r="N26" i="158" s="1"/>
  <c r="Q25" i="158"/>
  <c r="P25" i="158"/>
  <c r="G25" i="158"/>
  <c r="N25" i="158" s="1"/>
  <c r="Q24" i="158"/>
  <c r="P24" i="158"/>
  <c r="G24" i="158"/>
  <c r="N24" i="158" s="1"/>
  <c r="Q23" i="158"/>
  <c r="P23" i="158"/>
  <c r="G23" i="158"/>
  <c r="N23" i="158" s="1"/>
  <c r="Q22" i="158"/>
  <c r="P22" i="158"/>
  <c r="G22" i="158"/>
  <c r="N22" i="158" s="1"/>
  <c r="Q21" i="158"/>
  <c r="P21" i="158"/>
  <c r="G21" i="158"/>
  <c r="N21" i="158" s="1"/>
  <c r="Q20" i="158"/>
  <c r="P20" i="158"/>
  <c r="G20" i="158"/>
  <c r="N20" i="158" s="1"/>
  <c r="Q19" i="158"/>
  <c r="P19" i="158"/>
  <c r="G19" i="158"/>
  <c r="N19" i="158" s="1"/>
  <c r="Q32" i="159" l="1"/>
  <c r="L35" i="159"/>
  <c r="P32" i="159"/>
  <c r="G32" i="159"/>
  <c r="J58" i="159"/>
  <c r="J64" i="159" s="1"/>
  <c r="S28" i="159"/>
  <c r="S22" i="159"/>
  <c r="S25" i="159"/>
  <c r="S31" i="159"/>
  <c r="S20" i="159"/>
  <c r="S23" i="159"/>
  <c r="S26" i="159"/>
  <c r="S29" i="159"/>
  <c r="S21" i="159"/>
  <c r="S24" i="159"/>
  <c r="S27" i="159"/>
  <c r="S30" i="159"/>
  <c r="S27" i="158"/>
  <c r="S36" i="158"/>
  <c r="S38" i="158"/>
  <c r="S37" i="158"/>
  <c r="S25" i="158"/>
  <c r="J69" i="158"/>
  <c r="J75" i="158" s="1"/>
  <c r="S29" i="158"/>
  <c r="S40" i="158"/>
  <c r="S32" i="158"/>
  <c r="S24" i="158"/>
  <c r="S35" i="158"/>
  <c r="P41" i="158"/>
  <c r="S21" i="158"/>
  <c r="Q41" i="158"/>
  <c r="S22" i="158"/>
  <c r="S33" i="158"/>
  <c r="S30" i="158"/>
  <c r="S20" i="158"/>
  <c r="S23" i="158"/>
  <c r="S39" i="158"/>
  <c r="S28" i="158"/>
  <c r="S31" i="158"/>
  <c r="L44" i="158"/>
  <c r="S26" i="158"/>
  <c r="S34" i="158"/>
  <c r="N19" i="159"/>
  <c r="K35" i="159"/>
  <c r="K60" i="159"/>
  <c r="L60" i="159" s="1"/>
  <c r="N41" i="158"/>
  <c r="K75" i="158" s="1"/>
  <c r="L75" i="158" s="1"/>
  <c r="S19" i="158"/>
  <c r="K71" i="158"/>
  <c r="L71" i="158" s="1"/>
  <c r="K73" i="158"/>
  <c r="L73" i="158" s="1"/>
  <c r="G41" i="158"/>
  <c r="S19" i="159" l="1"/>
  <c r="N32" i="159"/>
  <c r="K64" i="159" s="1"/>
  <c r="L64" i="159" s="1"/>
  <c r="D4" i="127" l="1"/>
  <c r="G82" i="147"/>
  <c r="D82" i="147"/>
  <c r="C82" i="147"/>
  <c r="E92" i="148"/>
  <c r="H72" i="157"/>
  <c r="H73" i="157"/>
  <c r="H74" i="157"/>
  <c r="D75" i="157"/>
  <c r="E75" i="157"/>
  <c r="F75" i="157"/>
  <c r="G75" i="157"/>
  <c r="C75" i="157"/>
  <c r="H64" i="157"/>
  <c r="H65" i="157"/>
  <c r="H66" i="157"/>
  <c r="D67" i="157"/>
  <c r="H67" i="157" s="1"/>
  <c r="E67" i="157"/>
  <c r="F67" i="157"/>
  <c r="G67" i="157"/>
  <c r="C67" i="157"/>
  <c r="H57" i="157"/>
  <c r="H58" i="157"/>
  <c r="H59" i="157"/>
  <c r="D60" i="157"/>
  <c r="E60" i="157"/>
  <c r="F60" i="157"/>
  <c r="G60" i="157"/>
  <c r="C60" i="157"/>
  <c r="I45" i="157"/>
  <c r="I43" i="157"/>
  <c r="D46" i="157"/>
  <c r="E46" i="157"/>
  <c r="F46" i="157"/>
  <c r="G46" i="157"/>
  <c r="H46" i="157"/>
  <c r="C46" i="157"/>
  <c r="E38" i="157"/>
  <c r="F38" i="157"/>
  <c r="G38" i="157"/>
  <c r="H38" i="157"/>
  <c r="D38" i="157"/>
  <c r="C38" i="157"/>
  <c r="I37" i="157"/>
  <c r="I35" i="157"/>
  <c r="I28" i="157"/>
  <c r="I29" i="157"/>
  <c r="B55" i="46"/>
  <c r="P55" i="46"/>
  <c r="F94" i="148"/>
  <c r="C74" i="148"/>
  <c r="C75" i="148"/>
  <c r="P26" i="46"/>
  <c r="I83" i="148"/>
  <c r="I82" i="148"/>
  <c r="I81" i="148"/>
  <c r="I80" i="148"/>
  <c r="I79" i="148"/>
  <c r="I76" i="148"/>
  <c r="I77" i="148" s="1"/>
  <c r="I78" i="148" s="1"/>
  <c r="H79" i="148"/>
  <c r="H80" i="148"/>
  <c r="H81" i="148"/>
  <c r="H82" i="148"/>
  <c r="H83" i="148"/>
  <c r="H78" i="148"/>
  <c r="H77" i="148"/>
  <c r="H74" i="148"/>
  <c r="I74" i="148"/>
  <c r="H75" i="148"/>
  <c r="I75" i="148"/>
  <c r="H76" i="148"/>
  <c r="S28" i="138"/>
  <c r="H45" i="69"/>
  <c r="I28" i="69"/>
  <c r="I29" i="69"/>
  <c r="I30" i="69"/>
  <c r="I31" i="69"/>
  <c r="I32" i="69"/>
  <c r="I33" i="69"/>
  <c r="I34" i="69"/>
  <c r="I35" i="69"/>
  <c r="I36" i="69"/>
  <c r="I37" i="69"/>
  <c r="I38" i="69"/>
  <c r="I27" i="69"/>
  <c r="H60" i="157" l="1"/>
  <c r="H44" i="69"/>
  <c r="G80" i="150" l="1"/>
  <c r="G79" i="150"/>
  <c r="F85" i="147"/>
  <c r="D85" i="147"/>
  <c r="C85" i="147"/>
  <c r="H66" i="147"/>
  <c r="G66" i="147"/>
  <c r="F66" i="147"/>
  <c r="E66" i="147"/>
  <c r="D66" i="147"/>
  <c r="C66" i="147"/>
  <c r="J43" i="147"/>
  <c r="I43" i="147"/>
  <c r="G5" i="133"/>
  <c r="G4" i="133"/>
  <c r="B39" i="69"/>
  <c r="E39" i="69"/>
  <c r="F39" i="69"/>
  <c r="H39" i="69"/>
  <c r="B24" i="46" l="1"/>
  <c r="B20" i="46"/>
  <c r="B37" i="127" l="1"/>
  <c r="B31" i="127"/>
  <c r="B34" i="127"/>
  <c r="B30" i="127"/>
  <c r="B28" i="127"/>
  <c r="P42" i="127"/>
  <c r="O42" i="127"/>
  <c r="N42" i="127"/>
  <c r="M42" i="127"/>
  <c r="L42" i="127"/>
  <c r="K42" i="127"/>
  <c r="J42" i="127"/>
  <c r="I42" i="127"/>
  <c r="H42" i="127"/>
  <c r="G42" i="127"/>
  <c r="F42" i="127"/>
  <c r="P41" i="127"/>
  <c r="O41" i="127"/>
  <c r="N41" i="127"/>
  <c r="M41" i="127"/>
  <c r="L41" i="127"/>
  <c r="K41" i="127"/>
  <c r="J41" i="127"/>
  <c r="I41" i="127"/>
  <c r="H41" i="127"/>
  <c r="G41" i="127"/>
  <c r="F41" i="127"/>
  <c r="E41" i="127"/>
  <c r="E42" i="127"/>
  <c r="B39" i="127"/>
  <c r="B38" i="127"/>
  <c r="B36" i="127"/>
  <c r="B35" i="127"/>
  <c r="B33" i="127"/>
  <c r="B32" i="127"/>
  <c r="B29" i="127"/>
  <c r="B27" i="127"/>
  <c r="B25" i="127"/>
  <c r="B20" i="127"/>
  <c r="B18" i="127"/>
  <c r="B17" i="127"/>
  <c r="B16" i="127"/>
  <c r="B14" i="127"/>
  <c r="B13" i="127"/>
  <c r="B12" i="127"/>
  <c r="B8" i="127"/>
  <c r="B30" i="46"/>
  <c r="B27" i="46"/>
  <c r="B26" i="46"/>
  <c r="B25" i="46"/>
  <c r="B23" i="46"/>
  <c r="B22" i="46"/>
  <c r="B21" i="46"/>
  <c r="B13" i="46"/>
  <c r="P30" i="127" l="1"/>
  <c r="O30" i="127"/>
  <c r="N30" i="127"/>
  <c r="M30" i="127"/>
  <c r="L30" i="127"/>
  <c r="K30" i="127"/>
  <c r="J30" i="127"/>
  <c r="P29" i="127"/>
  <c r="O29" i="127"/>
  <c r="N29" i="127"/>
  <c r="M29" i="127"/>
  <c r="L29" i="127"/>
  <c r="K29" i="127"/>
  <c r="J29" i="127"/>
  <c r="I29" i="127"/>
  <c r="H29" i="127"/>
  <c r="G29" i="127"/>
  <c r="F29" i="127"/>
  <c r="E29" i="127"/>
  <c r="P28" i="127"/>
  <c r="O28" i="127"/>
  <c r="N28" i="127"/>
  <c r="M28" i="127"/>
  <c r="L28" i="127"/>
  <c r="K28" i="127"/>
  <c r="J28" i="127"/>
  <c r="I28" i="127"/>
  <c r="H28" i="127"/>
  <c r="G28" i="127"/>
  <c r="E28" i="127"/>
  <c r="F28" i="127"/>
  <c r="K36" i="151"/>
  <c r="K60" i="151" l="1"/>
  <c r="I60" i="151"/>
  <c r="G60" i="151" l="1"/>
  <c r="P36" i="127"/>
  <c r="O36" i="127"/>
  <c r="N36" i="127"/>
  <c r="M36" i="127"/>
  <c r="L36" i="127"/>
  <c r="K36" i="127"/>
  <c r="J36" i="127"/>
  <c r="I36" i="127"/>
  <c r="H36" i="127"/>
  <c r="G36" i="127"/>
  <c r="F36" i="127"/>
  <c r="E36" i="127"/>
  <c r="P35" i="127"/>
  <c r="O35" i="127"/>
  <c r="N35" i="127"/>
  <c r="M35" i="127"/>
  <c r="L35" i="127"/>
  <c r="K35" i="127"/>
  <c r="J35" i="127"/>
  <c r="I35" i="127"/>
  <c r="H35" i="127"/>
  <c r="G35" i="127"/>
  <c r="F35" i="127"/>
  <c r="E35" i="127"/>
  <c r="P34" i="127"/>
  <c r="O34" i="127"/>
  <c r="N34" i="127"/>
  <c r="M34" i="127"/>
  <c r="L34" i="127"/>
  <c r="K34" i="127"/>
  <c r="J34" i="127"/>
  <c r="I34" i="127"/>
  <c r="H34" i="127"/>
  <c r="G34" i="127"/>
  <c r="F34" i="127"/>
  <c r="E34" i="127"/>
  <c r="M4" i="46"/>
  <c r="M3" i="46"/>
  <c r="C69" i="152"/>
  <c r="C56" i="152"/>
  <c r="G31" i="53"/>
  <c r="R51" i="56"/>
  <c r="I42" i="157"/>
  <c r="I44" i="157"/>
  <c r="I41" i="157"/>
  <c r="I34" i="157"/>
  <c r="I36" i="157"/>
  <c r="I33" i="157"/>
  <c r="I27" i="157"/>
  <c r="I30" i="157"/>
  <c r="I26" i="157"/>
  <c r="H71" i="157"/>
  <c r="H70" i="157"/>
  <c r="H63" i="157"/>
  <c r="H62" i="157"/>
  <c r="H56" i="157"/>
  <c r="H55" i="157"/>
  <c r="D31" i="157"/>
  <c r="E31" i="157"/>
  <c r="F31" i="157"/>
  <c r="G31" i="157"/>
  <c r="H31" i="157"/>
  <c r="C31" i="157"/>
  <c r="F58" i="19"/>
  <c r="J5" i="157"/>
  <c r="W5" i="56"/>
  <c r="F78" i="157"/>
  <c r="E78" i="157"/>
  <c r="H49" i="157"/>
  <c r="H50" i="157" s="1"/>
  <c r="G49" i="157"/>
  <c r="G50" i="157" s="1"/>
  <c r="F49" i="157"/>
  <c r="B51" i="46"/>
  <c r="B52" i="46"/>
  <c r="M4" i="127" l="1"/>
  <c r="H75" i="157"/>
  <c r="H76" i="157" s="1"/>
  <c r="I46" i="157"/>
  <c r="I47" i="157" s="1"/>
  <c r="I38" i="157"/>
  <c r="I39" i="157" s="1"/>
  <c r="H68" i="157"/>
  <c r="I31" i="157"/>
  <c r="I32" i="157" s="1"/>
  <c r="F79" i="157"/>
  <c r="E79" i="157"/>
  <c r="F50" i="157"/>
  <c r="I41" i="152" l="1"/>
  <c r="L5" i="149"/>
  <c r="L4" i="149"/>
  <c r="T5" i="44"/>
  <c r="T4" i="44"/>
  <c r="S24" i="138"/>
  <c r="S25" i="138"/>
  <c r="S26" i="138"/>
  <c r="S27" i="138"/>
  <c r="S29" i="138"/>
  <c r="S30" i="138"/>
  <c r="S23" i="138"/>
  <c r="G4" i="139"/>
  <c r="J4" i="61"/>
  <c r="M4" i="60"/>
  <c r="L4" i="147"/>
  <c r="L4" i="148"/>
  <c r="M4" i="150"/>
  <c r="J4" i="142"/>
  <c r="P4" i="145"/>
  <c r="P4" i="144"/>
  <c r="R4" i="138"/>
  <c r="J5" i="61"/>
  <c r="P39" i="127"/>
  <c r="O39" i="127"/>
  <c r="N39" i="127"/>
  <c r="M39" i="127"/>
  <c r="W4" i="56"/>
  <c r="A66" i="56" s="1"/>
  <c r="L39" i="127"/>
  <c r="K39" i="127"/>
  <c r="J39" i="127"/>
  <c r="I39" i="127"/>
  <c r="H39" i="127"/>
  <c r="G39" i="127"/>
  <c r="F39" i="127"/>
  <c r="E39" i="127"/>
  <c r="E38" i="127"/>
  <c r="P5" i="19"/>
  <c r="P38" i="127"/>
  <c r="O38" i="127"/>
  <c r="N38" i="127"/>
  <c r="M38" i="127"/>
  <c r="L38" i="127"/>
  <c r="K38" i="127"/>
  <c r="J38" i="127"/>
  <c r="I38" i="127"/>
  <c r="H38" i="127"/>
  <c r="G38" i="127"/>
  <c r="F38" i="127"/>
  <c r="P8" i="127"/>
  <c r="O8" i="127"/>
  <c r="N8" i="127"/>
  <c r="M8" i="127"/>
  <c r="L8" i="127"/>
  <c r="K8" i="127"/>
  <c r="J8" i="127"/>
  <c r="I8" i="127"/>
  <c r="H8" i="127"/>
  <c r="G8" i="127"/>
  <c r="F8" i="127"/>
  <c r="E8" i="127"/>
  <c r="P37" i="127"/>
  <c r="O37" i="127"/>
  <c r="N37" i="127"/>
  <c r="M37" i="127"/>
  <c r="L37" i="127"/>
  <c r="K37" i="127"/>
  <c r="J37" i="127"/>
  <c r="I37" i="127"/>
  <c r="H37" i="127"/>
  <c r="G37" i="127"/>
  <c r="F37" i="127"/>
  <c r="E37" i="127"/>
  <c r="P33" i="127"/>
  <c r="O33" i="127"/>
  <c r="N33" i="127"/>
  <c r="M33" i="127"/>
  <c r="L33" i="127"/>
  <c r="K33" i="127"/>
  <c r="J33" i="127"/>
  <c r="I33" i="127"/>
  <c r="H33" i="127"/>
  <c r="G33" i="127"/>
  <c r="F33" i="127"/>
  <c r="E33" i="127"/>
  <c r="P32" i="127"/>
  <c r="O32" i="127"/>
  <c r="N32" i="127"/>
  <c r="M32" i="127"/>
  <c r="L32" i="127"/>
  <c r="K32" i="127"/>
  <c r="J32" i="127"/>
  <c r="I32" i="127"/>
  <c r="H32" i="127"/>
  <c r="G32" i="127"/>
  <c r="F32" i="127"/>
  <c r="E32" i="127"/>
  <c r="E31" i="127"/>
  <c r="P31" i="127"/>
  <c r="O31" i="127"/>
  <c r="N31" i="127"/>
  <c r="M31" i="127"/>
  <c r="L31" i="127"/>
  <c r="K31" i="127"/>
  <c r="J31" i="127"/>
  <c r="I31" i="127"/>
  <c r="H31" i="127"/>
  <c r="G31" i="127"/>
  <c r="F31" i="127"/>
  <c r="H4" i="59"/>
  <c r="E40" i="150"/>
  <c r="M5" i="150"/>
  <c r="E41" i="150" s="1"/>
  <c r="L5" i="148"/>
  <c r="L5" i="147"/>
  <c r="O5" i="22"/>
  <c r="P5" i="144"/>
  <c r="R5" i="138"/>
  <c r="C99" i="147"/>
  <c r="B104" i="148"/>
  <c r="B105" i="148"/>
  <c r="B106" i="148"/>
  <c r="B107" i="148"/>
  <c r="B108" i="148"/>
  <c r="B103" i="148"/>
  <c r="D106" i="148"/>
  <c r="H106" i="148" s="1"/>
  <c r="B98" i="147"/>
  <c r="B97" i="147"/>
  <c r="B96" i="147"/>
  <c r="B95" i="147"/>
  <c r="D95" i="147" s="1"/>
  <c r="H95" i="147" s="1"/>
  <c r="B94" i="147"/>
  <c r="D94" i="147" s="1"/>
  <c r="H94" i="147" s="1"/>
  <c r="B93" i="147"/>
  <c r="D93" i="147" s="1"/>
  <c r="H93" i="147" s="1"/>
  <c r="H49" i="147"/>
  <c r="G49" i="147"/>
  <c r="F49" i="147"/>
  <c r="E49" i="147"/>
  <c r="D49" i="147"/>
  <c r="K48" i="147"/>
  <c r="J48" i="147"/>
  <c r="I48" i="147"/>
  <c r="K47" i="147"/>
  <c r="J47" i="147"/>
  <c r="I47" i="147"/>
  <c r="K46" i="147"/>
  <c r="J46" i="147"/>
  <c r="I46" i="147"/>
  <c r="K45" i="147"/>
  <c r="J45" i="147"/>
  <c r="I45" i="147"/>
  <c r="K44" i="147"/>
  <c r="J44" i="147"/>
  <c r="I44" i="147"/>
  <c r="K43" i="147"/>
  <c r="F41" i="147"/>
  <c r="E41" i="147"/>
  <c r="P37" i="46"/>
  <c r="O37" i="46"/>
  <c r="N37" i="46"/>
  <c r="M37" i="46"/>
  <c r="L37" i="46"/>
  <c r="K37" i="46"/>
  <c r="J37" i="46"/>
  <c r="I37" i="46"/>
  <c r="H37" i="46"/>
  <c r="G37" i="46"/>
  <c r="F37" i="46"/>
  <c r="E37" i="46"/>
  <c r="A19" i="59" l="1"/>
  <c r="A18" i="59"/>
  <c r="A93" i="149"/>
  <c r="A86" i="149"/>
  <c r="A96" i="149"/>
  <c r="A95" i="149"/>
  <c r="A88" i="149"/>
  <c r="A94" i="149"/>
  <c r="A87" i="149"/>
  <c r="A92" i="149"/>
  <c r="A91" i="149"/>
  <c r="A97" i="149"/>
  <c r="A90" i="149"/>
  <c r="A89" i="149"/>
  <c r="A85" i="149"/>
  <c r="I39" i="69"/>
  <c r="A30" i="56"/>
  <c r="A34" i="56"/>
  <c r="A55" i="56"/>
  <c r="A32" i="56"/>
  <c r="A36" i="56"/>
  <c r="A44" i="56"/>
  <c r="A56" i="56"/>
  <c r="A57" i="56"/>
  <c r="A59" i="56"/>
  <c r="A26" i="56"/>
  <c r="A60" i="56"/>
  <c r="A58" i="56"/>
  <c r="A28" i="56"/>
  <c r="A64" i="56"/>
  <c r="A38" i="56"/>
  <c r="A61" i="56"/>
  <c r="A40" i="56"/>
  <c r="A62" i="56"/>
  <c r="A68" i="149"/>
  <c r="A45" i="149"/>
  <c r="A60" i="149"/>
  <c r="A71" i="149"/>
  <c r="A48" i="149"/>
  <c r="A36" i="149"/>
  <c r="A67" i="149"/>
  <c r="A44" i="149"/>
  <c r="A42" i="149"/>
  <c r="A63" i="149"/>
  <c r="A61" i="149"/>
  <c r="A72" i="149"/>
  <c r="A37" i="149"/>
  <c r="A47" i="149"/>
  <c r="A46" i="149"/>
  <c r="A66" i="149"/>
  <c r="A43" i="149"/>
  <c r="A64" i="149"/>
  <c r="A41" i="149"/>
  <c r="A40" i="149"/>
  <c r="A38" i="149"/>
  <c r="A70" i="149"/>
  <c r="A65" i="149"/>
  <c r="A62" i="149"/>
  <c r="A39" i="149"/>
  <c r="A69" i="149"/>
  <c r="A42" i="56"/>
  <c r="A63" i="56"/>
  <c r="A46" i="56"/>
  <c r="A65" i="56"/>
  <c r="M23" i="44"/>
  <c r="I23" i="44"/>
  <c r="F23" i="44"/>
  <c r="O23" i="44"/>
  <c r="L23" i="44"/>
  <c r="G23" i="44"/>
  <c r="K23" i="44"/>
  <c r="H23" i="44"/>
  <c r="P23" i="44"/>
  <c r="N23" i="44"/>
  <c r="J23" i="44"/>
  <c r="Q23" i="44"/>
  <c r="A48" i="56"/>
  <c r="C109" i="148"/>
  <c r="D105" i="148"/>
  <c r="H105" i="148" s="1"/>
  <c r="D108" i="148"/>
  <c r="H108" i="148" s="1"/>
  <c r="D107" i="148"/>
  <c r="H107" i="148" s="1"/>
  <c r="D104" i="148"/>
  <c r="H104" i="148" s="1"/>
  <c r="D103" i="148"/>
  <c r="H103" i="148" s="1"/>
  <c r="B109" i="148"/>
  <c r="I49" i="147"/>
  <c r="J49" i="147"/>
  <c r="D96" i="147"/>
  <c r="H96" i="147" s="1"/>
  <c r="D97" i="147"/>
  <c r="H97" i="147" s="1"/>
  <c r="D98" i="147"/>
  <c r="H98" i="147" s="1"/>
  <c r="B99" i="147"/>
  <c r="K49" i="147"/>
  <c r="I65" i="151"/>
  <c r="D109" i="148" l="1"/>
  <c r="H109" i="148" s="1"/>
  <c r="P27" i="46"/>
  <c r="H60" i="156" l="1"/>
  <c r="H106" i="156"/>
  <c r="H61" i="155"/>
  <c r="G61" i="155"/>
  <c r="D92" i="148"/>
  <c r="D96" i="148" s="1"/>
  <c r="C92" i="148"/>
  <c r="C96" i="148" s="1"/>
  <c r="F96" i="148"/>
  <c r="P23" i="46"/>
  <c r="L4" i="152"/>
  <c r="H3" i="46"/>
  <c r="J3" i="46"/>
  <c r="J3" i="127" s="1"/>
  <c r="H73" i="151"/>
  <c r="B41" i="154"/>
  <c r="E49" i="156"/>
  <c r="D49" i="156"/>
  <c r="C49" i="156"/>
  <c r="B49" i="156"/>
  <c r="F50" i="149"/>
  <c r="E50" i="149"/>
  <c r="B50" i="149"/>
  <c r="E50" i="155"/>
  <c r="B50" i="155"/>
  <c r="F73" i="151"/>
  <c r="J49" i="151"/>
  <c r="H49" i="151"/>
  <c r="F49" i="151"/>
  <c r="D49" i="151"/>
  <c r="E7" i="46"/>
  <c r="G99" i="75" l="1" a="1"/>
  <c r="G99" i="75" s="1"/>
  <c r="G308" i="75" a="1"/>
  <c r="G308" i="75" s="1"/>
  <c r="G452" i="75" a="1"/>
  <c r="G452" i="75" s="1"/>
  <c r="G594" i="75" a="1"/>
  <c r="G594" i="75" s="1"/>
  <c r="G189" i="75" a="1"/>
  <c r="G189" i="75" s="1"/>
  <c r="G333" i="75" a="1"/>
  <c r="G333" i="75" s="1"/>
  <c r="G477" i="75" a="1"/>
  <c r="G477" i="75" s="1"/>
  <c r="G619" i="75" a="1"/>
  <c r="G619" i="75" s="1"/>
  <c r="G214" i="75" a="1"/>
  <c r="G214" i="75" s="1"/>
  <c r="G358" i="75" a="1"/>
  <c r="G358" i="75" s="1"/>
  <c r="G502" i="75" a="1"/>
  <c r="G502" i="75" s="1"/>
  <c r="G384" i="75" a="1"/>
  <c r="G384" i="75" s="1"/>
  <c r="G227" i="75" a="1"/>
  <c r="G227" i="75" s="1"/>
  <c r="G371" i="75" a="1"/>
  <c r="G371" i="75" s="1"/>
  <c r="G515" i="75" a="1"/>
  <c r="G515" i="75" s="1"/>
  <c r="G570" i="75" a="1"/>
  <c r="G570" i="75" s="1"/>
  <c r="G324" i="75" a="1"/>
  <c r="G324" i="75" s="1"/>
  <c r="G241" i="75" a="1"/>
  <c r="G241" i="75" s="1"/>
  <c r="G385" i="75" a="1"/>
  <c r="G385" i="75" s="1"/>
  <c r="G529" i="75" a="1"/>
  <c r="G529" i="75" s="1"/>
  <c r="G511" i="75" a="1"/>
  <c r="G511" i="75" s="1"/>
  <c r="G302" i="75" a="1"/>
  <c r="G302" i="75" s="1"/>
  <c r="G446" i="75" a="1"/>
  <c r="G446" i="75" s="1"/>
  <c r="G588" i="75" a="1"/>
  <c r="G588" i="75" s="1"/>
  <c r="G183" i="75" a="1"/>
  <c r="G183" i="75" s="1"/>
  <c r="G327" i="75" a="1"/>
  <c r="G327" i="75" s="1"/>
  <c r="G471" i="75" a="1"/>
  <c r="G471" i="75" s="1"/>
  <c r="G613" i="75" a="1"/>
  <c r="G613" i="75" s="1"/>
  <c r="G220" i="75" a="1"/>
  <c r="G220" i="75" s="1"/>
  <c r="G364" i="75" a="1"/>
  <c r="G364" i="75" s="1"/>
  <c r="G508" i="75" a="1"/>
  <c r="G508" i="75" s="1"/>
  <c r="G307" i="75" a="1"/>
  <c r="G307" i="75" s="1"/>
  <c r="G257" i="75" a="1"/>
  <c r="G257" i="75" s="1"/>
  <c r="G401" i="75" a="1"/>
  <c r="G401" i="75" s="1"/>
  <c r="G615" i="75" a="1"/>
  <c r="G615" i="75" s="1"/>
  <c r="G246" i="75" a="1"/>
  <c r="G246" i="75" s="1"/>
  <c r="G390" i="75" a="1"/>
  <c r="G390" i="75" s="1"/>
  <c r="G534" i="75" a="1"/>
  <c r="G534" i="75" s="1"/>
  <c r="G439" i="75" a="1"/>
  <c r="G439" i="75" s="1"/>
  <c r="G414" i="75" a="1"/>
  <c r="G414" i="75" s="1"/>
  <c r="G194" i="75" a="1"/>
  <c r="G194" i="75" s="1"/>
  <c r="G219" i="75" a="1"/>
  <c r="G219" i="75" s="1"/>
  <c r="G400" i="75" a="1"/>
  <c r="G400" i="75" s="1"/>
  <c r="G427" i="75" a="1"/>
  <c r="G427" i="75" s="1"/>
  <c r="G435" i="75" a="1"/>
  <c r="G435" i="75" s="1"/>
  <c r="G354" i="75" a="1"/>
  <c r="G354" i="75" s="1"/>
  <c r="G98" i="75" a="1"/>
  <c r="G98" i="75" s="1"/>
  <c r="G276" i="75" a="1"/>
  <c r="G276" i="75" s="1"/>
  <c r="G447" i="75" a="1"/>
  <c r="G447" i="75" s="1"/>
  <c r="G377" i="75" a="1"/>
  <c r="G377" i="75" s="1"/>
  <c r="G465" i="75" a="1"/>
  <c r="G465" i="75" s="1"/>
  <c r="G359" i="75" a="1"/>
  <c r="G359" i="75" s="1"/>
  <c r="G290" i="75" a="1"/>
  <c r="G290" i="75" s="1"/>
  <c r="G601" i="75" a="1"/>
  <c r="G601" i="75" s="1"/>
  <c r="G234" i="75" a="1"/>
  <c r="G234" i="75" s="1"/>
  <c r="G176" i="75" a="1"/>
  <c r="G176" i="75" s="1"/>
  <c r="G320" i="75" a="1"/>
  <c r="G320" i="75" s="1"/>
  <c r="G464" i="75" a="1"/>
  <c r="G464" i="75" s="1"/>
  <c r="G606" i="75" a="1"/>
  <c r="G606" i="75" s="1"/>
  <c r="G201" i="75" a="1"/>
  <c r="G201" i="75" s="1"/>
  <c r="G345" i="75" a="1"/>
  <c r="G345" i="75" s="1"/>
  <c r="G489" i="75" a="1"/>
  <c r="G489" i="75" s="1"/>
  <c r="G597" i="75" a="1"/>
  <c r="G597" i="75" s="1"/>
  <c r="G226" i="75" a="1"/>
  <c r="G226" i="75" s="1"/>
  <c r="G370" i="75" a="1"/>
  <c r="G370" i="75" s="1"/>
  <c r="G514" i="75" a="1"/>
  <c r="G514" i="75" s="1"/>
  <c r="G432" i="75" a="1"/>
  <c r="G432" i="75" s="1"/>
  <c r="G239" i="75" a="1"/>
  <c r="G239" i="75" s="1"/>
  <c r="G383" i="75" a="1"/>
  <c r="G383" i="75" s="1"/>
  <c r="G527" i="75" a="1"/>
  <c r="G527" i="75" s="1"/>
  <c r="G168" i="75" a="1"/>
  <c r="G168" i="75" s="1"/>
  <c r="G360" i="75" a="1"/>
  <c r="G360" i="75" s="1"/>
  <c r="G253" i="75" a="1"/>
  <c r="G253" i="75" s="1"/>
  <c r="G397" i="75" a="1"/>
  <c r="G397" i="75" s="1"/>
  <c r="G541" i="75" a="1"/>
  <c r="G541" i="75" s="1"/>
  <c r="G170" i="75" a="1"/>
  <c r="G170" i="75" s="1"/>
  <c r="G314" i="75" a="1"/>
  <c r="G314" i="75" s="1"/>
  <c r="G458" i="75" a="1"/>
  <c r="G458" i="75" s="1"/>
  <c r="G600" i="75" a="1"/>
  <c r="G600" i="75" s="1"/>
  <c r="G195" i="75" a="1"/>
  <c r="G195" i="75" s="1"/>
  <c r="G339" i="75" a="1"/>
  <c r="G339" i="75" s="1"/>
  <c r="G483" i="75" a="1"/>
  <c r="G483" i="75" s="1"/>
  <c r="G545" i="75" a="1"/>
  <c r="G545" i="75" s="1"/>
  <c r="G232" i="75" a="1"/>
  <c r="G232" i="75" s="1"/>
  <c r="G376" i="75" a="1"/>
  <c r="G376" i="75" s="1"/>
  <c r="G520" i="75" a="1"/>
  <c r="G520" i="75" s="1"/>
  <c r="G355" i="75" a="1"/>
  <c r="G355" i="75" s="1"/>
  <c r="G269" i="75" a="1"/>
  <c r="G269" i="75" s="1"/>
  <c r="G413" i="75" a="1"/>
  <c r="G413" i="75" s="1"/>
  <c r="G247" i="75" a="1"/>
  <c r="G247" i="75" s="1"/>
  <c r="G258" i="75" a="1"/>
  <c r="G258" i="75" s="1"/>
  <c r="G402" i="75" a="1"/>
  <c r="G402" i="75" s="1"/>
  <c r="G546" i="75" a="1"/>
  <c r="G546" i="75" s="1"/>
  <c r="G499" i="75" a="1"/>
  <c r="G499" i="75" s="1"/>
  <c r="G270" i="75" a="1"/>
  <c r="G270" i="75" s="1"/>
  <c r="G617" i="75" a="1"/>
  <c r="G617" i="75" s="1"/>
  <c r="G482" i="75" a="1"/>
  <c r="G482" i="75" s="1"/>
  <c r="G211" i="75" a="1"/>
  <c r="G211" i="75" s="1"/>
  <c r="G544" i="75" a="1"/>
  <c r="G544" i="75" s="1"/>
  <c r="G437" i="75" a="1"/>
  <c r="G437" i="75" s="1"/>
  <c r="G569" i="75" a="1"/>
  <c r="G569" i="75" s="1"/>
  <c r="G259" i="75" a="1"/>
  <c r="G259" i="75" s="1"/>
  <c r="G472" i="75" a="1"/>
  <c r="G472" i="75" s="1"/>
  <c r="G284" i="75" a="1"/>
  <c r="G284" i="75" s="1"/>
  <c r="G585" i="75" a="1"/>
  <c r="G585" i="75" s="1"/>
  <c r="G217" i="75" a="1"/>
  <c r="G217" i="75" s="1"/>
  <c r="G196" i="75" a="1"/>
  <c r="G196" i="75" s="1"/>
  <c r="G296" i="75" a="1"/>
  <c r="G296" i="75" s="1"/>
  <c r="G202" i="75" a="1"/>
  <c r="G202" i="75" s="1"/>
  <c r="G517" i="75" a="1"/>
  <c r="G517" i="75" s="1"/>
  <c r="G315" i="75" a="1"/>
  <c r="G315" i="75" s="1"/>
  <c r="G389" i="75" a="1"/>
  <c r="G389" i="75" s="1"/>
  <c r="G188" i="75" a="1"/>
  <c r="G188" i="75" s="1"/>
  <c r="G332" i="75" a="1"/>
  <c r="G332" i="75" s="1"/>
  <c r="G476" i="75" a="1"/>
  <c r="G476" i="75" s="1"/>
  <c r="G618" i="75" a="1"/>
  <c r="G618" i="75" s="1"/>
  <c r="G213" i="75" a="1"/>
  <c r="G213" i="75" s="1"/>
  <c r="G357" i="75" a="1"/>
  <c r="G357" i="75" s="1"/>
  <c r="G501" i="75" a="1"/>
  <c r="G501" i="75" s="1"/>
  <c r="G312" i="75" a="1"/>
  <c r="G312" i="75" s="1"/>
  <c r="G238" i="75" a="1"/>
  <c r="G238" i="75" s="1"/>
  <c r="G382" i="75" a="1"/>
  <c r="G382" i="75" s="1"/>
  <c r="G526" i="75" a="1"/>
  <c r="G526" i="75" s="1"/>
  <c r="G456" i="75" a="1"/>
  <c r="G456" i="75" s="1"/>
  <c r="G251" i="75" a="1"/>
  <c r="G251" i="75" s="1"/>
  <c r="G395" i="75" a="1"/>
  <c r="G395" i="75" s="1"/>
  <c r="G539" i="75" a="1"/>
  <c r="G539" i="75" s="1"/>
  <c r="G180" i="75" a="1"/>
  <c r="G180" i="75" s="1"/>
  <c r="G408" i="75" a="1"/>
  <c r="G408" i="75" s="1"/>
  <c r="G265" i="75" a="1"/>
  <c r="G265" i="75" s="1"/>
  <c r="G409" i="75" a="1"/>
  <c r="G409" i="75" s="1"/>
  <c r="G553" i="75" a="1"/>
  <c r="G553" i="75" s="1"/>
  <c r="G182" i="75" a="1"/>
  <c r="G182" i="75" s="1"/>
  <c r="G326" i="75" a="1"/>
  <c r="G326" i="75" s="1"/>
  <c r="G470" i="75" a="1"/>
  <c r="G470" i="75" s="1"/>
  <c r="G612" i="75" a="1"/>
  <c r="G612" i="75" s="1"/>
  <c r="G207" i="75" a="1"/>
  <c r="G207" i="75" s="1"/>
  <c r="G351" i="75" a="1"/>
  <c r="G351" i="75" s="1"/>
  <c r="G495" i="75" a="1"/>
  <c r="G495" i="75" s="1"/>
  <c r="G603" i="75" a="1"/>
  <c r="G603" i="75" s="1"/>
  <c r="G244" i="75" a="1"/>
  <c r="G244" i="75" s="1"/>
  <c r="G388" i="75" a="1"/>
  <c r="G388" i="75" s="1"/>
  <c r="G532" i="75" a="1"/>
  <c r="G532" i="75" s="1"/>
  <c r="G415" i="75" a="1"/>
  <c r="G415" i="75" s="1"/>
  <c r="G281" i="75" a="1"/>
  <c r="G281" i="75" s="1"/>
  <c r="G425" i="75" a="1"/>
  <c r="G425" i="75" s="1"/>
  <c r="G331" i="75" a="1"/>
  <c r="G331" i="75" s="1"/>
  <c r="G558" i="75" a="1"/>
  <c r="G558" i="75" s="1"/>
  <c r="G338" i="75" a="1"/>
  <c r="G338" i="75" s="1"/>
  <c r="G557" i="75" a="1"/>
  <c r="G557" i="75" s="1"/>
  <c r="G363" i="75" a="1"/>
  <c r="G363" i="75" s="1"/>
  <c r="G256" i="75" a="1"/>
  <c r="G256" i="75" s="1"/>
  <c r="G293" i="75" a="1"/>
  <c r="G293" i="75" s="1"/>
  <c r="G282" i="75" a="1"/>
  <c r="G282" i="75" s="1"/>
  <c r="G266" i="75" a="1"/>
  <c r="G266" i="75" s="1"/>
  <c r="G210" i="75" a="1"/>
  <c r="G210" i="75" s="1"/>
  <c r="G453" i="75" a="1"/>
  <c r="G453" i="75" s="1"/>
  <c r="G491" i="75" a="1"/>
  <c r="G491" i="75" s="1"/>
  <c r="G278" i="75" a="1"/>
  <c r="G278" i="75" s="1"/>
  <c r="G222" i="75" a="1"/>
  <c r="G222" i="75" s="1"/>
  <c r="G607" i="75" a="1"/>
  <c r="G607" i="75" s="1"/>
  <c r="G229" i="75" a="1"/>
  <c r="G229" i="75" s="1"/>
  <c r="G496" i="75" a="1"/>
  <c r="G496" i="75" s="1"/>
  <c r="G367" i="75" a="1"/>
  <c r="G367" i="75" s="1"/>
  <c r="G200" i="75" a="1"/>
  <c r="G200" i="75" s="1"/>
  <c r="G344" i="75" a="1"/>
  <c r="G344" i="75" s="1"/>
  <c r="G488" i="75" a="1"/>
  <c r="G488" i="75" s="1"/>
  <c r="G621" i="75" a="1"/>
  <c r="G621" i="75" s="1"/>
  <c r="G225" i="75" a="1"/>
  <c r="G225" i="75" s="1"/>
  <c r="G369" i="75" a="1"/>
  <c r="G369" i="75" s="1"/>
  <c r="G513" i="75" a="1"/>
  <c r="G513" i="75" s="1"/>
  <c r="G372" i="75" a="1"/>
  <c r="G372" i="75" s="1"/>
  <c r="G250" i="75" a="1"/>
  <c r="G250" i="75" s="1"/>
  <c r="G394" i="75" a="1"/>
  <c r="G394" i="75" s="1"/>
  <c r="G538" i="75" a="1"/>
  <c r="G538" i="75" s="1"/>
  <c r="G516" i="75" a="1"/>
  <c r="G516" i="75" s="1"/>
  <c r="G263" i="75" a="1"/>
  <c r="G263" i="75" s="1"/>
  <c r="G407" i="75" a="1"/>
  <c r="G407" i="75" s="1"/>
  <c r="G551" i="75" a="1"/>
  <c r="G551" i="75" s="1"/>
  <c r="G192" i="75" a="1"/>
  <c r="G192" i="75" s="1"/>
  <c r="G492" i="75" a="1"/>
  <c r="G492" i="75" s="1"/>
  <c r="G277" i="75" a="1"/>
  <c r="G277" i="75" s="1"/>
  <c r="G421" i="75" a="1"/>
  <c r="G421" i="75" s="1"/>
  <c r="G564" i="75" a="1"/>
  <c r="G564" i="75" s="1"/>
  <c r="G507" i="75" a="1"/>
  <c r="G507" i="75" s="1"/>
  <c r="G475" i="75" a="1"/>
  <c r="G475" i="75" s="1"/>
  <c r="G426" i="75" a="1"/>
  <c r="G426" i="75" s="1"/>
  <c r="G554" i="75" a="1"/>
  <c r="G554" i="75" s="1"/>
  <c r="G221" i="75" a="1"/>
  <c r="G221" i="75" s="1"/>
  <c r="G190" i="75" a="1"/>
  <c r="G190" i="75" s="1"/>
  <c r="G303" i="75" a="1"/>
  <c r="G303" i="75" s="1"/>
  <c r="G366" i="75" a="1"/>
  <c r="G366" i="75" s="1"/>
  <c r="G177" i="75" a="1"/>
  <c r="G177" i="75" s="1"/>
  <c r="G451" i="75" a="1"/>
  <c r="G451" i="75" s="1"/>
  <c r="G352" i="75" a="1"/>
  <c r="G352" i="75" s="1"/>
  <c r="G522" i="75" a="1"/>
  <c r="G522" i="75" s="1"/>
  <c r="G212" i="75" a="1"/>
  <c r="G212" i="75" s="1"/>
  <c r="G356" i="75" a="1"/>
  <c r="G356" i="75" s="1"/>
  <c r="G500" i="75" a="1"/>
  <c r="G500" i="75" s="1"/>
  <c r="G348" i="75" a="1"/>
  <c r="G348" i="75" s="1"/>
  <c r="G237" i="75" a="1"/>
  <c r="G237" i="75" s="1"/>
  <c r="G381" i="75" a="1"/>
  <c r="G381" i="75" s="1"/>
  <c r="G525" i="75" a="1"/>
  <c r="G525" i="75" s="1"/>
  <c r="G420" i="75" a="1"/>
  <c r="G420" i="75" s="1"/>
  <c r="G262" i="75" a="1"/>
  <c r="G262" i="75" s="1"/>
  <c r="G406" i="75" a="1"/>
  <c r="G406" i="75" s="1"/>
  <c r="G550" i="75" a="1"/>
  <c r="G550" i="75" s="1"/>
  <c r="G563" i="75" a="1"/>
  <c r="G563" i="75" s="1"/>
  <c r="G275" i="75" a="1"/>
  <c r="G275" i="75" s="1"/>
  <c r="G419" i="75" a="1"/>
  <c r="G419" i="75" s="1"/>
  <c r="G562" i="75" a="1"/>
  <c r="G562" i="75" s="1"/>
  <c r="G204" i="75" a="1"/>
  <c r="G204" i="75" s="1"/>
  <c r="G552" i="75" a="1"/>
  <c r="G552" i="75" s="1"/>
  <c r="G289" i="75" a="1"/>
  <c r="G289" i="75" s="1"/>
  <c r="G433" i="75" a="1"/>
  <c r="G433" i="75" s="1"/>
  <c r="G576" i="75" a="1"/>
  <c r="G576" i="75" s="1"/>
  <c r="G206" i="75" a="1"/>
  <c r="G206" i="75" s="1"/>
  <c r="G350" i="75" a="1"/>
  <c r="G350" i="75" s="1"/>
  <c r="G494" i="75" a="1"/>
  <c r="G494" i="75" s="1"/>
  <c r="G591" i="75" a="1"/>
  <c r="G591" i="75" s="1"/>
  <c r="G231" i="75" a="1"/>
  <c r="G231" i="75" s="1"/>
  <c r="G375" i="75" a="1"/>
  <c r="G375" i="75" s="1"/>
  <c r="G519" i="75" a="1"/>
  <c r="G519" i="75" s="1"/>
  <c r="G283" i="75" a="1"/>
  <c r="G283" i="75" s="1"/>
  <c r="G268" i="75" a="1"/>
  <c r="G268" i="75" s="1"/>
  <c r="G412" i="75" a="1"/>
  <c r="G412" i="75" s="1"/>
  <c r="G556" i="75" a="1"/>
  <c r="G556" i="75" s="1"/>
  <c r="G605" i="75" a="1"/>
  <c r="G605" i="75" s="1"/>
  <c r="G305" i="75" a="1"/>
  <c r="G305" i="75" s="1"/>
  <c r="G449" i="75" a="1"/>
  <c r="G449" i="75" s="1"/>
  <c r="G487" i="75" a="1"/>
  <c r="G487" i="75" s="1"/>
  <c r="G294" i="75" a="1"/>
  <c r="G294" i="75" s="1"/>
  <c r="G438" i="75" a="1"/>
  <c r="G438" i="75" s="1"/>
  <c r="G580" i="75" a="1"/>
  <c r="G580" i="75" s="1"/>
  <c r="G424" i="75" a="1"/>
  <c r="G424" i="75" s="1"/>
  <c r="G317" i="75" a="1"/>
  <c r="G317" i="75" s="1"/>
  <c r="G461" i="75" a="1"/>
  <c r="G461" i="75" s="1"/>
  <c r="G306" i="75" a="1"/>
  <c r="G306" i="75" s="1"/>
  <c r="G592" i="75" a="1"/>
  <c r="G592" i="75" s="1"/>
  <c r="G620" i="75" a="1"/>
  <c r="G620" i="75" s="1"/>
  <c r="G493" i="75" a="1"/>
  <c r="G493" i="75" s="1"/>
  <c r="G291" i="75" a="1"/>
  <c r="G291" i="75" s="1"/>
  <c r="G365" i="75" a="1"/>
  <c r="G365" i="75" s="1"/>
  <c r="G428" i="75" a="1"/>
  <c r="G428" i="75" s="1"/>
  <c r="G347" i="75" a="1"/>
  <c r="G347" i="75" s="1"/>
  <c r="G379" i="75" a="1"/>
  <c r="G379" i="75" s="1"/>
  <c r="G589" i="75" a="1"/>
  <c r="G589" i="75" s="1"/>
  <c r="G521" i="75" a="1"/>
  <c r="G521" i="75" s="1"/>
  <c r="G440" i="75" a="1"/>
  <c r="G440" i="75" s="1"/>
  <c r="G490" i="75" a="1"/>
  <c r="G490" i="75" s="1"/>
  <c r="G598" i="75" a="1"/>
  <c r="G598" i="75" s="1"/>
  <c r="G577" i="75" a="1"/>
  <c r="G577" i="75" s="1"/>
  <c r="G223" i="75" a="1"/>
  <c r="G223" i="75" s="1"/>
  <c r="G224" i="75" a="1"/>
  <c r="G224" i="75" s="1"/>
  <c r="G368" i="75" a="1"/>
  <c r="G368" i="75" s="1"/>
  <c r="G512" i="75" a="1"/>
  <c r="G512" i="75" s="1"/>
  <c r="G444" i="75" a="1"/>
  <c r="G444" i="75" s="1"/>
  <c r="G249" i="75" a="1"/>
  <c r="G249" i="75" s="1"/>
  <c r="G393" i="75" a="1"/>
  <c r="G393" i="75" s="1"/>
  <c r="G537" i="75" a="1"/>
  <c r="G537" i="75" s="1"/>
  <c r="G504" i="75" a="1"/>
  <c r="G504" i="75" s="1"/>
  <c r="G274" i="75" a="1"/>
  <c r="G274" i="75" s="1"/>
  <c r="G418" i="75" a="1"/>
  <c r="G418" i="75" s="1"/>
  <c r="G573" i="75" a="1"/>
  <c r="G573" i="75" s="1"/>
  <c r="G610" i="75" a="1"/>
  <c r="G610" i="75" s="1"/>
  <c r="G287" i="75" a="1"/>
  <c r="G287" i="75" s="1"/>
  <c r="G431" i="75" a="1"/>
  <c r="G431" i="75" s="1"/>
  <c r="G574" i="75" a="1"/>
  <c r="G574" i="75" s="1"/>
  <c r="G216" i="75" a="1"/>
  <c r="G216" i="75" s="1"/>
  <c r="G622" i="75" a="1"/>
  <c r="G622" i="75" s="1"/>
  <c r="G301" i="75" a="1"/>
  <c r="G301" i="75" s="1"/>
  <c r="G445" i="75" a="1"/>
  <c r="G445" i="75" s="1"/>
  <c r="G587" i="75" a="1"/>
  <c r="G587" i="75" s="1"/>
  <c r="G218" i="75" a="1"/>
  <c r="G218" i="75" s="1"/>
  <c r="G362" i="75" a="1"/>
  <c r="G362" i="75" s="1"/>
  <c r="G506" i="75" a="1"/>
  <c r="G506" i="75" s="1"/>
  <c r="G199" i="75" a="1"/>
  <c r="G199" i="75" s="1"/>
  <c r="G243" i="75" a="1"/>
  <c r="G243" i="75" s="1"/>
  <c r="G387" i="75" a="1"/>
  <c r="G387" i="75" s="1"/>
  <c r="G531" i="75" a="1"/>
  <c r="G531" i="75" s="1"/>
  <c r="G319" i="75" a="1"/>
  <c r="G319" i="75" s="1"/>
  <c r="G280" i="75" a="1"/>
  <c r="G280" i="75" s="1"/>
  <c r="G567" i="75" a="1"/>
  <c r="G567" i="75" s="1"/>
  <c r="G173" i="75" a="1"/>
  <c r="G173" i="75" s="1"/>
  <c r="G593" i="75" a="1"/>
  <c r="G593" i="75" s="1"/>
  <c r="G450" i="75" a="1"/>
  <c r="G450" i="75" s="1"/>
  <c r="G191" i="75" a="1"/>
  <c r="G191" i="75" s="1"/>
  <c r="G184" i="75" a="1"/>
  <c r="G184" i="75" s="1"/>
  <c r="G595" i="75" a="1"/>
  <c r="G595" i="75" s="1"/>
  <c r="G505" i="75" a="1"/>
  <c r="G505" i="75" s="1"/>
  <c r="G233" i="75" a="1"/>
  <c r="G233" i="75" s="1"/>
  <c r="G215" i="75" a="1"/>
  <c r="G215" i="75" s="1"/>
  <c r="G459" i="75" a="1"/>
  <c r="G459" i="75" s="1"/>
  <c r="G378" i="75" a="1"/>
  <c r="G378" i="75" s="1"/>
  <c r="G236" i="75" a="1"/>
  <c r="G236" i="75" s="1"/>
  <c r="G380" i="75" a="1"/>
  <c r="G380" i="75" s="1"/>
  <c r="G524" i="75" a="1"/>
  <c r="G524" i="75" s="1"/>
  <c r="G468" i="75" a="1"/>
  <c r="G468" i="75" s="1"/>
  <c r="G261" i="75" a="1"/>
  <c r="G261" i="75" s="1"/>
  <c r="G405" i="75" a="1"/>
  <c r="G405" i="75" s="1"/>
  <c r="G549" i="75" a="1"/>
  <c r="G549" i="75" s="1"/>
  <c r="G575" i="75" a="1"/>
  <c r="G575" i="75" s="1"/>
  <c r="G286" i="75" a="1"/>
  <c r="G286" i="75" s="1"/>
  <c r="G430" i="75" a="1"/>
  <c r="G430" i="75" s="1"/>
  <c r="G584" i="75" a="1"/>
  <c r="G584" i="75" s="1"/>
  <c r="G581" i="75" a="1"/>
  <c r="G581" i="75" s="1"/>
  <c r="G299" i="75" a="1"/>
  <c r="G299" i="75" s="1"/>
  <c r="G443" i="75" a="1"/>
  <c r="G443" i="75" s="1"/>
  <c r="G609" i="75" a="1"/>
  <c r="G609" i="75" s="1"/>
  <c r="G228" i="75" a="1"/>
  <c r="G228" i="75" s="1"/>
  <c r="G169" i="75" a="1"/>
  <c r="G169" i="75" s="1"/>
  <c r="G313" i="75" a="1"/>
  <c r="G313" i="75" s="1"/>
  <c r="G457" i="75" a="1"/>
  <c r="G457" i="75" s="1"/>
  <c r="G599" i="75" a="1"/>
  <c r="G599" i="75" s="1"/>
  <c r="G230" i="75" a="1"/>
  <c r="G230" i="75" s="1"/>
  <c r="G374" i="75" a="1"/>
  <c r="G374" i="75" s="1"/>
  <c r="G518" i="75" a="1"/>
  <c r="G518" i="75" s="1"/>
  <c r="G295" i="75" a="1"/>
  <c r="G295" i="75" s="1"/>
  <c r="G255" i="75" a="1"/>
  <c r="G255" i="75" s="1"/>
  <c r="G399" i="75" a="1"/>
  <c r="G399" i="75" s="1"/>
  <c r="G543" i="75" a="1"/>
  <c r="G543" i="75" s="1"/>
  <c r="G391" i="75" a="1"/>
  <c r="G391" i="75" s="1"/>
  <c r="G292" i="75" a="1"/>
  <c r="G292" i="75" s="1"/>
  <c r="G436" i="75" a="1"/>
  <c r="G436" i="75" s="1"/>
  <c r="G590" i="75" a="1"/>
  <c r="G590" i="75" s="1"/>
  <c r="G185" i="75" a="1"/>
  <c r="G185" i="75" s="1"/>
  <c r="G329" i="75" a="1"/>
  <c r="G329" i="75" s="1"/>
  <c r="G473" i="75" a="1"/>
  <c r="G473" i="75" s="1"/>
  <c r="G174" i="75" a="1"/>
  <c r="G174" i="75" s="1"/>
  <c r="G318" i="75" a="1"/>
  <c r="G318" i="75" s="1"/>
  <c r="G462" i="75" a="1"/>
  <c r="G462" i="75" s="1"/>
  <c r="G604" i="75" a="1"/>
  <c r="G604" i="75" s="1"/>
  <c r="G342" i="75" a="1"/>
  <c r="G342" i="75" s="1"/>
  <c r="G486" i="75" a="1"/>
  <c r="G486" i="75" s="1"/>
  <c r="G416" i="75" a="1"/>
  <c r="G416" i="75" s="1"/>
  <c r="G547" i="75" a="1"/>
  <c r="G547" i="75" s="1"/>
  <c r="G583" i="75" a="1"/>
  <c r="G583" i="75" s="1"/>
  <c r="G466" i="75" a="1"/>
  <c r="G466" i="75" s="1"/>
  <c r="G480" i="75" a="1"/>
  <c r="G480" i="75" s="1"/>
  <c r="G349" i="75" a="1"/>
  <c r="G349" i="75" s="1"/>
  <c r="G410" i="75" a="1"/>
  <c r="G410" i="75" s="1"/>
  <c r="G328" i="75" a="1"/>
  <c r="G328" i="75" s="1"/>
  <c r="G498" i="75" a="1"/>
  <c r="G498" i="75" s="1"/>
  <c r="G309" i="75" a="1"/>
  <c r="G309" i="75" s="1"/>
  <c r="G203" i="75" a="1"/>
  <c r="G203" i="75" s="1"/>
  <c r="G565" i="75" a="1"/>
  <c r="G565" i="75" s="1"/>
  <c r="G484" i="75" a="1"/>
  <c r="G484" i="75" s="1"/>
  <c r="G271" i="75" a="1"/>
  <c r="G271" i="75" s="1"/>
  <c r="G346" i="75" a="1"/>
  <c r="G346" i="75" s="1"/>
  <c r="G373" i="75" a="1"/>
  <c r="G373" i="75" s="1"/>
  <c r="G245" i="75" a="1"/>
  <c r="G245" i="75" s="1"/>
  <c r="G248" i="75" a="1"/>
  <c r="G248" i="75" s="1"/>
  <c r="G392" i="75" a="1"/>
  <c r="G392" i="75" s="1"/>
  <c r="G536" i="75" a="1"/>
  <c r="G536" i="75" s="1"/>
  <c r="G528" i="75" a="1"/>
  <c r="G528" i="75" s="1"/>
  <c r="G273" i="75" a="1"/>
  <c r="G273" i="75" s="1"/>
  <c r="G417" i="75" a="1"/>
  <c r="G417" i="75" s="1"/>
  <c r="G561" i="75" a="1"/>
  <c r="G561" i="75" s="1"/>
  <c r="G535" i="75" a="1"/>
  <c r="G535" i="75" s="1"/>
  <c r="G298" i="75" a="1"/>
  <c r="G298" i="75" s="1"/>
  <c r="G442" i="75" a="1"/>
  <c r="G442" i="75" s="1"/>
  <c r="G596" i="75" a="1"/>
  <c r="G596" i="75" s="1"/>
  <c r="G167" i="75" a="1"/>
  <c r="G167" i="75" s="1"/>
  <c r="G311" i="75" a="1"/>
  <c r="G311" i="75" s="1"/>
  <c r="G455" i="75" a="1"/>
  <c r="G455" i="75" s="1"/>
  <c r="G336" i="75" a="1"/>
  <c r="G336" i="75" s="1"/>
  <c r="G240" i="75" a="1"/>
  <c r="G240" i="75" s="1"/>
  <c r="G181" i="75" a="1"/>
  <c r="G181" i="75" s="1"/>
  <c r="G325" i="75" a="1"/>
  <c r="G325" i="75" s="1"/>
  <c r="G469" i="75" a="1"/>
  <c r="G469" i="75" s="1"/>
  <c r="G611" i="75" a="1"/>
  <c r="G611" i="75" s="1"/>
  <c r="G242" i="75" a="1"/>
  <c r="G242" i="75" s="1"/>
  <c r="G386" i="75" a="1"/>
  <c r="G386" i="75" s="1"/>
  <c r="G530" i="75" a="1"/>
  <c r="G530" i="75" s="1"/>
  <c r="G343" i="75" a="1"/>
  <c r="G343" i="75" s="1"/>
  <c r="G267" i="75" a="1"/>
  <c r="G267" i="75" s="1"/>
  <c r="G411" i="75" a="1"/>
  <c r="G411" i="75" s="1"/>
  <c r="G555" i="75" a="1"/>
  <c r="G555" i="75" s="1"/>
  <c r="G523" i="75" a="1"/>
  <c r="G523" i="75" s="1"/>
  <c r="G304" i="75" a="1"/>
  <c r="G304" i="75" s="1"/>
  <c r="G448" i="75" a="1"/>
  <c r="G448" i="75" s="1"/>
  <c r="G602" i="75" a="1"/>
  <c r="G602" i="75" s="1"/>
  <c r="G197" i="75" a="1"/>
  <c r="G197" i="75" s="1"/>
  <c r="G341" i="75" a="1"/>
  <c r="G341" i="75" s="1"/>
  <c r="G485" i="75" a="1"/>
  <c r="G485" i="75" s="1"/>
  <c r="G186" i="75" a="1"/>
  <c r="G186" i="75" s="1"/>
  <c r="G330" i="75" a="1"/>
  <c r="G330" i="75" s="1"/>
  <c r="G474" i="75" a="1"/>
  <c r="G474" i="75" s="1"/>
  <c r="G616" i="75" a="1"/>
  <c r="G616" i="75" s="1"/>
  <c r="G272" i="75" a="1"/>
  <c r="G272" i="75" s="1"/>
  <c r="G297" i="75" a="1"/>
  <c r="G297" i="75" s="1"/>
  <c r="G178" i="75" a="1"/>
  <c r="G178" i="75" s="1"/>
  <c r="G479" i="75" a="1"/>
  <c r="G479" i="75" s="1"/>
  <c r="G205" i="75" a="1"/>
  <c r="G205" i="75" s="1"/>
  <c r="G578" i="75" a="1"/>
  <c r="G578" i="75" s="1"/>
  <c r="G509" i="75" a="1"/>
  <c r="G509" i="75" s="1"/>
  <c r="G571" i="75" a="1"/>
  <c r="G571" i="75" s="1"/>
  <c r="G334" i="75" a="1"/>
  <c r="G334" i="75" s="1"/>
  <c r="G540" i="75" a="1"/>
  <c r="G540" i="75" s="1"/>
  <c r="G422" i="75" a="1"/>
  <c r="G422" i="75" s="1"/>
  <c r="G579" i="75" a="1"/>
  <c r="G579" i="75" s="1"/>
  <c r="G582" i="75" a="1"/>
  <c r="G582" i="75" s="1"/>
  <c r="G300" i="75" a="1"/>
  <c r="G300" i="75" s="1"/>
  <c r="G288" i="75" a="1"/>
  <c r="G288" i="75" s="1"/>
  <c r="G171" i="75" a="1"/>
  <c r="G171" i="75" s="1"/>
  <c r="G568" i="75" a="1"/>
  <c r="G568" i="75" s="1"/>
  <c r="G260" i="75" a="1"/>
  <c r="G260" i="75" s="1"/>
  <c r="G404" i="75" a="1"/>
  <c r="G404" i="75" s="1"/>
  <c r="G548" i="75" a="1"/>
  <c r="G548" i="75" s="1"/>
  <c r="G586" i="75" a="1"/>
  <c r="G586" i="75" s="1"/>
  <c r="G285" i="75" a="1"/>
  <c r="G285" i="75" s="1"/>
  <c r="G429" i="75" a="1"/>
  <c r="G429" i="75" s="1"/>
  <c r="G572" i="75" a="1"/>
  <c r="G572" i="75" s="1"/>
  <c r="G166" i="75" a="1"/>
  <c r="G166" i="75" s="1"/>
  <c r="G310" i="75" a="1"/>
  <c r="G310" i="75" s="1"/>
  <c r="G454" i="75" a="1"/>
  <c r="G454" i="75" s="1"/>
  <c r="G608" i="75" a="1"/>
  <c r="G608" i="75" s="1"/>
  <c r="G179" i="75" a="1"/>
  <c r="G179" i="75" s="1"/>
  <c r="G323" i="75" a="1"/>
  <c r="G323" i="75" s="1"/>
  <c r="G467" i="75" a="1"/>
  <c r="G467" i="75" s="1"/>
  <c r="G396" i="75" a="1"/>
  <c r="G396" i="75" s="1"/>
  <c r="G252" i="75" a="1"/>
  <c r="G252" i="75" s="1"/>
  <c r="G193" i="75" a="1"/>
  <c r="G193" i="75" s="1"/>
  <c r="G337" i="75" a="1"/>
  <c r="G337" i="75" s="1"/>
  <c r="G481" i="75" a="1"/>
  <c r="G481" i="75" s="1"/>
  <c r="G187" i="75" a="1"/>
  <c r="G187" i="75" s="1"/>
  <c r="G254" i="75" a="1"/>
  <c r="G254" i="75" s="1"/>
  <c r="G398" i="75" a="1"/>
  <c r="G398" i="75" s="1"/>
  <c r="G542" i="75" a="1"/>
  <c r="G542" i="75" s="1"/>
  <c r="G403" i="75" a="1"/>
  <c r="G403" i="75" s="1"/>
  <c r="G279" i="75" a="1"/>
  <c r="G279" i="75" s="1"/>
  <c r="G423" i="75" a="1"/>
  <c r="G423" i="75" s="1"/>
  <c r="G566" i="75" a="1"/>
  <c r="G566" i="75" s="1"/>
  <c r="G172" i="75" a="1"/>
  <c r="G172" i="75" s="1"/>
  <c r="G316" i="75" a="1"/>
  <c r="G316" i="75" s="1"/>
  <c r="G460" i="75" a="1"/>
  <c r="G460" i="75" s="1"/>
  <c r="G614" i="75" a="1"/>
  <c r="G614" i="75" s="1"/>
  <c r="G209" i="75" a="1"/>
  <c r="G209" i="75" s="1"/>
  <c r="G353" i="75" a="1"/>
  <c r="G353" i="75" s="1"/>
  <c r="G497" i="75" a="1"/>
  <c r="G497" i="75" s="1"/>
  <c r="G198" i="75" a="1"/>
  <c r="G198" i="75" s="1"/>
  <c r="G175" i="75" a="1"/>
  <c r="G175" i="75" s="1"/>
  <c r="G560" i="75" a="1"/>
  <c r="G560" i="75" s="1"/>
  <c r="G441" i="75" a="1"/>
  <c r="G441" i="75" s="1"/>
  <c r="G322" i="75" a="1"/>
  <c r="G322" i="75" s="1"/>
  <c r="G335" i="75" a="1"/>
  <c r="G335" i="75" s="1"/>
  <c r="G264" i="75" a="1"/>
  <c r="G264" i="75" s="1"/>
  <c r="G463" i="75" a="1"/>
  <c r="G463" i="75" s="1"/>
  <c r="G533" i="75" a="1"/>
  <c r="G533" i="75" s="1"/>
  <c r="G235" i="75" a="1"/>
  <c r="G235" i="75" s="1"/>
  <c r="G478" i="75" a="1"/>
  <c r="G478" i="75" s="1"/>
  <c r="G361" i="75" a="1"/>
  <c r="G361" i="75" s="1"/>
  <c r="G559" i="75" a="1"/>
  <c r="G559" i="75" s="1"/>
  <c r="G340" i="75" a="1"/>
  <c r="G340" i="75" s="1"/>
  <c r="G510" i="75" a="1"/>
  <c r="G510" i="75" s="1"/>
  <c r="G321" i="75" a="1"/>
  <c r="G321" i="75" s="1"/>
  <c r="G503" i="75" a="1"/>
  <c r="G503" i="75" s="1"/>
  <c r="G434" i="75" a="1"/>
  <c r="G434" i="75" s="1"/>
  <c r="G208" i="75" a="1"/>
  <c r="G208" i="75" s="1"/>
  <c r="G76" i="75" a="1"/>
  <c r="G76" i="75" s="1"/>
  <c r="G89" i="75" a="1"/>
  <c r="G89" i="75" s="1"/>
  <c r="G159" i="75" a="1"/>
  <c r="G159" i="75" s="1"/>
  <c r="G103" i="75" a="1"/>
  <c r="G103" i="75" s="1"/>
  <c r="G127" i="75" a="1"/>
  <c r="G127" i="75" s="1"/>
  <c r="G83" i="75" a="1"/>
  <c r="G83" i="75" s="1"/>
  <c r="G84" i="75" a="1"/>
  <c r="G84" i="75" s="1"/>
  <c r="G131" i="75" a="1"/>
  <c r="G131" i="75" s="1"/>
  <c r="G155" i="75" a="1"/>
  <c r="G155" i="75" s="1"/>
  <c r="G115" i="75" a="1"/>
  <c r="G115" i="75" s="1"/>
  <c r="G88" i="75" a="1"/>
  <c r="G88" i="75" s="1"/>
  <c r="G100" i="75" a="1"/>
  <c r="G100" i="75" s="1"/>
  <c r="G114" i="75" a="1"/>
  <c r="G114" i="75" s="1"/>
  <c r="G138" i="75" a="1"/>
  <c r="G138" i="75" s="1"/>
  <c r="G94" i="75" a="1"/>
  <c r="G94" i="75" s="1"/>
  <c r="G95" i="75" a="1"/>
  <c r="G95" i="75" s="1"/>
  <c r="G143" i="75" a="1"/>
  <c r="G143" i="75" s="1"/>
  <c r="G123" i="75" a="1"/>
  <c r="G123" i="75" s="1"/>
  <c r="G126" i="75" a="1"/>
  <c r="G126" i="75" s="1"/>
  <c r="G149" i="75" a="1"/>
  <c r="G149" i="75" s="1"/>
  <c r="G82" i="75" a="1"/>
  <c r="G82" i="75" s="1"/>
  <c r="G106" i="75" a="1"/>
  <c r="G106" i="75" s="1"/>
  <c r="G107" i="75" a="1"/>
  <c r="G107" i="75" s="1"/>
  <c r="G154" i="75" a="1"/>
  <c r="G154" i="75" s="1"/>
  <c r="G111" i="75" a="1"/>
  <c r="G111" i="75" s="1"/>
  <c r="G134" i="75" a="1"/>
  <c r="G134" i="75" s="1"/>
  <c r="G137" i="75" a="1"/>
  <c r="G137" i="75" s="1"/>
  <c r="G161" i="75" a="1"/>
  <c r="G161" i="75" s="1"/>
  <c r="G105" i="75" a="1"/>
  <c r="G105" i="75" s="1"/>
  <c r="G117" i="75" a="1"/>
  <c r="G117" i="75" s="1"/>
  <c r="G118" i="75" a="1"/>
  <c r="G118" i="75" s="1"/>
  <c r="G144" i="75" a="1"/>
  <c r="G144" i="75" s="1"/>
  <c r="G122" i="75" a="1"/>
  <c r="G122" i="75" s="1"/>
  <c r="G146" i="75" a="1"/>
  <c r="G146" i="75" s="1"/>
  <c r="G78" i="75" a="1"/>
  <c r="G78" i="75" s="1"/>
  <c r="G148" i="75" a="1"/>
  <c r="G148" i="75" s="1"/>
  <c r="G116" i="75" a="1"/>
  <c r="G116" i="75" s="1"/>
  <c r="G129" i="75" a="1"/>
  <c r="G129" i="75" s="1"/>
  <c r="G141" i="75" a="1"/>
  <c r="G141" i="75" s="1"/>
  <c r="G85" i="75" a="1"/>
  <c r="G85" i="75" s="1"/>
  <c r="G136" i="75" a="1"/>
  <c r="G136" i="75" s="1"/>
  <c r="G133" i="75" a="1"/>
  <c r="G133" i="75" s="1"/>
  <c r="G157" i="75" a="1"/>
  <c r="G157" i="75" s="1"/>
  <c r="G90" i="75" a="1"/>
  <c r="G90" i="75" s="1"/>
  <c r="G160" i="75" a="1"/>
  <c r="G160" i="75" s="1"/>
  <c r="G128" i="75" a="1"/>
  <c r="G128" i="75" s="1"/>
  <c r="G140" i="75" a="1"/>
  <c r="G140" i="75" s="1"/>
  <c r="G152" i="75" a="1"/>
  <c r="G152" i="75" s="1"/>
  <c r="G96" i="75" a="1"/>
  <c r="G96" i="75" s="1"/>
  <c r="G165" i="75" a="1"/>
  <c r="G165" i="75" s="1"/>
  <c r="G145" i="75" a="1"/>
  <c r="G145" i="75" s="1"/>
  <c r="G101" i="75" a="1"/>
  <c r="G101" i="75" s="1"/>
  <c r="G79" i="75" a="1"/>
  <c r="G79" i="75" s="1"/>
  <c r="G139" i="75" a="1"/>
  <c r="G139" i="75" s="1"/>
  <c r="G151" i="75" a="1"/>
  <c r="G151" i="75" s="1"/>
  <c r="G164" i="75" a="1"/>
  <c r="G164" i="75" s="1"/>
  <c r="G108" i="75" a="1"/>
  <c r="G108" i="75" s="1"/>
  <c r="G87" i="75" a="1"/>
  <c r="G87" i="75" s="1"/>
  <c r="G156" i="75" a="1"/>
  <c r="G156" i="75" s="1"/>
  <c r="G112" i="75" a="1"/>
  <c r="G112" i="75" s="1"/>
  <c r="G91" i="75" a="1"/>
  <c r="G91" i="75" s="1"/>
  <c r="G150" i="75" a="1"/>
  <c r="G150" i="75" s="1"/>
  <c r="G163" i="75" a="1"/>
  <c r="G163" i="75" s="1"/>
  <c r="G119" i="75" a="1"/>
  <c r="G119" i="75" s="1"/>
  <c r="G92" i="75" a="1"/>
  <c r="G92" i="75" s="1"/>
  <c r="G124" i="75" a="1"/>
  <c r="G124" i="75" s="1"/>
  <c r="G102" i="75" a="1"/>
  <c r="G102" i="75" s="1"/>
  <c r="G81" i="75" a="1"/>
  <c r="G81" i="75" s="1"/>
  <c r="G162" i="75" a="1"/>
  <c r="G162" i="75" s="1"/>
  <c r="G130" i="75" a="1"/>
  <c r="G130" i="75" s="1"/>
  <c r="G86" i="75" a="1"/>
  <c r="G86" i="75" s="1"/>
  <c r="G110" i="75" a="1"/>
  <c r="G110" i="75" s="1"/>
  <c r="G135" i="75" a="1"/>
  <c r="G135" i="75" s="1"/>
  <c r="G113" i="75" a="1"/>
  <c r="G113" i="75" s="1"/>
  <c r="G93" i="75" a="1"/>
  <c r="G93" i="75" s="1"/>
  <c r="G142" i="75" a="1"/>
  <c r="G142" i="75" s="1"/>
  <c r="G97" i="75" a="1"/>
  <c r="G97" i="75" s="1"/>
  <c r="G121" i="75" a="1"/>
  <c r="G121" i="75" s="1"/>
  <c r="G158" i="75" a="1"/>
  <c r="G158" i="75" s="1"/>
  <c r="G147" i="75" a="1"/>
  <c r="G147" i="75" s="1"/>
  <c r="G125" i="75" a="1"/>
  <c r="G125" i="75" s="1"/>
  <c r="G80" i="75" a="1"/>
  <c r="G80" i="75" s="1"/>
  <c r="G104" i="75" a="1"/>
  <c r="G104" i="75" s="1"/>
  <c r="G153" i="75" a="1"/>
  <c r="G153" i="75" s="1"/>
  <c r="G109" i="75" a="1"/>
  <c r="G109" i="75" s="1"/>
  <c r="G132" i="75" a="1"/>
  <c r="G132" i="75" s="1"/>
  <c r="G77" i="75" a="1"/>
  <c r="G77" i="75" s="1"/>
  <c r="G120" i="75" a="1"/>
  <c r="G120" i="75" s="1"/>
  <c r="G75" i="75" a="1"/>
  <c r="G75" i="75" s="1"/>
  <c r="G25" i="75" a="1"/>
  <c r="G25" i="75" s="1"/>
  <c r="G24" i="75" a="1"/>
  <c r="G24" i="75" s="1"/>
  <c r="G16" i="75" a="1"/>
  <c r="G16" i="75" s="1"/>
  <c r="G50" i="75" a="1"/>
  <c r="G50" i="75" s="1"/>
  <c r="G7" i="75" a="1"/>
  <c r="G7" i="75" s="1"/>
  <c r="G69" i="75" a="1"/>
  <c r="G69" i="75" s="1"/>
  <c r="G12" i="75" a="1"/>
  <c r="G12" i="75" s="1"/>
  <c r="G20" i="75" a="1"/>
  <c r="G20" i="75" s="1"/>
  <c r="G35" i="75" a="1"/>
  <c r="G35" i="75" s="1"/>
  <c r="G71" i="75" a="1"/>
  <c r="G71" i="75" s="1"/>
  <c r="G17" i="75" a="1"/>
  <c r="G17" i="75" s="1"/>
  <c r="G8" i="75" a="1"/>
  <c r="G8" i="75" s="1"/>
  <c r="G38" i="75" a="1"/>
  <c r="G38" i="75" s="1"/>
  <c r="G59" i="75" a="1"/>
  <c r="G59" i="75" s="1"/>
  <c r="G61" i="75" a="1"/>
  <c r="G61" i="75" s="1"/>
  <c r="G23" i="75" a="1"/>
  <c r="G23" i="75" s="1"/>
  <c r="G29" i="75" a="1"/>
  <c r="G29" i="75" s="1"/>
  <c r="G39" i="75" a="1"/>
  <c r="G39" i="75" s="1"/>
  <c r="G27" i="75" a="1"/>
  <c r="G27" i="75" s="1"/>
  <c r="G46" i="75" a="1"/>
  <c r="G46" i="75" s="1"/>
  <c r="G62" i="75" a="1"/>
  <c r="G62" i="75" s="1"/>
  <c r="G73" i="75" a="1"/>
  <c r="G73" i="75" s="1"/>
  <c r="G9" i="75" a="1"/>
  <c r="G9" i="75" s="1"/>
  <c r="G5" i="75" a="1"/>
  <c r="G5" i="75" s="1"/>
  <c r="G28" i="75" a="1"/>
  <c r="G28" i="75" s="1"/>
  <c r="G47" i="75" a="1"/>
  <c r="G47" i="75" s="1"/>
  <c r="G19" i="75" a="1"/>
  <c r="G19" i="75" s="1"/>
  <c r="G68" i="75" a="1"/>
  <c r="G68" i="75" s="1"/>
  <c r="G13" i="75" a="1"/>
  <c r="G13" i="75" s="1"/>
  <c r="G42" i="75" a="1"/>
  <c r="G42" i="75" s="1"/>
  <c r="G44" i="75" a="1"/>
  <c r="G44" i="75" s="1"/>
  <c r="G65" i="75" a="1"/>
  <c r="G65" i="75" s="1"/>
  <c r="G18" i="75" a="1"/>
  <c r="G18" i="75" s="1"/>
  <c r="G37" i="75" a="1"/>
  <c r="G37" i="75" s="1"/>
  <c r="G58" i="75" a="1"/>
  <c r="G58" i="75" s="1"/>
  <c r="G43" i="75" a="1"/>
  <c r="G43" i="75" s="1"/>
  <c r="G22" i="75" a="1"/>
  <c r="G22" i="75" s="1"/>
  <c r="G66" i="75" a="1"/>
  <c r="G66" i="75" s="1"/>
  <c r="G57" i="75" a="1"/>
  <c r="G57" i="75" s="1"/>
  <c r="G6" i="75" a="1"/>
  <c r="G6" i="75" s="1"/>
  <c r="G54" i="75" a="1"/>
  <c r="G54" i="75" s="1"/>
  <c r="G30" i="75" a="1"/>
  <c r="G30" i="75" s="1"/>
  <c r="G67" i="75" a="1"/>
  <c r="G67" i="75" s="1"/>
  <c r="G49" i="75" a="1"/>
  <c r="G49" i="75" s="1"/>
  <c r="G72" i="75" a="1"/>
  <c r="G72" i="75" s="1"/>
  <c r="G64" i="75" a="1"/>
  <c r="G64" i="75" s="1"/>
  <c r="G15" i="75" a="1"/>
  <c r="G15" i="75" s="1"/>
  <c r="G36" i="75" a="1"/>
  <c r="G36" i="75" s="1"/>
  <c r="G10" i="75" a="1"/>
  <c r="G10" i="75" s="1"/>
  <c r="G41" i="75" a="1"/>
  <c r="G41" i="75" s="1"/>
  <c r="G34" i="75" a="1"/>
  <c r="G34" i="75" s="1"/>
  <c r="G21" i="75" a="1"/>
  <c r="G21" i="75" s="1"/>
  <c r="G33" i="75" a="1"/>
  <c r="G33" i="75" s="1"/>
  <c r="G51" i="75" a="1"/>
  <c r="G51" i="75" s="1"/>
  <c r="G11" i="75" a="1"/>
  <c r="G11" i="75" s="1"/>
  <c r="G63" i="75" a="1"/>
  <c r="G63" i="75" s="1"/>
  <c r="G56" i="75" a="1"/>
  <c r="G56" i="75" s="1"/>
  <c r="G26" i="75" a="1"/>
  <c r="G26" i="75" s="1"/>
  <c r="G52" i="75" a="1"/>
  <c r="G52" i="75" s="1"/>
  <c r="G14" i="75" a="1"/>
  <c r="G14" i="75" s="1"/>
  <c r="G31" i="75" a="1"/>
  <c r="G31" i="75" s="1"/>
  <c r="G40" i="75" a="1"/>
  <c r="G40" i="75" s="1"/>
  <c r="G48" i="75" a="1"/>
  <c r="G48" i="75" s="1"/>
  <c r="G70" i="75" a="1"/>
  <c r="G70" i="75" s="1"/>
  <c r="G55" i="75" a="1"/>
  <c r="G55" i="75" s="1"/>
  <c r="G53" i="75" a="1"/>
  <c r="G53" i="75" s="1"/>
  <c r="G32" i="75" a="1"/>
  <c r="G32" i="75" s="1"/>
  <c r="G60" i="75" a="1"/>
  <c r="G60" i="75" s="1"/>
  <c r="G74" i="75" a="1"/>
  <c r="G74" i="75" s="1"/>
  <c r="G45" i="75" a="1"/>
  <c r="G45" i="75" s="1"/>
  <c r="G21" i="48"/>
  <c r="A37" i="152"/>
  <c r="A35" i="152"/>
  <c r="A34" i="152"/>
  <c r="A33" i="152"/>
  <c r="A32" i="152"/>
  <c r="A29" i="152"/>
  <c r="A36" i="152"/>
  <c r="A39" i="152"/>
  <c r="A27" i="152"/>
  <c r="A28" i="152"/>
  <c r="A38" i="152"/>
  <c r="A31" i="152"/>
  <c r="A30" i="152"/>
  <c r="B7" i="46"/>
  <c r="H84" i="147"/>
  <c r="C86" i="147"/>
  <c r="H86" i="147"/>
  <c r="F86" i="147"/>
  <c r="D86" i="147"/>
  <c r="F52" i="154"/>
  <c r="F84" i="147"/>
  <c r="A244" i="59" l="1"/>
  <c r="A243" i="59"/>
  <c r="A239" i="59"/>
  <c r="A128" i="59"/>
  <c r="C130" i="59"/>
  <c r="D130" i="59"/>
  <c r="C23" i="59"/>
  <c r="D23" i="59"/>
  <c r="H5" i="59"/>
  <c r="H40" i="48"/>
  <c r="H39" i="48"/>
  <c r="H38" i="48"/>
  <c r="H37" i="48"/>
  <c r="H36" i="48"/>
  <c r="H35" i="48"/>
  <c r="H34" i="48"/>
  <c r="H33" i="48"/>
  <c r="H32" i="48"/>
  <c r="H31" i="48"/>
  <c r="H30" i="48"/>
  <c r="H29" i="48"/>
  <c r="F41" i="48"/>
  <c r="G61" i="151" l="1"/>
  <c r="G62" i="151"/>
  <c r="G63" i="151"/>
  <c r="G64" i="151"/>
  <c r="G65" i="151"/>
  <c r="G66" i="151"/>
  <c r="G67" i="151"/>
  <c r="G68" i="151"/>
  <c r="G69" i="151"/>
  <c r="G70" i="151"/>
  <c r="G71" i="151"/>
  <c r="K51" i="60"/>
  <c r="M51" i="60"/>
  <c r="L51" i="60"/>
  <c r="G29" i="53" l="1"/>
  <c r="G33" i="53"/>
  <c r="J29" i="53"/>
  <c r="G29" i="57"/>
  <c r="G38" i="57"/>
  <c r="G37" i="57"/>
  <c r="G35" i="57"/>
  <c r="G33" i="57"/>
  <c r="G31" i="57"/>
  <c r="R23" i="138"/>
  <c r="F13" i="46"/>
  <c r="G13" i="46"/>
  <c r="H13" i="46"/>
  <c r="I13" i="46"/>
  <c r="J13" i="46"/>
  <c r="K13" i="46"/>
  <c r="L13" i="46"/>
  <c r="M13" i="46"/>
  <c r="N13" i="46"/>
  <c r="O13" i="46"/>
  <c r="P13" i="46"/>
  <c r="E13" i="46"/>
  <c r="F15" i="46"/>
  <c r="G15" i="46"/>
  <c r="H15" i="46"/>
  <c r="I15" i="46"/>
  <c r="J15" i="46"/>
  <c r="K15" i="46"/>
  <c r="L15" i="46"/>
  <c r="M15" i="46"/>
  <c r="N15" i="46"/>
  <c r="O15" i="46"/>
  <c r="P15" i="46"/>
  <c r="E15" i="46"/>
  <c r="P30" i="46"/>
  <c r="P29" i="46"/>
  <c r="M29" i="46"/>
  <c r="J29" i="46"/>
  <c r="G29" i="46"/>
  <c r="P28" i="46"/>
  <c r="M28" i="46"/>
  <c r="J28" i="46"/>
  <c r="G28" i="46"/>
  <c r="B29" i="46"/>
  <c r="N26" i="46"/>
  <c r="L26" i="46"/>
  <c r="J26" i="46"/>
  <c r="H26" i="46"/>
  <c r="F26" i="46"/>
  <c r="P25" i="46"/>
  <c r="N25" i="46"/>
  <c r="L25" i="46"/>
  <c r="J25" i="46"/>
  <c r="H25" i="46"/>
  <c r="F25" i="46"/>
  <c r="P24" i="46"/>
  <c r="N24" i="46"/>
  <c r="L24" i="46"/>
  <c r="J24" i="46"/>
  <c r="H24" i="46"/>
  <c r="F24" i="46"/>
  <c r="P22" i="46"/>
  <c r="N22" i="46"/>
  <c r="L22" i="46"/>
  <c r="J22" i="46"/>
  <c r="H22" i="46"/>
  <c r="F22" i="46"/>
  <c r="P21" i="46"/>
  <c r="N21" i="46"/>
  <c r="L21" i="46"/>
  <c r="J21" i="46"/>
  <c r="H21" i="46"/>
  <c r="F21" i="46"/>
  <c r="L20" i="46"/>
  <c r="P20" i="46"/>
  <c r="N20" i="46"/>
  <c r="J20" i="46"/>
  <c r="H20" i="46"/>
  <c r="F20" i="46"/>
  <c r="G49" i="148"/>
  <c r="B37" i="46" l="1"/>
  <c r="C41" i="143"/>
  <c r="G42" i="48" l="1"/>
  <c r="B41" i="48"/>
  <c r="C42" i="48" l="1"/>
  <c r="E42" i="48"/>
  <c r="T23" i="138"/>
  <c r="F33" i="50"/>
  <c r="F51" i="50" s="1"/>
  <c r="G27" i="50"/>
  <c r="H27" i="50"/>
  <c r="I27" i="50"/>
  <c r="J27" i="50"/>
  <c r="K27" i="50"/>
  <c r="L27" i="50"/>
  <c r="M27" i="50"/>
  <c r="N27" i="50"/>
  <c r="O27" i="50"/>
  <c r="P27" i="50"/>
  <c r="Q27" i="50"/>
  <c r="F27" i="50"/>
  <c r="I5" i="156" l="1"/>
  <c r="G5" i="154"/>
  <c r="K5" i="155"/>
  <c r="K4" i="155"/>
  <c r="I4" i="156"/>
  <c r="A114" i="156" s="1"/>
  <c r="G4" i="154"/>
  <c r="N4" i="151"/>
  <c r="A86" i="151" s="1"/>
  <c r="N5" i="151"/>
  <c r="E6" i="46"/>
  <c r="R4" i="3"/>
  <c r="C624" i="75"/>
  <c r="C623" i="75"/>
  <c r="J52" i="46"/>
  <c r="B41" i="121"/>
  <c r="B39" i="121" s="1"/>
  <c r="H72" i="151"/>
  <c r="D72" i="151"/>
  <c r="F72" i="151"/>
  <c r="F74" i="151" s="1"/>
  <c r="J48" i="151"/>
  <c r="I48" i="151"/>
  <c r="G48" i="151"/>
  <c r="H48" i="151"/>
  <c r="F48" i="151"/>
  <c r="B83" i="151"/>
  <c r="D141" i="156"/>
  <c r="H117" i="156"/>
  <c r="F117" i="156"/>
  <c r="H116" i="156"/>
  <c r="F116" i="156"/>
  <c r="H115" i="156"/>
  <c r="F115" i="156"/>
  <c r="H114" i="156"/>
  <c r="F114" i="156"/>
  <c r="H113" i="156"/>
  <c r="F113" i="156"/>
  <c r="H112" i="156"/>
  <c r="F112" i="156"/>
  <c r="H111" i="156"/>
  <c r="F111" i="156"/>
  <c r="H110" i="156"/>
  <c r="F110" i="156"/>
  <c r="H109" i="156"/>
  <c r="F109" i="156"/>
  <c r="H108" i="156"/>
  <c r="F108" i="156"/>
  <c r="H107" i="156"/>
  <c r="F107" i="156"/>
  <c r="G106" i="156"/>
  <c r="G107" i="156" s="1"/>
  <c r="G108" i="156" s="1"/>
  <c r="F106" i="156"/>
  <c r="D95" i="156"/>
  <c r="H71" i="156"/>
  <c r="F71" i="156"/>
  <c r="H70" i="156"/>
  <c r="F70" i="156"/>
  <c r="H69" i="156"/>
  <c r="F69" i="156"/>
  <c r="H68" i="156"/>
  <c r="F68" i="156"/>
  <c r="H67" i="156"/>
  <c r="F67" i="156"/>
  <c r="H66" i="156"/>
  <c r="F66" i="156"/>
  <c r="H65" i="156"/>
  <c r="F65" i="156"/>
  <c r="H64" i="156"/>
  <c r="F64" i="156"/>
  <c r="H63" i="156"/>
  <c r="F63" i="156"/>
  <c r="H62" i="156"/>
  <c r="F62" i="156"/>
  <c r="H61" i="156"/>
  <c r="F61" i="156"/>
  <c r="G60" i="156"/>
  <c r="G61" i="156" s="1"/>
  <c r="G62" i="156" s="1"/>
  <c r="F60" i="156"/>
  <c r="E48" i="156"/>
  <c r="E50" i="156" s="1"/>
  <c r="D48" i="156"/>
  <c r="D50" i="156" s="1"/>
  <c r="C48" i="156"/>
  <c r="C50" i="156" s="1"/>
  <c r="B48" i="156"/>
  <c r="B50" i="156" s="1"/>
  <c r="F47" i="156"/>
  <c r="F46" i="156"/>
  <c r="F45" i="156"/>
  <c r="F44" i="156"/>
  <c r="F43" i="156"/>
  <c r="F42" i="156"/>
  <c r="F41" i="156"/>
  <c r="F40" i="156"/>
  <c r="F39" i="156"/>
  <c r="F38" i="156"/>
  <c r="F37" i="156"/>
  <c r="F36" i="156"/>
  <c r="H74" i="151" l="1"/>
  <c r="M3" i="127"/>
  <c r="A120" i="155"/>
  <c r="A119" i="155"/>
  <c r="A118" i="155"/>
  <c r="A117" i="155"/>
  <c r="A116" i="155"/>
  <c r="A115" i="155"/>
  <c r="A114" i="155"/>
  <c r="A113" i="155"/>
  <c r="A112" i="155"/>
  <c r="A111" i="155"/>
  <c r="A110" i="155"/>
  <c r="A109" i="155"/>
  <c r="A61" i="155"/>
  <c r="A35" i="156"/>
  <c r="A43" i="156"/>
  <c r="A39" i="156"/>
  <c r="A44" i="156"/>
  <c r="A63" i="156"/>
  <c r="A40" i="156"/>
  <c r="A36" i="156"/>
  <c r="A47" i="156"/>
  <c r="A109" i="156"/>
  <c r="A117" i="156"/>
  <c r="A71" i="156"/>
  <c r="A68" i="156"/>
  <c r="A112" i="156"/>
  <c r="A61" i="156"/>
  <c r="A69" i="156"/>
  <c r="A110" i="156"/>
  <c r="A66" i="156"/>
  <c r="A107" i="156"/>
  <c r="A115" i="156"/>
  <c r="A37" i="156"/>
  <c r="A41" i="156"/>
  <c r="A45" i="156"/>
  <c r="A64" i="156"/>
  <c r="A113" i="156"/>
  <c r="A67" i="156"/>
  <c r="A105" i="156"/>
  <c r="A108" i="156"/>
  <c r="A116" i="156"/>
  <c r="A38" i="156"/>
  <c r="A42" i="156"/>
  <c r="A46" i="156"/>
  <c r="A59" i="156"/>
  <c r="A62" i="156"/>
  <c r="A70" i="156"/>
  <c r="A106" i="156"/>
  <c r="A111" i="156"/>
  <c r="A60" i="156"/>
  <c r="A65" i="156"/>
  <c r="F72" i="156"/>
  <c r="F118" i="156"/>
  <c r="F48" i="156"/>
  <c r="A61" i="151"/>
  <c r="A69" i="151"/>
  <c r="A43" i="151"/>
  <c r="A70" i="151"/>
  <c r="A44" i="151"/>
  <c r="A71" i="151"/>
  <c r="A45" i="151"/>
  <c r="A82" i="151"/>
  <c r="A38" i="151"/>
  <c r="A46" i="151"/>
  <c r="A65" i="151"/>
  <c r="A83" i="151"/>
  <c r="A40" i="151"/>
  <c r="A59" i="151"/>
  <c r="A67" i="151"/>
  <c r="A85" i="151"/>
  <c r="A42" i="151"/>
  <c r="A87" i="151"/>
  <c r="A35" i="151"/>
  <c r="A62" i="151"/>
  <c r="A88" i="151"/>
  <c r="A36" i="151"/>
  <c r="A63" i="151"/>
  <c r="A89" i="151"/>
  <c r="A37" i="151"/>
  <c r="A64" i="151"/>
  <c r="A39" i="151"/>
  <c r="A47" i="151"/>
  <c r="A66" i="151"/>
  <c r="A84" i="151"/>
  <c r="A41" i="151"/>
  <c r="A60" i="151"/>
  <c r="A68" i="151"/>
  <c r="G63" i="156"/>
  <c r="G109" i="156"/>
  <c r="G110" i="156" l="1"/>
  <c r="G64" i="156"/>
  <c r="G111" i="156" l="1"/>
  <c r="G65" i="156"/>
  <c r="G66" i="156" l="1"/>
  <c r="G112" i="156"/>
  <c r="G113" i="156" l="1"/>
  <c r="G67" i="156"/>
  <c r="G114" i="156" l="1"/>
  <c r="G68" i="156"/>
  <c r="G69" i="156" l="1"/>
  <c r="G115" i="156"/>
  <c r="G116" i="156" l="1"/>
  <c r="G70" i="156"/>
  <c r="G71" i="156" l="1"/>
  <c r="G117" i="156"/>
  <c r="D145" i="155" l="1"/>
  <c r="H120" i="155"/>
  <c r="F120" i="155"/>
  <c r="H119" i="155"/>
  <c r="F119" i="155"/>
  <c r="H118" i="155"/>
  <c r="F118" i="155"/>
  <c r="H117" i="155"/>
  <c r="F117" i="155"/>
  <c r="H116" i="155"/>
  <c r="F116" i="155"/>
  <c r="H115" i="155"/>
  <c r="F115" i="155"/>
  <c r="H114" i="155"/>
  <c r="F114" i="155"/>
  <c r="H113" i="155"/>
  <c r="F113" i="155"/>
  <c r="H112" i="155"/>
  <c r="F112" i="155"/>
  <c r="H111" i="155"/>
  <c r="F111" i="155"/>
  <c r="H110" i="155"/>
  <c r="F110" i="155"/>
  <c r="H109" i="155"/>
  <c r="G109" i="155"/>
  <c r="F109" i="155"/>
  <c r="A108" i="155"/>
  <c r="D97" i="155"/>
  <c r="H72" i="155"/>
  <c r="F72" i="155"/>
  <c r="A72" i="155"/>
  <c r="H71" i="155"/>
  <c r="F71" i="155"/>
  <c r="A71" i="155"/>
  <c r="H70" i="155"/>
  <c r="F70" i="155"/>
  <c r="A70" i="155"/>
  <c r="H69" i="155"/>
  <c r="F69" i="155"/>
  <c r="A69" i="155"/>
  <c r="H68" i="155"/>
  <c r="F68" i="155"/>
  <c r="A68" i="155"/>
  <c r="H67" i="155"/>
  <c r="F67" i="155"/>
  <c r="A67" i="155"/>
  <c r="H66" i="155"/>
  <c r="F66" i="155"/>
  <c r="A66" i="155"/>
  <c r="H65" i="155"/>
  <c r="F65" i="155"/>
  <c r="A65" i="155"/>
  <c r="H64" i="155"/>
  <c r="F64" i="155"/>
  <c r="A64" i="155"/>
  <c r="H63" i="155"/>
  <c r="F63" i="155"/>
  <c r="A63" i="155"/>
  <c r="H62" i="155"/>
  <c r="F62" i="155"/>
  <c r="A62" i="155"/>
  <c r="G62" i="155"/>
  <c r="F61" i="155"/>
  <c r="A60" i="155"/>
  <c r="G49" i="155"/>
  <c r="F49" i="155"/>
  <c r="E49" i="155"/>
  <c r="E51" i="155" s="1"/>
  <c r="C49" i="155"/>
  <c r="B49" i="155"/>
  <c r="B51" i="155" s="1"/>
  <c r="H48" i="155"/>
  <c r="D48" i="155"/>
  <c r="A48" i="155"/>
  <c r="H47" i="155"/>
  <c r="D47" i="155"/>
  <c r="A47" i="155"/>
  <c r="H46" i="155"/>
  <c r="D46" i="155"/>
  <c r="A46" i="155"/>
  <c r="H45" i="155"/>
  <c r="D45" i="155"/>
  <c r="A45" i="155"/>
  <c r="H44" i="155"/>
  <c r="D44" i="155"/>
  <c r="A44" i="155"/>
  <c r="H43" i="155"/>
  <c r="D43" i="155"/>
  <c r="A43" i="155"/>
  <c r="H42" i="155"/>
  <c r="D42" i="155"/>
  <c r="A42" i="155"/>
  <c r="H41" i="155"/>
  <c r="D41" i="155"/>
  <c r="A41" i="155"/>
  <c r="H40" i="155"/>
  <c r="D40" i="155"/>
  <c r="A40" i="155"/>
  <c r="H39" i="155"/>
  <c r="D39" i="155"/>
  <c r="A39" i="155"/>
  <c r="H38" i="155"/>
  <c r="D38" i="155"/>
  <c r="A38" i="155"/>
  <c r="H37" i="155"/>
  <c r="D37" i="155"/>
  <c r="A37" i="155"/>
  <c r="A36" i="155"/>
  <c r="H27" i="57"/>
  <c r="F27" i="57"/>
  <c r="J30" i="63"/>
  <c r="J28" i="63"/>
  <c r="G63" i="154"/>
  <c r="E63" i="154"/>
  <c r="G62" i="154"/>
  <c r="E62" i="154"/>
  <c r="G61" i="154"/>
  <c r="E61" i="154"/>
  <c r="G60" i="154"/>
  <c r="E60" i="154"/>
  <c r="G59" i="154"/>
  <c r="E59" i="154"/>
  <c r="G58" i="154"/>
  <c r="E58" i="154"/>
  <c r="G57" i="154"/>
  <c r="E57" i="154"/>
  <c r="G56" i="154"/>
  <c r="E56" i="154"/>
  <c r="G55" i="154"/>
  <c r="E55" i="154"/>
  <c r="G54" i="154"/>
  <c r="E54" i="154"/>
  <c r="G53" i="154"/>
  <c r="F53" i="154"/>
  <c r="E53" i="154"/>
  <c r="G52" i="154"/>
  <c r="H52" i="154" s="1"/>
  <c r="E52" i="154"/>
  <c r="C40" i="154"/>
  <c r="B40" i="154"/>
  <c r="B42" i="154" s="1"/>
  <c r="D39" i="154"/>
  <c r="D38" i="154"/>
  <c r="D37" i="154"/>
  <c r="D36" i="154"/>
  <c r="D35" i="154"/>
  <c r="D34" i="154"/>
  <c r="D33" i="154"/>
  <c r="D32" i="154"/>
  <c r="D31" i="154"/>
  <c r="D30" i="154"/>
  <c r="D29" i="154"/>
  <c r="D28" i="154"/>
  <c r="A62" i="154"/>
  <c r="G110" i="155" l="1"/>
  <c r="G111" i="155" s="1"/>
  <c r="H53" i="154"/>
  <c r="H49" i="155"/>
  <c r="F121" i="155"/>
  <c r="D49" i="155"/>
  <c r="F73" i="155"/>
  <c r="E64" i="154"/>
  <c r="D40" i="154"/>
  <c r="G112" i="155"/>
  <c r="G63" i="155"/>
  <c r="A30" i="154"/>
  <c r="A34" i="154"/>
  <c r="A38" i="154"/>
  <c r="A51" i="154"/>
  <c r="A58" i="154"/>
  <c r="A59" i="154"/>
  <c r="A29" i="154"/>
  <c r="A33" i="154"/>
  <c r="A37" i="154"/>
  <c r="F54" i="154"/>
  <c r="H54" i="154" s="1"/>
  <c r="A56" i="154"/>
  <c r="A53" i="154"/>
  <c r="A61" i="154"/>
  <c r="A55" i="154"/>
  <c r="A63" i="154"/>
  <c r="A31" i="154"/>
  <c r="A35" i="154"/>
  <c r="A39" i="154"/>
  <c r="A52" i="154"/>
  <c r="A60" i="154"/>
  <c r="A27" i="154"/>
  <c r="A57" i="154"/>
  <c r="A28" i="154"/>
  <c r="A32" i="154"/>
  <c r="A36" i="154"/>
  <c r="A54" i="154"/>
  <c r="G64" i="155" l="1"/>
  <c r="G113" i="155"/>
  <c r="F55" i="154"/>
  <c r="H55" i="154" s="1"/>
  <c r="G114" i="155" l="1"/>
  <c r="G65" i="155"/>
  <c r="F56" i="154"/>
  <c r="H56" i="154" s="1"/>
  <c r="G66" i="155" l="1"/>
  <c r="G115" i="155"/>
  <c r="F57" i="154"/>
  <c r="H57" i="154" s="1"/>
  <c r="G67" i="155" l="1"/>
  <c r="G116" i="155"/>
  <c r="F58" i="154"/>
  <c r="H58" i="154" s="1"/>
  <c r="G117" i="155" l="1"/>
  <c r="G68" i="155"/>
  <c r="F59" i="154"/>
  <c r="H59" i="154" s="1"/>
  <c r="G69" i="155" l="1"/>
  <c r="G118" i="155"/>
  <c r="F60" i="154"/>
  <c r="H60" i="154" s="1"/>
  <c r="G119" i="155" l="1"/>
  <c r="G70" i="155"/>
  <c r="F61" i="154"/>
  <c r="H61" i="154" s="1"/>
  <c r="G71" i="155" l="1"/>
  <c r="G120" i="155"/>
  <c r="F62" i="154"/>
  <c r="H62" i="154" s="1"/>
  <c r="G72" i="155" l="1"/>
  <c r="F63" i="154"/>
  <c r="H63" i="154" s="1"/>
  <c r="L5" i="152" l="1"/>
  <c r="I40" i="152"/>
  <c r="E40" i="152"/>
  <c r="C40" i="152"/>
  <c r="B40" i="152"/>
  <c r="H39" i="152"/>
  <c r="D39" i="152"/>
  <c r="H38" i="152"/>
  <c r="D38" i="152"/>
  <c r="H37" i="152"/>
  <c r="D37" i="152"/>
  <c r="H36" i="152"/>
  <c r="D36" i="152"/>
  <c r="H35" i="152"/>
  <c r="D35" i="152"/>
  <c r="H34" i="152"/>
  <c r="D34" i="152"/>
  <c r="H33" i="152"/>
  <c r="D33" i="152"/>
  <c r="H32" i="152"/>
  <c r="D32" i="152"/>
  <c r="H31" i="152"/>
  <c r="D31" i="152"/>
  <c r="H30" i="152"/>
  <c r="D30" i="152"/>
  <c r="H29" i="152"/>
  <c r="D29" i="152"/>
  <c r="H28" i="152"/>
  <c r="D28" i="152"/>
  <c r="B89" i="151"/>
  <c r="D89" i="151" s="1"/>
  <c r="H89" i="151" s="1"/>
  <c r="B88" i="151"/>
  <c r="D88" i="151" s="1"/>
  <c r="H88" i="151" s="1"/>
  <c r="B87" i="151"/>
  <c r="D87" i="151" s="1"/>
  <c r="H87" i="151" s="1"/>
  <c r="B86" i="151"/>
  <c r="D86" i="151" s="1"/>
  <c r="H86" i="151" s="1"/>
  <c r="B85" i="151"/>
  <c r="D85" i="151" s="1"/>
  <c r="H85" i="151" s="1"/>
  <c r="B84" i="151"/>
  <c r="D84" i="151" s="1"/>
  <c r="H84" i="151" s="1"/>
  <c r="D83" i="151"/>
  <c r="H83" i="151" s="1"/>
  <c r="B82" i="151"/>
  <c r="J72" i="151"/>
  <c r="K72" i="151" s="1"/>
  <c r="C72" i="151"/>
  <c r="B72" i="151"/>
  <c r="K71" i="151"/>
  <c r="I71" i="151"/>
  <c r="K70" i="151"/>
  <c r="I70" i="151"/>
  <c r="K69" i="151"/>
  <c r="I69" i="151"/>
  <c r="K68" i="151"/>
  <c r="I68" i="151"/>
  <c r="K67" i="151"/>
  <c r="I67" i="151"/>
  <c r="K66" i="151"/>
  <c r="I66" i="151"/>
  <c r="K65" i="151"/>
  <c r="K64" i="151"/>
  <c r="I64" i="151"/>
  <c r="K63" i="151"/>
  <c r="I63" i="151"/>
  <c r="K62" i="151"/>
  <c r="I62" i="151"/>
  <c r="K61" i="151"/>
  <c r="I61" i="151"/>
  <c r="H50" i="151"/>
  <c r="F50" i="151"/>
  <c r="J50" i="151"/>
  <c r="D48" i="151"/>
  <c r="D50" i="151" s="1"/>
  <c r="C48" i="151"/>
  <c r="B48" i="151"/>
  <c r="K47" i="151"/>
  <c r="E47" i="151"/>
  <c r="K46" i="151"/>
  <c r="E46" i="151"/>
  <c r="K45" i="151"/>
  <c r="E45" i="151"/>
  <c r="K44" i="151"/>
  <c r="E44" i="151"/>
  <c r="K43" i="151"/>
  <c r="E43" i="151"/>
  <c r="K42" i="151"/>
  <c r="E42" i="151"/>
  <c r="K41" i="151"/>
  <c r="E41" i="151"/>
  <c r="K40" i="151"/>
  <c r="E40" i="151"/>
  <c r="K39" i="151"/>
  <c r="E39" i="151"/>
  <c r="K38" i="151"/>
  <c r="E38" i="151"/>
  <c r="K37" i="151"/>
  <c r="E37" i="151"/>
  <c r="E36" i="151"/>
  <c r="B28" i="46"/>
  <c r="B15" i="46"/>
  <c r="B14" i="46"/>
  <c r="J79" i="150"/>
  <c r="J80" i="150" s="1"/>
  <c r="I79" i="150"/>
  <c r="I80" i="150" s="1"/>
  <c r="H79" i="150"/>
  <c r="H80" i="150" s="1"/>
  <c r="A79" i="150"/>
  <c r="L70" i="150"/>
  <c r="J68" i="150"/>
  <c r="I68" i="150"/>
  <c r="H68" i="150"/>
  <c r="G68" i="150"/>
  <c r="J66" i="150"/>
  <c r="I66" i="150"/>
  <c r="H66" i="150"/>
  <c r="G66" i="150"/>
  <c r="M57" i="150"/>
  <c r="L57" i="150"/>
  <c r="K57" i="150"/>
  <c r="J57" i="150"/>
  <c r="I57" i="150"/>
  <c r="H57" i="150"/>
  <c r="G57" i="150"/>
  <c r="F57" i="150"/>
  <c r="M46" i="150"/>
  <c r="K46" i="150"/>
  <c r="I46" i="150"/>
  <c r="G46" i="150"/>
  <c r="M31" i="150"/>
  <c r="J69" i="150" s="1"/>
  <c r="K31" i="150"/>
  <c r="I69" i="150" s="1"/>
  <c r="I31" i="150"/>
  <c r="H69" i="150" s="1"/>
  <c r="G31" i="150"/>
  <c r="G69" i="150" s="1"/>
  <c r="M30" i="150"/>
  <c r="K30" i="150"/>
  <c r="I67" i="150" s="1"/>
  <c r="I30" i="150"/>
  <c r="G30" i="150"/>
  <c r="G67" i="150" s="1"/>
  <c r="L29" i="150"/>
  <c r="M29" i="150" s="1"/>
  <c r="J29" i="150"/>
  <c r="K29" i="150" s="1"/>
  <c r="H29" i="150"/>
  <c r="H32" i="150" s="1"/>
  <c r="F29" i="150"/>
  <c r="G29" i="150" s="1"/>
  <c r="H97" i="149"/>
  <c r="F97" i="149"/>
  <c r="H96" i="149"/>
  <c r="F96" i="149"/>
  <c r="H95" i="149"/>
  <c r="F95" i="149"/>
  <c r="H94" i="149"/>
  <c r="F94" i="149"/>
  <c r="H93" i="149"/>
  <c r="F93" i="149"/>
  <c r="H92" i="149"/>
  <c r="F92" i="149"/>
  <c r="H91" i="149"/>
  <c r="F91" i="149"/>
  <c r="H90" i="149"/>
  <c r="F90" i="149"/>
  <c r="H89" i="149"/>
  <c r="F89" i="149"/>
  <c r="H88" i="149"/>
  <c r="F88" i="149"/>
  <c r="H87" i="149"/>
  <c r="F87" i="149"/>
  <c r="H86" i="149"/>
  <c r="G86" i="149"/>
  <c r="F86" i="149"/>
  <c r="H72" i="149"/>
  <c r="F72" i="149"/>
  <c r="H71" i="149"/>
  <c r="F71" i="149"/>
  <c r="H70" i="149"/>
  <c r="F70" i="149"/>
  <c r="H69" i="149"/>
  <c r="F69" i="149"/>
  <c r="H68" i="149"/>
  <c r="F68" i="149"/>
  <c r="H67" i="149"/>
  <c r="F67" i="149"/>
  <c r="H66" i="149"/>
  <c r="F66" i="149"/>
  <c r="H65" i="149"/>
  <c r="F65" i="149"/>
  <c r="H64" i="149"/>
  <c r="F64" i="149"/>
  <c r="H63" i="149"/>
  <c r="F63" i="149"/>
  <c r="H62" i="149"/>
  <c r="F62" i="149"/>
  <c r="H61" i="149"/>
  <c r="G61" i="149"/>
  <c r="F61" i="149"/>
  <c r="H49" i="149"/>
  <c r="G49" i="149"/>
  <c r="F49" i="149"/>
  <c r="F51" i="149" s="1"/>
  <c r="E49" i="149"/>
  <c r="E51" i="149" s="1"/>
  <c r="C49" i="149"/>
  <c r="B49" i="149"/>
  <c r="I48" i="149"/>
  <c r="D48" i="149"/>
  <c r="I47" i="149"/>
  <c r="D47" i="149"/>
  <c r="I46" i="149"/>
  <c r="D46" i="149"/>
  <c r="I45" i="149"/>
  <c r="D45" i="149"/>
  <c r="I44" i="149"/>
  <c r="D44" i="149"/>
  <c r="I43" i="149"/>
  <c r="D43" i="149"/>
  <c r="I42" i="149"/>
  <c r="D42" i="149"/>
  <c r="I41" i="149"/>
  <c r="D41" i="149"/>
  <c r="I40" i="149"/>
  <c r="D40" i="149"/>
  <c r="I39" i="149"/>
  <c r="D39" i="149"/>
  <c r="I38" i="149"/>
  <c r="D38" i="149"/>
  <c r="I37" i="149"/>
  <c r="D37" i="149"/>
  <c r="G147" i="148"/>
  <c r="G135" i="148"/>
  <c r="G123" i="148"/>
  <c r="F49" i="148"/>
  <c r="D94" i="148" s="1"/>
  <c r="E49" i="148"/>
  <c r="C94" i="148" s="1"/>
  <c r="D49" i="148"/>
  <c r="I48" i="148"/>
  <c r="H48" i="148"/>
  <c r="I47" i="148"/>
  <c r="G75" i="148" s="1"/>
  <c r="G80" i="148" s="1"/>
  <c r="H47" i="148"/>
  <c r="G74" i="148" s="1"/>
  <c r="I46" i="148"/>
  <c r="F75" i="148" s="1"/>
  <c r="F80" i="148" s="1"/>
  <c r="H46" i="148"/>
  <c r="F74" i="148" s="1"/>
  <c r="I45" i="148"/>
  <c r="E75" i="148" s="1"/>
  <c r="E80" i="148" s="1"/>
  <c r="H45" i="148"/>
  <c r="E74" i="148" s="1"/>
  <c r="I44" i="148"/>
  <c r="D75" i="148" s="1"/>
  <c r="D80" i="148" s="1"/>
  <c r="H44" i="148"/>
  <c r="D74" i="148" s="1"/>
  <c r="I43" i="148"/>
  <c r="H43" i="148"/>
  <c r="F34" i="148"/>
  <c r="D93" i="148" s="1"/>
  <c r="E34" i="148"/>
  <c r="C93" i="148" s="1"/>
  <c r="D34" i="148"/>
  <c r="F93" i="148" s="1"/>
  <c r="F95" i="148" s="1"/>
  <c r="C34" i="148"/>
  <c r="B34" i="148"/>
  <c r="I33" i="148"/>
  <c r="H33" i="148"/>
  <c r="G33" i="148"/>
  <c r="I32" i="148"/>
  <c r="H32" i="148"/>
  <c r="G32" i="148"/>
  <c r="I31" i="148"/>
  <c r="H31" i="148"/>
  <c r="G31" i="148"/>
  <c r="I30" i="148"/>
  <c r="H30" i="148"/>
  <c r="G30" i="148"/>
  <c r="I29" i="148"/>
  <c r="H29" i="148"/>
  <c r="G29" i="148"/>
  <c r="I28" i="148"/>
  <c r="H28" i="148"/>
  <c r="G28" i="148"/>
  <c r="G137" i="147"/>
  <c r="G125" i="147"/>
  <c r="G113" i="147"/>
  <c r="F83" i="147"/>
  <c r="D84" i="147"/>
  <c r="C84" i="147"/>
  <c r="D70" i="147"/>
  <c r="F34" i="147"/>
  <c r="E34" i="147"/>
  <c r="C83" i="147" s="1"/>
  <c r="D34" i="147"/>
  <c r="H83" i="147" s="1"/>
  <c r="H85" i="147" s="1"/>
  <c r="C34" i="147"/>
  <c r="B34" i="147"/>
  <c r="I33" i="147"/>
  <c r="H33" i="147"/>
  <c r="G33" i="147"/>
  <c r="I32" i="147"/>
  <c r="H32" i="147"/>
  <c r="G32" i="147"/>
  <c r="I31" i="147"/>
  <c r="H31" i="147"/>
  <c r="G31" i="147"/>
  <c r="I30" i="147"/>
  <c r="H30" i="147"/>
  <c r="G30" i="147"/>
  <c r="I29" i="147"/>
  <c r="H29" i="147"/>
  <c r="G29" i="147"/>
  <c r="I28" i="147"/>
  <c r="H28" i="147"/>
  <c r="G28" i="147"/>
  <c r="P5" i="145"/>
  <c r="G53" i="145"/>
  <c r="P22" i="145"/>
  <c r="O22" i="145"/>
  <c r="N22" i="145"/>
  <c r="M22" i="145"/>
  <c r="L22" i="145"/>
  <c r="K22" i="145"/>
  <c r="J22" i="145"/>
  <c r="I22" i="145"/>
  <c r="H22" i="145"/>
  <c r="G22" i="145"/>
  <c r="F22" i="145"/>
  <c r="E22" i="145"/>
  <c r="P33" i="46"/>
  <c r="O33" i="46"/>
  <c r="N33" i="46"/>
  <c r="M33" i="46"/>
  <c r="L33" i="46"/>
  <c r="K33" i="46"/>
  <c r="J33" i="46"/>
  <c r="I33" i="46"/>
  <c r="H33" i="46"/>
  <c r="G33" i="46"/>
  <c r="F33" i="46"/>
  <c r="E33" i="46"/>
  <c r="P16" i="46"/>
  <c r="O16" i="46"/>
  <c r="N16" i="46"/>
  <c r="M16" i="46"/>
  <c r="L16" i="46"/>
  <c r="K16" i="46"/>
  <c r="J16" i="46"/>
  <c r="I16" i="46"/>
  <c r="H16" i="46"/>
  <c r="G16" i="46"/>
  <c r="F16" i="46"/>
  <c r="E16" i="46"/>
  <c r="F14" i="46"/>
  <c r="G14" i="46"/>
  <c r="H14" i="46"/>
  <c r="I14" i="46"/>
  <c r="J14" i="46"/>
  <c r="K14" i="46"/>
  <c r="L14" i="46"/>
  <c r="M14" i="46"/>
  <c r="N14" i="46"/>
  <c r="O14" i="46"/>
  <c r="P14" i="46"/>
  <c r="E14" i="46"/>
  <c r="B33" i="46"/>
  <c r="B18" i="46"/>
  <c r="P23" i="144"/>
  <c r="O23" i="144"/>
  <c r="N23" i="144"/>
  <c r="M23" i="144"/>
  <c r="L23" i="144"/>
  <c r="K23" i="144"/>
  <c r="J23" i="144"/>
  <c r="I23" i="144"/>
  <c r="H23" i="144"/>
  <c r="G23" i="144"/>
  <c r="F23" i="144"/>
  <c r="E23" i="144"/>
  <c r="C95" i="148" l="1"/>
  <c r="D83" i="147"/>
  <c r="D99" i="147"/>
  <c r="H99" i="147" s="1"/>
  <c r="D95" i="148"/>
  <c r="C87" i="147"/>
  <c r="H40" i="152"/>
  <c r="L32" i="150"/>
  <c r="I38" i="150"/>
  <c r="I39" i="150" s="1"/>
  <c r="I70" i="150"/>
  <c r="H67" i="150"/>
  <c r="H70" i="150" s="1"/>
  <c r="H87" i="147"/>
  <c r="F87" i="147"/>
  <c r="F76" i="148"/>
  <c r="F81" i="148" s="1"/>
  <c r="I42" i="152"/>
  <c r="D40" i="152"/>
  <c r="F32" i="150"/>
  <c r="K68" i="150"/>
  <c r="M68" i="150" s="1"/>
  <c r="G38" i="150"/>
  <c r="G39" i="150" s="1"/>
  <c r="K38" i="150"/>
  <c r="K39" i="150" s="1"/>
  <c r="K66" i="150"/>
  <c r="M66" i="150" s="1"/>
  <c r="M38" i="150"/>
  <c r="M39" i="150" s="1"/>
  <c r="H34" i="148"/>
  <c r="I49" i="148"/>
  <c r="G34" i="148"/>
  <c r="I34" i="148"/>
  <c r="G34" i="147"/>
  <c r="F98" i="149"/>
  <c r="I49" i="149"/>
  <c r="G62" i="149"/>
  <c r="D49" i="149"/>
  <c r="I72" i="151"/>
  <c r="E48" i="151"/>
  <c r="B90" i="151"/>
  <c r="G72" i="151"/>
  <c r="H90" i="151"/>
  <c r="K48" i="151"/>
  <c r="C70" i="147"/>
  <c r="M32" i="150"/>
  <c r="K69" i="150"/>
  <c r="M69" i="150" s="1"/>
  <c r="G70" i="150"/>
  <c r="G32" i="150"/>
  <c r="K32" i="150"/>
  <c r="J32" i="150"/>
  <c r="I29" i="150"/>
  <c r="J67" i="150"/>
  <c r="J70" i="150" s="1"/>
  <c r="G87" i="149"/>
  <c r="G76" i="148"/>
  <c r="G79" i="148"/>
  <c r="C79" i="148"/>
  <c r="D76" i="148"/>
  <c r="D79" i="148"/>
  <c r="E76" i="148"/>
  <c r="E79" i="148"/>
  <c r="C80" i="148"/>
  <c r="F79" i="148"/>
  <c r="H49" i="148"/>
  <c r="H34" i="147"/>
  <c r="I34" i="147"/>
  <c r="G67" i="147"/>
  <c r="G70" i="147"/>
  <c r="H67" i="147"/>
  <c r="H70" i="147"/>
  <c r="E67" i="147"/>
  <c r="E70" i="147"/>
  <c r="D67" i="147"/>
  <c r="A88" i="147" l="1"/>
  <c r="D87" i="147"/>
  <c r="A98" i="148"/>
  <c r="F77" i="148"/>
  <c r="K67" i="150"/>
  <c r="M67" i="150" s="1"/>
  <c r="G63" i="149"/>
  <c r="C76" i="148"/>
  <c r="C77" i="148" s="1"/>
  <c r="C67" i="147"/>
  <c r="C68" i="147" s="1"/>
  <c r="K70" i="150"/>
  <c r="M70" i="150" s="1"/>
  <c r="I32" i="150"/>
  <c r="G88" i="149"/>
  <c r="E81" i="148"/>
  <c r="E77" i="148"/>
  <c r="D77" i="148"/>
  <c r="D81" i="148"/>
  <c r="F82" i="148"/>
  <c r="F78" i="148"/>
  <c r="F83" i="148" s="1"/>
  <c r="G81" i="148"/>
  <c r="G77" i="148"/>
  <c r="D71" i="147"/>
  <c r="D68" i="147"/>
  <c r="F67" i="147"/>
  <c r="F70" i="147"/>
  <c r="E68" i="147"/>
  <c r="E71" i="147"/>
  <c r="H71" i="147"/>
  <c r="H68" i="147"/>
  <c r="G71" i="147"/>
  <c r="G68" i="147"/>
  <c r="F57" i="2"/>
  <c r="F44" i="2"/>
  <c r="F70" i="52"/>
  <c r="F58" i="52"/>
  <c r="F155" i="10"/>
  <c r="F140" i="10"/>
  <c r="F125" i="10"/>
  <c r="F110" i="10"/>
  <c r="F95" i="10"/>
  <c r="F80" i="10"/>
  <c r="G54" i="13"/>
  <c r="O27" i="13"/>
  <c r="G51" i="14"/>
  <c r="I40" i="14"/>
  <c r="I41" i="14" s="1" a="1"/>
  <c r="I41" i="14" s="1"/>
  <c r="G53" i="63"/>
  <c r="I41" i="63"/>
  <c r="E40" i="57"/>
  <c r="E41" i="57" s="1"/>
  <c r="F85" i="53"/>
  <c r="F72" i="53"/>
  <c r="H40" i="69"/>
  <c r="E40" i="69"/>
  <c r="F193" i="18"/>
  <c r="F175" i="18"/>
  <c r="F157" i="18"/>
  <c r="F139" i="18"/>
  <c r="F121" i="18"/>
  <c r="F103" i="18"/>
  <c r="F85" i="18"/>
  <c r="F67" i="18"/>
  <c r="F112" i="19"/>
  <c r="F94" i="19"/>
  <c r="F76" i="19"/>
  <c r="F78" i="24"/>
  <c r="F59" i="24"/>
  <c r="S58" i="44"/>
  <c r="I58" i="60"/>
  <c r="D58" i="60"/>
  <c r="J41" i="60"/>
  <c r="I41" i="60"/>
  <c r="E41" i="60"/>
  <c r="D41" i="60"/>
  <c r="F70" i="61"/>
  <c r="F52" i="61"/>
  <c r="F39" i="128"/>
  <c r="E38" i="112"/>
  <c r="D38" i="112"/>
  <c r="Q26" i="113"/>
  <c r="Q25" i="113"/>
  <c r="Q24" i="113"/>
  <c r="Q23" i="113"/>
  <c r="R23" i="113" s="1" a="1"/>
  <c r="R23" i="113" s="1"/>
  <c r="F79" i="119"/>
  <c r="F70" i="119"/>
  <c r="F61" i="119"/>
  <c r="F84" i="121"/>
  <c r="F48" i="121"/>
  <c r="E47" i="121"/>
  <c r="E46" i="121"/>
  <c r="E45" i="121"/>
  <c r="E44" i="121"/>
  <c r="C43" i="121"/>
  <c r="C42" i="121"/>
  <c r="I29" i="48"/>
  <c r="C41" i="48"/>
  <c r="D29" i="48"/>
  <c r="H3" i="127"/>
  <c r="E27" i="14"/>
  <c r="G27" i="14" s="1"/>
  <c r="D26" i="128"/>
  <c r="H599" i="143"/>
  <c r="G599" i="143"/>
  <c r="D599" i="143"/>
  <c r="C599" i="143"/>
  <c r="H598" i="143"/>
  <c r="G598" i="143"/>
  <c r="D598" i="143"/>
  <c r="C598" i="143"/>
  <c r="H597" i="143"/>
  <c r="G597" i="143"/>
  <c r="D597" i="143"/>
  <c r="C597" i="143"/>
  <c r="H596" i="143"/>
  <c r="G596" i="143"/>
  <c r="D596" i="143"/>
  <c r="C596" i="143"/>
  <c r="H595" i="143"/>
  <c r="G595" i="143"/>
  <c r="D595" i="143"/>
  <c r="C595" i="143"/>
  <c r="H594" i="143"/>
  <c r="G594" i="143"/>
  <c r="D594" i="143"/>
  <c r="C594" i="143"/>
  <c r="H593" i="143"/>
  <c r="G593" i="143"/>
  <c r="D593" i="143"/>
  <c r="C593" i="143"/>
  <c r="H592" i="143"/>
  <c r="G592" i="143"/>
  <c r="D592" i="143"/>
  <c r="C592" i="143"/>
  <c r="H591" i="143"/>
  <c r="G591" i="143"/>
  <c r="D591" i="143"/>
  <c r="C591" i="143"/>
  <c r="H590" i="143"/>
  <c r="G590" i="143"/>
  <c r="D590" i="143"/>
  <c r="C590" i="143"/>
  <c r="H589" i="143"/>
  <c r="G589" i="143"/>
  <c r="D589" i="143"/>
  <c r="C589" i="143"/>
  <c r="H588" i="143"/>
  <c r="G588" i="143"/>
  <c r="D588" i="143"/>
  <c r="C588" i="143"/>
  <c r="H587" i="143"/>
  <c r="G587" i="143"/>
  <c r="D587" i="143"/>
  <c r="C587" i="143"/>
  <c r="H586" i="143"/>
  <c r="G586" i="143"/>
  <c r="D586" i="143"/>
  <c r="C586" i="143"/>
  <c r="H585" i="143"/>
  <c r="G585" i="143"/>
  <c r="D585" i="143"/>
  <c r="C585" i="143"/>
  <c r="H584" i="143"/>
  <c r="G584" i="143"/>
  <c r="D584" i="143"/>
  <c r="C584" i="143"/>
  <c r="H583" i="143"/>
  <c r="G583" i="143"/>
  <c r="D583" i="143"/>
  <c r="C583" i="143"/>
  <c r="H582" i="143"/>
  <c r="G582" i="143"/>
  <c r="D582" i="143"/>
  <c r="C582" i="143"/>
  <c r="H581" i="143"/>
  <c r="G581" i="143"/>
  <c r="D581" i="143"/>
  <c r="C581" i="143"/>
  <c r="H580" i="143"/>
  <c r="G580" i="143"/>
  <c r="D580" i="143"/>
  <c r="C580" i="143"/>
  <c r="H579" i="143"/>
  <c r="G579" i="143"/>
  <c r="D579" i="143"/>
  <c r="C579" i="143"/>
  <c r="H578" i="143"/>
  <c r="G578" i="143"/>
  <c r="D578" i="143"/>
  <c r="C578" i="143"/>
  <c r="H577" i="143"/>
  <c r="G577" i="143"/>
  <c r="D577" i="143"/>
  <c r="C577" i="143"/>
  <c r="H576" i="143"/>
  <c r="G576" i="143"/>
  <c r="D576" i="143"/>
  <c r="C576" i="143"/>
  <c r="H575" i="143"/>
  <c r="G575" i="143"/>
  <c r="D575" i="143"/>
  <c r="C575" i="143"/>
  <c r="H574" i="143"/>
  <c r="G574" i="143"/>
  <c r="D574" i="143"/>
  <c r="C574" i="143"/>
  <c r="H573" i="143"/>
  <c r="G573" i="143"/>
  <c r="D573" i="143"/>
  <c r="C573" i="143"/>
  <c r="H572" i="143"/>
  <c r="G572" i="143"/>
  <c r="D572" i="143"/>
  <c r="C572" i="143"/>
  <c r="H571" i="143"/>
  <c r="G571" i="143"/>
  <c r="D571" i="143"/>
  <c r="C571" i="143"/>
  <c r="H570" i="143"/>
  <c r="G570" i="143"/>
  <c r="D570" i="143"/>
  <c r="C570" i="143"/>
  <c r="H569" i="143"/>
  <c r="G569" i="143"/>
  <c r="D569" i="143"/>
  <c r="C569" i="143"/>
  <c r="H568" i="143"/>
  <c r="G568" i="143"/>
  <c r="D568" i="143"/>
  <c r="C568" i="143"/>
  <c r="H567" i="143"/>
  <c r="G567" i="143"/>
  <c r="D567" i="143"/>
  <c r="C567" i="143"/>
  <c r="H566" i="143"/>
  <c r="G566" i="143"/>
  <c r="D566" i="143"/>
  <c r="C566" i="143"/>
  <c r="H565" i="143"/>
  <c r="G565" i="143"/>
  <c r="D565" i="143"/>
  <c r="C565" i="143"/>
  <c r="H564" i="143"/>
  <c r="G564" i="143"/>
  <c r="D564" i="143"/>
  <c r="C564" i="143"/>
  <c r="H563" i="143"/>
  <c r="G563" i="143"/>
  <c r="D563" i="143"/>
  <c r="C563" i="143"/>
  <c r="H562" i="143"/>
  <c r="G562" i="143"/>
  <c r="D562" i="143"/>
  <c r="C562" i="143"/>
  <c r="H561" i="143"/>
  <c r="G561" i="143"/>
  <c r="D561" i="143"/>
  <c r="C561" i="143"/>
  <c r="H560" i="143"/>
  <c r="G560" i="143"/>
  <c r="D560" i="143"/>
  <c r="C560" i="143"/>
  <c r="H559" i="143"/>
  <c r="G559" i="143"/>
  <c r="D559" i="143"/>
  <c r="C559" i="143"/>
  <c r="H558" i="143"/>
  <c r="G558" i="143"/>
  <c r="D558" i="143"/>
  <c r="C558" i="143"/>
  <c r="H557" i="143"/>
  <c r="G557" i="143"/>
  <c r="D557" i="143"/>
  <c r="C557" i="143"/>
  <c r="H556" i="143"/>
  <c r="G556" i="143"/>
  <c r="D556" i="143"/>
  <c r="C556" i="143"/>
  <c r="H555" i="143"/>
  <c r="G555" i="143"/>
  <c r="D555" i="143"/>
  <c r="C555" i="143"/>
  <c r="H554" i="143"/>
  <c r="G554" i="143"/>
  <c r="D554" i="143"/>
  <c r="C554" i="143"/>
  <c r="H553" i="143"/>
  <c r="G553" i="143"/>
  <c r="D553" i="143"/>
  <c r="C553" i="143"/>
  <c r="H552" i="143"/>
  <c r="G552" i="143"/>
  <c r="D552" i="143"/>
  <c r="C552" i="143"/>
  <c r="H551" i="143"/>
  <c r="G551" i="143"/>
  <c r="D551" i="143"/>
  <c r="C551" i="143"/>
  <c r="H550" i="143"/>
  <c r="G550" i="143"/>
  <c r="D550" i="143"/>
  <c r="C550" i="143"/>
  <c r="H549" i="143"/>
  <c r="G549" i="143"/>
  <c r="D549" i="143"/>
  <c r="C549" i="143"/>
  <c r="H548" i="143"/>
  <c r="G548" i="143"/>
  <c r="D548" i="143"/>
  <c r="C548" i="143"/>
  <c r="H547" i="143"/>
  <c r="G547" i="143"/>
  <c r="D547" i="143"/>
  <c r="C547" i="143"/>
  <c r="H546" i="143"/>
  <c r="G546" i="143"/>
  <c r="D546" i="143"/>
  <c r="C546" i="143"/>
  <c r="H545" i="143"/>
  <c r="G545" i="143"/>
  <c r="D545" i="143"/>
  <c r="C545" i="143"/>
  <c r="H544" i="143"/>
  <c r="G544" i="143"/>
  <c r="D544" i="143"/>
  <c r="C544" i="143"/>
  <c r="H543" i="143"/>
  <c r="G543" i="143"/>
  <c r="D543" i="143"/>
  <c r="C543" i="143"/>
  <c r="H542" i="143"/>
  <c r="G542" i="143"/>
  <c r="D542" i="143"/>
  <c r="C542" i="143"/>
  <c r="H541" i="143"/>
  <c r="G541" i="143"/>
  <c r="D541" i="143"/>
  <c r="C541" i="143"/>
  <c r="H540" i="143"/>
  <c r="G540" i="143"/>
  <c r="D540" i="143"/>
  <c r="C540" i="143"/>
  <c r="H539" i="143"/>
  <c r="G539" i="143"/>
  <c r="D539" i="143"/>
  <c r="C539" i="143"/>
  <c r="H538" i="143"/>
  <c r="G538" i="143"/>
  <c r="D538" i="143"/>
  <c r="C538" i="143"/>
  <c r="H537" i="143"/>
  <c r="G537" i="143"/>
  <c r="D537" i="143"/>
  <c r="C537" i="143"/>
  <c r="H536" i="143"/>
  <c r="G536" i="143"/>
  <c r="D536" i="143"/>
  <c r="C536" i="143"/>
  <c r="H535" i="143"/>
  <c r="G535" i="143"/>
  <c r="D535" i="143"/>
  <c r="C535" i="143"/>
  <c r="H534" i="143"/>
  <c r="G534" i="143"/>
  <c r="D534" i="143"/>
  <c r="C534" i="143"/>
  <c r="H533" i="143"/>
  <c r="G533" i="143"/>
  <c r="D533" i="143"/>
  <c r="C533" i="143"/>
  <c r="H532" i="143"/>
  <c r="G532" i="143"/>
  <c r="D532" i="143"/>
  <c r="C532" i="143"/>
  <c r="H531" i="143"/>
  <c r="G531" i="143"/>
  <c r="D531" i="143"/>
  <c r="C531" i="143"/>
  <c r="H530" i="143"/>
  <c r="G530" i="143"/>
  <c r="D530" i="143"/>
  <c r="C530" i="143"/>
  <c r="H529" i="143"/>
  <c r="G529" i="143"/>
  <c r="D529" i="143"/>
  <c r="C529" i="143"/>
  <c r="H528" i="143"/>
  <c r="G528" i="143"/>
  <c r="D528" i="143"/>
  <c r="C528" i="143"/>
  <c r="H527" i="143"/>
  <c r="G527" i="143"/>
  <c r="D527" i="143"/>
  <c r="C527" i="143"/>
  <c r="H526" i="143"/>
  <c r="G526" i="143"/>
  <c r="D526" i="143"/>
  <c r="C526" i="143"/>
  <c r="H525" i="143"/>
  <c r="G525" i="143"/>
  <c r="D525" i="143"/>
  <c r="C525" i="143"/>
  <c r="H524" i="143"/>
  <c r="G524" i="143"/>
  <c r="D524" i="143"/>
  <c r="C524" i="143"/>
  <c r="H523" i="143"/>
  <c r="G523" i="143"/>
  <c r="D523" i="143"/>
  <c r="C523" i="143"/>
  <c r="H522" i="143"/>
  <c r="G522" i="143"/>
  <c r="D522" i="143"/>
  <c r="C522" i="143"/>
  <c r="H521" i="143"/>
  <c r="G521" i="143"/>
  <c r="D521" i="143"/>
  <c r="C521" i="143"/>
  <c r="H520" i="143"/>
  <c r="G520" i="143"/>
  <c r="D520" i="143"/>
  <c r="C520" i="143"/>
  <c r="H519" i="143"/>
  <c r="G519" i="143"/>
  <c r="D519" i="143"/>
  <c r="C519" i="143"/>
  <c r="H518" i="143"/>
  <c r="G518" i="143"/>
  <c r="D518" i="143"/>
  <c r="C518" i="143"/>
  <c r="H517" i="143"/>
  <c r="G517" i="143"/>
  <c r="D517" i="143"/>
  <c r="C517" i="143"/>
  <c r="H516" i="143"/>
  <c r="G516" i="143"/>
  <c r="D516" i="143"/>
  <c r="C516" i="143"/>
  <c r="H515" i="143"/>
  <c r="G515" i="143"/>
  <c r="D515" i="143"/>
  <c r="C515" i="143"/>
  <c r="H514" i="143"/>
  <c r="G514" i="143"/>
  <c r="D514" i="143"/>
  <c r="C514" i="143"/>
  <c r="H513" i="143"/>
  <c r="G513" i="143"/>
  <c r="D513" i="143"/>
  <c r="C513" i="143"/>
  <c r="H512" i="143"/>
  <c r="G512" i="143"/>
  <c r="D512" i="143"/>
  <c r="C512" i="143"/>
  <c r="H511" i="143"/>
  <c r="G511" i="143"/>
  <c r="D511" i="143"/>
  <c r="C511" i="143"/>
  <c r="H510" i="143"/>
  <c r="G510" i="143"/>
  <c r="D510" i="143"/>
  <c r="C510" i="143"/>
  <c r="H509" i="143"/>
  <c r="G509" i="143"/>
  <c r="D509" i="143"/>
  <c r="C509" i="143"/>
  <c r="H508" i="143"/>
  <c r="G508" i="143"/>
  <c r="D508" i="143"/>
  <c r="C508" i="143"/>
  <c r="H507" i="143"/>
  <c r="G507" i="143"/>
  <c r="D507" i="143"/>
  <c r="C507" i="143"/>
  <c r="H506" i="143"/>
  <c r="G506" i="143"/>
  <c r="D506" i="143"/>
  <c r="C506" i="143"/>
  <c r="H505" i="143"/>
  <c r="G505" i="143"/>
  <c r="D505" i="143"/>
  <c r="C505" i="143"/>
  <c r="H504" i="143"/>
  <c r="G504" i="143"/>
  <c r="D504" i="143"/>
  <c r="C504" i="143"/>
  <c r="H503" i="143"/>
  <c r="G503" i="143"/>
  <c r="D503" i="143"/>
  <c r="C503" i="143"/>
  <c r="H502" i="143"/>
  <c r="G502" i="143"/>
  <c r="D502" i="143"/>
  <c r="C502" i="143"/>
  <c r="H501" i="143"/>
  <c r="G501" i="143"/>
  <c r="D501" i="143"/>
  <c r="C501" i="143"/>
  <c r="H500" i="143"/>
  <c r="G500" i="143"/>
  <c r="D500" i="143"/>
  <c r="C500" i="143"/>
  <c r="H499" i="143"/>
  <c r="G499" i="143"/>
  <c r="D499" i="143"/>
  <c r="C499" i="143"/>
  <c r="H498" i="143"/>
  <c r="G498" i="143"/>
  <c r="D498" i="143"/>
  <c r="C498" i="143"/>
  <c r="H497" i="143"/>
  <c r="G497" i="143"/>
  <c r="D497" i="143"/>
  <c r="C497" i="143"/>
  <c r="H496" i="143"/>
  <c r="G496" i="143"/>
  <c r="D496" i="143"/>
  <c r="C496" i="143"/>
  <c r="H495" i="143"/>
  <c r="G495" i="143"/>
  <c r="D495" i="143"/>
  <c r="C495" i="143"/>
  <c r="H494" i="143"/>
  <c r="G494" i="143"/>
  <c r="D494" i="143"/>
  <c r="C494" i="143"/>
  <c r="H493" i="143"/>
  <c r="G493" i="143"/>
  <c r="D493" i="143"/>
  <c r="C493" i="143"/>
  <c r="H492" i="143"/>
  <c r="G492" i="143"/>
  <c r="D492" i="143"/>
  <c r="C492" i="143"/>
  <c r="H491" i="143"/>
  <c r="G491" i="143"/>
  <c r="D491" i="143"/>
  <c r="C491" i="143"/>
  <c r="H490" i="143"/>
  <c r="G490" i="143"/>
  <c r="D490" i="143"/>
  <c r="C490" i="143"/>
  <c r="H489" i="143"/>
  <c r="G489" i="143"/>
  <c r="D489" i="143"/>
  <c r="C489" i="143"/>
  <c r="H488" i="143"/>
  <c r="G488" i="143"/>
  <c r="D488" i="143"/>
  <c r="C488" i="143"/>
  <c r="H487" i="143"/>
  <c r="G487" i="143"/>
  <c r="D487" i="143"/>
  <c r="C487" i="143"/>
  <c r="H486" i="143"/>
  <c r="G486" i="143"/>
  <c r="D486" i="143"/>
  <c r="C486" i="143"/>
  <c r="H485" i="143"/>
  <c r="G485" i="143"/>
  <c r="D485" i="143"/>
  <c r="C485" i="143"/>
  <c r="H484" i="143"/>
  <c r="G484" i="143"/>
  <c r="D484" i="143"/>
  <c r="C484" i="143"/>
  <c r="H483" i="143"/>
  <c r="G483" i="143"/>
  <c r="D483" i="143"/>
  <c r="C483" i="143"/>
  <c r="H482" i="143"/>
  <c r="G482" i="143"/>
  <c r="D482" i="143"/>
  <c r="C482" i="143"/>
  <c r="H481" i="143"/>
  <c r="G481" i="143"/>
  <c r="D481" i="143"/>
  <c r="C481" i="143"/>
  <c r="H480" i="143"/>
  <c r="G480" i="143"/>
  <c r="D480" i="143"/>
  <c r="C480" i="143"/>
  <c r="H479" i="143"/>
  <c r="G479" i="143"/>
  <c r="D479" i="143"/>
  <c r="C479" i="143"/>
  <c r="H478" i="143"/>
  <c r="G478" i="143"/>
  <c r="D478" i="143"/>
  <c r="C478" i="143"/>
  <c r="H477" i="143"/>
  <c r="G477" i="143"/>
  <c r="D477" i="143"/>
  <c r="C477" i="143"/>
  <c r="H476" i="143"/>
  <c r="G476" i="143"/>
  <c r="D476" i="143"/>
  <c r="C476" i="143"/>
  <c r="H475" i="143"/>
  <c r="G475" i="143"/>
  <c r="D475" i="143"/>
  <c r="C475" i="143"/>
  <c r="H474" i="143"/>
  <c r="G474" i="143"/>
  <c r="D474" i="143"/>
  <c r="C474" i="143"/>
  <c r="H473" i="143"/>
  <c r="G473" i="143"/>
  <c r="D473" i="143"/>
  <c r="C473" i="143"/>
  <c r="H472" i="143"/>
  <c r="G472" i="143"/>
  <c r="D472" i="143"/>
  <c r="C472" i="143"/>
  <c r="H471" i="143"/>
  <c r="G471" i="143"/>
  <c r="D471" i="143"/>
  <c r="C471" i="143"/>
  <c r="H470" i="143"/>
  <c r="G470" i="143"/>
  <c r="D470" i="143"/>
  <c r="C470" i="143"/>
  <c r="H469" i="143"/>
  <c r="G469" i="143"/>
  <c r="D469" i="143"/>
  <c r="C469" i="143"/>
  <c r="H468" i="143"/>
  <c r="G468" i="143"/>
  <c r="D468" i="143"/>
  <c r="C468" i="143"/>
  <c r="H467" i="143"/>
  <c r="G467" i="143"/>
  <c r="D467" i="143"/>
  <c r="C467" i="143"/>
  <c r="H466" i="143"/>
  <c r="G466" i="143"/>
  <c r="D466" i="143"/>
  <c r="C466" i="143"/>
  <c r="H465" i="143"/>
  <c r="G465" i="143"/>
  <c r="D465" i="143"/>
  <c r="C465" i="143"/>
  <c r="H464" i="143"/>
  <c r="G464" i="143"/>
  <c r="D464" i="143"/>
  <c r="C464" i="143"/>
  <c r="H463" i="143"/>
  <c r="G463" i="143"/>
  <c r="D463" i="143"/>
  <c r="C463" i="143"/>
  <c r="H462" i="143"/>
  <c r="G462" i="143"/>
  <c r="D462" i="143"/>
  <c r="C462" i="143"/>
  <c r="H461" i="143"/>
  <c r="G461" i="143"/>
  <c r="D461" i="143"/>
  <c r="C461" i="143"/>
  <c r="H460" i="143"/>
  <c r="G460" i="143"/>
  <c r="D460" i="143"/>
  <c r="C460" i="143"/>
  <c r="H459" i="143"/>
  <c r="G459" i="143"/>
  <c r="D459" i="143"/>
  <c r="C459" i="143"/>
  <c r="H458" i="143"/>
  <c r="G458" i="143"/>
  <c r="D458" i="143"/>
  <c r="C458" i="143"/>
  <c r="H457" i="143"/>
  <c r="G457" i="143"/>
  <c r="D457" i="143"/>
  <c r="C457" i="143"/>
  <c r="H456" i="143"/>
  <c r="G456" i="143"/>
  <c r="D456" i="143"/>
  <c r="C456" i="143"/>
  <c r="H455" i="143"/>
  <c r="G455" i="143"/>
  <c r="D455" i="143"/>
  <c r="C455" i="143"/>
  <c r="H454" i="143"/>
  <c r="G454" i="143"/>
  <c r="D454" i="143"/>
  <c r="C454" i="143"/>
  <c r="H453" i="143"/>
  <c r="G453" i="143"/>
  <c r="D453" i="143"/>
  <c r="C453" i="143"/>
  <c r="H452" i="143"/>
  <c r="G452" i="143"/>
  <c r="D452" i="143"/>
  <c r="C452" i="143"/>
  <c r="H451" i="143"/>
  <c r="G451" i="143"/>
  <c r="D451" i="143"/>
  <c r="C451" i="143"/>
  <c r="H450" i="143"/>
  <c r="G450" i="143"/>
  <c r="D450" i="143"/>
  <c r="C450" i="143"/>
  <c r="H449" i="143"/>
  <c r="G449" i="143"/>
  <c r="D449" i="143"/>
  <c r="C449" i="143"/>
  <c r="H448" i="143"/>
  <c r="G448" i="143"/>
  <c r="D448" i="143"/>
  <c r="C448" i="143"/>
  <c r="H447" i="143"/>
  <c r="G447" i="143"/>
  <c r="D447" i="143"/>
  <c r="C447" i="143"/>
  <c r="H446" i="143"/>
  <c r="G446" i="143"/>
  <c r="D446" i="143"/>
  <c r="C446" i="143"/>
  <c r="H445" i="143"/>
  <c r="G445" i="143"/>
  <c r="D445" i="143"/>
  <c r="C445" i="143"/>
  <c r="H444" i="143"/>
  <c r="G444" i="143"/>
  <c r="D444" i="143"/>
  <c r="C444" i="143"/>
  <c r="H443" i="143"/>
  <c r="G443" i="143"/>
  <c r="D443" i="143"/>
  <c r="C443" i="143"/>
  <c r="H442" i="143"/>
  <c r="G442" i="143"/>
  <c r="D442" i="143"/>
  <c r="C442" i="143"/>
  <c r="H441" i="143"/>
  <c r="G441" i="143"/>
  <c r="D441" i="143"/>
  <c r="C441" i="143"/>
  <c r="H440" i="143"/>
  <c r="G440" i="143"/>
  <c r="D440" i="143"/>
  <c r="C440" i="143"/>
  <c r="H439" i="143"/>
  <c r="G439" i="143"/>
  <c r="D439" i="143"/>
  <c r="C439" i="143"/>
  <c r="H438" i="143"/>
  <c r="G438" i="143"/>
  <c r="D438" i="143"/>
  <c r="C438" i="143"/>
  <c r="H437" i="143"/>
  <c r="G437" i="143"/>
  <c r="D437" i="143"/>
  <c r="C437" i="143"/>
  <c r="H436" i="143"/>
  <c r="G436" i="143"/>
  <c r="D436" i="143"/>
  <c r="C436" i="143"/>
  <c r="H435" i="143"/>
  <c r="G435" i="143"/>
  <c r="D435" i="143"/>
  <c r="C435" i="143"/>
  <c r="H434" i="143"/>
  <c r="G434" i="143"/>
  <c r="D434" i="143"/>
  <c r="C434" i="143"/>
  <c r="H433" i="143"/>
  <c r="G433" i="143"/>
  <c r="D433" i="143"/>
  <c r="C433" i="143"/>
  <c r="H432" i="143"/>
  <c r="G432" i="143"/>
  <c r="D432" i="143"/>
  <c r="C432" i="143"/>
  <c r="H431" i="143"/>
  <c r="G431" i="143"/>
  <c r="D431" i="143"/>
  <c r="C431" i="143"/>
  <c r="H430" i="143"/>
  <c r="G430" i="143"/>
  <c r="D430" i="143"/>
  <c r="C430" i="143"/>
  <c r="H429" i="143"/>
  <c r="G429" i="143"/>
  <c r="D429" i="143"/>
  <c r="C429" i="143"/>
  <c r="H428" i="143"/>
  <c r="G428" i="143"/>
  <c r="D428" i="143"/>
  <c r="C428" i="143"/>
  <c r="H427" i="143"/>
  <c r="G427" i="143"/>
  <c r="D427" i="143"/>
  <c r="C427" i="143"/>
  <c r="H426" i="143"/>
  <c r="G426" i="143"/>
  <c r="D426" i="143"/>
  <c r="C426" i="143"/>
  <c r="H425" i="143"/>
  <c r="G425" i="143"/>
  <c r="D425" i="143"/>
  <c r="C425" i="143"/>
  <c r="H424" i="143"/>
  <c r="G424" i="143"/>
  <c r="D424" i="143"/>
  <c r="C424" i="143"/>
  <c r="H423" i="143"/>
  <c r="G423" i="143"/>
  <c r="D423" i="143"/>
  <c r="C423" i="143"/>
  <c r="H422" i="143"/>
  <c r="G422" i="143"/>
  <c r="D422" i="143"/>
  <c r="C422" i="143"/>
  <c r="H421" i="143"/>
  <c r="G421" i="143"/>
  <c r="D421" i="143"/>
  <c r="C421" i="143"/>
  <c r="H420" i="143"/>
  <c r="G420" i="143"/>
  <c r="D420" i="143"/>
  <c r="C420" i="143"/>
  <c r="H419" i="143"/>
  <c r="G419" i="143"/>
  <c r="D419" i="143"/>
  <c r="C419" i="143"/>
  <c r="H418" i="143"/>
  <c r="G418" i="143"/>
  <c r="D418" i="143"/>
  <c r="C418" i="143"/>
  <c r="H417" i="143"/>
  <c r="G417" i="143"/>
  <c r="D417" i="143"/>
  <c r="C417" i="143"/>
  <c r="H416" i="143"/>
  <c r="G416" i="143"/>
  <c r="D416" i="143"/>
  <c r="C416" i="143"/>
  <c r="H415" i="143"/>
  <c r="G415" i="143"/>
  <c r="D415" i="143"/>
  <c r="C415" i="143"/>
  <c r="H414" i="143"/>
  <c r="G414" i="143"/>
  <c r="D414" i="143"/>
  <c r="C414" i="143"/>
  <c r="H413" i="143"/>
  <c r="G413" i="143"/>
  <c r="D413" i="143"/>
  <c r="C413" i="143"/>
  <c r="H412" i="143"/>
  <c r="G412" i="143"/>
  <c r="D412" i="143"/>
  <c r="C412" i="143"/>
  <c r="H411" i="143"/>
  <c r="G411" i="143"/>
  <c r="D411" i="143"/>
  <c r="C411" i="143"/>
  <c r="H410" i="143"/>
  <c r="G410" i="143"/>
  <c r="D410" i="143"/>
  <c r="C410" i="143"/>
  <c r="H409" i="143"/>
  <c r="G409" i="143"/>
  <c r="D409" i="143"/>
  <c r="C409" i="143"/>
  <c r="H408" i="143"/>
  <c r="G408" i="143"/>
  <c r="D408" i="143"/>
  <c r="C408" i="143"/>
  <c r="H407" i="143"/>
  <c r="G407" i="143"/>
  <c r="D407" i="143"/>
  <c r="C407" i="143"/>
  <c r="H406" i="143"/>
  <c r="G406" i="143"/>
  <c r="D406" i="143"/>
  <c r="C406" i="143"/>
  <c r="H405" i="143"/>
  <c r="G405" i="143"/>
  <c r="D405" i="143"/>
  <c r="C405" i="143"/>
  <c r="H404" i="143"/>
  <c r="G404" i="143"/>
  <c r="D404" i="143"/>
  <c r="C404" i="143"/>
  <c r="H403" i="143"/>
  <c r="G403" i="143"/>
  <c r="D403" i="143"/>
  <c r="C403" i="143"/>
  <c r="H402" i="143"/>
  <c r="G402" i="143"/>
  <c r="D402" i="143"/>
  <c r="C402" i="143"/>
  <c r="H401" i="143"/>
  <c r="G401" i="143"/>
  <c r="D401" i="143"/>
  <c r="C401" i="143"/>
  <c r="H400" i="143"/>
  <c r="G400" i="143"/>
  <c r="D400" i="143"/>
  <c r="C400" i="143"/>
  <c r="H399" i="143"/>
  <c r="G399" i="143"/>
  <c r="D399" i="143"/>
  <c r="C399" i="143"/>
  <c r="H398" i="143"/>
  <c r="G398" i="143"/>
  <c r="D398" i="143"/>
  <c r="C398" i="143"/>
  <c r="H397" i="143"/>
  <c r="G397" i="143"/>
  <c r="D397" i="143"/>
  <c r="C397" i="143"/>
  <c r="H396" i="143"/>
  <c r="G396" i="143"/>
  <c r="D396" i="143"/>
  <c r="C396" i="143"/>
  <c r="H395" i="143"/>
  <c r="G395" i="143"/>
  <c r="D395" i="143"/>
  <c r="C395" i="143"/>
  <c r="H394" i="143"/>
  <c r="G394" i="143"/>
  <c r="D394" i="143"/>
  <c r="C394" i="143"/>
  <c r="H393" i="143"/>
  <c r="G393" i="143"/>
  <c r="D393" i="143"/>
  <c r="C393" i="143"/>
  <c r="H392" i="143"/>
  <c r="G392" i="143"/>
  <c r="D392" i="143"/>
  <c r="C392" i="143"/>
  <c r="H391" i="143"/>
  <c r="G391" i="143"/>
  <c r="D391" i="143"/>
  <c r="C391" i="143"/>
  <c r="H390" i="143"/>
  <c r="G390" i="143"/>
  <c r="D390" i="143"/>
  <c r="C390" i="143"/>
  <c r="H389" i="143"/>
  <c r="G389" i="143"/>
  <c r="D389" i="143"/>
  <c r="C389" i="143"/>
  <c r="H388" i="143"/>
  <c r="G388" i="143"/>
  <c r="D388" i="143"/>
  <c r="C388" i="143"/>
  <c r="H387" i="143"/>
  <c r="G387" i="143"/>
  <c r="D387" i="143"/>
  <c r="C387" i="143"/>
  <c r="H386" i="143"/>
  <c r="G386" i="143"/>
  <c r="D386" i="143"/>
  <c r="C386" i="143"/>
  <c r="H385" i="143"/>
  <c r="G385" i="143"/>
  <c r="D385" i="143"/>
  <c r="C385" i="143"/>
  <c r="H384" i="143"/>
  <c r="G384" i="143"/>
  <c r="D384" i="143"/>
  <c r="C384" i="143"/>
  <c r="H383" i="143"/>
  <c r="G383" i="143"/>
  <c r="D383" i="143"/>
  <c r="C383" i="143"/>
  <c r="H382" i="143"/>
  <c r="G382" i="143"/>
  <c r="D382" i="143"/>
  <c r="C382" i="143"/>
  <c r="H381" i="143"/>
  <c r="G381" i="143"/>
  <c r="D381" i="143"/>
  <c r="C381" i="143"/>
  <c r="H380" i="143"/>
  <c r="G380" i="143"/>
  <c r="D380" i="143"/>
  <c r="C380" i="143"/>
  <c r="H379" i="143"/>
  <c r="G379" i="143"/>
  <c r="D379" i="143"/>
  <c r="C379" i="143"/>
  <c r="H378" i="143"/>
  <c r="G378" i="143"/>
  <c r="D378" i="143"/>
  <c r="C378" i="143"/>
  <c r="H377" i="143"/>
  <c r="G377" i="143"/>
  <c r="D377" i="143"/>
  <c r="C377" i="143"/>
  <c r="H376" i="143"/>
  <c r="G376" i="143"/>
  <c r="D376" i="143"/>
  <c r="C376" i="143"/>
  <c r="H375" i="143"/>
  <c r="G375" i="143"/>
  <c r="D375" i="143"/>
  <c r="C375" i="143"/>
  <c r="H374" i="143"/>
  <c r="G374" i="143"/>
  <c r="D374" i="143"/>
  <c r="C374" i="143"/>
  <c r="H373" i="143"/>
  <c r="G373" i="143"/>
  <c r="D373" i="143"/>
  <c r="C373" i="143"/>
  <c r="H372" i="143"/>
  <c r="G372" i="143"/>
  <c r="D372" i="143"/>
  <c r="C372" i="143"/>
  <c r="H371" i="143"/>
  <c r="G371" i="143"/>
  <c r="D371" i="143"/>
  <c r="C371" i="143"/>
  <c r="H370" i="143"/>
  <c r="G370" i="143"/>
  <c r="D370" i="143"/>
  <c r="C370" i="143"/>
  <c r="H369" i="143"/>
  <c r="G369" i="143"/>
  <c r="D369" i="143"/>
  <c r="C369" i="143"/>
  <c r="H368" i="143"/>
  <c r="G368" i="143"/>
  <c r="D368" i="143"/>
  <c r="C368" i="143"/>
  <c r="H367" i="143"/>
  <c r="G367" i="143"/>
  <c r="D367" i="143"/>
  <c r="C367" i="143"/>
  <c r="H366" i="143"/>
  <c r="G366" i="143"/>
  <c r="D366" i="143"/>
  <c r="C366" i="143"/>
  <c r="H365" i="143"/>
  <c r="G365" i="143"/>
  <c r="D365" i="143"/>
  <c r="C365" i="143"/>
  <c r="H364" i="143"/>
  <c r="G364" i="143"/>
  <c r="D364" i="143"/>
  <c r="C364" i="143"/>
  <c r="H363" i="143"/>
  <c r="G363" i="143"/>
  <c r="D363" i="143"/>
  <c r="C363" i="143"/>
  <c r="H362" i="143"/>
  <c r="G362" i="143"/>
  <c r="D362" i="143"/>
  <c r="C362" i="143"/>
  <c r="H361" i="143"/>
  <c r="G361" i="143"/>
  <c r="D361" i="143"/>
  <c r="C361" i="143"/>
  <c r="H360" i="143"/>
  <c r="G360" i="143"/>
  <c r="D360" i="143"/>
  <c r="C360" i="143"/>
  <c r="H359" i="143"/>
  <c r="G359" i="143"/>
  <c r="D359" i="143"/>
  <c r="C359" i="143"/>
  <c r="H358" i="143"/>
  <c r="G358" i="143"/>
  <c r="D358" i="143"/>
  <c r="C358" i="143"/>
  <c r="H357" i="143"/>
  <c r="G357" i="143"/>
  <c r="D357" i="143"/>
  <c r="C357" i="143"/>
  <c r="H356" i="143"/>
  <c r="G356" i="143"/>
  <c r="D356" i="143"/>
  <c r="C356" i="143"/>
  <c r="H355" i="143"/>
  <c r="G355" i="143"/>
  <c r="D355" i="143"/>
  <c r="C355" i="143"/>
  <c r="H354" i="143"/>
  <c r="G354" i="143"/>
  <c r="D354" i="143"/>
  <c r="C354" i="143"/>
  <c r="H353" i="143"/>
  <c r="G353" i="143"/>
  <c r="D353" i="143"/>
  <c r="C353" i="143"/>
  <c r="H352" i="143"/>
  <c r="G352" i="143"/>
  <c r="D352" i="143"/>
  <c r="C352" i="143"/>
  <c r="H351" i="143"/>
  <c r="G351" i="143"/>
  <c r="D351" i="143"/>
  <c r="C351" i="143"/>
  <c r="H350" i="143"/>
  <c r="G350" i="143"/>
  <c r="D350" i="143"/>
  <c r="C350" i="143"/>
  <c r="H349" i="143"/>
  <c r="G349" i="143"/>
  <c r="D349" i="143"/>
  <c r="C349" i="143"/>
  <c r="H348" i="143"/>
  <c r="G348" i="143"/>
  <c r="D348" i="143"/>
  <c r="C348" i="143"/>
  <c r="H347" i="143"/>
  <c r="G347" i="143"/>
  <c r="D347" i="143"/>
  <c r="C347" i="143"/>
  <c r="H346" i="143"/>
  <c r="G346" i="143"/>
  <c r="D346" i="143"/>
  <c r="C346" i="143"/>
  <c r="H345" i="143"/>
  <c r="G345" i="143"/>
  <c r="D345" i="143"/>
  <c r="C345" i="143"/>
  <c r="H344" i="143"/>
  <c r="G344" i="143"/>
  <c r="D344" i="143"/>
  <c r="C344" i="143"/>
  <c r="H343" i="143"/>
  <c r="G343" i="143"/>
  <c r="D343" i="143"/>
  <c r="C343" i="143"/>
  <c r="H342" i="143"/>
  <c r="G342" i="143"/>
  <c r="D342" i="143"/>
  <c r="C342" i="143"/>
  <c r="H341" i="143"/>
  <c r="G341" i="143"/>
  <c r="D341" i="143"/>
  <c r="C341" i="143"/>
  <c r="H340" i="143"/>
  <c r="G340" i="143"/>
  <c r="D340" i="143"/>
  <c r="C340" i="143"/>
  <c r="H339" i="143"/>
  <c r="G339" i="143"/>
  <c r="D339" i="143"/>
  <c r="C339" i="143"/>
  <c r="H338" i="143"/>
  <c r="G338" i="143"/>
  <c r="D338" i="143"/>
  <c r="C338" i="143"/>
  <c r="H337" i="143"/>
  <c r="G337" i="143"/>
  <c r="D337" i="143"/>
  <c r="C337" i="143"/>
  <c r="H336" i="143"/>
  <c r="G336" i="143"/>
  <c r="D336" i="143"/>
  <c r="C336" i="143"/>
  <c r="H335" i="143"/>
  <c r="G335" i="143"/>
  <c r="D335" i="143"/>
  <c r="C335" i="143"/>
  <c r="H334" i="143"/>
  <c r="G334" i="143"/>
  <c r="D334" i="143"/>
  <c r="C334" i="143"/>
  <c r="H333" i="143"/>
  <c r="G333" i="143"/>
  <c r="D333" i="143"/>
  <c r="C333" i="143"/>
  <c r="H332" i="143"/>
  <c r="G332" i="143"/>
  <c r="D332" i="143"/>
  <c r="C332" i="143"/>
  <c r="H331" i="143"/>
  <c r="G331" i="143"/>
  <c r="D331" i="143"/>
  <c r="C331" i="143"/>
  <c r="H330" i="143"/>
  <c r="G330" i="143"/>
  <c r="D330" i="143"/>
  <c r="C330" i="143"/>
  <c r="H329" i="143"/>
  <c r="G329" i="143"/>
  <c r="D329" i="143"/>
  <c r="C329" i="143"/>
  <c r="H328" i="143"/>
  <c r="G328" i="143"/>
  <c r="D328" i="143"/>
  <c r="C328" i="143"/>
  <c r="H327" i="143"/>
  <c r="G327" i="143"/>
  <c r="D327" i="143"/>
  <c r="C327" i="143"/>
  <c r="H326" i="143"/>
  <c r="G326" i="143"/>
  <c r="D326" i="143"/>
  <c r="C326" i="143"/>
  <c r="H325" i="143"/>
  <c r="G325" i="143"/>
  <c r="D325" i="143"/>
  <c r="C325" i="143"/>
  <c r="H324" i="143"/>
  <c r="G324" i="143"/>
  <c r="D324" i="143"/>
  <c r="C324" i="143"/>
  <c r="H323" i="143"/>
  <c r="G323" i="143"/>
  <c r="D323" i="143"/>
  <c r="C323" i="143"/>
  <c r="H322" i="143"/>
  <c r="G322" i="143"/>
  <c r="D322" i="143"/>
  <c r="C322" i="143"/>
  <c r="H321" i="143"/>
  <c r="G321" i="143"/>
  <c r="D321" i="143"/>
  <c r="C321" i="143"/>
  <c r="H320" i="143"/>
  <c r="G320" i="143"/>
  <c r="D320" i="143"/>
  <c r="C320" i="143"/>
  <c r="H319" i="143"/>
  <c r="G319" i="143"/>
  <c r="D319" i="143"/>
  <c r="C319" i="143"/>
  <c r="H318" i="143"/>
  <c r="G318" i="143"/>
  <c r="D318" i="143"/>
  <c r="C318" i="143"/>
  <c r="H317" i="143"/>
  <c r="G317" i="143"/>
  <c r="D317" i="143"/>
  <c r="C317" i="143"/>
  <c r="H316" i="143"/>
  <c r="G316" i="143"/>
  <c r="D316" i="143"/>
  <c r="C316" i="143"/>
  <c r="H315" i="143"/>
  <c r="G315" i="143"/>
  <c r="D315" i="143"/>
  <c r="C315" i="143"/>
  <c r="H314" i="143"/>
  <c r="G314" i="143"/>
  <c r="D314" i="143"/>
  <c r="C314" i="143"/>
  <c r="H313" i="143"/>
  <c r="G313" i="143"/>
  <c r="D313" i="143"/>
  <c r="C313" i="143"/>
  <c r="H312" i="143"/>
  <c r="G312" i="143"/>
  <c r="D312" i="143"/>
  <c r="C312" i="143"/>
  <c r="H311" i="143"/>
  <c r="G311" i="143"/>
  <c r="D311" i="143"/>
  <c r="C311" i="143"/>
  <c r="H310" i="143"/>
  <c r="G310" i="143"/>
  <c r="D310" i="143"/>
  <c r="C310" i="143"/>
  <c r="H309" i="143"/>
  <c r="G309" i="143"/>
  <c r="D309" i="143"/>
  <c r="C309" i="143"/>
  <c r="H308" i="143"/>
  <c r="G308" i="143"/>
  <c r="D308" i="143"/>
  <c r="C308" i="143"/>
  <c r="H307" i="143"/>
  <c r="G307" i="143"/>
  <c r="D307" i="143"/>
  <c r="C307" i="143"/>
  <c r="H306" i="143"/>
  <c r="G306" i="143"/>
  <c r="D306" i="143"/>
  <c r="C306" i="143"/>
  <c r="H305" i="143"/>
  <c r="G305" i="143"/>
  <c r="D305" i="143"/>
  <c r="C305" i="143"/>
  <c r="H304" i="143"/>
  <c r="G304" i="143"/>
  <c r="D304" i="143"/>
  <c r="C304" i="143"/>
  <c r="H303" i="143"/>
  <c r="G303" i="143"/>
  <c r="D303" i="143"/>
  <c r="C303" i="143"/>
  <c r="H302" i="143"/>
  <c r="G302" i="143"/>
  <c r="D302" i="143"/>
  <c r="C302" i="143"/>
  <c r="H301" i="143"/>
  <c r="G301" i="143"/>
  <c r="D301" i="143"/>
  <c r="C301" i="143"/>
  <c r="H300" i="143"/>
  <c r="G300" i="143"/>
  <c r="D300" i="143"/>
  <c r="C300" i="143"/>
  <c r="H299" i="143"/>
  <c r="G299" i="143"/>
  <c r="D299" i="143"/>
  <c r="C299" i="143"/>
  <c r="H298" i="143"/>
  <c r="G298" i="143"/>
  <c r="D298" i="143"/>
  <c r="C298" i="143"/>
  <c r="H297" i="143"/>
  <c r="G297" i="143"/>
  <c r="D297" i="143"/>
  <c r="C297" i="143"/>
  <c r="H296" i="143"/>
  <c r="G296" i="143"/>
  <c r="D296" i="143"/>
  <c r="C296" i="143"/>
  <c r="H295" i="143"/>
  <c r="G295" i="143"/>
  <c r="D295" i="143"/>
  <c r="C295" i="143"/>
  <c r="H294" i="143"/>
  <c r="G294" i="143"/>
  <c r="D294" i="143"/>
  <c r="C294" i="143"/>
  <c r="H293" i="143"/>
  <c r="G293" i="143"/>
  <c r="D293" i="143"/>
  <c r="C293" i="143"/>
  <c r="H292" i="143"/>
  <c r="G292" i="143"/>
  <c r="D292" i="143"/>
  <c r="C292" i="143"/>
  <c r="H291" i="143"/>
  <c r="G291" i="143"/>
  <c r="D291" i="143"/>
  <c r="C291" i="143"/>
  <c r="H290" i="143"/>
  <c r="G290" i="143"/>
  <c r="D290" i="143"/>
  <c r="C290" i="143"/>
  <c r="H289" i="143"/>
  <c r="G289" i="143"/>
  <c r="D289" i="143"/>
  <c r="C289" i="143"/>
  <c r="H288" i="143"/>
  <c r="G288" i="143"/>
  <c r="D288" i="143"/>
  <c r="C288" i="143"/>
  <c r="H287" i="143"/>
  <c r="G287" i="143"/>
  <c r="D287" i="143"/>
  <c r="C287" i="143"/>
  <c r="H286" i="143"/>
  <c r="G286" i="143"/>
  <c r="D286" i="143"/>
  <c r="C286" i="143"/>
  <c r="H285" i="143"/>
  <c r="G285" i="143"/>
  <c r="D285" i="143"/>
  <c r="C285" i="143"/>
  <c r="H284" i="143"/>
  <c r="G284" i="143"/>
  <c r="D284" i="143"/>
  <c r="C284" i="143"/>
  <c r="H283" i="143"/>
  <c r="G283" i="143"/>
  <c r="D283" i="143"/>
  <c r="C283" i="143"/>
  <c r="H282" i="143"/>
  <c r="G282" i="143"/>
  <c r="D282" i="143"/>
  <c r="C282" i="143"/>
  <c r="H281" i="143"/>
  <c r="G281" i="143"/>
  <c r="D281" i="143"/>
  <c r="C281" i="143"/>
  <c r="H280" i="143"/>
  <c r="G280" i="143"/>
  <c r="D280" i="143"/>
  <c r="C280" i="143"/>
  <c r="H279" i="143"/>
  <c r="G279" i="143"/>
  <c r="D279" i="143"/>
  <c r="C279" i="143"/>
  <c r="H278" i="143"/>
  <c r="G278" i="143"/>
  <c r="D278" i="143"/>
  <c r="C278" i="143"/>
  <c r="H277" i="143"/>
  <c r="G277" i="143"/>
  <c r="D277" i="143"/>
  <c r="C277" i="143"/>
  <c r="H276" i="143"/>
  <c r="G276" i="143"/>
  <c r="D276" i="143"/>
  <c r="C276" i="143"/>
  <c r="H275" i="143"/>
  <c r="G275" i="143"/>
  <c r="D275" i="143"/>
  <c r="C275" i="143"/>
  <c r="H274" i="143"/>
  <c r="G274" i="143"/>
  <c r="D274" i="143"/>
  <c r="C274" i="143"/>
  <c r="H273" i="143"/>
  <c r="G273" i="143"/>
  <c r="D273" i="143"/>
  <c r="C273" i="143"/>
  <c r="H272" i="143"/>
  <c r="G272" i="143"/>
  <c r="D272" i="143"/>
  <c r="C272" i="143"/>
  <c r="H271" i="143"/>
  <c r="G271" i="143"/>
  <c r="D271" i="143"/>
  <c r="C271" i="143"/>
  <c r="H270" i="143"/>
  <c r="G270" i="143"/>
  <c r="D270" i="143"/>
  <c r="C270" i="143"/>
  <c r="H269" i="143"/>
  <c r="G269" i="143"/>
  <c r="D269" i="143"/>
  <c r="C269" i="143"/>
  <c r="H268" i="143"/>
  <c r="G268" i="143"/>
  <c r="D268" i="143"/>
  <c r="C268" i="143"/>
  <c r="H267" i="143"/>
  <c r="G267" i="143"/>
  <c r="D267" i="143"/>
  <c r="C267" i="143"/>
  <c r="H266" i="143"/>
  <c r="G266" i="143"/>
  <c r="D266" i="143"/>
  <c r="C266" i="143"/>
  <c r="H265" i="143"/>
  <c r="G265" i="143"/>
  <c r="D265" i="143"/>
  <c r="C265" i="143"/>
  <c r="H264" i="143"/>
  <c r="G264" i="143"/>
  <c r="D264" i="143"/>
  <c r="C264" i="143"/>
  <c r="H263" i="143"/>
  <c r="G263" i="143"/>
  <c r="D263" i="143"/>
  <c r="C263" i="143"/>
  <c r="H262" i="143"/>
  <c r="G262" i="143"/>
  <c r="D262" i="143"/>
  <c r="C262" i="143"/>
  <c r="H261" i="143"/>
  <c r="G261" i="143"/>
  <c r="D261" i="143"/>
  <c r="C261" i="143"/>
  <c r="H260" i="143"/>
  <c r="G260" i="143"/>
  <c r="D260" i="143"/>
  <c r="C260" i="143"/>
  <c r="H259" i="143"/>
  <c r="G259" i="143"/>
  <c r="D259" i="143"/>
  <c r="C259" i="143"/>
  <c r="H258" i="143"/>
  <c r="G258" i="143"/>
  <c r="D258" i="143"/>
  <c r="C258" i="143"/>
  <c r="H257" i="143"/>
  <c r="G257" i="143"/>
  <c r="D257" i="143"/>
  <c r="C257" i="143"/>
  <c r="H256" i="143"/>
  <c r="G256" i="143"/>
  <c r="D256" i="143"/>
  <c r="C256" i="143"/>
  <c r="H255" i="143"/>
  <c r="G255" i="143"/>
  <c r="D255" i="143"/>
  <c r="C255" i="143"/>
  <c r="H254" i="143"/>
  <c r="G254" i="143"/>
  <c r="D254" i="143"/>
  <c r="C254" i="143"/>
  <c r="H253" i="143"/>
  <c r="G253" i="143"/>
  <c r="D253" i="143"/>
  <c r="C253" i="143"/>
  <c r="H252" i="143"/>
  <c r="G252" i="143"/>
  <c r="D252" i="143"/>
  <c r="C252" i="143"/>
  <c r="H251" i="143"/>
  <c r="G251" i="143"/>
  <c r="D251" i="143"/>
  <c r="C251" i="143"/>
  <c r="H250" i="143"/>
  <c r="G250" i="143"/>
  <c r="D250" i="143"/>
  <c r="C250" i="143"/>
  <c r="H249" i="143"/>
  <c r="G249" i="143"/>
  <c r="D249" i="143"/>
  <c r="C249" i="143"/>
  <c r="H248" i="143"/>
  <c r="G248" i="143"/>
  <c r="D248" i="143"/>
  <c r="C248" i="143"/>
  <c r="H247" i="143"/>
  <c r="G247" i="143"/>
  <c r="D247" i="143"/>
  <c r="C247" i="143"/>
  <c r="H246" i="143"/>
  <c r="G246" i="143"/>
  <c r="D246" i="143"/>
  <c r="C246" i="143"/>
  <c r="H245" i="143"/>
  <c r="G245" i="143"/>
  <c r="D245" i="143"/>
  <c r="C245" i="143"/>
  <c r="H244" i="143"/>
  <c r="G244" i="143"/>
  <c r="D244" i="143"/>
  <c r="C244" i="143"/>
  <c r="H243" i="143"/>
  <c r="G243" i="143"/>
  <c r="D243" i="143"/>
  <c r="C243" i="143"/>
  <c r="H242" i="143"/>
  <c r="G242" i="143"/>
  <c r="D242" i="143"/>
  <c r="C242" i="143"/>
  <c r="H241" i="143"/>
  <c r="G241" i="143"/>
  <c r="D241" i="143"/>
  <c r="C241" i="143"/>
  <c r="H240" i="143"/>
  <c r="G240" i="143"/>
  <c r="D240" i="143"/>
  <c r="C240" i="143"/>
  <c r="H239" i="143"/>
  <c r="G239" i="143"/>
  <c r="D239" i="143"/>
  <c r="C239" i="143"/>
  <c r="H238" i="143"/>
  <c r="G238" i="143"/>
  <c r="D238" i="143"/>
  <c r="C238" i="143"/>
  <c r="H237" i="143"/>
  <c r="G237" i="143"/>
  <c r="D237" i="143"/>
  <c r="C237" i="143"/>
  <c r="H236" i="143"/>
  <c r="G236" i="143"/>
  <c r="D236" i="143"/>
  <c r="C236" i="143"/>
  <c r="H235" i="143"/>
  <c r="G235" i="143"/>
  <c r="D235" i="143"/>
  <c r="C235" i="143"/>
  <c r="H234" i="143"/>
  <c r="G234" i="143"/>
  <c r="D234" i="143"/>
  <c r="C234" i="143"/>
  <c r="H233" i="143"/>
  <c r="G233" i="143"/>
  <c r="D233" i="143"/>
  <c r="C233" i="143"/>
  <c r="H232" i="143"/>
  <c r="G232" i="143"/>
  <c r="D232" i="143"/>
  <c r="C232" i="143"/>
  <c r="H231" i="143"/>
  <c r="G231" i="143"/>
  <c r="D231" i="143"/>
  <c r="C231" i="143"/>
  <c r="H230" i="143"/>
  <c r="G230" i="143"/>
  <c r="D230" i="143"/>
  <c r="C230" i="143"/>
  <c r="H229" i="143"/>
  <c r="G229" i="143"/>
  <c r="D229" i="143"/>
  <c r="C229" i="143"/>
  <c r="H228" i="143"/>
  <c r="G228" i="143"/>
  <c r="D228" i="143"/>
  <c r="C228" i="143"/>
  <c r="H227" i="143"/>
  <c r="G227" i="143"/>
  <c r="D227" i="143"/>
  <c r="C227" i="143"/>
  <c r="H226" i="143"/>
  <c r="G226" i="143"/>
  <c r="D226" i="143"/>
  <c r="C226" i="143"/>
  <c r="H225" i="143"/>
  <c r="G225" i="143"/>
  <c r="D225" i="143"/>
  <c r="C225" i="143"/>
  <c r="H224" i="143"/>
  <c r="G224" i="143"/>
  <c r="D224" i="143"/>
  <c r="C224" i="143"/>
  <c r="H223" i="143"/>
  <c r="G223" i="143"/>
  <c r="D223" i="143"/>
  <c r="C223" i="143"/>
  <c r="H222" i="143"/>
  <c r="G222" i="143"/>
  <c r="D222" i="143"/>
  <c r="C222" i="143"/>
  <c r="H221" i="143"/>
  <c r="G221" i="143"/>
  <c r="D221" i="143"/>
  <c r="C221" i="143"/>
  <c r="H220" i="143"/>
  <c r="G220" i="143"/>
  <c r="D220" i="143"/>
  <c r="C220" i="143"/>
  <c r="H219" i="143"/>
  <c r="G219" i="143"/>
  <c r="D219" i="143"/>
  <c r="C219" i="143"/>
  <c r="H218" i="143"/>
  <c r="G218" i="143"/>
  <c r="D218" i="143"/>
  <c r="C218" i="143"/>
  <c r="H217" i="143"/>
  <c r="G217" i="143"/>
  <c r="D217" i="143"/>
  <c r="C217" i="143"/>
  <c r="H216" i="143"/>
  <c r="G216" i="143"/>
  <c r="D216" i="143"/>
  <c r="C216" i="143"/>
  <c r="H215" i="143"/>
  <c r="G215" i="143"/>
  <c r="D215" i="143"/>
  <c r="C215" i="143"/>
  <c r="H214" i="143"/>
  <c r="G214" i="143"/>
  <c r="D214" i="143"/>
  <c r="C214" i="143"/>
  <c r="H213" i="143"/>
  <c r="G213" i="143"/>
  <c r="D213" i="143"/>
  <c r="C213" i="143"/>
  <c r="H212" i="143"/>
  <c r="G212" i="143"/>
  <c r="D212" i="143"/>
  <c r="C212" i="143"/>
  <c r="H211" i="143"/>
  <c r="G211" i="143"/>
  <c r="D211" i="143"/>
  <c r="C211" i="143"/>
  <c r="H210" i="143"/>
  <c r="G210" i="143"/>
  <c r="D210" i="143"/>
  <c r="C210" i="143"/>
  <c r="H209" i="143"/>
  <c r="G209" i="143"/>
  <c r="D209" i="143"/>
  <c r="C209" i="143"/>
  <c r="H208" i="143"/>
  <c r="G208" i="143"/>
  <c r="D208" i="143"/>
  <c r="C208" i="143"/>
  <c r="H207" i="143"/>
  <c r="G207" i="143"/>
  <c r="D207" i="143"/>
  <c r="C207" i="143"/>
  <c r="H206" i="143"/>
  <c r="G206" i="143"/>
  <c r="D206" i="143"/>
  <c r="C206" i="143"/>
  <c r="H205" i="143"/>
  <c r="G205" i="143"/>
  <c r="D205" i="143"/>
  <c r="C205" i="143"/>
  <c r="H204" i="143"/>
  <c r="G204" i="143"/>
  <c r="D204" i="143"/>
  <c r="C204" i="143"/>
  <c r="H203" i="143"/>
  <c r="G203" i="143"/>
  <c r="D203" i="143"/>
  <c r="C203" i="143"/>
  <c r="H202" i="143"/>
  <c r="G202" i="143"/>
  <c r="D202" i="143"/>
  <c r="C202" i="143"/>
  <c r="H201" i="143"/>
  <c r="G201" i="143"/>
  <c r="D201" i="143"/>
  <c r="C201" i="143"/>
  <c r="H200" i="143"/>
  <c r="G200" i="143"/>
  <c r="D200" i="143"/>
  <c r="C200" i="143"/>
  <c r="H199" i="143"/>
  <c r="G199" i="143"/>
  <c r="D199" i="143"/>
  <c r="C199" i="143"/>
  <c r="H198" i="143"/>
  <c r="G198" i="143"/>
  <c r="D198" i="143"/>
  <c r="C198" i="143"/>
  <c r="H197" i="143"/>
  <c r="G197" i="143"/>
  <c r="D197" i="143"/>
  <c r="C197" i="143"/>
  <c r="H196" i="143"/>
  <c r="G196" i="143"/>
  <c r="D196" i="143"/>
  <c r="C196" i="143"/>
  <c r="H195" i="143"/>
  <c r="G195" i="143"/>
  <c r="D195" i="143"/>
  <c r="C195" i="143"/>
  <c r="H194" i="143"/>
  <c r="G194" i="143"/>
  <c r="D194" i="143"/>
  <c r="C194" i="143"/>
  <c r="H193" i="143"/>
  <c r="G193" i="143"/>
  <c r="D193" i="143"/>
  <c r="C193" i="143"/>
  <c r="H192" i="143"/>
  <c r="G192" i="143"/>
  <c r="D192" i="143"/>
  <c r="C192" i="143"/>
  <c r="H191" i="143"/>
  <c r="G191" i="143"/>
  <c r="D191" i="143"/>
  <c r="C191" i="143"/>
  <c r="H190" i="143"/>
  <c r="G190" i="143"/>
  <c r="D190" i="143"/>
  <c r="C190" i="143"/>
  <c r="H189" i="143"/>
  <c r="G189" i="143"/>
  <c r="D189" i="143"/>
  <c r="C189" i="143"/>
  <c r="H188" i="143"/>
  <c r="G188" i="143"/>
  <c r="D188" i="143"/>
  <c r="C188" i="143"/>
  <c r="H187" i="143"/>
  <c r="G187" i="143"/>
  <c r="D187" i="143"/>
  <c r="C187" i="143"/>
  <c r="H186" i="143"/>
  <c r="G186" i="143"/>
  <c r="D186" i="143"/>
  <c r="C186" i="143"/>
  <c r="H185" i="143"/>
  <c r="G185" i="143"/>
  <c r="D185" i="143"/>
  <c r="C185" i="143"/>
  <c r="H184" i="143"/>
  <c r="G184" i="143"/>
  <c r="D184" i="143"/>
  <c r="C184" i="143"/>
  <c r="H183" i="143"/>
  <c r="G183" i="143"/>
  <c r="D183" i="143"/>
  <c r="C183" i="143"/>
  <c r="H182" i="143"/>
  <c r="G182" i="143"/>
  <c r="D182" i="143"/>
  <c r="C182" i="143"/>
  <c r="H181" i="143"/>
  <c r="G181" i="143"/>
  <c r="D181" i="143"/>
  <c r="C181" i="143"/>
  <c r="H180" i="143"/>
  <c r="G180" i="143"/>
  <c r="D180" i="143"/>
  <c r="C180" i="143"/>
  <c r="H179" i="143"/>
  <c r="G179" i="143"/>
  <c r="D179" i="143"/>
  <c r="C179" i="143"/>
  <c r="H178" i="143"/>
  <c r="G178" i="143"/>
  <c r="D178" i="143"/>
  <c r="C178" i="143"/>
  <c r="H177" i="143"/>
  <c r="G177" i="143"/>
  <c r="D177" i="143"/>
  <c r="C177" i="143"/>
  <c r="H176" i="143"/>
  <c r="G176" i="143"/>
  <c r="D176" i="143"/>
  <c r="C176" i="143"/>
  <c r="H175" i="143"/>
  <c r="G175" i="143"/>
  <c r="D175" i="143"/>
  <c r="C175" i="143"/>
  <c r="H174" i="143"/>
  <c r="G174" i="143"/>
  <c r="D174" i="143"/>
  <c r="C174" i="143"/>
  <c r="H173" i="143"/>
  <c r="G173" i="143"/>
  <c r="D173" i="143"/>
  <c r="C173" i="143"/>
  <c r="H172" i="143"/>
  <c r="G172" i="143"/>
  <c r="D172" i="143"/>
  <c r="C172" i="143"/>
  <c r="H171" i="143"/>
  <c r="G171" i="143"/>
  <c r="D171" i="143"/>
  <c r="C171" i="143"/>
  <c r="H170" i="143"/>
  <c r="G170" i="143"/>
  <c r="D170" i="143"/>
  <c r="C170" i="143"/>
  <c r="H169" i="143"/>
  <c r="G169" i="143"/>
  <c r="D169" i="143"/>
  <c r="C169" i="143"/>
  <c r="H168" i="143"/>
  <c r="G168" i="143"/>
  <c r="D168" i="143"/>
  <c r="C168" i="143"/>
  <c r="H167" i="143"/>
  <c r="G167" i="143"/>
  <c r="D167" i="143"/>
  <c r="C167" i="143"/>
  <c r="H166" i="143"/>
  <c r="G166" i="143"/>
  <c r="D166" i="143"/>
  <c r="C166" i="143"/>
  <c r="H165" i="143"/>
  <c r="G165" i="143"/>
  <c r="D165" i="143"/>
  <c r="C165" i="143"/>
  <c r="H164" i="143"/>
  <c r="G164" i="143"/>
  <c r="D164" i="143"/>
  <c r="C164" i="143"/>
  <c r="H163" i="143"/>
  <c r="G163" i="143"/>
  <c r="D163" i="143"/>
  <c r="C163" i="143"/>
  <c r="H162" i="143"/>
  <c r="G162" i="143"/>
  <c r="D162" i="143"/>
  <c r="C162" i="143"/>
  <c r="H161" i="143"/>
  <c r="G161" i="143"/>
  <c r="D161" i="143"/>
  <c r="C161" i="143"/>
  <c r="H160" i="143"/>
  <c r="G160" i="143"/>
  <c r="D160" i="143"/>
  <c r="C160" i="143"/>
  <c r="H159" i="143"/>
  <c r="G159" i="143"/>
  <c r="D159" i="143"/>
  <c r="C159" i="143"/>
  <c r="H158" i="143"/>
  <c r="G158" i="143"/>
  <c r="D158" i="143"/>
  <c r="C158" i="143"/>
  <c r="H157" i="143"/>
  <c r="G157" i="143"/>
  <c r="D157" i="143"/>
  <c r="C157" i="143"/>
  <c r="H156" i="143"/>
  <c r="G156" i="143"/>
  <c r="D156" i="143"/>
  <c r="C156" i="143"/>
  <c r="H155" i="143"/>
  <c r="G155" i="143"/>
  <c r="D155" i="143"/>
  <c r="C155" i="143"/>
  <c r="H154" i="143"/>
  <c r="G154" i="143"/>
  <c r="D154" i="143"/>
  <c r="C154" i="143"/>
  <c r="H153" i="143"/>
  <c r="G153" i="143"/>
  <c r="D153" i="143"/>
  <c r="C153" i="143"/>
  <c r="H152" i="143"/>
  <c r="G152" i="143"/>
  <c r="D152" i="143"/>
  <c r="C152" i="143"/>
  <c r="H151" i="143"/>
  <c r="G151" i="143"/>
  <c r="D151" i="143"/>
  <c r="C151" i="143"/>
  <c r="H150" i="143"/>
  <c r="G150" i="143"/>
  <c r="D150" i="143"/>
  <c r="C150" i="143"/>
  <c r="H149" i="143"/>
  <c r="G149" i="143"/>
  <c r="D149" i="143"/>
  <c r="C149" i="143"/>
  <c r="H148" i="143"/>
  <c r="G148" i="143"/>
  <c r="D148" i="143"/>
  <c r="C148" i="143"/>
  <c r="H147" i="143"/>
  <c r="G147" i="143"/>
  <c r="D147" i="143"/>
  <c r="C147" i="143"/>
  <c r="H146" i="143"/>
  <c r="G146" i="143"/>
  <c r="D146" i="143"/>
  <c r="C146" i="143"/>
  <c r="H145" i="143"/>
  <c r="G145" i="143"/>
  <c r="D145" i="143"/>
  <c r="C145" i="143"/>
  <c r="H144" i="143"/>
  <c r="G144" i="143"/>
  <c r="D144" i="143"/>
  <c r="C144" i="143"/>
  <c r="H143" i="143"/>
  <c r="G143" i="143"/>
  <c r="D143" i="143"/>
  <c r="C143" i="143"/>
  <c r="H142" i="143"/>
  <c r="G142" i="143"/>
  <c r="D142" i="143"/>
  <c r="C142" i="143"/>
  <c r="H141" i="143"/>
  <c r="G141" i="143"/>
  <c r="D141" i="143"/>
  <c r="C141" i="143"/>
  <c r="H140" i="143"/>
  <c r="G140" i="143"/>
  <c r="D140" i="143"/>
  <c r="C140" i="143"/>
  <c r="H139" i="143"/>
  <c r="G139" i="143"/>
  <c r="D139" i="143"/>
  <c r="C139" i="143"/>
  <c r="H138" i="143"/>
  <c r="G138" i="143"/>
  <c r="D138" i="143"/>
  <c r="C138" i="143"/>
  <c r="H137" i="143"/>
  <c r="G137" i="143"/>
  <c r="D137" i="143"/>
  <c r="C137" i="143"/>
  <c r="H136" i="143"/>
  <c r="G136" i="143"/>
  <c r="D136" i="143"/>
  <c r="C136" i="143"/>
  <c r="H135" i="143"/>
  <c r="G135" i="143"/>
  <c r="D135" i="143"/>
  <c r="C135" i="143"/>
  <c r="H134" i="143"/>
  <c r="G134" i="143"/>
  <c r="D134" i="143"/>
  <c r="C134" i="143"/>
  <c r="H133" i="143"/>
  <c r="G133" i="143"/>
  <c r="D133" i="143"/>
  <c r="C133" i="143"/>
  <c r="H132" i="143"/>
  <c r="G132" i="143"/>
  <c r="D132" i="143"/>
  <c r="C132" i="143"/>
  <c r="H131" i="143"/>
  <c r="G131" i="143"/>
  <c r="D131" i="143"/>
  <c r="C131" i="143"/>
  <c r="H130" i="143"/>
  <c r="G130" i="143"/>
  <c r="D130" i="143"/>
  <c r="C130" i="143"/>
  <c r="H129" i="143"/>
  <c r="G129" i="143"/>
  <c r="D129" i="143"/>
  <c r="C129" i="143"/>
  <c r="H128" i="143"/>
  <c r="G128" i="143"/>
  <c r="D128" i="143"/>
  <c r="C128" i="143"/>
  <c r="H127" i="143"/>
  <c r="G127" i="143"/>
  <c r="D127" i="143"/>
  <c r="C127" i="143"/>
  <c r="H126" i="143"/>
  <c r="G126" i="143"/>
  <c r="D126" i="143"/>
  <c r="C126" i="143"/>
  <c r="H125" i="143"/>
  <c r="G125" i="143"/>
  <c r="D125" i="143"/>
  <c r="C125" i="143"/>
  <c r="H124" i="143"/>
  <c r="G124" i="143"/>
  <c r="D124" i="143"/>
  <c r="C124" i="143"/>
  <c r="H123" i="143"/>
  <c r="G123" i="143"/>
  <c r="D123" i="143"/>
  <c r="C123" i="143"/>
  <c r="H122" i="143"/>
  <c r="G122" i="143"/>
  <c r="D122" i="143"/>
  <c r="C122" i="143"/>
  <c r="H121" i="143"/>
  <c r="G121" i="143"/>
  <c r="D121" i="143"/>
  <c r="C121" i="143"/>
  <c r="H120" i="143"/>
  <c r="G120" i="143"/>
  <c r="D120" i="143"/>
  <c r="C120" i="143"/>
  <c r="H119" i="143"/>
  <c r="G119" i="143"/>
  <c r="D119" i="143"/>
  <c r="C119" i="143"/>
  <c r="H118" i="143"/>
  <c r="G118" i="143"/>
  <c r="D118" i="143"/>
  <c r="C118" i="143"/>
  <c r="H117" i="143"/>
  <c r="G117" i="143"/>
  <c r="D117" i="143"/>
  <c r="C117" i="143"/>
  <c r="H116" i="143"/>
  <c r="G116" i="143"/>
  <c r="D116" i="143"/>
  <c r="C116" i="143"/>
  <c r="H115" i="143"/>
  <c r="G115" i="143"/>
  <c r="D115" i="143"/>
  <c r="C115" i="143"/>
  <c r="H114" i="143"/>
  <c r="G114" i="143"/>
  <c r="D114" i="143"/>
  <c r="C114" i="143"/>
  <c r="H113" i="143"/>
  <c r="G113" i="143"/>
  <c r="D113" i="143"/>
  <c r="C113" i="143"/>
  <c r="H112" i="143"/>
  <c r="G112" i="143"/>
  <c r="D112" i="143"/>
  <c r="C112" i="143"/>
  <c r="H111" i="143"/>
  <c r="G111" i="143"/>
  <c r="D111" i="143"/>
  <c r="C111" i="143"/>
  <c r="H110" i="143"/>
  <c r="G110" i="143"/>
  <c r="D110" i="143"/>
  <c r="C110" i="143"/>
  <c r="H109" i="143"/>
  <c r="G109" i="143"/>
  <c r="D109" i="143"/>
  <c r="C109" i="143"/>
  <c r="H108" i="143"/>
  <c r="G108" i="143"/>
  <c r="D108" i="143"/>
  <c r="C108" i="143"/>
  <c r="H107" i="143"/>
  <c r="G107" i="143"/>
  <c r="D107" i="143"/>
  <c r="C107" i="143"/>
  <c r="H106" i="143"/>
  <c r="G106" i="143"/>
  <c r="D106" i="143"/>
  <c r="C106" i="143"/>
  <c r="H105" i="143"/>
  <c r="G105" i="143"/>
  <c r="D105" i="143"/>
  <c r="C105" i="143"/>
  <c r="H104" i="143"/>
  <c r="G104" i="143"/>
  <c r="D104" i="143"/>
  <c r="C104" i="143"/>
  <c r="H103" i="143"/>
  <c r="G103" i="143"/>
  <c r="D103" i="143"/>
  <c r="C103" i="143"/>
  <c r="H102" i="143"/>
  <c r="G102" i="143"/>
  <c r="D102" i="143"/>
  <c r="C102" i="143"/>
  <c r="H101" i="143"/>
  <c r="G101" i="143"/>
  <c r="D101" i="143"/>
  <c r="C101" i="143"/>
  <c r="H100" i="143"/>
  <c r="G100" i="143"/>
  <c r="D100" i="143"/>
  <c r="C100" i="143"/>
  <c r="H99" i="143"/>
  <c r="G99" i="143"/>
  <c r="D99" i="143"/>
  <c r="C99" i="143"/>
  <c r="H98" i="143"/>
  <c r="G98" i="143"/>
  <c r="D98" i="143"/>
  <c r="C98" i="143"/>
  <c r="H97" i="143"/>
  <c r="G97" i="143"/>
  <c r="D97" i="143"/>
  <c r="C97" i="143"/>
  <c r="H96" i="143"/>
  <c r="G96" i="143"/>
  <c r="D96" i="143"/>
  <c r="C96" i="143"/>
  <c r="H95" i="143"/>
  <c r="G95" i="143"/>
  <c r="D95" i="143"/>
  <c r="C95" i="143"/>
  <c r="H94" i="143"/>
  <c r="G94" i="143"/>
  <c r="D94" i="143"/>
  <c r="C94" i="143"/>
  <c r="H93" i="143"/>
  <c r="G93" i="143"/>
  <c r="D93" i="143"/>
  <c r="C93" i="143"/>
  <c r="H92" i="143"/>
  <c r="G92" i="143"/>
  <c r="D92" i="143"/>
  <c r="C92" i="143"/>
  <c r="H91" i="143"/>
  <c r="G91" i="143"/>
  <c r="D91" i="143"/>
  <c r="C91" i="143"/>
  <c r="H90" i="143"/>
  <c r="G90" i="143"/>
  <c r="D90" i="143"/>
  <c r="C90" i="143"/>
  <c r="H89" i="143"/>
  <c r="G89" i="143"/>
  <c r="D89" i="143"/>
  <c r="C89" i="143"/>
  <c r="H88" i="143"/>
  <c r="G88" i="143"/>
  <c r="D88" i="143"/>
  <c r="C88" i="143"/>
  <c r="H87" i="143"/>
  <c r="G87" i="143"/>
  <c r="D87" i="143"/>
  <c r="C87" i="143"/>
  <c r="H86" i="143"/>
  <c r="G86" i="143"/>
  <c r="D86" i="143"/>
  <c r="C86" i="143"/>
  <c r="H85" i="143"/>
  <c r="G85" i="143"/>
  <c r="D85" i="143"/>
  <c r="C85" i="143"/>
  <c r="H84" i="143"/>
  <c r="G84" i="143"/>
  <c r="D84" i="143"/>
  <c r="C84" i="143"/>
  <c r="H83" i="143"/>
  <c r="G83" i="143"/>
  <c r="D83" i="143"/>
  <c r="C83" i="143"/>
  <c r="H82" i="143"/>
  <c r="G82" i="143"/>
  <c r="D82" i="143"/>
  <c r="C82" i="143"/>
  <c r="H81" i="143"/>
  <c r="G81" i="143"/>
  <c r="D81" i="143"/>
  <c r="C81" i="143"/>
  <c r="H80" i="143"/>
  <c r="G80" i="143"/>
  <c r="D80" i="143"/>
  <c r="C80" i="143"/>
  <c r="H79" i="143"/>
  <c r="G79" i="143"/>
  <c r="D79" i="143"/>
  <c r="C79" i="143"/>
  <c r="H78" i="143"/>
  <c r="G78" i="143"/>
  <c r="D78" i="143"/>
  <c r="C78" i="143"/>
  <c r="H77" i="143"/>
  <c r="G77" i="143"/>
  <c r="D77" i="143"/>
  <c r="C77" i="143"/>
  <c r="H76" i="143"/>
  <c r="G76" i="143"/>
  <c r="D76" i="143"/>
  <c r="C76" i="143"/>
  <c r="H75" i="143"/>
  <c r="G75" i="143"/>
  <c r="D75" i="143"/>
  <c r="C75" i="143"/>
  <c r="H74" i="143"/>
  <c r="G74" i="143"/>
  <c r="D74" i="143"/>
  <c r="C74" i="143"/>
  <c r="H73" i="143"/>
  <c r="G73" i="143"/>
  <c r="D73" i="143"/>
  <c r="C73" i="143"/>
  <c r="H72" i="143"/>
  <c r="G72" i="143"/>
  <c r="D72" i="143"/>
  <c r="C72" i="143"/>
  <c r="H71" i="143"/>
  <c r="G71" i="143"/>
  <c r="D71" i="143"/>
  <c r="C71" i="143"/>
  <c r="H70" i="143"/>
  <c r="G70" i="143"/>
  <c r="D70" i="143"/>
  <c r="C70" i="143"/>
  <c r="H69" i="143"/>
  <c r="G69" i="143"/>
  <c r="D69" i="143"/>
  <c r="C69" i="143"/>
  <c r="H68" i="143"/>
  <c r="G68" i="143"/>
  <c r="D68" i="143"/>
  <c r="C68" i="143"/>
  <c r="H67" i="143"/>
  <c r="G67" i="143"/>
  <c r="D67" i="143"/>
  <c r="C67" i="143"/>
  <c r="H66" i="143"/>
  <c r="G66" i="143"/>
  <c r="D66" i="143"/>
  <c r="C66" i="143"/>
  <c r="H65" i="143"/>
  <c r="G65" i="143"/>
  <c r="D65" i="143"/>
  <c r="C65" i="143"/>
  <c r="H64" i="143"/>
  <c r="G64" i="143"/>
  <c r="D64" i="143"/>
  <c r="C64" i="143"/>
  <c r="H63" i="143"/>
  <c r="G63" i="143"/>
  <c r="D63" i="143"/>
  <c r="C63" i="143"/>
  <c r="H62" i="143"/>
  <c r="G62" i="143"/>
  <c r="D62" i="143"/>
  <c r="C62" i="143"/>
  <c r="H61" i="143"/>
  <c r="G61" i="143"/>
  <c r="D61" i="143"/>
  <c r="C61" i="143"/>
  <c r="H60" i="143"/>
  <c r="G60" i="143"/>
  <c r="D60" i="143"/>
  <c r="C60" i="143"/>
  <c r="H59" i="143"/>
  <c r="G59" i="143"/>
  <c r="D59" i="143"/>
  <c r="C59" i="143"/>
  <c r="H58" i="143"/>
  <c r="G58" i="143"/>
  <c r="D58" i="143"/>
  <c r="C58" i="143"/>
  <c r="H57" i="143"/>
  <c r="G57" i="143"/>
  <c r="D57" i="143"/>
  <c r="C57" i="143"/>
  <c r="H56" i="143"/>
  <c r="G56" i="143"/>
  <c r="D56" i="143"/>
  <c r="C56" i="143"/>
  <c r="H55" i="143"/>
  <c r="G55" i="143"/>
  <c r="D55" i="143"/>
  <c r="C55" i="143"/>
  <c r="H54" i="143"/>
  <c r="G54" i="143"/>
  <c r="D54" i="143"/>
  <c r="C54" i="143"/>
  <c r="H53" i="143"/>
  <c r="G53" i="143"/>
  <c r="D53" i="143"/>
  <c r="C53" i="143"/>
  <c r="H52" i="143"/>
  <c r="G52" i="143"/>
  <c r="D52" i="143"/>
  <c r="C52" i="143"/>
  <c r="H51" i="143"/>
  <c r="G51" i="143"/>
  <c r="D51" i="143"/>
  <c r="C51" i="143"/>
  <c r="H50" i="143"/>
  <c r="G50" i="143"/>
  <c r="D50" i="143"/>
  <c r="C50" i="143"/>
  <c r="H49" i="143"/>
  <c r="G49" i="143"/>
  <c r="D49" i="143"/>
  <c r="C49" i="143"/>
  <c r="H48" i="143"/>
  <c r="G48" i="143"/>
  <c r="D48" i="143"/>
  <c r="C48" i="143"/>
  <c r="H47" i="143"/>
  <c r="G47" i="143"/>
  <c r="D47" i="143"/>
  <c r="C47" i="143"/>
  <c r="H46" i="143"/>
  <c r="G46" i="143"/>
  <c r="D46" i="143"/>
  <c r="C46" i="143"/>
  <c r="H45" i="143"/>
  <c r="G45" i="143"/>
  <c r="D45" i="143"/>
  <c r="C45" i="143"/>
  <c r="H44" i="143"/>
  <c r="G44" i="143"/>
  <c r="D44" i="143"/>
  <c r="C44" i="143"/>
  <c r="H43" i="143"/>
  <c r="G43" i="143"/>
  <c r="D43" i="143"/>
  <c r="C43" i="143"/>
  <c r="H42" i="143"/>
  <c r="G42" i="143"/>
  <c r="D42" i="143"/>
  <c r="C42" i="143"/>
  <c r="H41" i="143"/>
  <c r="G41" i="143"/>
  <c r="D41" i="143"/>
  <c r="H5" i="143"/>
  <c r="H4" i="143"/>
  <c r="G64" i="149" l="1"/>
  <c r="C71" i="147"/>
  <c r="C81" i="148"/>
  <c r="G65" i="149"/>
  <c r="G89" i="149"/>
  <c r="G82" i="148"/>
  <c r="G78" i="148"/>
  <c r="G83" i="148" s="1"/>
  <c r="C82" i="148"/>
  <c r="C97" i="148" s="1"/>
  <c r="C78" i="148"/>
  <c r="C83" i="148" s="1"/>
  <c r="D82" i="148"/>
  <c r="D78" i="148"/>
  <c r="D83" i="148" s="1"/>
  <c r="E82" i="148"/>
  <c r="E78" i="148"/>
  <c r="E83" i="148" s="1"/>
  <c r="G69" i="147"/>
  <c r="G73" i="147" s="1"/>
  <c r="G72" i="147"/>
  <c r="C72" i="147"/>
  <c r="C69" i="147"/>
  <c r="C73" i="147" s="1"/>
  <c r="H69" i="147"/>
  <c r="H73" i="147" s="1"/>
  <c r="H72" i="147"/>
  <c r="E69" i="147"/>
  <c r="E73" i="147" s="1"/>
  <c r="E72" i="147"/>
  <c r="F71" i="147"/>
  <c r="F68" i="147"/>
  <c r="D72" i="147"/>
  <c r="D69" i="147"/>
  <c r="D73" i="147" s="1"/>
  <c r="A31" i="143"/>
  <c r="A32" i="143"/>
  <c r="A28" i="143"/>
  <c r="A24" i="143"/>
  <c r="A25" i="143"/>
  <c r="A33" i="143"/>
  <c r="A26" i="143"/>
  <c r="A34" i="143"/>
  <c r="A27" i="143"/>
  <c r="A35" i="143"/>
  <c r="A29" i="143"/>
  <c r="A30" i="143"/>
  <c r="D97" i="148" l="1"/>
  <c r="F97" i="148"/>
  <c r="G90" i="149"/>
  <c r="G66" i="149"/>
  <c r="F69" i="147"/>
  <c r="F73" i="147" s="1"/>
  <c r="F72" i="147"/>
  <c r="B32" i="46"/>
  <c r="P32" i="46"/>
  <c r="O32" i="46"/>
  <c r="N32" i="46"/>
  <c r="M32" i="46"/>
  <c r="L32" i="46"/>
  <c r="K32" i="46"/>
  <c r="J32" i="46"/>
  <c r="I32" i="46"/>
  <c r="H32" i="46"/>
  <c r="G32" i="46"/>
  <c r="F32" i="46"/>
  <c r="E32" i="46"/>
  <c r="J5" i="142"/>
  <c r="U1014" i="142" a="1"/>
  <c r="U1014" i="142" s="1"/>
  <c r="T1014" i="142" a="1"/>
  <c r="T1014" i="142" s="1"/>
  <c r="I600" i="142" a="1"/>
  <c r="I600" i="142" s="1"/>
  <c r="J600" i="142" s="1"/>
  <c r="D600" i="142" a="1"/>
  <c r="D600" i="142" s="1"/>
  <c r="E600" i="142" s="1"/>
  <c r="I599" i="142" a="1"/>
  <c r="I599" i="142" s="1"/>
  <c r="J599" i="142" s="1"/>
  <c r="D599" i="142" a="1"/>
  <c r="D599" i="142" s="1"/>
  <c r="E599" i="142" s="1"/>
  <c r="I598" i="142" a="1"/>
  <c r="I598" i="142" s="1"/>
  <c r="J598" i="142" s="1"/>
  <c r="D598" i="142" a="1"/>
  <c r="D598" i="142" s="1"/>
  <c r="E598" i="142" s="1"/>
  <c r="I597" i="142" a="1"/>
  <c r="I597" i="142" s="1"/>
  <c r="J597" i="142" s="1"/>
  <c r="D597" i="142" a="1"/>
  <c r="D597" i="142" s="1"/>
  <c r="E597" i="142" s="1"/>
  <c r="I596" i="142" a="1"/>
  <c r="I596" i="142" s="1"/>
  <c r="J596" i="142" s="1"/>
  <c r="D596" i="142" a="1"/>
  <c r="D596" i="142" s="1"/>
  <c r="E596" i="142" s="1"/>
  <c r="I595" i="142" a="1"/>
  <c r="I595" i="142" s="1"/>
  <c r="J595" i="142" s="1"/>
  <c r="D595" i="142" a="1"/>
  <c r="D595" i="142" s="1"/>
  <c r="E595" i="142" s="1"/>
  <c r="I594" i="142" a="1"/>
  <c r="I594" i="142" s="1"/>
  <c r="J594" i="142" s="1"/>
  <c r="D594" i="142" a="1"/>
  <c r="D594" i="142" s="1"/>
  <c r="E594" i="142" s="1"/>
  <c r="I593" i="142" a="1"/>
  <c r="I593" i="142" s="1"/>
  <c r="J593" i="142" s="1"/>
  <c r="D593" i="142" a="1"/>
  <c r="D593" i="142" s="1"/>
  <c r="E593" i="142" s="1"/>
  <c r="I592" i="142" a="1"/>
  <c r="I592" i="142" s="1"/>
  <c r="J592" i="142" s="1"/>
  <c r="D592" i="142" a="1"/>
  <c r="D592" i="142" s="1"/>
  <c r="E592" i="142" s="1"/>
  <c r="I591" i="142" a="1"/>
  <c r="I591" i="142" s="1"/>
  <c r="J591" i="142" s="1"/>
  <c r="D591" i="142" a="1"/>
  <c r="D591" i="142" s="1"/>
  <c r="E591" i="142" s="1"/>
  <c r="I590" i="142" a="1"/>
  <c r="I590" i="142" s="1"/>
  <c r="J590" i="142" s="1"/>
  <c r="D590" i="142" a="1"/>
  <c r="D590" i="142" s="1"/>
  <c r="E590" i="142" s="1"/>
  <c r="I589" i="142" a="1"/>
  <c r="I589" i="142" s="1"/>
  <c r="J589" i="142" s="1"/>
  <c r="D589" i="142" a="1"/>
  <c r="D589" i="142" s="1"/>
  <c r="E589" i="142" s="1"/>
  <c r="I588" i="142" a="1"/>
  <c r="I588" i="142" s="1"/>
  <c r="J588" i="142" s="1"/>
  <c r="D588" i="142" a="1"/>
  <c r="D588" i="142" s="1"/>
  <c r="E588" i="142" s="1"/>
  <c r="I587" i="142" a="1"/>
  <c r="I587" i="142" s="1"/>
  <c r="J587" i="142" s="1"/>
  <c r="D587" i="142" a="1"/>
  <c r="D587" i="142" s="1"/>
  <c r="E587" i="142" s="1"/>
  <c r="I586" i="142" a="1"/>
  <c r="I586" i="142" s="1"/>
  <c r="J586" i="142" s="1"/>
  <c r="D586" i="142" a="1"/>
  <c r="D586" i="142" s="1"/>
  <c r="E586" i="142" s="1"/>
  <c r="I585" i="142" a="1"/>
  <c r="I585" i="142" s="1"/>
  <c r="J585" i="142" s="1"/>
  <c r="D585" i="142" a="1"/>
  <c r="D585" i="142" s="1"/>
  <c r="E585" i="142" s="1"/>
  <c r="I584" i="142" a="1"/>
  <c r="I584" i="142" s="1"/>
  <c r="J584" i="142" s="1"/>
  <c r="D584" i="142" a="1"/>
  <c r="D584" i="142" s="1"/>
  <c r="E584" i="142" s="1"/>
  <c r="I583" i="142" a="1"/>
  <c r="I583" i="142" s="1"/>
  <c r="J583" i="142" s="1"/>
  <c r="D583" i="142" a="1"/>
  <c r="D583" i="142" s="1"/>
  <c r="E583" i="142" s="1"/>
  <c r="I582" i="142" a="1"/>
  <c r="I582" i="142" s="1"/>
  <c r="J582" i="142" s="1"/>
  <c r="D582" i="142" a="1"/>
  <c r="D582" i="142" s="1"/>
  <c r="E582" i="142" s="1"/>
  <c r="I581" i="142" a="1"/>
  <c r="I581" i="142" s="1"/>
  <c r="J581" i="142" s="1"/>
  <c r="D581" i="142" a="1"/>
  <c r="D581" i="142" s="1"/>
  <c r="E581" i="142" s="1"/>
  <c r="I580" i="142" a="1"/>
  <c r="I580" i="142" s="1"/>
  <c r="J580" i="142" s="1"/>
  <c r="D580" i="142" a="1"/>
  <c r="D580" i="142" s="1"/>
  <c r="E580" i="142" s="1"/>
  <c r="I579" i="142" a="1"/>
  <c r="I579" i="142" s="1"/>
  <c r="J579" i="142" s="1"/>
  <c r="D579" i="142" a="1"/>
  <c r="D579" i="142" s="1"/>
  <c r="E579" i="142" s="1"/>
  <c r="I578" i="142" a="1"/>
  <c r="I578" i="142" s="1"/>
  <c r="J578" i="142" s="1"/>
  <c r="D578" i="142" a="1"/>
  <c r="D578" i="142" s="1"/>
  <c r="E578" i="142" s="1"/>
  <c r="I577" i="142" a="1"/>
  <c r="I577" i="142" s="1"/>
  <c r="J577" i="142" s="1"/>
  <c r="D577" i="142" a="1"/>
  <c r="D577" i="142" s="1"/>
  <c r="E577" i="142" s="1"/>
  <c r="I576" i="142" a="1"/>
  <c r="I576" i="142" s="1"/>
  <c r="J576" i="142" s="1"/>
  <c r="D576" i="142" a="1"/>
  <c r="D576" i="142" s="1"/>
  <c r="E576" i="142" s="1"/>
  <c r="I575" i="142" a="1"/>
  <c r="I575" i="142" s="1"/>
  <c r="J575" i="142" s="1"/>
  <c r="D575" i="142" a="1"/>
  <c r="D575" i="142" s="1"/>
  <c r="E575" i="142" s="1"/>
  <c r="I574" i="142" a="1"/>
  <c r="I574" i="142" s="1"/>
  <c r="J574" i="142" s="1"/>
  <c r="D574" i="142" a="1"/>
  <c r="D574" i="142" s="1"/>
  <c r="E574" i="142" s="1"/>
  <c r="I573" i="142" a="1"/>
  <c r="I573" i="142" s="1"/>
  <c r="J573" i="142" s="1"/>
  <c r="D573" i="142" a="1"/>
  <c r="D573" i="142" s="1"/>
  <c r="E573" i="142" s="1"/>
  <c r="I572" i="142" a="1"/>
  <c r="I572" i="142" s="1"/>
  <c r="J572" i="142" s="1"/>
  <c r="D572" i="142" a="1"/>
  <c r="D572" i="142" s="1"/>
  <c r="E572" i="142" s="1"/>
  <c r="I571" i="142" a="1"/>
  <c r="I571" i="142" s="1"/>
  <c r="J571" i="142" s="1"/>
  <c r="D571" i="142" a="1"/>
  <c r="D571" i="142" s="1"/>
  <c r="E571" i="142" s="1"/>
  <c r="I570" i="142" a="1"/>
  <c r="I570" i="142" s="1"/>
  <c r="J570" i="142" s="1"/>
  <c r="D570" i="142" a="1"/>
  <c r="D570" i="142" s="1"/>
  <c r="E570" i="142" s="1"/>
  <c r="I569" i="142" a="1"/>
  <c r="I569" i="142" s="1"/>
  <c r="J569" i="142" s="1"/>
  <c r="D569" i="142" a="1"/>
  <c r="D569" i="142" s="1"/>
  <c r="E569" i="142" s="1"/>
  <c r="I568" i="142" a="1"/>
  <c r="I568" i="142" s="1"/>
  <c r="J568" i="142" s="1"/>
  <c r="D568" i="142" a="1"/>
  <c r="D568" i="142" s="1"/>
  <c r="E568" i="142" s="1"/>
  <c r="I567" i="142" a="1"/>
  <c r="I567" i="142" s="1"/>
  <c r="J567" i="142" s="1"/>
  <c r="D567" i="142" a="1"/>
  <c r="D567" i="142" s="1"/>
  <c r="E567" i="142" s="1"/>
  <c r="I566" i="142" a="1"/>
  <c r="I566" i="142" s="1"/>
  <c r="J566" i="142" s="1"/>
  <c r="D566" i="142" a="1"/>
  <c r="D566" i="142" s="1"/>
  <c r="E566" i="142" s="1"/>
  <c r="I565" i="142" a="1"/>
  <c r="I565" i="142" s="1"/>
  <c r="J565" i="142" s="1"/>
  <c r="D565" i="142" a="1"/>
  <c r="D565" i="142" s="1"/>
  <c r="E565" i="142" s="1"/>
  <c r="I564" i="142" a="1"/>
  <c r="I564" i="142" s="1"/>
  <c r="J564" i="142" s="1"/>
  <c r="D564" i="142" a="1"/>
  <c r="D564" i="142" s="1"/>
  <c r="E564" i="142" s="1"/>
  <c r="I563" i="142" a="1"/>
  <c r="I563" i="142" s="1"/>
  <c r="J563" i="142" s="1"/>
  <c r="D563" i="142" a="1"/>
  <c r="D563" i="142" s="1"/>
  <c r="E563" i="142" s="1"/>
  <c r="I562" i="142" a="1"/>
  <c r="I562" i="142" s="1"/>
  <c r="J562" i="142" s="1"/>
  <c r="D562" i="142" a="1"/>
  <c r="D562" i="142" s="1"/>
  <c r="E562" i="142" s="1"/>
  <c r="I561" i="142" a="1"/>
  <c r="I561" i="142" s="1"/>
  <c r="J561" i="142" s="1"/>
  <c r="D561" i="142" a="1"/>
  <c r="D561" i="142" s="1"/>
  <c r="E561" i="142" s="1"/>
  <c r="I560" i="142" a="1"/>
  <c r="I560" i="142" s="1"/>
  <c r="J560" i="142" s="1"/>
  <c r="D560" i="142" a="1"/>
  <c r="D560" i="142" s="1"/>
  <c r="E560" i="142" s="1"/>
  <c r="I559" i="142" a="1"/>
  <c r="I559" i="142" s="1"/>
  <c r="J559" i="142" s="1"/>
  <c r="D559" i="142" a="1"/>
  <c r="D559" i="142" s="1"/>
  <c r="E559" i="142" s="1"/>
  <c r="I558" i="142" a="1"/>
  <c r="I558" i="142" s="1"/>
  <c r="J558" i="142" s="1"/>
  <c r="D558" i="142" a="1"/>
  <c r="D558" i="142" s="1"/>
  <c r="E558" i="142" s="1"/>
  <c r="I557" i="142" a="1"/>
  <c r="I557" i="142" s="1"/>
  <c r="J557" i="142" s="1"/>
  <c r="D557" i="142" a="1"/>
  <c r="D557" i="142" s="1"/>
  <c r="E557" i="142" s="1"/>
  <c r="I556" i="142" a="1"/>
  <c r="I556" i="142" s="1"/>
  <c r="J556" i="142" s="1"/>
  <c r="D556" i="142" a="1"/>
  <c r="D556" i="142" s="1"/>
  <c r="E556" i="142" s="1"/>
  <c r="I555" i="142" a="1"/>
  <c r="I555" i="142" s="1"/>
  <c r="J555" i="142" s="1"/>
  <c r="D555" i="142" a="1"/>
  <c r="D555" i="142" s="1"/>
  <c r="E555" i="142" s="1"/>
  <c r="I554" i="142" a="1"/>
  <c r="I554" i="142" s="1"/>
  <c r="J554" i="142" s="1"/>
  <c r="D554" i="142" a="1"/>
  <c r="D554" i="142" s="1"/>
  <c r="E554" i="142" s="1"/>
  <c r="I553" i="142" a="1"/>
  <c r="I553" i="142" s="1"/>
  <c r="J553" i="142" s="1"/>
  <c r="D553" i="142" a="1"/>
  <c r="D553" i="142" s="1"/>
  <c r="E553" i="142" s="1"/>
  <c r="I552" i="142" a="1"/>
  <c r="I552" i="142" s="1"/>
  <c r="J552" i="142" s="1"/>
  <c r="D552" i="142" a="1"/>
  <c r="D552" i="142" s="1"/>
  <c r="E552" i="142" s="1"/>
  <c r="I551" i="142" a="1"/>
  <c r="I551" i="142" s="1"/>
  <c r="J551" i="142" s="1"/>
  <c r="D551" i="142" a="1"/>
  <c r="D551" i="142" s="1"/>
  <c r="E551" i="142" s="1"/>
  <c r="I550" i="142" a="1"/>
  <c r="I550" i="142" s="1"/>
  <c r="J550" i="142" s="1"/>
  <c r="D550" i="142" a="1"/>
  <c r="D550" i="142" s="1"/>
  <c r="E550" i="142" s="1"/>
  <c r="I549" i="142" a="1"/>
  <c r="I549" i="142" s="1"/>
  <c r="J549" i="142" s="1"/>
  <c r="D549" i="142" a="1"/>
  <c r="D549" i="142" s="1"/>
  <c r="E549" i="142" s="1"/>
  <c r="I548" i="142" a="1"/>
  <c r="I548" i="142" s="1"/>
  <c r="J548" i="142" s="1"/>
  <c r="D548" i="142" a="1"/>
  <c r="D548" i="142" s="1"/>
  <c r="E548" i="142" s="1"/>
  <c r="I547" i="142" a="1"/>
  <c r="I547" i="142" s="1"/>
  <c r="J547" i="142" s="1"/>
  <c r="D547" i="142" a="1"/>
  <c r="D547" i="142" s="1"/>
  <c r="E547" i="142" s="1"/>
  <c r="I546" i="142" a="1"/>
  <c r="I546" i="142" s="1"/>
  <c r="J546" i="142" s="1"/>
  <c r="D546" i="142" a="1"/>
  <c r="D546" i="142" s="1"/>
  <c r="E546" i="142" s="1"/>
  <c r="I545" i="142" a="1"/>
  <c r="I545" i="142" s="1"/>
  <c r="J545" i="142" s="1"/>
  <c r="D545" i="142" a="1"/>
  <c r="D545" i="142" s="1"/>
  <c r="E545" i="142" s="1"/>
  <c r="I544" i="142" a="1"/>
  <c r="I544" i="142" s="1"/>
  <c r="J544" i="142" s="1"/>
  <c r="D544" i="142" a="1"/>
  <c r="D544" i="142" s="1"/>
  <c r="E544" i="142" s="1"/>
  <c r="I543" i="142" a="1"/>
  <c r="I543" i="142" s="1"/>
  <c r="J543" i="142" s="1"/>
  <c r="D543" i="142" a="1"/>
  <c r="D543" i="142" s="1"/>
  <c r="E543" i="142" s="1"/>
  <c r="I542" i="142" a="1"/>
  <c r="I542" i="142" s="1"/>
  <c r="J542" i="142" s="1"/>
  <c r="D542" i="142" a="1"/>
  <c r="D542" i="142" s="1"/>
  <c r="E542" i="142" s="1"/>
  <c r="I541" i="142" a="1"/>
  <c r="I541" i="142" s="1"/>
  <c r="J541" i="142" s="1"/>
  <c r="D541" i="142" a="1"/>
  <c r="D541" i="142" s="1"/>
  <c r="E541" i="142" s="1"/>
  <c r="I540" i="142" a="1"/>
  <c r="I540" i="142" s="1"/>
  <c r="J540" i="142" s="1"/>
  <c r="D540" i="142" a="1"/>
  <c r="D540" i="142" s="1"/>
  <c r="E540" i="142" s="1"/>
  <c r="I539" i="142" a="1"/>
  <c r="I539" i="142" s="1"/>
  <c r="J539" i="142" s="1"/>
  <c r="D539" i="142" a="1"/>
  <c r="D539" i="142" s="1"/>
  <c r="E539" i="142" s="1"/>
  <c r="I538" i="142" a="1"/>
  <c r="I538" i="142" s="1"/>
  <c r="J538" i="142" s="1"/>
  <c r="D538" i="142" a="1"/>
  <c r="D538" i="142" s="1"/>
  <c r="E538" i="142" s="1"/>
  <c r="I537" i="142" a="1"/>
  <c r="I537" i="142" s="1"/>
  <c r="J537" i="142" s="1"/>
  <c r="D537" i="142" a="1"/>
  <c r="D537" i="142" s="1"/>
  <c r="E537" i="142" s="1"/>
  <c r="I536" i="142" a="1"/>
  <c r="I536" i="142" s="1"/>
  <c r="J536" i="142" s="1"/>
  <c r="D536" i="142" a="1"/>
  <c r="D536" i="142" s="1"/>
  <c r="E536" i="142" s="1"/>
  <c r="I535" i="142" a="1"/>
  <c r="I535" i="142" s="1"/>
  <c r="J535" i="142" s="1"/>
  <c r="D535" i="142" a="1"/>
  <c r="D535" i="142" s="1"/>
  <c r="E535" i="142" s="1"/>
  <c r="I534" i="142" a="1"/>
  <c r="I534" i="142" s="1"/>
  <c r="J534" i="142" s="1"/>
  <c r="D534" i="142" a="1"/>
  <c r="D534" i="142" s="1"/>
  <c r="E534" i="142" s="1"/>
  <c r="I533" i="142" a="1"/>
  <c r="I533" i="142" s="1"/>
  <c r="J533" i="142" s="1"/>
  <c r="D533" i="142" a="1"/>
  <c r="D533" i="142" s="1"/>
  <c r="E533" i="142" s="1"/>
  <c r="I532" i="142" a="1"/>
  <c r="I532" i="142" s="1"/>
  <c r="J532" i="142" s="1"/>
  <c r="D532" i="142" a="1"/>
  <c r="D532" i="142" s="1"/>
  <c r="E532" i="142" s="1"/>
  <c r="I531" i="142" a="1"/>
  <c r="I531" i="142" s="1"/>
  <c r="J531" i="142" s="1"/>
  <c r="D531" i="142" a="1"/>
  <c r="D531" i="142" s="1"/>
  <c r="E531" i="142" s="1"/>
  <c r="I530" i="142" a="1"/>
  <c r="I530" i="142" s="1"/>
  <c r="J530" i="142" s="1"/>
  <c r="D530" i="142" a="1"/>
  <c r="D530" i="142" s="1"/>
  <c r="E530" i="142" s="1"/>
  <c r="I529" i="142" a="1"/>
  <c r="I529" i="142" s="1"/>
  <c r="J529" i="142" s="1"/>
  <c r="D529" i="142" a="1"/>
  <c r="D529" i="142" s="1"/>
  <c r="E529" i="142" s="1"/>
  <c r="I528" i="142" a="1"/>
  <c r="I528" i="142" s="1"/>
  <c r="J528" i="142" s="1"/>
  <c r="D528" i="142" a="1"/>
  <c r="D528" i="142" s="1"/>
  <c r="E528" i="142" s="1"/>
  <c r="I527" i="142" a="1"/>
  <c r="I527" i="142" s="1"/>
  <c r="J527" i="142" s="1"/>
  <c r="D527" i="142" a="1"/>
  <c r="D527" i="142" s="1"/>
  <c r="E527" i="142" s="1"/>
  <c r="I526" i="142" a="1"/>
  <c r="I526" i="142" s="1"/>
  <c r="J526" i="142" s="1"/>
  <c r="D526" i="142" a="1"/>
  <c r="D526" i="142" s="1"/>
  <c r="E526" i="142" s="1"/>
  <c r="I525" i="142" a="1"/>
  <c r="I525" i="142" s="1"/>
  <c r="J525" i="142" s="1"/>
  <c r="D525" i="142" a="1"/>
  <c r="D525" i="142" s="1"/>
  <c r="E525" i="142" s="1"/>
  <c r="I524" i="142" a="1"/>
  <c r="I524" i="142" s="1"/>
  <c r="J524" i="142" s="1"/>
  <c r="D524" i="142" a="1"/>
  <c r="D524" i="142" s="1"/>
  <c r="E524" i="142" s="1"/>
  <c r="I523" i="142" a="1"/>
  <c r="I523" i="142" s="1"/>
  <c r="J523" i="142" s="1"/>
  <c r="D523" i="142" a="1"/>
  <c r="D523" i="142" s="1"/>
  <c r="E523" i="142" s="1"/>
  <c r="I522" i="142" a="1"/>
  <c r="I522" i="142" s="1"/>
  <c r="J522" i="142" s="1"/>
  <c r="D522" i="142" a="1"/>
  <c r="D522" i="142" s="1"/>
  <c r="E522" i="142" s="1"/>
  <c r="I521" i="142" a="1"/>
  <c r="I521" i="142" s="1"/>
  <c r="J521" i="142" s="1"/>
  <c r="D521" i="142" a="1"/>
  <c r="D521" i="142" s="1"/>
  <c r="E521" i="142" s="1"/>
  <c r="I520" i="142" a="1"/>
  <c r="I520" i="142" s="1"/>
  <c r="J520" i="142" s="1"/>
  <c r="D520" i="142" a="1"/>
  <c r="D520" i="142" s="1"/>
  <c r="E520" i="142" s="1"/>
  <c r="I519" i="142" a="1"/>
  <c r="I519" i="142" s="1"/>
  <c r="J519" i="142" s="1"/>
  <c r="D519" i="142" a="1"/>
  <c r="D519" i="142" s="1"/>
  <c r="E519" i="142" s="1"/>
  <c r="I518" i="142" a="1"/>
  <c r="I518" i="142" s="1"/>
  <c r="J518" i="142" s="1"/>
  <c r="D518" i="142" a="1"/>
  <c r="D518" i="142" s="1"/>
  <c r="E518" i="142" s="1"/>
  <c r="I517" i="142" a="1"/>
  <c r="I517" i="142" s="1"/>
  <c r="J517" i="142" s="1"/>
  <c r="D517" i="142" a="1"/>
  <c r="D517" i="142" s="1"/>
  <c r="E517" i="142" s="1"/>
  <c r="I516" i="142" a="1"/>
  <c r="I516" i="142" s="1"/>
  <c r="J516" i="142" s="1"/>
  <c r="D516" i="142" a="1"/>
  <c r="D516" i="142" s="1"/>
  <c r="E516" i="142" s="1"/>
  <c r="I515" i="142" a="1"/>
  <c r="I515" i="142" s="1"/>
  <c r="J515" i="142" s="1"/>
  <c r="D515" i="142" a="1"/>
  <c r="D515" i="142" s="1"/>
  <c r="E515" i="142" s="1"/>
  <c r="I514" i="142" a="1"/>
  <c r="I514" i="142" s="1"/>
  <c r="J514" i="142" s="1"/>
  <c r="D514" i="142" a="1"/>
  <c r="D514" i="142" s="1"/>
  <c r="E514" i="142" s="1"/>
  <c r="I513" i="142" a="1"/>
  <c r="I513" i="142" s="1"/>
  <c r="J513" i="142" s="1"/>
  <c r="D513" i="142" a="1"/>
  <c r="D513" i="142" s="1"/>
  <c r="E513" i="142" s="1"/>
  <c r="I512" i="142" a="1"/>
  <c r="I512" i="142" s="1"/>
  <c r="J512" i="142" s="1"/>
  <c r="D512" i="142" a="1"/>
  <c r="D512" i="142" s="1"/>
  <c r="E512" i="142" s="1"/>
  <c r="I511" i="142" a="1"/>
  <c r="I511" i="142" s="1"/>
  <c r="J511" i="142" s="1"/>
  <c r="D511" i="142" a="1"/>
  <c r="D511" i="142" s="1"/>
  <c r="E511" i="142" s="1"/>
  <c r="I510" i="142" a="1"/>
  <c r="I510" i="142" s="1"/>
  <c r="J510" i="142" s="1"/>
  <c r="D510" i="142" a="1"/>
  <c r="D510" i="142" s="1"/>
  <c r="E510" i="142" s="1"/>
  <c r="I509" i="142" a="1"/>
  <c r="I509" i="142" s="1"/>
  <c r="J509" i="142" s="1"/>
  <c r="D509" i="142" a="1"/>
  <c r="D509" i="142" s="1"/>
  <c r="E509" i="142" s="1"/>
  <c r="I508" i="142" a="1"/>
  <c r="I508" i="142" s="1"/>
  <c r="J508" i="142" s="1"/>
  <c r="D508" i="142" a="1"/>
  <c r="D508" i="142" s="1"/>
  <c r="E508" i="142" s="1"/>
  <c r="I507" i="142" a="1"/>
  <c r="I507" i="142" s="1"/>
  <c r="J507" i="142" s="1"/>
  <c r="D507" i="142" a="1"/>
  <c r="D507" i="142" s="1"/>
  <c r="E507" i="142" s="1"/>
  <c r="I506" i="142" a="1"/>
  <c r="I506" i="142" s="1"/>
  <c r="J506" i="142" s="1"/>
  <c r="D506" i="142" a="1"/>
  <c r="D506" i="142" s="1"/>
  <c r="E506" i="142" s="1"/>
  <c r="I505" i="142" a="1"/>
  <c r="I505" i="142" s="1"/>
  <c r="J505" i="142" s="1"/>
  <c r="D505" i="142" a="1"/>
  <c r="D505" i="142" s="1"/>
  <c r="E505" i="142" s="1"/>
  <c r="I504" i="142" a="1"/>
  <c r="I504" i="142" s="1"/>
  <c r="J504" i="142" s="1"/>
  <c r="D504" i="142" a="1"/>
  <c r="D504" i="142" s="1"/>
  <c r="E504" i="142" s="1"/>
  <c r="I503" i="142" a="1"/>
  <c r="I503" i="142" s="1"/>
  <c r="J503" i="142" s="1"/>
  <c r="D503" i="142" a="1"/>
  <c r="D503" i="142" s="1"/>
  <c r="E503" i="142" s="1"/>
  <c r="I502" i="142" a="1"/>
  <c r="I502" i="142" s="1"/>
  <c r="J502" i="142" s="1"/>
  <c r="D502" i="142" a="1"/>
  <c r="D502" i="142" s="1"/>
  <c r="E502" i="142" s="1"/>
  <c r="I501" i="142" a="1"/>
  <c r="I501" i="142" s="1"/>
  <c r="J501" i="142" s="1"/>
  <c r="D501" i="142" a="1"/>
  <c r="D501" i="142" s="1"/>
  <c r="E501" i="142" s="1"/>
  <c r="I500" i="142" a="1"/>
  <c r="I500" i="142" s="1"/>
  <c r="J500" i="142" s="1"/>
  <c r="D500" i="142" a="1"/>
  <c r="D500" i="142" s="1"/>
  <c r="E500" i="142" s="1"/>
  <c r="I499" i="142" a="1"/>
  <c r="I499" i="142" s="1"/>
  <c r="J499" i="142" s="1"/>
  <c r="D499" i="142" a="1"/>
  <c r="D499" i="142" s="1"/>
  <c r="E499" i="142" s="1"/>
  <c r="I498" i="142" a="1"/>
  <c r="I498" i="142" s="1"/>
  <c r="J498" i="142" s="1"/>
  <c r="D498" i="142" a="1"/>
  <c r="D498" i="142" s="1"/>
  <c r="E498" i="142" s="1"/>
  <c r="I497" i="142" a="1"/>
  <c r="I497" i="142" s="1"/>
  <c r="J497" i="142" s="1"/>
  <c r="D497" i="142" a="1"/>
  <c r="D497" i="142" s="1"/>
  <c r="E497" i="142" s="1"/>
  <c r="I496" i="142" a="1"/>
  <c r="I496" i="142" s="1"/>
  <c r="J496" i="142" s="1"/>
  <c r="D496" i="142" a="1"/>
  <c r="D496" i="142" s="1"/>
  <c r="E496" i="142" s="1"/>
  <c r="I495" i="142" a="1"/>
  <c r="I495" i="142" s="1"/>
  <c r="J495" i="142" s="1"/>
  <c r="D495" i="142" a="1"/>
  <c r="D495" i="142" s="1"/>
  <c r="E495" i="142" s="1"/>
  <c r="I494" i="142" a="1"/>
  <c r="I494" i="142" s="1"/>
  <c r="J494" i="142" s="1"/>
  <c r="D494" i="142" a="1"/>
  <c r="D494" i="142" s="1"/>
  <c r="E494" i="142" s="1"/>
  <c r="I493" i="142" a="1"/>
  <c r="I493" i="142" s="1"/>
  <c r="J493" i="142" s="1"/>
  <c r="D493" i="142" a="1"/>
  <c r="D493" i="142" s="1"/>
  <c r="E493" i="142" s="1"/>
  <c r="I492" i="142" a="1"/>
  <c r="I492" i="142" s="1"/>
  <c r="J492" i="142" s="1"/>
  <c r="D492" i="142" a="1"/>
  <c r="D492" i="142" s="1"/>
  <c r="E492" i="142" s="1"/>
  <c r="I491" i="142" a="1"/>
  <c r="I491" i="142" s="1"/>
  <c r="J491" i="142" s="1"/>
  <c r="D491" i="142" a="1"/>
  <c r="D491" i="142" s="1"/>
  <c r="E491" i="142" s="1"/>
  <c r="I490" i="142" a="1"/>
  <c r="I490" i="142" s="1"/>
  <c r="J490" i="142" s="1"/>
  <c r="D490" i="142" a="1"/>
  <c r="D490" i="142" s="1"/>
  <c r="E490" i="142" s="1"/>
  <c r="I489" i="142" a="1"/>
  <c r="I489" i="142" s="1"/>
  <c r="J489" i="142" s="1"/>
  <c r="D489" i="142" a="1"/>
  <c r="D489" i="142" s="1"/>
  <c r="E489" i="142" s="1"/>
  <c r="I488" i="142" a="1"/>
  <c r="I488" i="142" s="1"/>
  <c r="J488" i="142" s="1"/>
  <c r="D488" i="142" a="1"/>
  <c r="D488" i="142" s="1"/>
  <c r="E488" i="142" s="1"/>
  <c r="I487" i="142" a="1"/>
  <c r="I487" i="142" s="1"/>
  <c r="J487" i="142" s="1"/>
  <c r="D487" i="142" a="1"/>
  <c r="D487" i="142" s="1"/>
  <c r="E487" i="142" s="1"/>
  <c r="I486" i="142" a="1"/>
  <c r="I486" i="142" s="1"/>
  <c r="J486" i="142" s="1"/>
  <c r="D486" i="142" a="1"/>
  <c r="D486" i="142" s="1"/>
  <c r="E486" i="142" s="1"/>
  <c r="I485" i="142" a="1"/>
  <c r="I485" i="142" s="1"/>
  <c r="J485" i="142" s="1"/>
  <c r="D485" i="142" a="1"/>
  <c r="D485" i="142" s="1"/>
  <c r="E485" i="142" s="1"/>
  <c r="I484" i="142" a="1"/>
  <c r="I484" i="142" s="1"/>
  <c r="J484" i="142" s="1"/>
  <c r="D484" i="142" a="1"/>
  <c r="D484" i="142" s="1"/>
  <c r="E484" i="142" s="1"/>
  <c r="I483" i="142" a="1"/>
  <c r="I483" i="142" s="1"/>
  <c r="J483" i="142" s="1"/>
  <c r="D483" i="142" a="1"/>
  <c r="D483" i="142" s="1"/>
  <c r="E483" i="142" s="1"/>
  <c r="I482" i="142" a="1"/>
  <c r="I482" i="142" s="1"/>
  <c r="J482" i="142" s="1"/>
  <c r="D482" i="142" a="1"/>
  <c r="D482" i="142" s="1"/>
  <c r="E482" i="142" s="1"/>
  <c r="I481" i="142" a="1"/>
  <c r="I481" i="142" s="1"/>
  <c r="J481" i="142" s="1"/>
  <c r="D481" i="142" a="1"/>
  <c r="D481" i="142" s="1"/>
  <c r="E481" i="142" s="1"/>
  <c r="I480" i="142" a="1"/>
  <c r="I480" i="142" s="1"/>
  <c r="J480" i="142" s="1"/>
  <c r="D480" i="142" a="1"/>
  <c r="D480" i="142" s="1"/>
  <c r="E480" i="142" s="1"/>
  <c r="I479" i="142" a="1"/>
  <c r="I479" i="142" s="1"/>
  <c r="J479" i="142" s="1"/>
  <c r="D479" i="142" a="1"/>
  <c r="D479" i="142" s="1"/>
  <c r="E479" i="142" s="1"/>
  <c r="I478" i="142" a="1"/>
  <c r="I478" i="142" s="1"/>
  <c r="J478" i="142" s="1"/>
  <c r="D478" i="142" a="1"/>
  <c r="D478" i="142" s="1"/>
  <c r="E478" i="142" s="1"/>
  <c r="I477" i="142" a="1"/>
  <c r="I477" i="142" s="1"/>
  <c r="J477" i="142" s="1"/>
  <c r="D477" i="142" a="1"/>
  <c r="D477" i="142" s="1"/>
  <c r="E477" i="142" s="1"/>
  <c r="I476" i="142" a="1"/>
  <c r="I476" i="142" s="1"/>
  <c r="J476" i="142" s="1"/>
  <c r="D476" i="142" a="1"/>
  <c r="D476" i="142" s="1"/>
  <c r="E476" i="142" s="1"/>
  <c r="I475" i="142" a="1"/>
  <c r="I475" i="142" s="1"/>
  <c r="J475" i="142" s="1"/>
  <c r="D475" i="142" a="1"/>
  <c r="D475" i="142" s="1"/>
  <c r="E475" i="142" s="1"/>
  <c r="I474" i="142" a="1"/>
  <c r="I474" i="142" s="1"/>
  <c r="J474" i="142" s="1"/>
  <c r="D474" i="142" a="1"/>
  <c r="D474" i="142" s="1"/>
  <c r="E474" i="142" s="1"/>
  <c r="I473" i="142" a="1"/>
  <c r="I473" i="142" s="1"/>
  <c r="J473" i="142" s="1"/>
  <c r="D473" i="142" a="1"/>
  <c r="D473" i="142" s="1"/>
  <c r="E473" i="142" s="1"/>
  <c r="I472" i="142" a="1"/>
  <c r="I472" i="142" s="1"/>
  <c r="J472" i="142" s="1"/>
  <c r="D472" i="142" a="1"/>
  <c r="D472" i="142" s="1"/>
  <c r="E472" i="142" s="1"/>
  <c r="I471" i="142" a="1"/>
  <c r="I471" i="142" s="1"/>
  <c r="J471" i="142" s="1"/>
  <c r="D471" i="142" a="1"/>
  <c r="D471" i="142" s="1"/>
  <c r="E471" i="142" s="1"/>
  <c r="I470" i="142" a="1"/>
  <c r="I470" i="142" s="1"/>
  <c r="J470" i="142" s="1"/>
  <c r="D470" i="142" a="1"/>
  <c r="D470" i="142" s="1"/>
  <c r="E470" i="142" s="1"/>
  <c r="I469" i="142" a="1"/>
  <c r="I469" i="142" s="1"/>
  <c r="J469" i="142" s="1"/>
  <c r="D469" i="142" a="1"/>
  <c r="D469" i="142" s="1"/>
  <c r="E469" i="142" s="1"/>
  <c r="I468" i="142" a="1"/>
  <c r="I468" i="142" s="1"/>
  <c r="J468" i="142" s="1"/>
  <c r="D468" i="142" a="1"/>
  <c r="D468" i="142" s="1"/>
  <c r="E468" i="142" s="1"/>
  <c r="I467" i="142" a="1"/>
  <c r="I467" i="142" s="1"/>
  <c r="J467" i="142" s="1"/>
  <c r="D467" i="142" a="1"/>
  <c r="D467" i="142" s="1"/>
  <c r="E467" i="142" s="1"/>
  <c r="I466" i="142" a="1"/>
  <c r="I466" i="142" s="1"/>
  <c r="J466" i="142" s="1"/>
  <c r="D466" i="142" a="1"/>
  <c r="D466" i="142" s="1"/>
  <c r="E466" i="142" s="1"/>
  <c r="I465" i="142" a="1"/>
  <c r="I465" i="142" s="1"/>
  <c r="J465" i="142" s="1"/>
  <c r="D465" i="142" a="1"/>
  <c r="D465" i="142" s="1"/>
  <c r="E465" i="142" s="1"/>
  <c r="I464" i="142" a="1"/>
  <c r="I464" i="142" s="1"/>
  <c r="J464" i="142" s="1"/>
  <c r="D464" i="142" a="1"/>
  <c r="D464" i="142" s="1"/>
  <c r="E464" i="142" s="1"/>
  <c r="I463" i="142" a="1"/>
  <c r="I463" i="142" s="1"/>
  <c r="J463" i="142" s="1"/>
  <c r="D463" i="142" a="1"/>
  <c r="D463" i="142" s="1"/>
  <c r="E463" i="142" s="1"/>
  <c r="I462" i="142" a="1"/>
  <c r="I462" i="142" s="1"/>
  <c r="J462" i="142" s="1"/>
  <c r="D462" i="142" a="1"/>
  <c r="D462" i="142" s="1"/>
  <c r="E462" i="142" s="1"/>
  <c r="I461" i="142" a="1"/>
  <c r="I461" i="142" s="1"/>
  <c r="J461" i="142" s="1"/>
  <c r="D461" i="142" a="1"/>
  <c r="D461" i="142" s="1"/>
  <c r="E461" i="142" s="1"/>
  <c r="I460" i="142" a="1"/>
  <c r="I460" i="142" s="1"/>
  <c r="J460" i="142" s="1"/>
  <c r="D460" i="142" a="1"/>
  <c r="D460" i="142" s="1"/>
  <c r="E460" i="142" s="1"/>
  <c r="I459" i="142" a="1"/>
  <c r="I459" i="142" s="1"/>
  <c r="J459" i="142" s="1"/>
  <c r="D459" i="142" a="1"/>
  <c r="D459" i="142" s="1"/>
  <c r="E459" i="142" s="1"/>
  <c r="I458" i="142" a="1"/>
  <c r="I458" i="142" s="1"/>
  <c r="J458" i="142" s="1"/>
  <c r="D458" i="142" a="1"/>
  <c r="D458" i="142" s="1"/>
  <c r="E458" i="142" s="1"/>
  <c r="I457" i="142" a="1"/>
  <c r="I457" i="142" s="1"/>
  <c r="J457" i="142" s="1"/>
  <c r="D457" i="142" a="1"/>
  <c r="D457" i="142" s="1"/>
  <c r="E457" i="142" s="1"/>
  <c r="I456" i="142" a="1"/>
  <c r="I456" i="142" s="1"/>
  <c r="J456" i="142" s="1"/>
  <c r="D456" i="142" a="1"/>
  <c r="D456" i="142" s="1"/>
  <c r="E456" i="142" s="1"/>
  <c r="I455" i="142" a="1"/>
  <c r="I455" i="142" s="1"/>
  <c r="J455" i="142" s="1"/>
  <c r="D455" i="142" a="1"/>
  <c r="D455" i="142" s="1"/>
  <c r="E455" i="142" s="1"/>
  <c r="I454" i="142" a="1"/>
  <c r="I454" i="142" s="1"/>
  <c r="J454" i="142" s="1"/>
  <c r="D454" i="142" a="1"/>
  <c r="D454" i="142" s="1"/>
  <c r="E454" i="142" s="1"/>
  <c r="I453" i="142" a="1"/>
  <c r="I453" i="142" s="1"/>
  <c r="J453" i="142" s="1"/>
  <c r="D453" i="142" a="1"/>
  <c r="D453" i="142" s="1"/>
  <c r="E453" i="142" s="1"/>
  <c r="I452" i="142" a="1"/>
  <c r="I452" i="142" s="1"/>
  <c r="J452" i="142" s="1"/>
  <c r="D452" i="142" a="1"/>
  <c r="D452" i="142" s="1"/>
  <c r="E452" i="142" s="1"/>
  <c r="I451" i="142" a="1"/>
  <c r="I451" i="142" s="1"/>
  <c r="J451" i="142" s="1"/>
  <c r="D451" i="142" a="1"/>
  <c r="D451" i="142" s="1"/>
  <c r="E451" i="142" s="1"/>
  <c r="I450" i="142" a="1"/>
  <c r="I450" i="142" s="1"/>
  <c r="J450" i="142" s="1"/>
  <c r="D450" i="142" a="1"/>
  <c r="D450" i="142" s="1"/>
  <c r="E450" i="142" s="1"/>
  <c r="I449" i="142" a="1"/>
  <c r="I449" i="142" s="1"/>
  <c r="J449" i="142" s="1"/>
  <c r="D449" i="142" a="1"/>
  <c r="D449" i="142" s="1"/>
  <c r="E449" i="142" s="1"/>
  <c r="I448" i="142" a="1"/>
  <c r="I448" i="142" s="1"/>
  <c r="J448" i="142" s="1"/>
  <c r="D448" i="142" a="1"/>
  <c r="D448" i="142" s="1"/>
  <c r="E448" i="142" s="1"/>
  <c r="I447" i="142" a="1"/>
  <c r="I447" i="142" s="1"/>
  <c r="J447" i="142" s="1"/>
  <c r="D447" i="142" a="1"/>
  <c r="D447" i="142" s="1"/>
  <c r="E447" i="142" s="1"/>
  <c r="I446" i="142" a="1"/>
  <c r="I446" i="142" s="1"/>
  <c r="J446" i="142" s="1"/>
  <c r="D446" i="142" a="1"/>
  <c r="D446" i="142" s="1"/>
  <c r="E446" i="142" s="1"/>
  <c r="I445" i="142" a="1"/>
  <c r="I445" i="142" s="1"/>
  <c r="J445" i="142" s="1"/>
  <c r="D445" i="142" a="1"/>
  <c r="D445" i="142" s="1"/>
  <c r="E445" i="142" s="1"/>
  <c r="I444" i="142" a="1"/>
  <c r="I444" i="142" s="1"/>
  <c r="J444" i="142" s="1"/>
  <c r="D444" i="142" a="1"/>
  <c r="D444" i="142" s="1"/>
  <c r="E444" i="142" s="1"/>
  <c r="I443" i="142" a="1"/>
  <c r="I443" i="142" s="1"/>
  <c r="J443" i="142" s="1"/>
  <c r="D443" i="142" a="1"/>
  <c r="D443" i="142" s="1"/>
  <c r="E443" i="142" s="1"/>
  <c r="I442" i="142" a="1"/>
  <c r="I442" i="142" s="1"/>
  <c r="J442" i="142" s="1"/>
  <c r="D442" i="142" a="1"/>
  <c r="D442" i="142" s="1"/>
  <c r="E442" i="142" s="1"/>
  <c r="I441" i="142" a="1"/>
  <c r="I441" i="142" s="1"/>
  <c r="J441" i="142" s="1"/>
  <c r="D441" i="142" a="1"/>
  <c r="D441" i="142" s="1"/>
  <c r="E441" i="142" s="1"/>
  <c r="I440" i="142" a="1"/>
  <c r="I440" i="142" s="1"/>
  <c r="J440" i="142" s="1"/>
  <c r="D440" i="142" a="1"/>
  <c r="D440" i="142" s="1"/>
  <c r="E440" i="142" s="1"/>
  <c r="I439" i="142" a="1"/>
  <c r="I439" i="142" s="1"/>
  <c r="J439" i="142" s="1"/>
  <c r="D439" i="142" a="1"/>
  <c r="D439" i="142" s="1"/>
  <c r="E439" i="142" s="1"/>
  <c r="I438" i="142" a="1"/>
  <c r="I438" i="142" s="1"/>
  <c r="J438" i="142" s="1"/>
  <c r="D438" i="142" a="1"/>
  <c r="D438" i="142" s="1"/>
  <c r="E438" i="142" s="1"/>
  <c r="I437" i="142" a="1"/>
  <c r="I437" i="142" s="1"/>
  <c r="J437" i="142" s="1"/>
  <c r="D437" i="142" a="1"/>
  <c r="D437" i="142" s="1"/>
  <c r="E437" i="142" s="1"/>
  <c r="I436" i="142" a="1"/>
  <c r="I436" i="142" s="1"/>
  <c r="J436" i="142" s="1"/>
  <c r="D436" i="142" a="1"/>
  <c r="D436" i="142" s="1"/>
  <c r="E436" i="142" s="1"/>
  <c r="I435" i="142" a="1"/>
  <c r="I435" i="142" s="1"/>
  <c r="J435" i="142" s="1"/>
  <c r="D435" i="142" a="1"/>
  <c r="D435" i="142" s="1"/>
  <c r="E435" i="142" s="1"/>
  <c r="I434" i="142" a="1"/>
  <c r="I434" i="142" s="1"/>
  <c r="J434" i="142" s="1"/>
  <c r="D434" i="142" a="1"/>
  <c r="D434" i="142" s="1"/>
  <c r="E434" i="142" s="1"/>
  <c r="I433" i="142" a="1"/>
  <c r="I433" i="142" s="1"/>
  <c r="J433" i="142" s="1"/>
  <c r="D433" i="142" a="1"/>
  <c r="D433" i="142" s="1"/>
  <c r="E433" i="142" s="1"/>
  <c r="I432" i="142" a="1"/>
  <c r="I432" i="142" s="1"/>
  <c r="J432" i="142" s="1"/>
  <c r="D432" i="142" a="1"/>
  <c r="D432" i="142" s="1"/>
  <c r="E432" i="142" s="1"/>
  <c r="I431" i="142" a="1"/>
  <c r="I431" i="142" s="1"/>
  <c r="J431" i="142" s="1"/>
  <c r="D431" i="142" a="1"/>
  <c r="D431" i="142" s="1"/>
  <c r="E431" i="142" s="1"/>
  <c r="I430" i="142" a="1"/>
  <c r="I430" i="142" s="1"/>
  <c r="J430" i="142" s="1"/>
  <c r="D430" i="142" a="1"/>
  <c r="D430" i="142" s="1"/>
  <c r="E430" i="142" s="1"/>
  <c r="I429" i="142" a="1"/>
  <c r="I429" i="142" s="1"/>
  <c r="J429" i="142" s="1"/>
  <c r="D429" i="142" a="1"/>
  <c r="D429" i="142" s="1"/>
  <c r="E429" i="142" s="1"/>
  <c r="I428" i="142" a="1"/>
  <c r="I428" i="142" s="1"/>
  <c r="J428" i="142" s="1"/>
  <c r="D428" i="142" a="1"/>
  <c r="D428" i="142" s="1"/>
  <c r="E428" i="142" s="1"/>
  <c r="I427" i="142" a="1"/>
  <c r="I427" i="142" s="1"/>
  <c r="J427" i="142" s="1"/>
  <c r="D427" i="142" a="1"/>
  <c r="D427" i="142" s="1"/>
  <c r="E427" i="142" s="1"/>
  <c r="I426" i="142" a="1"/>
  <c r="I426" i="142" s="1"/>
  <c r="J426" i="142" s="1"/>
  <c r="D426" i="142" a="1"/>
  <c r="D426" i="142" s="1"/>
  <c r="E426" i="142" s="1"/>
  <c r="I425" i="142" a="1"/>
  <c r="I425" i="142" s="1"/>
  <c r="J425" i="142" s="1"/>
  <c r="D425" i="142" a="1"/>
  <c r="D425" i="142" s="1"/>
  <c r="E425" i="142" s="1"/>
  <c r="I424" i="142" a="1"/>
  <c r="I424" i="142" s="1"/>
  <c r="J424" i="142" s="1"/>
  <c r="D424" i="142" a="1"/>
  <c r="D424" i="142" s="1"/>
  <c r="E424" i="142" s="1"/>
  <c r="I423" i="142" a="1"/>
  <c r="I423" i="142" s="1"/>
  <c r="J423" i="142" s="1"/>
  <c r="D423" i="142" a="1"/>
  <c r="D423" i="142" s="1"/>
  <c r="E423" i="142" s="1"/>
  <c r="I422" i="142" a="1"/>
  <c r="I422" i="142" s="1"/>
  <c r="J422" i="142" s="1"/>
  <c r="D422" i="142" a="1"/>
  <c r="D422" i="142" s="1"/>
  <c r="E422" i="142" s="1"/>
  <c r="I421" i="142" a="1"/>
  <c r="I421" i="142" s="1"/>
  <c r="J421" i="142" s="1"/>
  <c r="D421" i="142" a="1"/>
  <c r="D421" i="142" s="1"/>
  <c r="E421" i="142" s="1"/>
  <c r="I420" i="142" a="1"/>
  <c r="I420" i="142" s="1"/>
  <c r="J420" i="142" s="1"/>
  <c r="D420" i="142" a="1"/>
  <c r="D420" i="142" s="1"/>
  <c r="E420" i="142" s="1"/>
  <c r="I419" i="142" a="1"/>
  <c r="I419" i="142" s="1"/>
  <c r="J419" i="142" s="1"/>
  <c r="D419" i="142" a="1"/>
  <c r="D419" i="142" s="1"/>
  <c r="E419" i="142" s="1"/>
  <c r="I418" i="142" a="1"/>
  <c r="I418" i="142" s="1"/>
  <c r="J418" i="142" s="1"/>
  <c r="D418" i="142" a="1"/>
  <c r="D418" i="142" s="1"/>
  <c r="E418" i="142" s="1"/>
  <c r="I417" i="142" a="1"/>
  <c r="I417" i="142" s="1"/>
  <c r="J417" i="142" s="1"/>
  <c r="D417" i="142" a="1"/>
  <c r="D417" i="142" s="1"/>
  <c r="E417" i="142" s="1"/>
  <c r="I416" i="142" a="1"/>
  <c r="I416" i="142" s="1"/>
  <c r="J416" i="142" s="1"/>
  <c r="D416" i="142" a="1"/>
  <c r="D416" i="142" s="1"/>
  <c r="E416" i="142" s="1"/>
  <c r="I415" i="142" a="1"/>
  <c r="I415" i="142" s="1"/>
  <c r="J415" i="142" s="1"/>
  <c r="D415" i="142" a="1"/>
  <c r="D415" i="142" s="1"/>
  <c r="E415" i="142" s="1"/>
  <c r="I414" i="142" a="1"/>
  <c r="I414" i="142" s="1"/>
  <c r="J414" i="142" s="1"/>
  <c r="D414" i="142" a="1"/>
  <c r="D414" i="142" s="1"/>
  <c r="E414" i="142" s="1"/>
  <c r="I413" i="142" a="1"/>
  <c r="I413" i="142" s="1"/>
  <c r="J413" i="142" s="1"/>
  <c r="D413" i="142" a="1"/>
  <c r="D413" i="142" s="1"/>
  <c r="E413" i="142" s="1"/>
  <c r="I412" i="142" a="1"/>
  <c r="I412" i="142" s="1"/>
  <c r="J412" i="142" s="1"/>
  <c r="D412" i="142" a="1"/>
  <c r="D412" i="142" s="1"/>
  <c r="E412" i="142" s="1"/>
  <c r="I411" i="142" a="1"/>
  <c r="I411" i="142" s="1"/>
  <c r="J411" i="142" s="1"/>
  <c r="D411" i="142" a="1"/>
  <c r="D411" i="142" s="1"/>
  <c r="E411" i="142" s="1"/>
  <c r="I410" i="142" a="1"/>
  <c r="I410" i="142" s="1"/>
  <c r="J410" i="142" s="1"/>
  <c r="D410" i="142" a="1"/>
  <c r="D410" i="142" s="1"/>
  <c r="E410" i="142" s="1"/>
  <c r="I409" i="142" a="1"/>
  <c r="I409" i="142" s="1"/>
  <c r="J409" i="142" s="1"/>
  <c r="D409" i="142" a="1"/>
  <c r="D409" i="142" s="1"/>
  <c r="E409" i="142" s="1"/>
  <c r="I408" i="142" a="1"/>
  <c r="I408" i="142" s="1"/>
  <c r="J408" i="142" s="1"/>
  <c r="D408" i="142" a="1"/>
  <c r="D408" i="142" s="1"/>
  <c r="E408" i="142" s="1"/>
  <c r="I407" i="142" a="1"/>
  <c r="I407" i="142" s="1"/>
  <c r="J407" i="142" s="1"/>
  <c r="D407" i="142" a="1"/>
  <c r="D407" i="142" s="1"/>
  <c r="E407" i="142" s="1"/>
  <c r="I406" i="142" a="1"/>
  <c r="I406" i="142" s="1"/>
  <c r="J406" i="142" s="1"/>
  <c r="D406" i="142" a="1"/>
  <c r="D406" i="142" s="1"/>
  <c r="E406" i="142" s="1"/>
  <c r="I405" i="142" a="1"/>
  <c r="I405" i="142" s="1"/>
  <c r="J405" i="142" s="1"/>
  <c r="D405" i="142" a="1"/>
  <c r="D405" i="142" s="1"/>
  <c r="E405" i="142" s="1"/>
  <c r="I404" i="142" a="1"/>
  <c r="I404" i="142" s="1"/>
  <c r="J404" i="142" s="1"/>
  <c r="D404" i="142" a="1"/>
  <c r="D404" i="142" s="1"/>
  <c r="E404" i="142" s="1"/>
  <c r="I403" i="142" a="1"/>
  <c r="I403" i="142" s="1"/>
  <c r="J403" i="142" s="1"/>
  <c r="D403" i="142" a="1"/>
  <c r="D403" i="142" s="1"/>
  <c r="E403" i="142" s="1"/>
  <c r="I402" i="142" a="1"/>
  <c r="I402" i="142" s="1"/>
  <c r="J402" i="142" s="1"/>
  <c r="D402" i="142" a="1"/>
  <c r="D402" i="142" s="1"/>
  <c r="E402" i="142" s="1"/>
  <c r="I401" i="142" a="1"/>
  <c r="I401" i="142" s="1"/>
  <c r="J401" i="142" s="1"/>
  <c r="D401" i="142" a="1"/>
  <c r="D401" i="142" s="1"/>
  <c r="E401" i="142" s="1"/>
  <c r="I400" i="142" a="1"/>
  <c r="I400" i="142" s="1"/>
  <c r="J400" i="142" s="1"/>
  <c r="D400" i="142" a="1"/>
  <c r="D400" i="142" s="1"/>
  <c r="E400" i="142" s="1"/>
  <c r="I399" i="142" a="1"/>
  <c r="I399" i="142" s="1"/>
  <c r="J399" i="142" s="1"/>
  <c r="D399" i="142" a="1"/>
  <c r="D399" i="142" s="1"/>
  <c r="E399" i="142" s="1"/>
  <c r="I398" i="142" a="1"/>
  <c r="I398" i="142" s="1"/>
  <c r="J398" i="142" s="1"/>
  <c r="D398" i="142" a="1"/>
  <c r="D398" i="142" s="1"/>
  <c r="E398" i="142" s="1"/>
  <c r="I397" i="142" a="1"/>
  <c r="I397" i="142" s="1"/>
  <c r="J397" i="142" s="1"/>
  <c r="D397" i="142" a="1"/>
  <c r="D397" i="142" s="1"/>
  <c r="E397" i="142" s="1"/>
  <c r="I396" i="142" a="1"/>
  <c r="I396" i="142" s="1"/>
  <c r="J396" i="142" s="1"/>
  <c r="D396" i="142" a="1"/>
  <c r="D396" i="142" s="1"/>
  <c r="E396" i="142" s="1"/>
  <c r="I395" i="142" a="1"/>
  <c r="I395" i="142" s="1"/>
  <c r="J395" i="142" s="1"/>
  <c r="D395" i="142" a="1"/>
  <c r="D395" i="142" s="1"/>
  <c r="E395" i="142" s="1"/>
  <c r="I394" i="142" a="1"/>
  <c r="I394" i="142" s="1"/>
  <c r="J394" i="142" s="1"/>
  <c r="D394" i="142" a="1"/>
  <c r="D394" i="142" s="1"/>
  <c r="E394" i="142" s="1"/>
  <c r="I393" i="142" a="1"/>
  <c r="I393" i="142" s="1"/>
  <c r="J393" i="142" s="1"/>
  <c r="D393" i="142" a="1"/>
  <c r="D393" i="142" s="1"/>
  <c r="E393" i="142" s="1"/>
  <c r="I392" i="142" a="1"/>
  <c r="I392" i="142" s="1"/>
  <c r="J392" i="142" s="1"/>
  <c r="D392" i="142" a="1"/>
  <c r="D392" i="142" s="1"/>
  <c r="E392" i="142" s="1"/>
  <c r="I391" i="142" a="1"/>
  <c r="I391" i="142" s="1"/>
  <c r="J391" i="142" s="1"/>
  <c r="D391" i="142" a="1"/>
  <c r="D391" i="142" s="1"/>
  <c r="E391" i="142" s="1"/>
  <c r="I390" i="142" a="1"/>
  <c r="I390" i="142" s="1"/>
  <c r="J390" i="142" s="1"/>
  <c r="D390" i="142" a="1"/>
  <c r="D390" i="142" s="1"/>
  <c r="E390" i="142" s="1"/>
  <c r="I389" i="142" a="1"/>
  <c r="I389" i="142" s="1"/>
  <c r="J389" i="142" s="1"/>
  <c r="D389" i="142" a="1"/>
  <c r="D389" i="142" s="1"/>
  <c r="E389" i="142" s="1"/>
  <c r="I388" i="142" a="1"/>
  <c r="I388" i="142" s="1"/>
  <c r="J388" i="142" s="1"/>
  <c r="D388" i="142" a="1"/>
  <c r="D388" i="142" s="1"/>
  <c r="E388" i="142" s="1"/>
  <c r="I387" i="142" a="1"/>
  <c r="I387" i="142" s="1"/>
  <c r="J387" i="142" s="1"/>
  <c r="D387" i="142" a="1"/>
  <c r="D387" i="142" s="1"/>
  <c r="E387" i="142" s="1"/>
  <c r="I386" i="142" a="1"/>
  <c r="I386" i="142" s="1"/>
  <c r="J386" i="142" s="1"/>
  <c r="D386" i="142" a="1"/>
  <c r="D386" i="142" s="1"/>
  <c r="E386" i="142" s="1"/>
  <c r="I385" i="142" a="1"/>
  <c r="I385" i="142" s="1"/>
  <c r="J385" i="142" s="1"/>
  <c r="D385" i="142" a="1"/>
  <c r="D385" i="142" s="1"/>
  <c r="E385" i="142" s="1"/>
  <c r="I384" i="142" a="1"/>
  <c r="I384" i="142" s="1"/>
  <c r="J384" i="142" s="1"/>
  <c r="D384" i="142" a="1"/>
  <c r="D384" i="142" s="1"/>
  <c r="E384" i="142" s="1"/>
  <c r="I383" i="142" a="1"/>
  <c r="I383" i="142" s="1"/>
  <c r="J383" i="142" s="1"/>
  <c r="D383" i="142" a="1"/>
  <c r="D383" i="142" s="1"/>
  <c r="E383" i="142" s="1"/>
  <c r="I382" i="142" a="1"/>
  <c r="I382" i="142" s="1"/>
  <c r="J382" i="142" s="1"/>
  <c r="D382" i="142" a="1"/>
  <c r="D382" i="142" s="1"/>
  <c r="E382" i="142" s="1"/>
  <c r="I381" i="142" a="1"/>
  <c r="I381" i="142" s="1"/>
  <c r="J381" i="142" s="1"/>
  <c r="D381" i="142" a="1"/>
  <c r="D381" i="142" s="1"/>
  <c r="E381" i="142" s="1"/>
  <c r="I380" i="142" a="1"/>
  <c r="I380" i="142" s="1"/>
  <c r="J380" i="142" s="1"/>
  <c r="D380" i="142" a="1"/>
  <c r="D380" i="142" s="1"/>
  <c r="E380" i="142" s="1"/>
  <c r="I379" i="142" a="1"/>
  <c r="I379" i="142" s="1"/>
  <c r="J379" i="142" s="1"/>
  <c r="D379" i="142" a="1"/>
  <c r="D379" i="142" s="1"/>
  <c r="E379" i="142" s="1"/>
  <c r="I378" i="142" a="1"/>
  <c r="I378" i="142" s="1"/>
  <c r="J378" i="142" s="1"/>
  <c r="D378" i="142" a="1"/>
  <c r="D378" i="142" s="1"/>
  <c r="E378" i="142" s="1"/>
  <c r="I377" i="142" a="1"/>
  <c r="I377" i="142" s="1"/>
  <c r="J377" i="142" s="1"/>
  <c r="D377" i="142" a="1"/>
  <c r="D377" i="142" s="1"/>
  <c r="E377" i="142" s="1"/>
  <c r="I376" i="142" a="1"/>
  <c r="I376" i="142" s="1"/>
  <c r="J376" i="142" s="1"/>
  <c r="D376" i="142" a="1"/>
  <c r="D376" i="142" s="1"/>
  <c r="E376" i="142" s="1"/>
  <c r="I375" i="142" a="1"/>
  <c r="I375" i="142" s="1"/>
  <c r="J375" i="142" s="1"/>
  <c r="D375" i="142" a="1"/>
  <c r="D375" i="142" s="1"/>
  <c r="E375" i="142" s="1"/>
  <c r="I374" i="142" a="1"/>
  <c r="I374" i="142" s="1"/>
  <c r="J374" i="142" s="1"/>
  <c r="D374" i="142" a="1"/>
  <c r="D374" i="142" s="1"/>
  <c r="E374" i="142" s="1"/>
  <c r="I373" i="142" a="1"/>
  <c r="I373" i="142" s="1"/>
  <c r="J373" i="142" s="1"/>
  <c r="D373" i="142" a="1"/>
  <c r="D373" i="142" s="1"/>
  <c r="E373" i="142" s="1"/>
  <c r="I372" i="142" a="1"/>
  <c r="I372" i="142" s="1"/>
  <c r="J372" i="142" s="1"/>
  <c r="D372" i="142" a="1"/>
  <c r="D372" i="142" s="1"/>
  <c r="E372" i="142" s="1"/>
  <c r="I371" i="142" a="1"/>
  <c r="I371" i="142" s="1"/>
  <c r="J371" i="142" s="1"/>
  <c r="D371" i="142" a="1"/>
  <c r="D371" i="142" s="1"/>
  <c r="E371" i="142" s="1"/>
  <c r="I370" i="142" a="1"/>
  <c r="I370" i="142" s="1"/>
  <c r="J370" i="142" s="1"/>
  <c r="D370" i="142" a="1"/>
  <c r="D370" i="142" s="1"/>
  <c r="E370" i="142" s="1"/>
  <c r="I369" i="142" a="1"/>
  <c r="I369" i="142" s="1"/>
  <c r="J369" i="142" s="1"/>
  <c r="D369" i="142" a="1"/>
  <c r="D369" i="142" s="1"/>
  <c r="E369" i="142" s="1"/>
  <c r="I368" i="142" a="1"/>
  <c r="I368" i="142" s="1"/>
  <c r="J368" i="142" s="1"/>
  <c r="D368" i="142" a="1"/>
  <c r="D368" i="142" s="1"/>
  <c r="E368" i="142" s="1"/>
  <c r="I367" i="142" a="1"/>
  <c r="I367" i="142" s="1"/>
  <c r="J367" i="142" s="1"/>
  <c r="D367" i="142" a="1"/>
  <c r="D367" i="142" s="1"/>
  <c r="E367" i="142" s="1"/>
  <c r="I366" i="142" a="1"/>
  <c r="I366" i="142" s="1"/>
  <c r="J366" i="142" s="1"/>
  <c r="D366" i="142" a="1"/>
  <c r="D366" i="142" s="1"/>
  <c r="E366" i="142" s="1"/>
  <c r="I365" i="142" a="1"/>
  <c r="I365" i="142" s="1"/>
  <c r="J365" i="142" s="1"/>
  <c r="D365" i="142" a="1"/>
  <c r="D365" i="142" s="1"/>
  <c r="E365" i="142" s="1"/>
  <c r="I364" i="142" a="1"/>
  <c r="I364" i="142" s="1"/>
  <c r="J364" i="142" s="1"/>
  <c r="D364" i="142" a="1"/>
  <c r="D364" i="142" s="1"/>
  <c r="E364" i="142" s="1"/>
  <c r="I363" i="142" a="1"/>
  <c r="I363" i="142" s="1"/>
  <c r="J363" i="142" s="1"/>
  <c r="D363" i="142" a="1"/>
  <c r="D363" i="142" s="1"/>
  <c r="E363" i="142" s="1"/>
  <c r="I362" i="142" a="1"/>
  <c r="I362" i="142" s="1"/>
  <c r="J362" i="142" s="1"/>
  <c r="D362" i="142" a="1"/>
  <c r="D362" i="142" s="1"/>
  <c r="E362" i="142" s="1"/>
  <c r="I361" i="142" a="1"/>
  <c r="I361" i="142" s="1"/>
  <c r="J361" i="142" s="1"/>
  <c r="D361" i="142" a="1"/>
  <c r="D361" i="142" s="1"/>
  <c r="E361" i="142" s="1"/>
  <c r="I360" i="142" a="1"/>
  <c r="I360" i="142" s="1"/>
  <c r="J360" i="142" s="1"/>
  <c r="D360" i="142" a="1"/>
  <c r="D360" i="142" s="1"/>
  <c r="E360" i="142" s="1"/>
  <c r="I359" i="142" a="1"/>
  <c r="I359" i="142" s="1"/>
  <c r="J359" i="142" s="1"/>
  <c r="D359" i="142" a="1"/>
  <c r="D359" i="142" s="1"/>
  <c r="E359" i="142" s="1"/>
  <c r="I358" i="142" a="1"/>
  <c r="I358" i="142" s="1"/>
  <c r="J358" i="142" s="1"/>
  <c r="D358" i="142" a="1"/>
  <c r="D358" i="142" s="1"/>
  <c r="E358" i="142" s="1"/>
  <c r="I357" i="142" a="1"/>
  <c r="I357" i="142" s="1"/>
  <c r="J357" i="142" s="1"/>
  <c r="D357" i="142" a="1"/>
  <c r="D357" i="142" s="1"/>
  <c r="E357" i="142" s="1"/>
  <c r="I356" i="142" a="1"/>
  <c r="I356" i="142" s="1"/>
  <c r="J356" i="142" s="1"/>
  <c r="D356" i="142" a="1"/>
  <c r="D356" i="142" s="1"/>
  <c r="E356" i="142" s="1"/>
  <c r="I355" i="142" a="1"/>
  <c r="I355" i="142" s="1"/>
  <c r="J355" i="142" s="1"/>
  <c r="D355" i="142" a="1"/>
  <c r="D355" i="142" s="1"/>
  <c r="E355" i="142" s="1"/>
  <c r="I354" i="142" a="1"/>
  <c r="I354" i="142" s="1"/>
  <c r="J354" i="142" s="1"/>
  <c r="D354" i="142" a="1"/>
  <c r="D354" i="142" s="1"/>
  <c r="E354" i="142" s="1"/>
  <c r="I353" i="142" a="1"/>
  <c r="I353" i="142" s="1"/>
  <c r="J353" i="142" s="1"/>
  <c r="D353" i="142" a="1"/>
  <c r="D353" i="142" s="1"/>
  <c r="E353" i="142" s="1"/>
  <c r="I352" i="142" a="1"/>
  <c r="I352" i="142" s="1"/>
  <c r="J352" i="142" s="1"/>
  <c r="D352" i="142" a="1"/>
  <c r="D352" i="142" s="1"/>
  <c r="E352" i="142" s="1"/>
  <c r="I351" i="142" a="1"/>
  <c r="I351" i="142" s="1"/>
  <c r="J351" i="142" s="1"/>
  <c r="D351" i="142" a="1"/>
  <c r="D351" i="142" s="1"/>
  <c r="E351" i="142" s="1"/>
  <c r="I350" i="142" a="1"/>
  <c r="I350" i="142" s="1"/>
  <c r="J350" i="142" s="1"/>
  <c r="D350" i="142" a="1"/>
  <c r="D350" i="142" s="1"/>
  <c r="E350" i="142" s="1"/>
  <c r="I349" i="142" a="1"/>
  <c r="I349" i="142" s="1"/>
  <c r="J349" i="142" s="1"/>
  <c r="D349" i="142" a="1"/>
  <c r="D349" i="142" s="1"/>
  <c r="E349" i="142" s="1"/>
  <c r="I348" i="142" a="1"/>
  <c r="I348" i="142" s="1"/>
  <c r="J348" i="142" s="1"/>
  <c r="D348" i="142" a="1"/>
  <c r="D348" i="142" s="1"/>
  <c r="E348" i="142" s="1"/>
  <c r="I347" i="142" a="1"/>
  <c r="I347" i="142" s="1"/>
  <c r="J347" i="142" s="1"/>
  <c r="D347" i="142" a="1"/>
  <c r="D347" i="142" s="1"/>
  <c r="E347" i="142" s="1"/>
  <c r="I346" i="142" a="1"/>
  <c r="I346" i="142" s="1"/>
  <c r="J346" i="142" s="1"/>
  <c r="D346" i="142" a="1"/>
  <c r="D346" i="142" s="1"/>
  <c r="E346" i="142" s="1"/>
  <c r="I345" i="142" a="1"/>
  <c r="I345" i="142" s="1"/>
  <c r="J345" i="142" s="1"/>
  <c r="D345" i="142" a="1"/>
  <c r="D345" i="142" s="1"/>
  <c r="E345" i="142" s="1"/>
  <c r="I344" i="142" a="1"/>
  <c r="I344" i="142" s="1"/>
  <c r="J344" i="142" s="1"/>
  <c r="D344" i="142" a="1"/>
  <c r="D344" i="142" s="1"/>
  <c r="E344" i="142" s="1"/>
  <c r="I343" i="142" a="1"/>
  <c r="I343" i="142" s="1"/>
  <c r="J343" i="142" s="1"/>
  <c r="D343" i="142" a="1"/>
  <c r="D343" i="142" s="1"/>
  <c r="E343" i="142" s="1"/>
  <c r="I342" i="142" a="1"/>
  <c r="I342" i="142" s="1"/>
  <c r="J342" i="142" s="1"/>
  <c r="D342" i="142" a="1"/>
  <c r="D342" i="142" s="1"/>
  <c r="E342" i="142" s="1"/>
  <c r="I341" i="142" a="1"/>
  <c r="I341" i="142" s="1"/>
  <c r="J341" i="142" s="1"/>
  <c r="D341" i="142" a="1"/>
  <c r="D341" i="142" s="1"/>
  <c r="E341" i="142" s="1"/>
  <c r="I340" i="142" a="1"/>
  <c r="I340" i="142" s="1"/>
  <c r="J340" i="142" s="1"/>
  <c r="D340" i="142" a="1"/>
  <c r="D340" i="142" s="1"/>
  <c r="E340" i="142" s="1"/>
  <c r="I339" i="142" a="1"/>
  <c r="I339" i="142" s="1"/>
  <c r="J339" i="142" s="1"/>
  <c r="D339" i="142" a="1"/>
  <c r="D339" i="142" s="1"/>
  <c r="E339" i="142" s="1"/>
  <c r="I338" i="142" a="1"/>
  <c r="I338" i="142" s="1"/>
  <c r="J338" i="142" s="1"/>
  <c r="D338" i="142" a="1"/>
  <c r="D338" i="142" s="1"/>
  <c r="E338" i="142" s="1"/>
  <c r="I337" i="142" a="1"/>
  <c r="I337" i="142" s="1"/>
  <c r="J337" i="142" s="1"/>
  <c r="D337" i="142" a="1"/>
  <c r="D337" i="142" s="1"/>
  <c r="E337" i="142" s="1"/>
  <c r="I336" i="142" a="1"/>
  <c r="I336" i="142" s="1"/>
  <c r="J336" i="142" s="1"/>
  <c r="D336" i="142" a="1"/>
  <c r="D336" i="142" s="1"/>
  <c r="E336" i="142" s="1"/>
  <c r="I335" i="142" a="1"/>
  <c r="I335" i="142" s="1"/>
  <c r="J335" i="142" s="1"/>
  <c r="D335" i="142" a="1"/>
  <c r="D335" i="142" s="1"/>
  <c r="E335" i="142" s="1"/>
  <c r="I334" i="142" a="1"/>
  <c r="I334" i="142" s="1"/>
  <c r="J334" i="142" s="1"/>
  <c r="D334" i="142" a="1"/>
  <c r="D334" i="142" s="1"/>
  <c r="E334" i="142" s="1"/>
  <c r="I333" i="142" a="1"/>
  <c r="I333" i="142" s="1"/>
  <c r="J333" i="142" s="1"/>
  <c r="D333" i="142" a="1"/>
  <c r="D333" i="142" s="1"/>
  <c r="E333" i="142" s="1"/>
  <c r="I332" i="142" a="1"/>
  <c r="I332" i="142" s="1"/>
  <c r="J332" i="142" s="1"/>
  <c r="D332" i="142" a="1"/>
  <c r="D332" i="142" s="1"/>
  <c r="E332" i="142" s="1"/>
  <c r="I331" i="142" a="1"/>
  <c r="I331" i="142" s="1"/>
  <c r="J331" i="142" s="1"/>
  <c r="D331" i="142" a="1"/>
  <c r="D331" i="142" s="1"/>
  <c r="E331" i="142" s="1"/>
  <c r="I330" i="142" a="1"/>
  <c r="I330" i="142" s="1"/>
  <c r="J330" i="142" s="1"/>
  <c r="D330" i="142" a="1"/>
  <c r="D330" i="142" s="1"/>
  <c r="E330" i="142" s="1"/>
  <c r="I329" i="142" a="1"/>
  <c r="I329" i="142" s="1"/>
  <c r="J329" i="142" s="1"/>
  <c r="D329" i="142" a="1"/>
  <c r="D329" i="142" s="1"/>
  <c r="E329" i="142" s="1"/>
  <c r="I328" i="142" a="1"/>
  <c r="I328" i="142" s="1"/>
  <c r="J328" i="142" s="1"/>
  <c r="D328" i="142" a="1"/>
  <c r="D328" i="142" s="1"/>
  <c r="E328" i="142" s="1"/>
  <c r="I327" i="142" a="1"/>
  <c r="I327" i="142" s="1"/>
  <c r="J327" i="142" s="1"/>
  <c r="D327" i="142" a="1"/>
  <c r="D327" i="142" s="1"/>
  <c r="E327" i="142" s="1"/>
  <c r="I326" i="142" a="1"/>
  <c r="I326" i="142" s="1"/>
  <c r="J326" i="142" s="1"/>
  <c r="D326" i="142" a="1"/>
  <c r="D326" i="142" s="1"/>
  <c r="E326" i="142" s="1"/>
  <c r="I325" i="142" a="1"/>
  <c r="I325" i="142" s="1"/>
  <c r="J325" i="142" s="1"/>
  <c r="D325" i="142" a="1"/>
  <c r="D325" i="142" s="1"/>
  <c r="E325" i="142" s="1"/>
  <c r="I324" i="142" a="1"/>
  <c r="I324" i="142" s="1"/>
  <c r="J324" i="142" s="1"/>
  <c r="D324" i="142" a="1"/>
  <c r="D324" i="142" s="1"/>
  <c r="E324" i="142" s="1"/>
  <c r="I323" i="142" a="1"/>
  <c r="I323" i="142" s="1"/>
  <c r="J323" i="142" s="1"/>
  <c r="D323" i="142" a="1"/>
  <c r="D323" i="142" s="1"/>
  <c r="E323" i="142" s="1"/>
  <c r="I322" i="142" a="1"/>
  <c r="I322" i="142" s="1"/>
  <c r="J322" i="142" s="1"/>
  <c r="D322" i="142" a="1"/>
  <c r="D322" i="142" s="1"/>
  <c r="E322" i="142" s="1"/>
  <c r="I321" i="142" a="1"/>
  <c r="I321" i="142" s="1"/>
  <c r="J321" i="142" s="1"/>
  <c r="D321" i="142" a="1"/>
  <c r="D321" i="142" s="1"/>
  <c r="E321" i="142" s="1"/>
  <c r="I320" i="142" a="1"/>
  <c r="I320" i="142" s="1"/>
  <c r="J320" i="142" s="1"/>
  <c r="D320" i="142" a="1"/>
  <c r="D320" i="142" s="1"/>
  <c r="E320" i="142" s="1"/>
  <c r="I319" i="142" a="1"/>
  <c r="I319" i="142" s="1"/>
  <c r="J319" i="142" s="1"/>
  <c r="D319" i="142" a="1"/>
  <c r="D319" i="142" s="1"/>
  <c r="E319" i="142" s="1"/>
  <c r="I318" i="142" a="1"/>
  <c r="I318" i="142" s="1"/>
  <c r="J318" i="142" s="1"/>
  <c r="D318" i="142" a="1"/>
  <c r="D318" i="142" s="1"/>
  <c r="E318" i="142" s="1"/>
  <c r="I317" i="142" a="1"/>
  <c r="I317" i="142" s="1"/>
  <c r="J317" i="142" s="1"/>
  <c r="D317" i="142" a="1"/>
  <c r="D317" i="142" s="1"/>
  <c r="E317" i="142" s="1"/>
  <c r="I316" i="142" a="1"/>
  <c r="I316" i="142" s="1"/>
  <c r="J316" i="142" s="1"/>
  <c r="D316" i="142" a="1"/>
  <c r="D316" i="142" s="1"/>
  <c r="E316" i="142" s="1"/>
  <c r="I315" i="142" a="1"/>
  <c r="I315" i="142" s="1"/>
  <c r="J315" i="142" s="1"/>
  <c r="D315" i="142" a="1"/>
  <c r="D315" i="142" s="1"/>
  <c r="E315" i="142" s="1"/>
  <c r="I314" i="142" a="1"/>
  <c r="I314" i="142" s="1"/>
  <c r="J314" i="142" s="1"/>
  <c r="D314" i="142" a="1"/>
  <c r="D314" i="142" s="1"/>
  <c r="E314" i="142" s="1"/>
  <c r="I313" i="142" a="1"/>
  <c r="I313" i="142" s="1"/>
  <c r="J313" i="142" s="1"/>
  <c r="D313" i="142" a="1"/>
  <c r="D313" i="142" s="1"/>
  <c r="E313" i="142" s="1"/>
  <c r="I312" i="142" a="1"/>
  <c r="I312" i="142" s="1"/>
  <c r="J312" i="142" s="1"/>
  <c r="D312" i="142" a="1"/>
  <c r="D312" i="142" s="1"/>
  <c r="E312" i="142" s="1"/>
  <c r="I311" i="142" a="1"/>
  <c r="I311" i="142" s="1"/>
  <c r="J311" i="142" s="1"/>
  <c r="D311" i="142" a="1"/>
  <c r="D311" i="142" s="1"/>
  <c r="E311" i="142" s="1"/>
  <c r="I310" i="142" a="1"/>
  <c r="I310" i="142" s="1"/>
  <c r="J310" i="142" s="1"/>
  <c r="D310" i="142" a="1"/>
  <c r="D310" i="142" s="1"/>
  <c r="E310" i="142" s="1"/>
  <c r="I309" i="142" a="1"/>
  <c r="I309" i="142" s="1"/>
  <c r="J309" i="142" s="1"/>
  <c r="D309" i="142" a="1"/>
  <c r="D309" i="142" s="1"/>
  <c r="E309" i="142" s="1"/>
  <c r="I308" i="142" a="1"/>
  <c r="I308" i="142" s="1"/>
  <c r="J308" i="142" s="1"/>
  <c r="D308" i="142" a="1"/>
  <c r="D308" i="142" s="1"/>
  <c r="E308" i="142" s="1"/>
  <c r="I307" i="142" a="1"/>
  <c r="I307" i="142" s="1"/>
  <c r="J307" i="142" s="1"/>
  <c r="D307" i="142" a="1"/>
  <c r="D307" i="142" s="1"/>
  <c r="E307" i="142" s="1"/>
  <c r="I306" i="142" a="1"/>
  <c r="I306" i="142" s="1"/>
  <c r="J306" i="142" s="1"/>
  <c r="D306" i="142" a="1"/>
  <c r="D306" i="142" s="1"/>
  <c r="E306" i="142" s="1"/>
  <c r="I305" i="142" a="1"/>
  <c r="I305" i="142" s="1"/>
  <c r="J305" i="142" s="1"/>
  <c r="D305" i="142" a="1"/>
  <c r="D305" i="142" s="1"/>
  <c r="E305" i="142" s="1"/>
  <c r="I304" i="142" a="1"/>
  <c r="I304" i="142" s="1"/>
  <c r="J304" i="142" s="1"/>
  <c r="D304" i="142" a="1"/>
  <c r="D304" i="142" s="1"/>
  <c r="E304" i="142" s="1"/>
  <c r="I303" i="142" a="1"/>
  <c r="I303" i="142" s="1"/>
  <c r="J303" i="142" s="1"/>
  <c r="D303" i="142" a="1"/>
  <c r="D303" i="142" s="1"/>
  <c r="E303" i="142" s="1"/>
  <c r="I302" i="142" a="1"/>
  <c r="I302" i="142" s="1"/>
  <c r="J302" i="142" s="1"/>
  <c r="D302" i="142" a="1"/>
  <c r="D302" i="142" s="1"/>
  <c r="E302" i="142" s="1"/>
  <c r="I301" i="142" a="1"/>
  <c r="I301" i="142" s="1"/>
  <c r="J301" i="142" s="1"/>
  <c r="D301" i="142" a="1"/>
  <c r="D301" i="142" s="1"/>
  <c r="E301" i="142" s="1"/>
  <c r="I300" i="142" a="1"/>
  <c r="I300" i="142" s="1"/>
  <c r="J300" i="142" s="1"/>
  <c r="D300" i="142" a="1"/>
  <c r="D300" i="142" s="1"/>
  <c r="E300" i="142" s="1"/>
  <c r="I299" i="142" a="1"/>
  <c r="I299" i="142" s="1"/>
  <c r="J299" i="142" s="1"/>
  <c r="D299" i="142" a="1"/>
  <c r="D299" i="142" s="1"/>
  <c r="E299" i="142" s="1"/>
  <c r="I298" i="142" a="1"/>
  <c r="I298" i="142" s="1"/>
  <c r="J298" i="142" s="1"/>
  <c r="D298" i="142" a="1"/>
  <c r="D298" i="142" s="1"/>
  <c r="E298" i="142" s="1"/>
  <c r="I297" i="142" a="1"/>
  <c r="I297" i="142" s="1"/>
  <c r="J297" i="142" s="1"/>
  <c r="D297" i="142" a="1"/>
  <c r="D297" i="142" s="1"/>
  <c r="E297" i="142" s="1"/>
  <c r="I296" i="142" a="1"/>
  <c r="I296" i="142" s="1"/>
  <c r="J296" i="142" s="1"/>
  <c r="D296" i="142" a="1"/>
  <c r="D296" i="142" s="1"/>
  <c r="E296" i="142" s="1"/>
  <c r="I295" i="142" a="1"/>
  <c r="I295" i="142" s="1"/>
  <c r="J295" i="142" s="1"/>
  <c r="D295" i="142" a="1"/>
  <c r="D295" i="142" s="1"/>
  <c r="E295" i="142" s="1"/>
  <c r="I294" i="142" a="1"/>
  <c r="I294" i="142" s="1"/>
  <c r="J294" i="142" s="1"/>
  <c r="D294" i="142" a="1"/>
  <c r="D294" i="142" s="1"/>
  <c r="E294" i="142" s="1"/>
  <c r="I293" i="142" a="1"/>
  <c r="I293" i="142" s="1"/>
  <c r="J293" i="142" s="1"/>
  <c r="D293" i="142" a="1"/>
  <c r="D293" i="142" s="1"/>
  <c r="E293" i="142" s="1"/>
  <c r="I292" i="142" a="1"/>
  <c r="I292" i="142" s="1"/>
  <c r="J292" i="142" s="1"/>
  <c r="D292" i="142" a="1"/>
  <c r="D292" i="142" s="1"/>
  <c r="E292" i="142" s="1"/>
  <c r="I291" i="142" a="1"/>
  <c r="I291" i="142" s="1"/>
  <c r="J291" i="142" s="1"/>
  <c r="D291" i="142" a="1"/>
  <c r="D291" i="142" s="1"/>
  <c r="E291" i="142" s="1"/>
  <c r="I290" i="142" a="1"/>
  <c r="I290" i="142" s="1"/>
  <c r="J290" i="142" s="1"/>
  <c r="D290" i="142" a="1"/>
  <c r="D290" i="142" s="1"/>
  <c r="E290" i="142" s="1"/>
  <c r="I289" i="142" a="1"/>
  <c r="I289" i="142" s="1"/>
  <c r="J289" i="142" s="1"/>
  <c r="D289" i="142" a="1"/>
  <c r="D289" i="142" s="1"/>
  <c r="E289" i="142" s="1"/>
  <c r="I288" i="142" a="1"/>
  <c r="I288" i="142" s="1"/>
  <c r="J288" i="142" s="1"/>
  <c r="D288" i="142" a="1"/>
  <c r="D288" i="142" s="1"/>
  <c r="E288" i="142" s="1"/>
  <c r="I287" i="142" a="1"/>
  <c r="I287" i="142" s="1"/>
  <c r="J287" i="142" s="1"/>
  <c r="D287" i="142" a="1"/>
  <c r="D287" i="142" s="1"/>
  <c r="E287" i="142" s="1"/>
  <c r="I286" i="142" a="1"/>
  <c r="I286" i="142" s="1"/>
  <c r="J286" i="142" s="1"/>
  <c r="D286" i="142" a="1"/>
  <c r="D286" i="142" s="1"/>
  <c r="E286" i="142" s="1"/>
  <c r="I285" i="142" a="1"/>
  <c r="I285" i="142" s="1"/>
  <c r="J285" i="142" s="1"/>
  <c r="D285" i="142" a="1"/>
  <c r="D285" i="142" s="1"/>
  <c r="E285" i="142" s="1"/>
  <c r="I284" i="142" a="1"/>
  <c r="I284" i="142" s="1"/>
  <c r="J284" i="142" s="1"/>
  <c r="D284" i="142" a="1"/>
  <c r="D284" i="142" s="1"/>
  <c r="E284" i="142" s="1"/>
  <c r="I283" i="142" a="1"/>
  <c r="I283" i="142" s="1"/>
  <c r="J283" i="142" s="1"/>
  <c r="D283" i="142" a="1"/>
  <c r="D283" i="142" s="1"/>
  <c r="E283" i="142" s="1"/>
  <c r="I282" i="142" a="1"/>
  <c r="I282" i="142" s="1"/>
  <c r="J282" i="142" s="1"/>
  <c r="D282" i="142" a="1"/>
  <c r="D282" i="142" s="1"/>
  <c r="E282" i="142" s="1"/>
  <c r="I281" i="142" a="1"/>
  <c r="I281" i="142" s="1"/>
  <c r="J281" i="142" s="1"/>
  <c r="D281" i="142" a="1"/>
  <c r="D281" i="142" s="1"/>
  <c r="E281" i="142" s="1"/>
  <c r="I280" i="142" a="1"/>
  <c r="I280" i="142" s="1"/>
  <c r="J280" i="142" s="1"/>
  <c r="D280" i="142" a="1"/>
  <c r="D280" i="142" s="1"/>
  <c r="E280" i="142" s="1"/>
  <c r="I279" i="142" a="1"/>
  <c r="I279" i="142" s="1"/>
  <c r="J279" i="142" s="1"/>
  <c r="D279" i="142" a="1"/>
  <c r="D279" i="142" s="1"/>
  <c r="E279" i="142" s="1"/>
  <c r="I278" i="142" a="1"/>
  <c r="I278" i="142" s="1"/>
  <c r="J278" i="142" s="1"/>
  <c r="D278" i="142" a="1"/>
  <c r="D278" i="142" s="1"/>
  <c r="E278" i="142" s="1"/>
  <c r="I277" i="142" a="1"/>
  <c r="I277" i="142" s="1"/>
  <c r="J277" i="142" s="1"/>
  <c r="D277" i="142" a="1"/>
  <c r="D277" i="142" s="1"/>
  <c r="E277" i="142" s="1"/>
  <c r="I276" i="142" a="1"/>
  <c r="I276" i="142" s="1"/>
  <c r="J276" i="142" s="1"/>
  <c r="D276" i="142" a="1"/>
  <c r="D276" i="142" s="1"/>
  <c r="E276" i="142" s="1"/>
  <c r="I275" i="142" a="1"/>
  <c r="I275" i="142" s="1"/>
  <c r="J275" i="142" s="1"/>
  <c r="D275" i="142" a="1"/>
  <c r="D275" i="142" s="1"/>
  <c r="E275" i="142" s="1"/>
  <c r="I274" i="142" a="1"/>
  <c r="I274" i="142" s="1"/>
  <c r="J274" i="142" s="1"/>
  <c r="D274" i="142" a="1"/>
  <c r="D274" i="142" s="1"/>
  <c r="E274" i="142" s="1"/>
  <c r="I273" i="142" a="1"/>
  <c r="I273" i="142" s="1"/>
  <c r="J273" i="142" s="1"/>
  <c r="D273" i="142" a="1"/>
  <c r="D273" i="142" s="1"/>
  <c r="E273" i="142" s="1"/>
  <c r="I272" i="142" a="1"/>
  <c r="I272" i="142" s="1"/>
  <c r="J272" i="142" s="1"/>
  <c r="D272" i="142" a="1"/>
  <c r="D272" i="142" s="1"/>
  <c r="E272" i="142" s="1"/>
  <c r="I271" i="142" a="1"/>
  <c r="I271" i="142" s="1"/>
  <c r="J271" i="142" s="1"/>
  <c r="D271" i="142" a="1"/>
  <c r="D271" i="142" s="1"/>
  <c r="E271" i="142" s="1"/>
  <c r="I270" i="142" a="1"/>
  <c r="I270" i="142" s="1"/>
  <c r="J270" i="142" s="1"/>
  <c r="D270" i="142" a="1"/>
  <c r="D270" i="142" s="1"/>
  <c r="E270" i="142" s="1"/>
  <c r="I269" i="142" a="1"/>
  <c r="I269" i="142" s="1"/>
  <c r="J269" i="142" s="1"/>
  <c r="D269" i="142" a="1"/>
  <c r="D269" i="142" s="1"/>
  <c r="E269" i="142" s="1"/>
  <c r="I268" i="142" a="1"/>
  <c r="I268" i="142" s="1"/>
  <c r="J268" i="142" s="1"/>
  <c r="D268" i="142" a="1"/>
  <c r="D268" i="142" s="1"/>
  <c r="E268" i="142" s="1"/>
  <c r="I267" i="142" a="1"/>
  <c r="I267" i="142" s="1"/>
  <c r="J267" i="142" s="1"/>
  <c r="D267" i="142" a="1"/>
  <c r="D267" i="142" s="1"/>
  <c r="E267" i="142" s="1"/>
  <c r="I266" i="142" a="1"/>
  <c r="I266" i="142" s="1"/>
  <c r="J266" i="142" s="1"/>
  <c r="D266" i="142" a="1"/>
  <c r="D266" i="142" s="1"/>
  <c r="E266" i="142" s="1"/>
  <c r="I265" i="142" a="1"/>
  <c r="I265" i="142" s="1"/>
  <c r="J265" i="142" s="1"/>
  <c r="D265" i="142" a="1"/>
  <c r="D265" i="142" s="1"/>
  <c r="E265" i="142" s="1"/>
  <c r="I264" i="142" a="1"/>
  <c r="I264" i="142" s="1"/>
  <c r="J264" i="142" s="1"/>
  <c r="D264" i="142" a="1"/>
  <c r="D264" i="142" s="1"/>
  <c r="E264" i="142" s="1"/>
  <c r="I263" i="142" a="1"/>
  <c r="I263" i="142" s="1"/>
  <c r="J263" i="142" s="1"/>
  <c r="D263" i="142" a="1"/>
  <c r="D263" i="142" s="1"/>
  <c r="E263" i="142" s="1"/>
  <c r="I262" i="142" a="1"/>
  <c r="I262" i="142" s="1"/>
  <c r="J262" i="142" s="1"/>
  <c r="D262" i="142" a="1"/>
  <c r="D262" i="142" s="1"/>
  <c r="E262" i="142" s="1"/>
  <c r="I261" i="142" a="1"/>
  <c r="I261" i="142" s="1"/>
  <c r="J261" i="142" s="1"/>
  <c r="D261" i="142" a="1"/>
  <c r="D261" i="142" s="1"/>
  <c r="E261" i="142" s="1"/>
  <c r="I260" i="142" a="1"/>
  <c r="I260" i="142" s="1"/>
  <c r="J260" i="142" s="1"/>
  <c r="D260" i="142" a="1"/>
  <c r="D260" i="142" s="1"/>
  <c r="E260" i="142" s="1"/>
  <c r="I259" i="142" a="1"/>
  <c r="I259" i="142" s="1"/>
  <c r="J259" i="142" s="1"/>
  <c r="D259" i="142" a="1"/>
  <c r="D259" i="142" s="1"/>
  <c r="E259" i="142" s="1"/>
  <c r="I258" i="142" a="1"/>
  <c r="I258" i="142" s="1"/>
  <c r="J258" i="142" s="1"/>
  <c r="D258" i="142" a="1"/>
  <c r="D258" i="142" s="1"/>
  <c r="E258" i="142" s="1"/>
  <c r="I257" i="142" a="1"/>
  <c r="I257" i="142" s="1"/>
  <c r="J257" i="142" s="1"/>
  <c r="D257" i="142" a="1"/>
  <c r="D257" i="142" s="1"/>
  <c r="E257" i="142" s="1"/>
  <c r="I256" i="142" a="1"/>
  <c r="I256" i="142" s="1"/>
  <c r="J256" i="142" s="1"/>
  <c r="D256" i="142" a="1"/>
  <c r="D256" i="142" s="1"/>
  <c r="E256" i="142" s="1"/>
  <c r="I255" i="142" a="1"/>
  <c r="I255" i="142" s="1"/>
  <c r="J255" i="142" s="1"/>
  <c r="D255" i="142" a="1"/>
  <c r="D255" i="142" s="1"/>
  <c r="E255" i="142" s="1"/>
  <c r="I254" i="142" a="1"/>
  <c r="I254" i="142" s="1"/>
  <c r="J254" i="142" s="1"/>
  <c r="D254" i="142" a="1"/>
  <c r="D254" i="142" s="1"/>
  <c r="E254" i="142" s="1"/>
  <c r="I253" i="142" a="1"/>
  <c r="I253" i="142" s="1"/>
  <c r="J253" i="142" s="1"/>
  <c r="D253" i="142" a="1"/>
  <c r="D253" i="142" s="1"/>
  <c r="E253" i="142" s="1"/>
  <c r="I252" i="142" a="1"/>
  <c r="I252" i="142" s="1"/>
  <c r="J252" i="142" s="1"/>
  <c r="D252" i="142" a="1"/>
  <c r="D252" i="142" s="1"/>
  <c r="E252" i="142" s="1"/>
  <c r="I251" i="142" a="1"/>
  <c r="I251" i="142" s="1"/>
  <c r="J251" i="142" s="1"/>
  <c r="D251" i="142" a="1"/>
  <c r="D251" i="142" s="1"/>
  <c r="E251" i="142" s="1"/>
  <c r="I250" i="142" a="1"/>
  <c r="I250" i="142" s="1"/>
  <c r="J250" i="142" s="1"/>
  <c r="D250" i="142" a="1"/>
  <c r="D250" i="142" s="1"/>
  <c r="E250" i="142" s="1"/>
  <c r="I249" i="142" a="1"/>
  <c r="I249" i="142" s="1"/>
  <c r="J249" i="142" s="1"/>
  <c r="D249" i="142" a="1"/>
  <c r="D249" i="142" s="1"/>
  <c r="E249" i="142" s="1"/>
  <c r="I248" i="142" a="1"/>
  <c r="I248" i="142" s="1"/>
  <c r="J248" i="142" s="1"/>
  <c r="D248" i="142" a="1"/>
  <c r="D248" i="142" s="1"/>
  <c r="E248" i="142" s="1"/>
  <c r="I247" i="142" a="1"/>
  <c r="I247" i="142" s="1"/>
  <c r="J247" i="142" s="1"/>
  <c r="D247" i="142" a="1"/>
  <c r="D247" i="142" s="1"/>
  <c r="E247" i="142" s="1"/>
  <c r="I246" i="142" a="1"/>
  <c r="I246" i="142" s="1"/>
  <c r="J246" i="142" s="1"/>
  <c r="D246" i="142" a="1"/>
  <c r="D246" i="142" s="1"/>
  <c r="E246" i="142" s="1"/>
  <c r="I245" i="142" a="1"/>
  <c r="I245" i="142" s="1"/>
  <c r="J245" i="142" s="1"/>
  <c r="D245" i="142" a="1"/>
  <c r="D245" i="142" s="1"/>
  <c r="E245" i="142" s="1"/>
  <c r="I244" i="142" a="1"/>
  <c r="I244" i="142" s="1"/>
  <c r="J244" i="142" s="1"/>
  <c r="D244" i="142" a="1"/>
  <c r="D244" i="142" s="1"/>
  <c r="E244" i="142" s="1"/>
  <c r="I243" i="142" a="1"/>
  <c r="I243" i="142" s="1"/>
  <c r="J243" i="142" s="1"/>
  <c r="D243" i="142" a="1"/>
  <c r="D243" i="142" s="1"/>
  <c r="E243" i="142" s="1"/>
  <c r="I242" i="142" a="1"/>
  <c r="I242" i="142" s="1"/>
  <c r="J242" i="142" s="1"/>
  <c r="D242" i="142" a="1"/>
  <c r="D242" i="142" s="1"/>
  <c r="E242" i="142" s="1"/>
  <c r="I241" i="142" a="1"/>
  <c r="I241" i="142" s="1"/>
  <c r="J241" i="142" s="1"/>
  <c r="D241" i="142" a="1"/>
  <c r="D241" i="142" s="1"/>
  <c r="E241" i="142" s="1"/>
  <c r="I240" i="142" a="1"/>
  <c r="I240" i="142" s="1"/>
  <c r="J240" i="142" s="1"/>
  <c r="D240" i="142" a="1"/>
  <c r="D240" i="142" s="1"/>
  <c r="E240" i="142" s="1"/>
  <c r="I239" i="142" a="1"/>
  <c r="I239" i="142" s="1"/>
  <c r="J239" i="142" s="1"/>
  <c r="D239" i="142" a="1"/>
  <c r="D239" i="142" s="1"/>
  <c r="E239" i="142" s="1"/>
  <c r="I238" i="142" a="1"/>
  <c r="I238" i="142" s="1"/>
  <c r="J238" i="142" s="1"/>
  <c r="D238" i="142" a="1"/>
  <c r="D238" i="142" s="1"/>
  <c r="E238" i="142" s="1"/>
  <c r="I237" i="142" a="1"/>
  <c r="I237" i="142" s="1"/>
  <c r="J237" i="142" s="1"/>
  <c r="D237" i="142" a="1"/>
  <c r="D237" i="142" s="1"/>
  <c r="E237" i="142" s="1"/>
  <c r="I236" i="142" a="1"/>
  <c r="I236" i="142" s="1"/>
  <c r="J236" i="142" s="1"/>
  <c r="D236" i="142" a="1"/>
  <c r="D236" i="142" s="1"/>
  <c r="E236" i="142" s="1"/>
  <c r="I235" i="142" a="1"/>
  <c r="I235" i="142" s="1"/>
  <c r="J235" i="142" s="1"/>
  <c r="D235" i="142" a="1"/>
  <c r="D235" i="142" s="1"/>
  <c r="E235" i="142" s="1"/>
  <c r="I234" i="142" a="1"/>
  <c r="I234" i="142" s="1"/>
  <c r="J234" i="142" s="1"/>
  <c r="D234" i="142" a="1"/>
  <c r="D234" i="142" s="1"/>
  <c r="E234" i="142" s="1"/>
  <c r="I233" i="142" a="1"/>
  <c r="I233" i="142" s="1"/>
  <c r="J233" i="142" s="1"/>
  <c r="D233" i="142" a="1"/>
  <c r="D233" i="142" s="1"/>
  <c r="E233" i="142" s="1"/>
  <c r="I232" i="142" a="1"/>
  <c r="I232" i="142" s="1"/>
  <c r="J232" i="142" s="1"/>
  <c r="D232" i="142" a="1"/>
  <c r="D232" i="142" s="1"/>
  <c r="E232" i="142" s="1"/>
  <c r="I231" i="142" a="1"/>
  <c r="I231" i="142" s="1"/>
  <c r="J231" i="142" s="1"/>
  <c r="D231" i="142" a="1"/>
  <c r="D231" i="142" s="1"/>
  <c r="E231" i="142" s="1"/>
  <c r="I230" i="142" a="1"/>
  <c r="I230" i="142" s="1"/>
  <c r="J230" i="142" s="1"/>
  <c r="D230" i="142" a="1"/>
  <c r="D230" i="142" s="1"/>
  <c r="E230" i="142" s="1"/>
  <c r="I229" i="142" a="1"/>
  <c r="I229" i="142" s="1"/>
  <c r="J229" i="142" s="1"/>
  <c r="D229" i="142" a="1"/>
  <c r="D229" i="142" s="1"/>
  <c r="E229" i="142" s="1"/>
  <c r="I228" i="142" a="1"/>
  <c r="I228" i="142" s="1"/>
  <c r="J228" i="142" s="1"/>
  <c r="D228" i="142" a="1"/>
  <c r="D228" i="142" s="1"/>
  <c r="E228" i="142" s="1"/>
  <c r="I227" i="142" a="1"/>
  <c r="I227" i="142" s="1"/>
  <c r="J227" i="142" s="1"/>
  <c r="D227" i="142" a="1"/>
  <c r="D227" i="142" s="1"/>
  <c r="E227" i="142" s="1"/>
  <c r="I226" i="142" a="1"/>
  <c r="I226" i="142" s="1"/>
  <c r="J226" i="142" s="1"/>
  <c r="D226" i="142" a="1"/>
  <c r="D226" i="142" s="1"/>
  <c r="E226" i="142" s="1"/>
  <c r="I225" i="142" a="1"/>
  <c r="I225" i="142" s="1"/>
  <c r="J225" i="142" s="1"/>
  <c r="D225" i="142" a="1"/>
  <c r="D225" i="142" s="1"/>
  <c r="E225" i="142" s="1"/>
  <c r="I224" i="142" a="1"/>
  <c r="I224" i="142" s="1"/>
  <c r="J224" i="142" s="1"/>
  <c r="D224" i="142" a="1"/>
  <c r="D224" i="142" s="1"/>
  <c r="E224" i="142" s="1"/>
  <c r="I223" i="142" a="1"/>
  <c r="I223" i="142" s="1"/>
  <c r="J223" i="142" s="1"/>
  <c r="D223" i="142" a="1"/>
  <c r="D223" i="142" s="1"/>
  <c r="E223" i="142" s="1"/>
  <c r="I222" i="142" a="1"/>
  <c r="I222" i="142" s="1"/>
  <c r="J222" i="142" s="1"/>
  <c r="D222" i="142" a="1"/>
  <c r="D222" i="142" s="1"/>
  <c r="E222" i="142" s="1"/>
  <c r="I221" i="142" a="1"/>
  <c r="I221" i="142" s="1"/>
  <c r="J221" i="142" s="1"/>
  <c r="D221" i="142" a="1"/>
  <c r="D221" i="142" s="1"/>
  <c r="E221" i="142" s="1"/>
  <c r="I220" i="142" a="1"/>
  <c r="I220" i="142" s="1"/>
  <c r="J220" i="142" s="1"/>
  <c r="D220" i="142" a="1"/>
  <c r="D220" i="142" s="1"/>
  <c r="E220" i="142" s="1"/>
  <c r="I219" i="142" a="1"/>
  <c r="I219" i="142" s="1"/>
  <c r="J219" i="142" s="1"/>
  <c r="D219" i="142" a="1"/>
  <c r="D219" i="142" s="1"/>
  <c r="E219" i="142" s="1"/>
  <c r="I218" i="142" a="1"/>
  <c r="I218" i="142" s="1"/>
  <c r="J218" i="142" s="1"/>
  <c r="D218" i="142" a="1"/>
  <c r="D218" i="142" s="1"/>
  <c r="E218" i="142" s="1"/>
  <c r="I217" i="142" a="1"/>
  <c r="I217" i="142" s="1"/>
  <c r="J217" i="142" s="1"/>
  <c r="D217" i="142" a="1"/>
  <c r="D217" i="142" s="1"/>
  <c r="E217" i="142" s="1"/>
  <c r="I216" i="142" a="1"/>
  <c r="I216" i="142" s="1"/>
  <c r="J216" i="142" s="1"/>
  <c r="D216" i="142" a="1"/>
  <c r="D216" i="142" s="1"/>
  <c r="E216" i="142" s="1"/>
  <c r="I215" i="142" a="1"/>
  <c r="I215" i="142" s="1"/>
  <c r="J215" i="142" s="1"/>
  <c r="D215" i="142" a="1"/>
  <c r="D215" i="142" s="1"/>
  <c r="E215" i="142" s="1"/>
  <c r="I214" i="142" a="1"/>
  <c r="I214" i="142" s="1"/>
  <c r="J214" i="142" s="1"/>
  <c r="D214" i="142" a="1"/>
  <c r="D214" i="142" s="1"/>
  <c r="E214" i="142" s="1"/>
  <c r="I213" i="142" a="1"/>
  <c r="I213" i="142" s="1"/>
  <c r="J213" i="142" s="1"/>
  <c r="D213" i="142" a="1"/>
  <c r="D213" i="142" s="1"/>
  <c r="E213" i="142" s="1"/>
  <c r="I212" i="142" a="1"/>
  <c r="I212" i="142" s="1"/>
  <c r="J212" i="142" s="1"/>
  <c r="D212" i="142" a="1"/>
  <c r="D212" i="142" s="1"/>
  <c r="E212" i="142" s="1"/>
  <c r="I211" i="142" a="1"/>
  <c r="I211" i="142" s="1"/>
  <c r="J211" i="142" s="1"/>
  <c r="D211" i="142" a="1"/>
  <c r="D211" i="142" s="1"/>
  <c r="E211" i="142" s="1"/>
  <c r="I210" i="142" a="1"/>
  <c r="I210" i="142" s="1"/>
  <c r="J210" i="142" s="1"/>
  <c r="D210" i="142" a="1"/>
  <c r="D210" i="142" s="1"/>
  <c r="E210" i="142" s="1"/>
  <c r="I209" i="142" a="1"/>
  <c r="I209" i="142" s="1"/>
  <c r="J209" i="142" s="1"/>
  <c r="D209" i="142" a="1"/>
  <c r="D209" i="142" s="1"/>
  <c r="E209" i="142" s="1"/>
  <c r="I208" i="142" a="1"/>
  <c r="I208" i="142" s="1"/>
  <c r="J208" i="142" s="1"/>
  <c r="D208" i="142" a="1"/>
  <c r="D208" i="142" s="1"/>
  <c r="E208" i="142" s="1"/>
  <c r="I207" i="142" a="1"/>
  <c r="I207" i="142" s="1"/>
  <c r="J207" i="142" s="1"/>
  <c r="D207" i="142" a="1"/>
  <c r="D207" i="142" s="1"/>
  <c r="E207" i="142" s="1"/>
  <c r="I206" i="142" a="1"/>
  <c r="I206" i="142" s="1"/>
  <c r="J206" i="142" s="1"/>
  <c r="D206" i="142" a="1"/>
  <c r="D206" i="142" s="1"/>
  <c r="E206" i="142" s="1"/>
  <c r="I205" i="142" a="1"/>
  <c r="I205" i="142" s="1"/>
  <c r="J205" i="142" s="1"/>
  <c r="D205" i="142" a="1"/>
  <c r="D205" i="142" s="1"/>
  <c r="E205" i="142" s="1"/>
  <c r="I204" i="142" a="1"/>
  <c r="I204" i="142" s="1"/>
  <c r="J204" i="142" s="1"/>
  <c r="D204" i="142" a="1"/>
  <c r="D204" i="142" s="1"/>
  <c r="E204" i="142" s="1"/>
  <c r="I203" i="142" a="1"/>
  <c r="I203" i="142" s="1"/>
  <c r="J203" i="142" s="1"/>
  <c r="D203" i="142" a="1"/>
  <c r="D203" i="142" s="1"/>
  <c r="E203" i="142" s="1"/>
  <c r="I202" i="142" a="1"/>
  <c r="I202" i="142" s="1"/>
  <c r="J202" i="142" s="1"/>
  <c r="D202" i="142" a="1"/>
  <c r="D202" i="142" s="1"/>
  <c r="E202" i="142" s="1"/>
  <c r="I201" i="142" a="1"/>
  <c r="I201" i="142" s="1"/>
  <c r="J201" i="142" s="1"/>
  <c r="D201" i="142" a="1"/>
  <c r="D201" i="142" s="1"/>
  <c r="E201" i="142" s="1"/>
  <c r="I200" i="142" a="1"/>
  <c r="I200" i="142" s="1"/>
  <c r="J200" i="142" s="1"/>
  <c r="D200" i="142" a="1"/>
  <c r="D200" i="142" s="1"/>
  <c r="E200" i="142" s="1"/>
  <c r="I199" i="142" a="1"/>
  <c r="I199" i="142" s="1"/>
  <c r="J199" i="142" s="1"/>
  <c r="D199" i="142" a="1"/>
  <c r="D199" i="142" s="1"/>
  <c r="E199" i="142" s="1"/>
  <c r="I198" i="142" a="1"/>
  <c r="I198" i="142" s="1"/>
  <c r="J198" i="142" s="1"/>
  <c r="D198" i="142" a="1"/>
  <c r="D198" i="142" s="1"/>
  <c r="E198" i="142" s="1"/>
  <c r="I197" i="142" a="1"/>
  <c r="I197" i="142" s="1"/>
  <c r="J197" i="142" s="1"/>
  <c r="D197" i="142" a="1"/>
  <c r="D197" i="142" s="1"/>
  <c r="E197" i="142" s="1"/>
  <c r="I196" i="142" a="1"/>
  <c r="I196" i="142" s="1"/>
  <c r="J196" i="142" s="1"/>
  <c r="D196" i="142" a="1"/>
  <c r="D196" i="142" s="1"/>
  <c r="E196" i="142" s="1"/>
  <c r="I195" i="142" a="1"/>
  <c r="I195" i="142" s="1"/>
  <c r="J195" i="142" s="1"/>
  <c r="D195" i="142" a="1"/>
  <c r="D195" i="142" s="1"/>
  <c r="E195" i="142" s="1"/>
  <c r="I194" i="142" a="1"/>
  <c r="I194" i="142" s="1"/>
  <c r="J194" i="142" s="1"/>
  <c r="D194" i="142" a="1"/>
  <c r="D194" i="142" s="1"/>
  <c r="E194" i="142" s="1"/>
  <c r="I193" i="142" a="1"/>
  <c r="I193" i="142" s="1"/>
  <c r="J193" i="142" s="1"/>
  <c r="D193" i="142" a="1"/>
  <c r="D193" i="142" s="1"/>
  <c r="E193" i="142" s="1"/>
  <c r="I192" i="142" a="1"/>
  <c r="I192" i="142" s="1"/>
  <c r="J192" i="142" s="1"/>
  <c r="D192" i="142" a="1"/>
  <c r="D192" i="142" s="1"/>
  <c r="E192" i="142" s="1"/>
  <c r="I191" i="142" a="1"/>
  <c r="I191" i="142" s="1"/>
  <c r="J191" i="142" s="1"/>
  <c r="D191" i="142" a="1"/>
  <c r="D191" i="142" s="1"/>
  <c r="E191" i="142" s="1"/>
  <c r="I190" i="142" a="1"/>
  <c r="I190" i="142" s="1"/>
  <c r="J190" i="142" s="1"/>
  <c r="D190" i="142" a="1"/>
  <c r="D190" i="142" s="1"/>
  <c r="E190" i="142" s="1"/>
  <c r="I189" i="142" a="1"/>
  <c r="I189" i="142" s="1"/>
  <c r="J189" i="142" s="1"/>
  <c r="D189" i="142" a="1"/>
  <c r="D189" i="142" s="1"/>
  <c r="E189" i="142" s="1"/>
  <c r="I188" i="142" a="1"/>
  <c r="I188" i="142" s="1"/>
  <c r="J188" i="142" s="1"/>
  <c r="D188" i="142" a="1"/>
  <c r="D188" i="142" s="1"/>
  <c r="E188" i="142" s="1"/>
  <c r="I187" i="142" a="1"/>
  <c r="I187" i="142" s="1"/>
  <c r="J187" i="142" s="1"/>
  <c r="D187" i="142" a="1"/>
  <c r="D187" i="142" s="1"/>
  <c r="E187" i="142" s="1"/>
  <c r="I186" i="142" a="1"/>
  <c r="I186" i="142" s="1"/>
  <c r="J186" i="142" s="1"/>
  <c r="D186" i="142" a="1"/>
  <c r="D186" i="142" s="1"/>
  <c r="E186" i="142" s="1"/>
  <c r="I185" i="142" a="1"/>
  <c r="I185" i="142" s="1"/>
  <c r="J185" i="142" s="1"/>
  <c r="D185" i="142" a="1"/>
  <c r="D185" i="142" s="1"/>
  <c r="E185" i="142" s="1"/>
  <c r="I184" i="142" a="1"/>
  <c r="I184" i="142" s="1"/>
  <c r="J184" i="142" s="1"/>
  <c r="D184" i="142" a="1"/>
  <c r="D184" i="142" s="1"/>
  <c r="E184" i="142" s="1"/>
  <c r="I183" i="142" a="1"/>
  <c r="I183" i="142" s="1"/>
  <c r="J183" i="142" s="1"/>
  <c r="D183" i="142" a="1"/>
  <c r="D183" i="142" s="1"/>
  <c r="E183" i="142" s="1"/>
  <c r="I182" i="142" a="1"/>
  <c r="I182" i="142" s="1"/>
  <c r="J182" i="142" s="1"/>
  <c r="D182" i="142" a="1"/>
  <c r="D182" i="142" s="1"/>
  <c r="E182" i="142" s="1"/>
  <c r="I181" i="142" a="1"/>
  <c r="I181" i="142" s="1"/>
  <c r="J181" i="142" s="1"/>
  <c r="D181" i="142" a="1"/>
  <c r="D181" i="142" s="1"/>
  <c r="E181" i="142" s="1"/>
  <c r="I180" i="142" a="1"/>
  <c r="I180" i="142" s="1"/>
  <c r="J180" i="142" s="1"/>
  <c r="D180" i="142" a="1"/>
  <c r="D180" i="142" s="1"/>
  <c r="E180" i="142" s="1"/>
  <c r="I179" i="142" a="1"/>
  <c r="I179" i="142" s="1"/>
  <c r="J179" i="142" s="1"/>
  <c r="D179" i="142" a="1"/>
  <c r="D179" i="142" s="1"/>
  <c r="E179" i="142" s="1"/>
  <c r="I178" i="142" a="1"/>
  <c r="I178" i="142" s="1"/>
  <c r="J178" i="142" s="1"/>
  <c r="D178" i="142" a="1"/>
  <c r="D178" i="142" s="1"/>
  <c r="E178" i="142" s="1"/>
  <c r="I177" i="142" a="1"/>
  <c r="I177" i="142" s="1"/>
  <c r="J177" i="142" s="1"/>
  <c r="D177" i="142" a="1"/>
  <c r="D177" i="142" s="1"/>
  <c r="E177" i="142" s="1"/>
  <c r="I176" i="142" a="1"/>
  <c r="I176" i="142" s="1"/>
  <c r="J176" i="142" s="1"/>
  <c r="D176" i="142" a="1"/>
  <c r="D176" i="142" s="1"/>
  <c r="E176" i="142" s="1"/>
  <c r="I175" i="142" a="1"/>
  <c r="I175" i="142" s="1"/>
  <c r="J175" i="142" s="1"/>
  <c r="D175" i="142" a="1"/>
  <c r="D175" i="142" s="1"/>
  <c r="E175" i="142" s="1"/>
  <c r="I174" i="142" a="1"/>
  <c r="I174" i="142" s="1"/>
  <c r="J174" i="142" s="1"/>
  <c r="D174" i="142" a="1"/>
  <c r="D174" i="142" s="1"/>
  <c r="E174" i="142" s="1"/>
  <c r="I173" i="142" a="1"/>
  <c r="I173" i="142" s="1"/>
  <c r="J173" i="142" s="1"/>
  <c r="D173" i="142" a="1"/>
  <c r="D173" i="142" s="1"/>
  <c r="E173" i="142" s="1"/>
  <c r="I172" i="142" a="1"/>
  <c r="I172" i="142" s="1"/>
  <c r="J172" i="142" s="1"/>
  <c r="D172" i="142" a="1"/>
  <c r="D172" i="142" s="1"/>
  <c r="E172" i="142" s="1"/>
  <c r="I171" i="142" a="1"/>
  <c r="I171" i="142" s="1"/>
  <c r="J171" i="142" s="1"/>
  <c r="D171" i="142" a="1"/>
  <c r="D171" i="142" s="1"/>
  <c r="E171" i="142" s="1"/>
  <c r="I170" i="142" a="1"/>
  <c r="I170" i="142" s="1"/>
  <c r="J170" i="142" s="1"/>
  <c r="D170" i="142" a="1"/>
  <c r="D170" i="142" s="1"/>
  <c r="E170" i="142" s="1"/>
  <c r="I169" i="142" a="1"/>
  <c r="I169" i="142" s="1"/>
  <c r="J169" i="142" s="1"/>
  <c r="D169" i="142" a="1"/>
  <c r="D169" i="142" s="1"/>
  <c r="E169" i="142" s="1"/>
  <c r="I168" i="142" a="1"/>
  <c r="I168" i="142" s="1"/>
  <c r="J168" i="142" s="1"/>
  <c r="D168" i="142" a="1"/>
  <c r="D168" i="142" s="1"/>
  <c r="E168" i="142" s="1"/>
  <c r="I167" i="142" a="1"/>
  <c r="I167" i="142" s="1"/>
  <c r="J167" i="142" s="1"/>
  <c r="D167" i="142" a="1"/>
  <c r="D167" i="142" s="1"/>
  <c r="E167" i="142" s="1"/>
  <c r="I166" i="142" a="1"/>
  <c r="I166" i="142" s="1"/>
  <c r="J166" i="142" s="1"/>
  <c r="D166" i="142" a="1"/>
  <c r="D166" i="142" s="1"/>
  <c r="E166" i="142" s="1"/>
  <c r="I165" i="142" a="1"/>
  <c r="I165" i="142" s="1"/>
  <c r="J165" i="142" s="1"/>
  <c r="D165" i="142" a="1"/>
  <c r="D165" i="142" s="1"/>
  <c r="E165" i="142" s="1"/>
  <c r="I164" i="142" a="1"/>
  <c r="I164" i="142" s="1"/>
  <c r="J164" i="142" s="1"/>
  <c r="D164" i="142" a="1"/>
  <c r="D164" i="142" s="1"/>
  <c r="E164" i="142" s="1"/>
  <c r="I163" i="142" a="1"/>
  <c r="I163" i="142" s="1"/>
  <c r="J163" i="142" s="1"/>
  <c r="D163" i="142" a="1"/>
  <c r="D163" i="142" s="1"/>
  <c r="E163" i="142" s="1"/>
  <c r="I162" i="142" a="1"/>
  <c r="I162" i="142" s="1"/>
  <c r="J162" i="142" s="1"/>
  <c r="D162" i="142" a="1"/>
  <c r="D162" i="142" s="1"/>
  <c r="E162" i="142" s="1"/>
  <c r="I161" i="142" a="1"/>
  <c r="I161" i="142" s="1"/>
  <c r="J161" i="142" s="1"/>
  <c r="D161" i="142" a="1"/>
  <c r="D161" i="142" s="1"/>
  <c r="E161" i="142" s="1"/>
  <c r="I160" i="142" a="1"/>
  <c r="I160" i="142" s="1"/>
  <c r="J160" i="142" s="1"/>
  <c r="D160" i="142" a="1"/>
  <c r="D160" i="142" s="1"/>
  <c r="E160" i="142" s="1"/>
  <c r="I159" i="142" a="1"/>
  <c r="I159" i="142" s="1"/>
  <c r="J159" i="142" s="1"/>
  <c r="D159" i="142" a="1"/>
  <c r="D159" i="142" s="1"/>
  <c r="E159" i="142" s="1"/>
  <c r="I158" i="142" a="1"/>
  <c r="I158" i="142" s="1"/>
  <c r="J158" i="142" s="1"/>
  <c r="D158" i="142" a="1"/>
  <c r="D158" i="142" s="1"/>
  <c r="E158" i="142" s="1"/>
  <c r="I157" i="142" a="1"/>
  <c r="I157" i="142" s="1"/>
  <c r="J157" i="142" s="1"/>
  <c r="D157" i="142" a="1"/>
  <c r="D157" i="142" s="1"/>
  <c r="E157" i="142" s="1"/>
  <c r="I156" i="142" a="1"/>
  <c r="I156" i="142" s="1"/>
  <c r="J156" i="142" s="1"/>
  <c r="D156" i="142" a="1"/>
  <c r="D156" i="142" s="1"/>
  <c r="E156" i="142" s="1"/>
  <c r="I155" i="142" a="1"/>
  <c r="I155" i="142" s="1"/>
  <c r="J155" i="142" s="1"/>
  <c r="D155" i="142" a="1"/>
  <c r="D155" i="142" s="1"/>
  <c r="E155" i="142" s="1"/>
  <c r="I154" i="142" a="1"/>
  <c r="I154" i="142" s="1"/>
  <c r="J154" i="142" s="1"/>
  <c r="D154" i="142" a="1"/>
  <c r="D154" i="142" s="1"/>
  <c r="E154" i="142" s="1"/>
  <c r="I153" i="142" a="1"/>
  <c r="I153" i="142" s="1"/>
  <c r="J153" i="142" s="1"/>
  <c r="D153" i="142" a="1"/>
  <c r="D153" i="142" s="1"/>
  <c r="E153" i="142" s="1"/>
  <c r="I152" i="142" a="1"/>
  <c r="I152" i="142" s="1"/>
  <c r="J152" i="142" s="1"/>
  <c r="D152" i="142" a="1"/>
  <c r="D152" i="142" s="1"/>
  <c r="E152" i="142" s="1"/>
  <c r="I151" i="142" a="1"/>
  <c r="I151" i="142" s="1"/>
  <c r="J151" i="142" s="1"/>
  <c r="D151" i="142" a="1"/>
  <c r="D151" i="142" s="1"/>
  <c r="E151" i="142" s="1"/>
  <c r="I150" i="142" a="1"/>
  <c r="I150" i="142" s="1"/>
  <c r="J150" i="142" s="1"/>
  <c r="D150" i="142" a="1"/>
  <c r="D150" i="142" s="1"/>
  <c r="E150" i="142" s="1"/>
  <c r="I149" i="142" a="1"/>
  <c r="I149" i="142" s="1"/>
  <c r="J149" i="142" s="1"/>
  <c r="D149" i="142" a="1"/>
  <c r="D149" i="142" s="1"/>
  <c r="E149" i="142" s="1"/>
  <c r="I148" i="142" a="1"/>
  <c r="I148" i="142" s="1"/>
  <c r="J148" i="142" s="1"/>
  <c r="D148" i="142" a="1"/>
  <c r="D148" i="142" s="1"/>
  <c r="E148" i="142" s="1"/>
  <c r="I147" i="142" a="1"/>
  <c r="I147" i="142" s="1"/>
  <c r="J147" i="142" s="1"/>
  <c r="D147" i="142" a="1"/>
  <c r="D147" i="142" s="1"/>
  <c r="E147" i="142" s="1"/>
  <c r="I146" i="142" a="1"/>
  <c r="I146" i="142" s="1"/>
  <c r="J146" i="142" s="1"/>
  <c r="D146" i="142" a="1"/>
  <c r="D146" i="142" s="1"/>
  <c r="E146" i="142" s="1"/>
  <c r="I145" i="142" a="1"/>
  <c r="I145" i="142" s="1"/>
  <c r="J145" i="142" s="1"/>
  <c r="D145" i="142" a="1"/>
  <c r="D145" i="142" s="1"/>
  <c r="E145" i="142" s="1"/>
  <c r="I144" i="142" a="1"/>
  <c r="I144" i="142" s="1"/>
  <c r="J144" i="142" s="1"/>
  <c r="D144" i="142" a="1"/>
  <c r="D144" i="142" s="1"/>
  <c r="E144" i="142" s="1"/>
  <c r="I143" i="142" a="1"/>
  <c r="I143" i="142" s="1"/>
  <c r="J143" i="142" s="1"/>
  <c r="D143" i="142" a="1"/>
  <c r="D143" i="142" s="1"/>
  <c r="E143" i="142" s="1"/>
  <c r="I142" i="142" a="1"/>
  <c r="I142" i="142" s="1"/>
  <c r="J142" i="142" s="1"/>
  <c r="D142" i="142" a="1"/>
  <c r="D142" i="142" s="1"/>
  <c r="E142" i="142" s="1"/>
  <c r="I141" i="142" a="1"/>
  <c r="I141" i="142" s="1"/>
  <c r="J141" i="142" s="1"/>
  <c r="D141" i="142" a="1"/>
  <c r="D141" i="142" s="1"/>
  <c r="E141" i="142" s="1"/>
  <c r="I140" i="142" a="1"/>
  <c r="I140" i="142" s="1"/>
  <c r="J140" i="142" s="1"/>
  <c r="D140" i="142" a="1"/>
  <c r="D140" i="142" s="1"/>
  <c r="E140" i="142" s="1"/>
  <c r="I139" i="142" a="1"/>
  <c r="I139" i="142" s="1"/>
  <c r="J139" i="142" s="1"/>
  <c r="D139" i="142" a="1"/>
  <c r="D139" i="142" s="1"/>
  <c r="E139" i="142" s="1"/>
  <c r="I138" i="142" a="1"/>
  <c r="I138" i="142" s="1"/>
  <c r="J138" i="142" s="1"/>
  <c r="D138" i="142" a="1"/>
  <c r="D138" i="142" s="1"/>
  <c r="E138" i="142" s="1"/>
  <c r="I137" i="142" a="1"/>
  <c r="I137" i="142" s="1"/>
  <c r="J137" i="142" s="1"/>
  <c r="D137" i="142" a="1"/>
  <c r="D137" i="142" s="1"/>
  <c r="E137" i="142" s="1"/>
  <c r="I136" i="142" a="1"/>
  <c r="I136" i="142" s="1"/>
  <c r="J136" i="142" s="1"/>
  <c r="D136" i="142" a="1"/>
  <c r="D136" i="142" s="1"/>
  <c r="E136" i="142" s="1"/>
  <c r="I135" i="142" a="1"/>
  <c r="I135" i="142" s="1"/>
  <c r="J135" i="142" s="1"/>
  <c r="D135" i="142" a="1"/>
  <c r="D135" i="142" s="1"/>
  <c r="E135" i="142" s="1"/>
  <c r="I134" i="142" a="1"/>
  <c r="I134" i="142" s="1"/>
  <c r="J134" i="142" s="1"/>
  <c r="D134" i="142" a="1"/>
  <c r="D134" i="142" s="1"/>
  <c r="E134" i="142" s="1"/>
  <c r="I133" i="142" a="1"/>
  <c r="I133" i="142" s="1"/>
  <c r="J133" i="142" s="1"/>
  <c r="D133" i="142" a="1"/>
  <c r="D133" i="142" s="1"/>
  <c r="E133" i="142" s="1"/>
  <c r="I132" i="142" a="1"/>
  <c r="I132" i="142" s="1"/>
  <c r="J132" i="142" s="1"/>
  <c r="D132" i="142" a="1"/>
  <c r="D132" i="142" s="1"/>
  <c r="E132" i="142" s="1"/>
  <c r="I131" i="142" a="1"/>
  <c r="I131" i="142" s="1"/>
  <c r="J131" i="142" s="1"/>
  <c r="D131" i="142" a="1"/>
  <c r="D131" i="142" s="1"/>
  <c r="E131" i="142" s="1"/>
  <c r="I130" i="142" a="1"/>
  <c r="I130" i="142" s="1"/>
  <c r="J130" i="142" s="1"/>
  <c r="D130" i="142" a="1"/>
  <c r="D130" i="142" s="1"/>
  <c r="E130" i="142" s="1"/>
  <c r="I129" i="142" a="1"/>
  <c r="I129" i="142" s="1"/>
  <c r="J129" i="142" s="1"/>
  <c r="D129" i="142" a="1"/>
  <c r="D129" i="142" s="1"/>
  <c r="E129" i="142" s="1"/>
  <c r="I128" i="142" a="1"/>
  <c r="I128" i="142" s="1"/>
  <c r="J128" i="142" s="1"/>
  <c r="D128" i="142" a="1"/>
  <c r="D128" i="142" s="1"/>
  <c r="E128" i="142" s="1"/>
  <c r="I127" i="142" a="1"/>
  <c r="I127" i="142" s="1"/>
  <c r="J127" i="142" s="1"/>
  <c r="D127" i="142" a="1"/>
  <c r="D127" i="142" s="1"/>
  <c r="E127" i="142" s="1"/>
  <c r="I126" i="142" a="1"/>
  <c r="I126" i="142" s="1"/>
  <c r="J126" i="142" s="1"/>
  <c r="D126" i="142" a="1"/>
  <c r="D126" i="142" s="1"/>
  <c r="E126" i="142" s="1"/>
  <c r="I125" i="142" a="1"/>
  <c r="I125" i="142" s="1"/>
  <c r="J125" i="142" s="1"/>
  <c r="D125" i="142" a="1"/>
  <c r="D125" i="142" s="1"/>
  <c r="E125" i="142" s="1"/>
  <c r="I124" i="142" a="1"/>
  <c r="I124" i="142" s="1"/>
  <c r="J124" i="142" s="1"/>
  <c r="D124" i="142" a="1"/>
  <c r="D124" i="142" s="1"/>
  <c r="E124" i="142" s="1"/>
  <c r="I123" i="142" a="1"/>
  <c r="I123" i="142" s="1"/>
  <c r="J123" i="142" s="1"/>
  <c r="D123" i="142" a="1"/>
  <c r="D123" i="142" s="1"/>
  <c r="E123" i="142" s="1"/>
  <c r="I122" i="142" a="1"/>
  <c r="I122" i="142" s="1"/>
  <c r="J122" i="142" s="1"/>
  <c r="D122" i="142" a="1"/>
  <c r="D122" i="142" s="1"/>
  <c r="E122" i="142" s="1"/>
  <c r="I121" i="142" a="1"/>
  <c r="I121" i="142" s="1"/>
  <c r="J121" i="142" s="1"/>
  <c r="D121" i="142" a="1"/>
  <c r="D121" i="142" s="1"/>
  <c r="E121" i="142" s="1"/>
  <c r="I120" i="142" a="1"/>
  <c r="I120" i="142" s="1"/>
  <c r="J120" i="142" s="1"/>
  <c r="D120" i="142" a="1"/>
  <c r="D120" i="142" s="1"/>
  <c r="E120" i="142" s="1"/>
  <c r="I119" i="142" a="1"/>
  <c r="I119" i="142" s="1"/>
  <c r="J119" i="142" s="1"/>
  <c r="D119" i="142" a="1"/>
  <c r="D119" i="142" s="1"/>
  <c r="E119" i="142" s="1"/>
  <c r="I118" i="142" a="1"/>
  <c r="I118" i="142" s="1"/>
  <c r="J118" i="142" s="1"/>
  <c r="D118" i="142" a="1"/>
  <c r="D118" i="142" s="1"/>
  <c r="E118" i="142" s="1"/>
  <c r="I117" i="142" a="1"/>
  <c r="I117" i="142" s="1"/>
  <c r="J117" i="142" s="1"/>
  <c r="D117" i="142" a="1"/>
  <c r="D117" i="142" s="1"/>
  <c r="E117" i="142" s="1"/>
  <c r="I116" i="142" a="1"/>
  <c r="I116" i="142" s="1"/>
  <c r="J116" i="142" s="1"/>
  <c r="D116" i="142" a="1"/>
  <c r="D116" i="142" s="1"/>
  <c r="E116" i="142" s="1"/>
  <c r="I115" i="142" a="1"/>
  <c r="I115" i="142" s="1"/>
  <c r="J115" i="142" s="1"/>
  <c r="D115" i="142" a="1"/>
  <c r="D115" i="142" s="1"/>
  <c r="E115" i="142" s="1"/>
  <c r="I114" i="142" a="1"/>
  <c r="I114" i="142" s="1"/>
  <c r="J114" i="142" s="1"/>
  <c r="D114" i="142" a="1"/>
  <c r="D114" i="142" s="1"/>
  <c r="E114" i="142" s="1"/>
  <c r="I113" i="142" a="1"/>
  <c r="I113" i="142" s="1"/>
  <c r="J113" i="142" s="1"/>
  <c r="D113" i="142" a="1"/>
  <c r="D113" i="142" s="1"/>
  <c r="E113" i="142" s="1"/>
  <c r="I112" i="142" a="1"/>
  <c r="I112" i="142" s="1"/>
  <c r="J112" i="142" s="1"/>
  <c r="D112" i="142" a="1"/>
  <c r="D112" i="142" s="1"/>
  <c r="E112" i="142" s="1"/>
  <c r="I111" i="142" a="1"/>
  <c r="I111" i="142" s="1"/>
  <c r="J111" i="142" s="1"/>
  <c r="D111" i="142" a="1"/>
  <c r="D111" i="142" s="1"/>
  <c r="E111" i="142" s="1"/>
  <c r="I110" i="142" a="1"/>
  <c r="I110" i="142" s="1"/>
  <c r="J110" i="142" s="1"/>
  <c r="D110" i="142" a="1"/>
  <c r="D110" i="142" s="1"/>
  <c r="E110" i="142" s="1"/>
  <c r="I109" i="142" a="1"/>
  <c r="I109" i="142" s="1"/>
  <c r="J109" i="142" s="1"/>
  <c r="D109" i="142" a="1"/>
  <c r="D109" i="142" s="1"/>
  <c r="E109" i="142" s="1"/>
  <c r="I108" i="142" a="1"/>
  <c r="I108" i="142" s="1"/>
  <c r="J108" i="142" s="1"/>
  <c r="D108" i="142" a="1"/>
  <c r="D108" i="142" s="1"/>
  <c r="E108" i="142" s="1"/>
  <c r="I107" i="142" a="1"/>
  <c r="I107" i="142" s="1"/>
  <c r="J107" i="142" s="1"/>
  <c r="D107" i="142" a="1"/>
  <c r="D107" i="142" s="1"/>
  <c r="E107" i="142" s="1"/>
  <c r="I106" i="142" a="1"/>
  <c r="I106" i="142" s="1"/>
  <c r="J106" i="142" s="1"/>
  <c r="D106" i="142" a="1"/>
  <c r="D106" i="142" s="1"/>
  <c r="E106" i="142" s="1"/>
  <c r="I105" i="142" a="1"/>
  <c r="I105" i="142" s="1"/>
  <c r="J105" i="142" s="1"/>
  <c r="D105" i="142" a="1"/>
  <c r="D105" i="142" s="1"/>
  <c r="E105" i="142" s="1"/>
  <c r="I104" i="142" a="1"/>
  <c r="I104" i="142" s="1"/>
  <c r="J104" i="142" s="1"/>
  <c r="D104" i="142" a="1"/>
  <c r="D104" i="142" s="1"/>
  <c r="E104" i="142" s="1"/>
  <c r="I103" i="142" a="1"/>
  <c r="I103" i="142" s="1"/>
  <c r="J103" i="142" s="1"/>
  <c r="D103" i="142" a="1"/>
  <c r="D103" i="142" s="1"/>
  <c r="E103" i="142" s="1"/>
  <c r="I102" i="142" a="1"/>
  <c r="I102" i="142" s="1"/>
  <c r="J102" i="142" s="1"/>
  <c r="D102" i="142" a="1"/>
  <c r="D102" i="142" s="1"/>
  <c r="E102" i="142" s="1"/>
  <c r="I101" i="142" a="1"/>
  <c r="I101" i="142" s="1"/>
  <c r="J101" i="142" s="1"/>
  <c r="D101" i="142" a="1"/>
  <c r="D101" i="142" s="1"/>
  <c r="E101" i="142" s="1"/>
  <c r="I100" i="142" a="1"/>
  <c r="I100" i="142" s="1"/>
  <c r="J100" i="142" s="1"/>
  <c r="D100" i="142" a="1"/>
  <c r="D100" i="142" s="1"/>
  <c r="E100" i="142" s="1"/>
  <c r="I99" i="142" a="1"/>
  <c r="I99" i="142" s="1"/>
  <c r="J99" i="142" s="1"/>
  <c r="D99" i="142" a="1"/>
  <c r="D99" i="142" s="1"/>
  <c r="E99" i="142" s="1"/>
  <c r="I98" i="142" a="1"/>
  <c r="I98" i="142" s="1"/>
  <c r="J98" i="142" s="1"/>
  <c r="D98" i="142" a="1"/>
  <c r="D98" i="142" s="1"/>
  <c r="E98" i="142" s="1"/>
  <c r="I97" i="142" a="1"/>
  <c r="I97" i="142" s="1"/>
  <c r="J97" i="142" s="1"/>
  <c r="D97" i="142" a="1"/>
  <c r="D97" i="142" s="1"/>
  <c r="E97" i="142" s="1"/>
  <c r="I96" i="142" a="1"/>
  <c r="I96" i="142" s="1"/>
  <c r="J96" i="142" s="1"/>
  <c r="D96" i="142" a="1"/>
  <c r="D96" i="142" s="1"/>
  <c r="E96" i="142" s="1"/>
  <c r="I95" i="142" a="1"/>
  <c r="I95" i="142" s="1"/>
  <c r="J95" i="142" s="1"/>
  <c r="D95" i="142" a="1"/>
  <c r="D95" i="142" s="1"/>
  <c r="E95" i="142" s="1"/>
  <c r="I94" i="142" a="1"/>
  <c r="I94" i="142" s="1"/>
  <c r="J94" i="142" s="1"/>
  <c r="D94" i="142" a="1"/>
  <c r="D94" i="142" s="1"/>
  <c r="E94" i="142" s="1"/>
  <c r="I93" i="142" a="1"/>
  <c r="I93" i="142" s="1"/>
  <c r="J93" i="142" s="1"/>
  <c r="D93" i="142" a="1"/>
  <c r="D93" i="142" s="1"/>
  <c r="E93" i="142" s="1"/>
  <c r="I92" i="142" a="1"/>
  <c r="I92" i="142" s="1"/>
  <c r="J92" i="142" s="1"/>
  <c r="D92" i="142" a="1"/>
  <c r="D92" i="142" s="1"/>
  <c r="E92" i="142" s="1"/>
  <c r="I91" i="142" a="1"/>
  <c r="I91" i="142" s="1"/>
  <c r="J91" i="142" s="1"/>
  <c r="D91" i="142" a="1"/>
  <c r="D91" i="142" s="1"/>
  <c r="E91" i="142" s="1"/>
  <c r="I90" i="142" a="1"/>
  <c r="I90" i="142" s="1"/>
  <c r="J90" i="142" s="1"/>
  <c r="D90" i="142" a="1"/>
  <c r="D90" i="142" s="1"/>
  <c r="E90" i="142" s="1"/>
  <c r="I89" i="142" a="1"/>
  <c r="I89" i="142" s="1"/>
  <c r="J89" i="142" s="1"/>
  <c r="D89" i="142" a="1"/>
  <c r="D89" i="142" s="1"/>
  <c r="E89" i="142" s="1"/>
  <c r="I88" i="142" a="1"/>
  <c r="I88" i="142" s="1"/>
  <c r="J88" i="142" s="1"/>
  <c r="D88" i="142" a="1"/>
  <c r="D88" i="142" s="1"/>
  <c r="E88" i="142" s="1"/>
  <c r="I87" i="142" a="1"/>
  <c r="I87" i="142" s="1"/>
  <c r="J87" i="142" s="1"/>
  <c r="D87" i="142" a="1"/>
  <c r="D87" i="142" s="1"/>
  <c r="E87" i="142" s="1"/>
  <c r="I86" i="142" a="1"/>
  <c r="I86" i="142" s="1"/>
  <c r="J86" i="142" s="1"/>
  <c r="D86" i="142" a="1"/>
  <c r="D86" i="142" s="1"/>
  <c r="E86" i="142" s="1"/>
  <c r="I85" i="142" a="1"/>
  <c r="I85" i="142" s="1"/>
  <c r="J85" i="142" s="1"/>
  <c r="D85" i="142" a="1"/>
  <c r="D85" i="142" s="1"/>
  <c r="E85" i="142" s="1"/>
  <c r="I84" i="142" a="1"/>
  <c r="I84" i="142" s="1"/>
  <c r="J84" i="142" s="1"/>
  <c r="D84" i="142" a="1"/>
  <c r="D84" i="142" s="1"/>
  <c r="E84" i="142" s="1"/>
  <c r="I83" i="142" a="1"/>
  <c r="I83" i="142" s="1"/>
  <c r="J83" i="142" s="1"/>
  <c r="D83" i="142" a="1"/>
  <c r="D83" i="142" s="1"/>
  <c r="E83" i="142" s="1"/>
  <c r="I82" i="142" a="1"/>
  <c r="I82" i="142" s="1"/>
  <c r="J82" i="142" s="1"/>
  <c r="D82" i="142" a="1"/>
  <c r="D82" i="142" s="1"/>
  <c r="E82" i="142" s="1"/>
  <c r="I81" i="142" a="1"/>
  <c r="I81" i="142" s="1"/>
  <c r="J81" i="142" s="1"/>
  <c r="D81" i="142" a="1"/>
  <c r="D81" i="142" s="1"/>
  <c r="E81" i="142" s="1"/>
  <c r="I80" i="142" a="1"/>
  <c r="I80" i="142" s="1"/>
  <c r="J80" i="142" s="1"/>
  <c r="D80" i="142" a="1"/>
  <c r="D80" i="142" s="1"/>
  <c r="E80" i="142" s="1"/>
  <c r="I79" i="142" a="1"/>
  <c r="I79" i="142" s="1"/>
  <c r="J79" i="142" s="1"/>
  <c r="D79" i="142" a="1"/>
  <c r="D79" i="142" s="1"/>
  <c r="E79" i="142" s="1"/>
  <c r="I78" i="142" a="1"/>
  <c r="I78" i="142" s="1"/>
  <c r="J78" i="142" s="1"/>
  <c r="D78" i="142" a="1"/>
  <c r="D78" i="142" s="1"/>
  <c r="E78" i="142" s="1"/>
  <c r="I77" i="142" a="1"/>
  <c r="I77" i="142" s="1"/>
  <c r="J77" i="142" s="1"/>
  <c r="D77" i="142" a="1"/>
  <c r="D77" i="142" s="1"/>
  <c r="E77" i="142" s="1"/>
  <c r="I76" i="142" a="1"/>
  <c r="I76" i="142" s="1"/>
  <c r="J76" i="142" s="1"/>
  <c r="D76" i="142" a="1"/>
  <c r="D76" i="142" s="1"/>
  <c r="E76" i="142" s="1"/>
  <c r="I75" i="142" a="1"/>
  <c r="I75" i="142" s="1"/>
  <c r="J75" i="142" s="1"/>
  <c r="D75" i="142" a="1"/>
  <c r="D75" i="142" s="1"/>
  <c r="E75" i="142" s="1"/>
  <c r="I74" i="142" a="1"/>
  <c r="I74" i="142" s="1"/>
  <c r="J74" i="142" s="1"/>
  <c r="D74" i="142" a="1"/>
  <c r="D74" i="142" s="1"/>
  <c r="E74" i="142" s="1"/>
  <c r="I73" i="142" a="1"/>
  <c r="I73" i="142" s="1"/>
  <c r="J73" i="142" s="1"/>
  <c r="D73" i="142" a="1"/>
  <c r="D73" i="142" s="1"/>
  <c r="E73" i="142" s="1"/>
  <c r="I72" i="142" a="1"/>
  <c r="I72" i="142" s="1"/>
  <c r="J72" i="142" s="1"/>
  <c r="D72" i="142" a="1"/>
  <c r="D72" i="142" s="1"/>
  <c r="E72" i="142" s="1"/>
  <c r="I71" i="142" a="1"/>
  <c r="I71" i="142" s="1"/>
  <c r="J71" i="142" s="1"/>
  <c r="D71" i="142" a="1"/>
  <c r="D71" i="142" s="1"/>
  <c r="E71" i="142" s="1"/>
  <c r="I70" i="142" a="1"/>
  <c r="I70" i="142" s="1"/>
  <c r="J70" i="142" s="1"/>
  <c r="D70" i="142" a="1"/>
  <c r="D70" i="142" s="1"/>
  <c r="E70" i="142" s="1"/>
  <c r="I69" i="142" a="1"/>
  <c r="I69" i="142" s="1"/>
  <c r="J69" i="142" s="1"/>
  <c r="D69" i="142" a="1"/>
  <c r="D69" i="142" s="1"/>
  <c r="E69" i="142" s="1"/>
  <c r="I68" i="142" a="1"/>
  <c r="I68" i="142" s="1"/>
  <c r="J68" i="142" s="1"/>
  <c r="D68" i="142" a="1"/>
  <c r="D68" i="142" s="1"/>
  <c r="E68" i="142" s="1"/>
  <c r="I67" i="142" a="1"/>
  <c r="I67" i="142" s="1"/>
  <c r="J67" i="142" s="1"/>
  <c r="D67" i="142" a="1"/>
  <c r="D67" i="142" s="1"/>
  <c r="E67" i="142" s="1"/>
  <c r="I66" i="142" a="1"/>
  <c r="I66" i="142" s="1"/>
  <c r="J66" i="142" s="1"/>
  <c r="D66" i="142" a="1"/>
  <c r="D66" i="142" s="1"/>
  <c r="E66" i="142" s="1"/>
  <c r="I65" i="142" a="1"/>
  <c r="I65" i="142" s="1"/>
  <c r="J65" i="142" s="1"/>
  <c r="D65" i="142" a="1"/>
  <c r="D65" i="142" s="1"/>
  <c r="E65" i="142" s="1"/>
  <c r="I64" i="142" a="1"/>
  <c r="I64" i="142" s="1"/>
  <c r="J64" i="142" s="1"/>
  <c r="D64" i="142" a="1"/>
  <c r="D64" i="142" s="1"/>
  <c r="E64" i="142" s="1"/>
  <c r="I63" i="142" a="1"/>
  <c r="I63" i="142" s="1"/>
  <c r="J63" i="142" s="1"/>
  <c r="D63" i="142" a="1"/>
  <c r="D63" i="142" s="1"/>
  <c r="E63" i="142" s="1"/>
  <c r="I62" i="142" a="1"/>
  <c r="I62" i="142" s="1"/>
  <c r="J62" i="142" s="1"/>
  <c r="D62" i="142" a="1"/>
  <c r="D62" i="142" s="1"/>
  <c r="E62" i="142" s="1"/>
  <c r="I61" i="142" a="1"/>
  <c r="I61" i="142" s="1"/>
  <c r="J61" i="142" s="1"/>
  <c r="D61" i="142" a="1"/>
  <c r="D61" i="142" s="1"/>
  <c r="E61" i="142" s="1"/>
  <c r="I60" i="142" a="1"/>
  <c r="I60" i="142" s="1"/>
  <c r="J60" i="142" s="1"/>
  <c r="D60" i="142" a="1"/>
  <c r="D60" i="142" s="1"/>
  <c r="E60" i="142" s="1"/>
  <c r="I59" i="142" a="1"/>
  <c r="I59" i="142" s="1"/>
  <c r="J59" i="142" s="1"/>
  <c r="D59" i="142" a="1"/>
  <c r="D59" i="142" s="1"/>
  <c r="E59" i="142" s="1"/>
  <c r="I58" i="142" a="1"/>
  <c r="I58" i="142" s="1"/>
  <c r="J58" i="142" s="1"/>
  <c r="D58" i="142" a="1"/>
  <c r="D58" i="142" s="1"/>
  <c r="E58" i="142" s="1"/>
  <c r="I57" i="142" a="1"/>
  <c r="I57" i="142" s="1"/>
  <c r="J57" i="142" s="1"/>
  <c r="D57" i="142" a="1"/>
  <c r="D57" i="142" s="1"/>
  <c r="E57" i="142" s="1"/>
  <c r="I56" i="142" a="1"/>
  <c r="I56" i="142" s="1"/>
  <c r="J56" i="142" s="1"/>
  <c r="D56" i="142" a="1"/>
  <c r="D56" i="142" s="1"/>
  <c r="E56" i="142" s="1"/>
  <c r="I55" i="142" a="1"/>
  <c r="I55" i="142" s="1"/>
  <c r="J55" i="142" s="1"/>
  <c r="D55" i="142" a="1"/>
  <c r="D55" i="142" s="1"/>
  <c r="E55" i="142" s="1"/>
  <c r="I54" i="142" a="1"/>
  <c r="I54" i="142" s="1"/>
  <c r="J54" i="142" s="1"/>
  <c r="D54" i="142" a="1"/>
  <c r="D54" i="142" s="1"/>
  <c r="E54" i="142" s="1"/>
  <c r="I53" i="142" a="1"/>
  <c r="I53" i="142" s="1"/>
  <c r="J53" i="142" s="1"/>
  <c r="D53" i="142" a="1"/>
  <c r="D53" i="142" s="1"/>
  <c r="E53" i="142" s="1"/>
  <c r="I52" i="142" a="1"/>
  <c r="I52" i="142" s="1"/>
  <c r="J52" i="142" s="1"/>
  <c r="D52" i="142" a="1"/>
  <c r="D52" i="142" s="1"/>
  <c r="E52" i="142" s="1"/>
  <c r="I51" i="142" a="1"/>
  <c r="I51" i="142" s="1"/>
  <c r="J51" i="142" s="1"/>
  <c r="D51" i="142" a="1"/>
  <c r="D51" i="142" s="1"/>
  <c r="E51" i="142" s="1"/>
  <c r="I50" i="142" a="1"/>
  <c r="I50" i="142" s="1"/>
  <c r="J50" i="142" s="1"/>
  <c r="D50" i="142" a="1"/>
  <c r="D50" i="142" s="1"/>
  <c r="E50" i="142" s="1"/>
  <c r="I49" i="142" a="1"/>
  <c r="I49" i="142" s="1"/>
  <c r="J49" i="142" s="1"/>
  <c r="D49" i="142" a="1"/>
  <c r="D49" i="142" s="1"/>
  <c r="E49" i="142" s="1"/>
  <c r="I48" i="142" a="1"/>
  <c r="I48" i="142" s="1"/>
  <c r="J48" i="142" s="1"/>
  <c r="D48" i="142" a="1"/>
  <c r="D48" i="142" s="1"/>
  <c r="E48" i="142" s="1"/>
  <c r="I47" i="142" a="1"/>
  <c r="I47" i="142" s="1"/>
  <c r="J47" i="142" s="1"/>
  <c r="D47" i="142" a="1"/>
  <c r="D47" i="142" s="1"/>
  <c r="E47" i="142" s="1"/>
  <c r="I46" i="142" a="1"/>
  <c r="I46" i="142" s="1"/>
  <c r="J46" i="142" s="1"/>
  <c r="D46" i="142" a="1"/>
  <c r="D46" i="142" s="1"/>
  <c r="E46" i="142" s="1"/>
  <c r="I45" i="142" a="1"/>
  <c r="I45" i="142" s="1"/>
  <c r="J45" i="142" s="1"/>
  <c r="D45" i="142" a="1"/>
  <c r="D45" i="142" s="1"/>
  <c r="E45" i="142" s="1"/>
  <c r="I44" i="142" a="1"/>
  <c r="I44" i="142" s="1"/>
  <c r="J44" i="142" s="1"/>
  <c r="D44" i="142" a="1"/>
  <c r="D44" i="142" s="1"/>
  <c r="E44" i="142" s="1"/>
  <c r="I43" i="142" a="1"/>
  <c r="I43" i="142" s="1"/>
  <c r="J43" i="142" s="1"/>
  <c r="D43" i="142" a="1"/>
  <c r="D43" i="142" s="1"/>
  <c r="E43" i="142" s="1"/>
  <c r="I42" i="142" a="1"/>
  <c r="I42" i="142" s="1"/>
  <c r="J42" i="142" s="1"/>
  <c r="D42" i="142" a="1"/>
  <c r="D42" i="142" s="1"/>
  <c r="E42" i="142" s="1"/>
  <c r="G5" i="139"/>
  <c r="F27" i="48" l="1"/>
  <c r="F42" i="48" s="1"/>
  <c r="F43" i="48" s="1"/>
  <c r="G67" i="149"/>
  <c r="G91" i="149"/>
  <c r="A31" i="142"/>
  <c r="A25" i="142"/>
  <c r="A36" i="142"/>
  <c r="A35" i="142"/>
  <c r="A34" i="142"/>
  <c r="A33" i="142"/>
  <c r="A32" i="142"/>
  <c r="A30" i="142"/>
  <c r="A29" i="142"/>
  <c r="A28" i="142"/>
  <c r="A27" i="142"/>
  <c r="A26" i="142"/>
  <c r="G92" i="149" l="1"/>
  <c r="G68" i="149"/>
  <c r="I40" i="48"/>
  <c r="I39" i="48"/>
  <c r="I38" i="48"/>
  <c r="I37" i="48"/>
  <c r="I36" i="48"/>
  <c r="I35" i="48"/>
  <c r="I34" i="48"/>
  <c r="I33" i="48"/>
  <c r="I32" i="48"/>
  <c r="I31" i="48"/>
  <c r="I30" i="48"/>
  <c r="L4" i="48"/>
  <c r="M40" i="48"/>
  <c r="F105" i="139"/>
  <c r="E82" i="139"/>
  <c r="D63" i="139"/>
  <c r="C63" i="139"/>
  <c r="E62" i="139"/>
  <c r="E61" i="139"/>
  <c r="E60" i="139"/>
  <c r="E59" i="139"/>
  <c r="E58" i="139"/>
  <c r="E57" i="139"/>
  <c r="E56" i="139"/>
  <c r="E55" i="139"/>
  <c r="E54" i="139"/>
  <c r="E53" i="139"/>
  <c r="E52" i="139"/>
  <c r="E51" i="139"/>
  <c r="E50" i="139"/>
  <c r="E49" i="139"/>
  <c r="E48" i="139"/>
  <c r="E47" i="139"/>
  <c r="D37" i="139"/>
  <c r="D36" i="139"/>
  <c r="D35" i="139"/>
  <c r="D34" i="139"/>
  <c r="D33" i="139"/>
  <c r="D32" i="139"/>
  <c r="D31" i="139"/>
  <c r="D30" i="139"/>
  <c r="D29" i="139"/>
  <c r="D28" i="139"/>
  <c r="D27" i="139"/>
  <c r="D26" i="139"/>
  <c r="Q31" i="138"/>
  <c r="P31" i="138"/>
  <c r="O31" i="138"/>
  <c r="N31" i="138"/>
  <c r="M31" i="138"/>
  <c r="L31" i="138"/>
  <c r="K31" i="138"/>
  <c r="J31" i="138"/>
  <c r="I31" i="138"/>
  <c r="H31" i="138"/>
  <c r="G31" i="138"/>
  <c r="F31" i="138"/>
  <c r="R30" i="138"/>
  <c r="T30" i="138" s="1"/>
  <c r="R29" i="138"/>
  <c r="T29" i="138" s="1"/>
  <c r="R28" i="138"/>
  <c r="T28" i="138" s="1"/>
  <c r="R27" i="138"/>
  <c r="T27" i="138" s="1"/>
  <c r="R26" i="138"/>
  <c r="T26" i="138" s="1"/>
  <c r="R25" i="138"/>
  <c r="T25" i="138" s="1"/>
  <c r="R24" i="138"/>
  <c r="T24" i="138" s="1"/>
  <c r="Q22" i="138"/>
  <c r="P22" i="138"/>
  <c r="O22" i="138"/>
  <c r="N22" i="138"/>
  <c r="M22" i="138"/>
  <c r="L22" i="138"/>
  <c r="K22" i="138"/>
  <c r="J22" i="138"/>
  <c r="I22" i="138"/>
  <c r="H22" i="138"/>
  <c r="G22" i="138"/>
  <c r="F22" i="138"/>
  <c r="L5" i="48"/>
  <c r="J4" i="46"/>
  <c r="J4" i="127" s="1"/>
  <c r="H4" i="46"/>
  <c r="H4" i="127" s="1"/>
  <c r="B3" i="46"/>
  <c r="F4" i="46"/>
  <c r="F4" i="127" s="1"/>
  <c r="A29" i="48" l="1"/>
  <c r="A28" i="48"/>
  <c r="R31" i="138"/>
  <c r="E63" i="139"/>
  <c r="E65" i="139" s="1"/>
  <c r="G69" i="149"/>
  <c r="G93" i="149"/>
  <c r="B3" i="127"/>
  <c r="I41" i="48"/>
  <c r="A5" i="46"/>
  <c r="B4" i="160" l="1"/>
  <c r="B4" i="159"/>
  <c r="B4" i="158"/>
  <c r="B4" i="157"/>
  <c r="B4" i="133"/>
  <c r="B4" i="154"/>
  <c r="B4" i="156"/>
  <c r="B4" i="151"/>
  <c r="B4" i="59"/>
  <c r="C4" i="145"/>
  <c r="C4" i="144"/>
  <c r="B4" i="138"/>
  <c r="B4" i="143"/>
  <c r="B4" i="142"/>
  <c r="B4" i="50"/>
  <c r="B4" i="147"/>
  <c r="B4" i="150"/>
  <c r="B4" i="148"/>
  <c r="B4" i="22"/>
  <c r="B4" i="152"/>
  <c r="B4" i="3"/>
  <c r="B4" i="139"/>
  <c r="B4" i="149"/>
  <c r="G94" i="149"/>
  <c r="G70" i="149"/>
  <c r="G71" i="149" l="1"/>
  <c r="G95" i="149"/>
  <c r="F154" i="10"/>
  <c r="F139" i="10"/>
  <c r="F124" i="10"/>
  <c r="F109" i="10"/>
  <c r="M38" i="63"/>
  <c r="M36" i="63"/>
  <c r="M34" i="63"/>
  <c r="M32" i="63"/>
  <c r="M30" i="63"/>
  <c r="M28" i="63"/>
  <c r="G96" i="149" l="1"/>
  <c r="G72" i="149"/>
  <c r="F156" i="10"/>
  <c r="F141" i="10"/>
  <c r="F126" i="10"/>
  <c r="F111" i="10"/>
  <c r="G47" i="14"/>
  <c r="G97" i="149" l="1"/>
  <c r="M37" i="14"/>
  <c r="M35" i="14"/>
  <c r="M33" i="14"/>
  <c r="M31" i="14"/>
  <c r="M29" i="14"/>
  <c r="M27" i="14"/>
  <c r="F94" i="10"/>
  <c r="F79" i="10"/>
  <c r="P17" i="127"/>
  <c r="O17" i="127"/>
  <c r="N17" i="127"/>
  <c r="M17" i="127"/>
  <c r="L17" i="127"/>
  <c r="K17" i="127"/>
  <c r="J17" i="127"/>
  <c r="I17" i="127"/>
  <c r="H17" i="127"/>
  <c r="G17" i="127"/>
  <c r="F17" i="127"/>
  <c r="G49" i="63"/>
  <c r="G48" i="63"/>
  <c r="G55" i="63"/>
  <c r="G53" i="14"/>
  <c r="G46" i="14"/>
  <c r="E24" i="133"/>
  <c r="C120" i="63"/>
  <c r="C111" i="14"/>
  <c r="E31" i="133"/>
  <c r="E32" i="133"/>
  <c r="E33" i="133"/>
  <c r="E34" i="133"/>
  <c r="E35" i="133"/>
  <c r="E36" i="133"/>
  <c r="E37" i="133"/>
  <c r="E38" i="133"/>
  <c r="E39" i="133"/>
  <c r="E40" i="133"/>
  <c r="E41" i="133"/>
  <c r="E42" i="133"/>
  <c r="E43" i="133"/>
  <c r="E44" i="133"/>
  <c r="E45" i="133"/>
  <c r="E46" i="133"/>
  <c r="E47" i="133"/>
  <c r="E48" i="133"/>
  <c r="E49" i="133"/>
  <c r="E50" i="133"/>
  <c r="E51" i="133"/>
  <c r="E52" i="133"/>
  <c r="E53" i="133"/>
  <c r="E54" i="133"/>
  <c r="E55" i="133"/>
  <c r="E56" i="133"/>
  <c r="E57" i="133"/>
  <c r="E58" i="133"/>
  <c r="E59" i="133"/>
  <c r="E60" i="133"/>
  <c r="E61" i="133"/>
  <c r="E62" i="133"/>
  <c r="E30" i="133"/>
  <c r="E29" i="133"/>
  <c r="E28" i="133"/>
  <c r="E27" i="133"/>
  <c r="E26" i="133"/>
  <c r="E25" i="133"/>
  <c r="E63" i="133" l="1"/>
  <c r="F81" i="10"/>
  <c r="F96" i="10"/>
  <c r="I4" i="112" l="1"/>
  <c r="E12" i="127" l="1"/>
  <c r="P3" i="127" l="1"/>
  <c r="A31" i="139" l="1"/>
  <c r="A30" i="139"/>
  <c r="A29" i="139"/>
  <c r="A28" i="139"/>
  <c r="A27" i="139"/>
  <c r="A26" i="139"/>
  <c r="A37" i="139"/>
  <c r="A36" i="139"/>
  <c r="A35" i="139"/>
  <c r="A34" i="139"/>
  <c r="A33" i="139"/>
  <c r="A32" i="139"/>
  <c r="K624" i="75"/>
  <c r="B45" i="46" l="1"/>
  <c r="K6" i="75" l="1"/>
  <c r="K7" i="75"/>
  <c r="K8" i="75"/>
  <c r="K9" i="75"/>
  <c r="K10" i="75"/>
  <c r="K11" i="75"/>
  <c r="K12" i="75"/>
  <c r="K13" i="75"/>
  <c r="K14" i="75"/>
  <c r="K15" i="75"/>
  <c r="K16" i="75"/>
  <c r="K17" i="75"/>
  <c r="K18" i="75"/>
  <c r="K19" i="75"/>
  <c r="K20" i="75"/>
  <c r="K21" i="75"/>
  <c r="K22" i="75"/>
  <c r="K23" i="75"/>
  <c r="K24" i="75"/>
  <c r="K25" i="75"/>
  <c r="K26" i="75"/>
  <c r="K27" i="75"/>
  <c r="K28" i="75"/>
  <c r="K29" i="75"/>
  <c r="K30" i="75"/>
  <c r="K31" i="75"/>
  <c r="K32" i="75"/>
  <c r="K33" i="75"/>
  <c r="K34" i="75"/>
  <c r="K35" i="75"/>
  <c r="K36" i="75"/>
  <c r="K37" i="75"/>
  <c r="K38" i="75"/>
  <c r="K39" i="75"/>
  <c r="K40" i="75"/>
  <c r="K41" i="75"/>
  <c r="K42" i="75"/>
  <c r="K43" i="75"/>
  <c r="K44" i="75"/>
  <c r="K45" i="75"/>
  <c r="K46" i="75"/>
  <c r="K47" i="75"/>
  <c r="K48" i="75"/>
  <c r="K49" i="75"/>
  <c r="K50" i="75"/>
  <c r="K51" i="75"/>
  <c r="K52" i="75"/>
  <c r="K53" i="75"/>
  <c r="K54" i="75"/>
  <c r="K55" i="75"/>
  <c r="K56" i="75"/>
  <c r="K57" i="75"/>
  <c r="K58" i="75"/>
  <c r="K59" i="75"/>
  <c r="K60" i="75"/>
  <c r="K61" i="75"/>
  <c r="K62" i="75"/>
  <c r="K63" i="75"/>
  <c r="K64" i="75"/>
  <c r="K65" i="75"/>
  <c r="K66" i="75"/>
  <c r="K67" i="75"/>
  <c r="K68" i="75"/>
  <c r="K69" i="75"/>
  <c r="K70" i="75"/>
  <c r="K71" i="75"/>
  <c r="K72" i="75"/>
  <c r="K73" i="75"/>
  <c r="K74" i="75"/>
  <c r="K75" i="75"/>
  <c r="K76" i="75"/>
  <c r="K77" i="75"/>
  <c r="K78" i="75"/>
  <c r="K79" i="75"/>
  <c r="K80" i="75"/>
  <c r="K81" i="75"/>
  <c r="K82" i="75"/>
  <c r="K83" i="75"/>
  <c r="K84" i="75"/>
  <c r="K85" i="75"/>
  <c r="K86" i="75"/>
  <c r="K87" i="75"/>
  <c r="K88" i="75"/>
  <c r="K89" i="75"/>
  <c r="K90" i="75"/>
  <c r="K91" i="75"/>
  <c r="K92" i="75"/>
  <c r="K93" i="75"/>
  <c r="K94" i="75"/>
  <c r="K95" i="75"/>
  <c r="K96" i="75"/>
  <c r="K97" i="75"/>
  <c r="K98" i="75"/>
  <c r="K99" i="75"/>
  <c r="K100" i="75"/>
  <c r="K101" i="75"/>
  <c r="K102" i="75"/>
  <c r="K103" i="75"/>
  <c r="K104" i="75"/>
  <c r="K105" i="75"/>
  <c r="K106" i="75"/>
  <c r="K107" i="75"/>
  <c r="K108" i="75"/>
  <c r="K109" i="75"/>
  <c r="K110" i="75"/>
  <c r="K111" i="75"/>
  <c r="K112" i="75"/>
  <c r="K113" i="75"/>
  <c r="K114" i="75"/>
  <c r="K115" i="75"/>
  <c r="K116" i="75"/>
  <c r="K117" i="75"/>
  <c r="K118" i="75"/>
  <c r="K119" i="75"/>
  <c r="K120" i="75"/>
  <c r="K121" i="75"/>
  <c r="K122" i="75"/>
  <c r="K123" i="75"/>
  <c r="K124" i="75"/>
  <c r="K125" i="75"/>
  <c r="K126" i="75"/>
  <c r="K127" i="75"/>
  <c r="K128" i="75"/>
  <c r="K129" i="75"/>
  <c r="K130" i="75"/>
  <c r="K131" i="75"/>
  <c r="K132" i="75"/>
  <c r="K133" i="75"/>
  <c r="K134" i="75"/>
  <c r="K135" i="75"/>
  <c r="K136" i="75"/>
  <c r="K137" i="75"/>
  <c r="K138" i="75"/>
  <c r="K139" i="75"/>
  <c r="K140" i="75"/>
  <c r="K141" i="75"/>
  <c r="K142" i="75"/>
  <c r="K143" i="75"/>
  <c r="K144" i="75"/>
  <c r="K145" i="75"/>
  <c r="K146" i="75"/>
  <c r="K147" i="75"/>
  <c r="K148" i="75"/>
  <c r="K149" i="75"/>
  <c r="K150" i="75"/>
  <c r="K151" i="75"/>
  <c r="K152" i="75"/>
  <c r="K153" i="75"/>
  <c r="K154" i="75"/>
  <c r="K155" i="75"/>
  <c r="K156" i="75"/>
  <c r="K157" i="75"/>
  <c r="K158" i="75"/>
  <c r="K159" i="75"/>
  <c r="K160" i="75"/>
  <c r="K161" i="75"/>
  <c r="K162" i="75"/>
  <c r="K163" i="75"/>
  <c r="K164" i="75"/>
  <c r="K165" i="75"/>
  <c r="K166" i="75"/>
  <c r="K167" i="75"/>
  <c r="K168" i="75"/>
  <c r="K169" i="75"/>
  <c r="K170" i="75"/>
  <c r="K171" i="75"/>
  <c r="K172" i="75"/>
  <c r="K173" i="75"/>
  <c r="K174" i="75"/>
  <c r="K175" i="75"/>
  <c r="K176" i="75"/>
  <c r="K177" i="75"/>
  <c r="K178" i="75"/>
  <c r="K179" i="75"/>
  <c r="K180" i="75"/>
  <c r="K181" i="75"/>
  <c r="K182" i="75"/>
  <c r="K183" i="75"/>
  <c r="K184" i="75"/>
  <c r="K185" i="75"/>
  <c r="K186" i="75"/>
  <c r="K187" i="75"/>
  <c r="K188" i="75"/>
  <c r="K189" i="75"/>
  <c r="K190" i="75"/>
  <c r="K191" i="75"/>
  <c r="K192" i="75"/>
  <c r="K193" i="75"/>
  <c r="K194" i="75"/>
  <c r="K195" i="75"/>
  <c r="K196" i="75"/>
  <c r="K197" i="75"/>
  <c r="K198" i="75"/>
  <c r="K199" i="75"/>
  <c r="K200" i="75"/>
  <c r="K201" i="75"/>
  <c r="K202" i="75"/>
  <c r="K203" i="75"/>
  <c r="K204" i="75"/>
  <c r="K205" i="75"/>
  <c r="K206" i="75"/>
  <c r="K207" i="75"/>
  <c r="K208" i="75"/>
  <c r="K209" i="75"/>
  <c r="K210" i="75"/>
  <c r="K211" i="75"/>
  <c r="K212" i="75"/>
  <c r="K213" i="75"/>
  <c r="K214" i="75"/>
  <c r="K215" i="75"/>
  <c r="K216" i="75"/>
  <c r="K217" i="75"/>
  <c r="K218" i="75"/>
  <c r="K219" i="75"/>
  <c r="K220" i="75"/>
  <c r="K221" i="75"/>
  <c r="K222" i="75"/>
  <c r="K223" i="75"/>
  <c r="K224" i="75"/>
  <c r="K225" i="75"/>
  <c r="K226" i="75"/>
  <c r="K227" i="75"/>
  <c r="K228" i="75"/>
  <c r="K229" i="75"/>
  <c r="K230" i="75"/>
  <c r="K231" i="75"/>
  <c r="K232" i="75"/>
  <c r="K233" i="75"/>
  <c r="K234" i="75"/>
  <c r="K235" i="75"/>
  <c r="K236" i="75"/>
  <c r="K237" i="75"/>
  <c r="K238" i="75"/>
  <c r="K239" i="75"/>
  <c r="K240" i="75"/>
  <c r="K241" i="75"/>
  <c r="K242" i="75"/>
  <c r="K243" i="75"/>
  <c r="K244" i="75"/>
  <c r="K245" i="75"/>
  <c r="K246" i="75"/>
  <c r="K247" i="75"/>
  <c r="K248" i="75"/>
  <c r="K249" i="75"/>
  <c r="K250" i="75"/>
  <c r="K251" i="75"/>
  <c r="K252" i="75"/>
  <c r="K253" i="75"/>
  <c r="K254" i="75"/>
  <c r="K255" i="75"/>
  <c r="K256" i="75"/>
  <c r="K257" i="75"/>
  <c r="K258" i="75"/>
  <c r="K259" i="75"/>
  <c r="K260" i="75"/>
  <c r="K261" i="75"/>
  <c r="K262" i="75"/>
  <c r="K263" i="75"/>
  <c r="K264" i="75"/>
  <c r="K265" i="75"/>
  <c r="K266" i="75"/>
  <c r="K267" i="75"/>
  <c r="K268" i="75"/>
  <c r="K269" i="75"/>
  <c r="K270" i="75"/>
  <c r="K271" i="75"/>
  <c r="K272" i="75"/>
  <c r="K273" i="75"/>
  <c r="K274" i="75"/>
  <c r="K275" i="75"/>
  <c r="K276" i="75"/>
  <c r="K277" i="75"/>
  <c r="K278" i="75"/>
  <c r="K279" i="75"/>
  <c r="K280" i="75"/>
  <c r="K281" i="75"/>
  <c r="K282" i="75"/>
  <c r="K283" i="75"/>
  <c r="K284" i="75"/>
  <c r="K285" i="75"/>
  <c r="K286" i="75"/>
  <c r="K287" i="75"/>
  <c r="K288" i="75"/>
  <c r="K289" i="75"/>
  <c r="K290" i="75"/>
  <c r="K291" i="75"/>
  <c r="K292" i="75"/>
  <c r="K293" i="75"/>
  <c r="K294" i="75"/>
  <c r="K295" i="75"/>
  <c r="K296" i="75"/>
  <c r="K297" i="75"/>
  <c r="K298" i="75"/>
  <c r="K299" i="75"/>
  <c r="K300" i="75"/>
  <c r="K301" i="75"/>
  <c r="K302" i="75"/>
  <c r="K303" i="75"/>
  <c r="K304" i="75"/>
  <c r="K305" i="75"/>
  <c r="K306" i="75"/>
  <c r="K307" i="75"/>
  <c r="K308" i="75"/>
  <c r="K309" i="75"/>
  <c r="K310" i="75"/>
  <c r="K311" i="75"/>
  <c r="K312" i="75"/>
  <c r="K313" i="75"/>
  <c r="K314" i="75"/>
  <c r="K315" i="75"/>
  <c r="K316" i="75"/>
  <c r="K317" i="75"/>
  <c r="K318" i="75"/>
  <c r="K319" i="75"/>
  <c r="K320" i="75"/>
  <c r="K321" i="75"/>
  <c r="K322" i="75"/>
  <c r="K323" i="75"/>
  <c r="K324" i="75"/>
  <c r="K325" i="75"/>
  <c r="K326" i="75"/>
  <c r="K327" i="75"/>
  <c r="K328" i="75"/>
  <c r="K329" i="75"/>
  <c r="K330" i="75"/>
  <c r="K331" i="75"/>
  <c r="K332" i="75"/>
  <c r="K333" i="75"/>
  <c r="K334" i="75"/>
  <c r="K335" i="75"/>
  <c r="K336" i="75"/>
  <c r="K337" i="75"/>
  <c r="K338" i="75"/>
  <c r="K339" i="75"/>
  <c r="K340" i="75"/>
  <c r="K341" i="75"/>
  <c r="K342" i="75"/>
  <c r="K343" i="75"/>
  <c r="K344" i="75"/>
  <c r="K345" i="75"/>
  <c r="K346" i="75"/>
  <c r="K347" i="75"/>
  <c r="K348" i="75"/>
  <c r="K349" i="75"/>
  <c r="K350" i="75"/>
  <c r="K351" i="75"/>
  <c r="K352" i="75"/>
  <c r="K353" i="75"/>
  <c r="K354" i="75"/>
  <c r="K355" i="75"/>
  <c r="K356" i="75"/>
  <c r="K357" i="75"/>
  <c r="K358" i="75"/>
  <c r="K359" i="75"/>
  <c r="K360" i="75"/>
  <c r="K361" i="75"/>
  <c r="K362" i="75"/>
  <c r="K363" i="75"/>
  <c r="K364" i="75"/>
  <c r="K365" i="75"/>
  <c r="K366" i="75"/>
  <c r="K367" i="75"/>
  <c r="K368" i="75"/>
  <c r="K369" i="75"/>
  <c r="K370" i="75"/>
  <c r="K371" i="75"/>
  <c r="K372" i="75"/>
  <c r="K373" i="75"/>
  <c r="K374" i="75"/>
  <c r="K375" i="75"/>
  <c r="K376" i="75"/>
  <c r="K377" i="75"/>
  <c r="K378" i="75"/>
  <c r="K379" i="75"/>
  <c r="K380" i="75"/>
  <c r="K381" i="75"/>
  <c r="K382" i="75"/>
  <c r="K383" i="75"/>
  <c r="K384" i="75"/>
  <c r="K385" i="75"/>
  <c r="K386" i="75"/>
  <c r="K387" i="75"/>
  <c r="K388" i="75"/>
  <c r="K389" i="75"/>
  <c r="K390" i="75"/>
  <c r="K391" i="75"/>
  <c r="K392" i="75"/>
  <c r="K393" i="75"/>
  <c r="K394" i="75"/>
  <c r="K395" i="75"/>
  <c r="K396" i="75"/>
  <c r="K397" i="75"/>
  <c r="K398" i="75"/>
  <c r="K399" i="75"/>
  <c r="K400" i="75"/>
  <c r="K401" i="75"/>
  <c r="K402" i="75"/>
  <c r="K403" i="75"/>
  <c r="K404" i="75"/>
  <c r="K405" i="75"/>
  <c r="K406" i="75"/>
  <c r="K407" i="75"/>
  <c r="K408" i="75"/>
  <c r="K409" i="75"/>
  <c r="K410" i="75"/>
  <c r="K411" i="75"/>
  <c r="K412" i="75"/>
  <c r="K413" i="75"/>
  <c r="K414" i="75"/>
  <c r="K415" i="75"/>
  <c r="K416" i="75"/>
  <c r="K417" i="75"/>
  <c r="K418" i="75"/>
  <c r="K419" i="75"/>
  <c r="K420" i="75"/>
  <c r="K421" i="75"/>
  <c r="K422" i="75"/>
  <c r="K423" i="75"/>
  <c r="K424" i="75"/>
  <c r="K425" i="75"/>
  <c r="K426" i="75"/>
  <c r="K427" i="75"/>
  <c r="K428" i="75"/>
  <c r="K429" i="75"/>
  <c r="K430" i="75"/>
  <c r="K431" i="75"/>
  <c r="K432" i="75"/>
  <c r="K433" i="75"/>
  <c r="K434" i="75"/>
  <c r="K435" i="75"/>
  <c r="K436" i="75"/>
  <c r="K437" i="75"/>
  <c r="K438" i="75"/>
  <c r="K439" i="75"/>
  <c r="K440" i="75"/>
  <c r="K441" i="75"/>
  <c r="K442" i="75"/>
  <c r="K443" i="75"/>
  <c r="K444" i="75"/>
  <c r="K445" i="75"/>
  <c r="K446" i="75"/>
  <c r="K447" i="75"/>
  <c r="K448" i="75"/>
  <c r="K449" i="75"/>
  <c r="K450" i="75"/>
  <c r="K451" i="75"/>
  <c r="K452" i="75"/>
  <c r="K453" i="75"/>
  <c r="K454" i="75"/>
  <c r="K455" i="75"/>
  <c r="K456" i="75"/>
  <c r="K457" i="75"/>
  <c r="K458" i="75"/>
  <c r="K459" i="75"/>
  <c r="K460" i="75"/>
  <c r="K461" i="75"/>
  <c r="K462" i="75"/>
  <c r="K463" i="75"/>
  <c r="K464" i="75"/>
  <c r="K465" i="75"/>
  <c r="K466" i="75"/>
  <c r="K467" i="75"/>
  <c r="K468" i="75"/>
  <c r="K469" i="75"/>
  <c r="K470" i="75"/>
  <c r="K471" i="75"/>
  <c r="K472" i="75"/>
  <c r="K473" i="75"/>
  <c r="K474" i="75"/>
  <c r="K475" i="75"/>
  <c r="K476" i="75"/>
  <c r="K477" i="75"/>
  <c r="K478" i="75"/>
  <c r="K479" i="75"/>
  <c r="K480" i="75"/>
  <c r="K481" i="75"/>
  <c r="K482" i="75"/>
  <c r="K483" i="75"/>
  <c r="K484" i="75"/>
  <c r="K485" i="75"/>
  <c r="K486" i="75"/>
  <c r="K487" i="75"/>
  <c r="K488" i="75"/>
  <c r="K489" i="75"/>
  <c r="K490" i="75"/>
  <c r="K491" i="75"/>
  <c r="K492" i="75"/>
  <c r="K493" i="75"/>
  <c r="K494" i="75"/>
  <c r="K495" i="75"/>
  <c r="K496" i="75"/>
  <c r="K497" i="75"/>
  <c r="K498" i="75"/>
  <c r="K499" i="75"/>
  <c r="K500" i="75"/>
  <c r="K501" i="75"/>
  <c r="K502" i="75"/>
  <c r="K503" i="75"/>
  <c r="K504" i="75"/>
  <c r="K505" i="75"/>
  <c r="K506" i="75"/>
  <c r="K507" i="75"/>
  <c r="K508" i="75"/>
  <c r="K509" i="75"/>
  <c r="K510" i="75"/>
  <c r="K511" i="75"/>
  <c r="K512" i="75"/>
  <c r="K513" i="75"/>
  <c r="K514" i="75"/>
  <c r="K515" i="75"/>
  <c r="K516" i="75"/>
  <c r="K517" i="75"/>
  <c r="K518" i="75"/>
  <c r="K519" i="75"/>
  <c r="K520" i="75"/>
  <c r="K521" i="75"/>
  <c r="K522" i="75"/>
  <c r="K523" i="75"/>
  <c r="K524" i="75"/>
  <c r="K525" i="75"/>
  <c r="K526" i="75"/>
  <c r="K527" i="75"/>
  <c r="K528" i="75"/>
  <c r="K529" i="75"/>
  <c r="K530" i="75"/>
  <c r="K531" i="75"/>
  <c r="K532" i="75"/>
  <c r="K533" i="75"/>
  <c r="K534" i="75"/>
  <c r="K535" i="75"/>
  <c r="K536" i="75"/>
  <c r="K537" i="75"/>
  <c r="K538" i="75"/>
  <c r="K539" i="75"/>
  <c r="K540" i="75"/>
  <c r="K541" i="75"/>
  <c r="K542" i="75"/>
  <c r="K543" i="75"/>
  <c r="K544" i="75"/>
  <c r="K545" i="75"/>
  <c r="K546" i="75"/>
  <c r="K547" i="75"/>
  <c r="K548" i="75"/>
  <c r="K549" i="75"/>
  <c r="K550" i="75"/>
  <c r="K551" i="75"/>
  <c r="K552" i="75"/>
  <c r="K553" i="75"/>
  <c r="K554" i="75"/>
  <c r="K555" i="75"/>
  <c r="K556" i="75"/>
  <c r="K557" i="75"/>
  <c r="K558" i="75"/>
  <c r="K559" i="75"/>
  <c r="K560" i="75"/>
  <c r="K561" i="75"/>
  <c r="K562" i="75"/>
  <c r="K563" i="75"/>
  <c r="K564" i="75"/>
  <c r="K565" i="75"/>
  <c r="K566" i="75"/>
  <c r="K567" i="75"/>
  <c r="K568" i="75"/>
  <c r="K569" i="75"/>
  <c r="K570" i="75"/>
  <c r="K571" i="75"/>
  <c r="K572" i="75"/>
  <c r="K573" i="75"/>
  <c r="K574" i="75"/>
  <c r="K575" i="75"/>
  <c r="K576" i="75"/>
  <c r="K577" i="75"/>
  <c r="K578" i="75"/>
  <c r="K579" i="75"/>
  <c r="K580" i="75"/>
  <c r="K581" i="75"/>
  <c r="K582" i="75"/>
  <c r="K583" i="75"/>
  <c r="K584" i="75"/>
  <c r="K585" i="75"/>
  <c r="K586" i="75"/>
  <c r="K587" i="75"/>
  <c r="K588" i="75"/>
  <c r="K589" i="75"/>
  <c r="K590" i="75"/>
  <c r="K591" i="75"/>
  <c r="K592" i="75"/>
  <c r="K593" i="75"/>
  <c r="K594" i="75"/>
  <c r="K595" i="75"/>
  <c r="K596" i="75"/>
  <c r="K597" i="75"/>
  <c r="K598" i="75"/>
  <c r="K599" i="75"/>
  <c r="K600" i="75"/>
  <c r="K601" i="75"/>
  <c r="K602" i="75"/>
  <c r="K603" i="75"/>
  <c r="K604" i="75"/>
  <c r="K605" i="75"/>
  <c r="K606" i="75"/>
  <c r="K607" i="75"/>
  <c r="K608" i="75"/>
  <c r="K609" i="75"/>
  <c r="K610" i="75"/>
  <c r="K611" i="75"/>
  <c r="K612" i="75"/>
  <c r="K613" i="75"/>
  <c r="K614" i="75"/>
  <c r="K615" i="75"/>
  <c r="K616" i="75"/>
  <c r="K617" i="75"/>
  <c r="K618" i="75"/>
  <c r="K619" i="75"/>
  <c r="K620" i="75"/>
  <c r="K621" i="75"/>
  <c r="K622" i="75"/>
  <c r="K623" i="75"/>
  <c r="K625" i="75"/>
  <c r="K626" i="75"/>
  <c r="K627" i="75"/>
  <c r="K628" i="75"/>
  <c r="K629" i="75"/>
  <c r="K630" i="75"/>
  <c r="K631" i="75"/>
  <c r="K632" i="75"/>
  <c r="K5" i="75"/>
  <c r="D42" i="57"/>
  <c r="P27" i="127"/>
  <c r="O27" i="127"/>
  <c r="N27" i="127"/>
  <c r="M27" i="127"/>
  <c r="L27" i="127"/>
  <c r="K27" i="127"/>
  <c r="J27" i="127"/>
  <c r="I27" i="127"/>
  <c r="H27" i="127"/>
  <c r="G27" i="127"/>
  <c r="F27" i="127"/>
  <c r="E27" i="127"/>
  <c r="F25" i="127"/>
  <c r="G25" i="127"/>
  <c r="H25" i="127"/>
  <c r="I25" i="127"/>
  <c r="J25" i="127"/>
  <c r="K25" i="127"/>
  <c r="L25" i="127"/>
  <c r="M25" i="127"/>
  <c r="N25" i="127"/>
  <c r="O25" i="127"/>
  <c r="P25" i="127"/>
  <c r="E25" i="127"/>
  <c r="F20" i="127"/>
  <c r="G20" i="127"/>
  <c r="H20" i="127"/>
  <c r="I20" i="127"/>
  <c r="J20" i="127"/>
  <c r="K20" i="127"/>
  <c r="L20" i="127"/>
  <c r="M20" i="127"/>
  <c r="N20" i="127"/>
  <c r="O20" i="127"/>
  <c r="P20" i="127"/>
  <c r="E20" i="127"/>
  <c r="P4" i="114"/>
  <c r="R24" i="113" a="1"/>
  <c r="R24" i="113" s="1"/>
  <c r="R25" i="113" a="1"/>
  <c r="R25" i="113" s="1"/>
  <c r="R26" i="113" a="1"/>
  <c r="R26" i="113" s="1"/>
  <c r="P4" i="113"/>
  <c r="F18" i="127"/>
  <c r="G18" i="127"/>
  <c r="H18" i="127"/>
  <c r="I18" i="127"/>
  <c r="J18" i="127"/>
  <c r="K18" i="127"/>
  <c r="L18" i="127"/>
  <c r="M18" i="127"/>
  <c r="N18" i="127"/>
  <c r="O18" i="127"/>
  <c r="P18" i="127"/>
  <c r="E18" i="127"/>
  <c r="E17" i="127"/>
  <c r="P16" i="127"/>
  <c r="O16" i="127"/>
  <c r="N16" i="127"/>
  <c r="M16" i="127"/>
  <c r="L16" i="127"/>
  <c r="K16" i="127"/>
  <c r="J16" i="127"/>
  <c r="I16" i="127"/>
  <c r="H16" i="127"/>
  <c r="G16" i="127"/>
  <c r="F16" i="127"/>
  <c r="E16" i="127"/>
  <c r="P14" i="127"/>
  <c r="O14" i="127"/>
  <c r="N14" i="127"/>
  <c r="M14" i="127"/>
  <c r="L14" i="127"/>
  <c r="K14" i="127"/>
  <c r="J14" i="127"/>
  <c r="I14" i="127"/>
  <c r="H14" i="127"/>
  <c r="G14" i="127"/>
  <c r="F14" i="127"/>
  <c r="E14" i="127"/>
  <c r="P13" i="127"/>
  <c r="E13" i="127"/>
  <c r="G4" i="110"/>
  <c r="K4" i="111"/>
  <c r="K5" i="111"/>
  <c r="G5" i="110"/>
  <c r="P4" i="127"/>
  <c r="O13" i="127"/>
  <c r="N13" i="127"/>
  <c r="M13" i="127"/>
  <c r="L13" i="127"/>
  <c r="K13" i="127"/>
  <c r="J13" i="127"/>
  <c r="I13" i="127"/>
  <c r="H13" i="127"/>
  <c r="G13" i="127"/>
  <c r="F13" i="127"/>
  <c r="I5" i="112"/>
  <c r="P5" i="113"/>
  <c r="P5" i="114"/>
  <c r="P5" i="119"/>
  <c r="J5" i="121"/>
  <c r="J5" i="128"/>
  <c r="J5" i="109"/>
  <c r="P12" i="127"/>
  <c r="O12" i="127"/>
  <c r="N12" i="127"/>
  <c r="M12" i="127"/>
  <c r="L12" i="127"/>
  <c r="K12" i="127"/>
  <c r="J12" i="127"/>
  <c r="I12" i="127"/>
  <c r="H12" i="127"/>
  <c r="G12" i="127"/>
  <c r="F12" i="127"/>
  <c r="B39" i="139" l="1"/>
  <c r="B40" i="139" s="1"/>
  <c r="D40" i="57"/>
  <c r="D41" i="57" s="1"/>
  <c r="B40" i="109"/>
  <c r="B42" i="48"/>
  <c r="B38" i="112"/>
  <c r="C39" i="128"/>
  <c r="B39" i="128"/>
  <c r="F40" i="109"/>
  <c r="C38" i="112"/>
  <c r="I42" i="63" l="1" a="1"/>
  <c r="I42" i="63" s="1"/>
  <c r="N4" i="13" l="1"/>
  <c r="H36" i="57"/>
  <c r="H34" i="57"/>
  <c r="H32" i="57"/>
  <c r="H30" i="57"/>
  <c r="H28" i="57"/>
  <c r="M34" i="48"/>
  <c r="P4" i="119" l="1"/>
  <c r="J4" i="121"/>
  <c r="J4" i="128"/>
  <c r="A25" i="128" s="1"/>
  <c r="J4" i="109"/>
  <c r="A47" i="119" l="1"/>
  <c r="A40" i="119"/>
  <c r="A51" i="119"/>
  <c r="A48" i="119"/>
  <c r="A46" i="119"/>
  <c r="A43" i="119"/>
  <c r="A42" i="119"/>
  <c r="A50" i="119"/>
  <c r="A45" i="119"/>
  <c r="A41" i="119"/>
  <c r="A44" i="119"/>
  <c r="A49" i="119"/>
  <c r="C41" i="110"/>
  <c r="C39" i="110" s="1"/>
  <c r="C42" i="109"/>
  <c r="C40" i="109" s="1"/>
  <c r="E42" i="109"/>
  <c r="E40" i="109" s="1"/>
  <c r="A50" i="128"/>
  <c r="A49" i="128"/>
  <c r="A47" i="128"/>
  <c r="F38" i="128"/>
  <c r="F40" i="128" s="1"/>
  <c r="E38" i="128"/>
  <c r="C38" i="128"/>
  <c r="C40" i="128" s="1"/>
  <c r="B38" i="128"/>
  <c r="B40" i="128" s="1"/>
  <c r="G37" i="128"/>
  <c r="D37" i="128"/>
  <c r="G36" i="128"/>
  <c r="D36" i="128"/>
  <c r="G35" i="128"/>
  <c r="D35" i="128"/>
  <c r="A35" i="128"/>
  <c r="G34" i="128"/>
  <c r="D34" i="128"/>
  <c r="G33" i="128"/>
  <c r="D33" i="128"/>
  <c r="A33" i="128"/>
  <c r="G32" i="128"/>
  <c r="D32" i="128"/>
  <c r="G31" i="128"/>
  <c r="D31" i="128"/>
  <c r="G30" i="128"/>
  <c r="D30" i="128"/>
  <c r="A30" i="128"/>
  <c r="G29" i="128"/>
  <c r="D29" i="128"/>
  <c r="G28" i="128"/>
  <c r="D28" i="128"/>
  <c r="G27" i="128"/>
  <c r="D27" i="128"/>
  <c r="A27" i="128"/>
  <c r="G26" i="128"/>
  <c r="A48" i="128"/>
  <c r="P6" i="127"/>
  <c r="O6" i="127"/>
  <c r="N6" i="127"/>
  <c r="M6" i="127"/>
  <c r="L6" i="127"/>
  <c r="K6" i="127"/>
  <c r="J6" i="127"/>
  <c r="I6" i="127"/>
  <c r="H6" i="127"/>
  <c r="G6" i="127"/>
  <c r="F6" i="127"/>
  <c r="E6" i="127"/>
  <c r="F83" i="121"/>
  <c r="A62" i="121"/>
  <c r="A58" i="121"/>
  <c r="A57" i="121"/>
  <c r="A54" i="121"/>
  <c r="E39" i="121"/>
  <c r="C39" i="121"/>
  <c r="F39" i="121"/>
  <c r="F40" i="121" s="1"/>
  <c r="E38" i="121"/>
  <c r="C38" i="121"/>
  <c r="B38" i="121"/>
  <c r="G37" i="121"/>
  <c r="D37" i="121"/>
  <c r="G36" i="121"/>
  <c r="D36" i="121"/>
  <c r="A36" i="121"/>
  <c r="G35" i="121"/>
  <c r="D35" i="121"/>
  <c r="A35" i="121"/>
  <c r="G34" i="121"/>
  <c r="D34" i="121"/>
  <c r="G33" i="121"/>
  <c r="D33" i="121"/>
  <c r="G32" i="121"/>
  <c r="D32" i="121"/>
  <c r="A32" i="121"/>
  <c r="G31" i="121"/>
  <c r="D31" i="121"/>
  <c r="A31" i="121"/>
  <c r="G30" i="121"/>
  <c r="D30" i="121"/>
  <c r="G29" i="121"/>
  <c r="D29" i="121"/>
  <c r="G28" i="121"/>
  <c r="D28" i="121"/>
  <c r="A28" i="121"/>
  <c r="G27" i="121"/>
  <c r="D27" i="121"/>
  <c r="A27" i="121"/>
  <c r="G26" i="121"/>
  <c r="D26" i="121"/>
  <c r="G25" i="121"/>
  <c r="A25" i="121"/>
  <c r="A59" i="121"/>
  <c r="P23" i="119"/>
  <c r="F154" i="114"/>
  <c r="G142" i="114"/>
  <c r="F155" i="114"/>
  <c r="F138" i="114"/>
  <c r="G126" i="114"/>
  <c r="F139" i="114"/>
  <c r="F122" i="114"/>
  <c r="G110" i="114"/>
  <c r="F123" i="114"/>
  <c r="F106" i="114"/>
  <c r="G94" i="114"/>
  <c r="F107" i="114"/>
  <c r="F90" i="114"/>
  <c r="G78" i="114"/>
  <c r="F91" i="114"/>
  <c r="F74" i="114"/>
  <c r="G62" i="114"/>
  <c r="F75" i="114"/>
  <c r="F58" i="114"/>
  <c r="G46" i="114"/>
  <c r="F59" i="114"/>
  <c r="P36" i="114"/>
  <c r="O36" i="114"/>
  <c r="N36" i="114"/>
  <c r="M36" i="114"/>
  <c r="L36" i="114"/>
  <c r="K36" i="114"/>
  <c r="J36" i="114"/>
  <c r="I36" i="114"/>
  <c r="H36" i="114"/>
  <c r="G36" i="114"/>
  <c r="F36" i="114"/>
  <c r="E36" i="114"/>
  <c r="D36" i="114"/>
  <c r="I24" i="114"/>
  <c r="P24" i="114"/>
  <c r="P56" i="113"/>
  <c r="O56" i="113"/>
  <c r="N56" i="113"/>
  <c r="M56" i="113"/>
  <c r="L56" i="113"/>
  <c r="K56" i="113"/>
  <c r="J56" i="113"/>
  <c r="I56" i="113"/>
  <c r="H56" i="113"/>
  <c r="G56" i="113"/>
  <c r="F56" i="113"/>
  <c r="E56" i="113"/>
  <c r="D56" i="113"/>
  <c r="P51" i="113"/>
  <c r="O51" i="113"/>
  <c r="N51" i="113"/>
  <c r="M51" i="113"/>
  <c r="L51" i="113"/>
  <c r="K51" i="113"/>
  <c r="J51" i="113"/>
  <c r="I51" i="113"/>
  <c r="H51" i="113"/>
  <c r="G51" i="113"/>
  <c r="F51" i="113"/>
  <c r="E51" i="113"/>
  <c r="D51" i="113"/>
  <c r="P46" i="113"/>
  <c r="O46" i="113"/>
  <c r="N46" i="113"/>
  <c r="M46" i="113"/>
  <c r="L46" i="113"/>
  <c r="K46" i="113"/>
  <c r="J46" i="113"/>
  <c r="I46" i="113"/>
  <c r="H46" i="113"/>
  <c r="G46" i="113"/>
  <c r="F46" i="113"/>
  <c r="E46" i="113"/>
  <c r="D46" i="113"/>
  <c r="P41" i="113"/>
  <c r="O41" i="113"/>
  <c r="N41" i="113"/>
  <c r="M41" i="113"/>
  <c r="L41" i="113"/>
  <c r="K41" i="113"/>
  <c r="J41" i="113"/>
  <c r="I41" i="113"/>
  <c r="H41" i="113"/>
  <c r="G41" i="113"/>
  <c r="F41" i="113"/>
  <c r="E41" i="113"/>
  <c r="D41" i="113"/>
  <c r="P36" i="113"/>
  <c r="O36" i="113"/>
  <c r="N36" i="113"/>
  <c r="M36" i="113"/>
  <c r="L36" i="113"/>
  <c r="K36" i="113"/>
  <c r="J36" i="113"/>
  <c r="I36" i="113"/>
  <c r="H36" i="113"/>
  <c r="G36" i="113"/>
  <c r="F36" i="113"/>
  <c r="E36" i="113"/>
  <c r="D36" i="113"/>
  <c r="O31" i="113"/>
  <c r="L31" i="113"/>
  <c r="K31" i="113"/>
  <c r="G31" i="113"/>
  <c r="D31" i="113"/>
  <c r="P27" i="113"/>
  <c r="O27" i="113"/>
  <c r="N27" i="113"/>
  <c r="M27" i="113"/>
  <c r="L27" i="113"/>
  <c r="K27" i="113"/>
  <c r="J27" i="113"/>
  <c r="I27" i="113"/>
  <c r="H27" i="113"/>
  <c r="G27" i="113"/>
  <c r="F27" i="113"/>
  <c r="E27" i="113"/>
  <c r="D27" i="113"/>
  <c r="O22" i="113"/>
  <c r="M22" i="113"/>
  <c r="L22" i="113"/>
  <c r="K22" i="113"/>
  <c r="I22" i="113"/>
  <c r="G22" i="113"/>
  <c r="E22" i="113"/>
  <c r="D22" i="113"/>
  <c r="J31" i="113"/>
  <c r="E37" i="112"/>
  <c r="E39" i="112" s="1"/>
  <c r="D37" i="112"/>
  <c r="D39" i="112" s="1"/>
  <c r="C37" i="112"/>
  <c r="C39" i="112" s="1"/>
  <c r="B37" i="112"/>
  <c r="B39" i="112" s="1"/>
  <c r="F36" i="112"/>
  <c r="F35" i="112"/>
  <c r="F34" i="112"/>
  <c r="F33" i="112"/>
  <c r="F32" i="112"/>
  <c r="F31" i="112"/>
  <c r="F30" i="112"/>
  <c r="F29" i="112"/>
  <c r="F28" i="112"/>
  <c r="F27" i="112"/>
  <c r="F26" i="112"/>
  <c r="F25" i="112"/>
  <c r="A53" i="112"/>
  <c r="A51" i="111"/>
  <c r="A43" i="111"/>
  <c r="G38" i="111"/>
  <c r="F38" i="111"/>
  <c r="D38" i="111"/>
  <c r="C38" i="111"/>
  <c r="B38" i="111"/>
  <c r="H37" i="111"/>
  <c r="E37" i="111"/>
  <c r="H36" i="111"/>
  <c r="E36" i="111"/>
  <c r="H35" i="111"/>
  <c r="E35" i="111"/>
  <c r="H34" i="111"/>
  <c r="E34" i="111"/>
  <c r="H33" i="111"/>
  <c r="E33" i="111"/>
  <c r="A33" i="111"/>
  <c r="H32" i="111"/>
  <c r="E32" i="111"/>
  <c r="H31" i="111"/>
  <c r="E31" i="111"/>
  <c r="H30" i="111"/>
  <c r="E30" i="111"/>
  <c r="H29" i="111"/>
  <c r="E29" i="111"/>
  <c r="H28" i="111"/>
  <c r="E28" i="111"/>
  <c r="H27" i="111"/>
  <c r="E27" i="111"/>
  <c r="H26" i="111"/>
  <c r="E26" i="111"/>
  <c r="A48" i="111"/>
  <c r="A55" i="110"/>
  <c r="A54" i="110"/>
  <c r="A52" i="110"/>
  <c r="A51" i="110"/>
  <c r="A48" i="110"/>
  <c r="A47" i="110"/>
  <c r="A46" i="110"/>
  <c r="A44" i="110"/>
  <c r="C38" i="110"/>
  <c r="B38" i="110"/>
  <c r="D37" i="110"/>
  <c r="D36" i="110"/>
  <c r="A36" i="110"/>
  <c r="D35" i="110"/>
  <c r="D34" i="110"/>
  <c r="A34" i="110"/>
  <c r="D33" i="110"/>
  <c r="D32" i="110"/>
  <c r="A32" i="110"/>
  <c r="D31" i="110"/>
  <c r="D30" i="110"/>
  <c r="A30" i="110"/>
  <c r="D29" i="110"/>
  <c r="D28" i="110"/>
  <c r="A28" i="110"/>
  <c r="D27" i="110"/>
  <c r="D26" i="110"/>
  <c r="A26" i="110"/>
  <c r="A53" i="110"/>
  <c r="F39" i="109"/>
  <c r="F41" i="109" s="1"/>
  <c r="E39" i="109"/>
  <c r="C39" i="109"/>
  <c r="B39" i="109"/>
  <c r="G38" i="109"/>
  <c r="D38" i="109"/>
  <c r="G37" i="109"/>
  <c r="D37" i="109"/>
  <c r="G36" i="109"/>
  <c r="D36" i="109"/>
  <c r="G35" i="109"/>
  <c r="D35" i="109"/>
  <c r="G34" i="109"/>
  <c r="D34" i="109"/>
  <c r="G33" i="109"/>
  <c r="D33" i="109"/>
  <c r="G32" i="109"/>
  <c r="D32" i="109"/>
  <c r="G31" i="109"/>
  <c r="D31" i="109"/>
  <c r="G30" i="109"/>
  <c r="D30" i="109"/>
  <c r="G29" i="109"/>
  <c r="D29" i="109"/>
  <c r="G28" i="109"/>
  <c r="D28" i="109"/>
  <c r="G27" i="109"/>
  <c r="D27" i="109"/>
  <c r="D26" i="109"/>
  <c r="A51" i="109"/>
  <c r="D38" i="110" l="1"/>
  <c r="G39" i="109"/>
  <c r="E40" i="128"/>
  <c r="F140" i="114"/>
  <c r="F60" i="114"/>
  <c r="D57" i="113"/>
  <c r="D58" i="113" s="1"/>
  <c r="L57" i="113"/>
  <c r="L58" i="113" s="1"/>
  <c r="N57" i="113"/>
  <c r="N58" i="113" s="1"/>
  <c r="F92" i="114"/>
  <c r="G38" i="121"/>
  <c r="E41" i="109"/>
  <c r="G38" i="128"/>
  <c r="H57" i="113"/>
  <c r="H58" i="113" s="1"/>
  <c r="P57" i="113"/>
  <c r="P58" i="113" s="1"/>
  <c r="F57" i="113"/>
  <c r="F58" i="113" s="1"/>
  <c r="H38" i="111"/>
  <c r="F37" i="112"/>
  <c r="J57" i="113"/>
  <c r="J58" i="113" s="1"/>
  <c r="F124" i="114"/>
  <c r="G57" i="113"/>
  <c r="G58" i="113" s="1"/>
  <c r="K57" i="113"/>
  <c r="K58" i="113" s="1"/>
  <c r="O57" i="113"/>
  <c r="O58" i="113" s="1"/>
  <c r="F156" i="114"/>
  <c r="D38" i="121"/>
  <c r="D38" i="128"/>
  <c r="C40" i="110"/>
  <c r="E38" i="111"/>
  <c r="E57" i="113"/>
  <c r="E58" i="113" s="1"/>
  <c r="I57" i="113"/>
  <c r="I58" i="113" s="1"/>
  <c r="M57" i="113"/>
  <c r="M58" i="113" s="1"/>
  <c r="F108" i="114"/>
  <c r="C40" i="121"/>
  <c r="A51" i="128"/>
  <c r="A31" i="128"/>
  <c r="A52" i="128"/>
  <c r="A34" i="128"/>
  <c r="A37" i="128"/>
  <c r="A44" i="128"/>
  <c r="A53" i="128"/>
  <c r="A26" i="128"/>
  <c r="A29" i="128"/>
  <c r="A45" i="128"/>
  <c r="A54" i="128"/>
  <c r="A32" i="128"/>
  <c r="A46" i="128"/>
  <c r="A55" i="128"/>
  <c r="F85" i="121"/>
  <c r="K23" i="119"/>
  <c r="I23" i="119"/>
  <c r="E40" i="121"/>
  <c r="B40" i="121"/>
  <c r="A36" i="109"/>
  <c r="A33" i="109"/>
  <c r="A30" i="109"/>
  <c r="A53" i="109"/>
  <c r="A28" i="109"/>
  <c r="A38" i="109"/>
  <c r="A46" i="109"/>
  <c r="A52" i="109"/>
  <c r="A54" i="109"/>
  <c r="A45" i="109"/>
  <c r="C41" i="109"/>
  <c r="B41" i="109"/>
  <c r="A28" i="128"/>
  <c r="A36" i="128"/>
  <c r="A29" i="121"/>
  <c r="A37" i="121"/>
  <c r="A52" i="121"/>
  <c r="A60" i="121"/>
  <c r="A53" i="121"/>
  <c r="A61" i="121"/>
  <c r="A30" i="121"/>
  <c r="A55" i="121"/>
  <c r="A63" i="121"/>
  <c r="A33" i="121"/>
  <c r="A56" i="121"/>
  <c r="A64" i="121"/>
  <c r="A26" i="121"/>
  <c r="A34" i="121"/>
  <c r="J23" i="119"/>
  <c r="D23" i="119"/>
  <c r="L23" i="119"/>
  <c r="E23" i="119"/>
  <c r="M23" i="119"/>
  <c r="F23" i="119"/>
  <c r="N23" i="119"/>
  <c r="G23" i="119"/>
  <c r="O23" i="119"/>
  <c r="H23" i="119"/>
  <c r="F76" i="114"/>
  <c r="E24" i="114"/>
  <c r="M24" i="114"/>
  <c r="F24" i="114"/>
  <c r="N24" i="114"/>
  <c r="J24" i="114"/>
  <c r="K24" i="114"/>
  <c r="D24" i="114"/>
  <c r="G24" i="114"/>
  <c r="O24" i="114"/>
  <c r="L24" i="114"/>
  <c r="H24" i="114"/>
  <c r="E31" i="113"/>
  <c r="M31" i="113"/>
  <c r="F22" i="113"/>
  <c r="N22" i="113"/>
  <c r="F31" i="113"/>
  <c r="N31" i="113"/>
  <c r="H22" i="113"/>
  <c r="P22" i="113"/>
  <c r="H31" i="113"/>
  <c r="P31" i="113"/>
  <c r="I31" i="113"/>
  <c r="J22" i="113"/>
  <c r="A46" i="112"/>
  <c r="A26" i="112"/>
  <c r="A30" i="112"/>
  <c r="A34" i="112"/>
  <c r="A47" i="112"/>
  <c r="A28" i="112"/>
  <c r="A32" i="112"/>
  <c r="A36" i="112"/>
  <c r="A25" i="112"/>
  <c r="A29" i="112"/>
  <c r="A33" i="112"/>
  <c r="A48" i="112"/>
  <c r="A27" i="112"/>
  <c r="A31" i="112"/>
  <c r="A35" i="112"/>
  <c r="A49" i="112"/>
  <c r="A42" i="112"/>
  <c r="A50" i="112"/>
  <c r="A43" i="112"/>
  <c r="A51" i="112"/>
  <c r="A44" i="112"/>
  <c r="A52" i="112"/>
  <c r="A45" i="112"/>
  <c r="A27" i="111"/>
  <c r="A35" i="111"/>
  <c r="A41" i="111"/>
  <c r="A49" i="111"/>
  <c r="A30" i="111"/>
  <c r="A42" i="111"/>
  <c r="A50" i="111"/>
  <c r="A28" i="111"/>
  <c r="A36" i="111"/>
  <c r="A44" i="111"/>
  <c r="A52" i="111"/>
  <c r="A31" i="111"/>
  <c r="A45" i="111"/>
  <c r="A26" i="111"/>
  <c r="A34" i="111"/>
  <c r="A46" i="111"/>
  <c r="A29" i="111"/>
  <c r="A37" i="111"/>
  <c r="A47" i="111"/>
  <c r="A32" i="111"/>
  <c r="A27" i="110"/>
  <c r="A31" i="110"/>
  <c r="A35" i="110"/>
  <c r="A49" i="110"/>
  <c r="A50" i="110"/>
  <c r="A29" i="110"/>
  <c r="A33" i="110"/>
  <c r="A37" i="110"/>
  <c r="A45" i="110"/>
  <c r="A48" i="109"/>
  <c r="A56" i="109"/>
  <c r="A26" i="109"/>
  <c r="A29" i="109"/>
  <c r="A37" i="109"/>
  <c r="D39" i="109"/>
  <c r="A49" i="109"/>
  <c r="A47" i="109"/>
  <c r="A55" i="109"/>
  <c r="A34" i="109"/>
  <c r="A32" i="109"/>
  <c r="A50" i="109"/>
  <c r="A31" i="109"/>
  <c r="A27" i="109"/>
  <c r="A35" i="109"/>
  <c r="F78" i="119" l="1"/>
  <c r="F80" i="119" s="1"/>
  <c r="F69" i="119"/>
  <c r="F71" i="119" s="1"/>
  <c r="F60" i="119"/>
  <c r="F62" i="119" s="1"/>
  <c r="E42" i="46" l="1"/>
  <c r="I45" i="53"/>
  <c r="D45" i="53"/>
  <c r="D42" i="53" s="1"/>
  <c r="P618" i="103"/>
  <c r="P617" i="103"/>
  <c r="P616" i="103"/>
  <c r="P615" i="103"/>
  <c r="P614" i="103"/>
  <c r="P613" i="103"/>
  <c r="P612" i="103"/>
  <c r="P611" i="103"/>
  <c r="P610" i="103"/>
  <c r="P609" i="103"/>
  <c r="P608" i="103"/>
  <c r="P607" i="103"/>
  <c r="P606" i="103"/>
  <c r="P605" i="103"/>
  <c r="P604" i="103"/>
  <c r="P603" i="103"/>
  <c r="P602" i="103"/>
  <c r="P601" i="103"/>
  <c r="P600" i="103"/>
  <c r="P599" i="103"/>
  <c r="P598" i="103"/>
  <c r="P597" i="103"/>
  <c r="P596" i="103"/>
  <c r="P595" i="103"/>
  <c r="P594" i="103"/>
  <c r="P593" i="103"/>
  <c r="P592" i="103"/>
  <c r="P591" i="103"/>
  <c r="P590" i="103"/>
  <c r="P589" i="103"/>
  <c r="P588" i="103"/>
  <c r="P587" i="103"/>
  <c r="P586" i="103"/>
  <c r="P585" i="103"/>
  <c r="P584" i="103"/>
  <c r="P583" i="103"/>
  <c r="P582" i="103"/>
  <c r="P581" i="103"/>
  <c r="P580" i="103"/>
  <c r="P579" i="103"/>
  <c r="P578" i="103"/>
  <c r="P577" i="103"/>
  <c r="P576" i="103"/>
  <c r="P575" i="103"/>
  <c r="P574" i="103"/>
  <c r="P573" i="103"/>
  <c r="P572" i="103"/>
  <c r="P571" i="103"/>
  <c r="P570" i="103"/>
  <c r="P569" i="103"/>
  <c r="P568" i="103"/>
  <c r="P567" i="103"/>
  <c r="P566" i="103"/>
  <c r="P565" i="103"/>
  <c r="P564" i="103"/>
  <c r="P563" i="103"/>
  <c r="P562" i="103"/>
  <c r="P561" i="103"/>
  <c r="P560" i="103"/>
  <c r="P559" i="103"/>
  <c r="P558" i="103"/>
  <c r="P557" i="103"/>
  <c r="P556" i="103"/>
  <c r="P555" i="103"/>
  <c r="P554" i="103"/>
  <c r="P553" i="103"/>
  <c r="P552" i="103"/>
  <c r="P551" i="103"/>
  <c r="P550" i="103"/>
  <c r="P549" i="103"/>
  <c r="P548" i="103"/>
  <c r="P547" i="103"/>
  <c r="P546" i="103"/>
  <c r="P545" i="103"/>
  <c r="P544" i="103"/>
  <c r="P543" i="103"/>
  <c r="P542" i="103"/>
  <c r="P541" i="103"/>
  <c r="P540" i="103"/>
  <c r="P539" i="103"/>
  <c r="P538" i="103"/>
  <c r="P537" i="103"/>
  <c r="P536" i="103"/>
  <c r="P535" i="103"/>
  <c r="P534" i="103"/>
  <c r="P533" i="103"/>
  <c r="P532" i="103"/>
  <c r="P531" i="103"/>
  <c r="P530" i="103"/>
  <c r="P529" i="103"/>
  <c r="P528" i="103"/>
  <c r="P527" i="103"/>
  <c r="P526" i="103"/>
  <c r="P525" i="103"/>
  <c r="P524" i="103"/>
  <c r="P523" i="103"/>
  <c r="P522" i="103"/>
  <c r="P521" i="103"/>
  <c r="P520" i="103"/>
  <c r="P519" i="103"/>
  <c r="P518" i="103"/>
  <c r="P517" i="103"/>
  <c r="P516" i="103"/>
  <c r="P515" i="103"/>
  <c r="P514" i="103"/>
  <c r="P513" i="103"/>
  <c r="P512" i="103"/>
  <c r="P511" i="103"/>
  <c r="P510" i="103"/>
  <c r="P509" i="103"/>
  <c r="P508" i="103"/>
  <c r="P507" i="103"/>
  <c r="P506" i="103"/>
  <c r="P505" i="103"/>
  <c r="P504" i="103"/>
  <c r="P503" i="103"/>
  <c r="P502" i="103"/>
  <c r="P501" i="103"/>
  <c r="P500" i="103"/>
  <c r="P499" i="103"/>
  <c r="P498" i="103"/>
  <c r="P497" i="103"/>
  <c r="P496" i="103"/>
  <c r="P495" i="103"/>
  <c r="P494" i="103"/>
  <c r="P493" i="103"/>
  <c r="P492" i="103"/>
  <c r="P491" i="103"/>
  <c r="P490" i="103"/>
  <c r="P489" i="103"/>
  <c r="P488" i="103"/>
  <c r="P487" i="103"/>
  <c r="P486" i="103"/>
  <c r="P485" i="103"/>
  <c r="P484" i="103"/>
  <c r="P483" i="103"/>
  <c r="P482" i="103"/>
  <c r="P481" i="103"/>
  <c r="P480" i="103"/>
  <c r="P479" i="103"/>
  <c r="P478" i="103"/>
  <c r="P477" i="103"/>
  <c r="P476" i="103"/>
  <c r="P475" i="103"/>
  <c r="P474" i="103"/>
  <c r="P473" i="103"/>
  <c r="P472" i="103"/>
  <c r="P471" i="103"/>
  <c r="P470" i="103"/>
  <c r="P469" i="103"/>
  <c r="P468" i="103"/>
  <c r="P467" i="103"/>
  <c r="P466" i="103"/>
  <c r="P465" i="103"/>
  <c r="P464" i="103"/>
  <c r="P463" i="103"/>
  <c r="P462" i="103"/>
  <c r="P461" i="103"/>
  <c r="P460" i="103"/>
  <c r="P459" i="103"/>
  <c r="P458" i="103"/>
  <c r="P457" i="103"/>
  <c r="P456" i="103"/>
  <c r="P455" i="103"/>
  <c r="P454" i="103"/>
  <c r="P453" i="103"/>
  <c r="P452" i="103"/>
  <c r="P451" i="103"/>
  <c r="P450" i="103"/>
  <c r="P449" i="103"/>
  <c r="P448" i="103"/>
  <c r="P447" i="103"/>
  <c r="P446" i="103"/>
  <c r="P445" i="103"/>
  <c r="P444" i="103"/>
  <c r="P443" i="103"/>
  <c r="P442" i="103"/>
  <c r="P441" i="103"/>
  <c r="P440" i="103"/>
  <c r="P439" i="103"/>
  <c r="P438" i="103"/>
  <c r="P437" i="103"/>
  <c r="P436" i="103"/>
  <c r="P435" i="103"/>
  <c r="P434" i="103"/>
  <c r="P433" i="103"/>
  <c r="P432" i="103"/>
  <c r="P431" i="103"/>
  <c r="P430" i="103"/>
  <c r="P429" i="103"/>
  <c r="P428" i="103"/>
  <c r="P427" i="103"/>
  <c r="P426" i="103"/>
  <c r="P425" i="103"/>
  <c r="P424" i="103"/>
  <c r="P423" i="103"/>
  <c r="P422" i="103"/>
  <c r="P421" i="103"/>
  <c r="P420" i="103"/>
  <c r="P419" i="103"/>
  <c r="P418" i="103"/>
  <c r="P417" i="103"/>
  <c r="P416" i="103"/>
  <c r="P415" i="103"/>
  <c r="P414" i="103"/>
  <c r="P413" i="103"/>
  <c r="P412" i="103"/>
  <c r="P411" i="103"/>
  <c r="P410" i="103"/>
  <c r="P409" i="103"/>
  <c r="P408" i="103"/>
  <c r="P407" i="103"/>
  <c r="P406" i="103"/>
  <c r="P405" i="103"/>
  <c r="P404" i="103"/>
  <c r="P403" i="103"/>
  <c r="P402" i="103"/>
  <c r="P401" i="103"/>
  <c r="P400" i="103"/>
  <c r="P399" i="103"/>
  <c r="P398" i="103"/>
  <c r="P397" i="103"/>
  <c r="P396" i="103"/>
  <c r="P395" i="103"/>
  <c r="P394" i="103"/>
  <c r="P393" i="103"/>
  <c r="P392" i="103"/>
  <c r="P391" i="103"/>
  <c r="P390" i="103"/>
  <c r="P389" i="103"/>
  <c r="P388" i="103"/>
  <c r="P387" i="103"/>
  <c r="P386" i="103"/>
  <c r="P385" i="103"/>
  <c r="P384" i="103"/>
  <c r="P383" i="103"/>
  <c r="P382" i="103"/>
  <c r="P381" i="103"/>
  <c r="P380" i="103"/>
  <c r="P379" i="103"/>
  <c r="P378" i="103"/>
  <c r="P377" i="103"/>
  <c r="P376" i="103"/>
  <c r="P375" i="103"/>
  <c r="P374" i="103"/>
  <c r="P373" i="103"/>
  <c r="P372" i="103"/>
  <c r="P371" i="103"/>
  <c r="P370" i="103"/>
  <c r="P369" i="103"/>
  <c r="P368" i="103"/>
  <c r="P367" i="103"/>
  <c r="P366" i="103"/>
  <c r="P365" i="103"/>
  <c r="P364" i="103"/>
  <c r="P363" i="103"/>
  <c r="P362" i="103"/>
  <c r="P361" i="103"/>
  <c r="P360" i="103"/>
  <c r="P359" i="103"/>
  <c r="P358" i="103"/>
  <c r="P357" i="103"/>
  <c r="P356" i="103"/>
  <c r="P355" i="103"/>
  <c r="P354" i="103"/>
  <c r="P353" i="103"/>
  <c r="P352" i="103"/>
  <c r="P351" i="103"/>
  <c r="P350" i="103"/>
  <c r="P349" i="103"/>
  <c r="P348" i="103"/>
  <c r="P347" i="103"/>
  <c r="P346" i="103"/>
  <c r="P345" i="103"/>
  <c r="P344" i="103"/>
  <c r="P343" i="103"/>
  <c r="P342" i="103"/>
  <c r="P341" i="103"/>
  <c r="P340" i="103"/>
  <c r="P339" i="103"/>
  <c r="P338" i="103"/>
  <c r="P337" i="103"/>
  <c r="P336" i="103"/>
  <c r="P335" i="103"/>
  <c r="P334" i="103"/>
  <c r="P333" i="103"/>
  <c r="P332" i="103"/>
  <c r="P331" i="103"/>
  <c r="P330" i="103"/>
  <c r="P329" i="103"/>
  <c r="P328" i="103"/>
  <c r="P327" i="103"/>
  <c r="P326" i="103"/>
  <c r="P325" i="103"/>
  <c r="P324" i="103"/>
  <c r="P323" i="103"/>
  <c r="P322" i="103"/>
  <c r="P321" i="103"/>
  <c r="P320" i="103"/>
  <c r="P319" i="103"/>
  <c r="P318" i="103"/>
  <c r="P317" i="103"/>
  <c r="P316" i="103"/>
  <c r="P315" i="103"/>
  <c r="P314" i="103"/>
  <c r="P313" i="103"/>
  <c r="P312" i="103"/>
  <c r="P311" i="103"/>
  <c r="P310" i="103"/>
  <c r="P309" i="103"/>
  <c r="P308" i="103"/>
  <c r="P307" i="103"/>
  <c r="P306" i="103"/>
  <c r="P305" i="103"/>
  <c r="P304" i="103"/>
  <c r="P303" i="103"/>
  <c r="P302" i="103"/>
  <c r="P301" i="103"/>
  <c r="P300" i="103"/>
  <c r="P299" i="103"/>
  <c r="P298" i="103"/>
  <c r="P297" i="103"/>
  <c r="P296" i="103"/>
  <c r="P295" i="103"/>
  <c r="P294" i="103"/>
  <c r="P293" i="103"/>
  <c r="P292" i="103"/>
  <c r="P291" i="103"/>
  <c r="P290" i="103"/>
  <c r="P289" i="103"/>
  <c r="P288" i="103"/>
  <c r="P287" i="103"/>
  <c r="P286" i="103"/>
  <c r="P285" i="103"/>
  <c r="P284" i="103"/>
  <c r="P283" i="103"/>
  <c r="P282" i="103"/>
  <c r="P281" i="103"/>
  <c r="P280" i="103"/>
  <c r="P279" i="103"/>
  <c r="P278" i="103"/>
  <c r="P277" i="103"/>
  <c r="P276" i="103"/>
  <c r="P275" i="103"/>
  <c r="P274" i="103"/>
  <c r="P273" i="103"/>
  <c r="P272" i="103"/>
  <c r="P271" i="103"/>
  <c r="P270" i="103"/>
  <c r="P269" i="103"/>
  <c r="P268" i="103"/>
  <c r="P267" i="103"/>
  <c r="P266" i="103"/>
  <c r="P265" i="103"/>
  <c r="P264" i="103"/>
  <c r="P263" i="103"/>
  <c r="P262" i="103"/>
  <c r="P261" i="103"/>
  <c r="P260" i="103"/>
  <c r="P259" i="103"/>
  <c r="P258" i="103"/>
  <c r="P257" i="103"/>
  <c r="P256" i="103"/>
  <c r="P255" i="103"/>
  <c r="P254" i="103"/>
  <c r="P253" i="103"/>
  <c r="P252" i="103"/>
  <c r="P251" i="103"/>
  <c r="P250" i="103"/>
  <c r="P249" i="103"/>
  <c r="P248" i="103"/>
  <c r="P247" i="103"/>
  <c r="P246" i="103"/>
  <c r="P245" i="103"/>
  <c r="P244" i="103"/>
  <c r="P243" i="103"/>
  <c r="P242" i="103"/>
  <c r="P241" i="103"/>
  <c r="P240" i="103"/>
  <c r="P239" i="103"/>
  <c r="P238" i="103"/>
  <c r="P237" i="103"/>
  <c r="P236" i="103"/>
  <c r="P235" i="103"/>
  <c r="P234" i="103"/>
  <c r="P233" i="103"/>
  <c r="P232" i="103"/>
  <c r="P231" i="103"/>
  <c r="P230" i="103"/>
  <c r="P229" i="103"/>
  <c r="P228" i="103"/>
  <c r="P227" i="103"/>
  <c r="P226" i="103"/>
  <c r="P225" i="103"/>
  <c r="P224" i="103"/>
  <c r="P223" i="103"/>
  <c r="P222" i="103"/>
  <c r="P221" i="103"/>
  <c r="P220" i="103"/>
  <c r="P219" i="103"/>
  <c r="P218" i="103"/>
  <c r="P217" i="103"/>
  <c r="P216" i="103"/>
  <c r="P215" i="103"/>
  <c r="P214" i="103"/>
  <c r="P213" i="103"/>
  <c r="P212" i="103"/>
  <c r="P211" i="103"/>
  <c r="P210" i="103"/>
  <c r="P209" i="103"/>
  <c r="P208" i="103"/>
  <c r="P207" i="103"/>
  <c r="P206" i="103"/>
  <c r="P205" i="103"/>
  <c r="P204" i="103"/>
  <c r="P203" i="103"/>
  <c r="P202" i="103"/>
  <c r="P201" i="103"/>
  <c r="P200" i="103"/>
  <c r="P199" i="103"/>
  <c r="P198" i="103"/>
  <c r="P197" i="103"/>
  <c r="P196" i="103"/>
  <c r="P195" i="103"/>
  <c r="P194" i="103"/>
  <c r="P193" i="103"/>
  <c r="P192" i="103"/>
  <c r="P191" i="103"/>
  <c r="P190" i="103"/>
  <c r="P189" i="103"/>
  <c r="P188" i="103"/>
  <c r="P187" i="103"/>
  <c r="P186" i="103"/>
  <c r="P185" i="103"/>
  <c r="P184" i="103"/>
  <c r="P183" i="103"/>
  <c r="P182" i="103"/>
  <c r="P181" i="103"/>
  <c r="P180" i="103"/>
  <c r="P179" i="103"/>
  <c r="P178" i="103"/>
  <c r="P177" i="103"/>
  <c r="P176" i="103"/>
  <c r="P175" i="103"/>
  <c r="P174" i="103"/>
  <c r="P173" i="103"/>
  <c r="P172" i="103"/>
  <c r="P171" i="103"/>
  <c r="P170" i="103"/>
  <c r="P169" i="103"/>
  <c r="P168" i="103"/>
  <c r="P167" i="103"/>
  <c r="P166" i="103"/>
  <c r="P165" i="103"/>
  <c r="P164" i="103"/>
  <c r="P163" i="103"/>
  <c r="P162" i="103"/>
  <c r="P161" i="103"/>
  <c r="P160" i="103"/>
  <c r="P159" i="103"/>
  <c r="P158" i="103"/>
  <c r="P157" i="103"/>
  <c r="P156" i="103"/>
  <c r="P155" i="103"/>
  <c r="P154" i="103"/>
  <c r="P153" i="103"/>
  <c r="P152" i="103"/>
  <c r="P151" i="103"/>
  <c r="P150" i="103"/>
  <c r="P149" i="103"/>
  <c r="P148" i="103"/>
  <c r="P147" i="103"/>
  <c r="P146" i="103"/>
  <c r="P145" i="103"/>
  <c r="P144" i="103"/>
  <c r="P143" i="103"/>
  <c r="P142" i="103"/>
  <c r="P141" i="103"/>
  <c r="P140" i="103"/>
  <c r="P139" i="103"/>
  <c r="P138" i="103"/>
  <c r="P137" i="103"/>
  <c r="P136" i="103"/>
  <c r="P135" i="103"/>
  <c r="P134" i="103"/>
  <c r="P133" i="103"/>
  <c r="P132" i="103"/>
  <c r="P131" i="103"/>
  <c r="P130" i="103"/>
  <c r="P129" i="103"/>
  <c r="P128" i="103"/>
  <c r="P127" i="103"/>
  <c r="P126" i="103"/>
  <c r="P125" i="103"/>
  <c r="P124" i="103"/>
  <c r="P123" i="103"/>
  <c r="P122" i="103"/>
  <c r="P121" i="103"/>
  <c r="P120" i="103"/>
  <c r="P119" i="103"/>
  <c r="P118" i="103"/>
  <c r="P117" i="103"/>
  <c r="P116" i="103"/>
  <c r="P115" i="103"/>
  <c r="P114" i="103"/>
  <c r="P113" i="103"/>
  <c r="P112" i="103"/>
  <c r="P111" i="103"/>
  <c r="P110" i="103"/>
  <c r="P109" i="103"/>
  <c r="P108" i="103"/>
  <c r="P107" i="103"/>
  <c r="P106" i="103"/>
  <c r="P105" i="103"/>
  <c r="P104" i="103"/>
  <c r="P103" i="103"/>
  <c r="P102" i="103"/>
  <c r="P101" i="103"/>
  <c r="P100" i="103"/>
  <c r="P99" i="103"/>
  <c r="P98" i="103"/>
  <c r="P97" i="103"/>
  <c r="P96" i="103"/>
  <c r="P95" i="103"/>
  <c r="P94" i="103"/>
  <c r="P93" i="103"/>
  <c r="P92" i="103"/>
  <c r="P91" i="103"/>
  <c r="P90" i="103"/>
  <c r="P89" i="103"/>
  <c r="P88" i="103"/>
  <c r="P87" i="103"/>
  <c r="P86" i="103"/>
  <c r="P85" i="103"/>
  <c r="P84" i="103"/>
  <c r="P83" i="103"/>
  <c r="P82" i="103"/>
  <c r="P81" i="103"/>
  <c r="P80" i="103"/>
  <c r="P79" i="103"/>
  <c r="P78" i="103"/>
  <c r="P77" i="103"/>
  <c r="P76" i="103"/>
  <c r="P75" i="103"/>
  <c r="P74" i="103"/>
  <c r="P73" i="103"/>
  <c r="P72" i="103"/>
  <c r="P71" i="103"/>
  <c r="P70" i="103"/>
  <c r="P69" i="103"/>
  <c r="P68" i="103"/>
  <c r="P67" i="103"/>
  <c r="P66" i="103"/>
  <c r="P65" i="103"/>
  <c r="P64" i="103"/>
  <c r="P63" i="103"/>
  <c r="P62" i="103"/>
  <c r="P61" i="103"/>
  <c r="P60" i="103"/>
  <c r="P59" i="103"/>
  <c r="P58" i="103"/>
  <c r="P57" i="103"/>
  <c r="P56" i="103"/>
  <c r="P55" i="103"/>
  <c r="P54" i="103"/>
  <c r="P53" i="103"/>
  <c r="P52" i="103"/>
  <c r="P51" i="103"/>
  <c r="P50" i="103"/>
  <c r="P49" i="103"/>
  <c r="P48" i="103"/>
  <c r="P47" i="103"/>
  <c r="P46" i="103"/>
  <c r="P45" i="103"/>
  <c r="P44" i="103"/>
  <c r="P43" i="103"/>
  <c r="P42" i="103"/>
  <c r="P41" i="103"/>
  <c r="P40" i="103"/>
  <c r="P39" i="103"/>
  <c r="P38" i="103"/>
  <c r="P37" i="103"/>
  <c r="P36" i="103"/>
  <c r="P35" i="103"/>
  <c r="P34" i="103"/>
  <c r="P33" i="103"/>
  <c r="P32" i="103"/>
  <c r="P31" i="103"/>
  <c r="P30" i="103"/>
  <c r="P29" i="103"/>
  <c r="P28" i="103"/>
  <c r="P27" i="103"/>
  <c r="P26" i="103"/>
  <c r="P25" i="103"/>
  <c r="P24" i="103"/>
  <c r="P23" i="103"/>
  <c r="P22" i="103"/>
  <c r="P21" i="103"/>
  <c r="P20" i="103"/>
  <c r="P19" i="103"/>
  <c r="P18" i="103"/>
  <c r="P17" i="103"/>
  <c r="B38" i="46" l="1"/>
  <c r="N29" i="13" l="1"/>
  <c r="G51" i="13" s="1"/>
  <c r="N25" i="13"/>
  <c r="N26" i="13"/>
  <c r="N27" i="13" l="1"/>
  <c r="N30" i="13"/>
  <c r="D619" i="103" l="1"/>
  <c r="E619" i="103"/>
  <c r="F619" i="103"/>
  <c r="G619" i="103"/>
  <c r="H619" i="103"/>
  <c r="I619" i="103"/>
  <c r="J619" i="103"/>
  <c r="K619" i="103"/>
  <c r="L619" i="103"/>
  <c r="M619" i="103"/>
  <c r="N619" i="103"/>
  <c r="O619" i="103"/>
  <c r="C619" i="103"/>
  <c r="P5" i="103"/>
  <c r="P6" i="103"/>
  <c r="P7" i="103"/>
  <c r="P8" i="103"/>
  <c r="P9" i="103"/>
  <c r="P10" i="103"/>
  <c r="P11" i="103"/>
  <c r="P12" i="103"/>
  <c r="P13" i="103"/>
  <c r="P14" i="103"/>
  <c r="P15" i="103"/>
  <c r="P16" i="103"/>
  <c r="P4" i="103"/>
  <c r="D1" i="103"/>
  <c r="H3" i="103" s="1"/>
  <c r="P619" i="103" l="1"/>
  <c r="D3" i="103"/>
  <c r="G3" i="103"/>
  <c r="J3" i="103"/>
  <c r="K3" i="103"/>
  <c r="I3" i="103"/>
  <c r="M3" i="103"/>
  <c r="N3" i="103"/>
  <c r="E3" i="103"/>
  <c r="F3" i="103"/>
  <c r="L3" i="103"/>
  <c r="O3" i="103"/>
  <c r="G55" i="14" l="1"/>
  <c r="I57" i="14" s="1"/>
  <c r="G57" i="14" l="1"/>
  <c r="H57" i="14"/>
  <c r="L40" i="63"/>
  <c r="L39" i="14"/>
  <c r="G45" i="14" s="1"/>
  <c r="G48" i="14" s="1"/>
  <c r="M30" i="13"/>
  <c r="L30" i="13"/>
  <c r="K30" i="13"/>
  <c r="J30" i="13"/>
  <c r="I30" i="13"/>
  <c r="H30" i="13"/>
  <c r="G58" i="13"/>
  <c r="H60" i="13" s="1"/>
  <c r="G56" i="13"/>
  <c r="G47" i="63" l="1"/>
  <c r="G50" i="63" s="1"/>
  <c r="M40" i="63"/>
  <c r="G60" i="13"/>
  <c r="I60" i="13"/>
  <c r="I167" i="60" l="1"/>
  <c r="I154" i="60"/>
  <c r="I155" i="60"/>
  <c r="I156" i="60"/>
  <c r="I157" i="60"/>
  <c r="I158" i="60"/>
  <c r="I153" i="60"/>
  <c r="H146" i="60"/>
  <c r="H144" i="60"/>
  <c r="G166" i="60" s="1"/>
  <c r="I166" i="60" s="1"/>
  <c r="I168" i="60" l="1"/>
  <c r="I159" i="60"/>
  <c r="I160" i="60" s="1"/>
  <c r="H145" i="60"/>
  <c r="L35" i="60" l="1"/>
  <c r="M35" i="60"/>
  <c r="L36" i="60"/>
  <c r="M36" i="60"/>
  <c r="L37" i="60"/>
  <c r="M37" i="60"/>
  <c r="L38" i="60"/>
  <c r="M38" i="60"/>
  <c r="L39" i="60"/>
  <c r="M39" i="60"/>
  <c r="M34" i="60"/>
  <c r="L34" i="60"/>
  <c r="E40" i="60"/>
  <c r="I40" i="60"/>
  <c r="I42" i="60" l="1"/>
  <c r="E42" i="60"/>
  <c r="H37" i="57" l="1"/>
  <c r="H38" i="57"/>
  <c r="H33" i="57"/>
  <c r="G27" i="56"/>
  <c r="H27" i="56"/>
  <c r="G29" i="56"/>
  <c r="H29" i="56"/>
  <c r="G31" i="56"/>
  <c r="H31" i="56"/>
  <c r="G33" i="56"/>
  <c r="H33" i="56"/>
  <c r="G35" i="56"/>
  <c r="H35" i="56"/>
  <c r="G37" i="56"/>
  <c r="H37" i="56"/>
  <c r="G39" i="56"/>
  <c r="H39" i="56"/>
  <c r="G41" i="56"/>
  <c r="H41" i="56"/>
  <c r="G43" i="56"/>
  <c r="H43" i="56"/>
  <c r="G45" i="56"/>
  <c r="H45" i="56"/>
  <c r="G47" i="56"/>
  <c r="H47" i="56"/>
  <c r="G49" i="56"/>
  <c r="H49" i="56"/>
  <c r="N27" i="56"/>
  <c r="N29" i="56"/>
  <c r="N31" i="56"/>
  <c r="N33" i="56"/>
  <c r="N35" i="56"/>
  <c r="N37" i="56"/>
  <c r="N39" i="56"/>
  <c r="N41" i="56"/>
  <c r="N43" i="56"/>
  <c r="N45" i="56"/>
  <c r="N47" i="56"/>
  <c r="N49" i="56"/>
  <c r="H35" i="57" l="1"/>
  <c r="F192" i="18"/>
  <c r="F174" i="18"/>
  <c r="F156" i="18"/>
  <c r="F138" i="18"/>
  <c r="F120" i="18"/>
  <c r="F194" i="18" l="1"/>
  <c r="F176" i="18"/>
  <c r="F158" i="18"/>
  <c r="F140" i="18"/>
  <c r="F122" i="18"/>
  <c r="U27" i="10" l="1"/>
  <c r="B59" i="10" s="1"/>
  <c r="K27" i="10"/>
  <c r="B49" i="10" s="1"/>
  <c r="L27" i="10"/>
  <c r="B50" i="10" s="1"/>
  <c r="M27" i="10"/>
  <c r="B51" i="10" s="1"/>
  <c r="N27" i="10"/>
  <c r="B52" i="10" s="1"/>
  <c r="O27" i="10"/>
  <c r="B53" i="10" s="1"/>
  <c r="P27" i="10"/>
  <c r="B54" i="10" s="1"/>
  <c r="Q27" i="10"/>
  <c r="B55" i="10" s="1"/>
  <c r="R27" i="10"/>
  <c r="B56" i="10" s="1"/>
  <c r="S27" i="10"/>
  <c r="B57" i="10" s="1"/>
  <c r="T27" i="10"/>
  <c r="B58" i="10" s="1"/>
  <c r="J27" i="10"/>
  <c r="B48" i="10" s="1"/>
  <c r="B60" i="10" l="1"/>
  <c r="N5" i="13" l="1"/>
  <c r="M5" i="60"/>
  <c r="R5" i="14"/>
  <c r="R5" i="72"/>
  <c r="L5" i="69"/>
  <c r="M5" i="53"/>
  <c r="K5" i="57"/>
  <c r="P5" i="18"/>
  <c r="Q5" i="50"/>
  <c r="S5" i="2"/>
  <c r="P5" i="52"/>
  <c r="U5" i="10"/>
  <c r="K5" i="38"/>
  <c r="R5" i="63"/>
  <c r="R5" i="3"/>
  <c r="G38" i="69"/>
  <c r="D38" i="69"/>
  <c r="G37" i="69"/>
  <c r="D37" i="69"/>
  <c r="G36" i="69"/>
  <c r="D36" i="69"/>
  <c r="G35" i="69"/>
  <c r="D35" i="69"/>
  <c r="G34" i="69"/>
  <c r="D34" i="69"/>
  <c r="G33" i="69"/>
  <c r="D33" i="69"/>
  <c r="G32" i="69"/>
  <c r="D32" i="69"/>
  <c r="G31" i="69"/>
  <c r="D31" i="69"/>
  <c r="G30" i="69"/>
  <c r="D30" i="69"/>
  <c r="G29" i="69"/>
  <c r="D29" i="69"/>
  <c r="G28" i="69"/>
  <c r="D28" i="69"/>
  <c r="G27" i="69"/>
  <c r="D27" i="69"/>
  <c r="G39" i="69" l="1"/>
  <c r="D39" i="69"/>
  <c r="F69" i="61" l="1"/>
  <c r="F51" i="61"/>
  <c r="F130" i="60"/>
  <c r="F129" i="60"/>
  <c r="F110" i="60"/>
  <c r="F109" i="60"/>
  <c r="F91" i="60"/>
  <c r="F90" i="60"/>
  <c r="F84" i="53"/>
  <c r="F71" i="53"/>
  <c r="F53" i="61" l="1"/>
  <c r="F90" i="53"/>
  <c r="F71" i="61"/>
  <c r="F131" i="60"/>
  <c r="F111" i="60"/>
  <c r="F92" i="60"/>
  <c r="F86" i="53"/>
  <c r="F73" i="53"/>
  <c r="F111" i="19" l="1"/>
  <c r="F113" i="19" s="1"/>
  <c r="F93" i="19"/>
  <c r="F95" i="19" s="1"/>
  <c r="F75" i="19"/>
  <c r="F77" i="19" s="1"/>
  <c r="F77" i="24"/>
  <c r="F79" i="24" l="1"/>
  <c r="F102" i="18"/>
  <c r="F84" i="18"/>
  <c r="F66" i="18"/>
  <c r="F58" i="63"/>
  <c r="F67" i="63" s="1"/>
  <c r="F66" i="63"/>
  <c r="F104" i="18" l="1"/>
  <c r="F86" i="18"/>
  <c r="F68" i="18"/>
  <c r="F68" i="63"/>
  <c r="D39" i="48" l="1"/>
  <c r="F69" i="52"/>
  <c r="F71" i="52" l="1"/>
  <c r="F57" i="52" l="1"/>
  <c r="F59" i="52" l="1"/>
  <c r="F56" i="2" l="1"/>
  <c r="F58" i="2" s="1"/>
  <c r="J25" i="56" l="1"/>
  <c r="J27" i="56" s="1"/>
  <c r="F25" i="56"/>
  <c r="F35" i="56" s="1"/>
  <c r="D25" i="56"/>
  <c r="D27" i="56" s="1"/>
  <c r="D41" i="56" l="1"/>
  <c r="F49" i="56"/>
  <c r="F33" i="56"/>
  <c r="J41" i="56"/>
  <c r="D39" i="56"/>
  <c r="F47" i="56"/>
  <c r="F31" i="56"/>
  <c r="J39" i="56"/>
  <c r="D37" i="56"/>
  <c r="F45" i="56"/>
  <c r="F29" i="56"/>
  <c r="J37" i="56"/>
  <c r="J35" i="56"/>
  <c r="J33" i="56"/>
  <c r="J31" i="56"/>
  <c r="J29" i="56"/>
  <c r="D35" i="56"/>
  <c r="F43" i="56"/>
  <c r="F27" i="56"/>
  <c r="D49" i="56"/>
  <c r="D33" i="56"/>
  <c r="F41" i="56"/>
  <c r="J49" i="56"/>
  <c r="D47" i="56"/>
  <c r="D31" i="56"/>
  <c r="F39" i="56"/>
  <c r="J47" i="56"/>
  <c r="D45" i="56"/>
  <c r="D29" i="56"/>
  <c r="F37" i="56"/>
  <c r="J45" i="56"/>
  <c r="D43" i="56"/>
  <c r="J43" i="56"/>
  <c r="G30" i="63" l="1"/>
  <c r="G31" i="63"/>
  <c r="G32" i="63"/>
  <c r="G33" i="63"/>
  <c r="G34" i="63"/>
  <c r="G35" i="63"/>
  <c r="G36" i="63"/>
  <c r="G37" i="63"/>
  <c r="G38" i="63"/>
  <c r="G39" i="63"/>
  <c r="G29" i="14"/>
  <c r="G30" i="14"/>
  <c r="G31" i="14"/>
  <c r="G32" i="14"/>
  <c r="G33" i="14"/>
  <c r="G34" i="14"/>
  <c r="G35" i="14"/>
  <c r="G36" i="14"/>
  <c r="G37" i="14"/>
  <c r="G38" i="14"/>
  <c r="D1" i="75" l="1"/>
  <c r="J57" i="60" l="1"/>
  <c r="M40" i="60" l="1"/>
  <c r="L40" i="60"/>
  <c r="E29" i="53" l="1"/>
  <c r="P42" i="46" l="1"/>
  <c r="G42" i="46"/>
  <c r="H42" i="46"/>
  <c r="I42" i="46"/>
  <c r="J42" i="46"/>
  <c r="K42" i="46"/>
  <c r="L42" i="46"/>
  <c r="M42" i="46"/>
  <c r="N42" i="46"/>
  <c r="O42" i="46"/>
  <c r="F42" i="46"/>
  <c r="B42" i="46"/>
  <c r="F37" i="72" l="1"/>
  <c r="H24" i="72"/>
  <c r="I24" i="72"/>
  <c r="J24" i="72"/>
  <c r="K24" i="72"/>
  <c r="L24" i="72"/>
  <c r="M24" i="72"/>
  <c r="N24" i="72"/>
  <c r="O24" i="72"/>
  <c r="P24" i="72"/>
  <c r="Q24" i="72"/>
  <c r="R24" i="72"/>
  <c r="G24" i="72"/>
  <c r="R4" i="72"/>
  <c r="M21" i="72" s="1"/>
  <c r="P21" i="72" l="1"/>
  <c r="I21" i="72"/>
  <c r="Q21" i="72"/>
  <c r="J21" i="72"/>
  <c r="N21" i="72"/>
  <c r="R21" i="72"/>
  <c r="G21" i="72"/>
  <c r="K21" i="72"/>
  <c r="O21" i="72"/>
  <c r="H21" i="72"/>
  <c r="L21" i="72"/>
  <c r="O29" i="56" l="1"/>
  <c r="O31" i="56"/>
  <c r="O33" i="56"/>
  <c r="O35" i="56"/>
  <c r="O37" i="56"/>
  <c r="O39" i="56"/>
  <c r="O41" i="56"/>
  <c r="O43" i="56"/>
  <c r="O45" i="56"/>
  <c r="O47" i="56"/>
  <c r="O49" i="56"/>
  <c r="O27" i="56"/>
  <c r="R25" i="44" l="1"/>
  <c r="R26" i="44"/>
  <c r="R27" i="44"/>
  <c r="R28" i="44"/>
  <c r="R29" i="44"/>
  <c r="R30" i="44"/>
  <c r="R31" i="44"/>
  <c r="R32" i="44"/>
  <c r="R33" i="44"/>
  <c r="R34" i="44"/>
  <c r="R35" i="44"/>
  <c r="R36" i="44"/>
  <c r="R37" i="44"/>
  <c r="R38" i="44"/>
  <c r="R39" i="44"/>
  <c r="R40" i="44"/>
  <c r="R41" i="44"/>
  <c r="R42" i="44"/>
  <c r="R43" i="44"/>
  <c r="R44" i="44"/>
  <c r="R45" i="44"/>
  <c r="R46" i="44"/>
  <c r="R47" i="44"/>
  <c r="R48" i="44"/>
  <c r="R49" i="44"/>
  <c r="R50" i="44"/>
  <c r="R51" i="44"/>
  <c r="R52" i="44"/>
  <c r="R53" i="44"/>
  <c r="R54" i="44"/>
  <c r="R55" i="44"/>
  <c r="R56" i="44"/>
  <c r="R24" i="44"/>
  <c r="G25" i="2" l="1"/>
  <c r="F43" i="2" l="1"/>
  <c r="F45" i="2" s="1"/>
  <c r="B4" i="119" l="1"/>
  <c r="B4" i="111"/>
  <c r="B4" i="110"/>
  <c r="B4" i="109"/>
  <c r="B4" i="128"/>
  <c r="B4" i="114"/>
  <c r="B4" i="121"/>
  <c r="B4" i="113"/>
  <c r="B4" i="112"/>
  <c r="B4" i="72"/>
  <c r="B4" i="69"/>
  <c r="B4" i="38"/>
  <c r="B4" i="19"/>
  <c r="B4" i="57"/>
  <c r="B4" i="56"/>
  <c r="B4" i="18"/>
  <c r="B4" i="63"/>
  <c r="B4" i="44"/>
  <c r="B4" i="60"/>
  <c r="B4" i="53"/>
  <c r="B4" i="14"/>
  <c r="B4" i="61"/>
  <c r="B4" i="24"/>
  <c r="B4" i="13"/>
  <c r="B4" i="52"/>
  <c r="B4" i="10"/>
  <c r="B4" i="48"/>
  <c r="B4" i="2"/>
  <c r="B41" i="46"/>
  <c r="L4" i="69"/>
  <c r="A32" i="69" l="1"/>
  <c r="A38" i="69"/>
  <c r="A30" i="69"/>
  <c r="A29" i="69"/>
  <c r="A28" i="69"/>
  <c r="A27" i="69"/>
  <c r="A34" i="69"/>
  <c r="A37" i="69"/>
  <c r="A36" i="69"/>
  <c r="A35" i="69"/>
  <c r="A33" i="69"/>
  <c r="A31" i="69"/>
  <c r="A50" i="69"/>
  <c r="A53" i="69"/>
  <c r="A55" i="69"/>
  <c r="A57" i="69"/>
  <c r="A59" i="69"/>
  <c r="A51" i="69"/>
  <c r="A52" i="69"/>
  <c r="A54" i="69"/>
  <c r="A56" i="69"/>
  <c r="A58" i="69"/>
  <c r="A60" i="69"/>
  <c r="A61" i="69"/>
  <c r="E220" i="59"/>
  <c r="E221" i="59"/>
  <c r="E222" i="59"/>
  <c r="E223" i="59"/>
  <c r="E224" i="59"/>
  <c r="E225" i="59"/>
  <c r="E226" i="59"/>
  <c r="E227" i="59"/>
  <c r="E228" i="59"/>
  <c r="E181" i="59"/>
  <c r="E182" i="59"/>
  <c r="E183" i="59"/>
  <c r="E184" i="59"/>
  <c r="E185" i="59"/>
  <c r="E186" i="59"/>
  <c r="E187" i="59"/>
  <c r="E188" i="59"/>
  <c r="E189" i="59"/>
  <c r="E190" i="59"/>
  <c r="E191" i="59"/>
  <c r="E192" i="59"/>
  <c r="E193" i="59"/>
  <c r="E194" i="59"/>
  <c r="E195" i="59"/>
  <c r="E196" i="59"/>
  <c r="E197" i="59"/>
  <c r="E198" i="59"/>
  <c r="E199" i="59"/>
  <c r="E200" i="59"/>
  <c r="E201" i="59"/>
  <c r="E202" i="59"/>
  <c r="E203" i="59"/>
  <c r="E204" i="59"/>
  <c r="E205" i="59"/>
  <c r="E206" i="59"/>
  <c r="E207" i="59"/>
  <c r="E208" i="59"/>
  <c r="E209" i="59"/>
  <c r="E210" i="59"/>
  <c r="E211" i="59"/>
  <c r="E212" i="59"/>
  <c r="E213" i="59"/>
  <c r="E214" i="59"/>
  <c r="E215" i="59"/>
  <c r="E216" i="59"/>
  <c r="E149" i="59"/>
  <c r="E150" i="59"/>
  <c r="E151" i="59"/>
  <c r="E152" i="59"/>
  <c r="E153" i="59"/>
  <c r="E154" i="59"/>
  <c r="E155" i="59"/>
  <c r="E156" i="59"/>
  <c r="E157" i="59"/>
  <c r="E158" i="59"/>
  <c r="E159" i="59"/>
  <c r="E160" i="59"/>
  <c r="E161" i="59"/>
  <c r="E162" i="59"/>
  <c r="E163" i="59"/>
  <c r="E164" i="59"/>
  <c r="E165" i="59"/>
  <c r="E166" i="59"/>
  <c r="E167" i="59"/>
  <c r="E168" i="59"/>
  <c r="E169" i="59"/>
  <c r="E170" i="59"/>
  <c r="E171" i="59"/>
  <c r="E172" i="59"/>
  <c r="E173" i="59"/>
  <c r="E174" i="59"/>
  <c r="E175" i="59"/>
  <c r="E176" i="59"/>
  <c r="E177" i="59"/>
  <c r="E178" i="59"/>
  <c r="E179" i="59"/>
  <c r="E180" i="59"/>
  <c r="E133" i="59"/>
  <c r="E134" i="59"/>
  <c r="E135" i="59"/>
  <c r="E136" i="59"/>
  <c r="E137" i="59"/>
  <c r="E138" i="59"/>
  <c r="E139" i="59"/>
  <c r="E140" i="59"/>
  <c r="E141" i="59"/>
  <c r="E142" i="59"/>
  <c r="E143" i="59"/>
  <c r="E144" i="59"/>
  <c r="E145" i="59"/>
  <c r="E146" i="59"/>
  <c r="E147" i="59"/>
  <c r="E148" i="59"/>
  <c r="E115" i="59"/>
  <c r="E116" i="59"/>
  <c r="E117" i="59"/>
  <c r="E118" i="59"/>
  <c r="E119" i="59"/>
  <c r="E120" i="59"/>
  <c r="E121" i="59"/>
  <c r="E122" i="59"/>
  <c r="E123" i="59"/>
  <c r="E86" i="59"/>
  <c r="E87" i="59"/>
  <c r="E88" i="59"/>
  <c r="E89" i="59"/>
  <c r="E90" i="59"/>
  <c r="E91" i="59"/>
  <c r="E92" i="59"/>
  <c r="E93" i="59"/>
  <c r="E94" i="59"/>
  <c r="E95" i="59"/>
  <c r="E96" i="59"/>
  <c r="E97" i="59"/>
  <c r="E98" i="59"/>
  <c r="E99" i="59"/>
  <c r="E100" i="59"/>
  <c r="E101" i="59"/>
  <c r="E102" i="59"/>
  <c r="E103" i="59"/>
  <c r="E104" i="59"/>
  <c r="E105" i="59"/>
  <c r="E106" i="59"/>
  <c r="E107" i="59"/>
  <c r="E108" i="59"/>
  <c r="E109" i="59"/>
  <c r="E110" i="59"/>
  <c r="E111" i="59"/>
  <c r="E112" i="59"/>
  <c r="E113" i="59"/>
  <c r="E114" i="59"/>
  <c r="E54" i="59"/>
  <c r="E55" i="59"/>
  <c r="E56" i="59"/>
  <c r="E57" i="59"/>
  <c r="E58" i="59"/>
  <c r="E59" i="59"/>
  <c r="E60" i="59"/>
  <c r="E61" i="59"/>
  <c r="E62" i="59"/>
  <c r="E63" i="59"/>
  <c r="E64" i="59"/>
  <c r="E65" i="59"/>
  <c r="E66" i="59"/>
  <c r="E67" i="59"/>
  <c r="E68" i="59"/>
  <c r="E69" i="59"/>
  <c r="E70" i="59"/>
  <c r="E71" i="59"/>
  <c r="E72" i="59"/>
  <c r="E73" i="59"/>
  <c r="E74" i="59"/>
  <c r="E75" i="59"/>
  <c r="E76" i="59"/>
  <c r="E77" i="59"/>
  <c r="E78" i="59"/>
  <c r="E79" i="59"/>
  <c r="E80" i="59"/>
  <c r="E81" i="59"/>
  <c r="E82" i="59"/>
  <c r="E83" i="59"/>
  <c r="E84" i="59"/>
  <c r="E85" i="59"/>
  <c r="E29" i="59"/>
  <c r="E30" i="59"/>
  <c r="E31" i="59"/>
  <c r="E32" i="59"/>
  <c r="E33" i="59"/>
  <c r="E34" i="59"/>
  <c r="E35" i="59"/>
  <c r="E36" i="59"/>
  <c r="E37" i="59"/>
  <c r="E38" i="59"/>
  <c r="E39" i="59"/>
  <c r="E40" i="59"/>
  <c r="E41" i="59"/>
  <c r="E42" i="59"/>
  <c r="E43" i="59"/>
  <c r="E44" i="59"/>
  <c r="E45" i="59"/>
  <c r="E46" i="59"/>
  <c r="E47" i="59"/>
  <c r="E48" i="59"/>
  <c r="E49" i="59"/>
  <c r="E50" i="59"/>
  <c r="E51" i="59"/>
  <c r="E52" i="59"/>
  <c r="E53" i="59"/>
  <c r="E25" i="59"/>
  <c r="E26" i="59"/>
  <c r="E27" i="59"/>
  <c r="E28" i="59"/>
  <c r="Q28" i="56"/>
  <c r="L25" i="56"/>
  <c r="L49" i="56" s="1"/>
  <c r="M25" i="56"/>
  <c r="I25" i="56"/>
  <c r="T53" i="44"/>
  <c r="T30" i="44"/>
  <c r="T31" i="44"/>
  <c r="T32" i="44"/>
  <c r="T33" i="44"/>
  <c r="T34" i="44"/>
  <c r="T35" i="44"/>
  <c r="T36" i="44"/>
  <c r="T37" i="44"/>
  <c r="T38" i="44"/>
  <c r="T39" i="44"/>
  <c r="T40" i="44"/>
  <c r="T41" i="44"/>
  <c r="T42" i="44"/>
  <c r="T43" i="44"/>
  <c r="T44" i="44"/>
  <c r="T45" i="44"/>
  <c r="T46" i="44"/>
  <c r="T47" i="44"/>
  <c r="T48" i="44"/>
  <c r="T49" i="44"/>
  <c r="T50" i="44"/>
  <c r="T51" i="44"/>
  <c r="T52" i="44"/>
  <c r="M49" i="56" l="1"/>
  <c r="M27" i="56"/>
  <c r="M35" i="56"/>
  <c r="M43" i="56"/>
  <c r="L27" i="56"/>
  <c r="L35" i="56"/>
  <c r="L43" i="56"/>
  <c r="M31" i="56"/>
  <c r="M39" i="56"/>
  <c r="M47" i="56"/>
  <c r="L31" i="56"/>
  <c r="L39" i="56"/>
  <c r="L47" i="56"/>
  <c r="M29" i="56"/>
  <c r="M33" i="56"/>
  <c r="M37" i="56"/>
  <c r="M41" i="56"/>
  <c r="M45" i="56"/>
  <c r="L29" i="56"/>
  <c r="L33" i="56"/>
  <c r="L37" i="56"/>
  <c r="L41" i="56"/>
  <c r="L45" i="56"/>
  <c r="K25" i="56"/>
  <c r="E25" i="56"/>
  <c r="C25" i="56"/>
  <c r="I27" i="61" l="1"/>
  <c r="I31" i="61" s="1"/>
  <c r="Q30" i="56" l="1"/>
  <c r="Q32" i="56"/>
  <c r="Q34" i="56"/>
  <c r="Q36" i="56"/>
  <c r="Q38" i="56"/>
  <c r="Q40" i="56"/>
  <c r="Q42" i="56"/>
  <c r="Q44" i="56"/>
  <c r="Q46" i="56"/>
  <c r="Q48" i="56"/>
  <c r="H31" i="57" l="1"/>
  <c r="J40" i="53"/>
  <c r="J39" i="53"/>
  <c r="J38" i="53"/>
  <c r="J37" i="53"/>
  <c r="J36" i="53"/>
  <c r="J35" i="53"/>
  <c r="J34" i="53"/>
  <c r="J33" i="53"/>
  <c r="J32" i="53"/>
  <c r="J31" i="53"/>
  <c r="J30" i="53"/>
  <c r="E38" i="46" l="1"/>
  <c r="E48" i="46"/>
  <c r="F48" i="46"/>
  <c r="G48" i="46"/>
  <c r="H48" i="46"/>
  <c r="I48" i="46"/>
  <c r="J48" i="46"/>
  <c r="K48" i="46"/>
  <c r="L48" i="46"/>
  <c r="M48" i="46"/>
  <c r="N48" i="46"/>
  <c r="O48" i="46"/>
  <c r="P48" i="46"/>
  <c r="F38" i="46"/>
  <c r="G38" i="46"/>
  <c r="H38" i="46"/>
  <c r="I38" i="46"/>
  <c r="J38" i="46"/>
  <c r="K38" i="46"/>
  <c r="L38" i="46"/>
  <c r="M38" i="46"/>
  <c r="N38" i="46"/>
  <c r="O38" i="46"/>
  <c r="P38" i="46"/>
  <c r="C107" i="63"/>
  <c r="C94" i="63"/>
  <c r="C81" i="63"/>
  <c r="H40" i="63"/>
  <c r="B40" i="63"/>
  <c r="C39" i="63"/>
  <c r="E39" i="63" s="1"/>
  <c r="J38" i="63"/>
  <c r="C38" i="63"/>
  <c r="E38" i="63" s="1"/>
  <c r="C37" i="63"/>
  <c r="E37" i="63" s="1"/>
  <c r="J36" i="63"/>
  <c r="C36" i="63"/>
  <c r="E36" i="63" s="1"/>
  <c r="C35" i="63"/>
  <c r="E35" i="63" s="1"/>
  <c r="J34" i="63"/>
  <c r="C34" i="63"/>
  <c r="E34" i="63" s="1"/>
  <c r="C33" i="63"/>
  <c r="E33" i="63" s="1"/>
  <c r="J32" i="63"/>
  <c r="C32" i="63"/>
  <c r="E32" i="63" s="1"/>
  <c r="C31" i="63"/>
  <c r="E31" i="63" s="1"/>
  <c r="C30" i="63"/>
  <c r="E30" i="63" s="1"/>
  <c r="C29" i="63"/>
  <c r="E29" i="63" s="1"/>
  <c r="G29" i="63" s="1"/>
  <c r="E28" i="63"/>
  <c r="G28" i="63" s="1"/>
  <c r="R4" i="63"/>
  <c r="A27" i="63" s="1"/>
  <c r="A36" i="63" l="1"/>
  <c r="G40" i="63"/>
  <c r="C40" i="63"/>
  <c r="A32" i="63"/>
  <c r="K39" i="63"/>
  <c r="K36" i="63"/>
  <c r="K31" i="63"/>
  <c r="K28" i="63"/>
  <c r="K35" i="63"/>
  <c r="K32" i="63"/>
  <c r="A39" i="63"/>
  <c r="A34" i="63"/>
  <c r="A31" i="63"/>
  <c r="A28" i="63"/>
  <c r="A38" i="63"/>
  <c r="A35" i="63"/>
  <c r="A30" i="63"/>
  <c r="A29" i="63"/>
  <c r="K29" i="63"/>
  <c r="K30" i="63"/>
  <c r="A33" i="63"/>
  <c r="K33" i="63"/>
  <c r="K34" i="63"/>
  <c r="A37" i="63"/>
  <c r="K37" i="63"/>
  <c r="K38" i="63"/>
  <c r="E40" i="63"/>
  <c r="H29" i="57" l="1"/>
  <c r="G39" i="57"/>
  <c r="K4" i="38"/>
  <c r="C243" i="59"/>
  <c r="C245" i="59" s="1"/>
  <c r="C240" i="59"/>
  <c r="C241" i="59" s="1"/>
  <c r="D234" i="59"/>
  <c r="D233" i="59"/>
  <c r="C233" i="59"/>
  <c r="C235" i="59" s="1"/>
  <c r="E232" i="59"/>
  <c r="E231" i="59"/>
  <c r="E230" i="59"/>
  <c r="E229" i="59"/>
  <c r="E219" i="59"/>
  <c r="E218" i="59"/>
  <c r="E217" i="59"/>
  <c r="E132" i="59"/>
  <c r="E131" i="59"/>
  <c r="D124" i="59"/>
  <c r="C124" i="59"/>
  <c r="E24" i="59"/>
  <c r="J27" i="61"/>
  <c r="J31" i="61" s="1"/>
  <c r="I57" i="60"/>
  <c r="I59" i="60" s="1"/>
  <c r="H57" i="60"/>
  <c r="G57" i="60"/>
  <c r="F57" i="60"/>
  <c r="E57" i="60"/>
  <c r="D57" i="60"/>
  <c r="D59" i="60" s="1"/>
  <c r="C57" i="60"/>
  <c r="M56" i="60"/>
  <c r="L56" i="60"/>
  <c r="K56" i="60"/>
  <c r="M55" i="60"/>
  <c r="L55" i="60"/>
  <c r="K55" i="60"/>
  <c r="M54" i="60"/>
  <c r="L54" i="60"/>
  <c r="K54" i="60"/>
  <c r="M53" i="60"/>
  <c r="L53" i="60"/>
  <c r="K53" i="60"/>
  <c r="M52" i="60"/>
  <c r="L52" i="60"/>
  <c r="K52" i="60"/>
  <c r="K40" i="60"/>
  <c r="J40" i="60"/>
  <c r="J42" i="60" s="1"/>
  <c r="H40" i="60"/>
  <c r="G40" i="60"/>
  <c r="F40" i="60"/>
  <c r="D40" i="60"/>
  <c r="D42" i="60" s="1"/>
  <c r="C40" i="60"/>
  <c r="C47" i="56"/>
  <c r="K37" i="56"/>
  <c r="C31" i="56"/>
  <c r="C27" i="56"/>
  <c r="Q26" i="56"/>
  <c r="K43" i="56"/>
  <c r="I49" i="56"/>
  <c r="E47" i="56"/>
  <c r="C45" i="56"/>
  <c r="J74" i="44"/>
  <c r="S57" i="44"/>
  <c r="S59" i="44" s="1"/>
  <c r="Q57" i="44"/>
  <c r="P57" i="44"/>
  <c r="O57" i="44"/>
  <c r="N57" i="44"/>
  <c r="M57" i="44"/>
  <c r="L57" i="44"/>
  <c r="K57" i="44"/>
  <c r="J57" i="44"/>
  <c r="I57" i="44"/>
  <c r="H57" i="44"/>
  <c r="G57" i="44"/>
  <c r="F57" i="44"/>
  <c r="E57" i="44"/>
  <c r="T56" i="44"/>
  <c r="T55" i="44"/>
  <c r="T54" i="44"/>
  <c r="T29" i="44"/>
  <c r="T28" i="44"/>
  <c r="T27" i="44"/>
  <c r="T26" i="44"/>
  <c r="T24" i="44"/>
  <c r="F58" i="24"/>
  <c r="F60" i="24" s="1"/>
  <c r="P37" i="24"/>
  <c r="O37" i="24"/>
  <c r="N37" i="24"/>
  <c r="M37" i="24"/>
  <c r="L37" i="24"/>
  <c r="K37" i="24"/>
  <c r="J37" i="24"/>
  <c r="I37" i="24"/>
  <c r="H37" i="24"/>
  <c r="G37" i="24"/>
  <c r="F37" i="24"/>
  <c r="E37" i="24"/>
  <c r="P4" i="24"/>
  <c r="J22" i="24" s="1"/>
  <c r="F57" i="19"/>
  <c r="F59" i="19" s="1"/>
  <c r="P4" i="19"/>
  <c r="P4" i="18"/>
  <c r="P22" i="18" s="1"/>
  <c r="J41" i="53"/>
  <c r="I41" i="53"/>
  <c r="I43" i="53" s="1"/>
  <c r="H41" i="53"/>
  <c r="F41" i="53"/>
  <c r="D41" i="53"/>
  <c r="C41" i="53"/>
  <c r="B41" i="53"/>
  <c r="E40" i="53"/>
  <c r="G39" i="53"/>
  <c r="E39" i="53"/>
  <c r="E38" i="53"/>
  <c r="G37" i="53"/>
  <c r="E37" i="53"/>
  <c r="E36" i="53"/>
  <c r="G35" i="53"/>
  <c r="E35" i="53"/>
  <c r="E34" i="53"/>
  <c r="E33" i="53"/>
  <c r="E32" i="53"/>
  <c r="E31" i="53"/>
  <c r="E30" i="53"/>
  <c r="M4" i="53"/>
  <c r="E39" i="57"/>
  <c r="D39" i="57"/>
  <c r="C39" i="57"/>
  <c r="B39" i="57"/>
  <c r="F38" i="57"/>
  <c r="F37" i="57"/>
  <c r="F36" i="57"/>
  <c r="F35" i="57"/>
  <c r="F34" i="57"/>
  <c r="F33" i="57"/>
  <c r="F32" i="57"/>
  <c r="F31" i="57"/>
  <c r="F30" i="57"/>
  <c r="F29" i="57"/>
  <c r="F28" i="57"/>
  <c r="K4" i="57"/>
  <c r="A54" i="57" s="1"/>
  <c r="C98" i="14"/>
  <c r="C85" i="14"/>
  <c r="C72" i="14"/>
  <c r="H39" i="14"/>
  <c r="B39" i="14"/>
  <c r="C38" i="14"/>
  <c r="E38" i="14" s="1"/>
  <c r="J37" i="14"/>
  <c r="C37" i="14"/>
  <c r="E37" i="14" s="1"/>
  <c r="C36" i="14"/>
  <c r="E36" i="14" s="1"/>
  <c r="J35" i="14"/>
  <c r="C35" i="14"/>
  <c r="E35" i="14" s="1"/>
  <c r="C34" i="14"/>
  <c r="E34" i="14" s="1"/>
  <c r="J33" i="14"/>
  <c r="C33" i="14"/>
  <c r="E33" i="14" s="1"/>
  <c r="C32" i="14"/>
  <c r="E32" i="14" s="1"/>
  <c r="J31" i="14"/>
  <c r="C31" i="14"/>
  <c r="E31" i="14" s="1"/>
  <c r="C30" i="14"/>
  <c r="E30" i="14" s="1"/>
  <c r="J29" i="14"/>
  <c r="C29" i="14"/>
  <c r="E29" i="14" s="1"/>
  <c r="C28" i="14"/>
  <c r="J27" i="14"/>
  <c r="R4" i="14"/>
  <c r="M45" i="13"/>
  <c r="L45" i="13"/>
  <c r="K45" i="13"/>
  <c r="J45" i="13"/>
  <c r="I45" i="13"/>
  <c r="H45" i="13"/>
  <c r="M28" i="13"/>
  <c r="L28" i="13"/>
  <c r="K28" i="13"/>
  <c r="J28" i="13"/>
  <c r="I28" i="13"/>
  <c r="H28" i="13"/>
  <c r="H27" i="13"/>
  <c r="O4" i="22"/>
  <c r="G41" i="48"/>
  <c r="G43" i="48" s="1"/>
  <c r="E41" i="48"/>
  <c r="E43" i="48" s="1"/>
  <c r="C43" i="48"/>
  <c r="B43" i="48"/>
  <c r="D40" i="48"/>
  <c r="D38" i="48"/>
  <c r="D37" i="48"/>
  <c r="D36" i="48"/>
  <c r="D35" i="48"/>
  <c r="D34" i="48"/>
  <c r="D33" i="48"/>
  <c r="D32" i="48"/>
  <c r="D31" i="48"/>
  <c r="D30" i="48"/>
  <c r="U35" i="10"/>
  <c r="U37" i="10" s="1"/>
  <c r="N59" i="10" s="1"/>
  <c r="T35" i="10"/>
  <c r="T37" i="10" s="1"/>
  <c r="N58" i="10" s="1"/>
  <c r="S35" i="10"/>
  <c r="S37" i="10" s="1"/>
  <c r="N57" i="10" s="1"/>
  <c r="R35" i="10"/>
  <c r="R37" i="10" s="1"/>
  <c r="N56" i="10" s="1"/>
  <c r="Q35" i="10"/>
  <c r="Q37" i="10" s="1"/>
  <c r="N55" i="10" s="1"/>
  <c r="P35" i="10"/>
  <c r="P37" i="10" s="1"/>
  <c r="N54" i="10" s="1"/>
  <c r="O35" i="10"/>
  <c r="O37" i="10" s="1"/>
  <c r="N53" i="10" s="1"/>
  <c r="N35" i="10"/>
  <c r="N37" i="10" s="1"/>
  <c r="N52" i="10" s="1"/>
  <c r="M35" i="10"/>
  <c r="M37" i="10" s="1"/>
  <c r="N51" i="10" s="1"/>
  <c r="L35" i="10"/>
  <c r="L37" i="10" s="1"/>
  <c r="N50" i="10" s="1"/>
  <c r="K35" i="10"/>
  <c r="K37" i="10" s="1"/>
  <c r="N49" i="10" s="1"/>
  <c r="J35" i="10"/>
  <c r="J37" i="10" s="1"/>
  <c r="N48" i="10" s="1"/>
  <c r="I35" i="10"/>
  <c r="I37" i="10" s="1"/>
  <c r="U32" i="10"/>
  <c r="H59" i="10" s="1"/>
  <c r="T32" i="10"/>
  <c r="H58" i="10" s="1"/>
  <c r="S32" i="10"/>
  <c r="H57" i="10" s="1"/>
  <c r="R32" i="10"/>
  <c r="H56" i="10" s="1"/>
  <c r="Q32" i="10"/>
  <c r="H55" i="10" s="1"/>
  <c r="P32" i="10"/>
  <c r="H54" i="10" s="1"/>
  <c r="O32" i="10"/>
  <c r="H53" i="10" s="1"/>
  <c r="N32" i="10"/>
  <c r="H52" i="10" s="1"/>
  <c r="M32" i="10"/>
  <c r="H51" i="10" s="1"/>
  <c r="L32" i="10"/>
  <c r="H50" i="10" s="1"/>
  <c r="K32" i="10"/>
  <c r="H49" i="10" s="1"/>
  <c r="J32" i="10"/>
  <c r="H48" i="10" s="1"/>
  <c r="U4" i="10"/>
  <c r="I22" i="10" s="1"/>
  <c r="P4" i="52"/>
  <c r="A37" i="52" s="1"/>
  <c r="F50" i="50"/>
  <c r="F52" i="50" s="1"/>
  <c r="Q4" i="50"/>
  <c r="O22" i="50" s="1"/>
  <c r="S25" i="2"/>
  <c r="S27" i="2" s="1"/>
  <c r="R25" i="2"/>
  <c r="R27" i="2" s="1"/>
  <c r="Q25" i="2"/>
  <c r="Q27" i="2" s="1"/>
  <c r="P25" i="2"/>
  <c r="P27" i="2" s="1"/>
  <c r="O25" i="2"/>
  <c r="O27" i="2" s="1"/>
  <c r="N25" i="2"/>
  <c r="N27" i="2" s="1"/>
  <c r="M25" i="2"/>
  <c r="M27" i="2" s="1"/>
  <c r="L25" i="2"/>
  <c r="L27" i="2" s="1"/>
  <c r="K25" i="2"/>
  <c r="K27" i="2" s="1"/>
  <c r="J25" i="2"/>
  <c r="J27" i="2" s="1"/>
  <c r="I25" i="2"/>
  <c r="I27" i="2" s="1"/>
  <c r="H25" i="2"/>
  <c r="H27" i="2" s="1"/>
  <c r="S4" i="2"/>
  <c r="R28" i="3"/>
  <c r="Q28" i="3"/>
  <c r="P28" i="3"/>
  <c r="O28" i="3"/>
  <c r="N28" i="3"/>
  <c r="M28" i="3"/>
  <c r="L28" i="3"/>
  <c r="K28" i="3"/>
  <c r="J28" i="3"/>
  <c r="I28" i="3"/>
  <c r="H28" i="3"/>
  <c r="G28" i="3"/>
  <c r="R25" i="3"/>
  <c r="Q25" i="3"/>
  <c r="P25" i="3"/>
  <c r="O25" i="3"/>
  <c r="N25" i="3"/>
  <c r="M25" i="3"/>
  <c r="L25" i="3"/>
  <c r="K25" i="3"/>
  <c r="J25" i="3"/>
  <c r="I25" i="3"/>
  <c r="H25" i="3"/>
  <c r="G25" i="3"/>
  <c r="P53" i="46"/>
  <c r="J53" i="46"/>
  <c r="B53" i="46"/>
  <c r="P52" i="46"/>
  <c r="N52" i="46"/>
  <c r="L52" i="46"/>
  <c r="H52" i="46"/>
  <c r="F52" i="46"/>
  <c r="P49" i="46"/>
  <c r="O49" i="46"/>
  <c r="N49" i="46"/>
  <c r="M49" i="46"/>
  <c r="L49" i="46"/>
  <c r="K49" i="46"/>
  <c r="J49" i="46"/>
  <c r="I49" i="46"/>
  <c r="H49" i="46"/>
  <c r="G49" i="46"/>
  <c r="F49" i="46"/>
  <c r="E49" i="46"/>
  <c r="B49" i="46"/>
  <c r="B48" i="46"/>
  <c r="P47" i="46"/>
  <c r="O47" i="46"/>
  <c r="N47" i="46"/>
  <c r="M47" i="46"/>
  <c r="L47" i="46"/>
  <c r="K47" i="46"/>
  <c r="J47" i="46"/>
  <c r="I47" i="46"/>
  <c r="H47" i="46"/>
  <c r="G47" i="46"/>
  <c r="F47" i="46"/>
  <c r="E47" i="46"/>
  <c r="B47" i="46"/>
  <c r="P45" i="46"/>
  <c r="O45" i="46"/>
  <c r="N45" i="46"/>
  <c r="M45" i="46"/>
  <c r="L45" i="46"/>
  <c r="K45" i="46"/>
  <c r="J45" i="46"/>
  <c r="I45" i="46"/>
  <c r="H45" i="46"/>
  <c r="G45" i="46"/>
  <c r="F45" i="46"/>
  <c r="E45" i="46"/>
  <c r="P44" i="46"/>
  <c r="O44" i="46"/>
  <c r="N44" i="46"/>
  <c r="M44" i="46"/>
  <c r="L44" i="46"/>
  <c r="K44" i="46"/>
  <c r="J44" i="46"/>
  <c r="I44" i="46"/>
  <c r="H44" i="46"/>
  <c r="G44" i="46"/>
  <c r="F44" i="46"/>
  <c r="E44" i="46"/>
  <c r="B44" i="46"/>
  <c r="P40" i="46"/>
  <c r="O40" i="46"/>
  <c r="N40" i="46"/>
  <c r="M40" i="46"/>
  <c r="L40" i="46"/>
  <c r="K40" i="46"/>
  <c r="J40" i="46"/>
  <c r="I40" i="46"/>
  <c r="H40" i="46"/>
  <c r="G40" i="46"/>
  <c r="F40" i="46"/>
  <c r="E40" i="46"/>
  <c r="B40" i="46"/>
  <c r="P39" i="46"/>
  <c r="O39" i="46"/>
  <c r="N39" i="46"/>
  <c r="M39" i="46"/>
  <c r="L39" i="46"/>
  <c r="K39" i="46"/>
  <c r="J39" i="46"/>
  <c r="I39" i="46"/>
  <c r="H39" i="46"/>
  <c r="G39" i="46"/>
  <c r="F39" i="46"/>
  <c r="E39" i="46"/>
  <c r="B39" i="46"/>
  <c r="P36" i="46"/>
  <c r="O36" i="46"/>
  <c r="N36" i="46"/>
  <c r="M36" i="46"/>
  <c r="L36" i="46"/>
  <c r="K36" i="46"/>
  <c r="J36" i="46"/>
  <c r="I36" i="46"/>
  <c r="H36" i="46"/>
  <c r="G36" i="46"/>
  <c r="F36" i="46"/>
  <c r="E36" i="46"/>
  <c r="B36" i="46"/>
  <c r="P35" i="46"/>
  <c r="N35" i="46"/>
  <c r="L35" i="46"/>
  <c r="J35" i="46"/>
  <c r="H35" i="46"/>
  <c r="F35" i="46"/>
  <c r="B35" i="46"/>
  <c r="P19" i="46"/>
  <c r="O19" i="46"/>
  <c r="N19" i="46"/>
  <c r="M19" i="46"/>
  <c r="L19" i="46"/>
  <c r="K19" i="46"/>
  <c r="J19" i="46"/>
  <c r="I19" i="46"/>
  <c r="H19" i="46"/>
  <c r="G19" i="46"/>
  <c r="F19" i="46"/>
  <c r="E19" i="46"/>
  <c r="B19" i="46"/>
  <c r="P18" i="46"/>
  <c r="O18" i="46"/>
  <c r="N18" i="46"/>
  <c r="M18" i="46"/>
  <c r="L18" i="46"/>
  <c r="K18" i="46"/>
  <c r="J18" i="46"/>
  <c r="I18" i="46"/>
  <c r="H18" i="46"/>
  <c r="G18" i="46"/>
  <c r="F18" i="46"/>
  <c r="E18" i="46"/>
  <c r="P17" i="46"/>
  <c r="O17" i="46"/>
  <c r="N17" i="46"/>
  <c r="M17" i="46"/>
  <c r="L17" i="46"/>
  <c r="K17" i="46"/>
  <c r="J17" i="46"/>
  <c r="I17" i="46"/>
  <c r="H17" i="46"/>
  <c r="G17" i="46"/>
  <c r="F17" i="46"/>
  <c r="E17" i="46"/>
  <c r="B17" i="46"/>
  <c r="B16" i="46"/>
  <c r="P12" i="46"/>
  <c r="O12" i="46"/>
  <c r="N12" i="46"/>
  <c r="M12" i="46"/>
  <c r="L12" i="46"/>
  <c r="K12" i="46"/>
  <c r="J12" i="46"/>
  <c r="I12" i="46"/>
  <c r="H12" i="46"/>
  <c r="G12" i="46"/>
  <c r="F12" i="46"/>
  <c r="E12" i="46"/>
  <c r="B12" i="46"/>
  <c r="P11" i="46"/>
  <c r="O11" i="46"/>
  <c r="N11" i="46"/>
  <c r="M11" i="46"/>
  <c r="L11" i="46"/>
  <c r="K11" i="46"/>
  <c r="J11" i="46"/>
  <c r="I11" i="46"/>
  <c r="H11" i="46"/>
  <c r="G11" i="46"/>
  <c r="F11" i="46"/>
  <c r="E11" i="46"/>
  <c r="B11" i="46"/>
  <c r="P9" i="46"/>
  <c r="O9" i="46"/>
  <c r="N9" i="46"/>
  <c r="M9" i="46"/>
  <c r="L9" i="46"/>
  <c r="K9" i="46"/>
  <c r="J9" i="46"/>
  <c r="I9" i="46"/>
  <c r="H9" i="46"/>
  <c r="G9" i="46"/>
  <c r="F9" i="46"/>
  <c r="E9" i="46"/>
  <c r="B9" i="46"/>
  <c r="P6" i="46"/>
  <c r="P5" i="24" s="1"/>
  <c r="O6" i="46"/>
  <c r="N6" i="46"/>
  <c r="M6" i="46"/>
  <c r="L6" i="46"/>
  <c r="K6" i="46"/>
  <c r="J6" i="46"/>
  <c r="I6" i="46"/>
  <c r="H6" i="46"/>
  <c r="G6" i="46"/>
  <c r="F6" i="46"/>
  <c r="B2" i="39"/>
  <c r="F89" i="53" l="1"/>
  <c r="F91" i="53" s="1"/>
  <c r="D43" i="53"/>
  <c r="N22" i="19"/>
  <c r="D22" i="19"/>
  <c r="A35" i="14"/>
  <c r="A26" i="14"/>
  <c r="A52" i="53"/>
  <c r="A28" i="53"/>
  <c r="J22" i="10"/>
  <c r="K22" i="10"/>
  <c r="L22" i="10"/>
  <c r="M22" i="10"/>
  <c r="N22" i="10"/>
  <c r="O22" i="10"/>
  <c r="P22" i="10"/>
  <c r="R22" i="10"/>
  <c r="S22" i="10"/>
  <c r="T22" i="10"/>
  <c r="U22" i="10"/>
  <c r="Q22" i="10"/>
  <c r="D24" i="22"/>
  <c r="E24" i="22"/>
  <c r="P31" i="3"/>
  <c r="G22" i="3"/>
  <c r="H22" i="3"/>
  <c r="I22" i="3"/>
  <c r="J22" i="3"/>
  <c r="K22" i="3"/>
  <c r="Q22" i="3"/>
  <c r="L22" i="3"/>
  <c r="M22" i="3"/>
  <c r="N22" i="3"/>
  <c r="R22" i="3"/>
  <c r="O22" i="3"/>
  <c r="P22" i="3"/>
  <c r="H41" i="48"/>
  <c r="G58" i="10"/>
  <c r="G56" i="10"/>
  <c r="G54" i="10"/>
  <c r="G52" i="10"/>
  <c r="G50" i="10"/>
  <c r="G48" i="10"/>
  <c r="M59" i="10"/>
  <c r="M57" i="10"/>
  <c r="M55" i="10"/>
  <c r="M53" i="10"/>
  <c r="M51" i="10"/>
  <c r="M49" i="10"/>
  <c r="G59" i="10"/>
  <c r="G57" i="10"/>
  <c r="G55" i="10"/>
  <c r="G53" i="10"/>
  <c r="G51" i="10"/>
  <c r="G49" i="10"/>
  <c r="A59" i="10"/>
  <c r="A57" i="10"/>
  <c r="A55" i="10"/>
  <c r="A53" i="10"/>
  <c r="A51" i="10"/>
  <c r="A49" i="10"/>
  <c r="A52" i="10"/>
  <c r="A48" i="10"/>
  <c r="A56" i="10"/>
  <c r="M58" i="10"/>
  <c r="M56" i="10"/>
  <c r="M54" i="10"/>
  <c r="M52" i="10"/>
  <c r="M50" i="10"/>
  <c r="M48" i="10"/>
  <c r="A58" i="10"/>
  <c r="A54" i="10"/>
  <c r="A50" i="10"/>
  <c r="I27" i="13"/>
  <c r="V27" i="10"/>
  <c r="M57" i="60"/>
  <c r="K57" i="60"/>
  <c r="C39" i="14"/>
  <c r="L57" i="60"/>
  <c r="K27" i="14"/>
  <c r="F39" i="57"/>
  <c r="R57" i="44"/>
  <c r="T57" i="44" s="1"/>
  <c r="J75" i="44" s="1"/>
  <c r="J76" i="44" s="1"/>
  <c r="H39" i="57"/>
  <c r="K29" i="56"/>
  <c r="C39" i="56"/>
  <c r="I43" i="56"/>
  <c r="I35" i="56"/>
  <c r="K45" i="56"/>
  <c r="T25" i="44"/>
  <c r="D235" i="59"/>
  <c r="E233" i="59"/>
  <c r="E235" i="59" s="1"/>
  <c r="E124" i="59"/>
  <c r="E41" i="56"/>
  <c r="E49" i="56"/>
  <c r="I27" i="56"/>
  <c r="E29" i="56"/>
  <c r="I31" i="56"/>
  <c r="K33" i="56"/>
  <c r="C35" i="56"/>
  <c r="E37" i="56"/>
  <c r="I39" i="56"/>
  <c r="K41" i="56"/>
  <c r="C43" i="56"/>
  <c r="E45" i="56"/>
  <c r="I47" i="56"/>
  <c r="K49" i="56"/>
  <c r="E33" i="56"/>
  <c r="K27" i="56"/>
  <c r="I29" i="56"/>
  <c r="K31" i="56"/>
  <c r="C33" i="56"/>
  <c r="E35" i="56"/>
  <c r="I37" i="56"/>
  <c r="K39" i="56"/>
  <c r="C41" i="56"/>
  <c r="E43" i="56"/>
  <c r="I45" i="56"/>
  <c r="K47" i="56"/>
  <c r="C49" i="56"/>
  <c r="E27" i="56"/>
  <c r="C29" i="56"/>
  <c r="E31" i="56"/>
  <c r="I33" i="56"/>
  <c r="K35" i="56"/>
  <c r="C37" i="56"/>
  <c r="E39" i="56"/>
  <c r="I41" i="56"/>
  <c r="E28" i="14"/>
  <c r="D41" i="48"/>
  <c r="G41" i="53"/>
  <c r="E41" i="53"/>
  <c r="K22" i="2"/>
  <c r="M22" i="2"/>
  <c r="I22" i="2"/>
  <c r="I24" i="22"/>
  <c r="L31" i="3"/>
  <c r="G31" i="3"/>
  <c r="J27" i="52"/>
  <c r="M22" i="19"/>
  <c r="K31" i="3"/>
  <c r="S22" i="2"/>
  <c r="A41" i="52"/>
  <c r="E22" i="19"/>
  <c r="R31" i="3"/>
  <c r="I22" i="19"/>
  <c r="L22" i="50"/>
  <c r="A32" i="57"/>
  <c r="A37" i="57"/>
  <c r="A49" i="57"/>
  <c r="A55" i="57"/>
  <c r="A56" i="53"/>
  <c r="H31" i="3"/>
  <c r="N31" i="3"/>
  <c r="Q22" i="2"/>
  <c r="H22" i="50"/>
  <c r="P22" i="50"/>
  <c r="F27" i="52"/>
  <c r="P27" i="52"/>
  <c r="A45" i="52"/>
  <c r="M24" i="22"/>
  <c r="A27" i="57"/>
  <c r="A28" i="57"/>
  <c r="A33" i="57"/>
  <c r="A38" i="57"/>
  <c r="A51" i="57"/>
  <c r="A56" i="57"/>
  <c r="A30" i="53"/>
  <c r="A34" i="53"/>
  <c r="A38" i="53"/>
  <c r="A58" i="53"/>
  <c r="H22" i="18"/>
  <c r="K22" i="19"/>
  <c r="F22" i="50"/>
  <c r="N22" i="50"/>
  <c r="N27" i="52"/>
  <c r="A43" i="52"/>
  <c r="I31" i="3"/>
  <c r="J22" i="50"/>
  <c r="H27" i="52"/>
  <c r="A29" i="57"/>
  <c r="A34" i="57"/>
  <c r="A47" i="57"/>
  <c r="A52" i="57"/>
  <c r="A57" i="57"/>
  <c r="A50" i="53"/>
  <c r="A60" i="53"/>
  <c r="A30" i="57"/>
  <c r="A36" i="57"/>
  <c r="A48" i="57"/>
  <c r="A53" i="57"/>
  <c r="A33" i="53"/>
  <c r="A37" i="53"/>
  <c r="G22" i="19"/>
  <c r="O22" i="19"/>
  <c r="M22" i="18"/>
  <c r="I22" i="18"/>
  <c r="E22" i="18"/>
  <c r="O22" i="18"/>
  <c r="K22" i="18"/>
  <c r="G22" i="18"/>
  <c r="L22" i="18"/>
  <c r="H22" i="24"/>
  <c r="P22" i="24"/>
  <c r="Q31" i="3"/>
  <c r="M31" i="3"/>
  <c r="J31" i="3"/>
  <c r="O31" i="3"/>
  <c r="R22" i="2"/>
  <c r="N22" i="2"/>
  <c r="J22" i="2"/>
  <c r="P22" i="2"/>
  <c r="L22" i="2"/>
  <c r="H22" i="2"/>
  <c r="O22" i="2"/>
  <c r="A44" i="52"/>
  <c r="A40" i="52"/>
  <c r="A36" i="52"/>
  <c r="M27" i="52"/>
  <c r="I27" i="52"/>
  <c r="E27" i="52"/>
  <c r="A46" i="52"/>
  <c r="A42" i="52"/>
  <c r="A38" i="52"/>
  <c r="O27" i="52"/>
  <c r="K27" i="52"/>
  <c r="G27" i="52"/>
  <c r="L27" i="52"/>
  <c r="A39" i="52"/>
  <c r="A47" i="52"/>
  <c r="G24" i="22"/>
  <c r="O24" i="22"/>
  <c r="A31" i="14"/>
  <c r="F22" i="18"/>
  <c r="N22" i="18"/>
  <c r="A38" i="14"/>
  <c r="A33" i="14"/>
  <c r="A30" i="14"/>
  <c r="A27" i="14"/>
  <c r="A37" i="14"/>
  <c r="A34" i="14"/>
  <c r="A29" i="14"/>
  <c r="O22" i="24"/>
  <c r="K22" i="24"/>
  <c r="G22" i="24"/>
  <c r="M22" i="24"/>
  <c r="I22" i="24"/>
  <c r="E22" i="24"/>
  <c r="L22" i="24"/>
  <c r="A40" i="48"/>
  <c r="A39" i="48"/>
  <c r="A38" i="48"/>
  <c r="A37" i="48"/>
  <c r="A36" i="48"/>
  <c r="A35" i="48"/>
  <c r="A34" i="48"/>
  <c r="A33" i="48"/>
  <c r="A32" i="48"/>
  <c r="A31" i="48"/>
  <c r="A30" i="48"/>
  <c r="L24" i="22"/>
  <c r="H24" i="22"/>
  <c r="N24" i="22"/>
  <c r="J24" i="22"/>
  <c r="F24" i="22"/>
  <c r="K24" i="22"/>
  <c r="A28" i="14"/>
  <c r="A32" i="14"/>
  <c r="A36" i="14"/>
  <c r="A59" i="53"/>
  <c r="A55" i="53"/>
  <c r="A51" i="53"/>
  <c r="A39" i="53"/>
  <c r="A36" i="53"/>
  <c r="A31" i="53"/>
  <c r="A57" i="53"/>
  <c r="A53" i="53"/>
  <c r="A49" i="53"/>
  <c r="A40" i="53"/>
  <c r="A35" i="53"/>
  <c r="A32" i="53"/>
  <c r="A29" i="53"/>
  <c r="A54" i="53"/>
  <c r="J22" i="18"/>
  <c r="F22" i="24"/>
  <c r="N22" i="24"/>
  <c r="I22" i="50"/>
  <c r="M22" i="50"/>
  <c r="Q22" i="50"/>
  <c r="H22" i="19"/>
  <c r="L22" i="19"/>
  <c r="P22" i="19"/>
  <c r="G22" i="50"/>
  <c r="K22" i="50"/>
  <c r="A31" i="57"/>
  <c r="A35" i="57"/>
  <c r="A46" i="57"/>
  <c r="A50" i="57"/>
  <c r="F22" i="19"/>
  <c r="J22" i="19"/>
  <c r="J27" i="13" l="1"/>
  <c r="K29" i="14"/>
  <c r="G28" i="14"/>
  <c r="G39" i="14" s="1"/>
  <c r="K38" i="14"/>
  <c r="K35" i="14"/>
  <c r="K32" i="14"/>
  <c r="K34" i="14"/>
  <c r="K37" i="14"/>
  <c r="K28" i="14"/>
  <c r="K30" i="14"/>
  <c r="K33" i="14"/>
  <c r="K31" i="14"/>
  <c r="K36" i="14"/>
  <c r="Q27" i="56"/>
  <c r="T27" i="56" s="1"/>
  <c r="Q47" i="56"/>
  <c r="T47" i="56" s="1"/>
  <c r="Q45" i="56"/>
  <c r="T45" i="56" s="1"/>
  <c r="Q33" i="56"/>
  <c r="T33" i="56" s="1"/>
  <c r="Q31" i="56"/>
  <c r="T31" i="56" s="1"/>
  <c r="Q39" i="56"/>
  <c r="T39" i="56" s="1"/>
  <c r="Q49" i="56"/>
  <c r="T49" i="56" s="1"/>
  <c r="Q41" i="56"/>
  <c r="T41" i="56" s="1"/>
  <c r="Q43" i="56"/>
  <c r="T43" i="56" s="1"/>
  <c r="Q35" i="56"/>
  <c r="T35" i="56" s="1"/>
  <c r="Q37" i="56"/>
  <c r="T37" i="56" s="1"/>
  <c r="Q29" i="56"/>
  <c r="T29" i="56" s="1"/>
  <c r="E39" i="14"/>
  <c r="M39" i="14" l="1"/>
  <c r="K27" i="13"/>
  <c r="L27" i="13" l="1"/>
  <c r="M27" i="13" l="1"/>
  <c r="P27" i="13" l="1"/>
  <c r="H61" i="1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25" authorId="0" shapeId="0" xr:uid="{236464E2-A2FA-4CFD-85B7-00DBE3D37D50}">
      <text>
        <r>
          <rPr>
            <sz val="8"/>
            <color indexed="81"/>
            <rFont val="Tahoma"/>
            <family val="2"/>
          </rPr>
          <t>Antas å ikke forekomme hos DFØs kunder.</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B155" authorId="0" shapeId="0" xr:uid="{5A9AEE60-3272-41F3-B498-253D348C4BE5}">
      <text>
        <r>
          <rPr>
            <sz val="9"/>
            <color indexed="81"/>
            <rFont val="Tahoma"/>
            <family val="2"/>
          </rPr>
          <t xml:space="preserve">Kan statlige virksomheter som er/kan være kunder hos DFØ ha slik sikkerhetsstillelser?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G25" authorId="0" shapeId="0" xr:uid="{AF33EFD7-D9DD-4112-B591-08D98F2C53E6}">
      <text>
        <r>
          <rPr>
            <sz val="9"/>
            <color indexed="81"/>
            <rFont val="Tahoma"/>
            <family val="2"/>
          </rPr>
          <t xml:space="preserve">Overstyr kobling mot A10 hvis korrigering av aga er foretatt i en annen periode.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Brynhild Bakken Kvernmo</author>
  </authors>
  <commentList>
    <comment ref="D23" authorId="0" shapeId="0" xr:uid="{5EF882B8-C6E2-4EAB-8225-74B037A93B5A}">
      <text>
        <r>
          <rPr>
            <sz val="9"/>
            <color indexed="81"/>
            <rFont val="Tahoma"/>
            <family val="2"/>
          </rPr>
          <t>Antall før eventuelt salg</t>
        </r>
      </text>
    </comment>
    <comment ref="E23" authorId="0" shapeId="0" xr:uid="{C736817C-27E7-4BFB-B4C8-47C58BF013C5}">
      <text>
        <r>
          <rPr>
            <sz val="9"/>
            <color indexed="81"/>
            <rFont val="Tahoma"/>
            <family val="2"/>
          </rPr>
          <t>Eierandel 31.12. (etter eventuelt salg)</t>
        </r>
      </text>
    </comment>
    <comment ref="O23" authorId="0" shapeId="0" xr:uid="{54DB840A-FA3B-441F-A3ED-7028F74E73C6}">
      <text>
        <r>
          <rPr>
            <sz val="9"/>
            <color indexed="81"/>
            <rFont val="Tahoma"/>
            <family val="2"/>
          </rPr>
          <t>Opplysningen benyttes for å gi en pekepinn på verdi/nedskrivningsbehov. Ved f.eks. 50 % eierandel oppgis 50 % av egenkapitalen i selskapet.</t>
        </r>
      </text>
    </comment>
    <comment ref="A41" authorId="0" shapeId="0" xr:uid="{05BFB16B-B56F-47E3-94A9-4A435761D639}">
      <text>
        <r>
          <rPr>
            <sz val="9"/>
            <color indexed="81"/>
            <rFont val="Tahoma"/>
            <family val="2"/>
          </rPr>
          <t xml:space="preserve">Dokumenter verdivurderingen pr 31.12.  Utgangspunktet for vurderingen bør være regnskap fra selskapet. Verdifall tilsier at det er et nedskrivningsbehov. Konkluderes det med at det er forbigående må det begrunnes.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Elin Petersen</author>
    <author xml:space="preserve"> </author>
  </authors>
  <commentList>
    <comment ref="B136" authorId="0" shapeId="0" xr:uid="{83379F95-33EB-4FA7-AD48-C71459B3B8CC}">
      <text>
        <r>
          <rPr>
            <sz val="9"/>
            <color indexed="81"/>
            <rFont val="Tahoma"/>
            <family val="2"/>
          </rPr>
          <t xml:space="preserve">Forslag til kontoer. Tilpasses egen kontoplan
</t>
        </r>
      </text>
    </comment>
    <comment ref="F136" authorId="0" shapeId="0" xr:uid="{A431BD56-D773-4867-9023-D8EBA4E7244B}">
      <text>
        <r>
          <rPr>
            <sz val="9"/>
            <color indexed="81"/>
            <rFont val="Tahoma"/>
            <family val="2"/>
          </rPr>
          <t>Her kan du legge inn tall fra 1.1. hvis du ønsker. Det kan være greit å ha i oversikt og gjøre noen kommentarer til endringer</t>
        </r>
        <r>
          <rPr>
            <sz val="9"/>
            <color indexed="81"/>
            <rFont val="Tahoma"/>
            <family val="2"/>
          </rPr>
          <t xml:space="preserve">
</t>
        </r>
      </text>
    </comment>
    <comment ref="B138" authorId="0" shapeId="0" xr:uid="{05F571E8-87AF-418E-B5C4-6954CE866598}">
      <text>
        <r>
          <rPr>
            <sz val="9"/>
            <color indexed="81"/>
            <rFont val="Tahoma"/>
            <family val="2"/>
          </rPr>
          <t xml:space="preserve">Avstemmes mot feriepengeliste
</t>
        </r>
      </text>
    </comment>
    <comment ref="A145" authorId="0" shapeId="0" xr:uid="{334BF13D-A50F-4DE1-8043-F01FCC041AC6}">
      <text>
        <r>
          <rPr>
            <sz val="9"/>
            <color indexed="81"/>
            <rFont val="Tahoma"/>
            <family val="2"/>
          </rPr>
          <t xml:space="preserve">Differanse må forklares og ev. feil avsetning må korrigeres. 
</t>
        </r>
      </text>
    </comment>
    <comment ref="A148" authorId="0" shapeId="0" xr:uid="{193C55D4-0329-478F-A530-EEADA11BD5CF}">
      <text>
        <r>
          <rPr>
            <sz val="9"/>
            <color indexed="81"/>
            <rFont val="Tahoma"/>
            <family val="2"/>
          </rPr>
          <t>Sats sannsynliggjøres  Sats bør ikke avvike mye fra 12%.
Differanse mellom avsatte feriepenger og feriepengeliste må forklares. Gjeld skal stemme med feriepengeliste. Forklaring kan være at ansatte som har sluttet har fått utbetalt sine feriepenger.</t>
        </r>
      </text>
    </comment>
    <comment ref="A151" authorId="0" shapeId="0" xr:uid="{328EF7D2-3F69-407B-9A25-C847A4F2A634}">
      <text>
        <r>
          <rPr>
            <sz val="9"/>
            <color indexed="81"/>
            <rFont val="Tahoma"/>
            <family val="2"/>
          </rPr>
          <t xml:space="preserve">Avstemming gjøres for å ha kontroll med at kontoene ikke inneholder andre poster og sikrer kontroll av at det er samsvar mellom lønnssystem og regnskap.
</t>
        </r>
      </text>
    </comment>
    <comment ref="A152" authorId="0" shapeId="0" xr:uid="{55D8C963-89F6-4719-870F-DBB983E81DB4}">
      <text>
        <r>
          <rPr>
            <sz val="9"/>
            <color indexed="81"/>
            <rFont val="Tahoma"/>
            <family val="2"/>
          </rPr>
          <t xml:space="preserve">Tilpasses egen kontoplan. Legg til andre kontoer som kan være aktuelle. F.eks. bonus hvis det er avtalt feriepenger av det.
</t>
        </r>
      </text>
    </comment>
    <comment ref="I162" authorId="1" shapeId="0" xr:uid="{04DFE1EE-CF32-4233-8019-607221301736}">
      <text>
        <r>
          <rPr>
            <sz val="9"/>
            <color indexed="81"/>
            <rFont val="Tahoma"/>
            <family val="2"/>
          </rPr>
          <t>Differansen kan være dobbelt utbetalte feriepenger.
Til gode feriepener i forbindelse med dødsfall, skal innrapporteres til en annen a-meldingskode. Her kan det også oppstå differanse mot regnskapet.
Feil bokføring kan også være en feilkilde.</t>
        </r>
      </text>
    </comment>
    <comment ref="H166" authorId="1" shapeId="0" xr:uid="{658E1ADA-74A9-4BBD-84F0-FBB9289D123A}">
      <text>
        <r>
          <rPr>
            <sz val="9"/>
            <color indexed="81"/>
            <rFont val="Tahoma"/>
            <family val="2"/>
          </rPr>
          <t xml:space="preserve">Sats for arbeidsgiveravgift. Legg inn den mest brukte satsen for denne virksomheten, ev beregnet gjennomsnittssats for virksomheten. </t>
        </r>
      </text>
    </comment>
    <comment ref="A170" authorId="1" shapeId="0" xr:uid="{37F20D64-39E8-4C19-AB87-AEA675A04C84}">
      <text>
        <r>
          <rPr>
            <sz val="9"/>
            <color indexed="81"/>
            <rFont val="Tahoma"/>
            <family val="2"/>
          </rPr>
          <t>Det vil oppstå differanse hvis det er forskjellige arbeidsgiveravgiftsatser.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Melinda Rømmesmo</author>
  </authors>
  <commentList>
    <comment ref="J17" authorId="0" shapeId="0" xr:uid="{05EAFAE1-1EA2-42E8-83FD-38184D127320}">
      <text>
        <r>
          <rPr>
            <sz val="9"/>
            <color indexed="81"/>
            <rFont val="Tahoma"/>
            <family val="2"/>
          </rPr>
          <t>Ved salg eller annen
avhending av driftsmidlet i året, registreres
regnskapsmessig verdi
etter årets avskrivning
i denne kolonnen.</t>
        </r>
      </text>
    </comment>
    <comment ref="N17" authorId="0" shapeId="0" xr:uid="{D3F9E974-1071-4B12-A924-41627285D302}">
      <text>
        <r>
          <rPr>
            <sz val="9"/>
            <color indexed="81"/>
            <rFont val="Tahoma"/>
            <family val="2"/>
          </rPr>
          <t xml:space="preserve">Viser bokført verdi pr. 31.12. i året.
Hvis driftsmidlet er solgt/avhendet i løpet 
av året, vil feltet vise null pr.31.12 forutsatt at den regnskapsmessige restverdien på salgstidspunktet er registrert i kolonnen for "Avgang". </t>
        </r>
      </text>
    </comment>
    <comment ref="P17" authorId="0" shapeId="0" xr:uid="{F312E632-3B74-457F-AF7E-8DCD690BC474}">
      <text>
        <r>
          <rPr>
            <sz val="9"/>
            <color indexed="81"/>
            <rFont val="Tahoma"/>
            <family val="2"/>
          </rPr>
          <t xml:space="preserve">Riktig beregning av regnskapsmessig
gevinst ved salg av driftsmidlet forutsetter at regnskapsmessig verdi på salgstidspunktet er registrert i kolonnen "Avgang". </t>
        </r>
        <r>
          <rPr>
            <b/>
            <sz val="9"/>
            <color indexed="81"/>
            <rFont val="Tahoma"/>
            <family val="2"/>
          </rPr>
          <t xml:space="preserve">
</t>
        </r>
      </text>
    </comment>
    <comment ref="Q17" authorId="0" shapeId="0" xr:uid="{14B8330C-3E46-4B79-8CE7-CFEC14A3F526}">
      <text>
        <r>
          <rPr>
            <sz val="9"/>
            <color indexed="81"/>
            <rFont val="Tahoma"/>
            <family val="2"/>
          </rPr>
          <t xml:space="preserve">Riktig beregning av regnskapsmessig tap
ved salg av driftsmidlet forutsetter at regnskapsmessig verdi på salgstidspunktet er registrert i kolonnen "Avgang".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Melinda Rømmesmo</author>
  </authors>
  <commentList>
    <comment ref="J17" authorId="0" shapeId="0" xr:uid="{EF48A735-B510-4ACF-AF73-96A1FF3832BF}">
      <text>
        <r>
          <rPr>
            <sz val="9"/>
            <color indexed="81"/>
            <rFont val="Tahoma"/>
            <family val="2"/>
          </rPr>
          <t>Ved salg eller annen
avhending av driftsmidlet i året, registreres
regnskapsmessig verdi
etter årets avskrivning
i denne kolonnen.</t>
        </r>
      </text>
    </comment>
    <comment ref="N17" authorId="0" shapeId="0" xr:uid="{A08F686C-3ACE-4080-9B27-D09A5805A81F}">
      <text>
        <r>
          <rPr>
            <sz val="9"/>
            <color indexed="81"/>
            <rFont val="Tahoma"/>
            <family val="2"/>
          </rPr>
          <t xml:space="preserve">Viser bokført verdi pr. 31.12. i året.
Hvis driftsmidlet er solgt/avhendet i løpet 
av året, vil feltet vise null pr.31.12 forutsatt at den regnskapsmessige restverdien på salgstidspunktet er registrert i kolonnen for "Avgang". </t>
        </r>
      </text>
    </comment>
    <comment ref="P17" authorId="0" shapeId="0" xr:uid="{ED6E04AD-B4A7-4D5D-B242-A462F4543DAD}">
      <text>
        <r>
          <rPr>
            <sz val="9"/>
            <color indexed="81"/>
            <rFont val="Tahoma"/>
            <family val="2"/>
          </rPr>
          <t xml:space="preserve">Riktig beregning av regnskapsmessig
gevinst ved salg av driftsmidlet forutsetter at regnskapsmessig verdi på salgstidspunktet er registrert i kolonnen "Avgang". </t>
        </r>
        <r>
          <rPr>
            <b/>
            <sz val="9"/>
            <color indexed="81"/>
            <rFont val="Tahoma"/>
            <family val="2"/>
          </rPr>
          <t xml:space="preserve">
</t>
        </r>
      </text>
    </comment>
    <comment ref="Q17" authorId="0" shapeId="0" xr:uid="{971DCB91-C6DD-42B1-9B1D-D1DF9765F8D3}">
      <text>
        <r>
          <rPr>
            <sz val="9"/>
            <color indexed="81"/>
            <rFont val="Tahoma"/>
            <family val="2"/>
          </rPr>
          <t xml:space="preserve">Riktig beregning av regnskapsmessig tap
ved salg av driftsmidlet forutsetter at regnskapsmessig verdi på salgstidspunktet er registrert i kolonnen "Avgang".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Elin Petersen</author>
  </authors>
  <commentList>
    <comment ref="A8" authorId="0" shapeId="0" xr:uid="{A441916C-6524-4F52-9756-19831EBE3B76}">
      <text>
        <r>
          <rPr>
            <sz val="9"/>
            <color indexed="81"/>
            <rFont val="Tahoma"/>
            <family val="2"/>
          </rPr>
          <t>Bekreft at inntekter er riktig periodisert.</t>
        </r>
      </text>
    </comment>
    <comment ref="A19" authorId="0" shapeId="0" xr:uid="{C3D71CCE-A72B-4788-95F8-ABA5A6BC5FB4}">
      <text>
        <r>
          <rPr>
            <sz val="9"/>
            <color indexed="81"/>
            <rFont val="Tahoma"/>
            <family val="2"/>
          </rPr>
          <t>Periodiseringsprinsippet krever at inntekter må periodiseres. Det anbefales å ha retningslinjer for hva som skal periodiseres og når. Det må tas stilling til hva som er av vesentlig betydning for regnskapsrapporteringen (ikke ta med "småposter". Pr. 31.12 må det tas stilling til om man har fått med seg de vesentligste postene og gjøre en riktig periodisering av det. En resultatanalyse vil sikre at alt er vurdert.</t>
        </r>
      </text>
    </comment>
    <comment ref="B21" authorId="0" shapeId="0" xr:uid="{0110A858-8AE2-4444-BB67-1A04BA5675D3}">
      <text>
        <r>
          <rPr>
            <sz val="9"/>
            <color indexed="81"/>
            <rFont val="Tahoma"/>
            <family val="2"/>
          </rPr>
          <t xml:space="preserve">Forslag til kontoer. Tilpasses egen kontoplan.
</t>
        </r>
      </text>
    </comment>
    <comment ref="F21" authorId="0" shapeId="0" xr:uid="{19BAA9E0-DA35-4B8D-BE97-DFB7D3BBC4AB}">
      <text>
        <r>
          <rPr>
            <sz val="9"/>
            <color indexed="81"/>
            <rFont val="Tahoma"/>
            <family val="2"/>
          </rPr>
          <t>Her kan du legge inn tall fra 1.1. hvis du ønsker. Det kan være greit å ha i oversikt og gjøre noen kommentarer til endringer.</t>
        </r>
        <r>
          <rPr>
            <sz val="9"/>
            <color indexed="81"/>
            <rFont val="Tahoma"/>
            <family val="2"/>
          </rPr>
          <t xml:space="preserve">
</t>
        </r>
      </text>
    </comment>
    <comment ref="B22" authorId="0" shapeId="0" xr:uid="{52C54EA1-CD42-410B-98C2-97BCB8341CD1}">
      <text>
        <r>
          <rPr>
            <sz val="9"/>
            <color indexed="81"/>
            <rFont val="Tahoma"/>
            <family val="2"/>
          </rPr>
          <t>Faktura utstedt på nyåret som gjelder leveranser av varer og tjenester før årsskiftet må periodiseres.
Det anbefales å være mest mulig ajour med faktureringen så unngår man periodsering i regnskapet.</t>
        </r>
      </text>
    </comment>
    <comment ref="H22" authorId="0" shapeId="0" xr:uid="{263A4DC2-7D37-4C58-9C5A-753DBC02BD1E}">
      <text>
        <r>
          <rPr>
            <sz val="9"/>
            <color indexed="81"/>
            <rFont val="Tahoma"/>
            <family val="2"/>
          </rPr>
          <t>Overføres fra fane Opptjent driftsinntekt.</t>
        </r>
        <r>
          <rPr>
            <sz val="9"/>
            <color indexed="81"/>
            <rFont val="Tahoma"/>
            <family val="2"/>
          </rPr>
          <t xml:space="preserve">
</t>
        </r>
      </text>
    </comment>
    <comment ref="A33" authorId="0" shapeId="0" xr:uid="{B3C93C3D-56EA-43EA-853B-55F668B1B2E5}">
      <text>
        <r>
          <rPr>
            <sz val="9"/>
            <color indexed="81"/>
            <rFont val="Tahoma"/>
            <family val="2"/>
          </rPr>
          <t>Skjemaet kan brukes til å spesifisere mer hva som er periodisert. Det er ikke nødvendig å spesfisere alle poster hvis man har underliggende lister eller dokumentasjon og vise til som gir god nok dokumentasjon.</t>
        </r>
      </text>
    </comment>
    <comment ref="A35" authorId="0" shapeId="0" xr:uid="{F4CABF50-611C-4FBD-B7AE-1CB36519B548}">
      <text>
        <r>
          <rPr>
            <sz val="9"/>
            <color indexed="81"/>
            <rFont val="Tahoma"/>
            <family val="2"/>
          </rPr>
          <t xml:space="preserve">Grunnlag kan være: 
-Enkeltfaktura eller fakturajournaler utstedt etter årsskiftet som gjelder dette året
-Varetelling (varer gått ut av lager som skal faktureres)
- Avtaler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1" authorId="0" shapeId="0" xr:uid="{C6337D94-C38F-479F-A60B-A895E650E5B2}">
      <text>
        <r>
          <rPr>
            <sz val="8"/>
            <color indexed="81"/>
            <rFont val="Tahoma"/>
            <family val="2"/>
          </rPr>
          <t xml:space="preserve">Legg inn posteringer fra hovedbok (Kunde)
Tilpass sum- og kontrollinjen ift. beløp. Samme gjelder kolonnene om ønskelig </t>
        </r>
      </text>
    </comment>
    <comment ref="Q1" authorId="0" shapeId="0" xr:uid="{15AE0947-6C32-45CB-871F-8BE504F26CD2}">
      <text>
        <r>
          <rPr>
            <sz val="8"/>
            <color indexed="81"/>
            <rFont val="Tahoma"/>
            <family val="2"/>
          </rPr>
          <t xml:space="preserve">Bruk hensiktsmessig teksting ved bokføring bl.a.slik at avstemmings-/dokumentasjonsarbeidet blir enklere. Husk kravene til krysshenvisnniger mellom bilag.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Elin Petersen</author>
  </authors>
  <commentList>
    <comment ref="A7" authorId="0" shapeId="0" xr:uid="{B1A029C0-6FF7-4A2D-A329-3C2371ACCD19}">
      <text>
        <r>
          <rPr>
            <sz val="9"/>
            <color indexed="81"/>
            <rFont val="Tahoma"/>
            <family val="2"/>
          </rPr>
          <t>Bekreft at alle vesentlige kostnader er riktig periodisert</t>
        </r>
      </text>
    </comment>
    <comment ref="A16" authorId="0" shapeId="0" xr:uid="{270F2139-BD72-40A5-8AD5-19A2626CEF5B}">
      <text>
        <r>
          <rPr>
            <sz val="9"/>
            <color indexed="81"/>
            <rFont val="Tahoma"/>
            <family val="2"/>
          </rPr>
          <t>Periodiseringsprinsippet krever at kostnader må periodiseres. Det anbefales å ha retningslinjer for hva som skal periodiseres og når. Det må tas stilling til hva som er av vesentlig betydning for regnskapsrapporteringen. Pr. 31.12 må det tas stilling til om man har fått med seg de vesentligste postene og gjøre en riktig periodisering av det. En resultatanalyse vil kunne sikre at alt er vurdert.</t>
        </r>
      </text>
    </comment>
    <comment ref="B18" authorId="0" shapeId="0" xr:uid="{6CB6FCDD-4D9D-4EEA-80DC-67ABD9C682E1}">
      <text>
        <r>
          <rPr>
            <sz val="9"/>
            <color indexed="81"/>
            <rFont val="Tahoma"/>
            <family val="2"/>
          </rPr>
          <t xml:space="preserve">Forslag til kontoer. Tilpasses egen kontoplan
</t>
        </r>
      </text>
    </comment>
    <comment ref="F18" authorId="0" shapeId="0" xr:uid="{B8C9EE98-D4AB-4B28-BC4B-06250C734D44}">
      <text>
        <r>
          <rPr>
            <sz val="9"/>
            <color indexed="81"/>
            <rFont val="Tahoma"/>
            <family val="2"/>
          </rPr>
          <t>Her kan du legge inn tall fra 1.1. hvis du ønsker. Det kan være greit å ha i oversikt og gjøre noen kommentarer til endringer</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<sst xmlns="http://schemas.openxmlformats.org/spreadsheetml/2006/main" count="8644" uniqueCount="2872">
  <si>
    <t>Kode</t>
  </si>
  <si>
    <t>Navn</t>
  </si>
  <si>
    <t>Base</t>
  </si>
  <si>
    <t>SAP</t>
  </si>
  <si>
    <t>Klient</t>
  </si>
  <si>
    <t>Tjenestemodell</t>
  </si>
  <si>
    <t>Tilknytningsform</t>
  </si>
  <si>
    <t>Føringsprinsipp</t>
  </si>
  <si>
    <t>Tilleggstjenester SRS</t>
  </si>
  <si>
    <t>DS</t>
  </si>
  <si>
    <t>Domstolene i Norge</t>
  </si>
  <si>
    <t>Domstolene</t>
  </si>
  <si>
    <t>Grunntjeneste</t>
  </si>
  <si>
    <t>Bruttobudsjettert</t>
  </si>
  <si>
    <t>SRS</t>
  </si>
  <si>
    <t>Ja</t>
  </si>
  <si>
    <t>PC</t>
  </si>
  <si>
    <t>Kriminalomsorgsdirektoratet</t>
  </si>
  <si>
    <t>Kontant</t>
  </si>
  <si>
    <t>Nei</t>
  </si>
  <si>
    <t>Landbruksdirektoratet</t>
  </si>
  <si>
    <t>Drammen</t>
  </si>
  <si>
    <t>S-Fondet for forskningsavgifter</t>
  </si>
  <si>
    <t>-</t>
  </si>
  <si>
    <t>Fond</t>
  </si>
  <si>
    <t>Prisutjevningsordning melk</t>
  </si>
  <si>
    <t>Delservice</t>
  </si>
  <si>
    <t>S-Landbrukets utviklingsfond(LUF)</t>
  </si>
  <si>
    <t>S-Utviklingsfondet for skogbruket</t>
  </si>
  <si>
    <t>Statens landbruksforvaltning/melkekvoter</t>
  </si>
  <si>
    <t>Sentraltinntrukne midler fra skog fond</t>
  </si>
  <si>
    <t>SLF-Omsetningsråd Kjøtt</t>
  </si>
  <si>
    <t>SLF-Omsetningsråd Egg</t>
  </si>
  <si>
    <t>SLF-OmsetningsrådFjørfe</t>
  </si>
  <si>
    <t>SLF-OmsetningsrådPels</t>
  </si>
  <si>
    <t>SLF-Omsetningsråd Grønt</t>
  </si>
  <si>
    <t>SLF-Omsetningsråd Korn</t>
  </si>
  <si>
    <t>SLF-Omsetningsråd Melk</t>
  </si>
  <si>
    <t>SLF-Omsetningsråd Reg.anl</t>
  </si>
  <si>
    <t>EL</t>
  </si>
  <si>
    <t>Skatteetaten merverdiavgiftsregnskapet</t>
  </si>
  <si>
    <t>EV</t>
  </si>
  <si>
    <t>Skatteetaten inntektsregnskapet for skatt og folketrygd</t>
  </si>
  <si>
    <t>F5</t>
  </si>
  <si>
    <t>Skatteetaten petroleumsskatteregnskapet</t>
  </si>
  <si>
    <t>F6</t>
  </si>
  <si>
    <t>Finanstilsynet</t>
  </si>
  <si>
    <t>FA</t>
  </si>
  <si>
    <t>SIVILOMBUDET STORTINGETS OMBUD FOR KONTROLL MED FORVALTNINGEN</t>
  </si>
  <si>
    <t>FL</t>
  </si>
  <si>
    <t>Statistisk sentralbyrå</t>
  </si>
  <si>
    <t>FS</t>
  </si>
  <si>
    <t>Direktoratet for forvaltning og økonomistyring</t>
  </si>
  <si>
    <t>FZ</t>
  </si>
  <si>
    <t>STORTINGETS KONTROLLUTVALG FOR ETTERRETNINGS-, OVERVÅKINGS- OG SIKKERHETSTJENESTE, EOS-UTVALGET</t>
  </si>
  <si>
    <t>L8</t>
  </si>
  <si>
    <t>Reindriftens utviklingsfond</t>
  </si>
  <si>
    <t>N5</t>
  </si>
  <si>
    <t>Sjøfartsdirektoratet</t>
  </si>
  <si>
    <t>N6</t>
  </si>
  <si>
    <t>Norsk Romsenter</t>
  </si>
  <si>
    <t>Nettobudsjettert</t>
  </si>
  <si>
    <t>N7</t>
  </si>
  <si>
    <t>Klagenemnda for industrielle rettar</t>
  </si>
  <si>
    <t>N8</t>
  </si>
  <si>
    <t>KLAGENEMNDSSEKRETARIATET (KNS)</t>
  </si>
  <si>
    <t>N9</t>
  </si>
  <si>
    <t>Havforskningsinstituttet</t>
  </si>
  <si>
    <t>NB</t>
  </si>
  <si>
    <t>Norsk nukleær dekommisjonering</t>
  </si>
  <si>
    <t>NG</t>
  </si>
  <si>
    <t>Norges vassdrags- og energidirektorat (NVE)</t>
  </si>
  <si>
    <t>NK</t>
  </si>
  <si>
    <t>Direktoratet for mineralforvaltning med Bergmesteren for Svalbard</t>
  </si>
  <si>
    <t>NP</t>
  </si>
  <si>
    <t>Fiskeridirektoratet</t>
  </si>
  <si>
    <t>NQ</t>
  </si>
  <si>
    <t>Norsk akkreditering</t>
  </si>
  <si>
    <t>NT</t>
  </si>
  <si>
    <t>Kystverket</t>
  </si>
  <si>
    <t>NU</t>
  </si>
  <si>
    <t>Sokkeldirektoratet</t>
  </si>
  <si>
    <t>OF</t>
  </si>
  <si>
    <t>Skatteetaten innkrevingsregnskapet for bidrag og tilbakebetaling</t>
  </si>
  <si>
    <t>OX</t>
  </si>
  <si>
    <t>Skatteetaten innkrevingsregnskapet for oppdrag og særavgifter</t>
  </si>
  <si>
    <t>RB</t>
  </si>
  <si>
    <t>Stortingets ombudsnemnd for Forsvaret</t>
  </si>
  <si>
    <t>RC</t>
  </si>
  <si>
    <t>Norges institusjon for menneskerettigheter</t>
  </si>
  <si>
    <t>RS</t>
  </si>
  <si>
    <t>Stortinget</t>
  </si>
  <si>
    <t>T1</t>
  </si>
  <si>
    <t>Statens havarikommisjon</t>
  </si>
  <si>
    <t>T2</t>
  </si>
  <si>
    <t>Luftfartstilsynet</t>
  </si>
  <si>
    <t>T3</t>
  </si>
  <si>
    <t>Statens jernbanetilsyn</t>
  </si>
  <si>
    <t>T4</t>
  </si>
  <si>
    <t>Jernbanedirektoratet</t>
  </si>
  <si>
    <t>T5</t>
  </si>
  <si>
    <t>Vegtilsynet</t>
  </si>
  <si>
    <t>T6</t>
  </si>
  <si>
    <t>Norsk Jernbanemuseum</t>
  </si>
  <si>
    <t>TA</t>
  </si>
  <si>
    <t>Tolletaten</t>
  </si>
  <si>
    <t>TC</t>
  </si>
  <si>
    <t>Skatteetaten</t>
  </si>
  <si>
    <t>U1</t>
  </si>
  <si>
    <t>NOREC Norsk senter for utvekslingssamarbeid</t>
  </si>
  <si>
    <t>4A</t>
  </si>
  <si>
    <t>Arbeids- og inkluderingsdepartementet</t>
  </si>
  <si>
    <t>DSS</t>
  </si>
  <si>
    <t>4B</t>
  </si>
  <si>
    <t>Barne- og familiedepartementet</t>
  </si>
  <si>
    <t>Digitaliserings- og forvaltningsdepartementet (DFD)</t>
  </si>
  <si>
    <t>4C</t>
  </si>
  <si>
    <t>Energifondet (OED)</t>
  </si>
  <si>
    <t>4D</t>
  </si>
  <si>
    <t>Finansdepartementet</t>
  </si>
  <si>
    <t>4H</t>
  </si>
  <si>
    <t>Helse- og omsorgsdepartementet</t>
  </si>
  <si>
    <t>4J</t>
  </si>
  <si>
    <t>Justis- og beredskapsdepartementet</t>
  </si>
  <si>
    <t>4K</t>
  </si>
  <si>
    <t>Kommunal- og distriktsdepartementet</t>
  </si>
  <si>
    <t>4L</t>
  </si>
  <si>
    <t>Landbruks- og matdepartementet</t>
  </si>
  <si>
    <t>4M</t>
  </si>
  <si>
    <t>Klima- og miljødepartementet</t>
  </si>
  <si>
    <t>4N</t>
  </si>
  <si>
    <t>Nærings- og fiskeridepartementet</t>
  </si>
  <si>
    <t>4P</t>
  </si>
  <si>
    <t>Energidepartementet</t>
  </si>
  <si>
    <t>4R</t>
  </si>
  <si>
    <t>Regjeringsadvokaten</t>
  </si>
  <si>
    <t>4S</t>
  </si>
  <si>
    <t>Samferdselsdepartementet</t>
  </si>
  <si>
    <t>4T</t>
  </si>
  <si>
    <t>Statsministerens kontor</t>
  </si>
  <si>
    <t>4U</t>
  </si>
  <si>
    <t>FIN statsgjeldsforvaltning</t>
  </si>
  <si>
    <t>4X</t>
  </si>
  <si>
    <t>Kultur- og likestillingsdepartementet</t>
  </si>
  <si>
    <t>4Z</t>
  </si>
  <si>
    <t>Kunnskapsdepartementet</t>
  </si>
  <si>
    <t>AT</t>
  </si>
  <si>
    <t>Departementenes sikkerhets- og serviceorganisasjon (DSS)</t>
  </si>
  <si>
    <t>VD</t>
  </si>
  <si>
    <t>22. juli-senteret</t>
  </si>
  <si>
    <t>A1</t>
  </si>
  <si>
    <t>Statsforvalteren i Innlandet</t>
  </si>
  <si>
    <t>Hamar</t>
  </si>
  <si>
    <t>A4</t>
  </si>
  <si>
    <t>Statsforvalteren i Troms og Finnmark</t>
  </si>
  <si>
    <t>A5</t>
  </si>
  <si>
    <t>Statsforvaltaren i Vestland</t>
  </si>
  <si>
    <t>A6</t>
  </si>
  <si>
    <t>Statsforvaltaren i Møre og Romsdal</t>
  </si>
  <si>
    <t>A7</t>
  </si>
  <si>
    <t>Statsforvalteren i Nordland</t>
  </si>
  <si>
    <t>AB</t>
  </si>
  <si>
    <t>Statsforvalteren i Oslo og Viken</t>
  </si>
  <si>
    <t>AC</t>
  </si>
  <si>
    <t>Statsforvaltaren i Rogaland</t>
  </si>
  <si>
    <t>AE</t>
  </si>
  <si>
    <t>Statsforvalteren i Trøndelag</t>
  </si>
  <si>
    <t>AH</t>
  </si>
  <si>
    <t>Statsforvalteren i Agder</t>
  </si>
  <si>
    <t>AI</t>
  </si>
  <si>
    <t>Statsforvalteren i Vestfold og Telemark</t>
  </si>
  <si>
    <t>AL</t>
  </si>
  <si>
    <t>Statsforvalterens fellestjenester</t>
  </si>
  <si>
    <t>AM</t>
  </si>
  <si>
    <t>Statens arbeidsmiljøinstitutt</t>
  </si>
  <si>
    <t>AN</t>
  </si>
  <si>
    <t>Riksmekleren</t>
  </si>
  <si>
    <t>AO</t>
  </si>
  <si>
    <t>Arbeidsretten</t>
  </si>
  <si>
    <t>AR</t>
  </si>
  <si>
    <t>Digitaliseringsdirektoratet</t>
  </si>
  <si>
    <t>DP</t>
  </si>
  <si>
    <t>Direktoratet for byggkvalitet</t>
  </si>
  <si>
    <t>DQ</t>
  </si>
  <si>
    <t>Kompetansesenter for distriktsutvikling</t>
  </si>
  <si>
    <t>DR</t>
  </si>
  <si>
    <t>Utlendingsdirektoratet</t>
  </si>
  <si>
    <t>DT</t>
  </si>
  <si>
    <t>Sametinget / Samediggi</t>
  </si>
  <si>
    <t>DU</t>
  </si>
  <si>
    <t>Utlendingsnemnda</t>
  </si>
  <si>
    <t>DV</t>
  </si>
  <si>
    <t>Integrerings- og mangfoldsdirektoratet</t>
  </si>
  <si>
    <t>DX</t>
  </si>
  <si>
    <t>Internasjonalt reindriftssenter</t>
  </si>
  <si>
    <t>HF</t>
  </si>
  <si>
    <t>Arbeidstilsynet</t>
  </si>
  <si>
    <t>J8</t>
  </si>
  <si>
    <t>Datatilsynet</t>
  </si>
  <si>
    <t>KT</t>
  </si>
  <si>
    <t>Konkurransetilsynet</t>
  </si>
  <si>
    <t>QB</t>
  </si>
  <si>
    <t>Husleietvistutvalget</t>
  </si>
  <si>
    <t>RR</t>
  </si>
  <si>
    <t>Riksrevisjonen</t>
  </si>
  <si>
    <t>RV</t>
  </si>
  <si>
    <t>Forsvarsdepartementet</t>
  </si>
  <si>
    <t>XO</t>
  </si>
  <si>
    <t>Nasjonal kommunikasjonsmyndighet</t>
  </si>
  <si>
    <t>KB</t>
  </si>
  <si>
    <t>Nasjonalt organ for kvalitet i utdanningen NOKUT</t>
  </si>
  <si>
    <t>Kristiansand</t>
  </si>
  <si>
    <t>KE</t>
  </si>
  <si>
    <t>Norsk utenrikspolitisk institutt</t>
  </si>
  <si>
    <t>KG</t>
  </si>
  <si>
    <t>SAMISK HØGSKOLE SÁMI ALLASKUVLA</t>
  </si>
  <si>
    <t>KI</t>
  </si>
  <si>
    <t>De samiske videregående skoler, Karasjok og Kautokeino</t>
  </si>
  <si>
    <t>KL</t>
  </si>
  <si>
    <t>Norges grønne fagskole - Vea</t>
  </si>
  <si>
    <t>KV</t>
  </si>
  <si>
    <t>Direktoratet for høyere utdanning og kompetanse</t>
  </si>
  <si>
    <t>KX</t>
  </si>
  <si>
    <t>Foreldreutvalget for grunnopplæring</t>
  </si>
  <si>
    <t>V3</t>
  </si>
  <si>
    <t>Sørsamisk kunnskapspark</t>
  </si>
  <si>
    <t>V4</t>
  </si>
  <si>
    <t>Statens lånekasse for utdanning</t>
  </si>
  <si>
    <t>V5</t>
  </si>
  <si>
    <t>Lånekassens konverteringsfond</t>
  </si>
  <si>
    <t>V9</t>
  </si>
  <si>
    <t>Statped</t>
  </si>
  <si>
    <t>VA</t>
  </si>
  <si>
    <t>De nasjonale forskningsetiske komiteene</t>
  </si>
  <si>
    <t>VB</t>
  </si>
  <si>
    <t>Utdanningsdirektoratet</t>
  </si>
  <si>
    <t>VC</t>
  </si>
  <si>
    <t>Sikt - Kunnskapssektorens tjenesteleverandør</t>
  </si>
  <si>
    <t>PL</t>
  </si>
  <si>
    <t>Politi- og lensmannsetaten</t>
  </si>
  <si>
    <t>Politiet</t>
  </si>
  <si>
    <t>1S</t>
  </si>
  <si>
    <t>Helsedirektoratet</t>
  </si>
  <si>
    <t>Stavanger</t>
  </si>
  <si>
    <t>B2</t>
  </si>
  <si>
    <t>Barneombudet</t>
  </si>
  <si>
    <t>B5</t>
  </si>
  <si>
    <t>Forbrukertilsynet</t>
  </si>
  <si>
    <t>B6</t>
  </si>
  <si>
    <t>Likestillings- og diskrimineringsombudet</t>
  </si>
  <si>
    <t>B7</t>
  </si>
  <si>
    <t>Diskrimineringsnemnda</t>
  </si>
  <si>
    <t>B8</t>
  </si>
  <si>
    <t>Barneverns- og helsenemnda</t>
  </si>
  <si>
    <t>BA</t>
  </si>
  <si>
    <t>Forbrukerrådet</t>
  </si>
  <si>
    <t>BU</t>
  </si>
  <si>
    <t>Barne-, ungdoms- og familiedirektoratet</t>
  </si>
  <si>
    <t>O3</t>
  </si>
  <si>
    <t>Fond for CO2-håndtering</t>
  </si>
  <si>
    <t>S1</t>
  </si>
  <si>
    <t>Statens helsetilsyn</t>
  </si>
  <si>
    <t>S2</t>
  </si>
  <si>
    <t>Bioteknologirådet</t>
  </si>
  <si>
    <t>S5</t>
  </si>
  <si>
    <t>Direktoratet for strålevern og atomsikkerhet</t>
  </si>
  <si>
    <t>S6</t>
  </si>
  <si>
    <t>Trygderetten</t>
  </si>
  <si>
    <t>S7</t>
  </si>
  <si>
    <t>Norsk pasientskadeerstatning</t>
  </si>
  <si>
    <t>S8</t>
  </si>
  <si>
    <t>Nasjonalt klageorgan for helsetjenesten</t>
  </si>
  <si>
    <t>S9</t>
  </si>
  <si>
    <t>Norsk pasientskadeerstatning reguleringsfond i norges bank</t>
  </si>
  <si>
    <t>SC</t>
  </si>
  <si>
    <t>Folkehelseinstituttet</t>
  </si>
  <si>
    <t>SF</t>
  </si>
  <si>
    <t>Norsk pasientskadeerstatning - privat sektor</t>
  </si>
  <si>
    <t>SG</t>
  </si>
  <si>
    <t>Helfo</t>
  </si>
  <si>
    <t>SL</t>
  </si>
  <si>
    <t>Direktoratet for medisinske produkter</t>
  </si>
  <si>
    <t>ST</t>
  </si>
  <si>
    <t>Helfo - Stønad</t>
  </si>
  <si>
    <t>SY</t>
  </si>
  <si>
    <t>Statens undersøkelseskommisjon for helse- og omsorgstjenesten</t>
  </si>
  <si>
    <t>C1</t>
  </si>
  <si>
    <t>Riksteatret</t>
  </si>
  <si>
    <t>Tromsø</t>
  </si>
  <si>
    <t>C6</t>
  </si>
  <si>
    <t>Norsk filminstitutt fond Oslo</t>
  </si>
  <si>
    <t>C7</t>
  </si>
  <si>
    <t>LOTTERI- OG STIFTELSESTILSYNET</t>
  </si>
  <si>
    <t>CC</t>
  </si>
  <si>
    <t>Fond for lyd og bilde</t>
  </si>
  <si>
    <t>CD</t>
  </si>
  <si>
    <t>Norsk kulturfond</t>
  </si>
  <si>
    <t>CF</t>
  </si>
  <si>
    <t>Språkrådet</t>
  </si>
  <si>
    <t>CG</t>
  </si>
  <si>
    <t>Kulturtanken - den kulturelle skolesekken Norge</t>
  </si>
  <si>
    <t>CK</t>
  </si>
  <si>
    <t>Medietilsynet</t>
  </si>
  <si>
    <t>CM</t>
  </si>
  <si>
    <t>Kunst i offentlige rom KORO</t>
  </si>
  <si>
    <t>CN</t>
  </si>
  <si>
    <t>Kunst i offentlige rom fond KORO</t>
  </si>
  <si>
    <t>CP</t>
  </si>
  <si>
    <t>Norsk filminstitutt</t>
  </si>
  <si>
    <t>CS</t>
  </si>
  <si>
    <t>Kulturdirektoratet</t>
  </si>
  <si>
    <t>DA</t>
  </si>
  <si>
    <t>Arkivverket</t>
  </si>
  <si>
    <t>DJ</t>
  </si>
  <si>
    <t>Nasjonalbiblioteket</t>
  </si>
  <si>
    <t>G2</t>
  </si>
  <si>
    <t>Nidaros domkirkes restaureringsarbeider</t>
  </si>
  <si>
    <t>G5</t>
  </si>
  <si>
    <t>Forvaltningsorganet for opplysningsvesenets fond</t>
  </si>
  <si>
    <t>G8</t>
  </si>
  <si>
    <t>Dagligvaretilsynet</t>
  </si>
  <si>
    <t>M1</t>
  </si>
  <si>
    <t>Norsk kulturminnefond</t>
  </si>
  <si>
    <t>M6</t>
  </si>
  <si>
    <t>Norsk polarinstitutt</t>
  </si>
  <si>
    <t>M7</t>
  </si>
  <si>
    <t>Riksantikvaren</t>
  </si>
  <si>
    <t>M8</t>
  </si>
  <si>
    <t>Artsdatabanken</t>
  </si>
  <si>
    <t>MA</t>
  </si>
  <si>
    <t>Miljødirektoratet</t>
  </si>
  <si>
    <t>MB</t>
  </si>
  <si>
    <t>Viltfondet</t>
  </si>
  <si>
    <t>MC</t>
  </si>
  <si>
    <t>Statens fiskefond</t>
  </si>
  <si>
    <t>GU</t>
  </si>
  <si>
    <t>Norges geologiske undersøkelse</t>
  </si>
  <si>
    <t>JR</t>
  </si>
  <si>
    <t>Justervesenet</t>
  </si>
  <si>
    <t>BC</t>
  </si>
  <si>
    <t>Statens kartverk</t>
  </si>
  <si>
    <t>J4</t>
  </si>
  <si>
    <t>Hovedredningssentralen</t>
  </si>
  <si>
    <t>Trondheim</t>
  </si>
  <si>
    <t>J5</t>
  </si>
  <si>
    <t>Konfliktrådene</t>
  </si>
  <si>
    <t>J6</t>
  </si>
  <si>
    <t>Direktoratet for samfunnssikkerhet og beredskap (DSB)</t>
  </si>
  <si>
    <t>J7</t>
  </si>
  <si>
    <t>Sysselmesteren på Svalbard</t>
  </si>
  <si>
    <t>J9</t>
  </si>
  <si>
    <t>Kontoret for voldsoffererstatning</t>
  </si>
  <si>
    <t>JA</t>
  </si>
  <si>
    <t>Generaladvokatembetet</t>
  </si>
  <si>
    <t>JB</t>
  </si>
  <si>
    <t>Riksadvokaten</t>
  </si>
  <si>
    <t>JO</t>
  </si>
  <si>
    <t>Nasjonalt sikkerhetsfond - vergemål</t>
  </si>
  <si>
    <t>JP</t>
  </si>
  <si>
    <t>Statens sivilrettsforvaltning</t>
  </si>
  <si>
    <t>JQ</t>
  </si>
  <si>
    <t>Kommisjonen for gjenopptakelse av straffesaker</t>
  </si>
  <si>
    <t>JV</t>
  </si>
  <si>
    <t>Spesialenheten for politisaker</t>
  </si>
  <si>
    <t>M3</t>
  </si>
  <si>
    <t>Svalbards miljøvernfond Fond</t>
  </si>
  <si>
    <t>M4</t>
  </si>
  <si>
    <t>Svalbards miljøvernfond</t>
  </si>
  <si>
    <t>NR</t>
  </si>
  <si>
    <t>Regelrådet</t>
  </si>
  <si>
    <t>PD</t>
  </si>
  <si>
    <t>Sivil klareringsmyndighet</t>
  </si>
  <si>
    <t>PM</t>
  </si>
  <si>
    <t>Nasjonal sikkerhetsmyndighet (NSM)</t>
  </si>
  <si>
    <t>RU</t>
  </si>
  <si>
    <t>Valgdirektoratet</t>
  </si>
  <si>
    <t>UB</t>
  </si>
  <si>
    <t>Universitetet i Bergen</t>
  </si>
  <si>
    <t>UH01</t>
  </si>
  <si>
    <t>UL</t>
  </si>
  <si>
    <t>Universitetet i Oslo</t>
  </si>
  <si>
    <t>UT</t>
  </si>
  <si>
    <t>Universitetet i Tromsø - Norges arktiske universitet</t>
  </si>
  <si>
    <t>UV</t>
  </si>
  <si>
    <t>Norges teknisk-naturvitenskaplige universitet (NTNU)</t>
  </si>
  <si>
    <t>UH02</t>
  </si>
  <si>
    <t>VV</t>
  </si>
  <si>
    <t>Statens vegvesen</t>
  </si>
  <si>
    <t>UD</t>
  </si>
  <si>
    <t>Utenriksdepartementet</t>
  </si>
  <si>
    <t>UDN</t>
  </si>
  <si>
    <t>U203</t>
  </si>
  <si>
    <t>U2</t>
  </si>
  <si>
    <t>DIREKTORATET FOR UTVIKLINGSSAMARBEID (NORAD)</t>
  </si>
  <si>
    <t>U303</t>
  </si>
  <si>
    <t>XX</t>
  </si>
  <si>
    <t>MAL</t>
  </si>
  <si>
    <t>XXX</t>
  </si>
  <si>
    <t>XXXX</t>
  </si>
  <si>
    <t>Xservice</t>
  </si>
  <si>
    <t>Xbudsjettert</t>
  </si>
  <si>
    <t>Kontant/SRS</t>
  </si>
  <si>
    <t>sd</t>
  </si>
  <si>
    <t xml:space="preserve">Kodeoversikt </t>
  </si>
  <si>
    <t>Sett 1</t>
  </si>
  <si>
    <t>Alt OK</t>
  </si>
  <si>
    <t>DFØ følger opp</t>
  </si>
  <si>
    <t>Kunde følger opp</t>
  </si>
  <si>
    <t>Sett 2</t>
  </si>
  <si>
    <t>Ja eller nei-faner</t>
  </si>
  <si>
    <t>MVA-faner</t>
  </si>
  <si>
    <t>Tjenestemodell regskap</t>
  </si>
  <si>
    <t>Kriterier</t>
  </si>
  <si>
    <t>Avgiftssatser (D7-D10, D5)</t>
  </si>
  <si>
    <t>Fullservice</t>
  </si>
  <si>
    <t>Høy</t>
  </si>
  <si>
    <t>Fullservice BTO SRS</t>
  </si>
  <si>
    <t>Mellom</t>
  </si>
  <si>
    <t>Fullservice Netto SRS</t>
  </si>
  <si>
    <t>Lav</t>
  </si>
  <si>
    <t>Fullservice FOND</t>
  </si>
  <si>
    <t>Delservice BTO SRS</t>
  </si>
  <si>
    <t>Delservice Netto SRS</t>
  </si>
  <si>
    <t>Delservice FOND</t>
  </si>
  <si>
    <t>Fullservice Netto FOND?</t>
  </si>
  <si>
    <t>Fisk</t>
  </si>
  <si>
    <t>Avstemmingsoversikt</t>
  </si>
  <si>
    <t>Virksomhet</t>
  </si>
  <si>
    <t>Tjenestemodell regnskap</t>
  </si>
  <si>
    <t>År</t>
  </si>
  <si>
    <t>Firmakode Unit4 ERP</t>
  </si>
  <si>
    <t>Base Unit4 ERP</t>
  </si>
  <si>
    <t>Firmakode SAP</t>
  </si>
  <si>
    <t>Klient SAP</t>
  </si>
  <si>
    <t>Periode</t>
  </si>
  <si>
    <t>xx/2024</t>
  </si>
  <si>
    <t>Skjema</t>
  </si>
  <si>
    <t>Type</t>
  </si>
  <si>
    <t>IB</t>
  </si>
  <si>
    <t>Del A</t>
  </si>
  <si>
    <t>Avstemming før rapportering statsregnskapet</t>
  </si>
  <si>
    <t>A1B</t>
  </si>
  <si>
    <t>A2</t>
  </si>
  <si>
    <t>A3</t>
  </si>
  <si>
    <t>A5B</t>
  </si>
  <si>
    <t>A8</t>
  </si>
  <si>
    <t>A9</t>
  </si>
  <si>
    <t>A10</t>
  </si>
  <si>
    <t>A11</t>
  </si>
  <si>
    <t>A12</t>
  </si>
  <si>
    <t>Del B</t>
  </si>
  <si>
    <t>Avstemming av statsregnskapsrapportering</t>
  </si>
  <si>
    <t>B1</t>
  </si>
  <si>
    <t>Del C</t>
  </si>
  <si>
    <t>Avstemming etter rapportering til statsregnskapet</t>
  </si>
  <si>
    <t>C2</t>
  </si>
  <si>
    <t>C3</t>
  </si>
  <si>
    <t>C3B</t>
  </si>
  <si>
    <t>C4</t>
  </si>
  <si>
    <t>C5</t>
  </si>
  <si>
    <t>C8</t>
  </si>
  <si>
    <t>Del D</t>
  </si>
  <si>
    <t xml:space="preserve">Internkontroll og avstemminger </t>
  </si>
  <si>
    <t>D1</t>
  </si>
  <si>
    <t>D2</t>
  </si>
  <si>
    <t>D2B</t>
  </si>
  <si>
    <t>D3</t>
  </si>
  <si>
    <t>D4</t>
  </si>
  <si>
    <t>D5</t>
  </si>
  <si>
    <t>Del E</t>
  </si>
  <si>
    <t>Andre periodiske kontroller og avstemminger</t>
  </si>
  <si>
    <t>E1</t>
  </si>
  <si>
    <t>E2</t>
  </si>
  <si>
    <t>E3</t>
  </si>
  <si>
    <t>Del F</t>
  </si>
  <si>
    <t>Årsoppgjørskontroller</t>
  </si>
  <si>
    <t xml:space="preserve"> F2</t>
  </si>
  <si>
    <t>Kundens kvittering på at avstemmingene er godkjente og at det er foretatt gjennomgang/oppfølging av de utførte avstemmingene:</t>
  </si>
  <si>
    <t>Dato</t>
  </si>
  <si>
    <t>Underskrift</t>
  </si>
  <si>
    <t>Avstemmingsoversikt SRS</t>
  </si>
  <si>
    <t>År:</t>
  </si>
  <si>
    <t>Periode:</t>
  </si>
  <si>
    <t>Avstemming</t>
  </si>
  <si>
    <t>Avstemming og kontroller vedrørende anleggsmidler</t>
  </si>
  <si>
    <t>S01</t>
  </si>
  <si>
    <t>S01B</t>
  </si>
  <si>
    <t>Avstemming varige driftsmidler (XAT01)</t>
  </si>
  <si>
    <t>S01C</t>
  </si>
  <si>
    <t>Avstemming immaterielle eiendeler (XAT01)</t>
  </si>
  <si>
    <t>S01D</t>
  </si>
  <si>
    <t>Varige driftsmidler - Eiendomsskjema</t>
  </si>
  <si>
    <t>S02</t>
  </si>
  <si>
    <t>S03</t>
  </si>
  <si>
    <t>S04</t>
  </si>
  <si>
    <t>Avstemming av innteksført driftsbevilgning</t>
  </si>
  <si>
    <t>S05</t>
  </si>
  <si>
    <t>S06</t>
  </si>
  <si>
    <t>S07</t>
  </si>
  <si>
    <t>Kontroll av periodiserte inntekter og kostnader</t>
  </si>
  <si>
    <t>S08</t>
  </si>
  <si>
    <t>Periodisering opptjente inntekter</t>
  </si>
  <si>
    <t>S08B</t>
  </si>
  <si>
    <t>S08C</t>
  </si>
  <si>
    <t>S08D</t>
  </si>
  <si>
    <t>Forskuddsbetalte kostnader</t>
  </si>
  <si>
    <t>S09</t>
  </si>
  <si>
    <t>Avstemming av påløpte lønnskostnader</t>
  </si>
  <si>
    <t>S10</t>
  </si>
  <si>
    <t>S11</t>
  </si>
  <si>
    <t>S12</t>
  </si>
  <si>
    <t>S14</t>
  </si>
  <si>
    <t>S15</t>
  </si>
  <si>
    <t>S16</t>
  </si>
  <si>
    <t>TJENESTEMODELL REGNSKAP*</t>
  </si>
  <si>
    <t>Innholdsfortegnelse og oversikt over arbeidsdeling</t>
  </si>
  <si>
    <t>Brutto</t>
  </si>
  <si>
    <t>Netto</t>
  </si>
  <si>
    <t>Tilhørende rapporter</t>
  </si>
  <si>
    <t>Format</t>
  </si>
  <si>
    <t>Kontroll av inngående balanse mot utgående balanse foregående år</t>
  </si>
  <si>
    <t>DFØ</t>
  </si>
  <si>
    <t>Avstemming før rapportering til statsregnskapet</t>
  </si>
  <si>
    <t>Lagres ikke per i dag</t>
  </si>
  <si>
    <t>PDF</t>
  </si>
  <si>
    <t>EXCEL</t>
  </si>
  <si>
    <t>Bank - kontroll oppgjørskonto</t>
  </si>
  <si>
    <t>KUNDE</t>
  </si>
  <si>
    <t xml:space="preserve">Bankavstemming </t>
  </si>
  <si>
    <t>Avstemming reskontro SAP FI og Unit4 ERP hovedbok</t>
  </si>
  <si>
    <t>FBL1N (SAP)</t>
  </si>
  <si>
    <t>X</t>
  </si>
  <si>
    <t>Gjennomgang av feilkonto</t>
  </si>
  <si>
    <t>Oppfølging systemkonti innkjøp- og faktura Unit4 ERP</t>
  </si>
  <si>
    <t>DFØ/KUNDE</t>
  </si>
  <si>
    <t>Kontroll av kontantregnskapet</t>
  </si>
  <si>
    <t>i/a</t>
  </si>
  <si>
    <t>CAN01, CAN06/Browser</t>
  </si>
  <si>
    <t>Avstemming reskontro</t>
  </si>
  <si>
    <t>XRE01</t>
  </si>
  <si>
    <t>Avstemming NAV-refusjoner</t>
  </si>
  <si>
    <t>K-27, FBL5N (SAP)</t>
  </si>
  <si>
    <t>X (FBL5N)</t>
  </si>
  <si>
    <t>X (K-27)</t>
  </si>
  <si>
    <t>Kontroll av kontogruppe 52 Naturalytelser og gruppelivsforsikring</t>
  </si>
  <si>
    <t>Andre periodiske kontroller</t>
  </si>
  <si>
    <t>AG08</t>
  </si>
  <si>
    <t>Avstemming av pensjonspremie til Statens pensjonskasse (SPK)</t>
  </si>
  <si>
    <t>Avstemming av skattemelding merverdiavgift omvendt avgiftsplikt</t>
  </si>
  <si>
    <t xml:space="preserve">Avstemming kontantregnskap mot A-rapport </t>
  </si>
  <si>
    <t>A-rapport (Statsregnskapet)</t>
  </si>
  <si>
    <t>X (A-rapp.)</t>
  </si>
  <si>
    <t>Avstemming virksomhetsregnskap mot A-rapport</t>
  </si>
  <si>
    <t>A-rapport (Statsregnskapet), "P_XX_20xx"</t>
  </si>
  <si>
    <t>X (P-rapp.) - lagres manuelt</t>
  </si>
  <si>
    <t>Avstemming av utleggstrekk</t>
  </si>
  <si>
    <t>Avstemming av forskuddstrekk</t>
  </si>
  <si>
    <t>CUS&amp;AVSTC03 (SAP)</t>
  </si>
  <si>
    <t>Kontroll forskuddstrekk av skatt til utland</t>
  </si>
  <si>
    <t>Avstemming av svalbardskatt</t>
  </si>
  <si>
    <t>CUS&amp;AVSTC04 (SAP)</t>
  </si>
  <si>
    <t>Kontroll av arbeidsgiveravgift SAP for virksomheter med forenklet oppgjør</t>
  </si>
  <si>
    <t>CUS&amp;AVSTC05 (SAP)</t>
  </si>
  <si>
    <t>Kontroll av arbeidsgiveravgift</t>
  </si>
  <si>
    <t>CUS&amp;AVSTC06 (SAP), CUS&amp;OPAL32 (SAP)</t>
  </si>
  <si>
    <t>Avstemming av finansskatt</t>
  </si>
  <si>
    <t>CUS&amp;AVSTC07 (SAP)</t>
  </si>
  <si>
    <t>Tidstyring - antall overførte timer fra SAP til Unit4 ERP</t>
  </si>
  <si>
    <t>CUS&amp;AVSTC8 (SAP)</t>
  </si>
  <si>
    <t>Internkontroll</t>
  </si>
  <si>
    <t>Spesifikasjon av balansekonti lønn (inkl. trekk i lønn)</t>
  </si>
  <si>
    <t>Spesifikasjon av andre balansekonti</t>
  </si>
  <si>
    <t>Spesifikasjon lønns- og reiseforskudd</t>
  </si>
  <si>
    <t xml:space="preserve">Oppfølging / spesifikasjon av arbeidsgiverlån </t>
  </si>
  <si>
    <t>Månedlig avstemming av kto. 1987 - Nettoføringsordningen for inngående MVA</t>
  </si>
  <si>
    <t xml:space="preserve">Andre periodiske kontroller </t>
  </si>
  <si>
    <t>Kontroll av tilskuddsgjeld og fordring til innkreving</t>
  </si>
  <si>
    <t>Avstemming feriepenger</t>
  </si>
  <si>
    <t>CUS&amp;OPAL xx, CUS&amp;AVSTE02</t>
  </si>
  <si>
    <t>Halvårlig avstemming feriepenger</t>
  </si>
  <si>
    <t>F2</t>
  </si>
  <si>
    <t>Avstemming av mellomregnskapet mot statsregnskapet</t>
  </si>
  <si>
    <t>Tilleggstjeneste SRS</t>
  </si>
  <si>
    <t>Ikke tilleggstjeneste SRS</t>
  </si>
  <si>
    <t>Del S</t>
  </si>
  <si>
    <t>Avstemming hovedbok mot anleggsverdiregnskap (XAT02)</t>
  </si>
  <si>
    <t>Avstemming av statens finansiering av immaterielle eiendeler og varige driftmidler</t>
  </si>
  <si>
    <t>Avstemming av aktivert driftsbevilgning</t>
  </si>
  <si>
    <t>Kontroll av bokført gevinst/tap ved salg og utrangering av anleggsmidler</t>
  </si>
  <si>
    <t>Avstemming av inntektsført bevilgning</t>
  </si>
  <si>
    <t>Spesifikasjon av konto 216, 217 og 218</t>
  </si>
  <si>
    <t>Spesifikasjon av andre balansekonti SRS</t>
  </si>
  <si>
    <t>Kontroll av poster med periodiseringsnøkkel (1700, 1790 og 2900)</t>
  </si>
  <si>
    <t>Kontroll av avsetning av påløpte refusjoner fra NAV</t>
  </si>
  <si>
    <t>Avstemming av avsetning feriepenger</t>
  </si>
  <si>
    <t>Avstemming av påløpt lønnkostnad, fleksitid, uttatt/ikke uttatt ferie mm</t>
  </si>
  <si>
    <t>Avstemming av påløpt arbeidsgiveravgift</t>
  </si>
  <si>
    <t>Avstemming av påløpt reisekostnad fra SAP</t>
  </si>
  <si>
    <t>* For mer informasjon om arbeidsdeling, se avstemmingsveiledninger på dfo.no.</t>
  </si>
  <si>
    <t>* Dersom virksomheten ikke er lønnskunde av DFØ, må alle lønnsrelaterte avstemminger foretas av virksomheten selv.</t>
  </si>
  <si>
    <t xml:space="preserve">Saldobalanse pr: </t>
  </si>
  <si>
    <t xml:space="preserve">Saldobalansen er hentet ut: </t>
  </si>
  <si>
    <t xml:space="preserve">xx.xx.2022 kl xx.xx
</t>
  </si>
  <si>
    <t>Obligatorisk</t>
  </si>
  <si>
    <t>Valgfri</t>
  </si>
  <si>
    <t>Ved behov</t>
  </si>
  <si>
    <t>Kontonummer</t>
  </si>
  <si>
    <t>Kontonavn</t>
  </si>
  <si>
    <t>Beløp</t>
  </si>
  <si>
    <t>Kommentarer pr balansedagen</t>
  </si>
  <si>
    <t>Status
(OK/IA/under arbeid)</t>
  </si>
  <si>
    <t>Arkivreferanse</t>
  </si>
  <si>
    <t>Arbeidsdeling
DFØ/Kunde</t>
  </si>
  <si>
    <t>Kommentarer, presiseringer m.m vedrørende arbeidsdelingen mellom DFØ og Kunde</t>
  </si>
  <si>
    <t>Frekvens</t>
  </si>
  <si>
    <t>Frist 
(dato/virkedag)</t>
  </si>
  <si>
    <t>Konsesjoner, ervervet</t>
  </si>
  <si>
    <t>S01 og S02</t>
  </si>
  <si>
    <t>Akkumulerte avskrivninger konsesjoner</t>
  </si>
  <si>
    <t>Patenter, ervervet</t>
  </si>
  <si>
    <t>Akkumulerte avskrivninger patenter</t>
  </si>
  <si>
    <t xml:space="preserve"> </t>
  </si>
  <si>
    <t>Programvarelisenser og egenutviklet programvare, ervervet</t>
  </si>
  <si>
    <t>Programvarelisenser og egenutviklet programvare, egenutviklet</t>
  </si>
  <si>
    <t>Akkumulerte avskrivninger lisenser og egenutviklet programvare</t>
  </si>
  <si>
    <t>Varemerker, ervervet</t>
  </si>
  <si>
    <t>Akkumulerte avskrivninger varemerker</t>
  </si>
  <si>
    <t>Andre rettigheter, ervervet</t>
  </si>
  <si>
    <t>Akkumulerte avskrivninger andre rettigheter</t>
  </si>
  <si>
    <t>Immaterielle eiendeler under utførelse (utvikling)</t>
  </si>
  <si>
    <t>Bygninger</t>
  </si>
  <si>
    <t>Akkumulerte avskrivninger bygninger</t>
  </si>
  <si>
    <t>Bygningsmessige anlegg</t>
  </si>
  <si>
    <t>Akkumulerte avskrivninger bygningsmessige anlegg</t>
  </si>
  <si>
    <t>Anlegg under utførelse</t>
  </si>
  <si>
    <t>Jordbrukseiendommer</t>
  </si>
  <si>
    <t>Skogbrukseiendommer</t>
  </si>
  <si>
    <t>Akkumulerte avskrivninger jord- og skogbrukseiendommer</t>
  </si>
  <si>
    <t xml:space="preserve">Tomter </t>
  </si>
  <si>
    <t>Andre grunnarealer</t>
  </si>
  <si>
    <t>Boliger inkl. tomter</t>
  </si>
  <si>
    <t>Akkumulerte avskrivninger boliger inkl. tomter</t>
  </si>
  <si>
    <t>Infrastruktureiendeler</t>
  </si>
  <si>
    <t>Akkumulerte avskrivninger infrastruktureiendeler</t>
  </si>
  <si>
    <t>Nasjonaleiendom og kulturminner</t>
  </si>
  <si>
    <t>Andre anleggsmidler</t>
  </si>
  <si>
    <t>Akkumulerte avskrivninger andre anleggsmidler</t>
  </si>
  <si>
    <t>Maskiner, anlegg og tekniske innretninger</t>
  </si>
  <si>
    <t>Akkumulerte avskrivninger maskiner, anlegg og tekniske innretninger</t>
  </si>
  <si>
    <t>Maskiner og anlegg under utførelse</t>
  </si>
  <si>
    <t>Skip</t>
  </si>
  <si>
    <t>Rigger</t>
  </si>
  <si>
    <t>Fly</t>
  </si>
  <si>
    <t>Akkumulerte avskrivninger skip, rigger og fly</t>
  </si>
  <si>
    <t>Personbiler</t>
  </si>
  <si>
    <t>Varebiler</t>
  </si>
  <si>
    <t>Lastebiler</t>
  </si>
  <si>
    <t>Busser</t>
  </si>
  <si>
    <t>Akkumulerte avskrivninger personbiler, varebiler, lastebiler og buss</t>
  </si>
  <si>
    <t>Traktorer</t>
  </si>
  <si>
    <t>Trucker</t>
  </si>
  <si>
    <t>Andre transportmidler</t>
  </si>
  <si>
    <t>Akkumulerte avskrivninger traktor, truck og andre transportmidler</t>
  </si>
  <si>
    <t>Inventar</t>
  </si>
  <si>
    <t>Akkumulerte avskrivninger inventar</t>
  </si>
  <si>
    <t>Fast bygningsinventar, eget bygg</t>
  </si>
  <si>
    <t>Ventilasjon</t>
  </si>
  <si>
    <t>Varme og sanitær</t>
  </si>
  <si>
    <t>El-kraftinstallasjoner</t>
  </si>
  <si>
    <t>Tele og automatisering</t>
  </si>
  <si>
    <t>Andre installasjoner</t>
  </si>
  <si>
    <t>Kjøkkeninnredning</t>
  </si>
  <si>
    <t>Laboratorie</t>
  </si>
  <si>
    <t>Fast bygningsinventar, leide bygg</t>
  </si>
  <si>
    <t>Akkumulerte avskrivninger fast bygningsinventar</t>
  </si>
  <si>
    <t>Verktøy (maskiner, redskap og instrument m.m., for øvrig konto 1200)</t>
  </si>
  <si>
    <t>Akkumulerte avskrivninger verktøy og lignende</t>
  </si>
  <si>
    <t>Datamaskiner (PCer, servere, skrivere m.m.)</t>
  </si>
  <si>
    <t>Annet IKT-utstyr (aktiveres)</t>
  </si>
  <si>
    <t>Multifunksjonsskrivere</t>
  </si>
  <si>
    <t>Akkumulerte avskrivninger datamaskiner, IKT og kopimaskiner</t>
  </si>
  <si>
    <t>Andre driftsmidler</t>
  </si>
  <si>
    <t>Andre driftsmidler, ikke avskrivbare (også kunst)</t>
  </si>
  <si>
    <t>Påkostning leide driftsmidler</t>
  </si>
  <si>
    <t>Akkumulerte avskrivninger andre driftsmidler</t>
  </si>
  <si>
    <t>Reservert</t>
  </si>
  <si>
    <t>IA</t>
  </si>
  <si>
    <t>Systemkonto anleggsverdiregnskapet, salg</t>
  </si>
  <si>
    <t>Systemkonto anleggsverdiregnskapet, ompostering</t>
  </si>
  <si>
    <t>Investeringer i datterselskap</t>
  </si>
  <si>
    <t>Kapitalinnskudd</t>
  </si>
  <si>
    <t>Spesielle beholdninger (kapitalregnskapet)</t>
  </si>
  <si>
    <t>Investeringer i tilknyttet selskap</t>
  </si>
  <si>
    <t>Obligasjoner (omsettelige verdipapirer)</t>
  </si>
  <si>
    <t>Investering i aksjer og andeler - kostpris</t>
  </si>
  <si>
    <t>Verdiendring av aksjer og andeler</t>
  </si>
  <si>
    <t>Utlån (statsbanker)</t>
  </si>
  <si>
    <t>Leietakerinnskudd</t>
  </si>
  <si>
    <t>Depositum</t>
  </si>
  <si>
    <t>Forskuddsleie</t>
  </si>
  <si>
    <t>Andre fordringer</t>
  </si>
  <si>
    <t xml:space="preserve">Råvarer </t>
  </si>
  <si>
    <t>Ivaretas av kunde</t>
  </si>
  <si>
    <t>Halvfabrikata</t>
  </si>
  <si>
    <t>Hjelpematerialer</t>
  </si>
  <si>
    <t>Driftsmateriell og reservedeler</t>
  </si>
  <si>
    <t>Varer under tilvirkning</t>
  </si>
  <si>
    <t>Ferdige egentilvirkede varer</t>
  </si>
  <si>
    <t>Innkjøpte varer (ferdigvarer) og driftsmateriell</t>
  </si>
  <si>
    <t>Demonstrasjonsvarer</t>
  </si>
  <si>
    <t>Kundefordringer</t>
  </si>
  <si>
    <t>Kundefordringer, utland</t>
  </si>
  <si>
    <t>Fordringer motkonto innkrevingsvirksomhet</t>
  </si>
  <si>
    <t>Fordringer vedrørende innkrevingsvirksomhet</t>
  </si>
  <si>
    <t>A6 eller E1</t>
  </si>
  <si>
    <t>Motpost konto 1510</t>
  </si>
  <si>
    <t>Opptjent, ikke fakturert driftsinntekt</t>
  </si>
  <si>
    <t xml:space="preserve">Lån til ansatte </t>
  </si>
  <si>
    <t>Reiseforskudd</t>
  </si>
  <si>
    <t>Lønnsforskudd</t>
  </si>
  <si>
    <t xml:space="preserve">Andre kortsiktige lån til ansatte </t>
  </si>
  <si>
    <t>Flytteforskudd</t>
  </si>
  <si>
    <t>Andre fordringer på ansatte</t>
  </si>
  <si>
    <t>Andre kortsiktige fordringer</t>
  </si>
  <si>
    <t>Fordringer fra NAV</t>
  </si>
  <si>
    <t xml:space="preserve">Interimskonto refusjoner fra NAV </t>
  </si>
  <si>
    <t>A7 og S10</t>
  </si>
  <si>
    <t>Gjennomgangskonto sykepenger</t>
  </si>
  <si>
    <t>Gjennomgangskonto feriepenger på sykepenger</t>
  </si>
  <si>
    <t>Gjennomgangskonto foreldrepenger</t>
  </si>
  <si>
    <t>Gjennomgangskonto feriepenger på foreldrepenger</t>
  </si>
  <si>
    <t>Periodiseringskonto NAV</t>
  </si>
  <si>
    <t>Avsetning tap på kundefordringer</t>
  </si>
  <si>
    <t>Avsetning tap på andre fordringer</t>
  </si>
  <si>
    <t>Utgående merverdiavgift, høy sats</t>
  </si>
  <si>
    <t>Utgående merverdiavgift, middels sats</t>
  </si>
  <si>
    <t>Utgående merverdiavgift, lav sats</t>
  </si>
  <si>
    <t>Utgående merverdiavgift, kjøp av tjenester fra utlandet</t>
  </si>
  <si>
    <t>Utgående merverdiavgift innførsel av varer høy sats</t>
  </si>
  <si>
    <t>Utgående merverdiavgift innførsel av varer middels sats</t>
  </si>
  <si>
    <t>Grunnlag utgående merverdiavgift, fjernleverte tjenester</t>
  </si>
  <si>
    <t>Motkonto grunnlag utgående merverdiavgift, fjernleverte tjenester</t>
  </si>
  <si>
    <t>Inngående merverdiavgift, høy sats</t>
  </si>
  <si>
    <t>Inngående merverdiavgift, middels sats</t>
  </si>
  <si>
    <t>Inngående merverdiavgift, lav sats</t>
  </si>
  <si>
    <t>Inngående merverdiavgift innførsel av varer høy sats</t>
  </si>
  <si>
    <t>Inngående merverdiavgift innførsel av varer middels sats</t>
  </si>
  <si>
    <t>Oppgjørskonto merverdiavgift</t>
  </si>
  <si>
    <t>Forskuddsbetalt leie (Unit4 ERP)</t>
  </si>
  <si>
    <t>Forskuddsbetalt leie (manuelle avsetninger)</t>
  </si>
  <si>
    <t>Forskuddsbetalt rente</t>
  </si>
  <si>
    <t>Opptjent leieinntekt</t>
  </si>
  <si>
    <t>Opptjent renteinntekt</t>
  </si>
  <si>
    <t>Forskuddsbetalte kostnader (Unit4 ERP)</t>
  </si>
  <si>
    <t>S08 og S09</t>
  </si>
  <si>
    <t>Forskuddsbetalte kostnader (manuelle avsetninger)</t>
  </si>
  <si>
    <t>Kortsiktige finansinvesteringer</t>
  </si>
  <si>
    <t>Kontanter</t>
  </si>
  <si>
    <t>Innbetalingskasse/kasseapparat</t>
  </si>
  <si>
    <t>Vekselkasse</t>
  </si>
  <si>
    <t xml:space="preserve">Håndkasse </t>
  </si>
  <si>
    <t>Andre bankinnskudd (utenfor statens konsernkontoordning)</t>
  </si>
  <si>
    <t>Bankinskudd i euro (utenfor statens konsernkontoordning)</t>
  </si>
  <si>
    <t>Bankinnskudd i annen valuta enn NOK og EUR (utenfor statens konsernkontoordning)</t>
  </si>
  <si>
    <t>Bankinnskudd innbetalinger (ordinært)</t>
  </si>
  <si>
    <t>Bankinnskudd innbetalinger (andre)</t>
  </si>
  <si>
    <t>Bankinnskudd refusjoner NAV</t>
  </si>
  <si>
    <r>
      <t xml:space="preserve">Bankinnskudd </t>
    </r>
    <r>
      <rPr>
        <b/>
        <sz val="11"/>
        <rFont val="Source Sans Pro"/>
        <family val="2"/>
      </rPr>
      <t>oppgjørskonto</t>
    </r>
    <r>
      <rPr>
        <sz val="11"/>
        <rFont val="Source Sans Pro"/>
        <family val="2"/>
      </rPr>
      <t xml:space="preserve"> i Norges Bank - </t>
    </r>
    <r>
      <rPr>
        <b/>
        <sz val="11"/>
        <rFont val="Source Sans Pro"/>
        <family val="2"/>
      </rPr>
      <t>inn</t>
    </r>
  </si>
  <si>
    <t>Bankinnskudd utbetalinger (hoved)</t>
  </si>
  <si>
    <t>Bankinnskudd utbetalinger (lønn)</t>
  </si>
  <si>
    <r>
      <t xml:space="preserve">Bankinnskudd </t>
    </r>
    <r>
      <rPr>
        <b/>
        <sz val="11"/>
        <rFont val="Source Sans Pro"/>
        <family val="2"/>
      </rPr>
      <t>oppgjørskonto</t>
    </r>
    <r>
      <rPr>
        <sz val="11"/>
        <rFont val="Source Sans Pro"/>
        <family val="2"/>
      </rPr>
      <t xml:space="preserve"> i Norges Bank - </t>
    </r>
    <r>
      <rPr>
        <b/>
        <sz val="11"/>
        <rFont val="Source Sans Pro"/>
        <family val="2"/>
      </rPr>
      <t>ut</t>
    </r>
  </si>
  <si>
    <r>
      <t xml:space="preserve">Bankinnskudd </t>
    </r>
    <r>
      <rPr>
        <b/>
        <sz val="11"/>
        <rFont val="Source Sans Pro"/>
        <family val="2"/>
      </rPr>
      <t>oppgjørskonto</t>
    </r>
    <r>
      <rPr>
        <sz val="11"/>
        <rFont val="Source Sans Pro"/>
        <family val="2"/>
      </rPr>
      <t xml:space="preserve"> i Norges Bank - </t>
    </r>
    <r>
      <rPr>
        <b/>
        <sz val="11"/>
        <rFont val="Source Sans Pro"/>
        <family val="2"/>
      </rPr>
      <t>inn og ut</t>
    </r>
  </si>
  <si>
    <r>
      <t xml:space="preserve">Oppgjørskonto i Norges Bank- </t>
    </r>
    <r>
      <rPr>
        <b/>
        <sz val="11"/>
        <rFont val="Source Sans Pro"/>
        <family val="2"/>
      </rPr>
      <t>inn</t>
    </r>
  </si>
  <si>
    <r>
      <t xml:space="preserve">Oppgjørskonto i Norges Bank - </t>
    </r>
    <r>
      <rPr>
        <b/>
        <sz val="11"/>
        <rFont val="Source Sans Pro"/>
        <family val="2"/>
      </rPr>
      <t>ut</t>
    </r>
    <r>
      <rPr>
        <sz val="11"/>
        <rFont val="Source Sans Pro"/>
        <family val="2"/>
      </rPr>
      <t xml:space="preserve"> </t>
    </r>
  </si>
  <si>
    <t xml:space="preserve">Arbeidskonto innbetalinger </t>
  </si>
  <si>
    <t>Arbeidskonto refusjoner NAV</t>
  </si>
  <si>
    <t>Arbeidskonto utbetalinger (hoved)</t>
  </si>
  <si>
    <t>Arbeidskonto utbetalinger (lønn)</t>
  </si>
  <si>
    <t>Mellomværende med statskassen - kontant kap 24xx (IB)</t>
  </si>
  <si>
    <t>Årets endring i statens rentebærende kapital</t>
  </si>
  <si>
    <t>Renter av statens faste kapital (forvaltningsbedrifter)</t>
  </si>
  <si>
    <t>Renter av mellomværende med statskassen</t>
  </si>
  <si>
    <t>Driftsresultat post 24 - Kontant til statskassen</t>
  </si>
  <si>
    <t>Mellomværende med statskassen - kontant (motpost IB)</t>
  </si>
  <si>
    <t>IB og F2</t>
  </si>
  <si>
    <t>Spesielle ordninger i staten</t>
  </si>
  <si>
    <t>Spesielle statskontoer i kapitalregnskapet</t>
  </si>
  <si>
    <t>Gruppelivsforsikring</t>
  </si>
  <si>
    <t>Arbeidsgiveravgift</t>
  </si>
  <si>
    <t>Nettoføringsordning for mva</t>
  </si>
  <si>
    <t>Finansskatt på lønn</t>
  </si>
  <si>
    <t>Avregnet med statskassen - andre tidsavgrensningsposter (IB)</t>
  </si>
  <si>
    <t>Inntektsført bevilgning</t>
  </si>
  <si>
    <t>Korrigering avsetning feriepenger</t>
  </si>
  <si>
    <t>S08 og S11</t>
  </si>
  <si>
    <t>Innkrevingsvirksomhet (motpost konto 829, 839 og 849)</t>
  </si>
  <si>
    <t>S08 eller ivaretas av kunde</t>
  </si>
  <si>
    <t xml:space="preserve">Tilskuddsforvaltning (motpost konto 859 og 879) </t>
  </si>
  <si>
    <t>Avregning - resultat av periodens aktiviteter</t>
  </si>
  <si>
    <t>Innskutt virksomhetskapital</t>
  </si>
  <si>
    <t>Innskutt fondskapital</t>
  </si>
  <si>
    <t>Opptjent virksomhetskapital</t>
  </si>
  <si>
    <t>Egenfinansiering av investeringer (forvaltningsbedrifter)</t>
  </si>
  <si>
    <t>Reguleringsfond (forvaltningsbedrifter)</t>
  </si>
  <si>
    <t>Opptjent fondskapital</t>
  </si>
  <si>
    <t>Egenkapital (kapitalregnskapet)</t>
  </si>
  <si>
    <t>Miljøforpliktelser</t>
  </si>
  <si>
    <t>Statens rentebærende kapital (forvaltningsbedrifter)</t>
  </si>
  <si>
    <t>Statens finansiering av immaterielle eiendeler og varige driftsmidler</t>
  </si>
  <si>
    <t>Avregning bevilgningsfinansiert virksomhet</t>
  </si>
  <si>
    <t>Ikke inntektsført bevilgning</t>
  </si>
  <si>
    <t>Ikke inntektsført tilskudd og overføringer</t>
  </si>
  <si>
    <t>Andre avsetninger for forpliktelser</t>
  </si>
  <si>
    <t>Obligasjonslån (omsettelige verdipapirer)</t>
  </si>
  <si>
    <t>Gjeld til finansinstitusjoner</t>
  </si>
  <si>
    <t>Lånemellomværende med staten (statsbanker)</t>
  </si>
  <si>
    <t>Annen langsiktig gjeld</t>
  </si>
  <si>
    <t>Mottatte depositum</t>
  </si>
  <si>
    <t>Byggelån</t>
  </si>
  <si>
    <t>Andre forpliktelser (kapitalregnskapet)</t>
  </si>
  <si>
    <t>Annen gjeld til finansinstitusjoner</t>
  </si>
  <si>
    <t>Leverandørgjeld, innland</t>
  </si>
  <si>
    <t>Leverandørgjeld, utland</t>
  </si>
  <si>
    <t>Leverandørgjeld motkonto tilskuddsforvaltning</t>
  </si>
  <si>
    <t>Gjeld vedrørende tilskuddsforvaltning og andre overføringer fra staten</t>
  </si>
  <si>
    <t>Motpost konto 250 - 251</t>
  </si>
  <si>
    <t>Forskuddstrekk</t>
  </si>
  <si>
    <t>Forskuddstrekk utland</t>
  </si>
  <si>
    <t>Svalbardskatt</t>
  </si>
  <si>
    <t>Utleggstrekk</t>
  </si>
  <si>
    <t>Inkassotrekk</t>
  </si>
  <si>
    <t>Bidragstrekk</t>
  </si>
  <si>
    <t>Trygdetrekk/pensjonstrekk (2 %)</t>
  </si>
  <si>
    <t>A10 eller A11</t>
  </si>
  <si>
    <t>Andre trygdetrekk/pensjonstrekk</t>
  </si>
  <si>
    <t>Forsikringstrekk</t>
  </si>
  <si>
    <t>Trukket fagforeningskontingent</t>
  </si>
  <si>
    <t>Andre trekk</t>
  </si>
  <si>
    <t>Pc- trekk</t>
  </si>
  <si>
    <t>Egenandel bredbånd</t>
  </si>
  <si>
    <t>Kantinetrekk</t>
  </si>
  <si>
    <t>Utgående merverdiavgift, kjøp av tjenester fra utlandet eller klimakvoter</t>
  </si>
  <si>
    <t>Grunnlag utgående merverdiavgift, fjerneleverte tjenester eller klimakvoter</t>
  </si>
  <si>
    <t>Motkonto grunnlag utgående merverdiavgift, fjernleverte tjenester eller klimakvoter</t>
  </si>
  <si>
    <t>Grunnlag for mva. ved innførsel av varer</t>
  </si>
  <si>
    <t>Motkonto grunnlag for mva. ved innførsel av varer</t>
  </si>
  <si>
    <t xml:space="preserve">Skyldig arbeidsgiveravgift </t>
  </si>
  <si>
    <t>Arbeidsgiveravgift på arbeidsgivertilskudd til SPK</t>
  </si>
  <si>
    <t>Påløpt arbeidsgiveravgift av påløpte lønnskostnader</t>
  </si>
  <si>
    <t>Påløpt arbeidsgiveravgift av fleksitid, over- og reisetid til avspasering, feriedager etc.</t>
  </si>
  <si>
    <t>Påløpt arbeidsgiveravgift på NAV-refusjoner</t>
  </si>
  <si>
    <t>Påløpt arbeidsgiveravgift (ferielønn)</t>
  </si>
  <si>
    <t>E2 eller S11</t>
  </si>
  <si>
    <t>Andre offentlige avgifter</t>
  </si>
  <si>
    <t>Påløpt avgift ved innførsel av varer</t>
  </si>
  <si>
    <t>Avstemmingsdifferranser</t>
  </si>
  <si>
    <t>Uidentifiserte innbetalinger</t>
  </si>
  <si>
    <t>Interimskonto, andre inn- og utbetalinger</t>
  </si>
  <si>
    <t>Feilkonto</t>
  </si>
  <si>
    <t>Avsatt pensjonspremie til SPK (arbeidsgiverandel)</t>
  </si>
  <si>
    <t>Avsatt premie for gruppelivsforsikring til SPK</t>
  </si>
  <si>
    <t>Avstemmingskonto, betalt pensjonspremie til SPK</t>
  </si>
  <si>
    <t>Mottatt forskuddsbetaling (Unit4 ERP)</t>
  </si>
  <si>
    <t>Mottatt forskuddsbetaling (manuelle)</t>
  </si>
  <si>
    <t>D2 og S08</t>
  </si>
  <si>
    <t>Mottatt forskuddsbetaling knyttet til prosjekter og andre tidsbegrensede oppgaver</t>
  </si>
  <si>
    <t>Avsetning fleksitid, over- og reisetid til avspasering, feriedager etc.</t>
  </si>
  <si>
    <t>S12 eller S14</t>
  </si>
  <si>
    <t>Skyldig påløpt lønn</t>
  </si>
  <si>
    <t>Påløpte reisekostnader</t>
  </si>
  <si>
    <t>S08 og S16</t>
  </si>
  <si>
    <t>Netto utbetalt lønn</t>
  </si>
  <si>
    <t>Negativ netto</t>
  </si>
  <si>
    <t>For meget utbetalt lønn</t>
  </si>
  <si>
    <t>Tilbakebetalt lønn (retur fra bank)</t>
  </si>
  <si>
    <t>Annen gjeld til ansatte</t>
  </si>
  <si>
    <t>Tilbakeholdt lønn</t>
  </si>
  <si>
    <t>Remitteringskonto lønn (trekkmyndighet)</t>
  </si>
  <si>
    <t>Remitteringskonto lønn (ansatte konto til konto)</t>
  </si>
  <si>
    <t>Skyldige feriepenger, opptjent tidligere år</t>
  </si>
  <si>
    <t xml:space="preserve">E3 eller S11
</t>
  </si>
  <si>
    <t>Skyldige feriepenger, opptjent inneværende år</t>
  </si>
  <si>
    <t>Skyldige feriepenger av opptjent, ikke utbetalt lønn, overtid etc.</t>
  </si>
  <si>
    <t>S11 eller S14</t>
  </si>
  <si>
    <t>Utbetalt ferielønn, påløpt foregående år</t>
  </si>
  <si>
    <t>Utbetalt ferielønn, påløpt inneværende år</t>
  </si>
  <si>
    <t>Påløpte renter</t>
  </si>
  <si>
    <t>Påløpte kostnader</t>
  </si>
  <si>
    <t>Avsetning arbeidsgiversandel til SPK</t>
  </si>
  <si>
    <t>Avsetning for gruppelivsforsikring</t>
  </si>
  <si>
    <t>Uopptjent inntekt (motpost kontogruppe 35)</t>
  </si>
  <si>
    <t>Avsetning for forpliktelser</t>
  </si>
  <si>
    <t>Avsetning for styrehonorarer</t>
  </si>
  <si>
    <t>Annen kortsiktig gjeld</t>
  </si>
  <si>
    <t>Motkonto påløpte kostnader. Motpost resultatkonto</t>
  </si>
  <si>
    <t>3000</t>
  </si>
  <si>
    <t>Salgsinntekt varer, avgiftspliktig</t>
  </si>
  <si>
    <t>S05 eller S06</t>
  </si>
  <si>
    <t xml:space="preserve">3030 </t>
  </si>
  <si>
    <t>Salgsinntekt tjenester, avgiftspliktig</t>
  </si>
  <si>
    <t xml:space="preserve">3031 </t>
  </si>
  <si>
    <t>Inntekter fra oppdragsvirksomhet, avgiftspliktig</t>
  </si>
  <si>
    <t>Inntekter annen ekstern virksomhet , avgiftspliktig</t>
  </si>
  <si>
    <t>Opptjent, ikke fakturert inntekt</t>
  </si>
  <si>
    <t>Uttak av varer, avgiftspliktig</t>
  </si>
  <si>
    <t>Motkonto uttak av varer/tjenester</t>
  </si>
  <si>
    <t>Salgsinntekt varer, avgiftsfri</t>
  </si>
  <si>
    <t>Salgsinntekt tjenester, avgiftsfri</t>
  </si>
  <si>
    <t>Inntekter fra salg av oppdrag, avgiftfri</t>
  </si>
  <si>
    <t>Inntekter annen virksomhet eksternt, avgiftsfri</t>
  </si>
  <si>
    <t>Opptjent, ikke fakturert inntekt, avgiftsfri</t>
  </si>
  <si>
    <t>Salgsinntekt varer, unntatt avgiftsplikt</t>
  </si>
  <si>
    <t>Salgsinntekt tjenester, unntatt avgiftsplikt</t>
  </si>
  <si>
    <t>Eksterne refusjonsinntekter (for eksempel bidragsforskning)</t>
  </si>
  <si>
    <t>Inntekter fra undervisningsoppdrag</t>
  </si>
  <si>
    <t>Spesielle offentlige avgifter for tilvirkede/solgte varer</t>
  </si>
  <si>
    <t>Tilskudd fra Norges forskningsråd</t>
  </si>
  <si>
    <t>Tilskudd fra andre statlige virksomheter</t>
  </si>
  <si>
    <t>Tilskudd fra andre departement</t>
  </si>
  <si>
    <t>Tilskudd fra EU</t>
  </si>
  <si>
    <t>Tilskudd fra kommunale og fylkeskommunale etater</t>
  </si>
  <si>
    <t>Tilskudd fra organisasjoner og stiftelser</t>
  </si>
  <si>
    <t>Tilskudd fra næringsliv og private</t>
  </si>
  <si>
    <t>Gaver og gaveforsterkninger</t>
  </si>
  <si>
    <t>Andre tilskudd og overføringer</t>
  </si>
  <si>
    <t>Garanti (fakturert inntekt - tjeneste ikke levert)</t>
  </si>
  <si>
    <t>Service (fakturert inntekt - tjeneste ikke levert)</t>
  </si>
  <si>
    <t>Leieinntekt fast eiendom, avgiftspliktig</t>
  </si>
  <si>
    <t>Leieinntekt fast eiendom, unntatt avgiftsplikt</t>
  </si>
  <si>
    <t>Leieinntekt andre varige driftsmidler, avgiftspliktig</t>
  </si>
  <si>
    <t>Leieinntekt andre varige driftsmidler, unntatt avgiftsplikt</t>
  </si>
  <si>
    <t>Annen leieinntekt</t>
  </si>
  <si>
    <t>Annen driftsrelatert inntekt</t>
  </si>
  <si>
    <t>Gebyrer m.m. - driftsinntekt</t>
  </si>
  <si>
    <t>Salgssum anleggsmidler</t>
  </si>
  <si>
    <t>Gevinst ved avgang av anleggsmidler</t>
  </si>
  <si>
    <t>Inntekt fra bevilgninger</t>
  </si>
  <si>
    <t>Inntektsført bevilgning benyttet til investering (debitering)</t>
  </si>
  <si>
    <t>Inntektsføring av avsetning knyttet til anleggsmidler (avskrivninger)</t>
  </si>
  <si>
    <t>Inntektsføring av resterende avsetning ved avgang anleggsmidler</t>
  </si>
  <si>
    <t>Andre inntekter fra bevilgning</t>
  </si>
  <si>
    <t>Innkjøp av råvarer og halvfabrikater</t>
  </si>
  <si>
    <t>Frakt, toll og spedisjon</t>
  </si>
  <si>
    <t>Beholdningsendring av råvarer og halvfabrikater</t>
  </si>
  <si>
    <t>Beholdningsendring av varer under tilvirkning</t>
  </si>
  <si>
    <t>Ferdig egentilvirkede varer</t>
  </si>
  <si>
    <t>Beholdningsendring av ferdig egentilvirkede varer</t>
  </si>
  <si>
    <t>Forbruk av innkjøpte varer og tjenester</t>
  </si>
  <si>
    <t xml:space="preserve">Beholdningsendring </t>
  </si>
  <si>
    <t>Fremmedytelse og underentreprise</t>
  </si>
  <si>
    <t>Beholdningsendring</t>
  </si>
  <si>
    <t>Annen periodisering</t>
  </si>
  <si>
    <t>Beholdningsendring, egentilvirkede anleggsmidler</t>
  </si>
  <si>
    <t>Konsesjoner</t>
  </si>
  <si>
    <t>Patenter</t>
  </si>
  <si>
    <t>Programvarelisenser</t>
  </si>
  <si>
    <t>Kjøp av programvare</t>
  </si>
  <si>
    <t>Varemerker</t>
  </si>
  <si>
    <t>Andre rettigheter</t>
  </si>
  <si>
    <t>Jord- og skogbrukseiendommer</t>
  </si>
  <si>
    <t>Tomter og andre grunnarealer</t>
  </si>
  <si>
    <t>Maskiner og anlegg</t>
  </si>
  <si>
    <t>Skip, rigger, fly</t>
  </si>
  <si>
    <t>Biler</t>
  </si>
  <si>
    <t>Fast bygningsinventar med annen levetid enn bygningen</t>
  </si>
  <si>
    <t>Verktøy og lignende</t>
  </si>
  <si>
    <t>Datamaskiner (PCer, servere m.m.)</t>
  </si>
  <si>
    <t>Andre driftsmidler (også kunst)</t>
  </si>
  <si>
    <t xml:space="preserve">Lønn fast ansatte </t>
  </si>
  <si>
    <t>S11 og S12 eller S14</t>
  </si>
  <si>
    <t>Timelønn</t>
  </si>
  <si>
    <t>Turnustillegg</t>
  </si>
  <si>
    <t>Stedfortredergodtgjørelse</t>
  </si>
  <si>
    <t>Diverse tillegg, f.eks. utenlandstillegg</t>
  </si>
  <si>
    <t>Avgangsstimulerende tiltak (f.eks. ventelønn lønnsopplysningspliktig)</t>
  </si>
  <si>
    <t>Reversering feriepengeavsetning, forrige år</t>
  </si>
  <si>
    <t>Reversering feriepengeavsetning, inneværende år</t>
  </si>
  <si>
    <t>Lønn balanseført ved egenutvikling av anleggsmidler</t>
  </si>
  <si>
    <t>Overtid fast ansatte</t>
  </si>
  <si>
    <t>Feriepenger</t>
  </si>
  <si>
    <t>E2 og S14 eller S11</t>
  </si>
  <si>
    <t>Avsetning til fleksitid, over- og reisetid til avspasering, feriedager etc. - motpost til konto 2910</t>
  </si>
  <si>
    <t>Andre lønnsperiodiseringer</t>
  </si>
  <si>
    <t>Lønn midlertidig ansatte (hel- og deltid)</t>
  </si>
  <si>
    <t>Tillegg, f.eks. utenlandstillegg</t>
  </si>
  <si>
    <t>Lønn arbeidsmarkedstiltak</t>
  </si>
  <si>
    <t>Lønn vikarer</t>
  </si>
  <si>
    <t>Lønn ekstrahjelp og engasjement (utover 4 mnd.)</t>
  </si>
  <si>
    <t>Lønn til lærlinger og elever</t>
  </si>
  <si>
    <t>Avgangstimulerende tiltak– For eksempel omstilling etter avtale med NAV.</t>
  </si>
  <si>
    <t>Overtid midlertidig ansatte</t>
  </si>
  <si>
    <t>Feriepenger midlertidig ansatte</t>
  </si>
  <si>
    <t>Fri bil</t>
  </si>
  <si>
    <t>Fri elektronisk kommunikasjon</t>
  </si>
  <si>
    <t>Fri avis - trekkpliktig</t>
  </si>
  <si>
    <t>Fri kost, losji og bolig</t>
  </si>
  <si>
    <t>Fri bolig/kompensasjonstillegg ved helt eller delvis fri tjenestebolig i utlandet</t>
  </si>
  <si>
    <t xml:space="preserve">Rentefordel </t>
  </si>
  <si>
    <t>Ulykkesforsikring</t>
  </si>
  <si>
    <t>Annen fordel i arbeidsforhold</t>
  </si>
  <si>
    <t>Annen fordel i arbeidsforhold - ikke arbeidsgiveravgiftspliktig</t>
  </si>
  <si>
    <t>Motkonto for gruppe 52</t>
  </si>
  <si>
    <t>Styrer, råd og utvalg</t>
  </si>
  <si>
    <t>Honorarer</t>
  </si>
  <si>
    <t>Virkemidler ved omstilling i staten (lønnsinnberettet av virksomheten)</t>
  </si>
  <si>
    <t>Annen oppgavepliktig godtgjørelse</t>
  </si>
  <si>
    <t xml:space="preserve">Arbeidsgiveravgift </t>
  </si>
  <si>
    <t>C5 eller C6</t>
  </si>
  <si>
    <t>AGA på arbeidsgivertilskudd til SPK</t>
  </si>
  <si>
    <t>Arbeidsgiveravgift påløpte lønnskostnader</t>
  </si>
  <si>
    <t>C6 og S15</t>
  </si>
  <si>
    <t>Arbeidsgiveravgift av påløpt ferielønn</t>
  </si>
  <si>
    <t>C6 og E2 eller S11</t>
  </si>
  <si>
    <t>Pensjonspremie til SPK (virksomheter som betaler pensjonspremie)</t>
  </si>
  <si>
    <t>C6 og A10 eller A11</t>
  </si>
  <si>
    <t>Pensjonspremie for pensjonsordninger utenfor SPK</t>
  </si>
  <si>
    <t>Inntekter til pensjonsordninger i staten (kun til bruk for SPK)</t>
  </si>
  <si>
    <t>Utgifter til pensjonsordninger i staten (kun til bruk for SPK)</t>
  </si>
  <si>
    <t>C6 og C7</t>
  </si>
  <si>
    <t>Annen kostnadsgodtgjørelse til ansatte (ikke reisevirksomhet)</t>
  </si>
  <si>
    <t>Godtgjørelse til innkalte, klienter og innsatte m.m.</t>
  </si>
  <si>
    <t>Ventelønn og tilhørende arbeidsgiveravgift (innberettes av NAV)</t>
  </si>
  <si>
    <t>Lærlingtilskudd</t>
  </si>
  <si>
    <t>Arbeidsmarkedstiltak</t>
  </si>
  <si>
    <t xml:space="preserve">Tilretteleggingstilskudd </t>
  </si>
  <si>
    <t>Andre offentlige tilskudd i tilknytning til egen arbeidskraft</t>
  </si>
  <si>
    <t>Refusjon av sykepenger</t>
  </si>
  <si>
    <t>Påløpt refusjon av sykepenger</t>
  </si>
  <si>
    <t>Refusjon av foreldrepenger</t>
  </si>
  <si>
    <t>Påløpt refusjon av foreldrepenger</t>
  </si>
  <si>
    <t>Annen refusjon vedrørende arbeidskraft</t>
  </si>
  <si>
    <t>Gaver til ansatte (blomster og andre gaver)</t>
  </si>
  <si>
    <t>Kantinekostnad</t>
  </si>
  <si>
    <t xml:space="preserve">Gruppelivsforsikring </t>
  </si>
  <si>
    <t>Yrkesskadepremie</t>
  </si>
  <si>
    <t>Velferdstiltak</t>
  </si>
  <si>
    <t>Velferdsmidler</t>
  </si>
  <si>
    <t>Annen personalkostnad</t>
  </si>
  <si>
    <t>Bedriftshelsetjeneste</t>
  </si>
  <si>
    <t>Terminalbriller m.m.</t>
  </si>
  <si>
    <t>Avskrivning på immaterielle eiendeler</t>
  </si>
  <si>
    <t>Avskrivning på bygninger og annen fast eiendom</t>
  </si>
  <si>
    <t>Avskrivning på infrastruktureiendeler</t>
  </si>
  <si>
    <t xml:space="preserve">Avskrivning på maskiner </t>
  </si>
  <si>
    <t>Avskrivning på transportmidler</t>
  </si>
  <si>
    <t>Avskrivning på øvrige transportmidler</t>
  </si>
  <si>
    <t>Avskrivning på inventar, driftsløsøre, verktøy og lignende</t>
  </si>
  <si>
    <t>Avskrivning på datamaskiner, IKT og kopimaskiner</t>
  </si>
  <si>
    <t>Avskrivning på påkostninger, leid driftsmiddel</t>
  </si>
  <si>
    <t>Avskrivning på fast bygningsinventar</t>
  </si>
  <si>
    <t xml:space="preserve">Nedskrivning av varige driftsmidler  </t>
  </si>
  <si>
    <t xml:space="preserve">Nedskrivning av immaterielle eiendeler </t>
  </si>
  <si>
    <t>Frakt, transportkostnad og forsikring ved vareforsendelse (solgte varer)</t>
  </si>
  <si>
    <t>Toll og spedisjon ved vareforsendelse (solgte varer)</t>
  </si>
  <si>
    <t>Frakt, transport m.m. ved utdeling av driftsmateriell</t>
  </si>
  <si>
    <t>Annen frakt- og transportkostnad ved salg</t>
  </si>
  <si>
    <t>Elektrisitet</t>
  </si>
  <si>
    <t>Gass</t>
  </si>
  <si>
    <t>Fyringsolje</t>
  </si>
  <si>
    <t>Kull, koks</t>
  </si>
  <si>
    <t>Ved</t>
  </si>
  <si>
    <t>Bensin, diesel</t>
  </si>
  <si>
    <t>Vann</t>
  </si>
  <si>
    <t>Annet brensel</t>
  </si>
  <si>
    <t>Leie lokaler</t>
  </si>
  <si>
    <t>Leie lokaler fra Statsbygg</t>
  </si>
  <si>
    <t>Renovasjon, vann, avløp o.l.</t>
  </si>
  <si>
    <t>Lys, varme</t>
  </si>
  <si>
    <t>Renhold lokaler</t>
  </si>
  <si>
    <t>Vakthold lokaler</t>
  </si>
  <si>
    <t>Vaktmestertjenester</t>
  </si>
  <si>
    <t>Annen kostnad lokaler</t>
  </si>
  <si>
    <t xml:space="preserve">Leie av maskiner </t>
  </si>
  <si>
    <t>Leie av inventar (kontormøbler, hyller, reoler m.m.)</t>
  </si>
  <si>
    <t>Leie av datasystem (årlige lisenser m.m.)</t>
  </si>
  <si>
    <t>Leie av datamaskiner og skrivere</t>
  </si>
  <si>
    <t>Leie andre kontormaskiner</t>
  </si>
  <si>
    <t>Leie av biler</t>
  </si>
  <si>
    <t xml:space="preserve">Leie av andre transportmidler </t>
  </si>
  <si>
    <t>Annen leiekostnad</t>
  </si>
  <si>
    <t>Maskiner (anskaffelse som ikke skal balanseføres)</t>
  </si>
  <si>
    <t>Verktøy og lignende (motordrevet)</t>
  </si>
  <si>
    <t>Programvare (anskaffelse som ikke skal balanseføres)</t>
  </si>
  <si>
    <t>Andre kontormaskiner</t>
  </si>
  <si>
    <t>Arbeidsklær og verneutstyr</t>
  </si>
  <si>
    <t>Annet driftsmateriale</t>
  </si>
  <si>
    <t>Reparasjon og vedlikehold egne bygninger</t>
  </si>
  <si>
    <t>Reparasjon og vedlikehold leide lokaler</t>
  </si>
  <si>
    <t>Reparasjon og vedlikehold infrastruktureiendeler</t>
  </si>
  <si>
    <t>Reparasjon og vedlikehold av verktøy og maskiner</t>
  </si>
  <si>
    <t>Reparasjon og vedlikehold av datautstyr</t>
  </si>
  <si>
    <t>Reparasjon og vedlikehold av anlegg</t>
  </si>
  <si>
    <t>Reparasjon og vedlikehold skip, rigger, fly</t>
  </si>
  <si>
    <t>Reparasjon og vedlikehold annet</t>
  </si>
  <si>
    <t>Konsulenttjenester innen økonomi og revisjon</t>
  </si>
  <si>
    <t>Konsulenttjenester innen juss – juridisk bistand</t>
  </si>
  <si>
    <t xml:space="preserve">Konsulenttjenester til utvikling av programvare og IKT-løsninger </t>
  </si>
  <si>
    <t>Konsulenttjenester til organisasjonsutvikling mv.</t>
  </si>
  <si>
    <t>Konsulenttjenester til rekruttering mv.</t>
  </si>
  <si>
    <t>Konsulenttjenester til kommunikasjonsrådgiving, design mv.</t>
  </si>
  <si>
    <t>Andre konsulenttjenester</t>
  </si>
  <si>
    <t>Innleie av vikarer</t>
  </si>
  <si>
    <t>Kjøp av tjenester til løpende driftsoppgaver, IKT</t>
  </si>
  <si>
    <t>Kjøp av lønns- og regnskapstjenester</t>
  </si>
  <si>
    <t>Kjøp av andre fremmede tjenester</t>
  </si>
  <si>
    <t>Rekvisita</t>
  </si>
  <si>
    <t>Trykksaker</t>
  </si>
  <si>
    <t>Annonser</t>
  </si>
  <si>
    <t>Andre kunngjøringer</t>
  </si>
  <si>
    <t>Aviser, tidsskrifter, bøker o.l.</t>
  </si>
  <si>
    <t>Faglitteratur</t>
  </si>
  <si>
    <t>Aviser, tidsskrifter, bøker o.l. i bibliotek</t>
  </si>
  <si>
    <t>Møter</t>
  </si>
  <si>
    <t>Andre arrangement</t>
  </si>
  <si>
    <t>Kurs og seminarer for egne ansatte</t>
  </si>
  <si>
    <t>Kurs og seminarer for eksterne deltakere</t>
  </si>
  <si>
    <t>Annen kontorkostnad</t>
  </si>
  <si>
    <t xml:space="preserve">Telefoni og datakommunikasjon, samband, internett </t>
  </si>
  <si>
    <t>Kommunikasjonstjenester, refusjon ansatte</t>
  </si>
  <si>
    <t>Porto</t>
  </si>
  <si>
    <t>Drivstoff</t>
  </si>
  <si>
    <t>Vedlikehold transportmidler</t>
  </si>
  <si>
    <t>Forsikring og årsavgift</t>
  </si>
  <si>
    <t>Annen kostnad transportmidler</t>
  </si>
  <si>
    <t>Bilgodtgjørelse</t>
  </si>
  <si>
    <t>Reisekostnad</t>
  </si>
  <si>
    <t>Flyttegodtgjørelse</t>
  </si>
  <si>
    <t>Diettkostnad</t>
  </si>
  <si>
    <t>Annen kostnadsgodtgjørelse</t>
  </si>
  <si>
    <t>Salgskostnad</t>
  </si>
  <si>
    <t>Reklamekostnad</t>
  </si>
  <si>
    <t>Representasjon</t>
  </si>
  <si>
    <t>Medlemskontingent</t>
  </si>
  <si>
    <t>Gaver (eksterne forelesere og lignende)</t>
  </si>
  <si>
    <t>Forsikringspremie</t>
  </si>
  <si>
    <t>Garantikostnad</t>
  </si>
  <si>
    <t>Servicekostnad</t>
  </si>
  <si>
    <t>Lisensavgift og royalties</t>
  </si>
  <si>
    <t>Lisensavgift og royalties (OtÅ næringsinntekt)</t>
  </si>
  <si>
    <t>Lisensavgift og royalties (OtÅ kapitalinntekt)</t>
  </si>
  <si>
    <t>Patentkostnad ved egen patent</t>
  </si>
  <si>
    <t>Kostnad ved varemerke og lignende</t>
  </si>
  <si>
    <t>Kontroll-, prøve- og stempelavgift</t>
  </si>
  <si>
    <t>Spesielle driftskostnader etter avtale med Finansdepartementet</t>
  </si>
  <si>
    <t>Styremøter</t>
  </si>
  <si>
    <t>Generalforsamling</t>
  </si>
  <si>
    <t>Eiendoms- og festeavgift</t>
  </si>
  <si>
    <t>Bank- og kortgebyr</t>
  </si>
  <si>
    <t>Andre gebyrer</t>
  </si>
  <si>
    <t>Øreavrunding</t>
  </si>
  <si>
    <t>Annen kostnad</t>
  </si>
  <si>
    <t>Periodisering leverandørgjeld ved årets slutt</t>
  </si>
  <si>
    <t>Tap ved avgang av anleggsmidler</t>
  </si>
  <si>
    <t>Innkommet på tidligere nedskrevne fordringer</t>
  </si>
  <si>
    <t>Konstaterte tap på fordringer</t>
  </si>
  <si>
    <t>Avsetning tap på fordringer (motpost konto 158x)</t>
  </si>
  <si>
    <t>Tap på kontrakter</t>
  </si>
  <si>
    <t>Erstatninger</t>
  </si>
  <si>
    <t>Inntekter fra eierandeler i selskap m.m.</t>
  </si>
  <si>
    <t>Salgssum ved realisasjon av verdipapirer</t>
  </si>
  <si>
    <t>Renteinntekt på bankkontoer</t>
  </si>
  <si>
    <t>Morarenter</t>
  </si>
  <si>
    <t>Valutagevinst (agio)</t>
  </si>
  <si>
    <t>Renteinntekt av mellomværende med statskassen (motpost 1977)</t>
  </si>
  <si>
    <t>Annen finansinntekt</t>
  </si>
  <si>
    <t>Nedskrivning av finansielle anleggsmidler</t>
  </si>
  <si>
    <t>Rentekostnad</t>
  </si>
  <si>
    <t>Valutatap (disagio)</t>
  </si>
  <si>
    <t>Rentekostnad av mellomværende med statskassen (motpost 1977)</t>
  </si>
  <si>
    <t>Rentekostnad av statens faste kapital (motpost 1976)</t>
  </si>
  <si>
    <t>Annen finanskostnad</t>
  </si>
  <si>
    <t>Tilbakeføring fra statlige fond</t>
  </si>
  <si>
    <t>Overføringer fra departementer</t>
  </si>
  <si>
    <t>Overføringer fra forvaltningsorganer med særskilte fullmakter</t>
  </si>
  <si>
    <t>Overføringer fra andre statlige regnskaper</t>
  </si>
  <si>
    <t>Andre overføringer etter avtale med DFØ</t>
  </si>
  <si>
    <t>Avregning kontogruppe 82, føres mot 1997</t>
  </si>
  <si>
    <t>Overføringer fra kommuner</t>
  </si>
  <si>
    <t>Overføringer fra fylkeskommuner</t>
  </si>
  <si>
    <t>Avregning kontogruppe 83, føres mot 1997</t>
  </si>
  <si>
    <t>Skatter</t>
  </si>
  <si>
    <t>Trygder og pensjonspremier</t>
  </si>
  <si>
    <t>Avgifter</t>
  </si>
  <si>
    <t>Gebyrer som ikke inngår som driftsinntekt</t>
  </si>
  <si>
    <t>Renteinntekt til statskassen</t>
  </si>
  <si>
    <t>Utbytte</t>
  </si>
  <si>
    <t>Bøter og inndragninger</t>
  </si>
  <si>
    <t>Tilfeldige og andre inntekter</t>
  </si>
  <si>
    <t>Avregning kontogruppe 84, føres mot 1997</t>
  </si>
  <si>
    <t>Overføringer til statlige fond</t>
  </si>
  <si>
    <t>Overføringer til forvaltningsorganer med særskilte fullmakter</t>
  </si>
  <si>
    <t>Overføringer til andre statlige regnskaper</t>
  </si>
  <si>
    <t>Rentekostnad for statskassen</t>
  </si>
  <si>
    <t>Avregning kontogruppe 85</t>
  </si>
  <si>
    <t xml:space="preserve">Tilskudd til kommuner </t>
  </si>
  <si>
    <t xml:space="preserve">Tilskudd til fylkeskommuner </t>
  </si>
  <si>
    <t>Tilskudd til ikke-finansielle foretak</t>
  </si>
  <si>
    <t>Tilskudd til finansielle foretak</t>
  </si>
  <si>
    <t>Tilskudd til husholdninger</t>
  </si>
  <si>
    <t>Tilskudd til bedrifter ifm. virusutbrudd</t>
  </si>
  <si>
    <t>Tilskudd til ideelle organisasjoner</t>
  </si>
  <si>
    <t xml:space="preserve">Tilskudd til statsforvaltningen </t>
  </si>
  <si>
    <t>Tilskudd til utlandet</t>
  </si>
  <si>
    <t>Avregning kontogruppe 87</t>
  </si>
  <si>
    <t>Disponering (periodens resultat)</t>
  </si>
  <si>
    <t>Disponering fond - til/fra opptjent fondskapital</t>
  </si>
  <si>
    <t>Avsetning til investeringsformål</t>
  </si>
  <si>
    <t>Til/fra reguleringsfond</t>
  </si>
  <si>
    <t>Disponering øvrig resultat forvaltningsbedrift</t>
  </si>
  <si>
    <t>Avregning med statskassen</t>
  </si>
  <si>
    <t>Kalkulatoriske inntekter</t>
  </si>
  <si>
    <t>Motkonto kalkulatoriske inntekter</t>
  </si>
  <si>
    <t>Kalkulatoriske kostnader</t>
  </si>
  <si>
    <t>Motkonto kalkulatoriske kostnader</t>
  </si>
  <si>
    <t>Resultatfremføringskonto SAP</t>
  </si>
  <si>
    <t>Konto for re-kalkuleringsdifferanser SAP</t>
  </si>
  <si>
    <t>Avvikskonto inngående faktura</t>
  </si>
  <si>
    <t>Ankomstkonto inngående faktura</t>
  </si>
  <si>
    <t>Systemkonto MVA-behandling</t>
  </si>
  <si>
    <t>Avvikskonto innkjøp</t>
  </si>
  <si>
    <t>SUM</t>
  </si>
  <si>
    <t xml:space="preserve">Sum (skal gå i null) </t>
  </si>
  <si>
    <t>Sum - kontogruppe 9</t>
  </si>
  <si>
    <t>Annet</t>
  </si>
  <si>
    <t>Kontroll kontaktregnskap CAN01</t>
  </si>
  <si>
    <t>Tett nummerserie - kontroll</t>
  </si>
  <si>
    <t>Parkerte bilag - Kunder - kontroll</t>
  </si>
  <si>
    <t>Parkerte bilag - Leverandører - kontroll</t>
  </si>
  <si>
    <t>Kontroll av innrapportering til Statsregnskapet BTO</t>
  </si>
  <si>
    <t>Kontroll av innrapportering til Statsregnskapet NTO</t>
  </si>
  <si>
    <t>Integrasjonskontroll - Tidstyring - kontroll av timer SAP vs Unit4</t>
  </si>
  <si>
    <t>Teknisk kontroll mellom IB og UB i Unit4</t>
  </si>
  <si>
    <t>Nto føringer/bevegelser pr periode</t>
  </si>
  <si>
    <t xml:space="preserve">Oversikten viser nto endringer i perioden. Bruk den bl.a. som grunnlag ifbm rimelighetskontroller for å avdekke ev feil og/eller mangler og andre analyser. </t>
  </si>
  <si>
    <t>Kommentarer</t>
  </si>
  <si>
    <t>UB/Saldo</t>
  </si>
  <si>
    <t>Kildeskatt</t>
  </si>
  <si>
    <t>Trygdetrekk/pensjonstrekk (2%)</t>
  </si>
  <si>
    <t>Hus-/fremleieinntekter, statens bygg</t>
  </si>
  <si>
    <t>Hus-/fremleieinntekter, leide bygg</t>
  </si>
  <si>
    <t>Avvikskonto</t>
  </si>
  <si>
    <t>Ankomstkonto</t>
  </si>
  <si>
    <t>Konto for mva-behandling</t>
  </si>
  <si>
    <t>Feilkonto innkjøp MÅ ENDRES</t>
  </si>
  <si>
    <t>Til avst.oversikt</t>
  </si>
  <si>
    <t>Aktuell for:</t>
  </si>
  <si>
    <t>Brutto- og nettobudsjetterte virksomheter</t>
  </si>
  <si>
    <t>Virksomhet:</t>
  </si>
  <si>
    <t xml:space="preserve">Utført av: </t>
  </si>
  <si>
    <t>Dato:</t>
  </si>
  <si>
    <t xml:space="preserve">Periode: </t>
  </si>
  <si>
    <r>
      <rPr>
        <b/>
        <sz val="11"/>
        <color theme="1"/>
        <rFont val="Calibri"/>
        <family val="2"/>
        <scheme val="minor"/>
      </rPr>
      <t>Formålet</t>
    </r>
    <r>
      <rPr>
        <sz val="11"/>
        <rFont val="Calibri"/>
        <family val="2"/>
        <scheme val="minor"/>
      </rPr>
      <t xml:space="preserve"> med kontrollen er å kontrollere at korrekt balanse er overført for alle balansekontoer for virksomhetsregnskapet og kontantregnskapet.</t>
    </r>
  </si>
  <si>
    <t>Konklusjon</t>
  </si>
  <si>
    <t>Informasjon fra DFØ til kunde ifb. oppfølging</t>
  </si>
  <si>
    <t xml:space="preserve">Vedlegg: </t>
  </si>
  <si>
    <t xml:space="preserve">Spørringer Unit4 ERP: </t>
  </si>
  <si>
    <t>DFØRPA IB Kontroll av IB mot UB</t>
  </si>
  <si>
    <t>DFØRPA IB Kontroll av IB mot UB_Kontant (kun for bruttobudsjetterte virksomheter)</t>
  </si>
  <si>
    <t>AVSTEMMING IB mot UB, VIRKSOMHETSREGNSKAP</t>
  </si>
  <si>
    <t>Konto</t>
  </si>
  <si>
    <t>Differanse</t>
  </si>
  <si>
    <t>Kommentar</t>
  </si>
  <si>
    <t>Differanse - må forklares</t>
  </si>
  <si>
    <t>AVSTEMMING IB mot UB, KONTANTREGNSKAP (gjelder kun for bruttobudsjetterte virksomheter)</t>
  </si>
  <si>
    <t>Disse kontoene legges dermed ikke inn i avstemmingen. Sum for kontoene skal da stemme med ny saldo på konto 1980. Andre avvik må forklares!</t>
  </si>
  <si>
    <t xml:space="preserve">Ny saldo på konto 1980 </t>
  </si>
  <si>
    <t>KONTROLL AV MELLOMVÆRENDE</t>
  </si>
  <si>
    <t xml:space="preserve">Konto 1980 </t>
  </si>
  <si>
    <t>Initialer</t>
  </si>
  <si>
    <t>Avst. kode</t>
  </si>
  <si>
    <t>Skjema A1</t>
  </si>
  <si>
    <t>Utført av:</t>
  </si>
  <si>
    <r>
      <rPr>
        <b/>
        <sz val="11"/>
        <color theme="1"/>
        <rFont val="Calibri"/>
        <family val="2"/>
        <scheme val="minor"/>
      </rPr>
      <t xml:space="preserve">Formålet </t>
    </r>
    <r>
      <rPr>
        <sz val="11"/>
        <color theme="1"/>
        <rFont val="Calibri"/>
        <family val="2"/>
        <scheme val="minor"/>
      </rPr>
      <t xml:space="preserve">med kontrollen er å sikre at arbeidskontiene er overført til oppgjørskonto i Norges Bank og at arbeidskontiene går i null på balansedagen. </t>
    </r>
  </si>
  <si>
    <t>Virksomheten må sørge for at kontoutskrifter fra banken inngår i dokumentasjon av balansen/avstemmingene.</t>
  </si>
  <si>
    <t>DFØRPA A01 Bankavstemming totaloversikt</t>
  </si>
  <si>
    <r>
      <t xml:space="preserve">Kontroll av oppgjørskonti i Norges Bank </t>
    </r>
    <r>
      <rPr>
        <i/>
        <sz val="8"/>
        <rFont val="Calibri"/>
        <family val="2"/>
        <scheme val="minor"/>
      </rPr>
      <t>(legg til flere rader hvis virksomheten har flere bankkontoer)</t>
    </r>
  </si>
  <si>
    <t>Kontonummer i Norges Bank</t>
  </si>
  <si>
    <t>Kontonummer i Unit4 ERP</t>
  </si>
  <si>
    <t>Tekst</t>
  </si>
  <si>
    <t>Saldo</t>
  </si>
  <si>
    <t>Oppgjørskonto inntekter</t>
  </si>
  <si>
    <t>Kontoutskrift</t>
  </si>
  <si>
    <t>Unit4 ERP</t>
  </si>
  <si>
    <t>Oppgjørskonto utgifter</t>
  </si>
  <si>
    <t>Kontroll av arbeidskonti i virksomhetsregnskapet</t>
  </si>
  <si>
    <t>Kontonummer i avtalebank</t>
  </si>
  <si>
    <t>Kontrollpunkt</t>
  </si>
  <si>
    <t>Resultat
(ok / avvik)</t>
  </si>
  <si>
    <t>Arbeidskontoer tømmes daglig mot Norges Bank. Saldo på alle arbeidskonti er lik
null virksomhetsregnskapet.</t>
  </si>
  <si>
    <t>Avstemmingskode</t>
  </si>
  <si>
    <t>Generelt: Avstemming av oppgjørskonto, arbeidskonti og konti utenfor konsernkontoordningen avstemmes av virksomheten. Skjema i A1B kan benyttes pr konto hvis virksomheten ikke har andre rutiner og/eller verktøy.</t>
  </si>
  <si>
    <t>Skjema A1B</t>
  </si>
  <si>
    <t>Avstemming av oppgjørskonto, arbeidskonti og konti utenfor konsernkontoordningen avstemmes av virksomheten. Skjema i A1B kan benyttes pr konto hvis virksomheten ikke har andre rutiner og/eller verktøy.</t>
  </si>
  <si>
    <t>Bankforbindelse</t>
  </si>
  <si>
    <t>Avstemming pr</t>
  </si>
  <si>
    <t>Hovedbokskonto</t>
  </si>
  <si>
    <t>Saldo ifølge hovedbok</t>
  </si>
  <si>
    <t>Ikke med på kontoutskrift bank:</t>
  </si>
  <si>
    <t xml:space="preserve">Uttak bokført, men ikke ført av bank </t>
  </si>
  <si>
    <t>Bilagsnr</t>
  </si>
  <si>
    <t>Sum =&gt; (pluss)</t>
  </si>
  <si>
    <t>Innskudd bokført, men ikke ført av bank</t>
  </si>
  <si>
    <t>Sum =&gt; (minus)</t>
  </si>
  <si>
    <t>Ikke med regnskapet:</t>
  </si>
  <si>
    <t>Uttak ikke bokført, men ført av bank</t>
  </si>
  <si>
    <t>Innskudd ikke bokført, men ført av bank</t>
  </si>
  <si>
    <t>Korrigert bokført saldo etter bankavstemming</t>
  </si>
  <si>
    <t>- Bankens saldo ifølge kontoutdrag</t>
  </si>
  <si>
    <t>Kontoutskrift bank</t>
  </si>
  <si>
    <t>Utskrift hovedbokskonto 19xx</t>
  </si>
  <si>
    <t>Årsoppgave 31.12.</t>
  </si>
  <si>
    <t>Skjema A2</t>
  </si>
  <si>
    <r>
      <rPr>
        <b/>
        <sz val="11"/>
        <color theme="1"/>
        <rFont val="Calibri"/>
        <family val="2"/>
        <scheme val="minor"/>
      </rPr>
      <t>Formålet</t>
    </r>
    <r>
      <rPr>
        <sz val="11"/>
        <color theme="1"/>
        <rFont val="Calibri"/>
        <family val="2"/>
        <scheme val="minor"/>
      </rPr>
      <t xml:space="preserve"> er å kontrollere at saldo på reskontroene i SAP er lik saldo på tilhørende konti i Unit4 ERP.</t>
    </r>
  </si>
  <si>
    <t>FBL1N - Detaljposter kreditorer</t>
  </si>
  <si>
    <t>DFØRPA A02 Avstemming SAP FI og Unit4 ERP</t>
  </si>
  <si>
    <t>Saldo Unit4 ERP</t>
  </si>
  <si>
    <t>Remitteringskonto SAP (trekkmyndighet)</t>
  </si>
  <si>
    <t>Alle åpne poster spesifiseres.</t>
  </si>
  <si>
    <t>SAP-rapport legges på Opal_con uansett om det er avvik eller ikke</t>
  </si>
  <si>
    <t>Sum saldo Unit4 ERP</t>
  </si>
  <si>
    <r>
      <t>Saldo SAP</t>
    </r>
    <r>
      <rPr>
        <sz val="11"/>
        <color theme="1"/>
        <rFont val="Calibri"/>
        <family val="2"/>
        <scheme val="minor"/>
      </rPr>
      <t xml:space="preserve"> (SAP-rapport: FBL1N - Detaljposter kreditorer, akkumulert)</t>
    </r>
  </si>
  <si>
    <t>Differanse SAP/Unit4 ERP | Må spesifiseres under</t>
  </si>
  <si>
    <t>SAP-rapport kontrolleres for at det ikke er eldre poster som blir stående.
Alle åpne poster må dokumenteres.</t>
  </si>
  <si>
    <r>
      <t xml:space="preserve">Spesifikasjon av åpne poster på konto jf. FBL1N og ev differanser mellom hovedbok Unit4 og SAP: </t>
    </r>
    <r>
      <rPr>
        <b/>
        <sz val="8"/>
        <rFont val="Calibri"/>
        <family val="2"/>
        <scheme val="minor"/>
      </rPr>
      <t>(Legg til rader eller dokumenter i eget vedlegg eller fane hvis omfanget er stort. Sum fra vedlegg med henvisning til vedlegget legges ev inn i tabellen)</t>
    </r>
    <r>
      <rPr>
        <b/>
        <sz val="11"/>
        <rFont val="Calibri"/>
        <family val="2"/>
        <scheme val="minor"/>
      </rPr>
      <t>:</t>
    </r>
  </si>
  <si>
    <t>Ansatt</t>
  </si>
  <si>
    <t>Bilagsdato</t>
  </si>
  <si>
    <t>Sum</t>
  </si>
  <si>
    <t>Kontroll mot saldobalanse</t>
  </si>
  <si>
    <r>
      <t xml:space="preserve">Spesifikasjon av åpne poster på konto jf. FBL1N og ev differanser mellom hovedbok Unit4 og SAP: </t>
    </r>
    <r>
      <rPr>
        <b/>
        <sz val="8"/>
        <rFont val="Calibri"/>
        <family val="2"/>
        <scheme val="minor"/>
      </rPr>
      <t>(Legg til rader eller dokumenter i eget vedlegg eller fane hvis omfantet er stort. Sum fra vedlegg med henvisning til vedlegget legges ev inn i tabellen)</t>
    </r>
    <r>
      <rPr>
        <b/>
        <sz val="11"/>
        <rFont val="Calibri"/>
        <family val="2"/>
        <scheme val="minor"/>
      </rPr>
      <t>:</t>
    </r>
  </si>
  <si>
    <t>Kreditor</t>
  </si>
  <si>
    <t>Skjema A3</t>
  </si>
  <si>
    <r>
      <rPr>
        <b/>
        <sz val="11"/>
        <color theme="1"/>
        <rFont val="Calibri"/>
        <family val="2"/>
        <scheme val="minor"/>
      </rPr>
      <t>Formålet</t>
    </r>
    <r>
      <rPr>
        <sz val="11"/>
        <color theme="1"/>
        <rFont val="Calibri"/>
        <family val="2"/>
        <scheme val="minor"/>
      </rPr>
      <t xml:space="preserve"> er å spesifisere saldoen pr. periodeslutt. Obs! Ikke utlign transer på forskjellige periode før denne avstemmingen er foretatt.</t>
    </r>
  </si>
  <si>
    <t>DFØRPA A03 Gjennomgang av feilkonto</t>
  </si>
  <si>
    <t>Saldo feilkonto</t>
  </si>
  <si>
    <t>Initialer:</t>
  </si>
  <si>
    <t>Avstemmingskode:</t>
  </si>
  <si>
    <t>Spesifikasjoner tas inn i eget vedlegg eller fane hvis stort omfang. Opprett flere tabeller hvis man har flere feilkonti (de fleste har en konto), ev kolonner om det er behov for flere opplysninger, inkl. flere kontodimensjoner.</t>
  </si>
  <si>
    <r>
      <t>Spesifikasjon av åpne poster på konto</t>
    </r>
    <r>
      <rPr>
        <b/>
        <sz val="8"/>
        <color theme="1"/>
        <rFont val="Calibri"/>
        <family val="2"/>
        <scheme val="minor"/>
      </rPr>
      <t>:</t>
    </r>
  </si>
  <si>
    <t>Ansattnr</t>
  </si>
  <si>
    <t>Skjema A4</t>
  </si>
  <si>
    <t>Oppfølging systemkonti innkjøp og faktura Unit4 ERP</t>
  </si>
  <si>
    <r>
      <rPr>
        <b/>
        <sz val="11"/>
        <color theme="1"/>
        <rFont val="Calibri"/>
        <family val="2"/>
        <scheme val="minor"/>
      </rPr>
      <t xml:space="preserve">Formålet </t>
    </r>
    <r>
      <rPr>
        <sz val="11"/>
        <color theme="1"/>
        <rFont val="Calibri"/>
        <family val="2"/>
        <scheme val="minor"/>
      </rPr>
      <t xml:space="preserve">med kontrollen er å fange opp dersom det bokføres noe direkte på systemkontoene i Unit4 ERP som må korrigeres. </t>
    </r>
  </si>
  <si>
    <t>Vedlegg:</t>
  </si>
  <si>
    <t>DFØRPA A04 Oppfølging av systemkontoer i Unit4</t>
  </si>
  <si>
    <t>Prekonteringskonto Innkjøp Ekstralinje Zero</t>
  </si>
  <si>
    <t>Prekonteringskonto Innkjøp Ekstralinje høy</t>
  </si>
  <si>
    <t>Prekonteringskonto Innkjøp Ekstralinje mid</t>
  </si>
  <si>
    <t>Prekonteringskonto Innkjøp Ekstralinje Lav</t>
  </si>
  <si>
    <t>Sum systemkonti</t>
  </si>
  <si>
    <t xml:space="preserve">Sum kto 9992-9995 bør alltid gå i null. Ev feil bør rettes snarest og senest før perioden stenges. </t>
  </si>
  <si>
    <t>Konto 9996-9999 er kun aktuell for kunder som bruker innkjøpsløsningen i Unit4 ERP</t>
  </si>
  <si>
    <t>Spesifikasjon av åpne poster på interimskonto:</t>
  </si>
  <si>
    <t>Skjema A5</t>
  </si>
  <si>
    <t>Bruttobudsjetterte virksomheter</t>
  </si>
  <si>
    <r>
      <rPr>
        <b/>
        <sz val="11"/>
        <color theme="1"/>
        <rFont val="Calibri"/>
        <family val="2"/>
        <scheme val="minor"/>
      </rPr>
      <t>Formålet</t>
    </r>
    <r>
      <rPr>
        <sz val="11"/>
        <rFont val="Calibri"/>
        <family val="2"/>
        <scheme val="minor"/>
      </rPr>
      <t xml:space="preserve"> er</t>
    </r>
    <r>
      <rPr>
        <sz val="11"/>
        <color theme="1"/>
        <rFont val="Calibri"/>
        <family val="2"/>
        <scheme val="minor"/>
      </rPr>
      <t xml:space="preserve"> å kontrollere at det er overensstemmelse mellom de to regnskapene da, kontantregnskapet genereres fra virksomhetsregnskapet.</t>
    </r>
  </si>
  <si>
    <t>CAN01 - Avstemming kontantregnskap mot virksomhetsregnskap</t>
  </si>
  <si>
    <t>Føringsprinsipp:</t>
  </si>
  <si>
    <t>Kontroll av kontantregnskap mot virksomhetsregnskap (CAN01)</t>
  </si>
  <si>
    <t>Totalsum kontantregnskap (skal være lik null)</t>
  </si>
  <si>
    <t>Totalsum virksomhetsregnskap (skal være lik null)</t>
  </si>
  <si>
    <t>Saldo alle leverandørgjeldskonti i kontantregnskapet (skal være lik null)</t>
  </si>
  <si>
    <t>Saldo alle kundefordringskonti i kontantregnskapet (skal være lik null)</t>
  </si>
  <si>
    <r>
      <t>Beløp i kolonnen "utenfor kontantregnskapet", utenom kontogruppe 52, har en naturlig forklaring (</t>
    </r>
    <r>
      <rPr>
        <i/>
        <sz val="11"/>
        <color theme="1"/>
        <rFont val="Calibri"/>
        <family val="2"/>
        <scheme val="minor"/>
      </rPr>
      <t>kontrollen gjelder ved føringsprinsipp kontant</t>
    </r>
    <r>
      <rPr>
        <sz val="11"/>
        <color theme="1"/>
        <rFont val="Calibri"/>
        <family val="2"/>
        <scheme val="minor"/>
      </rPr>
      <t>)</t>
    </r>
  </si>
  <si>
    <t>Beløp i kontogruppe 52 ligger i kolonnen "utenfor kontantregnskapet"</t>
  </si>
  <si>
    <t>Saldo er lik på arbeids- og oppgjørskonti i virksomhets- og kontantregnskapet</t>
  </si>
  <si>
    <t>Det står ingen beløp i kolonnen "uoppklarte differanser"</t>
  </si>
  <si>
    <t>Spesifisering av avvik:</t>
  </si>
  <si>
    <t>Bilagstekst</t>
  </si>
  <si>
    <t>Skjema A5B</t>
  </si>
  <si>
    <r>
      <rPr>
        <b/>
        <sz val="11"/>
        <color theme="1"/>
        <rFont val="Calibri"/>
        <family val="2"/>
        <scheme val="minor"/>
      </rPr>
      <t xml:space="preserve">Formålet </t>
    </r>
    <r>
      <rPr>
        <sz val="11"/>
        <color theme="1"/>
        <rFont val="Calibri"/>
        <family val="2"/>
        <scheme val="minor"/>
      </rPr>
      <t>er å kontrollere kontantregnskapet før rapportering av S-rapport til statsregnskapet.</t>
    </r>
  </si>
  <si>
    <t xml:space="preserve">CAN06 S-rapport </t>
  </si>
  <si>
    <t>DFØRPA A05B Kontroll statskonto *9</t>
  </si>
  <si>
    <t>XARTSK - Artskontokontroll</t>
  </si>
  <si>
    <t>Del 1) Kontroll av hjelpekonti i kontantregnskapet</t>
  </si>
  <si>
    <t>Spørring i Unit4 ERP: DFØRPA A05B Kontroll statskonto *9</t>
  </si>
  <si>
    <t>Statskonto 7XXXXX96 - Feilkoblinger</t>
  </si>
  <si>
    <t>Statskonto 7XXXXX97 - NAV-refusjoner</t>
  </si>
  <si>
    <t>Statskonto 7XXXXX98 - SRS-konti og kontogr. 52</t>
  </si>
  <si>
    <t>Statskonto 7XXXXX99 - Feilkonto</t>
  </si>
  <si>
    <t>Del 2) Kontroll av S-rapport (CAN06) og artskontokontroll</t>
  </si>
  <si>
    <t>Sum S-rapport er lik null</t>
  </si>
  <si>
    <t>Artskontokontroll - Kombinasjoner av statskonto og artskonto som det rapporteres på er logiske i henhold til standard kontoplan</t>
  </si>
  <si>
    <t>Spesifisering av saldo i del 1) Kontroll av hjelpekonti i kontantregnskapet:</t>
  </si>
  <si>
    <t>Statskonto</t>
  </si>
  <si>
    <t>Spesifisering av avvik i del 2) Artskontokontroll:</t>
  </si>
  <si>
    <t>Post</t>
  </si>
  <si>
    <t>Artskonto</t>
  </si>
  <si>
    <t>Kontantbeløp</t>
  </si>
  <si>
    <t>Henvisning til type artskontokontroll</t>
  </si>
  <si>
    <t>Skjema A6</t>
  </si>
  <si>
    <r>
      <rPr>
        <b/>
        <sz val="11"/>
        <color theme="1"/>
        <rFont val="Calibri"/>
        <family val="2"/>
        <scheme val="minor"/>
      </rPr>
      <t>Formålet</t>
    </r>
    <r>
      <rPr>
        <sz val="11"/>
        <rFont val="Calibri"/>
        <family val="2"/>
        <scheme val="minor"/>
      </rPr>
      <t xml:space="preserve"> er å kontrollere </t>
    </r>
    <r>
      <rPr>
        <sz val="11"/>
        <color theme="1"/>
        <rFont val="Calibri"/>
        <family val="2"/>
        <scheme val="minor"/>
      </rPr>
      <t xml:space="preserve">at sum reskontro stemmer med saldo i hovedbok, i tillegg til avstemming av reskontro. </t>
    </r>
  </si>
  <si>
    <t>XRE01 Avst. reskontro pr konto</t>
  </si>
  <si>
    <t>CU05 Reskontro kunder åpne poster</t>
  </si>
  <si>
    <t>CU29 Aldersfordelt saldoliste kunder</t>
  </si>
  <si>
    <t>SU05 Reskontro leverandører åpne poster</t>
  </si>
  <si>
    <t>SU29 Aldersfordelt saldoliste leverandører</t>
  </si>
  <si>
    <t>Avstemming reskontro mot hovedbok i Unit4 ERP</t>
  </si>
  <si>
    <t>Rapport XRE01 for aktuell periode tas ut.</t>
  </si>
  <si>
    <t xml:space="preserve">XRE01 er tatt ut og saldo leverandører i hovedbok stemmer med saldo leverandørreskontro </t>
  </si>
  <si>
    <t xml:space="preserve">XRE01 er tatt ut og saldo kunder i hovedbok stemmer med saldo kundereskontro </t>
  </si>
  <si>
    <t>Hvis svaret er "avvik" på noen av spørsmålene, må det gis en forklaring nedenfor</t>
  </si>
  <si>
    <t>Spesifikasjon av åpne poster på konto (bruk ev vedlegg):</t>
  </si>
  <si>
    <t>Kundenr</t>
  </si>
  <si>
    <t>Kundenavn</t>
  </si>
  <si>
    <t>Leverandørnr</t>
  </si>
  <si>
    <t>Leverandørnavn</t>
  </si>
  <si>
    <t>Har virksomheten flere reskontri opprettes flere tabeller.</t>
  </si>
  <si>
    <t xml:space="preserve">Kommentarer kan ev også innarbeides pr reskontro på utskrift/rapport som viser åpne poster pr reskontro. </t>
  </si>
  <si>
    <t>Omfang av saldoforespørsler til kunder og leverandører for å verifisere saldoen ved periodeavslutning må vurderes (og gjennomføres) av Kunden. Hos mange vil det være tilstrekkelig å gjennomføre slik kontroll pr. 31.12.</t>
  </si>
  <si>
    <t>Skjema A7</t>
  </si>
  <si>
    <r>
      <rPr>
        <b/>
        <sz val="11"/>
        <color theme="1"/>
        <rFont val="Calibri"/>
        <family val="2"/>
        <scheme val="minor"/>
      </rPr>
      <t>Formålet</t>
    </r>
    <r>
      <rPr>
        <sz val="11"/>
        <rFont val="Calibri"/>
        <family val="2"/>
        <scheme val="minor"/>
      </rPr>
      <t xml:space="preserve"> med kontrollen i Ax-A er å kontrollere </t>
    </r>
    <r>
      <rPr>
        <sz val="11"/>
        <color theme="1"/>
        <rFont val="Calibri"/>
        <family val="2"/>
        <scheme val="minor"/>
      </rPr>
      <t xml:space="preserve">at det ikke forekommer avvik mellom rapport K27 fra NAV og det som er inntektsført i Unit4 ERP. 
Ax-B: Denne avstemmingen skal kontrollere at det ikke forekommer avvik mellom Debitor NAV i Unit4 ERP og i SAP. 
Ax-C: Denne avstemmingen skal kontrollere at det ikke forekommer avvik mellom Debitor NAV i Unit4 ERP og gjennomgangskonti / påløpte refusjoner i Unit4 ERP. 
Ax-D: Denne avstemmingen skal kontrollere saldo på konto 1574 Interimskonto for NAV-refusjoner. </t>
    </r>
  </si>
  <si>
    <t>Oppgjørsrapport K27</t>
  </si>
  <si>
    <t>DFØRPA A07 Avst. NAV-refusjoner</t>
  </si>
  <si>
    <t xml:space="preserve">FBL5N  Detaljposter fordring NAV iht. lønnssystemet (SAP) </t>
  </si>
  <si>
    <t>Kontroll</t>
  </si>
  <si>
    <t>Rapport</t>
  </si>
  <si>
    <t>Kontroll av at resultatførte refusjoner stemmer med utbetalte refusjoner iht. oppgjørsrapport K27 refusjoner fra NAV (Ax-A):</t>
  </si>
  <si>
    <t>Ax-A</t>
  </si>
  <si>
    <t>Konto Sykepengerefusjon-/
foreldrepenge refusjon/
Andre offentlige tilskudd i
Unit4 ERP</t>
  </si>
  <si>
    <t>5790/
5800/
5810/</t>
  </si>
  <si>
    <t>Aktuell måned</t>
  </si>
  <si>
    <t>Avstemming av kostnadsreduksjon i Unit4 ERP mot K27 Oppgjørsrapport refusjoner fra NAV.</t>
  </si>
  <si>
    <t>Oppgjørsrapport K27 fra NAV</t>
  </si>
  <si>
    <t>Desember</t>
  </si>
  <si>
    <t>Total diff. akkumulert:</t>
  </si>
  <si>
    <t>Kontroll av at fordringer refusjoner NAV iht. lønnssystemet (SAP) = fordring iht. hovedbok (Unit4 ERP)(Ax-B):</t>
  </si>
  <si>
    <t>Ax-B</t>
  </si>
  <si>
    <t>Konto Debitor NAV i Unit4 ERP</t>
  </si>
  <si>
    <t>Saldo hittil i år</t>
  </si>
  <si>
    <t>Avstemming Debitor NAV SAP mot Debitor NAV Unit4 ERP</t>
  </si>
  <si>
    <t>Konto Debitor NAV i SAP (Rapport FBL5N - Detaljposter debitorer, akkumulert)</t>
  </si>
  <si>
    <t>Kontroll av at konto 1575-1578 tilsvarer saldo på konto 1571, dvs. går i null (Ax-C):</t>
  </si>
  <si>
    <t>Ax-C
Avstemming av påløpt refusjon mot Debitor NAV i Unit4 ERP</t>
  </si>
  <si>
    <t>Gjennomgangskonti/påløpt refusjon i Unit4 ERP</t>
  </si>
  <si>
    <t>1575-78</t>
  </si>
  <si>
    <t xml:space="preserve">Kontroll av at fordringer refusjoner NAV som gjelder andre refusjoner/tilskudd enn sykepenger, foreldrepenger, reisepenger med tilhørende feriepenger. Slike tilskudd/refusjoner er inkludert i utbetalingene fra NAV som ikke dekkes av NAV-refusjonen i SAP. </t>
  </si>
  <si>
    <t>Ax-D</t>
  </si>
  <si>
    <t>Saldo hittil i år interimskonto NAV</t>
  </si>
  <si>
    <t>Avstemmingskoder</t>
  </si>
  <si>
    <t>Forklaring på differanse Ax-A
K27 mot konto 5800/5810/5790</t>
  </si>
  <si>
    <t>Forklaring på differanse Ax-B
Debitor NAV i SAP mot Debitor NAV i Unit4 ERP</t>
  </si>
  <si>
    <t>Forklaring på differanse Ax-C
Debitor NAV i Unit4 ERP mot gjennomgangskonti i Unit4 ERP</t>
  </si>
  <si>
    <t>Total diff:</t>
  </si>
  <si>
    <t xml:space="preserve">Spesifisering av saldo pr konto </t>
  </si>
  <si>
    <t>Avstemmes kun på aggregert nivå for å ivareta at det er samsvar mellom SAP og Unit4 ERP, samt at oppgjørsrapport K27 blir korrekt resultatført. Detaljert oppfølging gjøres i SAP.  </t>
  </si>
  <si>
    <t>Spesifikasjon åpne poster konto:</t>
  </si>
  <si>
    <t>Fordringer refusjoner NAV</t>
  </si>
  <si>
    <t>Bilagstekst / Ansattenavn</t>
  </si>
  <si>
    <t>Skjema A8</t>
  </si>
  <si>
    <r>
      <rPr>
        <b/>
        <sz val="11"/>
        <color theme="1"/>
        <rFont val="Calibri"/>
        <family val="2"/>
        <scheme val="minor"/>
      </rPr>
      <t>Formålet</t>
    </r>
    <r>
      <rPr>
        <sz val="11"/>
        <rFont val="Calibri"/>
        <family val="2"/>
        <scheme val="minor"/>
      </rPr>
      <t xml:space="preserve"> er å kontrollere </t>
    </r>
    <r>
      <rPr>
        <sz val="11"/>
        <color theme="1"/>
        <rFont val="Calibri"/>
        <family val="2"/>
        <scheme val="minor"/>
      </rPr>
      <t>at posteringer på konto 5920 samsvarer med posteringene på konto 1985. I tillegg sjekkes det at alle poster også er ført på konto 5250 og 5290.</t>
    </r>
  </si>
  <si>
    <t>DFØRPA A08 Naturalytelser og gruppeliv</t>
  </si>
  <si>
    <r>
      <rPr>
        <b/>
        <i/>
        <sz val="11"/>
        <rFont val="Calibri"/>
        <family val="2"/>
        <scheme val="minor"/>
      </rPr>
      <t>Betaler</t>
    </r>
    <r>
      <rPr>
        <b/>
        <sz val="11"/>
        <rFont val="Calibri"/>
        <family val="2"/>
        <scheme val="minor"/>
      </rPr>
      <t xml:space="preserve"> virksomheten gruppelivsforsikring?</t>
    </r>
  </si>
  <si>
    <t>Tilknytningsform:</t>
  </si>
  <si>
    <t>Månedlig bevegelse på konti for naturalytelser og gruppelivsforsikring:</t>
  </si>
  <si>
    <t>Avst.kode</t>
  </si>
  <si>
    <t>Kolonne</t>
  </si>
  <si>
    <t>B</t>
  </si>
  <si>
    <t>C</t>
  </si>
  <si>
    <t>D = B - C</t>
  </si>
  <si>
    <t>E</t>
  </si>
  <si>
    <t>F</t>
  </si>
  <si>
    <t>G</t>
  </si>
  <si>
    <t>H = E + F</t>
  </si>
  <si>
    <t>I = E - G</t>
  </si>
  <si>
    <t>Kontogr. 52*</t>
  </si>
  <si>
    <t>Balanseføring gruppeliv</t>
  </si>
  <si>
    <t>Kostnad gruppeliv</t>
  </si>
  <si>
    <t>5200-5289</t>
  </si>
  <si>
    <t>Spesifisering av differanser:</t>
  </si>
  <si>
    <t>Skjema A9</t>
  </si>
  <si>
    <r>
      <rPr>
        <b/>
        <sz val="11"/>
        <color theme="1"/>
        <rFont val="Calibri"/>
        <family val="2"/>
        <scheme val="minor"/>
      </rPr>
      <t>Formålet</t>
    </r>
    <r>
      <rPr>
        <sz val="11"/>
        <rFont val="Calibri"/>
        <family val="2"/>
        <scheme val="minor"/>
      </rPr>
      <t xml:space="preserve"> med kontrollen er å følge opp parkerte bilag og tett bilagsnummerrekkefølge i virksomhetsregnskapet.</t>
    </r>
  </si>
  <si>
    <t>Parkerte fakturaer på flyt</t>
  </si>
  <si>
    <t>DFØRPA A09 Parkerte leverandørbilag</t>
  </si>
  <si>
    <t>AG08 Brukte bilagsnummer</t>
  </si>
  <si>
    <t>DFØRPA A09 Parkerte kundebilag</t>
  </si>
  <si>
    <t>XHBSERIE Oversikt over hull i bilagsserier inneværende år</t>
  </si>
  <si>
    <t>DFØRPA A09 Parkerte fakturaer på flyt</t>
  </si>
  <si>
    <t>DFØRPA A09 Hull i bilagsserie pr. bilag</t>
  </si>
  <si>
    <t>ok/avvik</t>
  </si>
  <si>
    <t>Ingen parkerte kundebilag</t>
  </si>
  <si>
    <t>Ingen parkerte leverandørbilag</t>
  </si>
  <si>
    <t>Ingen parkerte fakturaer på flyt</t>
  </si>
  <si>
    <t>Kontroll av at det er ingen hull i bilagsnummerrekkefølgen
(Unit4 ERP-rapport XHBSERIE)</t>
  </si>
  <si>
    <t xml:space="preserve">Hull i bilagsnummerrekkefølge skal ikke forekomme. I den grad man har hatt tekniske feil eller det av andre årsaker likevel forekommer hull må dette dokumenteres og forklares. </t>
  </si>
  <si>
    <t xml:space="preserve">Oversikt over parkerte bilag må listes opp her (ev. i vedlegg):
- Kunde må kommentere hvorfor de er parkert og når det forventes løst
- Oversikten kan tas ut og legges i eget excel-rapport hvis det er mer hensiktsmessig. Husk arkivreferanse. </t>
  </si>
  <si>
    <t>Lev.nr</t>
  </si>
  <si>
    <t>Lev.nr(T)</t>
  </si>
  <si>
    <t>BA(T)</t>
  </si>
  <si>
    <t>Status</t>
  </si>
  <si>
    <t>Kundenr(T)</t>
  </si>
  <si>
    <t>Oversikt over reelle hull i bilagsnummerrekkefølge:</t>
  </si>
  <si>
    <t>Bilagsserie</t>
  </si>
  <si>
    <t>Bilagsnummer</t>
  </si>
  <si>
    <t>Mangler</t>
  </si>
  <si>
    <t>Forsystem</t>
  </si>
  <si>
    <t>IB kontant</t>
  </si>
  <si>
    <t>Årsak</t>
  </si>
  <si>
    <t>Skjema A10</t>
  </si>
  <si>
    <r>
      <rPr>
        <b/>
        <sz val="11"/>
        <color theme="1"/>
        <rFont val="Calibri"/>
        <family val="2"/>
        <scheme val="minor"/>
      </rPr>
      <t>Formålet</t>
    </r>
    <r>
      <rPr>
        <sz val="11"/>
        <color theme="1"/>
        <rFont val="Calibri"/>
        <family val="2"/>
        <scheme val="minor"/>
      </rPr>
      <t xml:space="preserve"> med avstemmingen er å kontrollere at pensjonspremie utgiftsføres og avsettes riktig hver måned. Faktura fra Statens pensjonskasse (SPK) avstemmes mot avsatt pensjonspremie når faktura mottas.</t>
    </r>
  </si>
  <si>
    <t xml:space="preserve">CUS&amp;OPAL34 Arbeidsgiverandel </t>
  </si>
  <si>
    <t>DFØRPA A10/A11 SPK</t>
  </si>
  <si>
    <t xml:space="preserve">CUS&amp;OPAL75 Medlemsinnskudd </t>
  </si>
  <si>
    <t>Del 1) Kontroll av avsetning pensjonspremie fra SAP</t>
  </si>
  <si>
    <t>Avstemming pensjonspremie</t>
  </si>
  <si>
    <t>D</t>
  </si>
  <si>
    <t>G = D + E</t>
  </si>
  <si>
    <t>H = B + E</t>
  </si>
  <si>
    <t>I = C - F</t>
  </si>
  <si>
    <t>Arbeidsgiverandel CUS&amp;OPAL34</t>
  </si>
  <si>
    <t>Medlemsinnskudd
CUS&amp;OPAL75</t>
  </si>
  <si>
    <t>Bokført arbeidsgiverandel (BA B*)</t>
  </si>
  <si>
    <t>Avsatt arbeidsgiverandel (BA B*)</t>
  </si>
  <si>
    <t>Avsatt medlemsinnskudd (BA B*)</t>
  </si>
  <si>
    <t>Kostnad arbeidsgiverandel</t>
  </si>
  <si>
    <t>Avsetning arbeidsgiverandel</t>
  </si>
  <si>
    <t>Avsetning medlemsinnskudd</t>
  </si>
  <si>
    <t>1. termin</t>
  </si>
  <si>
    <t>2. termin</t>
  </si>
  <si>
    <t>3. termin</t>
  </si>
  <si>
    <t>4. termin</t>
  </si>
  <si>
    <t>5. termin</t>
  </si>
  <si>
    <t>6. termin</t>
  </si>
  <si>
    <t>Hittil i år</t>
  </si>
  <si>
    <t>Del 2) Kontroll av avsetning mot faktura fra SPK</t>
  </si>
  <si>
    <t>Faktura fra SPK</t>
  </si>
  <si>
    <t>Avstemming avsetning mot faktura</t>
  </si>
  <si>
    <t>H</t>
  </si>
  <si>
    <t>I = E (Del 1) + 
E (Del 2)</t>
  </si>
  <si>
    <t>J = F (Del 1) + 
F (Del 2)</t>
  </si>
  <si>
    <t>K = D (Del 2) - E (Del 1) - F (Del 1)</t>
  </si>
  <si>
    <t>Bilagsnr. faktura</t>
  </si>
  <si>
    <t>Betalingsdato</t>
  </si>
  <si>
    <t>Fakturabeløp</t>
  </si>
  <si>
    <t>Differanse arbeidsiverandel</t>
  </si>
  <si>
    <t>Differanse medlemsinnskudd</t>
  </si>
  <si>
    <t>SUM differanse</t>
  </si>
  <si>
    <t>Ev. direkte kostnadsført</t>
  </si>
  <si>
    <t>6. termin forrige år</t>
  </si>
  <si>
    <t>Faktura for 6. termin forrige år legges inn dersom betalingsdato er inneværende år.</t>
  </si>
  <si>
    <t>Fortegn som på kto 2400</t>
  </si>
  <si>
    <t>Del 3) Kontroll av resultatføring av differanse mellom avsatt og fakturert beløp fra SPK</t>
  </si>
  <si>
    <t>Saldo på 2820 nullstilles per termin etter mottatt faktura for hver termin. Differansen mellom beregnet pensjon fra lønn og faktura føres mot konto 5420.</t>
  </si>
  <si>
    <t>Arbeidsgiveravgift av beløpet føres tilsvarende mellom 540* (avhengig av konto for AGA av pensjonspremie) og 1986.</t>
  </si>
  <si>
    <t>Sats for arbeidsgiveravgift (gj.sn.sats)</t>
  </si>
  <si>
    <t>Bokført</t>
  </si>
  <si>
    <t>Bilagsnr:</t>
  </si>
  <si>
    <t>540*</t>
  </si>
  <si>
    <t>Del 4) Kontroll av saldi ved årsslutt - pensjon</t>
  </si>
  <si>
    <t>Kontroll av utgående balanse</t>
  </si>
  <si>
    <t>Saldo per 31.12 består av følgende posteringer i 1. - 6. termin:</t>
  </si>
  <si>
    <t>Avsetning fra SAP</t>
  </si>
  <si>
    <t>Kostnad fra SAP</t>
  </si>
  <si>
    <t>+</t>
  </si>
  <si>
    <t>Resultatføring</t>
  </si>
  <si>
    <t>=</t>
  </si>
  <si>
    <t>Saldo per 31.12</t>
  </si>
  <si>
    <t>Beregning av endring i arbeidsgiveravgiftsgrunnlaget</t>
  </si>
  <si>
    <t xml:space="preserve">Kolonne </t>
  </si>
  <si>
    <t>H = D - F</t>
  </si>
  <si>
    <r>
      <t xml:space="preserve">Sum arbeidsgiveravgiftsgrunnlag </t>
    </r>
    <r>
      <rPr>
        <sz val="9"/>
        <rFont val="Calibri"/>
        <family val="2"/>
        <scheme val="minor"/>
      </rPr>
      <t>(OBS: faktura betalt i terminen)</t>
    </r>
  </si>
  <si>
    <t>Arbeidstakers andel av premien</t>
  </si>
  <si>
    <t>Arbeidsgiveravgiftsgrunnlag pensjon ekskl ansattes andel</t>
  </si>
  <si>
    <r>
      <t xml:space="preserve">Arbeidsgiveravgiftsgrunnlag pensjon ekskl. ansattes andel innrapportert tidligere </t>
    </r>
    <r>
      <rPr>
        <sz val="9"/>
        <rFont val="Calibri"/>
        <family val="2"/>
        <scheme val="minor"/>
      </rPr>
      <t>(hentes fra SAP)</t>
    </r>
  </si>
  <si>
    <t xml:space="preserve">Endring i arbeidsgiveravgiftsgrunnlaget </t>
  </si>
  <si>
    <t xml:space="preserve">Merk at kun faktura betalt innenfor regnskapsåret inngår i grunnlaget for innrapportering og betaling av arbeidsgiveravgift for regnskapsåret. 
Har virksomheten avtale med flere pensjonsleverandører må oversikten utvides og inkludere betaling til disse. </t>
  </si>
  <si>
    <t>Forklaring av avvik i del 1):</t>
  </si>
  <si>
    <t>Forklaring av avvik i del 2):</t>
  </si>
  <si>
    <t>Forklaring av avvik i del 3):</t>
  </si>
  <si>
    <t>Skjema A11</t>
  </si>
  <si>
    <t>Nettobudsjetterte virksomheter</t>
  </si>
  <si>
    <r>
      <rPr>
        <b/>
        <sz val="11"/>
        <color theme="1"/>
        <rFont val="Calibri"/>
        <family val="2"/>
        <scheme val="minor"/>
      </rPr>
      <t>Formålet</t>
    </r>
    <r>
      <rPr>
        <sz val="11"/>
        <rFont val="Calibri"/>
        <family val="2"/>
        <scheme val="minor"/>
      </rPr>
      <t xml:space="preserve"> med avstemmingen er å kontrollere </t>
    </r>
    <r>
      <rPr>
        <sz val="11"/>
        <color theme="1"/>
        <rFont val="Calibri"/>
        <family val="2"/>
        <scheme val="minor"/>
      </rPr>
      <t>at pensjonspremie utgiftsføres og avsettes riktig hver måned. Faktura fra Statens pensjonskasse (SPK) avstemmes mot avsatt pensjonspremie når faktura mottas.</t>
    </r>
  </si>
  <si>
    <t>H = E (Del 1) + E (Del 2)</t>
  </si>
  <si>
    <t>I = F (Del 1) + F (Del 2)</t>
  </si>
  <si>
    <t>Differanse arbeidsgiverandel</t>
  </si>
  <si>
    <t>Arbeidsgiverandel og medlemsinnskudd skal behandles etter periodiseringsprinsippet:</t>
  </si>
  <si>
    <t>Gjeld vedrørende medlemsinnskudd og arbeidsgiverandel pr. 31.12 skal tilsvare det gjenværende beløpet man forventer å betale til SPK for året.</t>
  </si>
  <si>
    <t>I de fleste tilfeller ligger avregningen som del av beløpet for 6. termin, og man mottar ingen avregning året etter. Gjeld pr 31.12 skal da være lik null.</t>
  </si>
  <si>
    <t>Kostnadsført pensjonskostnad vil dermed tilsvare fakturert arbeidsgiverandel og medlemsinnskudd til SPK for året.</t>
  </si>
  <si>
    <t>Arbeidsgiveravgift av beløpet føres tilsvarende mellom 5401 (avhengig av konto for AGA av pensjonspremie) og 2771.</t>
  </si>
  <si>
    <t xml:space="preserve">Det er ikke noe krav om at nettobudsjetterte foretar korrigeringer mot kto 2820 og tømmer denne pr termin, men for å få så riktig regnskap som mulig anbefales det å etablere en rutine som sikerer løpende resultatføring av differanse mellom avsatt og fakturert beløp. </t>
  </si>
  <si>
    <t>Resultatføringen bør skje mot kto 5420 i forbindelse med bokføring av fakturaen. Tilleggsberegning og bokføring av arbeidsgiveravgift bør også skje snarest mulig og i samme periode som føring av fakturaen fra SPK.</t>
  </si>
  <si>
    <t>Ev. kun ved årsslutt</t>
  </si>
  <si>
    <t xml:space="preserve">Bilagsnr. </t>
  </si>
  <si>
    <r>
      <t xml:space="preserve">Sum arbeidsgiveravgiftsgrunnlag </t>
    </r>
    <r>
      <rPr>
        <sz val="9"/>
        <rFont val="Calibri"/>
        <family val="2"/>
        <scheme val="minor"/>
      </rPr>
      <t xml:space="preserve">(OBS: faktura </t>
    </r>
    <r>
      <rPr>
        <u/>
        <sz val="9"/>
        <rFont val="Calibri"/>
        <family val="2"/>
        <scheme val="minor"/>
      </rPr>
      <t>betalt</t>
    </r>
    <r>
      <rPr>
        <sz val="9"/>
        <rFont val="Calibri"/>
        <family val="2"/>
        <scheme val="minor"/>
      </rPr>
      <t xml:space="preserve"> i terminen)</t>
    </r>
  </si>
  <si>
    <t>Arbeidsgiveravgiftsgrunnlag pensjon ekskl ansattes andel pr 31.12.</t>
  </si>
  <si>
    <r>
      <t xml:space="preserve">Arbeidsgiveravgiftsgrunnlag pensjon ekskl. ansattes andel pr. 31.12 innrapportert tidligere </t>
    </r>
    <r>
      <rPr>
        <sz val="9"/>
        <rFont val="Calibri"/>
        <family val="2"/>
        <scheme val="minor"/>
      </rPr>
      <t>(hentes fra SAP)</t>
    </r>
  </si>
  <si>
    <t>Skjema A12</t>
  </si>
  <si>
    <t>GL05a  Transaksjoner per avgiftskode</t>
  </si>
  <si>
    <t>DFØRPA A12 Å betale/tilgode iflg regnskapet</t>
  </si>
  <si>
    <t>GL04a Avgiftsoppgaven</t>
  </si>
  <si>
    <t>Konto MVA</t>
  </si>
  <si>
    <t>1. kvartal</t>
  </si>
  <si>
    <t>2. kvartal</t>
  </si>
  <si>
    <t>3. kvartal</t>
  </si>
  <si>
    <t>4. kvartal</t>
  </si>
  <si>
    <t>Ført med kode for beregning av omvendt avgiftsplikt (avgiftskode 7T/3T).
Egen spørring avgiftstransaksjoner.</t>
  </si>
  <si>
    <t>Grunnlag</t>
  </si>
  <si>
    <t>MVA</t>
  </si>
  <si>
    <t>Sum bokført grunnlag og avgift for omvendt avgiftsplikt</t>
  </si>
  <si>
    <t>Post 1 Tjenester kjøpt fra utlandet</t>
  </si>
  <si>
    <t>Post 2 Innenlands kjøp av varer og tjenester</t>
  </si>
  <si>
    <t>Post 3 Å betale/tilgode</t>
  </si>
  <si>
    <t>Netto avgift</t>
  </si>
  <si>
    <t>Å betale/tilgode ifølge regnskapet</t>
  </si>
  <si>
    <t>Å betale/tilgode ifølge skattemeldingen (sum Post 1 og 2 fra tabellen over)</t>
  </si>
  <si>
    <t>Kontroll mot saldobalanse per kvartal</t>
  </si>
  <si>
    <t>Forklaring på differanser konto 2740:</t>
  </si>
  <si>
    <t>Øredifferanse</t>
  </si>
  <si>
    <t>Sum forklarte avvik (Skal være lik differansen over)</t>
  </si>
  <si>
    <t xml:space="preserve"> Tilbakeføring av utgiftsført merverdiavgift. </t>
  </si>
  <si>
    <t xml:space="preserve">Dersom beregnet merverdiavgift ikke overstiger kr 500,- i et kvartal, skal avgiften ikke innbetales.
Opprinnelig bilag tilbakeføres (ikke bruk reverseringsfunksjonen i Unit4 ERP) med samme mva-kode og kontering, og bokføres på nytt uten mva-kode. </t>
  </si>
  <si>
    <t>Beløp utgiftskonto</t>
  </si>
  <si>
    <t>Beløp avgiftskonto</t>
  </si>
  <si>
    <t>Sum tilbakeført</t>
  </si>
  <si>
    <t>Utført dato</t>
  </si>
  <si>
    <t>Årssammendrag skattemelding merverdiavgift omvendt avgiftsplikt</t>
  </si>
  <si>
    <t>+ / -</t>
  </si>
  <si>
    <t>Årsavstemming</t>
  </si>
  <si>
    <t>1. Tjenester kjøpt fra utlandet 25 %</t>
  </si>
  <si>
    <t>1. Beregnet avgift 25 %</t>
  </si>
  <si>
    <t>2. Innenlands kjøp av varer og tjenester 25 %</t>
  </si>
  <si>
    <t>2. Beregnet avgift 25 %</t>
  </si>
  <si>
    <t>3. Å betale + / til gode -</t>
  </si>
  <si>
    <t>Bilagsnummer - Saldi avgiftskonti overført oppgjørskonti</t>
  </si>
  <si>
    <t>Bilagsnummer - Skattemelding bokført / sendt inn</t>
  </si>
  <si>
    <t xml:space="preserve">Beløp - Innbetalt/mottatt </t>
  </si>
  <si>
    <t>Bilagsnummer - Innbetalt/mottatt</t>
  </si>
  <si>
    <t>Dato / initialer</t>
  </si>
  <si>
    <t>Avstemt mot regnskapet</t>
  </si>
  <si>
    <t>Årsavstemming MVA</t>
  </si>
  <si>
    <t>Differanse mellom skyldig/tilgode og innbetalt/mottatt</t>
  </si>
  <si>
    <t>Skjema B1</t>
  </si>
  <si>
    <r>
      <rPr>
        <b/>
        <sz val="11"/>
        <color theme="1"/>
        <rFont val="Calibri"/>
        <family val="2"/>
        <scheme val="minor"/>
      </rPr>
      <t>Formålet</t>
    </r>
    <r>
      <rPr>
        <sz val="11"/>
        <rFont val="Calibri"/>
        <family val="2"/>
        <scheme val="minor"/>
      </rPr>
      <t xml:space="preserve"> er å </t>
    </r>
    <r>
      <rPr>
        <sz val="11"/>
        <color theme="1"/>
        <rFont val="Calibri"/>
        <family val="2"/>
        <scheme val="minor"/>
      </rPr>
      <t xml:space="preserve">kontrollere at det ikke forekommer avvik mellom mellomværende rapportert i S-rapporten til statsregnskapet og oppdatert hovedbok i statsregnskapet. </t>
    </r>
  </si>
  <si>
    <t>S-rapport, innrapportert til statsregnskapet</t>
  </si>
  <si>
    <t>DFØRPA B01 Avst. kontantregnskapet mot A-rapport</t>
  </si>
  <si>
    <t>Avstemmingsrapport (kvitteringsliste fra statsregnskapet), A-rapport fra statsregnskapet</t>
  </si>
  <si>
    <t>Regnskapsførernummer:</t>
  </si>
  <si>
    <t>Mellomværendenummer:</t>
  </si>
  <si>
    <t>Avstemmingsperiode (hittil i år)</t>
  </si>
  <si>
    <r>
      <t xml:space="preserve">Kontantregnskap Unit4 ERP
</t>
    </r>
    <r>
      <rPr>
        <b/>
        <sz val="9"/>
        <color theme="1"/>
        <rFont val="Calibri"/>
        <family val="2"/>
        <scheme val="minor"/>
      </rPr>
      <t>(Browser B01 Avst. kontantregnskap mot A-rapport)</t>
    </r>
  </si>
  <si>
    <t>Sjekk A-rapp mot kontant</t>
  </si>
  <si>
    <t>Kontroll avvik Unit4 ERP mot
A-rapport</t>
  </si>
  <si>
    <r>
      <t xml:space="preserve">Avstemmingsrapport
</t>
    </r>
    <r>
      <rPr>
        <b/>
        <sz val="9"/>
        <rFont val="Calibri"/>
        <family val="2"/>
        <scheme val="minor"/>
      </rPr>
      <t>(A-rapport)</t>
    </r>
  </si>
  <si>
    <t>Sjekk kontant mot A-rapport</t>
  </si>
  <si>
    <t>Kontroll avvik
A-rapport mot Unit4 ERP</t>
  </si>
  <si>
    <t xml:space="preserve">Kontantbeløp iht. </t>
  </si>
  <si>
    <t>Skjema B2</t>
  </si>
  <si>
    <r>
      <rPr>
        <b/>
        <sz val="11"/>
        <color theme="1"/>
        <rFont val="Calibri"/>
        <family val="2"/>
        <scheme val="minor"/>
      </rPr>
      <t>Formålet</t>
    </r>
    <r>
      <rPr>
        <sz val="11"/>
        <rFont val="Calibri"/>
        <family val="2"/>
        <scheme val="minor"/>
      </rPr>
      <t xml:space="preserve"> er å </t>
    </r>
    <r>
      <rPr>
        <sz val="11"/>
        <color theme="1"/>
        <rFont val="Calibri"/>
        <family val="2"/>
        <scheme val="minor"/>
      </rPr>
      <t xml:space="preserve">kontrollere at det ikke forekommer avvik mellom P-rapport rapportert til statsregnskapet og oppdatert hovedbok i statsregnskapet. </t>
    </r>
  </si>
  <si>
    <t>P-rapport, innrapportert til statsregnskapet</t>
  </si>
  <si>
    <r>
      <t xml:space="preserve">Virksomhetsregnskap Unit4 ERP 
</t>
    </r>
    <r>
      <rPr>
        <b/>
        <sz val="9"/>
        <rFont val="Calibri"/>
        <family val="2"/>
        <scheme val="minor"/>
      </rPr>
      <t>(P-rapport)</t>
    </r>
  </si>
  <si>
    <t>Sjekk P-rapport mot 
A-rapport</t>
  </si>
  <si>
    <t>Kontroll avvik 
P-rapport mot 
A-rapport</t>
  </si>
  <si>
    <r>
      <t xml:space="preserve">Avstemmingsrapport 
</t>
    </r>
    <r>
      <rPr>
        <b/>
        <sz val="9"/>
        <rFont val="Calibri"/>
        <family val="2"/>
        <scheme val="minor"/>
      </rPr>
      <t>(A-rapport)</t>
    </r>
  </si>
  <si>
    <t>Sjekk A-rapport mot P-rapport</t>
  </si>
  <si>
    <t>Kontroll avvik 
A-rapport mot 
P-rapport</t>
  </si>
  <si>
    <t>Skjema C2</t>
  </si>
  <si>
    <r>
      <rPr>
        <b/>
        <sz val="11"/>
        <color theme="1"/>
        <rFont val="Calibri"/>
        <family val="2"/>
        <scheme val="minor"/>
      </rPr>
      <t>Formålet</t>
    </r>
    <r>
      <rPr>
        <sz val="11"/>
        <rFont val="Calibri"/>
        <family val="2"/>
        <scheme val="minor"/>
      </rPr>
      <t xml:space="preserve"> er å </t>
    </r>
    <r>
      <rPr>
        <sz val="11"/>
        <color theme="1"/>
        <rFont val="Calibri"/>
        <family val="2"/>
        <scheme val="minor"/>
      </rPr>
      <t>kontrollere at bokført utleggstrekk blir betalt i sin helhet i neste termin.</t>
    </r>
  </si>
  <si>
    <t>PC00_M20_EDAG_DISP</t>
  </si>
  <si>
    <t>DFØRPA C02 Avstemming av utleggstrekk</t>
  </si>
  <si>
    <t>Saldo balansekonti</t>
  </si>
  <si>
    <t>Kontonavn:</t>
  </si>
  <si>
    <t>Beskrivelse</t>
  </si>
  <si>
    <t>YE</t>
  </si>
  <si>
    <t>Inngående balanse</t>
  </si>
  <si>
    <t>*</t>
  </si>
  <si>
    <t xml:space="preserve">Bokført trekk i Unit4 ERP </t>
  </si>
  <si>
    <t>BT</t>
  </si>
  <si>
    <r>
      <t xml:space="preserve">Betalt trekk i terminen  </t>
    </r>
    <r>
      <rPr>
        <i/>
        <sz val="11"/>
        <rFont val="Calibri"/>
        <family val="2"/>
        <scheme val="minor"/>
      </rPr>
      <t>(betaling; negativt beløp)</t>
    </r>
  </si>
  <si>
    <t>UB saldo Unit4 ERP</t>
  </si>
  <si>
    <t>Kontroll av bokført og betalt trekk - differanse må forklares</t>
  </si>
  <si>
    <t>Innsendt via a-melding (PC00_M20_EDAG_DISP)</t>
  </si>
  <si>
    <t>Avvik bokført / innsendt a-melding</t>
  </si>
  <si>
    <t>Betalingsdato:</t>
  </si>
  <si>
    <t>Bilagsnummer:</t>
  </si>
  <si>
    <t>Spesifikasjon av differanse mellom bokført og betalt utleggstrekk:</t>
  </si>
  <si>
    <t>Ansattnr/Årsak / Tiltak</t>
  </si>
  <si>
    <t>AVSTEMMING SISTE PERIODE / PR.31.12</t>
  </si>
  <si>
    <t>Merknad</t>
  </si>
  <si>
    <t>Sum ifølge A07 (avstemmingsinfo)</t>
  </si>
  <si>
    <t>Differanse innsendt a-melding / trekk iht A07 (pr.31.12)</t>
  </si>
  <si>
    <t>Utleggstrekk ifølge a-meldinger for siste periode(r)</t>
  </si>
  <si>
    <t>- Skyldig utleggstrekk ifølge regnskap - konto</t>
  </si>
  <si>
    <t>Differanse siste periodes innsendte a-meldinger / bokført skyldig utleggstrekk</t>
  </si>
  <si>
    <t>Saldo på skattetrekkskonto - andel utleggstrekk</t>
  </si>
  <si>
    <t>19xx</t>
  </si>
  <si>
    <t xml:space="preserve">Virksomheter som benytter DFØ som leverandør av regnskapstjenester benytter ikke skattetrekkskonto. Tilbakehold skattetrekk overføres til Norges Bank. </t>
  </si>
  <si>
    <t>Innestående beløp stort nok til å dekke forskudds/ og utleggstrekket?</t>
  </si>
  <si>
    <t xml:space="preserve">Dokumentasjon på at statsforvaltningen er unntatt fra bestemmelsene i skattebetalingslovens § 5-12 ved at statens selvassuranse likestilles med garanti som omtalt i bestemmelsens 2. ledd vil bli lagt fram av DFØ i løpet av 2022. </t>
  </si>
  <si>
    <t>Skjema C3</t>
  </si>
  <si>
    <r>
      <rPr>
        <b/>
        <sz val="11"/>
        <color theme="1"/>
        <rFont val="Calibri"/>
        <family val="2"/>
        <scheme val="minor"/>
      </rPr>
      <t>Formålet</t>
    </r>
    <r>
      <rPr>
        <sz val="11"/>
        <rFont val="Calibri"/>
        <family val="2"/>
        <scheme val="minor"/>
      </rPr>
      <t xml:space="preserve"> med kontrollen er å </t>
    </r>
    <r>
      <rPr>
        <sz val="11"/>
        <color theme="1"/>
        <rFont val="Calibri"/>
        <family val="2"/>
        <scheme val="minor"/>
      </rPr>
      <t xml:space="preserve">sikre at virksomheten bokfører og innbetaler forskuddstrekk i henhold til det som er trukket i lønnssystemet. </t>
    </r>
  </si>
  <si>
    <t xml:space="preserve">DFØ bruker info fra PC00_M20_EDAG_DISP. Virksomheten foretar kontroll mot a-medlingen og oppdatererer skjemaet hvis det er forskjeller. </t>
  </si>
  <si>
    <t>CUS&amp;AVSTC03T C3 Forskuddstrekk - skatt</t>
  </si>
  <si>
    <t>DFØRPA C03 Avst. forskuddstrekk</t>
  </si>
  <si>
    <t>CUS&amp;AVSTC1R C3 -Reiseforskyving denne måned</t>
  </si>
  <si>
    <t>Differanse SAP/Unit4 ERP G = E - F</t>
  </si>
  <si>
    <t>Innbetalt dato</t>
  </si>
  <si>
    <t>E = B - C + D</t>
  </si>
  <si>
    <t>I</t>
  </si>
  <si>
    <t>J = F + H</t>
  </si>
  <si>
    <t>K = +E + F + H + I</t>
  </si>
  <si>
    <t>M = (L-L) + H</t>
  </si>
  <si>
    <r>
      <t xml:space="preserve">Forskuddstrekk i perioden
</t>
    </r>
    <r>
      <rPr>
        <b/>
        <sz val="9"/>
        <color rgb="FF000000"/>
        <rFont val="Calibri"/>
        <family val="2"/>
        <scheme val="minor"/>
      </rPr>
      <t>CUS&amp;AVSTC03T</t>
    </r>
  </si>
  <si>
    <t>Reiseforskyvning forrige måned</t>
  </si>
  <si>
    <r>
      <t xml:space="preserve">Reiseforskyvning denne måned </t>
    </r>
    <r>
      <rPr>
        <b/>
        <sz val="9"/>
        <rFont val="Calibri"/>
        <family val="2"/>
        <scheme val="minor"/>
      </rPr>
      <t>CUS&amp;AVSTC03R</t>
    </r>
  </si>
  <si>
    <t>Sum forskudds-trekk SAP</t>
  </si>
  <si>
    <t>Bokført forskuddstrekk</t>
  </si>
  <si>
    <t xml:space="preserve">Betalt i perioden </t>
  </si>
  <si>
    <t>UB saldo i Unit4 ERP</t>
  </si>
  <si>
    <t>Differanse
betalt trekk</t>
  </si>
  <si>
    <t>Differanse UB 
Unit4 ERP</t>
  </si>
  <si>
    <t>Avvik innsendt 
a-melding /innbetalt</t>
  </si>
  <si>
    <t>Sum for året</t>
  </si>
  <si>
    <t>-  Innsendt via A-melding</t>
  </si>
  <si>
    <t>- Forskuddstrekk ifølge a-meldinger for siste periode(r)</t>
  </si>
  <si>
    <t>Forskuddstrekk ifølge a-meldinger for siste periode(r)</t>
  </si>
  <si>
    <t>- Skyldig forskuddstrekk ifølge regnskap - konto</t>
  </si>
  <si>
    <t>Differanse siste periodes innsendte a-meldinger / bokført skyldig skattetrekk</t>
  </si>
  <si>
    <t>Saldo på skattetrekkskonto - andel forskuddstrekk</t>
  </si>
  <si>
    <t>Forklaring på differanser i G:</t>
  </si>
  <si>
    <t>Måned</t>
  </si>
  <si>
    <t>Ansattnr/trekkm.</t>
  </si>
  <si>
    <t>Årsak/tiltak</t>
  </si>
  <si>
    <t>Forklaring på differanser i J:</t>
  </si>
  <si>
    <t>Forklaring på differanser i K:</t>
  </si>
  <si>
    <t>Forklaring på differanser i M:</t>
  </si>
  <si>
    <t>Skjema C3B</t>
  </si>
  <si>
    <r>
      <rPr>
        <b/>
        <sz val="11"/>
        <color theme="1"/>
        <rFont val="Calibri"/>
        <family val="2"/>
        <scheme val="minor"/>
      </rPr>
      <t>Formålet</t>
    </r>
    <r>
      <rPr>
        <sz val="11"/>
        <rFont val="Calibri"/>
        <family val="2"/>
        <scheme val="minor"/>
      </rPr>
      <t xml:space="preserve"> med kontrollen er</t>
    </r>
    <r>
      <rPr>
        <sz val="11"/>
        <color theme="1"/>
        <rFont val="Calibri"/>
        <family val="2"/>
        <scheme val="minor"/>
      </rPr>
      <t xml:space="preserve"> å sikre at virksomheten bokfører og innbetaler forskuddstrekk i henhold til det som er trukket i lønnssystemet.</t>
    </r>
  </si>
  <si>
    <t>CUS&amp;OPAL5D Skatt utland</t>
  </si>
  <si>
    <t>DFØRPA C03B Forskuddstrekk utland</t>
  </si>
  <si>
    <t>Kontroll forskuddstrekk av skatt utland fra SAP</t>
  </si>
  <si>
    <t>Betalt skatt utland registrert i Unit4 ERP</t>
  </si>
  <si>
    <t>H = C + E</t>
  </si>
  <si>
    <t>Bokført forskuddstrekk utland</t>
  </si>
  <si>
    <t>Skatt utland</t>
  </si>
  <si>
    <t>Differanse Unit4 ERP/SAP</t>
  </si>
  <si>
    <t>Betalt dato</t>
  </si>
  <si>
    <t>Differanse mellom betalt forskuddstrekk utland og SAP</t>
  </si>
  <si>
    <t>Utgående balanse i Unit4 ERP</t>
  </si>
  <si>
    <t>SAP-rapport/Konto</t>
  </si>
  <si>
    <t>CUS&amp;OPAL5D</t>
  </si>
  <si>
    <t>Forklaring på differanser i D:</t>
  </si>
  <si>
    <t>Forklaring på differanser i H:</t>
  </si>
  <si>
    <t>Skjema C4</t>
  </si>
  <si>
    <r>
      <rPr>
        <b/>
        <sz val="11"/>
        <color theme="1"/>
        <rFont val="Calibri"/>
        <family val="2"/>
        <scheme val="minor"/>
      </rPr>
      <t>Formålet</t>
    </r>
    <r>
      <rPr>
        <sz val="11"/>
        <rFont val="Calibri"/>
        <family val="2"/>
        <scheme val="minor"/>
      </rPr>
      <t xml:space="preserve"> med kontrollen er </t>
    </r>
    <r>
      <rPr>
        <sz val="11"/>
        <color theme="1"/>
        <rFont val="Calibri"/>
        <family val="2"/>
        <scheme val="minor"/>
      </rPr>
      <t>å sikre at virksomheten bokfører og innbetaler Svalbardskatt i henhold til det som er trukket.</t>
    </r>
  </si>
  <si>
    <t>CUS&amp;AVSTC04S Svalbarskatt</t>
  </si>
  <si>
    <t>DFØRPA C04 Avst. svalbardskatt</t>
  </si>
  <si>
    <t>CUS&amp;AVSTC1R C4 - Reideforskyving denne måned, Svalbarskatt</t>
  </si>
  <si>
    <t>G = E - F</t>
  </si>
  <si>
    <t>K = +E + F + H - I</t>
  </si>
  <si>
    <t>L</t>
  </si>
  <si>
    <t>M = (L+L) + H</t>
  </si>
  <si>
    <t>Sum svalbard-skatt SAP</t>
  </si>
  <si>
    <t>Differanse SAP/Unit4 ERP</t>
  </si>
  <si>
    <t>Innsendt via a-melding</t>
  </si>
  <si>
    <t>Avvik innsendt a-melding /innbetalt</t>
  </si>
  <si>
    <r>
      <t>Svalbardskatt i perioden</t>
    </r>
    <r>
      <rPr>
        <b/>
        <sz val="9"/>
        <rFont val="Calibri"/>
        <family val="2"/>
        <scheme val="minor"/>
      </rPr>
      <t xml:space="preserve">
CUS&amp;AVSTC04S</t>
    </r>
  </si>
  <si>
    <r>
      <t>Reiseforskyvning denne måned</t>
    </r>
    <r>
      <rPr>
        <b/>
        <sz val="9"/>
        <rFont val="Calibri"/>
        <family val="2"/>
        <scheme val="minor"/>
      </rPr>
      <t xml:space="preserve"> CUS&amp;AVSTC04R</t>
    </r>
  </si>
  <si>
    <t>Bokført trekk</t>
  </si>
  <si>
    <t>Spesifikasjon av kontoen ved periodeslutt:</t>
  </si>
  <si>
    <t>Termin</t>
  </si>
  <si>
    <t>Skjema C5</t>
  </si>
  <si>
    <r>
      <rPr>
        <b/>
        <sz val="11"/>
        <color theme="1"/>
        <rFont val="Calibri"/>
        <family val="2"/>
        <scheme val="minor"/>
      </rPr>
      <t>Formålet</t>
    </r>
    <r>
      <rPr>
        <sz val="11"/>
        <rFont val="Calibri"/>
        <family val="2"/>
        <scheme val="minor"/>
      </rPr>
      <t xml:space="preserve"> med kontrollen er </t>
    </r>
    <r>
      <rPr>
        <sz val="11"/>
        <color theme="1"/>
        <rFont val="Calibri"/>
        <family val="2"/>
        <scheme val="minor"/>
      </rPr>
      <t>å sikre at rapporterte data til skatteoppkrever skal kunne avstemmes mot tilsvarende registrerte og bokførte data i lønnssystemet.</t>
    </r>
  </si>
  <si>
    <t xml:space="preserve">CUS&amp;AVSTC05A Avgift </t>
  </si>
  <si>
    <t>DFØRPA C05 Kontroll arbeidsgiveravgift</t>
  </si>
  <si>
    <t xml:space="preserve">CUS&amp;AVSTC06P Avgift pensjon </t>
  </si>
  <si>
    <t>Avstemming av arbeidsgiveravgift</t>
  </si>
  <si>
    <t>Avstemming avgift</t>
  </si>
  <si>
    <t>F = D + E</t>
  </si>
  <si>
    <t>H = B + C + E + G</t>
  </si>
  <si>
    <r>
      <t xml:space="preserve">Periodens avgift
</t>
    </r>
    <r>
      <rPr>
        <b/>
        <sz val="9"/>
        <rFont val="Calibri"/>
        <family val="2"/>
        <scheme val="minor"/>
      </rPr>
      <t>CUS&amp;AVSTC05A</t>
    </r>
  </si>
  <si>
    <t>Periodens avgift pensjon
CUS&amp;AVSTC06P</t>
  </si>
  <si>
    <t>Utgiftsført AGA</t>
  </si>
  <si>
    <t>Avregnet AGA</t>
  </si>
  <si>
    <t>Kontrollsum
Unit4 ERP</t>
  </si>
  <si>
    <t>Korr for tillegg AGA på SPK</t>
  </si>
  <si>
    <t>Kontroll
SAP/Unit4 ERP</t>
  </si>
  <si>
    <t>Forklaring til differanser (øredifferanser trengs ikke å forklares):</t>
  </si>
  <si>
    <t>Kolonne F - Avstemming 540* og 1986</t>
  </si>
  <si>
    <t>Kolonne H - Avstemming avgift SAP/Unit4 ERP</t>
  </si>
  <si>
    <t>Skjema C6</t>
  </si>
  <si>
    <t>CUS&amp;AVSTC06A Aga utbet aga av inkl FP</t>
  </si>
  <si>
    <t>DFØRPA C06 Kontroll arbeidsgiveravgift</t>
  </si>
  <si>
    <t>CUS&amp;AVSTC06P Avgidt pensjon</t>
  </si>
  <si>
    <t>CUS&amp;OPAL32 Ber aga av utbetalte FP</t>
  </si>
  <si>
    <t>Avstemming skyldig og betalt AGA</t>
  </si>
  <si>
    <t>Avstemming kostnadsført AGA</t>
  </si>
  <si>
    <t>E = B + C + D</t>
  </si>
  <si>
    <t>G = D forrige termin + F</t>
  </si>
  <si>
    <t>J = B + C - H - I</t>
  </si>
  <si>
    <r>
      <t>Avgift</t>
    </r>
    <r>
      <rPr>
        <b/>
        <sz val="9"/>
        <rFont val="Calibri"/>
        <family val="2"/>
        <scheme val="minor"/>
      </rPr>
      <t xml:space="preserve"> CUS&amp;AVSTC06A</t>
    </r>
  </si>
  <si>
    <r>
      <t xml:space="preserve">Avgift pensjon </t>
    </r>
    <r>
      <rPr>
        <b/>
        <sz val="9"/>
        <rFont val="Calibri"/>
        <family val="2"/>
        <scheme val="minor"/>
      </rPr>
      <t>CUS&amp;AVSTC06P</t>
    </r>
  </si>
  <si>
    <t>Bokført
skyldig AGA</t>
  </si>
  <si>
    <t>Avstemming skyldig AGA</t>
  </si>
  <si>
    <t>Betalt AGA
Beløp</t>
  </si>
  <si>
    <t>Kontroll
Avsatt  = innbetalt</t>
  </si>
  <si>
    <r>
      <t xml:space="preserve">AGA av utbet. FP
</t>
    </r>
    <r>
      <rPr>
        <b/>
        <sz val="9"/>
        <rFont val="Calibri"/>
        <family val="2"/>
        <scheme val="minor"/>
      </rPr>
      <t xml:space="preserve">CUS&amp;OPAL32 </t>
    </r>
  </si>
  <si>
    <t>Differanse kostnadsført</t>
  </si>
  <si>
    <t>277*</t>
  </si>
  <si>
    <t>54**</t>
  </si>
  <si>
    <t>Kolonne E - Skyldig AGA</t>
  </si>
  <si>
    <t>Kolonne G - Betalt AGA</t>
  </si>
  <si>
    <t>Kolonne J - Kostnadsført AGA</t>
  </si>
  <si>
    <t>Spesifikasjon av åpne poster konto:</t>
  </si>
  <si>
    <t>Totalkontroll</t>
  </si>
  <si>
    <t>Sum konti iflg saldobalansen</t>
  </si>
  <si>
    <t>Skjema C7</t>
  </si>
  <si>
    <r>
      <rPr>
        <b/>
        <sz val="11"/>
        <color theme="1"/>
        <rFont val="Calibri"/>
        <family val="2"/>
        <scheme val="minor"/>
      </rPr>
      <t>Formålet</t>
    </r>
    <r>
      <rPr>
        <sz val="11"/>
        <rFont val="Calibri"/>
        <family val="2"/>
        <scheme val="minor"/>
      </rPr>
      <t xml:space="preserve"> med kontrollen er </t>
    </r>
    <r>
      <rPr>
        <sz val="11"/>
        <color theme="1"/>
        <rFont val="Calibri"/>
        <family val="2"/>
        <scheme val="minor"/>
      </rPr>
      <t>å sikre at virksomheten bokfører og betaler finansskatt i henhold til det som er bokført.</t>
    </r>
  </si>
  <si>
    <t>A07 - avstemmingsinfo innsendte a-meldinger (31.12.)</t>
  </si>
  <si>
    <t>DFØRPA C07 Finansskatt</t>
  </si>
  <si>
    <t>CUS&amp;AVSTC07F 5490 Finansskatt</t>
  </si>
  <si>
    <t>D = +B * C</t>
  </si>
  <si>
    <t>I = E + H</t>
  </si>
  <si>
    <t>Grunnlag arbeidsgiveravgift ved finansielle aktiviteter</t>
  </si>
  <si>
    <t>Sats for finansskatt ved finansielle aktiviteter</t>
  </si>
  <si>
    <t>Sum  finansskatt ved finansielle aktiviteter</t>
  </si>
  <si>
    <t xml:space="preserve">Bokført </t>
  </si>
  <si>
    <t>Avregnet finansskatt</t>
  </si>
  <si>
    <t>Kontroll utgift = avregnet</t>
  </si>
  <si>
    <t>SAP-rapport/ Konto</t>
  </si>
  <si>
    <t>PC00_M20_Edag_Disp</t>
  </si>
  <si>
    <t>CUS&amp;AVSTC07F</t>
  </si>
  <si>
    <t>A07 - Sum avgiftsgrunnlag lønn og godtgjørelse</t>
  </si>
  <si>
    <t>Grunnlag:</t>
  </si>
  <si>
    <t>Differanse innsendt a-melding / A07 (pr.31.12)</t>
  </si>
  <si>
    <t>Kommentar kolonne G - Avvik boført/innsendt a-melding</t>
  </si>
  <si>
    <t>Kommentar kolonne I - Kontroll utgift =  avregnet</t>
  </si>
  <si>
    <t>Skjema C8</t>
  </si>
  <si>
    <r>
      <rPr>
        <b/>
        <sz val="11"/>
        <color theme="1"/>
        <rFont val="Calibri"/>
        <family val="2"/>
        <scheme val="minor"/>
      </rPr>
      <t>Formålet</t>
    </r>
    <r>
      <rPr>
        <sz val="11"/>
        <rFont val="Calibri"/>
        <family val="2"/>
        <scheme val="minor"/>
      </rPr>
      <t xml:space="preserve"> med kontrollen er å sikre at det h</t>
    </r>
    <r>
      <rPr>
        <sz val="11"/>
        <color theme="1"/>
        <rFont val="Calibri"/>
        <family val="2"/>
        <scheme val="minor"/>
      </rPr>
      <t xml:space="preserve">ver måned kontrolleres at antall timer registrert på tidstyring i SAP, stemmer med antall timer overført til Unit4 ERP. </t>
    </r>
  </si>
  <si>
    <t>CUS&amp;AVSTC8 DFØ RA Avst.rapport tidstyring</t>
  </si>
  <si>
    <t>DFØRPA C08 Importerte timer fra SAP-enkel</t>
  </si>
  <si>
    <t>Akkumulerte tall</t>
  </si>
  <si>
    <t>Ant. timer Unit4 ERP hittil i år</t>
  </si>
  <si>
    <r>
      <rPr>
        <b/>
        <sz val="11"/>
        <rFont val="Calibri"/>
        <family val="2"/>
        <scheme val="minor"/>
      </rPr>
      <t>Ant. timer SAP hittil i år</t>
    </r>
    <r>
      <rPr>
        <sz val="11"/>
        <rFont val="Calibri"/>
        <family val="2"/>
        <scheme val="minor"/>
      </rPr>
      <t xml:space="preserve"> (SAP-rapport: CUS&amp;AVSTC8)</t>
    </r>
  </si>
  <si>
    <t>Spesifikasjon av differanse mellom SAP og Unit4 ERP:</t>
  </si>
  <si>
    <t>Ansattnavn</t>
  </si>
  <si>
    <t xml:space="preserve">Spesifiser pr konto der det er aktuelt. </t>
  </si>
  <si>
    <t xml:space="preserve">Avstemming; spesifisering og øvrig oppfølging forskyves konstant med en mnd, januar avstemmes samtidig med avstemming av februar osv. </t>
  </si>
  <si>
    <t>Skjema D1</t>
  </si>
  <si>
    <r>
      <rPr>
        <b/>
        <sz val="11"/>
        <color theme="1"/>
        <rFont val="Calibri"/>
        <family val="2"/>
        <scheme val="minor"/>
      </rPr>
      <t>Formålet</t>
    </r>
    <r>
      <rPr>
        <sz val="11"/>
        <rFont val="Calibri"/>
        <family val="2"/>
        <scheme val="minor"/>
      </rPr>
      <t xml:space="preserve"> med kontrollen er  å dokumentere mellomværende med gjeldende ansatte pr. periodeslutt.</t>
    </r>
  </si>
  <si>
    <r>
      <t xml:space="preserve">Obs! Ikke utlign transaksjoner på forskjellige perioder </t>
    </r>
    <r>
      <rPr>
        <u/>
        <sz val="11"/>
        <color theme="1"/>
        <rFont val="Calibri"/>
        <family val="2"/>
        <scheme val="minor"/>
      </rPr>
      <t>før</t>
    </r>
    <r>
      <rPr>
        <sz val="11"/>
        <color theme="1"/>
        <rFont val="Calibri"/>
        <family val="2"/>
        <scheme val="minor"/>
      </rPr>
      <t xml:space="preserve"> denne avstemmingen er foretatt, dvs. ikke utlign transaksjoner i framtidige perioder. </t>
    </r>
  </si>
  <si>
    <t>DFØRPA D01 Spes.  balansekonti lønn</t>
  </si>
  <si>
    <t>Oversikt og saldo over aktuelle balansekonto legges inn</t>
  </si>
  <si>
    <t xml:space="preserve">Balansekonti lønn vedrørende forskudd, ansattelån og andre fordringer på ansatte; se fane D3 og D4, samt A7 vedr refusjoner NAV. </t>
  </si>
  <si>
    <t xml:space="preserve">Alle konti avstemmes og spesifiseres nedenfor eller i egne vedlegg. Benyttes egne vedlegg så legg inn sum fra vedlegg (pr konto) nedenfor og legg inn info/ arkivrefereranse til underliggende dokumentasjon. Underliggende dokumentasjon kan med fordel være rapporter fra lønnssystemet som eksempelvis viser fagforeningstrekk pr ansatt, for mye utbetalt pr ansatte etc. For å lette oppfølging / kontroll kan det være en fordel å sortere informasjon på koststed, prosjekt eller annet naturlig nivå for den enkelte virksomhet. </t>
  </si>
  <si>
    <t xml:space="preserve">Avstemming mot a-meldingen gjennomføres så langt det er mulig (for konti der det er relevant). Alternativt kan også rapporten PC00_M20_EDAG_DISP i SAP benyttes, velg "vis betalingsdata". Div trekk som skal betales til tredjepart (bidragstrekk, fagforeningskontingent etc) framgår av rapporten. </t>
  </si>
  <si>
    <t>Spesifikasjon - åpne poster konto:</t>
  </si>
  <si>
    <t xml:space="preserve">Bilagstekst </t>
  </si>
  <si>
    <t>Skjema D2</t>
  </si>
  <si>
    <r>
      <rPr>
        <b/>
        <sz val="11"/>
        <color theme="1"/>
        <rFont val="Calibri"/>
        <family val="2"/>
        <scheme val="minor"/>
      </rPr>
      <t>Formålet</t>
    </r>
    <r>
      <rPr>
        <sz val="11"/>
        <rFont val="Calibri"/>
        <family val="2"/>
        <scheme val="minor"/>
      </rPr>
      <t xml:space="preserve"> med kontrollen er </t>
    </r>
    <r>
      <rPr>
        <sz val="11"/>
        <color theme="1"/>
        <rFont val="Calibri"/>
        <family val="2"/>
        <scheme val="minor"/>
      </rPr>
      <t xml:space="preserve"> å dokumentere diverse mellomværender og andre balanseposter pr. periodeslutt.</t>
    </r>
  </si>
  <si>
    <t>Obs! Ikke utlign transaksjoner på forskjellige periode før denne avstemmingen er foretatt.</t>
  </si>
  <si>
    <t>DFØRPA D02 Spesifikasjon av andre balansekonti</t>
  </si>
  <si>
    <t xml:space="preserve">Saldo balansekonti som ikke avstemmes i egne/andre faner. Selve dokumentasjonen kan innarbeides i egne / andre faner ut fra kontoens egenart, eller utenfor denne avstemmingsmappen. 
Legg til ytterligere rader/konti om nødvendig. </t>
  </si>
  <si>
    <t>Spesifikasjon åpne poster - konto:</t>
  </si>
  <si>
    <t>Skjema D2B</t>
  </si>
  <si>
    <t>Spesifikasjon av aksjer og andeler</t>
  </si>
  <si>
    <t xml:space="preserve">Utarbeidet av: </t>
  </si>
  <si>
    <t>Prinsipp</t>
  </si>
  <si>
    <t>Kostpris</t>
  </si>
  <si>
    <t>Nedskrivningsbehov må vurderes</t>
  </si>
  <si>
    <t>Det bør benyttes et skjema pr konto</t>
  </si>
  <si>
    <t>Selskap</t>
  </si>
  <si>
    <t xml:space="preserve">Dato </t>
  </si>
  <si>
    <t xml:space="preserve">Antall </t>
  </si>
  <si>
    <t>Eier-andel</t>
  </si>
  <si>
    <t>Stemme-andel</t>
  </si>
  <si>
    <t>Kostpris totalt</t>
  </si>
  <si>
    <t>Antall</t>
  </si>
  <si>
    <t>Salgssum totalt</t>
  </si>
  <si>
    <t>Gevinst</t>
  </si>
  <si>
    <t>Andel EK</t>
  </si>
  <si>
    <t>Akkumulert</t>
  </si>
  <si>
    <t>Endring</t>
  </si>
  <si>
    <t>Mottatt</t>
  </si>
  <si>
    <t>Referanse</t>
  </si>
  <si>
    <t>nummer</t>
  </si>
  <si>
    <t>erverv</t>
  </si>
  <si>
    <t>aksjer</t>
  </si>
  <si>
    <t>salg</t>
  </si>
  <si>
    <t>aksjer solgt</t>
  </si>
  <si>
    <t>aksjer UB</t>
  </si>
  <si>
    <t>Tap</t>
  </si>
  <si>
    <t>verdi 1.1.</t>
  </si>
  <si>
    <t>verdi 31.12.</t>
  </si>
  <si>
    <t>31.12.</t>
  </si>
  <si>
    <t>nedskrivning</t>
  </si>
  <si>
    <t>utbytte</t>
  </si>
  <si>
    <t>vedlegg</t>
  </si>
  <si>
    <t>Konto regnskap</t>
  </si>
  <si>
    <t>8090</t>
  </si>
  <si>
    <t>1300, 1310</t>
  </si>
  <si>
    <t>8190</t>
  </si>
  <si>
    <t>1330, 1350</t>
  </si>
  <si>
    <t>Diff</t>
  </si>
  <si>
    <t>Verdivurdering</t>
  </si>
  <si>
    <t>Info fra DFØ til kunde ifbm oppfølging</t>
  </si>
  <si>
    <t>Skjema D3</t>
  </si>
  <si>
    <r>
      <rPr>
        <b/>
        <sz val="11"/>
        <color theme="1"/>
        <rFont val="Calibri"/>
        <family val="2"/>
        <scheme val="minor"/>
      </rPr>
      <t>Formålet</t>
    </r>
    <r>
      <rPr>
        <sz val="11"/>
        <rFont val="Calibri"/>
        <family val="2"/>
        <scheme val="minor"/>
      </rPr>
      <t xml:space="preserve"> med kontrollen er </t>
    </r>
    <r>
      <rPr>
        <sz val="11"/>
        <color theme="1"/>
        <rFont val="Calibri"/>
        <family val="2"/>
        <scheme val="minor"/>
      </rPr>
      <t xml:space="preserve"> å dokumentere mellomværende med gjeldende ansatte pr. periodeslutt. </t>
    </r>
  </si>
  <si>
    <t>DFØRPA D03 Spesifikasjon forskudd SAP</t>
  </si>
  <si>
    <t>Saldo balansekonto</t>
  </si>
  <si>
    <t>Kontiene avstemmes og spesifiseres nedenfor eller i egne vedlegg</t>
  </si>
  <si>
    <t>Ansattenavn</t>
  </si>
  <si>
    <t>Skjema D4</t>
  </si>
  <si>
    <r>
      <rPr>
        <b/>
        <sz val="11"/>
        <color rgb="FF000000"/>
        <rFont val="Calibri"/>
        <family val="2"/>
      </rPr>
      <t>Formålet</t>
    </r>
    <r>
      <rPr>
        <sz val="11"/>
        <color rgb="FF000000"/>
        <rFont val="Calibri"/>
        <family val="2"/>
      </rPr>
      <t xml:space="preserve"> med kontrollen er å sikre at utbetalt arbeidsgiverlån trekkes inn etter avtale og at mellomværene med ansatte blir avstemt og dokumentert. </t>
    </r>
  </si>
  <si>
    <t>Oversikt over arbeidsgiverlån</t>
  </si>
  <si>
    <t>DFØRPA D04 Spes.arb.giverlån</t>
  </si>
  <si>
    <t>R</t>
  </si>
  <si>
    <t>S</t>
  </si>
  <si>
    <t>T = R - S</t>
  </si>
  <si>
    <t>Startdato lån</t>
  </si>
  <si>
    <t>Nytt lån</t>
  </si>
  <si>
    <t>UB Saldo
SAP</t>
  </si>
  <si>
    <t>Differanse
SAP/Unit4 ERP</t>
  </si>
  <si>
    <t xml:space="preserve">SUM </t>
  </si>
  <si>
    <t xml:space="preserve">Kontroll mot saldobalanse </t>
  </si>
  <si>
    <t xml:space="preserve">NB! Husk å oppdatere info om startdato og IB der lån går over mer enn et kalenderår. </t>
  </si>
  <si>
    <t>Spesifikasjon av differansen:</t>
  </si>
  <si>
    <t>Bilagsnr.</t>
  </si>
  <si>
    <t>Beskrivelse/kommentar/tiltak</t>
  </si>
  <si>
    <t>Differanse SAP / Unit4 ERP</t>
  </si>
  <si>
    <t>Kontrollsum</t>
  </si>
  <si>
    <t>Skjema D5</t>
  </si>
  <si>
    <r>
      <rPr>
        <b/>
        <sz val="11"/>
        <color rgb="FF000000"/>
        <rFont val="Calibri"/>
        <family val="2"/>
      </rPr>
      <t>Formålet</t>
    </r>
    <r>
      <rPr>
        <sz val="11"/>
        <color rgb="FF000000"/>
        <rFont val="Calibri"/>
        <family val="2"/>
      </rPr>
      <t xml:space="preserve"> med kontrollen er å sikre at beløpet som er bokført på konto 1987, og som rapporteres til Statsregnskapet på statskonto 163301, kun gjelder merverdiavgift. </t>
    </r>
  </si>
  <si>
    <t>DFØRPA D05 Grunnlag nto.mva</t>
  </si>
  <si>
    <t>DFØRPA D05 Kto. 1987</t>
  </si>
  <si>
    <t>Q</t>
  </si>
  <si>
    <t>T = R - Q - S</t>
  </si>
  <si>
    <t>MVA-kode</t>
  </si>
  <si>
    <t>Generell sats</t>
  </si>
  <si>
    <t>Generell sats (netto)</t>
  </si>
  <si>
    <t>Redusert sats (mat)</t>
  </si>
  <si>
    <t>Redusert sats (mat) (netto)</t>
  </si>
  <si>
    <t>Fisk
Innkjøpssystem U4</t>
  </si>
  <si>
    <t>Fisk 
Innkjøpssystem B/C</t>
  </si>
  <si>
    <t>Lav sats</t>
  </si>
  <si>
    <t>Lav sats (netto)</t>
  </si>
  <si>
    <t>Tjenester utlandet (trigget av 7T)</t>
  </si>
  <si>
    <t>Innførsel av varer 25 %</t>
  </si>
  <si>
    <t>Innførsel av varer 15 %</t>
  </si>
  <si>
    <t>Klimakvoter og gull</t>
  </si>
  <si>
    <t>Forholdsmessig fradrag 25 %</t>
  </si>
  <si>
    <t>Direkteført mva</t>
  </si>
  <si>
    <t>Ført på kto. 1987
i perioden</t>
  </si>
  <si>
    <t>Avvik som skyldes midlertidig endring i sats</t>
  </si>
  <si>
    <t>7A</t>
  </si>
  <si>
    <t>7M</t>
  </si>
  <si>
    <t>7B</t>
  </si>
  <si>
    <t>7E</t>
  </si>
  <si>
    <t>7F</t>
  </si>
  <si>
    <t>7P</t>
  </si>
  <si>
    <t>7C</t>
  </si>
  <si>
    <t>7G</t>
  </si>
  <si>
    <t>7K</t>
  </si>
  <si>
    <t>7D</t>
  </si>
  <si>
    <t>Sats</t>
  </si>
  <si>
    <t>Forklaring på differanser (øredifferanser trengs ikke å forklares):</t>
  </si>
  <si>
    <t>Skjema E1</t>
  </si>
  <si>
    <r>
      <rPr>
        <b/>
        <sz val="11"/>
        <color theme="1"/>
        <rFont val="Calibri"/>
        <family val="2"/>
        <scheme val="minor"/>
      </rPr>
      <t>Formålet</t>
    </r>
    <r>
      <rPr>
        <sz val="11"/>
        <color theme="1"/>
        <rFont val="Calibri"/>
        <family val="2"/>
        <scheme val="minor"/>
      </rPr>
      <t xml:space="preserve"> med kontrollen er å foreta en avstemming av at fordring vedrørende innkreving og gjeld vedrørende tilskuddsforvaltning presenteres korrekt i delårs og årsrapporteringen. Videre er formålet å dokumentere balansepostene knyttet til fordring vedrørende innkreving og gjeld vedrørende tilskuddsforvaltning.</t>
    </r>
  </si>
  <si>
    <t>SU05 Motpost tilskudd og innkreving</t>
  </si>
  <si>
    <t>CU05 Motpost tilskudd og innkreving</t>
  </si>
  <si>
    <t xml:space="preserve">For virksomheter som utarbeider delårsrapport, gjøres posteringene og avstemmingen pr. tertial. For virksomheter som ikke utarbeider delårsrapport, gjøres posteringene og avstemmingen kun ved årsslutt. </t>
  </si>
  <si>
    <t>Tilskuddsforvaltning</t>
  </si>
  <si>
    <t>Konto (T)</t>
  </si>
  <si>
    <t>Motkonto konto 250</t>
  </si>
  <si>
    <t>Kontrollsum tilskudd</t>
  </si>
  <si>
    <r>
      <t xml:space="preserve">Saldo </t>
    </r>
    <r>
      <rPr>
        <b/>
        <u/>
        <sz val="11"/>
        <color theme="1"/>
        <rFont val="Calibri"/>
        <family val="2"/>
        <scheme val="minor"/>
      </rPr>
      <t>før</t>
    </r>
    <r>
      <rPr>
        <b/>
        <sz val="11"/>
        <color theme="1"/>
        <rFont val="Calibri"/>
        <family val="2"/>
        <scheme val="minor"/>
      </rPr>
      <t xml:space="preserve"> postering</t>
    </r>
  </si>
  <si>
    <t>Postering 1. tertial</t>
  </si>
  <si>
    <t>Tilskudd (SU05)</t>
  </si>
  <si>
    <t>Innkreving (SU05)</t>
  </si>
  <si>
    <t>Tilskudd (CU05)</t>
  </si>
  <si>
    <t>Innkreving (CU05)</t>
  </si>
  <si>
    <r>
      <t xml:space="preserve">Saldo </t>
    </r>
    <r>
      <rPr>
        <b/>
        <u/>
        <sz val="11"/>
        <color theme="1"/>
        <rFont val="Calibri"/>
        <family val="2"/>
        <scheme val="minor"/>
      </rPr>
      <t>etter</t>
    </r>
    <r>
      <rPr>
        <b/>
        <sz val="11"/>
        <color theme="1"/>
        <rFont val="Calibri"/>
        <family val="2"/>
        <scheme val="minor"/>
      </rPr>
      <t xml:space="preserve"> postering</t>
    </r>
  </si>
  <si>
    <t>Omklassifisering fordring/gjeld dersom aktuelt</t>
  </si>
  <si>
    <r>
      <t xml:space="preserve">Saldo </t>
    </r>
    <r>
      <rPr>
        <b/>
        <u/>
        <sz val="11"/>
        <color theme="1"/>
        <rFont val="Calibri"/>
        <family val="2"/>
        <scheme val="minor"/>
      </rPr>
      <t>før</t>
    </r>
    <r>
      <rPr>
        <b/>
        <sz val="11"/>
        <color theme="1"/>
        <rFont val="Calibri"/>
        <family val="2"/>
        <scheme val="minor"/>
      </rPr>
      <t xml:space="preserve"> postering - saldo </t>
    </r>
    <r>
      <rPr>
        <b/>
        <u/>
        <sz val="11"/>
        <color theme="1"/>
        <rFont val="Calibri"/>
        <family val="2"/>
        <scheme val="minor"/>
      </rPr>
      <t>etter</t>
    </r>
    <r>
      <rPr>
        <b/>
        <sz val="11"/>
        <color theme="1"/>
        <rFont val="Calibri"/>
        <family val="2"/>
        <scheme val="minor"/>
      </rPr>
      <t xml:space="preserve"> postering</t>
    </r>
  </si>
  <si>
    <t>Skal stemme med kontrollsum innkreving (motsatt fortegn) 1.  tertial</t>
  </si>
  <si>
    <t>Postering 2. tertial</t>
  </si>
  <si>
    <t>Skal stemme med kontrollsum innkreving (motsatt fortegn) 2. tertial</t>
  </si>
  <si>
    <t>&lt;-- Utvid (+) for tertialavstemming</t>
  </si>
  <si>
    <r>
      <t xml:space="preserve">Saldo </t>
    </r>
    <r>
      <rPr>
        <b/>
        <u/>
        <sz val="11"/>
        <color theme="1"/>
        <rFont val="Calibri"/>
        <family val="2"/>
        <scheme val="minor"/>
      </rPr>
      <t>før</t>
    </r>
    <r>
      <rPr>
        <b/>
        <sz val="11"/>
        <color theme="1"/>
        <rFont val="Calibri"/>
        <family val="2"/>
        <scheme val="minor"/>
      </rPr>
      <t xml:space="preserve"> årsoppgjørspostering</t>
    </r>
  </si>
  <si>
    <t>Årsoppgjørspostering</t>
  </si>
  <si>
    <r>
      <t xml:space="preserve">Saldo </t>
    </r>
    <r>
      <rPr>
        <b/>
        <u/>
        <sz val="11"/>
        <color theme="1"/>
        <rFont val="Calibri"/>
        <family val="2"/>
        <scheme val="minor"/>
      </rPr>
      <t>etter</t>
    </r>
    <r>
      <rPr>
        <b/>
        <sz val="11"/>
        <color theme="1"/>
        <rFont val="Calibri"/>
        <family val="2"/>
        <scheme val="minor"/>
      </rPr>
      <t xml:space="preserve"> årsoppgjørspostering</t>
    </r>
  </si>
  <si>
    <t>Skal stemme med kontrollsum innkreving (motsatt fortegn) etter årsoppgjørspostering</t>
  </si>
  <si>
    <t>Dokumentasjon</t>
  </si>
  <si>
    <t>Se SU05/CU05 for dokumentasjon av saldo på konto</t>
  </si>
  <si>
    <t>Kontroll mot saldobalanse ved årsslutt</t>
  </si>
  <si>
    <t>Innkrevingsvirksomhet</t>
  </si>
  <si>
    <t>Kontrollsum innkreving</t>
  </si>
  <si>
    <r>
      <t xml:space="preserve">Sadlo </t>
    </r>
    <r>
      <rPr>
        <b/>
        <u/>
        <sz val="11"/>
        <color theme="1"/>
        <rFont val="Calibri"/>
        <family val="2"/>
        <scheme val="minor"/>
      </rPr>
      <t>før</t>
    </r>
    <r>
      <rPr>
        <b/>
        <sz val="11"/>
        <color theme="1"/>
        <rFont val="Calibri"/>
        <family val="2"/>
        <scheme val="minor"/>
      </rPr>
      <t xml:space="preserve"> postering</t>
    </r>
  </si>
  <si>
    <t>Avvik</t>
  </si>
  <si>
    <t>Skal stemme med kontrollsum tilskudd (motsatt fortegn) 1. tertial</t>
  </si>
  <si>
    <t>Skal stemme med kontrollsum tilskudd (motsatt fortegn) 2. tertial</t>
  </si>
  <si>
    <t>Skal stemme med kontrollsum tilskudd (motsatt fortegn) etter årsoppgjørspostering</t>
  </si>
  <si>
    <t>Forklaring omklassifisering fordring/gjeld, dersom aktuelt:</t>
  </si>
  <si>
    <t>Skjema E2</t>
  </si>
  <si>
    <r>
      <rPr>
        <b/>
        <sz val="11"/>
        <color rgb="FF000000"/>
        <rFont val="Calibri"/>
        <family val="2"/>
      </rPr>
      <t>Formålet</t>
    </r>
    <r>
      <rPr>
        <sz val="11"/>
        <color rgb="FF000000"/>
        <rFont val="Calibri"/>
        <family val="2"/>
      </rPr>
      <t xml:space="preserve"> med kontrollen å sikre at virksomheten avsetter og utbetaler feriepenger og arbeidsgiveravgift av feriepenger i henhold til det som er beregnet. </t>
    </r>
  </si>
  <si>
    <t xml:space="preserve">CUS&amp;OPAL69 Bokførte feriepenger </t>
  </si>
  <si>
    <t>DFØRPA E02 Avstemming av feriepenger</t>
  </si>
  <si>
    <t xml:space="preserve">CUS&amp;OPAL71 Justering feriepenger for seniorer </t>
  </si>
  <si>
    <t xml:space="preserve">CUS&amp;AVSTE02 Feriepenger </t>
  </si>
  <si>
    <t xml:space="preserve">CUS&amp;OPAL72 Feriepenger overfør til annen virksomhet ved fusjon eller fisjon </t>
  </si>
  <si>
    <t xml:space="preserve">CUS&amp;OPAL64 Lønnart rapport utbet. feriep. løpende </t>
  </si>
  <si>
    <t xml:space="preserve">CUS&amp;OPAL31 AGA av bokførte feriepenger </t>
  </si>
  <si>
    <t xml:space="preserve">CUS&amp;OPAL32 AGA av utbetalte feriepenger </t>
  </si>
  <si>
    <t>Årets feriepengeavsetning</t>
  </si>
  <si>
    <t>J</t>
  </si>
  <si>
    <t>K</t>
  </si>
  <si>
    <t>L=C+D+E+F-G-I</t>
  </si>
  <si>
    <t>M=D+E+F+G-H+I+J-K</t>
  </si>
  <si>
    <t xml:space="preserve">Kontonr/SAP-rapport </t>
  </si>
  <si>
    <t>Kontroll av netto avsatte feriepenger</t>
  </si>
  <si>
    <t xml:space="preserve">Kontroll av kostnadsføring avsatte feriepenger </t>
  </si>
  <si>
    <t>Bokførte feriepenger</t>
  </si>
  <si>
    <t>Avsatte feriepenger redusert med utbetalinger (terminens bevegelse)</t>
  </si>
  <si>
    <t>Justering feriepenger for seniorer</t>
  </si>
  <si>
    <t>Feriepenger mottatt fra annen virksomhet ved fusjon/fisjon</t>
  </si>
  <si>
    <t>Feriepenger overfør til annen virksomhet ved fusjon/fisjon</t>
  </si>
  <si>
    <t xml:space="preserve"> Kostnadsførte feriepenger</t>
  </si>
  <si>
    <t>Lønnart rapport utbet. feriep. Løpende</t>
  </si>
  <si>
    <t xml:space="preserve">    CUS&amp;OPAL69</t>
  </si>
  <si>
    <t xml:space="preserve">    CUS&amp;OPAL71</t>
  </si>
  <si>
    <t>CUS&amp;AVSTE02
lønnart 0BFE</t>
  </si>
  <si>
    <t xml:space="preserve">    CUS&amp;OPAL72</t>
  </si>
  <si>
    <t xml:space="preserve">    CUS&amp;OPAL64</t>
  </si>
  <si>
    <t xml:space="preserve">1. termin </t>
  </si>
  <si>
    <t xml:space="preserve">2. termin </t>
  </si>
  <si>
    <t xml:space="preserve">3. termin </t>
  </si>
  <si>
    <t xml:space="preserve">4. termin </t>
  </si>
  <si>
    <t xml:space="preserve">5. termin </t>
  </si>
  <si>
    <t xml:space="preserve">6. termin </t>
  </si>
  <si>
    <t>Sum totalt</t>
  </si>
  <si>
    <t>Årets avsetning arbeidsgiveravgift av feriepengeavsetningen</t>
  </si>
  <si>
    <t>K=C+D-E+F-G+H-J</t>
  </si>
  <si>
    <t xml:space="preserve"> L=D+F-G+H-J+I</t>
  </si>
  <si>
    <t>M=J-I-D-H-F+G</t>
  </si>
  <si>
    <t>Kontroll
AGA av avsatte feriepenger</t>
  </si>
  <si>
    <t>Kontroll av kostnadsføring AGA  av avsatt feriepenger</t>
  </si>
  <si>
    <t xml:space="preserve">Kontrollsum arb.g.avg av løpende utbet. feriepenger </t>
  </si>
  <si>
    <t>AGA av bokførte feriepenger</t>
  </si>
  <si>
    <t>AGA av avsatte feriepenger (terminens bevegelse)</t>
  </si>
  <si>
    <t>AGA av justering feriepenger for seniorer</t>
  </si>
  <si>
    <t>AGA av feriepenger mottatt fra annen virksomhet ved fusjon/fisjon</t>
  </si>
  <si>
    <t>AGA av feriepenger overført til annen virksomhet ved fusjon/fisjon</t>
  </si>
  <si>
    <t>AGA overf. Ferie. annen virksomhet forrige år</t>
  </si>
  <si>
    <t xml:space="preserve"> Kostnadsført AGA av avsatte feriepenger </t>
  </si>
  <si>
    <t>AGA av utbetalte feriepenger</t>
  </si>
  <si>
    <t>CUS&amp;OPAL31</t>
  </si>
  <si>
    <t>Konto 2785</t>
  </si>
  <si>
    <t>CUS&amp;AVSTE02
lønnart 0BFD</t>
  </si>
  <si>
    <t>CUS&amp;AVSTE02
lønnart 0BFF</t>
  </si>
  <si>
    <t>CUS&amp;AVSTE02
lønnart 0BFA</t>
  </si>
  <si>
    <t>CUS&amp;AVSTE02
lønnart 0BF8</t>
  </si>
  <si>
    <t>Konto 5411</t>
  </si>
  <si>
    <t xml:space="preserve">    CUS&amp;OPAL32</t>
  </si>
  <si>
    <t>Forklaringer til differanser</t>
  </si>
  <si>
    <t>Spesifikasjon kto (benytt helst egen rapport)</t>
  </si>
  <si>
    <t>Konklusjon:</t>
  </si>
  <si>
    <t>Spesifikasjon kto</t>
  </si>
  <si>
    <t>Formål: Kontroll av at avsetning for feriepenger er riktig periodisert</t>
  </si>
  <si>
    <t>Saldo pr  1.1.</t>
  </si>
  <si>
    <t>Saldo pr 31.12.</t>
  </si>
  <si>
    <t>294*</t>
  </si>
  <si>
    <t>Skyldige feriepenger</t>
  </si>
  <si>
    <t>Avstemming mot feriepengeliste i lønnssystemet</t>
  </si>
  <si>
    <t>Grunnlag iflg. feriepengeliste</t>
  </si>
  <si>
    <t>Opptjente feriepenger beregnet utfra grunnlag i feriepengeliste</t>
  </si>
  <si>
    <t>- Utbetalte feriepenger av årets opptjening (f.eks. ved avgang)</t>
  </si>
  <si>
    <t>Skyldige feriepenger iflg. feriepengeliste</t>
  </si>
  <si>
    <t>Sats iflg. feriepengeliste</t>
  </si>
  <si>
    <t>Kommentarer sats og differanse</t>
  </si>
  <si>
    <t>Avstemming mot resultatkontoer</t>
  </si>
  <si>
    <t>Kontonavn på konti som det skal beregnes feriepenger av</t>
  </si>
  <si>
    <t>Lønn til ansatte</t>
  </si>
  <si>
    <t>Sykepenger</t>
  </si>
  <si>
    <t>Grunnlag feriepenger</t>
  </si>
  <si>
    <t>Differanse mot feriepengeliste</t>
  </si>
  <si>
    <t>Kommentarer differanse</t>
  </si>
  <si>
    <t>Skyldig arbeidsgiveravg. av skyldige feriepenger (sats avhengig av avgiftssone)</t>
  </si>
  <si>
    <t>- Avsatt på konto i regnskapet</t>
  </si>
  <si>
    <t>Skyldig arbeidsgiveravgift av skyldige feriepenger</t>
  </si>
  <si>
    <t xml:space="preserve"> Differanse</t>
  </si>
  <si>
    <t>Skjema E3</t>
  </si>
  <si>
    <r>
      <rPr>
        <b/>
        <sz val="11"/>
        <color rgb="FF000000"/>
        <rFont val="Calibri"/>
        <family val="2"/>
      </rPr>
      <t>Formålet</t>
    </r>
    <r>
      <rPr>
        <sz val="11"/>
        <color rgb="FF000000"/>
        <rFont val="Calibri"/>
        <family val="2"/>
      </rPr>
      <t xml:space="preserve"> med avstemmingen er å kontrollere at saldo 30.juni og 31.desember av avsatte feriepenger i fjor samsvarer med utbetaling av feriepenger.</t>
    </r>
  </si>
  <si>
    <t>CUS&amp;OPAL71 Feriepenger seniorer &gt; 6G</t>
  </si>
  <si>
    <t>CUS&amp;OPAL73 Totalt FP forr.år overført ny st</t>
  </si>
  <si>
    <t>CUS&amp;OPAL1F FP fra annen st.virksomhet forr.år</t>
  </si>
  <si>
    <t>Kontroll av utbetaling av fjorårets feriepengeavsetning</t>
  </si>
  <si>
    <t>Spørring</t>
  </si>
  <si>
    <t>pr. 30.06</t>
  </si>
  <si>
    <t>pr. 31.12</t>
  </si>
  <si>
    <t>Avsetning pr 01.01. i Unit4 ERP</t>
  </si>
  <si>
    <t>A</t>
  </si>
  <si>
    <t>Utbetalte feriepenger i Unit4 ERP</t>
  </si>
  <si>
    <t>2940/2943</t>
  </si>
  <si>
    <t>Forskjell i avsetning fjoråret og utbetaling i år</t>
  </si>
  <si>
    <t>C (A + B)</t>
  </si>
  <si>
    <t>Lønnartrapport seniorer over 6G</t>
  </si>
  <si>
    <t>CUS&amp;OPAL71</t>
  </si>
  <si>
    <t>Lønnartrapport (aktuell ved fusjon/fisjon/virksomhetsoverdragelse - ansatte ut)</t>
  </si>
  <si>
    <t>CUS&amp;OPAL73</t>
  </si>
  <si>
    <t>Lønnartrapport (aktuell ved fusjon/fisjon/virksomhetsoverdragelse - ansatte inn)</t>
  </si>
  <si>
    <t>CUS&amp;OPAL1F</t>
  </si>
  <si>
    <t>G
(C - D + E - F)</t>
  </si>
  <si>
    <t>Spesifikasjon konto (fortrinnsvis egen rapport):</t>
  </si>
  <si>
    <t>Skjema F2</t>
  </si>
  <si>
    <t>DENNE FANEN AVSTEMMES AV KUNDEN UAVHENGIG AV TJENESTEMODELL</t>
  </si>
  <si>
    <t>Mellomregnskap ved utgangen av året ifølge statsregnskapet, jf. rapport mottatt fra departementet</t>
  </si>
  <si>
    <t>Mellomregnskap ved utgangen av året ifølge S-rapport periode 12/13</t>
  </si>
  <si>
    <t>Mellomregnskap ved oppstart av nytt år ifølge S-rapport periode 00 (jf. også konto 1980 - OBS! Motsatt fortegn)</t>
  </si>
  <si>
    <t xml:space="preserve">Kontroll av at mellomværende registrert i statsregnskapet stemmer med mellomværende rapportert i periode 12 eller 13, samt at dette stemmer med mellomværende i regnskapet i nytt år. 
Husk å oppdatere avstemmingen hvis den er gjennomført pr. 12. periode, men det er foretatt posteringer i periode 13. </t>
  </si>
  <si>
    <t xml:space="preserve">  </t>
  </si>
  <si>
    <t>Skjema F3</t>
  </si>
  <si>
    <t>Avstemming av regnskapet - periode 12 vs 13</t>
  </si>
  <si>
    <r>
      <rPr>
        <b/>
        <sz val="11"/>
        <color theme="1"/>
        <rFont val="Calibri"/>
        <family val="2"/>
        <scheme val="minor"/>
      </rPr>
      <t>Formålet</t>
    </r>
    <r>
      <rPr>
        <sz val="11"/>
        <rFont val="Calibri"/>
        <family val="2"/>
        <scheme val="minor"/>
      </rPr>
      <t xml:space="preserve"> med kontrollen er å kontrollere at føringer i periode 13 stemmer med godkjente oppdateringer etter rapportering av periode 13. </t>
    </r>
  </si>
  <si>
    <t>Avstemming av regnskapet pr 31.12. periode 13</t>
  </si>
  <si>
    <t>Tall fra / brukt i offisielt årsregnskap</t>
  </si>
  <si>
    <t>Kontonr.</t>
  </si>
  <si>
    <r>
      <t xml:space="preserve">Beløp S-rapport / saldobalansen 
periode 12 
</t>
    </r>
    <r>
      <rPr>
        <i/>
        <sz val="11"/>
        <rFont val="Calibri"/>
        <family val="2"/>
        <scheme val="minor"/>
      </rPr>
      <t>Tall fra / brukt i offisielt årsregnskap</t>
    </r>
  </si>
  <si>
    <t>Beløp S-rapport / saldobalansen 
periode 13</t>
  </si>
  <si>
    <t xml:space="preserve">Kommentar - nærmere info og henvisninger </t>
  </si>
  <si>
    <t>Spesifisering av bilag / posteringer i periode 13:</t>
  </si>
  <si>
    <t>Beskrivelse - overordnet</t>
  </si>
  <si>
    <t xml:space="preserve">Kommentarer </t>
  </si>
  <si>
    <t>Skjema S01</t>
  </si>
  <si>
    <r>
      <t>Formålet</t>
    </r>
    <r>
      <rPr>
        <sz val="11"/>
        <rFont val="Calibri"/>
        <family val="2"/>
        <scheme val="minor"/>
      </rPr>
      <t xml:space="preserve"> med kontrollen er å sikre at alle tilganger og avganger av anleggsmidler er registrert både i hovedbok og i anleggsverdiregnskapet. Saldo på aktuelle hovedbokskonti skal være lik saldo i anleggsverdiregnskapet før perioden avsluttes.</t>
    </r>
  </si>
  <si>
    <t xml:space="preserve">XAT02 Avstemming HB-ANL </t>
  </si>
  <si>
    <t>DFØRPA S01 Avvik periode og anleggsperiode</t>
  </si>
  <si>
    <t>XAT01 Totaloversikt anlegg</t>
  </si>
  <si>
    <t>Del 1:</t>
  </si>
  <si>
    <t>Avstemming av hovedbok mot anleggsverdiregnskap (XAT02)</t>
  </si>
  <si>
    <t>Hovedbok
(kontogruppe 10-12)</t>
  </si>
  <si>
    <t>Anleggsverdiregnskap</t>
  </si>
  <si>
    <t xml:space="preserve">Kontroll mot saldobalanse periode 12 </t>
  </si>
  <si>
    <t>Del 2:</t>
  </si>
  <si>
    <t>Kontroll av hovedbok mot anleggsverdiregnskapet per konto (kontogruppe 10-12)</t>
  </si>
  <si>
    <t>E = C - D</t>
  </si>
  <si>
    <t>Bokført beløp iht. hovedbok</t>
  </si>
  <si>
    <t>Bokført beløp iht. anleggsverdiregnskapet</t>
  </si>
  <si>
    <t>Kontrollsum differanse del 2 mot forklaring i del 3 (hele differansen skal forklares i del 3A og/eller 3B, derfor skal denne kontrollsummen gå i null):</t>
  </si>
  <si>
    <t>Del 3A:</t>
  </si>
  <si>
    <t>Forklaring på differanse mellom hovedbok og anleggsverdiregnskap:</t>
  </si>
  <si>
    <r>
      <t xml:space="preserve">Browser </t>
    </r>
    <r>
      <rPr>
        <b/>
        <i/>
        <sz val="10"/>
        <rFont val="Calibri"/>
        <family val="2"/>
        <scheme val="minor"/>
      </rPr>
      <t>"</t>
    </r>
    <r>
      <rPr>
        <i/>
        <sz val="10"/>
        <rFont val="Calibri"/>
        <family val="2"/>
        <scheme val="minor"/>
      </rPr>
      <t xml:space="preserve">DFØRPA S01 Avvik periode og anleggsperiode" kan avdekke enkelte differanser. </t>
    </r>
  </si>
  <si>
    <t>Leverandørnummer</t>
  </si>
  <si>
    <t xml:space="preserve">Beløp </t>
  </si>
  <si>
    <t>Forklaring</t>
  </si>
  <si>
    <t>Del 3B:</t>
  </si>
  <si>
    <t>Anlegg under utførelse utenfor anleggsverdiregnskapet:</t>
  </si>
  <si>
    <t>Kundespesifikk browser</t>
  </si>
  <si>
    <t>Prosjekt (dim2)</t>
  </si>
  <si>
    <t>Prosjekt beskrivelse</t>
  </si>
  <si>
    <t>--&gt; Aktuell dersom immaterielle eiendeler og/eller varige driftsmidler under utførelse holdes utenfor anleggsverdiregnskapet</t>
  </si>
  <si>
    <t>Skjema S01B</t>
  </si>
  <si>
    <t xml:space="preserve">Konklusjon
Kommenter årets endring. Det er ikke nødvendig med ytterligere dokumentasjon av tilgang, avgang osv. hvis det finnes gode spesifikasjoner fra anleggsregister. </t>
  </si>
  <si>
    <r>
      <t>Tilgang i perioden framgår av rapport xxx..</t>
    </r>
    <r>
      <rPr>
        <i/>
        <sz val="11"/>
        <color theme="1"/>
        <rFont val="Calibri"/>
        <family val="2"/>
        <scheme val="minor"/>
      </rPr>
      <t>relevante rapporter tas ut som grunnlag for gjennomgang og dokumentasjon</t>
    </r>
    <r>
      <rPr>
        <sz val="11"/>
        <color theme="1"/>
        <rFont val="Calibri"/>
        <family val="2"/>
        <scheme val="minor"/>
      </rPr>
      <t xml:space="preserve"> 
Kunden må foreta en vurdering av tilganger, avganger mv for å sikre at…..</t>
    </r>
  </si>
  <si>
    <t>VARIGE DRIFTSMIDLER</t>
  </si>
  <si>
    <t>Utarbeidet av</t>
  </si>
  <si>
    <t>Historikk</t>
  </si>
  <si>
    <t>Bokført verdi 01.01</t>
  </si>
  <si>
    <t>Årets bevegelse</t>
  </si>
  <si>
    <t>Historisk kostpris</t>
  </si>
  <si>
    <t>Akkumulert avskrivning</t>
  </si>
  <si>
    <t>Akkumulert nedskrivning</t>
  </si>
  <si>
    <t>Reversering av nedskrivning</t>
  </si>
  <si>
    <t>Tilgang</t>
  </si>
  <si>
    <t>Tilgang virksomhetsoverdragelse</t>
  </si>
  <si>
    <t>Avgang</t>
  </si>
  <si>
    <t>Ordinær avskrivning</t>
  </si>
  <si>
    <t>Nedskrivning</t>
  </si>
  <si>
    <t>Bokført verdi 31.12</t>
  </si>
  <si>
    <t>Salgssum</t>
  </si>
  <si>
    <t>Legg inn aktuelle konti for virksomheten</t>
  </si>
  <si>
    <t>601-605</t>
  </si>
  <si>
    <t>Økonomiinfo - Tilgang i året (m/ koststed)</t>
  </si>
  <si>
    <t>Vedlegg / aktuelle rapporter</t>
  </si>
  <si>
    <t xml:space="preserve">Tilgang: </t>
  </si>
  <si>
    <t>Rapport xx (bl.a. Økonomiinfo - tilgang i året (anskaffelseskost)</t>
  </si>
  <si>
    <t>Avgang:</t>
  </si>
  <si>
    <t>Rapport xx</t>
  </si>
  <si>
    <t>DFØ Anlegg – Ferdigavskrevne anlegg</t>
  </si>
  <si>
    <t xml:space="preserve">Benyttes får å identifisere utrangerte anlegg som ikke har blitt registrert på avhendelsestidspunktet. Er anlegget fortsatt i bruk bør reversering av avskrivninger vuderes. 
Rapporten kan også benyttes som grunnlag for telleliste pr 31.12. Som grunnlag for gjennomgangen bør man ta ut en oversikt / oversikter fra anleggsregnskapet som minst viser; anleggets ID, eier (koststed), lokasjon, bokførte verdi, gjenværende brukstid, antatt restverdi. Gjennomgangen bør foretas årlig, og fortrinnsvis så nær 31.12 som mulig. </t>
  </si>
  <si>
    <t>DFØ Anlegg – Solgt og utrangert u. tap/gevinst</t>
  </si>
  <si>
    <t>Legg ev inn summeringer fra ovenstående avstemming</t>
  </si>
  <si>
    <t>Note 4 Varige driftsmidler</t>
  </si>
  <si>
    <t>Tomter</t>
  </si>
  <si>
    <t>Bygninger og annen fast eiendom</t>
  </si>
  <si>
    <t>Maskiner og transportmidler</t>
  </si>
  <si>
    <t>Driftsløsøre, inventar, verktøy o.l.</t>
  </si>
  <si>
    <t>Infrastruktur-eiendeler</t>
  </si>
  <si>
    <t>KONTI</t>
  </si>
  <si>
    <t>114-115</t>
  </si>
  <si>
    <t>110-112;116</t>
  </si>
  <si>
    <t>120;122-124</t>
  </si>
  <si>
    <t>125-129</t>
  </si>
  <si>
    <t>113;121</t>
  </si>
  <si>
    <t>Anskaffelseskost 01.01.</t>
  </si>
  <si>
    <t>Tilgang i året</t>
  </si>
  <si>
    <t>Tilgang ved virksomhetsoverdragelse</t>
  </si>
  <si>
    <t>Avgang anskaffelseskost i året (-)</t>
  </si>
  <si>
    <t>Fra anlegg under utførelse til annen gruppe i året</t>
  </si>
  <si>
    <t>Anskaffelseskost 31.12</t>
  </si>
  <si>
    <t>Akkumulerte nedskrivninger 01.01</t>
  </si>
  <si>
    <t>Nedskrivninger i året</t>
  </si>
  <si>
    <t>Akkumulerte avskrivninger 01.01.</t>
  </si>
  <si>
    <t>Ordinære avskrivninger i året</t>
  </si>
  <si>
    <t>Akkumulerte av- og nedskrivninger avgang i året (-)</t>
  </si>
  <si>
    <t>Balanseført verdi 31.12.</t>
  </si>
  <si>
    <t>Avskrivningstid / avskrivningstype</t>
  </si>
  <si>
    <t>Ingen avskrivning</t>
  </si>
  <si>
    <t>10-60 år dekomponert lineært</t>
  </si>
  <si>
    <t>3-15 år lineært</t>
  </si>
  <si>
    <t>Virksomhets-spesifikt</t>
  </si>
  <si>
    <t>Faktisk benyttet brukstid/avskrivningstid legges inn</t>
  </si>
  <si>
    <t>Avhendelse av varige driftsmidler i 2020:</t>
  </si>
  <si>
    <t>Salgssum ved avgang anleggsmidler</t>
  </si>
  <si>
    <t>- Bokført verdi avhendede anleggsmidler</t>
  </si>
  <si>
    <t>= Regnskapsmessig gevinst/tap</t>
  </si>
  <si>
    <t>Formål</t>
  </si>
  <si>
    <t>•Regnskapet skal gi uttrykk for alle anleggsmidler virksomheten eier, årets av- og nedskrivninger, samt gevinster og tap ved avhendelse</t>
  </si>
  <si>
    <t>•Virksomheten betaler kun for driftsmidler som virksomheten har bestilt og mottatt</t>
  </si>
  <si>
    <t>•Mottatte/avhendede anleggsmidler blir registrert og bokført (F)</t>
  </si>
  <si>
    <t>•Kun reelle kjøp/avhendelser av anleggsmidler blir registrert og bokført (R)</t>
  </si>
  <si>
    <t>•Alle utbetalinger for kjøp av anleggsmidler skjer på grunnlag av godkjente kjøpsdokumentasjon (R)</t>
  </si>
  <si>
    <t>•Anleggsmidler er til stede og tilhører virksomheten (F)</t>
  </si>
  <si>
    <t>Fysisk kontroll av anleggsmidler (tellerutiner)
Avstemming mellom regnskap og anleggsregskap</t>
  </si>
  <si>
    <t>•Av- og nedskrivninger og bokført verdi er vurdert i samsvar med gjeldende regnskapsregler (lov, standarder mv). (N)</t>
  </si>
  <si>
    <t>•Alle transaksjoner og saldi på anleggsmiddelområder blir korrekt: utregnet, summert, skjønnsmessig verdsatt (N)</t>
  </si>
  <si>
    <t>•Alle transaksjoner er bokført på riktig konto og i riktig periode, og den enkelte konto er riktig klassifisert i regnskapet (N)</t>
  </si>
  <si>
    <t>Skjema S01C</t>
  </si>
  <si>
    <t>IMMATERIELLE EIENDELER</t>
  </si>
  <si>
    <t>Rapport xx (</t>
  </si>
  <si>
    <t>Benyttes får å identifisere utrangerte anlegg som ikke har blitt registrert på avhendelsestidspunktet. Er anlegget fortsatt i bruk bør reversering av avskrivninger vuderes. 
Rapporten kan også benyttes som grunnlag for telleliste pr 31.12. Som grunnlag for gjennomgangen bør man ta ut en oversikt / oversikter fra anleggsregnskapet som minst viser; anleggets ID, eier (koststed), lokasjon, bokførte verdi, gjenværende brukstid, antatt restverdi</t>
  </si>
  <si>
    <t>Note 3 Immaterielle eiendeler</t>
  </si>
  <si>
    <t>Programvare og lignende rettigheter</t>
  </si>
  <si>
    <t>Immaterielle eiendeler under utførelse</t>
  </si>
  <si>
    <t>Fra immaterielle eiendeler under utvikling til annen gruppe i året</t>
  </si>
  <si>
    <t>Anskaffelseskost</t>
  </si>
  <si>
    <t>Balanseført verdi xx.xx.2021</t>
  </si>
  <si>
    <t>Skjema S01D</t>
  </si>
  <si>
    <t>Eiendommens navn:</t>
  </si>
  <si>
    <t>Kommune:</t>
  </si>
  <si>
    <t xml:space="preserve"> Adresse:</t>
  </si>
  <si>
    <t xml:space="preserve"> Sorenskriveren i:</t>
  </si>
  <si>
    <t>Grunnbok nr</t>
  </si>
  <si>
    <t>Side</t>
  </si>
  <si>
    <t>G.nr.</t>
  </si>
  <si>
    <t>Br.nr.</t>
  </si>
  <si>
    <t xml:space="preserve"> Eier:</t>
  </si>
  <si>
    <t>Kontrakt</t>
  </si>
  <si>
    <t>dato</t>
  </si>
  <si>
    <t>tinglyst</t>
  </si>
  <si>
    <t xml:space="preserve"> Tilbehør:</t>
  </si>
  <si>
    <t xml:space="preserve"> PANTHEFTELSER  (ikke aktuelt for statlig virksomhet)</t>
  </si>
  <si>
    <t xml:space="preserve"> Prioritet</t>
  </si>
  <si>
    <t>Panthaver</t>
  </si>
  <si>
    <t>Tinglyst</t>
  </si>
  <si>
    <t>Hovedstol</t>
  </si>
  <si>
    <t>%</t>
  </si>
  <si>
    <t>Avlyst</t>
  </si>
  <si>
    <t xml:space="preserve"> ANDRE HEFTELSER (ikke aktuelt for statlig virksomhet)</t>
  </si>
  <si>
    <t xml:space="preserve">  Heftelse</t>
  </si>
  <si>
    <t xml:space="preserve"> TAKSTER</t>
  </si>
  <si>
    <t xml:space="preserve">Verditakst </t>
  </si>
  <si>
    <t>Merknader:</t>
  </si>
  <si>
    <t xml:space="preserve">Dokumentasjonen/skjemaet bør inngå i en permanentmappe e.l. 
Det opprettes et skjema pr eiendom. </t>
  </si>
  <si>
    <t>Skjema S02</t>
  </si>
  <si>
    <t>(Kort forklaring av avstemmingens formål)</t>
  </si>
  <si>
    <t xml:space="preserve">Veiledning </t>
  </si>
  <si>
    <t>https://dfo.no/kundesider/regnskap/rutiner-for-regnskap/avstemming/avstemmingsveiledninger-srs/s2-avstemming-av-statens-finansiering-av-immaterielle-eiendeler-og-varige-driftsmidler-srs</t>
  </si>
  <si>
    <t>Fullstendighet</t>
  </si>
  <si>
    <t xml:space="preserve">Sikre at alle tilskudd vedr. innvesteringer tas til inntekt i takt med avskrivninger, jf. betingelser pr tilskudd/tildeling. </t>
  </si>
  <si>
    <t xml:space="preserve">Reelt </t>
  </si>
  <si>
    <t>Verdsetting</t>
  </si>
  <si>
    <r>
      <rPr>
        <b/>
        <sz val="11"/>
        <color rgb="FF000000"/>
        <rFont val="Calibri"/>
        <family val="2"/>
      </rPr>
      <t>Formålet</t>
    </r>
    <r>
      <rPr>
        <sz val="11"/>
        <color rgb="FF000000"/>
        <rFont val="Calibri"/>
        <family val="2"/>
      </rPr>
      <t xml:space="preserve"> med kontrollen er i første del å kontrollere at verdien av anleggsmidler som er balanseført er i samsvar med tilsvarende ubrukte midler (utsatt inntektsføring) på konto 2150 Statens finansiering av immaterielle eiendeler og varige driftsmidler. I andre del å kontrollere at nettosaldo (debet) på konto 6000–6099 Avskrivninger / nedskrivninger skal tilsvare nettosaldo (kredit) på konto 395* Inntektsføring av avsetning knyttet til anleggsmidler (avskrivninger).</t>
    </r>
  </si>
  <si>
    <t>DFØRPA S02A Avst. Av statens finansiering</t>
  </si>
  <si>
    <t>DFØRPA S02B Avst. Av statens finansiering</t>
  </si>
  <si>
    <t>Kontroll av ikke inntektsført bevilgning</t>
  </si>
  <si>
    <t>Kontroll av inntektsføring mot av- og nedskrivinger</t>
  </si>
  <si>
    <t>D = B + C</t>
  </si>
  <si>
    <t>G = E + F</t>
  </si>
  <si>
    <t>Konto 1000-1299</t>
  </si>
  <si>
    <t>Konto 215*</t>
  </si>
  <si>
    <t>Differanse1</t>
  </si>
  <si>
    <t>Konto 395*</t>
  </si>
  <si>
    <t>Konto 600*-607*</t>
  </si>
  <si>
    <t>Differanse2</t>
  </si>
  <si>
    <t>1000-1299</t>
  </si>
  <si>
    <t>215*</t>
  </si>
  <si>
    <t>395*</t>
  </si>
  <si>
    <t>600*-607*</t>
  </si>
  <si>
    <t>Forklaring på differanser:</t>
  </si>
  <si>
    <t>Skjema S03</t>
  </si>
  <si>
    <t>(Link til veiledning på DFØ sine nettsider)</t>
  </si>
  <si>
    <t>(Kort forklaring på hvordan avstemmingen dekker kravene)</t>
  </si>
  <si>
    <r>
      <t>Formålet</t>
    </r>
    <r>
      <rPr>
        <sz val="11"/>
        <color rgb="FF000000"/>
        <rFont val="Calibri"/>
        <family val="2"/>
      </rPr>
      <t xml:space="preserve"> med avstemmingen er å kontrollere at konto 391 samsvarer med tilgang anleggsmidler i anleggsverdiregnskapet.</t>
    </r>
  </si>
  <si>
    <t>DFØRPA S03A Tilgang i perioden</t>
  </si>
  <si>
    <t>DFØRPA S03B Konto 391*</t>
  </si>
  <si>
    <t>D = +B - C</t>
  </si>
  <si>
    <t>Tilgang anleggsmidler i perioden</t>
  </si>
  <si>
    <t>Konto 391*
Inntektsført bevilgning knyttet til investering (inntektsreduksjon)</t>
  </si>
  <si>
    <t>391*</t>
  </si>
  <si>
    <t>Skjema S04</t>
  </si>
  <si>
    <r>
      <rPr>
        <b/>
        <sz val="11"/>
        <color rgb="FF000000"/>
        <rFont val="Calibri"/>
        <family val="2"/>
        <scheme val="minor"/>
      </rPr>
      <t>Formålet</t>
    </r>
    <r>
      <rPr>
        <sz val="11"/>
        <color rgb="FF000000"/>
        <rFont val="Calibri"/>
        <family val="2"/>
        <scheme val="minor"/>
      </rPr>
      <t xml:space="preserve"> med kontrollen er å sikre at 
1. bokført tap og gevinst samsvarer med registert netto tap/gevinst i anleggsregnskapet og
2. bokført salgsum samsvarer med registrert salgsum i anleggsregnskapet</t>
    </r>
  </si>
  <si>
    <t>DFØRPA S04A Nto gevinst/tap salg anlegg</t>
  </si>
  <si>
    <t>DFØRPA S04B Kontroll av kostnadsført tap/gevinst</t>
  </si>
  <si>
    <t>DFØRPA S04C Solgt og utrangert i året</t>
  </si>
  <si>
    <t>E = +B - C - D</t>
  </si>
  <si>
    <t>H = F + G</t>
  </si>
  <si>
    <t>Netto totalt tap/gevinst i anleggsverdiregnskapet</t>
  </si>
  <si>
    <t>Konto 381*                       Gevinst</t>
  </si>
  <si>
    <t>Konto 780*                      Tap</t>
  </si>
  <si>
    <t>Differanse
bokført gevinst/tap</t>
  </si>
  <si>
    <t>Konto 380*                 Salgssum anleggsverdiregnskap</t>
  </si>
  <si>
    <t>Konto 380*         Hovedbok (unntatt bilagsart MT)</t>
  </si>
  <si>
    <t>Spørring Unit4 ERP:</t>
  </si>
  <si>
    <t>S04A</t>
  </si>
  <si>
    <t>S04B</t>
  </si>
  <si>
    <t>Skjema S05</t>
  </si>
  <si>
    <r>
      <t>Formålet</t>
    </r>
    <r>
      <rPr>
        <sz val="11"/>
        <color rgb="FF000000"/>
        <rFont val="Calibri"/>
        <family val="2"/>
      </rPr>
      <t xml:space="preserve"> med avstemmingen er å sikre at totale inntekter og totale utgifter er i balanse og det foretas en kontroll av at konto 1991 og kontogruppe 390 er lik.</t>
    </r>
  </si>
  <si>
    <t>DFØRPA S05 Avst. av inntektsført bevilgning (bto)</t>
  </si>
  <si>
    <t>Kontroll av inntektsføring til motsatt sammenstilling</t>
  </si>
  <si>
    <t>Kontroll av inntektsført bevilgning</t>
  </si>
  <si>
    <t>G = +E + F</t>
  </si>
  <si>
    <t>Totale inntekter
konto 3*</t>
  </si>
  <si>
    <t>Totale utgifter
konto 4*-81*</t>
  </si>
  <si>
    <t>Konto 390*                         Inntekt fra bevilgning</t>
  </si>
  <si>
    <t>Konto 1991            Inntektsført bevilgning</t>
  </si>
  <si>
    <t>3*</t>
  </si>
  <si>
    <t>4*-81*</t>
  </si>
  <si>
    <t>390*</t>
  </si>
  <si>
    <t>Skjema S06</t>
  </si>
  <si>
    <r>
      <rPr>
        <b/>
        <sz val="11"/>
        <color rgb="FF000000"/>
        <rFont val="Calibri"/>
        <family val="2"/>
      </rPr>
      <t>Formålet</t>
    </r>
    <r>
      <rPr>
        <sz val="11"/>
        <color rgb="FF000000"/>
        <rFont val="Calibri"/>
        <family val="2"/>
      </rPr>
      <t xml:space="preserve"> med kontrollen er å sikre at totale inntekter er lik totale utgifter.</t>
    </r>
  </si>
  <si>
    <t>DFØRPA S06 Avst. av inntektsført bevilgning (nto)</t>
  </si>
  <si>
    <t>F = +B + C + D + E</t>
  </si>
  <si>
    <t>Totale inntekter konto 3*</t>
  </si>
  <si>
    <t>Totale utgifter konto 4*-81*</t>
  </si>
  <si>
    <t xml:space="preserve">Avregning (motpost 2160) Konto 8900 </t>
  </si>
  <si>
    <t>Disponering (periodens resultat, motpost 2050) Konto 8800</t>
  </si>
  <si>
    <t>Skjema S07</t>
  </si>
  <si>
    <r>
      <rPr>
        <b/>
        <sz val="11"/>
        <color rgb="FF000000"/>
        <rFont val="Calibri"/>
        <family val="2"/>
      </rPr>
      <t>Formålet</t>
    </r>
    <r>
      <rPr>
        <sz val="11"/>
        <color rgb="FF000000"/>
        <rFont val="Calibri"/>
        <family val="2"/>
      </rPr>
      <t xml:space="preserve"> med kontrollen er å dokumentere mottatte bevilgninger, hva de er brukt til, samt hva som gjenstår som ubrukt av mottatte midler og hva gjenstående midler kan benyttes til.</t>
    </r>
  </si>
  <si>
    <t>DFØRPA S07 Spesifikasjon av konto 216-218</t>
  </si>
  <si>
    <t>Avregning bevilgningsfinansiert virksomhet (nettobudsjetterte virksomheter)</t>
  </si>
  <si>
    <t>Ikke inntektsført bevilgning (nettobudsjetterte virksomheter)</t>
  </si>
  <si>
    <t>Ikke inntektsført tilskudd og overføringer (nettobudsjetterte virksomheter)</t>
  </si>
  <si>
    <t>Sum saldo</t>
  </si>
  <si>
    <t>Saldospesifikasjon</t>
  </si>
  <si>
    <t>Oppgave</t>
  </si>
  <si>
    <t>Oppgave 1</t>
  </si>
  <si>
    <t>Oppgave 2</t>
  </si>
  <si>
    <t>Oppgave 3…</t>
  </si>
  <si>
    <t>Sum spesifikasjon 216*</t>
  </si>
  <si>
    <t>Ikke inntektsført bevilgning fra fagdepartement (gjeld)</t>
  </si>
  <si>
    <t>Sum spesifikasjon 217*</t>
  </si>
  <si>
    <t>Ikke inntektsført bevilgning fra andre departementer (gjeld)</t>
  </si>
  <si>
    <t>Ikke inntektsførte tilskudd og overføringer (gjeld)</t>
  </si>
  <si>
    <t>Sum spesifikasjon 218*</t>
  </si>
  <si>
    <t>Opptjente, ikke mottatte tilskudd og overføringer (fordringer)</t>
  </si>
  <si>
    <t>Sum spesifikasjon</t>
  </si>
  <si>
    <t>Differanse: saldo - spesifikasjon</t>
  </si>
  <si>
    <t>Skjema S08</t>
  </si>
  <si>
    <t>Sikre at alle opptjente, forskuddsbetalte og  påløpte kostnader blir resultatført i riktig periode og alle påløpte forpliktelser framgår av balansen.</t>
  </si>
  <si>
    <t>I Unit4: åpne kontoavstemming på de aktuelle kontoene og kryss poster som hører sammen mot hverandre.</t>
  </si>
  <si>
    <t xml:space="preserve"> Identifiser nye åpne poster og kontroller at det stemmer at de ligger på den aktuelle kontoen. Ta en vurdering på om det er andre poster som skulle vært periodisert.</t>
  </si>
  <si>
    <t>Realitet</t>
  </si>
  <si>
    <r>
      <rPr>
        <b/>
        <sz val="11"/>
        <color theme="1"/>
        <rFont val="Calibri"/>
        <family val="2"/>
        <scheme val="minor"/>
      </rPr>
      <t>Formålet</t>
    </r>
    <r>
      <rPr>
        <sz val="11"/>
        <color theme="1"/>
        <rFont val="Calibri"/>
        <family val="2"/>
        <scheme val="minor"/>
      </rPr>
      <t xml:space="preserve"> med avstemmingen er å sikre at alle opptjente, forskuddsbetalte og  påløpte kostnader blir resultatført i riktig periode og alle påløpte forpliktelser framgår av balansen på riktig konto og med korrekt beløp. </t>
    </r>
  </si>
  <si>
    <t>Obs! Ikke utlign transer på forskjellige periode før denne avstemmingen er foretatt.</t>
  </si>
  <si>
    <t xml:space="preserve">Avstemmingen benyttes for å dokumentere bokført saldo pr. periodeslutt mht. verdsetting, fullstendighet, korrekt klassifisering mv. </t>
  </si>
  <si>
    <t>DFØRPA S08 Spes. av andre bal.konti SRS</t>
  </si>
  <si>
    <t xml:space="preserve">Alternativ løsning: Opprett egen tabell nedenfor pr konto, ev bruk S08B, S08C. Spesifisering av konto, kontroll/vurderinger av verdi, henvisninger til rapporter, avtaler og annen underdokumentasjon etc. tas inn her eller i egne vedlegg. I stedet for nedenstående tabeller kan også andre oppsett benyttes - i egne dokumenter eller tilleggsfaner. </t>
  </si>
  <si>
    <t xml:space="preserve">Avstemming av den enkelte balansekonto ses i sammenheng med tilhørende resultatkonti. Kontroll mot periodens og akkumulert budsjett kan være til hjelp for avdekke eventuelle manglende periodiseringer. </t>
  </si>
  <si>
    <t xml:space="preserve">Ved bokføring: Benytt konteringstekster som gjør det så enkelt som mulig å identifisere hva/hvem periodieringen gjelder. Dette letter arbeidet med avstemmingen / dokumentasjon av balansen, samt sikrer bedre kontrollspor. </t>
  </si>
  <si>
    <t>Spesifikasjon av  åpne poster på konto:</t>
  </si>
  <si>
    <t>Tilleggsinfo fra Unit 4 (f.eks prosjekt)</t>
  </si>
  <si>
    <t>Tilleggsinfo fra Unit4</t>
  </si>
  <si>
    <t>Skjema S09</t>
  </si>
  <si>
    <t>Veiledning til kunde</t>
  </si>
  <si>
    <t xml:space="preserve">Åpne fakturagrunnlaget i neste fane. Gå gjennom fakturaene og sjekk at periodiseringene er riktig. Reklassifiseringsrapporten kan brukes som utgangspunkt til å kontrollere de postene som er periodisert ved hjelp av periodiseringsnøkkel. I tillegg bør virksomheten gå gjennom regnskapet for å avdekke poster som burde vært periodisert. </t>
  </si>
  <si>
    <t>Er alle fakturaer som bør peridodiseres periodisert?  Virksomheten bør gå gjennom regnskapet for å avdekke poster som burde vært periodisert.</t>
  </si>
  <si>
    <r>
      <t>Formålet</t>
    </r>
    <r>
      <rPr>
        <sz val="11"/>
        <color rgb="FF000000"/>
        <rFont val="Calibri"/>
        <family val="2"/>
      </rPr>
      <t xml:space="preserve"> med kontrollen er å dokumentere gjenstående andel av forskuddsbetalte kostnader og mottatte forskudd</t>
    </r>
    <r>
      <rPr>
        <b/>
        <sz val="11"/>
        <color rgb="FF000000"/>
        <rFont val="Calibri"/>
        <family val="2"/>
      </rPr>
      <t>.</t>
    </r>
  </si>
  <si>
    <t>Reklassifiseringsrapport (APK01) viser en total oversikt over periodiserte poster med periodiseringsnøkkel i Unit4 per periode. Denne tas ut per periode for nettobudsjetterte virksomheter og minimum per delårsavslutning for bruttobudsjetterte virksomheter.</t>
  </si>
  <si>
    <t xml:space="preserve">Som grunnlag for dokumentasjon av balansen må rapporten gjennomgås og kun reelle åpne poster inngå i spesifiseringen. </t>
  </si>
  <si>
    <t>APK01 - Avstemming/rekl. forskuddsbet. kostnader (reklassifiseringsrapporten)</t>
  </si>
  <si>
    <t>DFØRPA S09 Kontroll av poster m/per.nøkkel</t>
  </si>
  <si>
    <t>Resultat             (ok / avvik)</t>
  </si>
  <si>
    <t xml:space="preserve">Gjennomgang av forskuddsbetalte poster jf. reklassifiseringsrapporten. Kontroller også om det er forskuddsbetalte poster som ikke er periodisert. Kontroll gjøres av virksomheten. </t>
  </si>
  <si>
    <t xml:space="preserve">Er reklassifisering gjennomført? </t>
  </si>
  <si>
    <t xml:space="preserve">DFØ kommenterer "unormale" periodiseringer i kommentarfeltet til reklassifiseringsrapporten (APK01), f.eks. fakturaer som ikke burde vært periodisert eller omvendt. Virksomheten må fastsette en fornufting vesentlighetsgrense/beløpsgrense for når en faktura skal periodiseres vs direkte resulatføring. Videre er det viktig å påse at alle fakuraer som føres som forskuddsbetalte kostnader faktisk gjelder framtidige perioder. </t>
  </si>
  <si>
    <t>Kommentar til periodiserte faktura:</t>
  </si>
  <si>
    <t>Faktura</t>
  </si>
  <si>
    <t>Ansattnr ev -navn</t>
  </si>
  <si>
    <t>Skjema S10</t>
  </si>
  <si>
    <t>Nøyaktighet</t>
  </si>
  <si>
    <t xml:space="preserve"> Sikre at lønnsrefusjoner fra NAV regnskapsføres som en kostnadsreduksjon i takt med at kravet oppstår.</t>
  </si>
  <si>
    <r>
      <t>Formålet</t>
    </r>
    <r>
      <rPr>
        <sz val="11"/>
        <color rgb="FF000000"/>
        <rFont val="Calibri"/>
        <family val="2"/>
      </rPr>
      <t xml:space="preserve"> er å kontrollere avsetningen av refusjoner fra NAV.</t>
    </r>
  </si>
  <si>
    <t>DFØRPA S10A Kontroll av påløpte refusjoner fra NAV</t>
  </si>
  <si>
    <t>DFØRPA S10B Kontroll av påløpte refusjoner fra NAV</t>
  </si>
  <si>
    <t>G = B + E + F</t>
  </si>
  <si>
    <t>Avsetning påløpte refusjoner</t>
  </si>
  <si>
    <t>Inntektsførte refusjoner</t>
  </si>
  <si>
    <t xml:space="preserve">Differanse avsetning </t>
  </si>
  <si>
    <t>Gjennomgangskonto NAV</t>
  </si>
  <si>
    <t>Periodisering K27 desember</t>
  </si>
  <si>
    <t>Differanse grunnlag for avsetning</t>
  </si>
  <si>
    <t>5801/5811</t>
  </si>
  <si>
    <t>1575, 1576, 1577, 1578</t>
  </si>
  <si>
    <t xml:space="preserve">Se spesifiasjon av kontiene 1571-1578 i fane A7. </t>
  </si>
  <si>
    <t>Periodiseringer av refusjoner for sykefravær som det ikke er sendt inn krav på føres også på konto 1579 og 5801/5811 (hvis virksomheten ikke har opprettet egne resultatkonti for manuelle periodiseringer).</t>
  </si>
  <si>
    <t>Skjema S11</t>
  </si>
  <si>
    <r>
      <rPr>
        <b/>
        <sz val="11"/>
        <color theme="1"/>
        <rFont val="Calibri"/>
        <family val="2"/>
        <scheme val="minor"/>
      </rPr>
      <t>Formålet</t>
    </r>
    <r>
      <rPr>
        <sz val="11"/>
        <color theme="1"/>
        <rFont val="Calibri"/>
        <family val="2"/>
        <scheme val="minor"/>
      </rPr>
      <t xml:space="preserve"> med avstemmingen er å kontrollere at resultatførte påløpt feriepenger er korrekt avsatt. Avstemmingen kontrollerer også at påløpt overtid og reisetid til utbetaling og feriepenger av disse er avsatt på riktig konto og med riktig beløp. I denne kontrollen vil eventuelle feilposteringer på aktuelle konti avdekkes. </t>
    </r>
  </si>
  <si>
    <r>
      <rPr>
        <b/>
        <sz val="11"/>
        <color theme="1"/>
        <rFont val="Calibri"/>
        <family val="2"/>
        <scheme val="minor"/>
      </rPr>
      <t>Kommentar</t>
    </r>
    <r>
      <rPr>
        <sz val="11"/>
        <color theme="1"/>
        <rFont val="Calibri"/>
        <family val="2"/>
        <scheme val="minor"/>
      </rPr>
      <t xml:space="preserve"> angående bruk av konto 1993: Konto 1993 Korrigering avsetning feriepenger skal i utgangspunktet kun brukes ved fisjoner eller fusjoner av statlige virksomheter. Det hender at det kommer føringer fra SAP på denne kontoen som ikke gjelder fisjoner eller fusjoner. I slike tilfeller må virksomheten foreta en ompostering fra konto 1993 til konto 5080/5180 Feriepenger.</t>
    </r>
  </si>
  <si>
    <t>CUS&amp;AVST_FP Opptjente FP inneværende år (bto)</t>
  </si>
  <si>
    <t>DFØRPA S11AB Avst årets avsetn feriep</t>
  </si>
  <si>
    <t>CUS&amp;OPAL64 Utbetalte FP fortløpende</t>
  </si>
  <si>
    <t>CUS&amp;OPAL31 Ber. aga - avsatte FP</t>
  </si>
  <si>
    <t>CUS&amp;OPAL32 Ber. aga - utbetalte FP</t>
  </si>
  <si>
    <t>CUS&amp;OPAL63 Utbetalte FP - juni</t>
  </si>
  <si>
    <t>CUS&amp;AVSTS11P Aga FP mottatt annen virksomhet</t>
  </si>
  <si>
    <t>CUS&amp;AVSTS11M Aga FP sen og overført annen virksomhet</t>
  </si>
  <si>
    <t>S11 A - Avstemming av årets avsetning av feriepenger</t>
  </si>
  <si>
    <t>Kontroll av årets avsetning av feriepenger mot SAP</t>
  </si>
  <si>
    <t>Avsetning feriepenger av påløpt overtid</t>
  </si>
  <si>
    <t>Avsetning feriepenger og feriepenger av påløpt overtid</t>
  </si>
  <si>
    <t>Reversering av fjorårets avsetning av feriepenger</t>
  </si>
  <si>
    <t>K = D + F + G + H + I + J</t>
  </si>
  <si>
    <t xml:space="preserve">Opptjente feriepenger inneværende år </t>
  </si>
  <si>
    <t>Utbetalte feriepenger, opptjent innværende år</t>
  </si>
  <si>
    <t>Skyldig feriepenger, opptjent inneværende år</t>
  </si>
  <si>
    <t>Skyldige feriepenger av opptjent, ikke utbetalt lønn</t>
  </si>
  <si>
    <t>Kostnadsførte feriepenger</t>
  </si>
  <si>
    <t>Skyldig feriepenger, opptjent tidligere år</t>
  </si>
  <si>
    <t>Reversering av feriepengeavsetning ved utbetaling
 (BA M*)</t>
  </si>
  <si>
    <t>Korreksjon av feriepengeavsetning</t>
  </si>
  <si>
    <t>CUS&amp;AVST_FP</t>
  </si>
  <si>
    <t>CUS&amp;OPAL64</t>
  </si>
  <si>
    <t>5080/5180</t>
  </si>
  <si>
    <t>5012/5112, 5013/5113, 5000/5100</t>
  </si>
  <si>
    <t xml:space="preserve">S11 B - Kontroll av arbeidsgiveravgift av feriepenger </t>
  </si>
  <si>
    <t>Kontroll av AGA av årets avsetning av feriepenger mot SAP</t>
  </si>
  <si>
    <t>Avsetning av AGA av feriepenger</t>
  </si>
  <si>
    <t>Rimelighetskontroll kostnadsført AGA av feriepenger 
(Kostnadsført AGA / Kostnadsførte FP)</t>
  </si>
  <si>
    <t>G = B - C - D + E + F</t>
  </si>
  <si>
    <t>I = F + H</t>
  </si>
  <si>
    <t>BA M* og fakturanr SRS*</t>
  </si>
  <si>
    <t>AGA av opptjente feriepenger innværende år</t>
  </si>
  <si>
    <t xml:space="preserve">AGA av utbetalte feriepenger
</t>
  </si>
  <si>
    <t>AGA av justering for seniorer feriepenger/ feriepenger overført til annen virksomhet</t>
  </si>
  <si>
    <t>AGA av feriepenger mottatt fra annen virksomhet/
overført annen virksomhet foregående år</t>
  </si>
  <si>
    <t xml:space="preserve">Differanse </t>
  </si>
  <si>
    <t>Kostnadsførte feriepenger på overtid</t>
  </si>
  <si>
    <t>CUS&amp;OPAL32</t>
  </si>
  <si>
    <t>CUS&amp;AVSTS11M</t>
  </si>
  <si>
    <t>CUS&amp;AVSTS11P</t>
  </si>
  <si>
    <t>5080, 5180</t>
  </si>
  <si>
    <t>Gjennomsnittlig AGA-sats for virksomheten</t>
  </si>
  <si>
    <t>S11 C - Kontroll av utbetalte feriepenger, opptjent tidligere år</t>
  </si>
  <si>
    <t>H = D -E - F + G</t>
  </si>
  <si>
    <t>Utbetalte feriepenger</t>
  </si>
  <si>
    <t>Forskjell avsetning fjoråret og utbetaling i år</t>
  </si>
  <si>
    <t>Feriepenger seniorer over 6G</t>
  </si>
  <si>
    <t>Feriepenger overført til annen virksomhet</t>
  </si>
  <si>
    <t>Feriepenger overført fra annen virksomhet</t>
  </si>
  <si>
    <t>CUS&amp;OPAL63</t>
  </si>
  <si>
    <t>Skal være i null</t>
  </si>
  <si>
    <t>Spesifikasjon av differanser:</t>
  </si>
  <si>
    <t>Ansattnummer</t>
  </si>
  <si>
    <t>Kontrollere at avsatt påløpt feriepenger er avsatt med tilsvarende gjeldspost i balansen.</t>
  </si>
  <si>
    <t>(Må vente med denne til rapport fra SAP er tilgjengelig).                                                                                                                                                                Link til veiledning på kundesidene: https://dfo.no/kundesider/regnskap/rutiner-for-regnskap/avstemming/avstemmingsveiledninger-srs/s11-avstemming-av-avsetning-feriepenger-og-avsetning-palopt-lonn</t>
  </si>
  <si>
    <t>Skjema S12</t>
  </si>
  <si>
    <t>Avstemming av påløpt lønnskostnad, fleksitid, uttatt/ikke uttatt ferie mm</t>
  </si>
  <si>
    <t>XX - MAL - XXX/XXXX</t>
  </si>
  <si>
    <r>
      <rPr>
        <b/>
        <sz val="11"/>
        <color rgb="FF000000"/>
        <rFont val="Calibri"/>
        <family val="2"/>
      </rPr>
      <t xml:space="preserve">Formålet </t>
    </r>
    <r>
      <rPr>
        <sz val="11"/>
        <color rgb="FF000000"/>
        <rFont val="Calibri"/>
        <family val="2"/>
      </rPr>
      <t>med avstemmingen er å kontrollere at avsatt påløpt lønn er avsatt med tilsvarende gjeldspost i balansen. I denne kontrollen vil eventuelle feilposteringer på aktuelle konti avdekkes.</t>
    </r>
  </si>
  <si>
    <t>Spørringer Unit4 ERP:</t>
  </si>
  <si>
    <t>YPT_BUDSJ_LOG_kjørenr_HRdata_Fleksitid</t>
  </si>
  <si>
    <t>DFØRPA S12 Manuelle avsetninger</t>
  </si>
  <si>
    <t>YPT_BUDSJ_LOG_kjørenr_fildata_Fleksitid</t>
  </si>
  <si>
    <t>DFØRPA S12A Avstemming påløpt lønn</t>
  </si>
  <si>
    <t>YPT_BUDSJ_LOG_kjørenr_fildata_ReverseringFleksitid</t>
  </si>
  <si>
    <t>DFØRPA S12BC Avstemming påløpt lønnskostnad SAP</t>
  </si>
  <si>
    <t>YPT_BUDSJ_LOG_kjørenr_HRdata_Overtid</t>
  </si>
  <si>
    <t>YPT_BUDSJ_LOG_kjørenr_fildata_Overtid</t>
  </si>
  <si>
    <t>YPT_BUDSJ_LOG_kjørenr_fildata_Reversering1</t>
  </si>
  <si>
    <t>YPT_BUDSJ_LOG_kjørenr_fildata_Reversering2</t>
  </si>
  <si>
    <t>YPT_BUDSJ_LOG_kjørenr_HRdata_Feriedager</t>
  </si>
  <si>
    <t>YPT_BUDSJ_LOG_kjørenr_fildata_Feriedager</t>
  </si>
  <si>
    <t>YPT_BUDSJ_LOG_kjørenr_fildata_ReverseringFeriedager</t>
  </si>
  <si>
    <t>S12 A - Avstemming av påløpt lønnskostnad</t>
  </si>
  <si>
    <r>
      <t>Avsetning fleksitid, over- og reisetid</t>
    </r>
    <r>
      <rPr>
        <b/>
        <sz val="11"/>
        <rFont val="Calibri"/>
        <family val="2"/>
        <scheme val="minor"/>
      </rPr>
      <t xml:space="preserve"> til avspasering </t>
    </r>
    <r>
      <rPr>
        <sz val="11"/>
        <rFont val="Calibri"/>
        <family val="2"/>
        <scheme val="minor"/>
      </rPr>
      <t xml:space="preserve"> 
Avsetning opptjente ikke avviklede feriedager </t>
    </r>
  </si>
  <si>
    <r>
      <t>Avsetning påløpt overtid</t>
    </r>
    <r>
      <rPr>
        <b/>
        <sz val="11"/>
        <color theme="1"/>
        <rFont val="Calibri"/>
        <family val="2"/>
        <scheme val="minor"/>
      </rPr>
      <t xml:space="preserve"> til utbetaling</t>
    </r>
  </si>
  <si>
    <t>H = E + F + G</t>
  </si>
  <si>
    <t>Avsetning fleksitid, reisetid, feriedager etc</t>
  </si>
  <si>
    <t>Påløpt, ikke utbetalt lønn fast ansatte/midlertidig ansatte</t>
  </si>
  <si>
    <t>Differanse tidsaldoer</t>
  </si>
  <si>
    <t>Overtid fast ansatte/midlertidig ansatte</t>
  </si>
  <si>
    <r>
      <t xml:space="preserve">Timelønn fast ansatte/midlertidig ansatte 
</t>
    </r>
    <r>
      <rPr>
        <b/>
        <sz val="9"/>
        <color theme="1"/>
        <rFont val="Calibri"/>
        <family val="2"/>
        <scheme val="minor"/>
      </rPr>
      <t>(uten triggertrans, status T)</t>
    </r>
    <r>
      <rPr>
        <b/>
        <sz val="11"/>
        <color theme="1"/>
        <rFont val="Calibri"/>
        <family val="2"/>
        <scheme val="minor"/>
      </rPr>
      <t>*</t>
    </r>
  </si>
  <si>
    <t xml:space="preserve">Differanse overtid 
</t>
  </si>
  <si>
    <t>5090/5190</t>
  </si>
  <si>
    <t>5050/5150</t>
  </si>
  <si>
    <t>5000/5100</t>
  </si>
  <si>
    <t>S12 B - Avstemming av påløpt fleksitid og feriedager mot SAP</t>
  </si>
  <si>
    <t>Kontroll av påløpt fleksitid, reisetid, feriedager til avspasering fra SAP</t>
  </si>
  <si>
    <t>Manuell avsetning 31.12. foregående år:</t>
  </si>
  <si>
    <t>F = B + C + D - E</t>
  </si>
  <si>
    <t>I = G + H 
- IB manuell avsetning</t>
  </si>
  <si>
    <t>Avsetning fleksitid, reisetid, feriedager etc. - Endring i perioden (BA MB)</t>
  </si>
  <si>
    <t>Grunnlag feriedager SAP</t>
  </si>
  <si>
    <t>Grunnlag avsetning fleksitid, reisetid og overtid til avspasering SAP</t>
  </si>
  <si>
    <t>Reversering fleksitid foregående periode og feriedager 20xx12</t>
  </si>
  <si>
    <t>Differanse konto 2910</t>
  </si>
  <si>
    <t>Utgående balanse 
Unit4 ERP</t>
  </si>
  <si>
    <t>Kontroll av forskjell mellom utgående balanse i Unit4 ERP og avsetning fra SAP</t>
  </si>
  <si>
    <t>YPT_BUDSJ_LOG</t>
  </si>
  <si>
    <t>Reversering 2910</t>
  </si>
  <si>
    <t>Spesifikasjon av differanse/manuelle avsetninger  (BA ≠ MB):</t>
  </si>
  <si>
    <t>--&gt; Avstemming mot SAP ved automatiserte avsetninger fleksitid og feriedager</t>
  </si>
  <si>
    <t>S12 C - Avstemming av påløpt overtid mot SAP</t>
  </si>
  <si>
    <t>Kontroll av skyldig påløpt lønn fra SAP</t>
  </si>
  <si>
    <t>F = B + C - D - E</t>
  </si>
  <si>
    <t>Skyldig påløpt lønn - Unit4 ERP Endring i perioden (BA MB)</t>
  </si>
  <si>
    <t>Grunnlag avsetning reisetid og overtid til utbetaling SAP</t>
  </si>
  <si>
    <t>Reversering 1 avsetning reisetid og overtid til utbetaling SAP for foregående periode</t>
  </si>
  <si>
    <t>Reversering 2 avsetning reisetid og overtid til utbetaling SAP for to perioder siden</t>
  </si>
  <si>
    <t>Utgående balanse Unit4 ERP</t>
  </si>
  <si>
    <t>Avsetning fra SAP (Avsetning foregående og inneværende periode - reversering 1 inneværende periode)</t>
  </si>
  <si>
    <t>--&gt; Avstemming mot SAP ved automatiserte avsetninger overtid</t>
  </si>
  <si>
    <t>Skjema S14</t>
  </si>
  <si>
    <r>
      <rPr>
        <b/>
        <sz val="11"/>
        <color rgb="FF000000"/>
        <rFont val="Calibri"/>
        <family val="2"/>
        <scheme val="minor"/>
      </rPr>
      <t>Formålet</t>
    </r>
    <r>
      <rPr>
        <sz val="11"/>
        <color rgb="FF000000"/>
        <rFont val="Calibri"/>
        <family val="2"/>
        <scheme val="minor"/>
      </rPr>
      <t xml:space="preserve"> med avstemmingen er å kontrollere at avsatt påløpt lønn er avsatt med tilsvarende gjeldspost i balansen. I denne kontrollen vil eventuelle feilposteringer på aktuelle konti avdekkes.							</t>
    </r>
  </si>
  <si>
    <t>DFØRPA S14 Manuelle avsetninger</t>
  </si>
  <si>
    <t>DFØRPA S14A Avstemming påløpt lønnskostnad</t>
  </si>
  <si>
    <t>DFØRPA S14B Avstemming påløpt lønnskostnad SAP</t>
  </si>
  <si>
    <t>S14 A - Avstemming av påløpt lønnskostnad</t>
  </si>
  <si>
    <r>
      <rPr>
        <sz val="11"/>
        <color rgb="FF000000"/>
        <rFont val="Calibri"/>
        <family val="2"/>
      </rPr>
      <t xml:space="preserve">Avsetning fleksitid, over- og reisetid </t>
    </r>
    <r>
      <rPr>
        <b/>
        <sz val="11"/>
        <color rgb="FF000000"/>
        <rFont val="Calibri"/>
        <family val="2"/>
      </rPr>
      <t xml:space="preserve">til avspasering
</t>
    </r>
    <r>
      <rPr>
        <sz val="11"/>
        <color rgb="FF000000"/>
        <rFont val="Calibri"/>
        <family val="2"/>
      </rPr>
      <t xml:space="preserve">Avsetning opptjente ikke avviklede feriedager </t>
    </r>
  </si>
  <si>
    <r>
      <t xml:space="preserve">Avsetning overtid og reisetid </t>
    </r>
    <r>
      <rPr>
        <b/>
        <sz val="11"/>
        <rFont val="Calibri"/>
        <family val="2"/>
        <scheme val="minor"/>
      </rPr>
      <t>til utbetaling</t>
    </r>
  </si>
  <si>
    <t>I = E + F + G + H</t>
  </si>
  <si>
    <t>Differanse tidssaldoer</t>
  </si>
  <si>
    <t>Feriepenger fast ansatte/midlertidig ansatte</t>
  </si>
  <si>
    <t>Differanse avsetning overtid og reisetid til utbetaling</t>
  </si>
  <si>
    <t>5050/5150, 5000/5100</t>
  </si>
  <si>
    <t>S14 B - Avstemming av påløpt fleksitid og feriepenger mot SAP</t>
  </si>
  <si>
    <t>Unit4</t>
  </si>
  <si>
    <t>I = G + H</t>
  </si>
  <si>
    <t>Utgående balanse Unit4</t>
  </si>
  <si>
    <t>Kontroll av utgående balanse i Unit4 ERP og avsetning fra SAP</t>
  </si>
  <si>
    <t>S14 C - Avstemming av påløpt overtid mot SAP</t>
  </si>
  <si>
    <t>Reversering 2 avsetning reisetid og overtid til utbetaling SAP for  to perioder siden</t>
  </si>
  <si>
    <t>Skjema S15</t>
  </si>
  <si>
    <t>Link til veiledning på kundesidene: https://dfo.no/kundesider/regnskap/rutiner-for-regnskap/avstemming/avstemmingsveiledninger-bruttobudsjetterte-virksomheter/s15-kontroll-av-palopt-arbeidsgiveravgift</t>
  </si>
  <si>
    <r>
      <rPr>
        <b/>
        <sz val="11"/>
        <color rgb="FF000000"/>
        <rFont val="Calibri"/>
        <family val="2"/>
      </rPr>
      <t xml:space="preserve">Formålet </t>
    </r>
    <r>
      <rPr>
        <sz val="11"/>
        <color rgb="FF000000"/>
        <rFont val="Calibri"/>
        <family val="2"/>
      </rPr>
      <t xml:space="preserve">med avstemmingen er å kontrollere at avsatt arbeidsgiveravgift for påløpt lønn, påløpt overtid og påløpte refusjoner fra NAV er avsatt med tilsvarende gjeldspost i balansen. </t>
    </r>
  </si>
  <si>
    <t>DFØRPA S15 Manuelle avsetninger</t>
  </si>
  <si>
    <t>DFØRPA S15A Kontroll av påløpt AGA</t>
  </si>
  <si>
    <t>DFØRPA S15BC Kontroll av påløpt AGA SAP</t>
  </si>
  <si>
    <t xml:space="preserve">S15 A Kontroll av påløpt AGA </t>
  </si>
  <si>
    <t>Kontroll av klassifisering av AGA på påløpte lønnkostnader</t>
  </si>
  <si>
    <t>F = B + C + D + E</t>
  </si>
  <si>
    <t>AGA på overtid og reisetid til utbetaling</t>
  </si>
  <si>
    <t>AGA på fleksitid, reisetid og overtid til avspasering og ikke avviklede feriedager</t>
  </si>
  <si>
    <t>AGA på påløpte refusjoner fra NAV</t>
  </si>
  <si>
    <t>AGA påløpte lønnskostnader</t>
  </si>
  <si>
    <t>S15 B Kontroll av påløpt AGA av skyldig påløpt lønn fra SAP</t>
  </si>
  <si>
    <t>Kontroll av påløpt AGA av skyldig påløpt lønn fra SAP</t>
  </si>
  <si>
    <t>Manuell avsetning pr 31.12 foregående år:</t>
  </si>
  <si>
    <t>I = G + H
- IB manuell avsetning</t>
  </si>
  <si>
    <t>Skyldig AGA på påløpt lønn
Endring i perioden (BA MB)</t>
  </si>
  <si>
    <t>Grunnlag AGA avsetning reisetid og overtid til utbetaling</t>
  </si>
  <si>
    <t>Reversering 1 AGA avsetning reisetid og overtid til utbetaling SAP for foregående periode</t>
  </si>
  <si>
    <t>Reversering 2 AGA avsetning reisetid og overtid til utbetaling SAP for to perioder siden</t>
  </si>
  <si>
    <t>Avsetning AGA fra SAP (Avsetning foregående og inneværende periode - reversering 1 inneværende periode)</t>
  </si>
  <si>
    <t>Kontroll av forskjell mellom utgående balanse i Unit4 og avsetning fra SAP</t>
  </si>
  <si>
    <t>S15 C Kontroll av påløpt AGA på fleksitid, reisetid og feriedager fra SAP</t>
  </si>
  <si>
    <t>Kontroll av påløpt AGA av avsetning fleksitid, reisetid, feriedager til avspasering fra SAP</t>
  </si>
  <si>
    <t>Manuell avsetning pr 31.12. foregående år</t>
  </si>
  <si>
    <t>Avsetning AGA fleksitid, reisetid, feriedager etc. - Endring i perioden (BA MB)</t>
  </si>
  <si>
    <t>Grunnlag AGA feriedager SAP</t>
  </si>
  <si>
    <t>Grunnlag avsetning AGA fleksitid, reisetid og overtid til avspasering SAP</t>
  </si>
  <si>
    <t>Reversering fleksitid AGA foregående periode og feriedager 20xx12</t>
  </si>
  <si>
    <t xml:space="preserve">Differanse konto 2781
</t>
  </si>
  <si>
    <t xml:space="preserve">Avsetning fra SAP </t>
  </si>
  <si>
    <t>Konto 2781</t>
  </si>
  <si>
    <t>Skjema S16</t>
  </si>
  <si>
    <r>
      <rPr>
        <b/>
        <sz val="11"/>
        <color rgb="FF000000"/>
        <rFont val="Calibri"/>
        <family val="2"/>
        <scheme val="minor"/>
      </rPr>
      <t>Formålet</t>
    </r>
    <r>
      <rPr>
        <sz val="11"/>
        <color rgb="FF000000"/>
        <rFont val="Calibri"/>
        <family val="2"/>
        <scheme val="minor"/>
      </rPr>
      <t xml:space="preserve"> med avstemmingen er å kontrollere at påløpt reisekostnad fra SAP er avsatt med tilsvarende gjeldspost i balansen. I denne kontrollen vil eventuelle feilposteringer på aktuelle konti avdekkes.</t>
    </r>
  </si>
  <si>
    <t>YPT_BUDSJ_LOG_kjørenummer_HRdata_Reisek</t>
  </si>
  <si>
    <t>DFØRPA S16A Avstemming av påløpt reisekostnad SAP</t>
  </si>
  <si>
    <t>YPT_BUDSJ_LOG_kjørenummer_Fildata_Reisek</t>
  </si>
  <si>
    <t>DFØRPA S16B Kontroll av påløpt reisekostnad SAP</t>
  </si>
  <si>
    <t>YPT_BUDSJ_LOG_kjørenummer_fildata_ReverseringReisek</t>
  </si>
  <si>
    <t>S16 A - Avstemming av påløpt reisekostnad fra SAP</t>
  </si>
  <si>
    <t>Avsetning påløpte reisekostnader fra SAP</t>
  </si>
  <si>
    <t>Påløpte reisekostnader fra SAP
(BA M*)</t>
  </si>
  <si>
    <t>Differanse reisekostnader</t>
  </si>
  <si>
    <t>713*</t>
  </si>
  <si>
    <t>S16 B - Kontroll av påløpt reisekostnad mot SAP</t>
  </si>
  <si>
    <t>Kontroll av påløpt reisekostnad fra SAP</t>
  </si>
  <si>
    <t>Manuell avsetning pr. 31.12 foregående år:</t>
  </si>
  <si>
    <t>E = B + C - D</t>
  </si>
  <si>
    <t>H = F + G 
- IB manuell avsetning</t>
  </si>
  <si>
    <t>Avsetning påløpte reisekostnader - Endring i perioden (BA MB)</t>
  </si>
  <si>
    <t>Grunnlag avsetning påløpte reisekostnader i SAP</t>
  </si>
  <si>
    <t xml:space="preserve">Reversering påløpte reisekostnader foregående periode </t>
  </si>
  <si>
    <t>Differanse konto 2916</t>
  </si>
  <si>
    <t xml:space="preserve">Kontroll av forskjell mellom utgående balanse i Unit4 og avsetning fra SAP
</t>
  </si>
  <si>
    <t>Reversering 2916</t>
  </si>
  <si>
    <t xml:space="preserve">--&gt; Avstemming mot SAP ved automatiserte avsetninger for reisekostnader </t>
  </si>
  <si>
    <t>MM/ÅÅÅÅ</t>
  </si>
  <si>
    <t>-  Innsendt via A-melding for 6 termin</t>
  </si>
  <si>
    <t>Benyttes i tillegg til S08 og/eller andre rapporter/vedlegg hvis behov/ønskelig.</t>
  </si>
  <si>
    <t>Sammendrag</t>
  </si>
  <si>
    <t>PERIODISERING OPPTJENTE INNTEKTER</t>
  </si>
  <si>
    <t>Formål: Periodisering av opptjent inntekt</t>
  </si>
  <si>
    <t>15xx</t>
  </si>
  <si>
    <t>Opptjent, ikke fakturert prosjekter</t>
  </si>
  <si>
    <t>Konto 1530</t>
  </si>
  <si>
    <t>OPPTJENTE IKKE FAKTURERTE DRIFTSINNTEKTER</t>
  </si>
  <si>
    <t>Formål: Periodisering av opptjent ikke fakturert driftsinntekt</t>
  </si>
  <si>
    <t>Grunnlag for periodisering</t>
  </si>
  <si>
    <t>Kommentarer / tilleggsinformasjon</t>
  </si>
  <si>
    <t>T</t>
  </si>
  <si>
    <t>#</t>
  </si>
  <si>
    <t>Dim1</t>
  </si>
  <si>
    <t>Dim2</t>
  </si>
  <si>
    <t>Dim3</t>
  </si>
  <si>
    <t>Dim3 (T)</t>
  </si>
  <si>
    <t>Dim4</t>
  </si>
  <si>
    <t>Dim5</t>
  </si>
  <si>
    <t>Dim6</t>
  </si>
  <si>
    <t>Dim7</t>
  </si>
  <si>
    <t>AV</t>
  </si>
  <si>
    <t>Kommentarer /  grunnlag for avsetning</t>
  </si>
  <si>
    <t>Benyttes i tillegg til S08 hvis behov/ønskelig</t>
  </si>
  <si>
    <t>PERIODISERING PÅLØPTE KOSTNADER</t>
  </si>
  <si>
    <t>Formål: Alle vesentlige påløpte kostnader er riktig periodisert</t>
  </si>
  <si>
    <t>Påløpt kostnad</t>
  </si>
  <si>
    <t>Legg til det antallet tabeller som er nødvendig for eget regnskap</t>
  </si>
  <si>
    <t>PÅLØPNE KOSTNADER</t>
  </si>
  <si>
    <t>Periodiserings-</t>
  </si>
  <si>
    <t>Tidligere kostnadsført</t>
  </si>
  <si>
    <t>Kostnadsførte denne periode</t>
  </si>
  <si>
    <t>-tidsrom</t>
  </si>
  <si>
    <t>-beløp</t>
  </si>
  <si>
    <t>Skjema S08D</t>
  </si>
  <si>
    <t>Bruk en tabell pr konto</t>
  </si>
  <si>
    <t>FORSKUDDSBETALTE  KOSTNADER</t>
  </si>
  <si>
    <t>Kostnadsført denne periode</t>
  </si>
  <si>
    <t>Periodisering påløpte kostnader</t>
  </si>
  <si>
    <t>Skjema S15B</t>
  </si>
  <si>
    <t xml:space="preserve">Nedenstående kan benyttes i tillegg til S15 for en mer utvidet avstemming av arbeidsgiveravgift. </t>
  </si>
  <si>
    <t>Konto:</t>
  </si>
  <si>
    <t>TERMIN</t>
  </si>
  <si>
    <t>Sum, hentet fra A07 for terminen</t>
  </si>
  <si>
    <t>Sone I</t>
  </si>
  <si>
    <t>Sone I a</t>
  </si>
  <si>
    <t>Sone II</t>
  </si>
  <si>
    <t>Sone III</t>
  </si>
  <si>
    <t>Sone IV</t>
  </si>
  <si>
    <t>Sone IV a</t>
  </si>
  <si>
    <t>Sone V</t>
  </si>
  <si>
    <t>Beregnet arbeidgiveravgift</t>
  </si>
  <si>
    <t>0 %</t>
  </si>
  <si>
    <t>+ Pensjon</t>
  </si>
  <si>
    <t>- Refusjon</t>
  </si>
  <si>
    <t>Sum, hentet fra A07 for året</t>
  </si>
  <si>
    <t>Avstemming betalt arbeidsgiveravgift</t>
  </si>
  <si>
    <t>Betalingsinfo</t>
  </si>
  <si>
    <t>BETALINGS TERMIN</t>
  </si>
  <si>
    <t>Beregnet arbeidsgiver-avgift</t>
  </si>
  <si>
    <t>Betalt arbeidsgiver-avgift</t>
  </si>
  <si>
    <t>Avstemming skyldig arbeidsgiveravgift mot betalt</t>
  </si>
  <si>
    <t>Avstemming kostnadsføring mot endret avsetning</t>
  </si>
  <si>
    <t xml:space="preserve">Beregnet skyldig AGA </t>
  </si>
  <si>
    <t>Betalt arbeidsgiveravgift</t>
  </si>
  <si>
    <t>Saldo konto 2770</t>
  </si>
  <si>
    <t xml:space="preserve">+/- Endring i avsetninger </t>
  </si>
  <si>
    <t>-    Kostnadsført i regnskapet</t>
  </si>
  <si>
    <t>Vurderinger og tilleggsaktiviteter ved delårsavslutning og årsavslutning, se praktiske konteringseksempler på DFØs hjemmesider.</t>
  </si>
  <si>
    <t xml:space="preserve">Kontrollene er også ivareta om man benytter S16B i stedet. </t>
  </si>
  <si>
    <t>Avsetning tap på fordring</t>
  </si>
  <si>
    <t>Bankinnskudd (utenfor statens konsernkonto)</t>
  </si>
  <si>
    <t>Gjennomgang av anleggsregister</t>
  </si>
  <si>
    <t>Posteringer vedrørende innkrevingsvirksomhet og tilskuddsforvaltning</t>
  </si>
  <si>
    <t>Avsetning ubenyttede feriedager</t>
  </si>
  <si>
    <t>Lønns-refusjoner ved årets slutt</t>
  </si>
  <si>
    <t>Varetelling</t>
  </si>
  <si>
    <t>Vurdering av samtlige balansekontoer</t>
  </si>
  <si>
    <t>Årsavslutnings-posteringer</t>
  </si>
  <si>
    <t>Overføre balanse til nytt år</t>
  </si>
  <si>
    <t>Årsavslutning anlegg</t>
  </si>
  <si>
    <t>1. tertial</t>
  </si>
  <si>
    <t>2. tertial</t>
  </si>
  <si>
    <t>3.tertial</t>
  </si>
  <si>
    <t>Delservicekunder kontroller parkerte bilag selv.</t>
  </si>
  <si>
    <t>Skjema S08B</t>
  </si>
  <si>
    <t>S08E</t>
  </si>
  <si>
    <t>S15B</t>
  </si>
  <si>
    <t>S17</t>
  </si>
  <si>
    <t>Skjema S08E</t>
  </si>
  <si>
    <t>Skjema S17</t>
  </si>
  <si>
    <t>Sjekkliste ved periodeavslutning</t>
  </si>
  <si>
    <t>* Alle avstemminger gjøres med utgangspunkt i kontospesfisert resultat og balanse pr 31.12. (1. kjøring)</t>
  </si>
  <si>
    <t>* Kontonr, kontonavn og saldo skal gå fram av avstemmingen.</t>
  </si>
  <si>
    <t xml:space="preserve">* Endelig saldo i regnskapet skal framgå av dokumentasjonen. Eventuelle tilleggsposteringer forklares og dokumenteres. Obs eventuelle posteringer i periode 13. </t>
  </si>
  <si>
    <t>* Alle avstemminger skal ha en konklusjon.</t>
  </si>
  <si>
    <t>* Dokumentasjonen bør inneholde dato og navn på den som har utarbeidet dokumentasjonen</t>
  </si>
  <si>
    <t>* Tenk praktisk. Ikke bruk avstemmingskjema hvis avstemming kan underbygges på en enkel og oversiktlig måte ved hjelp av lister fra regnskapssystem eller annen dokumentasjon. Konto og regnskapets saldo må alltid gå fram av dokumentasjonen. Det samme gjelder notater av betydning for vurderinger og konklusjon.</t>
  </si>
  <si>
    <t>REGNSKAPSLINJER</t>
  </si>
  <si>
    <t>3. tertial</t>
  </si>
  <si>
    <t>Utførelse</t>
  </si>
  <si>
    <t>Referanse til dokumentasjon</t>
  </si>
  <si>
    <t>Ansvarlig</t>
  </si>
  <si>
    <t>Frist</t>
  </si>
  <si>
    <t>Ferdig dato/sign</t>
  </si>
  <si>
    <t>Vurderingsnotat om balanseføring vs resultatføring bør utarbeides</t>
  </si>
  <si>
    <t>Avstem og spesifiser IB, tilgang, avgang, avskrivning, nedskrivning, UB</t>
  </si>
  <si>
    <t>Dokumenter tilgang og avgang med faktura (eller referanse til bilag)</t>
  </si>
  <si>
    <t>Fastsett og begrunn avskrivningsperiode</t>
  </si>
  <si>
    <t>Avstem kontoene iflg kontospesifikasjon mot anleggskartotek</t>
  </si>
  <si>
    <t xml:space="preserve">Foreta en gjennomgang årlig og så nær 31.12. som mulig for å kontrollere at systemløsningene fortsatt er i bruk og vurdere gjenværende brukstid og ev registert restverdi. </t>
  </si>
  <si>
    <t>Foreta en verdivurdering pr 31.12. og vurder ev. nedskrivningsbehov</t>
  </si>
  <si>
    <t xml:space="preserve">Avstemm utsatt inntekt/investeringstilskudd og se etter at inntektsføring for perioden/året er korrekt gjennomført. </t>
  </si>
  <si>
    <t>Dekomponering skal vurderes for større enheter (f.eks. bygg, prod.maskiner)</t>
  </si>
  <si>
    <t>Avstem og spesifiser IB, tilgang, avgang,avskrivning,nedskrivning, UB</t>
  </si>
  <si>
    <t>Dokumenter tilgang og avgang pr konto med faktura eller bilagsreferanse</t>
  </si>
  <si>
    <t>Fastsett og begrunn avskrivningsperiode for alle driftsmiddelgrupper</t>
  </si>
  <si>
    <t>Påse at gevinst/tap er korrekt beregnet og bokført</t>
  </si>
  <si>
    <t>Gjennomgå kontiene for kostnadsført vedlikehold og påse at det er gjort en riktig vurdering ifht større vedlikeholdkostnader vs påkostning (investering). Påse at dokumentasjonen er tilfredsstillende.</t>
  </si>
  <si>
    <t xml:space="preserve">Foreta en gjennomgang årlig og så nær 31.12. som mulig for å kontrollere tilstedeværelse og tilstand. Vurdere gjenværende brukstid og registert restverdi. </t>
  </si>
  <si>
    <t>FINANSIELLE ANLEGGSMIDLER</t>
  </si>
  <si>
    <t>AKSJER, ANDELER, KAPITALINNSKUDD MM</t>
  </si>
  <si>
    <t>Spesifiser alle aksjer, andeler etc med anskaffelseskost, ev. nedskrevet verdi og ev. tilgang/avgang i året. Avstem mot kontospesifikasjon.</t>
  </si>
  <si>
    <t>Innhent regnskap og foreta en verdivurdering av bokført verdi. Vurder ev. nedskrivningsbehov utfra en langsiktig vurdering.</t>
  </si>
  <si>
    <t>FORDRINGER</t>
  </si>
  <si>
    <t>Spesifiser langsiktige fordringer og avstem mot regnskap</t>
  </si>
  <si>
    <t>Fordringer i utenlandsk valuta skal vurderes til balansedagens kurs</t>
  </si>
  <si>
    <t>Dokumenter mot låneavtaler og påse samsvar mot regnskap</t>
  </si>
  <si>
    <t>Avstem mellomværende med andre statlige enheter og påse at det ikke er avvik</t>
  </si>
  <si>
    <t>Avstem renteinntekter mot lån og periodiser ev. opptjente renter</t>
  </si>
  <si>
    <t>Vurder om det er noe nedskrivningsbehov (innhent gjerne regnskap).</t>
  </si>
  <si>
    <t>VARELAGER</t>
  </si>
  <si>
    <t>Utarbeid varetellingsinstruks</t>
  </si>
  <si>
    <t>Gjennomgå rapportering fra varetelling; forklaring til avvik, påse at ukurante varer er skilt ut på listen</t>
  </si>
  <si>
    <t>Dokumenterer hvilke priser og kalkyler (anskaffelseskost, tilvirkningskost) som er benyttet. Ta stilling til hvordan prisjusteringer, valuta og bonuser fra leverandør er hensyntatt. Dokumenter prising av ukurante varer.</t>
  </si>
  <si>
    <t xml:space="preserve">Analyser vareregister i excel for å luke ut helt klare feil i mengde eller verdier. </t>
  </si>
  <si>
    <t>Kontroller større kjøp, salg rundt årsskriftet for å påse bokført på riktig år og riktig behandling ifht inngang lager/telling</t>
  </si>
  <si>
    <t>Lag sammendrag for bokføring av lager pr 31.12. Påse samsvar mot totaler iflg vareregister.</t>
  </si>
  <si>
    <t>Dokumenter verdsettelsen.</t>
  </si>
  <si>
    <t>KUNDEFORDRINGER</t>
  </si>
  <si>
    <t>Avstem saldoliste (gjerne aldersfordelt) mot kontospesifikasjon</t>
  </si>
  <si>
    <t>Alle vesentlige kreditsaldi forklares. Vurder om kreditsaldi skal reklassifiseres som gjeld</t>
  </si>
  <si>
    <t>Dokumenter hvilke kunder som har bekreftet via saldoforespørsler og følg opp ev. avvik.</t>
  </si>
  <si>
    <t>Påse at konstaterte tap er resultatført</t>
  </si>
  <si>
    <t>Følg opp kunder der det er ueniget om betaling/reklamasjon - med i avsetning for tap eller periodisering av kreditnota utstedt etter årsskriftet</t>
  </si>
  <si>
    <t>Vurder og dokumenter avsetning for tap</t>
  </si>
  <si>
    <t>Kunder med bonusavtaler: Beregn og sett av for skyldig bonus</t>
  </si>
  <si>
    <t>Mellomværende med andre statlige enheter spesifiseres og avstemmes. Det bør ikke være avvik i mellomværende.</t>
  </si>
  <si>
    <t>Dokumenter verdsettelsen Kundefordringer</t>
  </si>
  <si>
    <t>OPPTJENT IKKE FAKTURERT INNTEKT</t>
  </si>
  <si>
    <t>TILVIRKNINGSKONTRAKTER</t>
  </si>
  <si>
    <t>Opptjent inntekt dokumenteres med utgangspunkt i prosjektregnskapet. Avstem prosjektregnskap mot kontoene i regnskapet</t>
  </si>
  <si>
    <t>Påse riktig klassifisering i regnskapet pr prosjekt (netting av akontofakturering mot Opptjent ikke fakturert inntekt. Forskudd utover det klassifiseres som kortsiktig gjeld (forskudd fra kunder). Tapsavsetning utover dette skal klassifiseres som annen kortsiktig gjeld).</t>
  </si>
  <si>
    <t>Gjennomgang med prosjektleder</t>
  </si>
  <si>
    <t>Påse at det er gjennomført etterkalkyler både for avsluttede prosjekt og prosjekt i arbeid. Avvik fra forkalkyler må forklares.</t>
  </si>
  <si>
    <t>Dokumenter beregning av fullføringsgrad (må hensynta endringer i forutsetninger i prosjektet)</t>
  </si>
  <si>
    <t>Påse at tapsrisiko er vurdert og avsatt</t>
  </si>
  <si>
    <t>TJENESTEYTENDE VIRKSOMHET - OPPTJENT HONORAR O.L.</t>
  </si>
  <si>
    <t>Opptjent honorar dokumenteres med utgangspunkt i time-/saksystem</t>
  </si>
  <si>
    <t>Spesifikasjonen gjennomgås for vurdering av om alle timer vil bli fakturert (sammen med faktureringsansvarlig og de som kjenner oppdragene)</t>
  </si>
  <si>
    <t>Sammendrag avstemmes mot regnskap</t>
  </si>
  <si>
    <t>Ta stikkprøver mot fakturering i januar for å se at periodiseringen av vesentlige beløp er riktig</t>
  </si>
  <si>
    <t>ANDRE FORDRINGER</t>
  </si>
  <si>
    <t>Spesifiser posten "Andre fordringer" og vis til underliggende dokumentasjon som dokumenterer beløpene</t>
  </si>
  <si>
    <t>Ved periodisering foreta en analyse mot resultatkontoene for å påse at vesentlige poster er periodisert</t>
  </si>
  <si>
    <t>Lån dokumenteres mot låneavtale og/eller bekreftelse fra motpart. Avstem renteinntekter.</t>
  </si>
  <si>
    <t>Forskudd og utlegg: Kontroller om kostnader mangler (reisekostnader og andre kostnader) og følg opp mot periodisering</t>
  </si>
  <si>
    <t>Vurder risiko for tap av fordringer</t>
  </si>
  <si>
    <t>KORTSIKTIGE INVESTERINGER</t>
  </si>
  <si>
    <t>Utarbeid prinsippnotat for verdsettelse av omløpsaksjer</t>
  </si>
  <si>
    <t>MARKEDSAKSJER</t>
  </si>
  <si>
    <t>Innhent VPS-oppgaver</t>
  </si>
  <si>
    <t>Spesifiser pr aksjegruppe og totalsum og avstem mot regnskap:</t>
  </si>
  <si>
    <t>Anskaffelseskost og dato for tilgang</t>
  </si>
  <si>
    <t>* Akkumulert verdiregulering tidligere år</t>
  </si>
  <si>
    <t>* Markedsverdi 31.12.</t>
  </si>
  <si>
    <t>* Akkumulert verdiregulering 31.12.</t>
  </si>
  <si>
    <t>* Innenfor eller utenfor fritaksmetoden</t>
  </si>
  <si>
    <t xml:space="preserve">* Gevinst-/tapsberegning gjennom året </t>
  </si>
  <si>
    <t>* Avstem endring verdiregulering i året</t>
  </si>
  <si>
    <t>ANDRE AKSJER</t>
  </si>
  <si>
    <t>* Avstem kontospesifikasjon mot oversikt over alle aksjer</t>
  </si>
  <si>
    <t>* Tilgang og avgang samt gevinst/tapsberegning må fremgå av oversikten</t>
  </si>
  <si>
    <t>* Vurder verdi pr 31.12. og vurder etter laveste verdis prinsipp</t>
  </si>
  <si>
    <t>LIKVIDER</t>
  </si>
  <si>
    <t>BANK</t>
  </si>
  <si>
    <t>Avstem bankkontoene mot årsoppgaver og ev. bankbrev</t>
  </si>
  <si>
    <t>Avstem bankkontoene mot kontoutdrag fra bank  (Driftskonto)</t>
  </si>
  <si>
    <t>Alle vesentlige åpne poster skal forklares ifht om de har resultateffekt</t>
  </si>
  <si>
    <t>Påse at valutakonti er vurdert til balansedagens kurs</t>
  </si>
  <si>
    <t>Avstem renteinntekter / - kostnader mot årsoppgave</t>
  </si>
  <si>
    <t>Kontroller at arbeidskonti er tømt mot oppgjørskonto</t>
  </si>
  <si>
    <t>Konsernkontoer klassifisers som mellomværende med hovedkontoinnehaver</t>
  </si>
  <si>
    <t>KASSE</t>
  </si>
  <si>
    <t>Innhent kasseoppgjørsskjema for alle kasser pr 31.12. og avstem beholdning mot bokført beholdning. Påse at alle uttak er bokført som kostnad eller reelle utlegg</t>
  </si>
  <si>
    <t>Ta utskrift av konto "kassedifferanser" og påse at alle større differanser går fram av kasseoppgjør og er nærmere forklart</t>
  </si>
  <si>
    <t>VIRKSOMHETSKAPITAL</t>
  </si>
  <si>
    <t>Avstem endring virksomhetskapital i løpet av året</t>
  </si>
  <si>
    <t>Innhent eller utarbeid dokumentasjon over egenkapitaltransaksjoner</t>
  </si>
  <si>
    <t>PENSJON</t>
  </si>
  <si>
    <t>Utarbeid prinsippnotat med oversikt over pensjonsordninger</t>
  </si>
  <si>
    <t xml:space="preserve">Kontroller at pensjon er avregnet og saldo går i null ved årets slutt. </t>
  </si>
  <si>
    <t>ANDRE AVSETNINGER FOR FORPLIKTELSER</t>
  </si>
  <si>
    <t>Kartlegg hvilke forpliktelser som kan være aktuelle (kfr. Styret, ledelse)</t>
  </si>
  <si>
    <t>Vurder om det bør foretas avsetninger som følge av pågående rettstvister eller andre forhold som kan medføre fremtidig tap for selskapet</t>
  </si>
  <si>
    <t xml:space="preserve">Dokumenter og vurder saldo på konti for utsatt inntekt, eksempelvis investeringstilskudd. Kontroller at alt som skal inntektsføres pr 31.12. er tatt til inntekt på korrekt konto. </t>
  </si>
  <si>
    <t>LANGSIKTIG GJELD</t>
  </si>
  <si>
    <t>GJELD TIL KREDITTINSTITUSJON</t>
  </si>
  <si>
    <t>Innhent årsoppgave fra kredittinstitusjon og avstem mot regnskap</t>
  </si>
  <si>
    <t>Gjeld i utenlandsk valuta bokføres til balansedagens kurs</t>
  </si>
  <si>
    <t>Avstem rentekostnader og beregn påløpne renter hvis det er aktuelt</t>
  </si>
  <si>
    <t>Kontroller gitte sikkerhetsstillelser mot avtaler, registre (Kartverket, løsøreregisteret)</t>
  </si>
  <si>
    <t>ANNEN LANGSIKTIG GJELD</t>
  </si>
  <si>
    <t>Innhent låneavtaler og påse at bokført gjeld og renter er i samsvar med avtale</t>
  </si>
  <si>
    <t>Mellomværende med andre statlige virksomheter spesifiseres og avstemmes. Det bør ikke være avvik i mellomværende. Påse at det også foreligger avtaler mellom virksomhetene.</t>
  </si>
  <si>
    <t>KORTSIKTIG GJELD</t>
  </si>
  <si>
    <t>Innhent kontoutdrag eller årsoppgave fra kredittinstitusjon og avstem mot regnskap</t>
  </si>
  <si>
    <t xml:space="preserve">Forklar alle vesentlige åpne avstemmingsposter </t>
  </si>
  <si>
    <t>Kassekredittkonto med positiv saldo (innskudd) reklassifiseres som eiendel</t>
  </si>
  <si>
    <t>Konsernkonto presenteres som mellomværende med hovedkontoinnehaver</t>
  </si>
  <si>
    <t>LEVERANDØRGJELD</t>
  </si>
  <si>
    <t>Vurder om det skal innhentes kontoutdrag og følg opp disse mot egen kontospesifikasjon. Anbefales for større leverandører og spesielt fra utland.</t>
  </si>
  <si>
    <t>Avstem saldoliste (gjerne aldersfordelt) mot regnskap</t>
  </si>
  <si>
    <t>Alle vesentlige debetsaldi forklares. Vurder om debetsaldi skal reklassifiseres som fordringer</t>
  </si>
  <si>
    <t>Merk av leverandører som er bekreftet via kontoutdrag. Alle større avvik må være avklart</t>
  </si>
  <si>
    <t>Gjeld i utenlandsk valuta vurderes til balansedagens kurs. Terminsikret gjeld føres til kursen på valutaterminkontrakten.</t>
  </si>
  <si>
    <t>Følg opp mot bonusavtaler og påse at de blir riktig periodisert</t>
  </si>
  <si>
    <t>Mellomværende med andre statlige virksomheter spesifiseres og avstemmes. Det bør ikke være avvik i mellomværende.</t>
  </si>
  <si>
    <t>SKYLDIGE OFFENTLIGE AVGIFTER</t>
  </si>
  <si>
    <t>SKYLDIG MVA</t>
  </si>
  <si>
    <t>Påse at bokført skyldig mva stemmer med siste terminoppgave</t>
  </si>
  <si>
    <t>Gjennomgå grunnlag for utgående og inngående mva pr termin (egne rapporter)</t>
  </si>
  <si>
    <t>Avstem utgående mva mot salgsinntekter</t>
  </si>
  <si>
    <t>SKYLDIG ARBEIDSGIVERAVGIFT</t>
  </si>
  <si>
    <t>Påse at bokført skyldig aga stemmer med siste innsendte a-meldinger</t>
  </si>
  <si>
    <t xml:space="preserve">Utarbeid en oppstilling for å påse at det er samsvar mellom grunnlag i lønnssystem og regnskap.  </t>
  </si>
  <si>
    <t>Påse at innbetalt avgift stemmer med beregnet iflg avstemming</t>
  </si>
  <si>
    <t>Avstem skyldig arbeidsgiveravgift av skyldige feriepenger og ev. skyldig lønn og bonus</t>
  </si>
  <si>
    <t>SKYLDIG SKATTETREKK</t>
  </si>
  <si>
    <t>Påse at bokført skyldig skattetrekk stemmer med siste innsendte a-meldinger</t>
  </si>
  <si>
    <t>Påse at innrapportert beløp stemmer med innbetalt skattetrekk for året</t>
  </si>
  <si>
    <t>Følg opp konto "innestående skattetrekksmidler" og påse at det er nok innestående til enhver tid. Alternativt følg opp garanti</t>
  </si>
  <si>
    <t>ANNEN KORTSIKTIG GJELD</t>
  </si>
  <si>
    <t>Avstem skyldige feriepenger mot feriepengeliste</t>
  </si>
  <si>
    <t xml:space="preserve">Avstem fleksitid, uttatt/ikke uttatt ferie etc. </t>
  </si>
  <si>
    <t>Kartlegg alle periodiseringer som må gjøres ved å sammenligne mot fjorårets avsetning, analyser mot resultatposter og kontroller mot bilag påfølgende måned.</t>
  </si>
  <si>
    <t>Spesifiser "påløpne kostnader" og underbygg periodiseringene med beregninger og/eller bilag.</t>
  </si>
  <si>
    <t>Konserngjeld avstemmes mot konsernselskap. Påse at det ikke er avvik i mellomværende.</t>
  </si>
  <si>
    <t>Garantiforpliktelser: Gjør et beste estimat for å periodisere kostnaden.  (se andre forpliktelser)</t>
  </si>
  <si>
    <t>Gjeld til ansatte, eiere, styremdlemmer: Avstem mot avtale</t>
  </si>
  <si>
    <t>Forskudd fra kunder: Dokumenter hva kontoen består av og påse riktig klassifisering (se nærmere om anleggskontrakter)</t>
  </si>
  <si>
    <t>RESULTATDISPONERING</t>
  </si>
  <si>
    <t>Påse riktig presentasjon av disponeringer og endring egenkapital</t>
  </si>
  <si>
    <t>RESULTATPOSTER</t>
  </si>
  <si>
    <t>AVSTEMMING FASTE INNTEKTER</t>
  </si>
  <si>
    <t>Totalavstem inntekter som kan avstemmes mot avtale (f.eks husleie, tilskudd)</t>
  </si>
  <si>
    <t>AVSTEMMING FASTE KOSTNADER</t>
  </si>
  <si>
    <t>Totalavstem kostnader som kan avstemmes mot avtale</t>
  </si>
  <si>
    <t>RESULTATANALYSE, KONTROLL PERIODISERING</t>
  </si>
  <si>
    <t>Foreta en overordnet analyse av resultat med utgangspunkt i kontospesifisert regnskap. Forklar vesentlige endringer fra fjorår og/eller budsjett.</t>
  </si>
  <si>
    <t xml:space="preserve">Foreta anlyser ift. nøkkeltall relevant for virksomheten. </t>
  </si>
  <si>
    <t>Påse at utgående faktura er oppdatert i hovedbok pr 31.12 og følg opp at leverte ikke fakturerte varer/tjenester blir periodisert</t>
  </si>
  <si>
    <t>Kontroller kreditnota på nytt år. Følg opp om noen skulle vært bokført på gammelt år</t>
  </si>
  <si>
    <t>ANDRE AKTIVITETER OG KONTROLLER</t>
  </si>
  <si>
    <t>Artskontokontrollen</t>
  </si>
  <si>
    <t>Årsavslutningsposteringer</t>
  </si>
  <si>
    <t>Sjekkliste ved delårs - og årsavslutning</t>
  </si>
  <si>
    <t>* Områder / konti som ikke inngår i denne avstemmingsmappen må utføres av kunde ved hjelp av egne løsninger. Det vil eksempelvis gjelde kontantbeholdninger, varebeholdninger, mva, egenkapital og bank.</t>
  </si>
  <si>
    <t>Bankavstemming</t>
  </si>
  <si>
    <t>S17B</t>
  </si>
  <si>
    <t>Skjema S17B</t>
  </si>
  <si>
    <r>
      <rPr>
        <b/>
        <sz val="11"/>
        <color theme="1"/>
        <rFont val="Calibri"/>
        <family val="2"/>
        <scheme val="minor"/>
      </rPr>
      <t>Formålet</t>
    </r>
    <r>
      <rPr>
        <sz val="11"/>
        <rFont val="Calibri"/>
        <family val="2"/>
        <scheme val="minor"/>
      </rPr>
      <t xml:space="preserve"> med avstemmingen er å dokumentere og kontrollere merverdiavgift for tjenestekjøp fra utlandet (omvendt avgiftsplikt) for virksomheter som ikke er registrert i merverdiavgiftsregisteret.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</si>
</sst>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4" formatCode="_-&quot;kr&quot;\ * #,##0.00_-;\-&quot;kr&quot;\ * #,##0.00_-;_-&quot;kr&quot;\ * &quot;-&quot;??_-;_-@_-"/>
    <numFmt numFmtId="43" formatCode="_-* #,##0.00_-;\-* #,##0.00_-;_-* &quot;-&quot;??_-;_-@_-"/>
    <numFmt numFmtId="164" formatCode="_(* #,##0.00_);_(* \(#,##0.00\);_(* &quot;-&quot;??_);_(@_)"/>
    <numFmt numFmtId="165" formatCode="_ * #,##0_ ;_ * \-#,##0_ ;_ * &quot;-&quot;_ ;_ @_ "/>
    <numFmt numFmtId="166" formatCode="_ &quot;kr&quot;\ * #,##0.00_ ;_ &quot;kr&quot;\ * \-#,##0.00_ ;_ &quot;kr&quot;\ * &quot;-&quot;??_ ;_ @_ "/>
    <numFmt numFmtId="167" formatCode="_ * #,##0.00_ ;_ * \-#,##0.00_ ;_ * &quot;-&quot;??_ ;_ @_ "/>
    <numFmt numFmtId="168" formatCode="dd/mm/yy;@"/>
    <numFmt numFmtId="169" formatCode="_(&quot;kr&quot;* #,##0.00_);_(&quot;kr&quot;* \(#,##0.00\);_(&quot;kr&quot;* &quot;-&quot;??_);_(@_)"/>
    <numFmt numFmtId="170" formatCode="0.0\ %"/>
    <numFmt numFmtId="171" formatCode="#,##0.00_ ;[Red]\-#,##0.00\ "/>
    <numFmt numFmtId="172" formatCode="dd/mm/yyyy;@"/>
    <numFmt numFmtId="173" formatCode="#,##0.00_ ;\-#,##0.00\ "/>
    <numFmt numFmtId="174" formatCode="#,##0;\-#,##0;;"/>
    <numFmt numFmtId="175" formatCode="0000&quot; &quot;00&quot; &quot;00000"/>
    <numFmt numFmtId="176" formatCode="_ * #,##0_ ;_ * \-#,##0_ ;_ * &quot;-&quot;??_ ;_ @_ "/>
    <numFmt numFmtId="177" formatCode="#,##0.0"/>
    <numFmt numFmtId="178" formatCode="d/m/yyyy;@"/>
    <numFmt numFmtId="179" formatCode="[$-F800]dddd\,\ mmmm\ dd\,\ yyyy"/>
    <numFmt numFmtId="180" formatCode="[$-414]#,##0.00"/>
    <numFmt numFmtId="181" formatCode="#,##0;\(#,##0\)"/>
    <numFmt numFmtId="182" formatCode="\ 0000&quot; &quot;00&quot; &quot;00000"/>
    <numFmt numFmtId="183" formatCode="General_)"/>
    <numFmt numFmtId="184" formatCode="#,##0_ ;[Red]\-#,##0\ "/>
  </numFmts>
  <fonts count="202" x14ac:knownFonts="1">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2"/>
      <name val="Arial"/>
      <family val="2"/>
    </font>
    <font>
      <sz val="10"/>
      <name val="Arial"/>
      <family val="2"/>
    </font>
    <font>
      <b/>
      <sz val="12"/>
      <name val="Arial"/>
      <family val="2"/>
    </font>
    <font>
      <b/>
      <sz val="14"/>
      <name val="Arial"/>
      <family val="2"/>
    </font>
    <font>
      <sz val="14"/>
      <name val="Arial"/>
      <family val="2"/>
    </font>
    <font>
      <b/>
      <sz val="16"/>
      <color theme="1"/>
      <name val="Calibri"/>
      <family val="2"/>
      <scheme val="minor"/>
    </font>
    <font>
      <u/>
      <sz val="9"/>
      <color indexed="12"/>
      <name val="Arial"/>
      <family val="2"/>
    </font>
    <font>
      <sz val="10"/>
      <name val="Arial"/>
      <family val="2"/>
    </font>
    <font>
      <b/>
      <sz val="12"/>
      <color theme="1"/>
      <name val="Calibri"/>
      <family val="2"/>
      <scheme val="minor"/>
    </font>
    <font>
      <b/>
      <sz val="8"/>
      <color theme="1"/>
      <name val="Calibri"/>
      <family val="2"/>
      <scheme val="minor"/>
    </font>
    <font>
      <sz val="8"/>
      <color theme="1"/>
      <name val="Calibri"/>
      <family val="2"/>
      <scheme val="minor"/>
    </font>
    <font>
      <sz val="11"/>
      <color rgb="FFFF0000"/>
      <name val="Calibri"/>
      <family val="2"/>
      <scheme val="minor"/>
    </font>
    <font>
      <b/>
      <sz val="9"/>
      <color theme="1"/>
      <name val="Calibri"/>
      <family val="2"/>
      <scheme val="minor"/>
    </font>
    <font>
      <b/>
      <sz val="11"/>
      <color rgb="FFC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name val="Calibri"/>
      <family val="2"/>
    </font>
    <font>
      <b/>
      <sz val="10"/>
      <color theme="1"/>
      <name val="Calibri"/>
      <family val="2"/>
      <scheme val="minor"/>
    </font>
    <font>
      <b/>
      <sz val="9"/>
      <color indexed="81"/>
      <name val="Tahoma"/>
      <family val="2"/>
    </font>
    <font>
      <b/>
      <i/>
      <sz val="11"/>
      <color theme="1"/>
      <name val="Calibri"/>
      <family val="2"/>
      <scheme val="minor"/>
    </font>
    <font>
      <b/>
      <u/>
      <sz val="11"/>
      <color theme="1"/>
      <name val="Calibri"/>
      <family val="2"/>
      <scheme val="minor"/>
    </font>
    <font>
      <sz val="12"/>
      <color theme="1"/>
      <name val="Calibri"/>
      <family val="2"/>
      <scheme val="minor"/>
    </font>
    <font>
      <sz val="10"/>
      <color indexed="8"/>
      <name val="Arial"/>
      <family val="2"/>
    </font>
    <font>
      <b/>
      <sz val="10"/>
      <color indexed="8"/>
      <name val="Arial"/>
      <family val="2"/>
    </font>
    <font>
      <sz val="11"/>
      <color indexed="8"/>
      <name val="Calibri"/>
      <family val="2"/>
      <scheme val="minor"/>
    </font>
    <font>
      <b/>
      <sz val="11"/>
      <color indexed="8"/>
      <name val="Calibri"/>
      <family val="2"/>
      <scheme val="minor"/>
    </font>
    <font>
      <sz val="11"/>
      <name val="Calibri"/>
      <family val="2"/>
      <scheme val="minor"/>
    </font>
    <font>
      <sz val="10"/>
      <color theme="1"/>
      <name val="Calibri"/>
      <family val="2"/>
      <scheme val="minor"/>
    </font>
    <font>
      <b/>
      <sz val="14"/>
      <name val="Calibri"/>
      <family val="2"/>
      <scheme val="minor"/>
    </font>
    <font>
      <sz val="9"/>
      <color indexed="81"/>
      <name val="Tahoma"/>
      <family val="2"/>
    </font>
    <font>
      <b/>
      <sz val="26"/>
      <color theme="0"/>
      <name val="Source Serif Pro"/>
      <family val="1"/>
    </font>
    <font>
      <sz val="10"/>
      <color indexed="8"/>
      <name val="Source Sans Pro"/>
      <family val="2"/>
    </font>
    <font>
      <sz val="8"/>
      <color theme="0"/>
      <name val="Source Sans Pro"/>
      <family val="2"/>
    </font>
    <font>
      <sz val="11"/>
      <color theme="0"/>
      <name val="Source Sans Pro SemiBold"/>
      <family val="2"/>
    </font>
    <font>
      <sz val="10"/>
      <color indexed="8"/>
      <name val="Source Sans Pro SemiBold"/>
      <family val="2"/>
    </font>
    <font>
      <b/>
      <sz val="11"/>
      <name val="Source Sans Pro"/>
      <family val="2"/>
    </font>
    <font>
      <b/>
      <sz val="11"/>
      <color indexed="8"/>
      <name val="Source Sans Pro"/>
      <family val="2"/>
    </font>
    <font>
      <sz val="11"/>
      <color indexed="8"/>
      <name val="Source Sans Pro"/>
      <family val="2"/>
    </font>
    <font>
      <sz val="11"/>
      <name val="Source Sans Pro"/>
      <family val="2"/>
    </font>
    <font>
      <sz val="11"/>
      <color theme="1"/>
      <name val="Source Sans Pro"/>
      <family val="2"/>
    </font>
    <font>
      <sz val="10"/>
      <color theme="1"/>
      <name val="Source Sans Pro"/>
      <family val="2"/>
    </font>
    <font>
      <sz val="10"/>
      <color theme="0"/>
      <name val="Source Sans Pro"/>
      <family val="2"/>
    </font>
    <font>
      <b/>
      <strike/>
      <sz val="11"/>
      <color theme="1"/>
      <name val="Calibri"/>
      <family val="2"/>
      <scheme val="minor"/>
    </font>
    <font>
      <b/>
      <sz val="11"/>
      <color rgb="FFFF0000"/>
      <name val="Calibri"/>
      <family val="2"/>
      <scheme val="minor"/>
    </font>
    <font>
      <i/>
      <sz val="11"/>
      <color rgb="FFFF0000"/>
      <name val="Calibri"/>
      <family val="2"/>
      <scheme val="minor"/>
    </font>
    <font>
      <sz val="10"/>
      <color theme="1"/>
      <name val="Arial"/>
      <family val="2"/>
    </font>
    <font>
      <b/>
      <sz val="10"/>
      <name val="Arial"/>
      <family val="2"/>
    </font>
    <font>
      <b/>
      <sz val="12"/>
      <color indexed="8"/>
      <name val="Arial"/>
      <family val="2"/>
    </font>
    <font>
      <b/>
      <sz val="12"/>
      <color theme="0"/>
      <name val="Arial"/>
      <family val="2"/>
    </font>
    <font>
      <b/>
      <sz val="10"/>
      <color theme="0"/>
      <name val="Arial"/>
      <family val="2"/>
    </font>
    <font>
      <sz val="8"/>
      <name val="Calibri"/>
      <family val="2"/>
      <scheme val="minor"/>
    </font>
    <font>
      <b/>
      <sz val="11"/>
      <name val="Calibri"/>
      <family val="2"/>
      <scheme val="minor"/>
    </font>
    <font>
      <sz val="11"/>
      <color rgb="FF000000"/>
      <name val="Calibri"/>
      <family val="2"/>
    </font>
    <font>
      <strike/>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scheme val="minor"/>
    </font>
    <font>
      <b/>
      <i/>
      <sz val="11"/>
      <color rgb="FFFF0000"/>
      <name val="Source Sans Pro"/>
      <family val="2"/>
    </font>
    <font>
      <i/>
      <sz val="11"/>
      <color theme="1"/>
      <name val="Calibri"/>
      <family val="2"/>
      <scheme val="minor"/>
    </font>
    <font>
      <b/>
      <sz val="11"/>
      <color rgb="FFFFFF00"/>
      <name val="Calibri"/>
      <family val="2"/>
      <scheme val="minor"/>
    </font>
    <font>
      <b/>
      <sz val="16"/>
      <color theme="0"/>
      <name val="Source Serif Pro"/>
      <family val="1"/>
    </font>
    <font>
      <b/>
      <sz val="9"/>
      <name val="Calibri"/>
      <family val="2"/>
      <scheme val="minor"/>
    </font>
    <font>
      <strike/>
      <sz val="11"/>
      <name val="Calibri"/>
      <family val="2"/>
      <scheme val="minor"/>
    </font>
    <font>
      <i/>
      <sz val="8"/>
      <color rgb="FFFF0000"/>
      <name val="Calibri"/>
      <family val="2"/>
      <scheme val="minor"/>
    </font>
    <font>
      <i/>
      <sz val="9"/>
      <color theme="1"/>
      <name val="Calibri"/>
      <family val="2"/>
      <scheme val="minor"/>
    </font>
    <font>
      <i/>
      <sz val="8"/>
      <color theme="1"/>
      <name val="Calibri"/>
      <family val="2"/>
      <scheme val="minor"/>
    </font>
    <font>
      <sz val="14"/>
      <name val="Calibri"/>
      <family val="2"/>
      <scheme val="minor"/>
    </font>
    <font>
      <i/>
      <sz val="11"/>
      <name val="Calibri"/>
      <family val="2"/>
      <scheme val="minor"/>
    </font>
    <font>
      <i/>
      <sz val="10"/>
      <color theme="1"/>
      <name val="Calibri"/>
      <family val="2"/>
      <scheme val="minor"/>
    </font>
    <font>
      <i/>
      <sz val="10"/>
      <name val="Calibri"/>
      <family val="2"/>
      <scheme val="minor"/>
    </font>
    <font>
      <b/>
      <i/>
      <sz val="11"/>
      <name val="Calibri"/>
      <family val="2"/>
      <scheme val="minor"/>
    </font>
    <font>
      <b/>
      <sz val="8"/>
      <name val="Calibri"/>
      <family val="2"/>
      <scheme val="minor"/>
    </font>
    <font>
      <b/>
      <strike/>
      <sz val="11"/>
      <name val="Calibri"/>
      <family val="2"/>
      <scheme val="minor"/>
    </font>
    <font>
      <b/>
      <sz val="10"/>
      <name val="Calibri"/>
      <family val="2"/>
      <scheme val="minor"/>
    </font>
    <font>
      <i/>
      <sz val="11"/>
      <color theme="0"/>
      <name val="Calibri"/>
      <family val="2"/>
      <scheme val="minor"/>
    </font>
    <font>
      <i/>
      <sz val="8"/>
      <name val="Calibri"/>
      <family val="2"/>
      <scheme val="minor"/>
    </font>
    <font>
      <i/>
      <u/>
      <sz val="9"/>
      <color indexed="12"/>
      <name val="Arial"/>
      <family val="2"/>
    </font>
    <font>
      <sz val="11"/>
      <color theme="0"/>
      <name val="Calibri"/>
      <family val="2"/>
    </font>
    <font>
      <i/>
      <sz val="9"/>
      <name val="Calibri"/>
      <family val="2"/>
      <scheme val="minor"/>
    </font>
    <font>
      <b/>
      <strike/>
      <sz val="14"/>
      <name val="Arial"/>
      <family val="2"/>
    </font>
    <font>
      <strike/>
      <sz val="12"/>
      <name val="Arial"/>
      <family val="2"/>
    </font>
    <font>
      <b/>
      <sz val="16"/>
      <color theme="0"/>
      <name val="Arial"/>
      <family val="2"/>
    </font>
    <font>
      <b/>
      <sz val="14"/>
      <color theme="0"/>
      <name val="Arial"/>
      <family val="2"/>
    </font>
    <font>
      <u/>
      <sz val="9"/>
      <color theme="0"/>
      <name val="Arial"/>
      <family val="2"/>
    </font>
    <font>
      <i/>
      <sz val="12"/>
      <color rgb="FFFF0000"/>
      <name val="Calibri"/>
      <family val="2"/>
      <scheme val="minor"/>
    </font>
    <font>
      <b/>
      <i/>
      <sz val="9"/>
      <color rgb="FF0066FF"/>
      <name val="Calibri"/>
      <family val="2"/>
      <scheme val="minor"/>
    </font>
    <font>
      <i/>
      <sz val="12"/>
      <color theme="1"/>
      <name val="Calibri"/>
      <family val="2"/>
      <scheme val="minor"/>
    </font>
    <font>
      <u/>
      <sz val="12"/>
      <color theme="1"/>
      <name val="Calibri"/>
      <family val="2"/>
      <scheme val="minor"/>
    </font>
    <font>
      <b/>
      <sz val="9"/>
      <color rgb="FF0066FF"/>
      <name val="Calibri"/>
      <family val="2"/>
      <scheme val="minor"/>
    </font>
    <font>
      <i/>
      <sz val="10"/>
      <color rgb="FFFF0000"/>
      <name val="Calibri"/>
      <family val="2"/>
      <scheme val="minor"/>
    </font>
    <font>
      <sz val="12"/>
      <name val="Calibri"/>
      <family val="2"/>
      <scheme val="minor"/>
    </font>
    <font>
      <sz val="10"/>
      <color rgb="FFFF0000"/>
      <name val="Arial"/>
      <family val="2"/>
    </font>
    <font>
      <sz val="11"/>
      <color rgb="FF000000"/>
      <name val="Calibri"/>
      <family val="2"/>
      <scheme val="minor"/>
    </font>
    <font>
      <b/>
      <sz val="11"/>
      <color theme="0" tint="-0.249977111117893"/>
      <name val="Calibri"/>
      <family val="2"/>
      <scheme val="minor"/>
    </font>
    <font>
      <i/>
      <sz val="11"/>
      <name val="Source Sans Pro"/>
      <family val="2"/>
    </font>
    <font>
      <b/>
      <sz val="14"/>
      <color rgb="FFFF0000"/>
      <name val="Calibri"/>
      <family val="2"/>
      <scheme val="minor"/>
    </font>
    <font>
      <b/>
      <sz val="14"/>
      <color rgb="FF000000"/>
      <name val="Calibri"/>
      <family val="2"/>
      <scheme val="minor"/>
    </font>
    <font>
      <sz val="14"/>
      <color rgb="FF000000"/>
      <name val="Calibri"/>
      <family val="2"/>
      <scheme val="minor"/>
    </font>
    <font>
      <b/>
      <sz val="11"/>
      <color rgb="FF000000"/>
      <name val="Calibri"/>
      <family val="2"/>
      <scheme val="minor"/>
    </font>
    <font>
      <b/>
      <i/>
      <sz val="18"/>
      <color theme="4" tint="-0.249977111117893"/>
      <name val="Calibri"/>
      <family val="2"/>
      <scheme val="minor"/>
    </font>
    <font>
      <b/>
      <i/>
      <sz val="11"/>
      <color rgb="FF000000"/>
      <name val="Calibri"/>
      <family val="2"/>
      <scheme val="minor"/>
    </font>
    <font>
      <b/>
      <i/>
      <sz val="10"/>
      <name val="Calibri"/>
      <family val="2"/>
      <scheme val="minor"/>
    </font>
    <font>
      <b/>
      <sz val="18"/>
      <color theme="1"/>
      <name val="Calibri"/>
      <family val="2"/>
      <scheme val="minor"/>
    </font>
    <font>
      <b/>
      <sz val="12"/>
      <color rgb="FF000000"/>
      <name val="Calibri"/>
      <family val="2"/>
      <scheme val="minor"/>
    </font>
    <font>
      <i/>
      <sz val="11"/>
      <color rgb="FFD1D1D1"/>
      <name val="Calibri"/>
      <family val="2"/>
      <scheme val="minor"/>
    </font>
    <font>
      <b/>
      <sz val="9"/>
      <color rgb="FF000000"/>
      <name val="Calibri"/>
      <family val="2"/>
      <scheme val="minor"/>
    </font>
    <font>
      <sz val="10"/>
      <color rgb="FFFF0000"/>
      <name val="Source Sans Pro"/>
      <family val="2"/>
    </font>
    <font>
      <b/>
      <sz val="10"/>
      <color rgb="FFFF0000"/>
      <name val="Arial"/>
      <family val="2"/>
    </font>
    <font>
      <sz val="24"/>
      <color rgb="FFFF0000"/>
      <name val="Calibri"/>
      <family val="2"/>
      <scheme val="minor"/>
    </font>
    <font>
      <b/>
      <strike/>
      <sz val="11"/>
      <color rgb="FF000000"/>
      <name val="Calibri"/>
      <family val="2"/>
      <scheme val="minor"/>
    </font>
    <font>
      <strike/>
      <sz val="11"/>
      <color rgb="FF000000"/>
      <name val="Calibri"/>
      <family val="2"/>
      <scheme val="minor"/>
    </font>
    <font>
      <i/>
      <strike/>
      <sz val="11"/>
      <color rgb="FF000000"/>
      <name val="Calibri"/>
      <family val="2"/>
      <scheme val="minor"/>
    </font>
    <font>
      <b/>
      <sz val="11"/>
      <color rgb="FFD1D1D1"/>
      <name val="Calibri"/>
      <family val="2"/>
      <scheme val="minor"/>
    </font>
    <font>
      <b/>
      <sz val="11"/>
      <color rgb="FF000000"/>
      <name val="Calibri"/>
      <family val="2"/>
    </font>
    <font>
      <b/>
      <i/>
      <sz val="9"/>
      <color theme="1"/>
      <name val="Calibri"/>
      <family val="2"/>
      <scheme val="minor"/>
    </font>
    <font>
      <i/>
      <sz val="11"/>
      <color rgb="FF000000"/>
      <name val="Calibri"/>
      <family val="2"/>
      <scheme val="minor"/>
    </font>
    <font>
      <b/>
      <sz val="14"/>
      <color indexed="8"/>
      <name val="Calibri"/>
      <family val="2"/>
      <scheme val="minor"/>
    </font>
    <font>
      <b/>
      <sz val="10"/>
      <color indexed="8"/>
      <name val="Calibri"/>
      <family val="2"/>
      <scheme val="minor"/>
    </font>
    <font>
      <sz val="10"/>
      <name val="Calibri"/>
      <family val="2"/>
      <scheme val="minor"/>
    </font>
    <font>
      <b/>
      <sz val="14"/>
      <color theme="0"/>
      <name val="Source Serif Pro"/>
      <family val="1"/>
    </font>
    <font>
      <sz val="11"/>
      <color theme="1"/>
      <name val="Calibri"/>
      <family val="2"/>
    </font>
    <font>
      <sz val="12"/>
      <color rgb="FF000000"/>
      <name val="Calibri"/>
      <family val="2"/>
      <scheme val="minor"/>
    </font>
    <font>
      <b/>
      <sz val="11"/>
      <name val="Calibri"/>
      <family val="2"/>
    </font>
    <font>
      <b/>
      <sz val="16"/>
      <name val="Calibri"/>
      <family val="2"/>
      <scheme val="minor"/>
    </font>
    <font>
      <b/>
      <sz val="12"/>
      <name val="Calibri"/>
      <family val="2"/>
      <scheme val="minor"/>
    </font>
    <font>
      <b/>
      <sz val="11"/>
      <color rgb="FFBFBFBF"/>
      <name val="Calibri"/>
      <family val="2"/>
      <scheme val="minor"/>
    </font>
    <font>
      <sz val="9"/>
      <name val="Calibri"/>
      <family val="2"/>
      <scheme val="minor"/>
    </font>
    <font>
      <b/>
      <i/>
      <sz val="11"/>
      <color rgb="FFFF0000"/>
      <name val="Calibri"/>
      <family val="2"/>
      <scheme val="minor"/>
    </font>
    <font>
      <u/>
      <sz val="9"/>
      <color indexed="12"/>
      <name val="Arial"/>
      <family val="2"/>
    </font>
    <font>
      <i/>
      <sz val="11"/>
      <color indexed="8"/>
      <name val="Calibri"/>
      <family val="2"/>
      <scheme val="minor"/>
    </font>
    <font>
      <sz val="10"/>
      <color indexed="8"/>
      <name val="Source Sans Pro SemiBold"/>
      <family val="2"/>
    </font>
    <font>
      <sz val="11"/>
      <color theme="1"/>
      <name val="Source Sans Pro"/>
      <family val="2"/>
    </font>
    <font>
      <sz val="11"/>
      <color theme="1"/>
      <name val="Calibri"/>
      <family val="2"/>
    </font>
    <font>
      <sz val="11"/>
      <color rgb="FF444444"/>
      <name val="Calibri"/>
      <family val="2"/>
      <scheme val="minor"/>
    </font>
    <font>
      <sz val="10"/>
      <name val="Arial"/>
      <family val="2"/>
    </font>
    <font>
      <sz val="10"/>
      <color theme="1"/>
      <name val="Source Sans Pro"/>
      <family val="2"/>
    </font>
    <font>
      <sz val="11"/>
      <color indexed="8"/>
      <name val="Source Sans Pro"/>
      <family val="2"/>
    </font>
    <font>
      <sz val="11"/>
      <name val="Source Sans Pro"/>
      <family val="2"/>
    </font>
    <font>
      <u/>
      <sz val="9"/>
      <name val="Calibri"/>
      <family val="2"/>
      <scheme val="minor"/>
    </font>
    <font>
      <u/>
      <sz val="11"/>
      <color theme="1"/>
      <name val="Calibri"/>
      <family val="2"/>
      <scheme val="minor"/>
    </font>
    <font>
      <b/>
      <sz val="11"/>
      <color rgb="FF000000"/>
      <name val="Calibri"/>
      <family val="2"/>
    </font>
    <font>
      <sz val="11"/>
      <color rgb="FF000000"/>
      <name val="Calibri"/>
      <family val="2"/>
    </font>
    <font>
      <b/>
      <sz val="11"/>
      <color rgb="FF000000"/>
      <name val="Calibri"/>
      <family val="2"/>
      <scheme val="minor"/>
    </font>
    <font>
      <sz val="11"/>
      <color rgb="FF000000"/>
      <name val="Calibri"/>
      <family val="2"/>
      <scheme val="minor"/>
    </font>
    <font>
      <sz val="12"/>
      <name val="Times New Roman"/>
      <family val="1"/>
    </font>
    <font>
      <b/>
      <sz val="9"/>
      <name val="Arial"/>
      <family val="2"/>
    </font>
    <font>
      <b/>
      <i/>
      <sz val="9"/>
      <name val="Calibri"/>
      <family val="2"/>
      <scheme val="minor"/>
    </font>
    <font>
      <strike/>
      <sz val="9"/>
      <name val="Calibri"/>
      <family val="2"/>
      <scheme val="minor"/>
    </font>
    <font>
      <sz val="8"/>
      <color indexed="81"/>
      <name val="Tahoma"/>
      <family val="2"/>
    </font>
    <font>
      <b/>
      <sz val="9"/>
      <name val="Times New Roman"/>
      <family val="1"/>
    </font>
    <font>
      <sz val="9"/>
      <name val="Arial"/>
      <family val="2"/>
    </font>
    <font>
      <b/>
      <sz val="10"/>
      <color theme="1"/>
      <name val="Arial"/>
      <family val="2"/>
    </font>
    <font>
      <b/>
      <i/>
      <sz val="10"/>
      <color theme="1"/>
      <name val="Arial"/>
      <family val="2"/>
    </font>
    <font>
      <i/>
      <sz val="10"/>
      <color theme="1"/>
      <name val="Arial"/>
      <family val="2"/>
    </font>
    <font>
      <i/>
      <sz val="10"/>
      <color rgb="FFFF0000"/>
      <name val="Arial"/>
      <family val="2"/>
    </font>
    <font>
      <sz val="10"/>
      <color rgb="FF000000"/>
      <name val="Arial"/>
      <family val="2"/>
    </font>
    <font>
      <u/>
      <sz val="9"/>
      <color theme="10"/>
      <name val="Arial"/>
      <family val="2"/>
    </font>
    <font>
      <b/>
      <sz val="12"/>
      <color indexed="8"/>
      <name val="Calibri"/>
      <family val="2"/>
      <scheme val="minor"/>
    </font>
    <font>
      <b/>
      <sz val="12"/>
      <color theme="1"/>
      <name val="Arial"/>
      <family val="2"/>
    </font>
    <font>
      <sz val="20"/>
      <color theme="1"/>
      <name val="Arial"/>
      <family val="2"/>
    </font>
    <font>
      <sz val="10"/>
      <name val="Times New Roman"/>
      <family val="1"/>
    </font>
    <font>
      <sz val="9"/>
      <color theme="1"/>
      <name val="Calibri"/>
      <family val="2"/>
      <scheme val="minor"/>
    </font>
    <font>
      <b/>
      <sz val="7"/>
      <name val="Calibri"/>
      <family val="2"/>
      <scheme val="minor"/>
    </font>
    <font>
      <b/>
      <sz val="15"/>
      <name val="Calibri"/>
      <family val="2"/>
      <scheme val="minor"/>
    </font>
    <font>
      <sz val="11"/>
      <color theme="1"/>
      <name val="Arial"/>
      <family val="2"/>
    </font>
    <font>
      <b/>
      <sz val="13"/>
      <color theme="1"/>
      <name val="Calibri"/>
      <family val="2"/>
      <scheme val="minor"/>
    </font>
    <font>
      <b/>
      <sz val="11"/>
      <color theme="1"/>
      <name val="Arial"/>
      <family val="2"/>
    </font>
    <font>
      <sz val="10"/>
      <color theme="0"/>
      <name val="Calibri"/>
      <family val="2"/>
      <scheme val="minor"/>
    </font>
    <font>
      <b/>
      <sz val="13"/>
      <color theme="0"/>
      <name val="Calibri"/>
      <family val="2"/>
      <scheme val="minor"/>
    </font>
    <font>
      <sz val="11"/>
      <color theme="0"/>
      <name val="Arial"/>
      <family val="2"/>
    </font>
    <font>
      <b/>
      <sz val="11"/>
      <color theme="0"/>
      <name val="Arial"/>
      <family val="2"/>
    </font>
    <font>
      <b/>
      <sz val="10"/>
      <color theme="0"/>
      <name val="Calibri"/>
      <family val="2"/>
      <scheme val="minor"/>
    </font>
    <font>
      <u/>
      <sz val="10"/>
      <color theme="0"/>
      <name val="Calibri"/>
      <family val="2"/>
      <scheme val="minor"/>
    </font>
    <font>
      <b/>
      <sz val="13"/>
      <name val="Calibri"/>
      <family val="2"/>
      <scheme val="minor"/>
    </font>
  </fonts>
  <fills count="85">
    <fill>
      <patternFill patternType="none"/>
    </fill>
    <fill>
      <patternFill patternType="gray125"/>
    </fill>
    <fill>
      <patternFill patternType="solid">
        <fgColor theme="0" tint="-0.249977111117893"/>
        <bgColor indexed="64"/>
      </patternFill>
    </fill>
    <fill>
      <patternFill patternType="solid">
        <fgColor indexed="9"/>
        <bgColor indexed="64"/>
      </patternFill>
    </fill>
    <fill>
      <patternFill patternType="solid">
        <fgColor rgb="FFFF99CC"/>
        <bgColor indexed="64"/>
      </patternFill>
    </fill>
    <fill>
      <patternFill patternType="solid">
        <fgColor rgb="FFFFFF00"/>
        <bgColor indexed="64"/>
      </patternFill>
    </fill>
    <fill>
      <patternFill patternType="solid">
        <fgColor rgb="FF00B050"/>
        <bgColor indexed="64"/>
      </patternFill>
    </fill>
    <fill>
      <patternFill patternType="solid">
        <fgColor theme="9" tint="0.59999389629810485"/>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tint="-0.249977111117893"/>
        <bgColor indexed="9"/>
      </patternFill>
    </fill>
    <fill>
      <patternFill patternType="solid">
        <fgColor theme="8" tint="0.79998168889431442"/>
        <bgColor indexed="9"/>
      </patternFill>
    </fill>
    <fill>
      <patternFill patternType="solid">
        <fgColor theme="8" tint="0.39997558519241921"/>
        <bgColor indexed="9"/>
      </patternFill>
    </fill>
    <fill>
      <patternFill patternType="solid">
        <fgColor rgb="FFFFC000"/>
        <bgColor indexed="64"/>
      </patternFill>
    </fill>
    <fill>
      <patternFill patternType="solid">
        <fgColor rgb="FF005B91"/>
        <bgColor indexed="64"/>
      </patternFill>
    </fill>
    <fill>
      <patternFill patternType="solid">
        <fgColor theme="0"/>
        <bgColor indexed="64"/>
      </patternFill>
    </fill>
    <fill>
      <patternFill patternType="solid">
        <fgColor indexed="9"/>
        <bgColor indexed="9"/>
      </patternFill>
    </fill>
    <fill>
      <patternFill patternType="solid">
        <fgColor theme="0"/>
        <bgColor indexed="9"/>
      </patternFill>
    </fill>
    <fill>
      <patternFill patternType="solid">
        <fgColor indexed="22"/>
        <bgColor indexed="64"/>
      </patternFill>
    </fill>
    <fill>
      <patternFill patternType="solid">
        <fgColor rgb="FFD9DADA"/>
        <bgColor indexed="64"/>
      </patternFill>
    </fill>
    <fill>
      <patternFill patternType="solid">
        <fgColor theme="8"/>
        <bgColor indexed="64"/>
      </patternFill>
    </fill>
    <fill>
      <patternFill patternType="solid">
        <fgColor theme="8" tint="0.7999511703848384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8" tint="0.599963377788628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rgb="FFD9DADA"/>
        <bgColor indexed="9"/>
      </patternFill>
    </fill>
    <fill>
      <patternFill patternType="solid">
        <fgColor theme="0" tint="-0.34998626667073579"/>
        <bgColor indexed="9"/>
      </patternFill>
    </fill>
    <fill>
      <patternFill patternType="solid">
        <fgColor rgb="FFD1D1D1"/>
        <bgColor indexed="64"/>
      </patternFill>
    </fill>
    <fill>
      <patternFill patternType="solid">
        <fgColor rgb="FFE5F5FC"/>
        <bgColor indexed="64"/>
      </patternFill>
    </fill>
    <fill>
      <patternFill patternType="solid">
        <fgColor rgb="FFF18C98"/>
        <bgColor rgb="FF000000"/>
      </patternFill>
    </fill>
    <fill>
      <patternFill patternType="solid">
        <fgColor rgb="FF99D9F4"/>
        <bgColor indexed="64"/>
      </patternFill>
    </fill>
    <fill>
      <patternFill patternType="solid">
        <fgColor rgb="FFBFBFBF"/>
        <bgColor indexed="64"/>
      </patternFill>
    </fill>
    <fill>
      <patternFill patternType="solid">
        <fgColor rgb="FFF18C98"/>
        <bgColor indexed="64"/>
      </patternFill>
    </fill>
    <fill>
      <patternFill patternType="solid">
        <fgColor rgb="FFD1D1D1"/>
        <bgColor rgb="FF000000"/>
      </patternFill>
    </fill>
    <fill>
      <patternFill patternType="solid">
        <fgColor rgb="FFE5F5FC"/>
        <bgColor rgb="FF000000"/>
      </patternFill>
    </fill>
    <fill>
      <patternFill patternType="solid">
        <fgColor rgb="FF99D9F4"/>
        <bgColor rgb="FF000000"/>
      </patternFill>
    </fill>
    <fill>
      <patternFill patternType="solid">
        <fgColor rgb="FFD1D1D1"/>
        <bgColor indexed="9"/>
      </patternFill>
    </fill>
    <fill>
      <patternFill patternType="solid">
        <fgColor rgb="FFE5F5FC"/>
        <bgColor indexed="9"/>
      </patternFill>
    </fill>
  </fills>
  <borders count="549">
    <border>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auto="1"/>
      </left>
      <right/>
      <top style="medium">
        <color auto="1"/>
      </top>
      <bottom style="medium">
        <color auto="1"/>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auto="1"/>
      </right>
      <top style="medium">
        <color auto="1"/>
      </top>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rgb="FF00539B"/>
      </left>
      <right/>
      <top/>
      <bottom/>
      <diagonal/>
    </border>
    <border>
      <left/>
      <right style="thin">
        <color rgb="FF00539B"/>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000000"/>
      </left>
      <right/>
      <top/>
      <bottom/>
      <diagonal/>
    </border>
    <border>
      <left style="medium">
        <color rgb="FF000000"/>
      </left>
      <right/>
      <top/>
      <bottom style="medium">
        <color rgb="FF000000"/>
      </bottom>
      <diagonal/>
    </border>
    <border>
      <left style="thin">
        <color indexed="64"/>
      </left>
      <right style="medium">
        <color rgb="FF000000"/>
      </right>
      <top/>
      <bottom style="medium">
        <color rgb="FF000000"/>
      </bottom>
      <diagonal/>
    </border>
    <border>
      <left style="thin">
        <color rgb="FF000000"/>
      </left>
      <right style="thin">
        <color rgb="FF000000"/>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style="medium">
        <color indexed="64"/>
      </bottom>
      <diagonal/>
    </border>
    <border>
      <left/>
      <right/>
      <top style="medium">
        <color indexed="64"/>
      </top>
      <bottom style="thin">
        <color auto="1"/>
      </bottom>
      <diagonal/>
    </border>
    <border>
      <left style="medium">
        <color indexed="64"/>
      </left>
      <right style="medium">
        <color indexed="64"/>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style="medium">
        <color indexed="64"/>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style="medium">
        <color indexed="64"/>
      </bottom>
      <diagonal/>
    </border>
    <border>
      <left style="medium">
        <color rgb="FF000000"/>
      </left>
      <right/>
      <top style="medium">
        <color rgb="FF000000"/>
      </top>
      <bottom style="medium">
        <color auto="1"/>
      </bottom>
      <diagonal/>
    </border>
    <border>
      <left/>
      <right style="medium">
        <color rgb="FF000000"/>
      </right>
      <top style="medium">
        <color rgb="FF000000"/>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bottom style="medium">
        <color indexed="64"/>
      </bottom>
      <diagonal/>
    </border>
    <border>
      <left style="medium">
        <color rgb="FF000000"/>
      </left>
      <right/>
      <top style="medium">
        <color auto="1"/>
      </top>
      <bottom style="medium">
        <color auto="1"/>
      </bottom>
      <diagonal/>
    </border>
    <border>
      <left/>
      <right style="medium">
        <color rgb="FF000000"/>
      </right>
      <top style="medium">
        <color indexed="64"/>
      </top>
      <bottom style="medium">
        <color indexed="64"/>
      </bottom>
      <diagonal/>
    </border>
    <border>
      <left style="medium">
        <color indexed="64"/>
      </left>
      <right style="medium">
        <color rgb="FF000000"/>
      </right>
      <top style="medium">
        <color indexed="64"/>
      </top>
      <bottom/>
      <diagonal/>
    </border>
    <border>
      <left/>
      <right style="medium">
        <color indexed="64"/>
      </right>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thin">
        <color indexed="64"/>
      </left>
      <right/>
      <top style="medium">
        <color rgb="FF000000"/>
      </top>
      <bottom style="thin">
        <color auto="1"/>
      </bottom>
      <diagonal/>
    </border>
    <border>
      <left/>
      <right style="medium">
        <color rgb="FF000000"/>
      </right>
      <top style="medium">
        <color rgb="FF000000"/>
      </top>
      <bottom style="thin">
        <color indexed="64"/>
      </bottom>
      <diagonal/>
    </border>
    <border>
      <left style="thin">
        <color indexed="64"/>
      </left>
      <right style="thin">
        <color indexed="64"/>
      </right>
      <top style="medium">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diagonal/>
    </border>
    <border>
      <left style="medium">
        <color rgb="FF000000"/>
      </left>
      <right style="thin">
        <color rgb="FF000000"/>
      </right>
      <top/>
      <bottom style="medium">
        <color rgb="FF000000"/>
      </bottom>
      <diagonal/>
    </border>
    <border>
      <left/>
      <right style="medium">
        <color rgb="FF000000"/>
      </right>
      <top style="thin">
        <color rgb="FF000000"/>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right style="thin">
        <color indexed="64"/>
      </right>
      <top style="thin">
        <color indexed="64"/>
      </top>
      <bottom style="medium">
        <color rgb="FF000000"/>
      </bottom>
      <diagonal/>
    </border>
    <border>
      <left style="medium">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style="medium">
        <color rgb="FF000000"/>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medium">
        <color indexed="64"/>
      </left>
      <right style="medium">
        <color indexed="64"/>
      </right>
      <top style="thin">
        <color indexed="64"/>
      </top>
      <bottom style="medium">
        <color rgb="FF000000"/>
      </bottom>
      <diagonal/>
    </border>
    <border>
      <left/>
      <right style="medium">
        <color auto="1"/>
      </right>
      <top style="thin">
        <color auto="1"/>
      </top>
      <bottom style="medium">
        <color rgb="FF000000"/>
      </bottom>
      <diagonal/>
    </border>
    <border>
      <left style="medium">
        <color indexed="64"/>
      </left>
      <right style="medium">
        <color rgb="FF000000"/>
      </right>
      <top style="thin">
        <color indexed="64"/>
      </top>
      <bottom style="medium">
        <color rgb="FF000000"/>
      </bottom>
      <diagonal/>
    </border>
    <border>
      <left style="medium">
        <color indexed="64"/>
      </left>
      <right style="thin">
        <color auto="1"/>
      </right>
      <top style="medium">
        <color rgb="FF000000"/>
      </top>
      <bottom style="thin">
        <color auto="1"/>
      </bottom>
      <diagonal/>
    </border>
    <border>
      <left style="medium">
        <color rgb="FF000000"/>
      </left>
      <right/>
      <top style="thin">
        <color indexed="64"/>
      </top>
      <bottom style="medium">
        <color indexed="64"/>
      </bottom>
      <diagonal/>
    </border>
    <border>
      <left/>
      <right style="thin">
        <color auto="1"/>
      </right>
      <top style="medium">
        <color indexed="64"/>
      </top>
      <bottom style="thin">
        <color auto="1"/>
      </bottom>
      <diagonal/>
    </border>
    <border>
      <left style="thin">
        <color auto="1"/>
      </left>
      <right/>
      <top/>
      <bottom/>
      <diagonal/>
    </border>
    <border>
      <left style="thin">
        <color auto="1"/>
      </left>
      <right/>
      <top style="medium">
        <color indexed="64"/>
      </top>
      <bottom style="thin">
        <color auto="1"/>
      </bottom>
      <diagonal/>
    </border>
    <border>
      <left/>
      <right style="medium">
        <color indexed="64"/>
      </right>
      <top style="medium">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medium">
        <color indexed="64"/>
      </left>
      <right style="medium">
        <color indexed="64"/>
      </right>
      <top style="thin">
        <color indexed="64"/>
      </top>
      <bottom style="thin">
        <color indexed="64"/>
      </bottom>
      <diagonal/>
    </border>
    <border>
      <left style="medium">
        <color indexed="64"/>
      </left>
      <right style="medium">
        <color rgb="FF000000"/>
      </right>
      <top style="thin">
        <color indexed="64"/>
      </top>
      <bottom style="thin">
        <color indexed="64"/>
      </bottom>
      <diagonal/>
    </border>
    <border>
      <left style="thin">
        <color indexed="64"/>
      </left>
      <right/>
      <top style="thin">
        <color indexed="64"/>
      </top>
      <bottom style="thin">
        <color rgb="FF00539B"/>
      </bottom>
      <diagonal/>
    </border>
    <border>
      <left/>
      <right style="thin">
        <color indexed="64"/>
      </right>
      <top style="thin">
        <color indexed="64"/>
      </top>
      <bottom style="thin">
        <color rgb="FF00539B"/>
      </bottom>
      <diagonal/>
    </border>
    <border>
      <left style="thin">
        <color indexed="64"/>
      </left>
      <right style="medium">
        <color rgb="FF000000"/>
      </right>
      <top style="thin">
        <color indexed="64"/>
      </top>
      <bottom style="medium">
        <color indexed="64"/>
      </bottom>
      <diagonal/>
    </border>
    <border>
      <left/>
      <right/>
      <top style="thin">
        <color auto="1"/>
      </top>
      <bottom style="medium">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rgb="FF00539B"/>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medium">
        <color indexed="64"/>
      </left>
      <right/>
      <top style="medium">
        <color indexed="64"/>
      </top>
      <bottom style="thin">
        <color indexed="64"/>
      </bottom>
      <diagonal/>
    </border>
    <border>
      <left style="thin">
        <color indexed="64"/>
      </left>
      <right style="medium">
        <color indexed="64"/>
      </right>
      <top style="medium">
        <color rgb="FF000000"/>
      </top>
      <bottom style="thin">
        <color indexed="64"/>
      </bottom>
      <diagonal/>
    </border>
    <border>
      <left style="thin">
        <color indexed="64"/>
      </left>
      <right style="medium">
        <color indexed="64"/>
      </right>
      <top style="thin">
        <color indexed="64"/>
      </top>
      <bottom style="thin">
        <color rgb="FF000000"/>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medium">
        <color indexed="64"/>
      </left>
      <right/>
      <top style="thin">
        <color rgb="FF000000"/>
      </top>
      <bottom/>
      <diagonal/>
    </border>
    <border>
      <left/>
      <right style="medium">
        <color indexed="64"/>
      </right>
      <top style="thin">
        <color rgb="FF000000"/>
      </top>
      <bottom/>
      <diagonal/>
    </border>
    <border>
      <left/>
      <right style="thin">
        <color indexed="64"/>
      </right>
      <top/>
      <bottom style="thin">
        <color rgb="FF000000"/>
      </bottom>
      <diagonal/>
    </border>
    <border>
      <left style="thin">
        <color auto="1"/>
      </left>
      <right style="thin">
        <color auto="1"/>
      </right>
      <top/>
      <bottom style="thin">
        <color rgb="FF000000"/>
      </bottom>
      <diagonal/>
    </border>
    <border>
      <left style="thin">
        <color auto="1"/>
      </left>
      <right style="thin">
        <color rgb="FF000000"/>
      </right>
      <top/>
      <bottom style="thin">
        <color rgb="FF000000"/>
      </bottom>
      <diagonal/>
    </border>
    <border>
      <left style="medium">
        <color rgb="FF000000"/>
      </left>
      <right/>
      <top style="medium">
        <color indexed="64"/>
      </top>
      <bottom/>
      <diagonal/>
    </border>
    <border>
      <left/>
      <right style="medium">
        <color rgb="FF000000"/>
      </right>
      <top style="medium">
        <color indexed="64"/>
      </top>
      <bottom/>
      <diagonal/>
    </border>
    <border>
      <left style="thin">
        <color rgb="FF000000"/>
      </left>
      <right/>
      <top/>
      <bottom style="thin">
        <color rgb="FF000000"/>
      </bottom>
      <diagonal/>
    </border>
    <border>
      <left style="medium">
        <color rgb="FF000000"/>
      </left>
      <right style="medium">
        <color indexed="64"/>
      </right>
      <top style="medium">
        <color indexed="64"/>
      </top>
      <bottom/>
      <diagonal/>
    </border>
    <border>
      <left style="medium">
        <color indexed="64"/>
      </left>
      <right/>
      <top style="medium">
        <color rgb="FF000000"/>
      </top>
      <bottom/>
      <diagonal/>
    </border>
    <border>
      <left style="medium">
        <color rgb="FF000000"/>
      </left>
      <right style="medium">
        <color indexed="64"/>
      </right>
      <top style="medium">
        <color rgb="FF000000"/>
      </top>
      <bottom/>
      <diagonal/>
    </border>
    <border>
      <left style="medium">
        <color indexed="64"/>
      </left>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right/>
      <top style="thin">
        <color auto="1"/>
      </top>
      <bottom/>
      <diagonal/>
    </border>
    <border>
      <left style="medium">
        <color rgb="FF000000"/>
      </left>
      <right style="medium">
        <color indexed="64"/>
      </right>
      <top style="medium">
        <color indexed="64"/>
      </top>
      <bottom style="medium">
        <color indexed="64"/>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style="medium">
        <color auto="1"/>
      </left>
      <right/>
      <top style="medium">
        <color auto="1"/>
      </top>
      <bottom style="medium">
        <color rgb="FF000000"/>
      </bottom>
      <diagonal/>
    </border>
    <border>
      <left style="medium">
        <color indexed="64"/>
      </left>
      <right style="thin">
        <color indexed="64"/>
      </right>
      <top/>
      <bottom style="thin">
        <color rgb="FF000000"/>
      </bottom>
      <diagonal/>
    </border>
    <border>
      <left/>
      <right style="medium">
        <color indexed="64"/>
      </right>
      <top style="medium">
        <color rgb="FF000000"/>
      </top>
      <bottom style="medium">
        <color indexed="64"/>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rgb="FF000000"/>
      </bottom>
      <diagonal/>
    </border>
    <border>
      <left style="medium">
        <color rgb="FF000000"/>
      </left>
      <right style="medium">
        <color indexed="64"/>
      </right>
      <top style="medium">
        <color indexed="64"/>
      </top>
      <bottom style="thin">
        <color auto="1"/>
      </bottom>
      <diagonal/>
    </border>
    <border>
      <left style="medium">
        <color rgb="FF000000"/>
      </left>
      <right style="medium">
        <color indexed="64"/>
      </right>
      <top style="thin">
        <color indexed="64"/>
      </top>
      <bottom style="medium">
        <color indexed="64"/>
      </bottom>
      <diagonal/>
    </border>
    <border>
      <left style="thin">
        <color rgb="FF000000"/>
      </left>
      <right style="thin">
        <color indexed="64"/>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medium">
        <color indexed="64"/>
      </left>
      <right style="medium">
        <color indexed="64"/>
      </right>
      <top style="thin">
        <color auto="1"/>
      </top>
      <bottom style="medium">
        <color indexed="64"/>
      </bottom>
      <diagonal/>
    </border>
    <border>
      <left/>
      <right/>
      <top style="thin">
        <color rgb="FF000000"/>
      </top>
      <bottom style="medium">
        <color indexed="64"/>
      </bottom>
      <diagonal/>
    </border>
    <border>
      <left style="medium">
        <color rgb="FF000000"/>
      </left>
      <right style="medium">
        <color indexed="64"/>
      </right>
      <top style="thin">
        <color indexed="64"/>
      </top>
      <bottom style="thin">
        <color auto="1"/>
      </bottom>
      <diagonal/>
    </border>
    <border>
      <left style="medium">
        <color rgb="FF000000"/>
      </left>
      <right style="thin">
        <color indexed="64"/>
      </right>
      <top style="thin">
        <color indexed="64"/>
      </top>
      <bottom style="thin">
        <color indexed="64"/>
      </bottom>
      <diagonal/>
    </border>
    <border>
      <left style="medium">
        <color rgb="FF000000"/>
      </left>
      <right/>
      <top style="thin">
        <color indexed="64"/>
      </top>
      <bottom style="thin">
        <color indexed="64"/>
      </bottom>
      <diagonal/>
    </border>
    <border>
      <left style="medium">
        <color indexed="64"/>
      </left>
      <right style="thin">
        <color auto="1"/>
      </right>
      <top/>
      <bottom style="thin">
        <color auto="1"/>
      </bottom>
      <diagonal/>
    </border>
    <border>
      <left style="medium">
        <color rgb="FF000000"/>
      </left>
      <right style="thin">
        <color indexed="64"/>
      </right>
      <top/>
      <bottom style="thin">
        <color indexed="64"/>
      </bottom>
      <diagonal/>
    </border>
    <border>
      <left style="medium">
        <color indexed="64"/>
      </left>
      <right/>
      <top/>
      <bottom style="thin">
        <color indexed="64"/>
      </bottom>
      <diagonal/>
    </border>
    <border>
      <left style="medium">
        <color rgb="FF000000"/>
      </left>
      <right style="medium">
        <color indexed="64"/>
      </right>
      <top/>
      <bottom style="thin">
        <color auto="1"/>
      </bottom>
      <diagonal/>
    </border>
    <border>
      <left style="medium">
        <color rgb="FF000000"/>
      </left>
      <right/>
      <top/>
      <bottom style="thin">
        <color auto="1"/>
      </bottom>
      <diagonal/>
    </border>
    <border>
      <left style="thin">
        <color rgb="FF00539B"/>
      </left>
      <right/>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style="medium">
        <color rgb="FF000000"/>
      </bottom>
      <diagonal/>
    </border>
    <border>
      <left/>
      <right/>
      <top style="medium">
        <color auto="1"/>
      </top>
      <bottom style="medium">
        <color rgb="FF000000"/>
      </bottom>
      <diagonal/>
    </border>
    <border>
      <left/>
      <right style="medium">
        <color indexed="64"/>
      </right>
      <top style="medium">
        <color auto="1"/>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thin">
        <color indexed="64"/>
      </right>
      <top style="medium">
        <color indexed="64"/>
      </top>
      <bottom style="thin">
        <color indexed="64"/>
      </bottom>
      <diagonal/>
    </border>
    <border>
      <left style="thin">
        <color rgb="FF000000"/>
      </left>
      <right/>
      <top style="medium">
        <color indexed="64"/>
      </top>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indexed="64"/>
      </left>
      <right style="thin">
        <color indexed="64"/>
      </right>
      <top style="thin">
        <color rgb="FF000000"/>
      </top>
      <bottom style="medium">
        <color indexed="64"/>
      </bottom>
      <diagonal/>
    </border>
    <border>
      <left style="thin">
        <color rgb="FF000000"/>
      </left>
      <right/>
      <top style="medium">
        <color rgb="FF000000"/>
      </top>
      <bottom style="thin">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rgb="FF000000"/>
      </left>
      <right/>
      <top style="thin">
        <color rgb="FF000000"/>
      </top>
      <bottom style="medium">
        <color indexed="64"/>
      </bottom>
      <diagonal/>
    </border>
    <border>
      <left style="medium">
        <color rgb="FF000000"/>
      </left>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rgb="FF000000"/>
      </right>
      <top/>
      <bottom style="thin">
        <color indexed="64"/>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style="thin">
        <color rgb="FF000000"/>
      </left>
      <right style="thin">
        <color rgb="FF000000"/>
      </right>
      <top/>
      <bottom style="thin">
        <color auto="1"/>
      </bottom>
      <diagonal/>
    </border>
    <border>
      <left style="medium">
        <color indexed="64"/>
      </left>
      <right style="thin">
        <color indexed="64"/>
      </right>
      <top style="thin">
        <color indexed="64"/>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indexed="64"/>
      </top>
      <bottom/>
      <diagonal/>
    </border>
    <border>
      <left style="medium">
        <color rgb="FF000000"/>
      </left>
      <right style="medium">
        <color rgb="FF000000"/>
      </right>
      <top style="medium">
        <color indexed="64"/>
      </top>
      <bottom style="medium">
        <color rgb="FF000000"/>
      </bottom>
      <diagonal/>
    </border>
    <border>
      <left style="medium">
        <color indexed="64"/>
      </left>
      <right/>
      <top style="medium">
        <color rgb="FF000000"/>
      </top>
      <bottom style="thin">
        <color indexed="64"/>
      </bottom>
      <diagonal/>
    </border>
    <border>
      <left style="medium">
        <color indexed="64"/>
      </left>
      <right/>
      <top style="thin">
        <color indexed="64"/>
      </top>
      <bottom style="medium">
        <color rgb="FF000000"/>
      </bottom>
      <diagonal/>
    </border>
    <border>
      <left style="thin">
        <color indexed="8"/>
      </left>
      <right style="thin">
        <color indexed="8"/>
      </right>
      <top/>
      <bottom/>
      <diagonal/>
    </border>
    <border>
      <left style="medium">
        <color indexed="64"/>
      </left>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auto="1"/>
      </bottom>
      <diagonal/>
    </border>
    <border>
      <left/>
      <right style="thin">
        <color indexed="64"/>
      </right>
      <top/>
      <bottom style="thin">
        <color indexed="64"/>
      </bottom>
      <diagonal/>
    </border>
    <border>
      <left/>
      <right/>
      <top/>
      <bottom style="thin">
        <color indexed="64"/>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auto="1"/>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style="thin">
        <color auto="1"/>
      </bottom>
      <diagonal/>
    </border>
    <border>
      <left style="medium">
        <color indexed="64"/>
      </left>
      <right style="thin">
        <color indexed="64"/>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right style="thin">
        <color indexed="64"/>
      </right>
      <top style="thin">
        <color indexed="64"/>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top/>
      <bottom style="thin">
        <color auto="1"/>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rgb="FF00539B"/>
      </left>
      <right/>
      <top style="thin">
        <color indexed="64"/>
      </top>
      <bottom style="thin">
        <color indexed="64"/>
      </bottom>
      <diagonal/>
    </border>
    <border>
      <left/>
      <right style="thin">
        <color rgb="FF00539B"/>
      </right>
      <top style="thin">
        <color indexed="64"/>
      </top>
      <bottom style="thin">
        <color indexed="64"/>
      </bottom>
      <diagonal/>
    </border>
    <border>
      <left style="thin">
        <color rgb="FF00539B"/>
      </left>
      <right/>
      <top style="thin">
        <color indexed="64"/>
      </top>
      <bottom/>
      <diagonal/>
    </border>
    <border>
      <left style="thin">
        <color indexed="64"/>
      </left>
      <right style="thin">
        <color rgb="FF00539B"/>
      </right>
      <top style="thin">
        <color indexed="64"/>
      </top>
      <bottom style="thin">
        <color indexed="64"/>
      </bottom>
      <diagonal/>
    </border>
    <border>
      <left style="medium">
        <color rgb="FF000000"/>
      </left>
      <right/>
      <top style="thin">
        <color indexed="64"/>
      </top>
      <bottom/>
      <diagonal/>
    </border>
    <border>
      <left/>
      <right style="medium">
        <color rgb="FF000000"/>
      </right>
      <top style="thin">
        <color auto="1"/>
      </top>
      <bottom style="thin">
        <color auto="1"/>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medium">
        <color indexed="64"/>
      </bottom>
      <diagonal/>
    </border>
    <border>
      <left/>
      <right style="thin">
        <color indexed="64"/>
      </right>
      <top style="thin">
        <color indexed="8"/>
      </top>
      <bottom style="medium">
        <color indexed="64"/>
      </bottom>
      <diagonal/>
    </border>
    <border>
      <left style="thin">
        <color indexed="64"/>
      </left>
      <right/>
      <top/>
      <bottom style="thin">
        <color indexed="8"/>
      </bottom>
      <diagonal/>
    </border>
    <border>
      <left/>
      <right style="thin">
        <color indexed="64"/>
      </right>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bottom style="thin">
        <color indexed="8"/>
      </bottom>
      <diagonal/>
    </border>
    <border>
      <left style="thin">
        <color auto="1"/>
      </left>
      <right style="medium">
        <color indexed="64"/>
      </right>
      <top style="thin">
        <color auto="1"/>
      </top>
      <bottom style="thin">
        <color auto="1"/>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00539B"/>
      </right>
      <top/>
      <bottom style="thin">
        <color indexed="64"/>
      </bottom>
      <diagonal/>
    </border>
    <border>
      <left style="thin">
        <color rgb="FF00539B"/>
      </left>
      <right/>
      <top style="thin">
        <color indexed="64"/>
      </top>
      <bottom/>
      <diagonal/>
    </border>
    <border>
      <left/>
      <right style="thin">
        <color rgb="FF00539B"/>
      </right>
      <top style="thin">
        <color indexed="64"/>
      </top>
      <bottom/>
      <diagonal/>
    </border>
    <border>
      <left/>
      <right style="thin">
        <color rgb="FF00539B"/>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auto="1"/>
      </left>
      <right/>
      <top/>
      <bottom style="thin">
        <color auto="1"/>
      </bottom>
      <diagonal/>
    </border>
    <border>
      <left style="thin">
        <color indexed="64"/>
      </left>
      <right style="medium">
        <color rgb="FF000000"/>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rgb="FF000000"/>
      </right>
      <top style="thin">
        <color auto="1"/>
      </top>
      <bottom style="thin">
        <color auto="1"/>
      </bottom>
      <diagonal/>
    </border>
    <border>
      <left style="medium">
        <color rgb="FF000000"/>
      </left>
      <right style="thin">
        <color indexed="64"/>
      </right>
      <top style="thin">
        <color indexed="64"/>
      </top>
      <bottom/>
      <diagonal/>
    </border>
    <border>
      <left/>
      <right style="medium">
        <color rgb="FF000000"/>
      </right>
      <top/>
      <bottom style="thin">
        <color indexed="64"/>
      </bottom>
      <diagonal/>
    </border>
    <border>
      <left style="thin">
        <color rgb="FF000000"/>
      </left>
      <right/>
      <top style="thin">
        <color indexed="64"/>
      </top>
      <bottom style="thin">
        <color auto="1"/>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thin">
        <color rgb="FF000000"/>
      </left>
      <right style="thin">
        <color auto="1"/>
      </right>
      <top style="thin">
        <color indexed="64"/>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rgb="FF000000"/>
      </right>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rgb="FF000000"/>
      </right>
      <top style="thin">
        <color auto="1"/>
      </top>
      <bottom style="thin">
        <color auto="1"/>
      </bottom>
      <diagonal/>
    </border>
    <border>
      <left style="medium">
        <color rgb="FF000000"/>
      </left>
      <right/>
      <top style="thin">
        <color indexed="64"/>
      </top>
      <bottom style="thin">
        <color auto="1"/>
      </bottom>
      <diagonal/>
    </border>
    <border>
      <left/>
      <right/>
      <top style="thin">
        <color indexed="64"/>
      </top>
      <bottom style="thin">
        <color auto="1"/>
      </bottom>
      <diagonal/>
    </border>
    <border>
      <left/>
      <right style="medium">
        <color rgb="FF000000"/>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rgb="FF00539B"/>
      </left>
      <right/>
      <top style="thin">
        <color indexed="64"/>
      </top>
      <bottom style="thin">
        <color indexed="64"/>
      </bottom>
      <diagonal/>
    </border>
    <border>
      <left style="medium">
        <color rgb="FF000000"/>
      </left>
      <right style="thin">
        <color indexed="8"/>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medium">
        <color rgb="FF000000"/>
      </right>
      <top style="thin">
        <color indexed="64"/>
      </top>
      <bottom/>
      <diagonal/>
    </border>
    <border>
      <left style="medium">
        <color rgb="FF000000"/>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rgb="FF000000"/>
      </right>
      <top/>
      <bottom/>
      <diagonal/>
    </border>
    <border>
      <left style="medium">
        <color rgb="FF000000"/>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medium">
        <color rgb="FF000000"/>
      </right>
      <top style="thin">
        <color auto="1"/>
      </top>
      <bottom style="thin">
        <color auto="1"/>
      </bottom>
      <diagonal/>
    </border>
    <border>
      <left style="medium">
        <color rgb="FF000000"/>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rgb="FF000000"/>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rgb="FF000000"/>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auto="1"/>
      </bottom>
      <diagonal/>
    </border>
    <border>
      <left/>
      <right style="medium">
        <color indexed="64"/>
      </right>
      <top/>
      <bottom style="thin">
        <color indexed="64"/>
      </bottom>
      <diagonal/>
    </border>
    <border>
      <left style="medium">
        <color indexed="64"/>
      </left>
      <right/>
      <top style="thin">
        <color indexed="64"/>
      </top>
      <bottom style="thin">
        <color auto="1"/>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style="thin">
        <color indexed="64"/>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rgb="FF000000"/>
      </right>
      <top/>
      <bottom style="thin">
        <color indexed="64"/>
      </bottom>
      <diagonal/>
    </border>
    <border>
      <left style="medium">
        <color rgb="FF000000"/>
      </left>
      <right/>
      <top style="thin">
        <color indexed="64"/>
      </top>
      <bottom style="thin">
        <color auto="1"/>
      </bottom>
      <diagonal/>
    </border>
    <border>
      <left style="thin">
        <color auto="1"/>
      </left>
      <right style="thin">
        <color auto="1"/>
      </right>
      <top style="thin">
        <color auto="1"/>
      </top>
      <bottom style="thin">
        <color auto="1"/>
      </bottom>
      <diagonal/>
    </border>
    <border>
      <left/>
      <right style="medium">
        <color rgb="FF000000"/>
      </right>
      <top style="thin">
        <color auto="1"/>
      </top>
      <bottom style="thin">
        <color auto="1"/>
      </bottom>
      <diagonal/>
    </border>
    <border>
      <left style="medium">
        <color rgb="FF000000"/>
      </left>
      <right style="thin">
        <color indexed="8"/>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medium">
        <color rgb="FF000000"/>
      </right>
      <top style="thin">
        <color indexed="64"/>
      </top>
      <bottom/>
      <diagonal/>
    </border>
    <border>
      <left style="medium">
        <color rgb="FF000000"/>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rgb="FF000000"/>
      </right>
      <top/>
      <bottom style="thin">
        <color indexed="8"/>
      </bottom>
      <diagonal/>
    </border>
    <border>
      <left style="medium">
        <color rgb="FF000000"/>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medium">
        <color rgb="FF000000"/>
      </right>
      <top style="thin">
        <color auto="1"/>
      </top>
      <bottom style="thin">
        <color auto="1"/>
      </bottom>
      <diagonal/>
    </border>
    <border>
      <left style="medium">
        <color rgb="FF000000"/>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medium">
        <color rgb="FF000000"/>
      </right>
      <top/>
      <bottom style="thin">
        <color indexed="64"/>
      </bottom>
      <diagonal/>
    </border>
    <border>
      <left style="thin">
        <color indexed="64"/>
      </left>
      <right/>
      <top/>
      <bottom/>
      <diagonal/>
    </border>
    <border>
      <left style="thin">
        <color indexed="64"/>
      </left>
      <right/>
      <top/>
      <bottom style="medium">
        <color rgb="FF000000"/>
      </bottom>
      <diagonal/>
    </border>
    <border>
      <left/>
      <right style="thin">
        <color indexed="64"/>
      </right>
      <top style="thin">
        <color rgb="FF000000"/>
      </top>
      <bottom style="medium">
        <color rgb="FF000000"/>
      </bottom>
      <diagonal/>
    </border>
    <border>
      <left style="thin">
        <color indexed="64"/>
      </left>
      <right style="thin">
        <color indexed="64"/>
      </right>
      <top style="thin">
        <color rgb="FF000000"/>
      </top>
      <bottom style="medium">
        <color rgb="FF000000"/>
      </bottom>
      <diagonal/>
    </border>
    <border>
      <left/>
      <right style="thin">
        <color indexed="64"/>
      </right>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rgb="FF000000"/>
      </right>
      <top/>
      <bottom style="thin">
        <color rgb="FF000000"/>
      </bottom>
      <diagonal/>
    </border>
    <border>
      <left style="medium">
        <color indexed="64"/>
      </left>
      <right style="thin">
        <color indexed="64"/>
      </right>
      <top/>
      <bottom style="medium">
        <color rgb="FF000000"/>
      </bottom>
      <diagonal/>
    </border>
    <border>
      <left style="thin">
        <color indexed="64"/>
      </left>
      <right style="medium">
        <color indexed="64"/>
      </right>
      <top/>
      <bottom style="medium">
        <color rgb="FF000000"/>
      </bottom>
      <diagonal/>
    </border>
    <border>
      <left style="medium">
        <color indexed="64"/>
      </left>
      <right/>
      <top/>
      <bottom style="medium">
        <color rgb="FF000000"/>
      </bottom>
      <diagonal/>
    </border>
    <border>
      <left/>
      <right style="medium">
        <color indexed="64"/>
      </right>
      <top style="thin">
        <color indexed="64"/>
      </top>
      <bottom style="medium">
        <color rgb="FF000000"/>
      </bottom>
      <diagonal/>
    </border>
    <border>
      <left/>
      <right style="medium">
        <color indexed="64"/>
      </right>
      <top/>
      <bottom style="hair">
        <color indexed="64"/>
      </bottom>
      <diagonal/>
    </border>
    <border>
      <left/>
      <right style="medium">
        <color indexed="64"/>
      </right>
      <top style="thin">
        <color indexed="64"/>
      </top>
      <bottom/>
      <diagonal/>
    </border>
    <border>
      <left/>
      <right style="medium">
        <color indexed="64"/>
      </right>
      <top style="medium">
        <color rgb="FF000000"/>
      </top>
      <bottom/>
      <diagonal/>
    </border>
    <border>
      <left style="medium">
        <color indexed="64"/>
      </left>
      <right/>
      <top style="thin">
        <color rgb="FF000000"/>
      </top>
      <bottom style="medium">
        <color rgb="FF000000"/>
      </bottom>
      <diagonal/>
    </border>
    <border>
      <left style="medium">
        <color indexed="64"/>
      </left>
      <right style="thin">
        <color indexed="64"/>
      </right>
      <top style="thin">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style="medium">
        <color rgb="FF000000"/>
      </top>
      <bottom style="thin">
        <color rgb="FF000000"/>
      </bottom>
      <diagonal/>
    </border>
    <border>
      <left style="medium">
        <color indexed="64"/>
      </left>
      <right/>
      <top/>
      <bottom style="thin">
        <color rgb="FF000000"/>
      </bottom>
      <diagonal/>
    </border>
    <border>
      <left style="medium">
        <color indexed="64"/>
      </left>
      <right/>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rgb="FF000000"/>
      </top>
      <bottom/>
      <diagonal/>
    </border>
    <border>
      <left style="thin">
        <color indexed="64"/>
      </left>
      <right style="medium">
        <color indexed="64"/>
      </right>
      <top/>
      <bottom style="thin">
        <color indexed="64"/>
      </bottom>
      <diagonal/>
    </border>
    <border>
      <left style="thin">
        <color indexed="64"/>
      </left>
      <right/>
      <top style="thin">
        <color indexed="64"/>
      </top>
      <bottom style="thin">
        <color auto="1"/>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theme="1"/>
      </right>
      <top/>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indexed="64"/>
      </left>
      <right style="thin">
        <color indexed="64"/>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indexed="64"/>
      </left>
      <right style="thin">
        <color theme="1"/>
      </right>
      <top/>
      <bottom style="medium">
        <color indexed="64"/>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medium">
        <color indexed="64"/>
      </left>
      <right/>
      <top/>
      <bottom style="thin">
        <color indexed="8"/>
      </bottom>
      <diagonal/>
    </border>
    <border>
      <left/>
      <right/>
      <top/>
      <bottom style="thin">
        <color indexed="8"/>
      </bottom>
      <diagonal/>
    </border>
    <border>
      <left style="thin">
        <color indexed="8"/>
      </left>
      <right/>
      <top style="thin">
        <color indexed="64"/>
      </top>
      <bottom style="thin">
        <color indexed="64"/>
      </bottom>
      <diagonal/>
    </border>
    <border>
      <left/>
      <right/>
      <top style="thin">
        <color indexed="64"/>
      </top>
      <bottom style="thin">
        <color indexed="8"/>
      </bottom>
      <diagonal/>
    </border>
    <border>
      <left style="thin">
        <color indexed="64"/>
      </left>
      <right style="medium">
        <color indexed="64"/>
      </right>
      <top/>
      <bottom style="thin">
        <color indexed="64"/>
      </bottom>
      <diagonal/>
    </border>
    <border>
      <left/>
      <right style="thin">
        <color indexed="8"/>
      </right>
      <top/>
      <bottom style="thin">
        <color indexed="8"/>
      </bottom>
      <diagonal/>
    </border>
    <border>
      <left style="medium">
        <color indexed="64"/>
      </left>
      <right/>
      <top style="thin">
        <color indexed="64"/>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right style="thin">
        <color rgb="FF000000"/>
      </right>
      <top style="medium">
        <color indexed="64"/>
      </top>
      <bottom style="thin">
        <color rgb="FF000000"/>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auto="1"/>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right style="medium">
        <color indexed="64"/>
      </right>
      <top style="thin">
        <color indexed="64"/>
      </top>
      <bottom style="thin">
        <color auto="1"/>
      </bottom>
      <diagonal/>
    </border>
    <border>
      <left/>
      <right style="thin">
        <color rgb="FF00539B"/>
      </right>
      <top style="thin">
        <color indexed="64"/>
      </top>
      <bottom style="thin">
        <color indexed="64"/>
      </bottom>
      <diagonal/>
    </border>
    <border>
      <left style="thin">
        <color indexed="64"/>
      </left>
      <right style="medium">
        <color indexed="64"/>
      </right>
      <top style="thin">
        <color rgb="FF000000"/>
      </top>
      <bottom style="thin">
        <color indexed="64"/>
      </bottom>
      <diagonal/>
    </border>
  </borders>
  <cellStyleXfs count="32513">
    <xf numFmtId="0" fontId="0" fillId="0" borderId="0"/>
    <xf numFmtId="167" fontId="1" fillId="0" borderId="0" applyFont="0" applyFill="0" applyBorder="0" applyAlignment="0" applyProtection="0"/>
    <xf numFmtId="0" fontId="1" fillId="0" borderId="0"/>
    <xf numFmtId="0" fontId="1" fillId="0" borderId="0"/>
    <xf numFmtId="0" fontId="1" fillId="0" borderId="0"/>
    <xf numFmtId="0" fontId="5" fillId="3" borderId="0">
      <protection locked="0"/>
    </xf>
    <xf numFmtId="167" fontId="6" fillId="0" borderId="0" applyFont="0" applyFill="0" applyBorder="0" applyAlignment="0" applyProtection="0"/>
    <xf numFmtId="0" fontId="6" fillId="0" borderId="0"/>
    <xf numFmtId="166" fontId="6" fillId="0" borderId="0" applyFont="0" applyFill="0" applyBorder="0" applyAlignment="0" applyProtection="0"/>
    <xf numFmtId="9" fontId="5" fillId="0" borderId="0" applyFont="0" applyFill="0" applyBorder="0" applyAlignment="0" applyProtection="0"/>
    <xf numFmtId="0" fontId="5" fillId="3" borderId="0">
      <protection locked="0"/>
    </xf>
    <xf numFmtId="167" fontId="6" fillId="0" borderId="0" applyFont="0" applyFill="0" applyBorder="0" applyAlignment="0" applyProtection="0"/>
    <xf numFmtId="166" fontId="6" fillId="0" borderId="0" applyFont="0" applyFill="0" applyBorder="0" applyAlignment="0" applyProtection="0"/>
    <xf numFmtId="0" fontId="11" fillId="0" borderId="0" applyNumberFormat="0" applyFill="0" applyBorder="0" applyAlignment="0" applyProtection="0">
      <alignment vertical="top"/>
      <protection locked="0"/>
    </xf>
    <xf numFmtId="167" fontId="12" fillId="0" borderId="0" applyFont="0" applyFill="0" applyBorder="0" applyAlignment="0" applyProtection="0"/>
    <xf numFmtId="167" fontId="6" fillId="0" borderId="0" applyFont="0" applyFill="0" applyBorder="0" applyAlignment="0" applyProtection="0"/>
    <xf numFmtId="0" fontId="19" fillId="0" borderId="0" applyNumberFormat="0" applyFill="0" applyBorder="0" applyAlignment="0" applyProtection="0"/>
    <xf numFmtId="0" fontId="20" fillId="0" borderId="20" applyNumberFormat="0" applyFill="0" applyAlignment="0" applyProtection="0"/>
    <xf numFmtId="0" fontId="21" fillId="0" borderId="21" applyNumberFormat="0" applyFill="0" applyAlignment="0" applyProtection="0"/>
    <xf numFmtId="0" fontId="22" fillId="0" borderId="22" applyNumberFormat="0" applyFill="0" applyAlignment="0" applyProtection="0"/>
    <xf numFmtId="0" fontId="22" fillId="0" borderId="0" applyNumberFormat="0" applyFill="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23" applyNumberFormat="0" applyAlignment="0" applyProtection="0"/>
    <xf numFmtId="0" fontId="26" fillId="11" borderId="24" applyNumberFormat="0" applyAlignment="0" applyProtection="0"/>
    <xf numFmtId="0" fontId="27" fillId="0" borderId="0" applyNumberFormat="0" applyFill="0" applyBorder="0" applyAlignment="0" applyProtection="0"/>
    <xf numFmtId="0" fontId="2" fillId="0" borderId="25" applyNumberFormat="0" applyFill="0" applyAlignment="0" applyProtection="0"/>
    <xf numFmtId="0" fontId="28" fillId="12"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1" fillId="0" borderId="0"/>
    <xf numFmtId="0" fontId="29" fillId="0" borderId="0"/>
    <xf numFmtId="0" fontId="29" fillId="0" borderId="0"/>
    <xf numFmtId="0" fontId="29" fillId="0" borderId="0"/>
    <xf numFmtId="164"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0" fontId="11" fillId="0" borderId="0" applyNumberFormat="0" applyFill="0" applyBorder="0" applyAlignment="0" applyProtection="0">
      <alignment vertical="top"/>
      <protection locked="0"/>
    </xf>
    <xf numFmtId="167" fontId="6" fillId="0" borderId="0" applyFont="0" applyFill="0" applyBorder="0" applyAlignment="0" applyProtection="0"/>
    <xf numFmtId="167" fontId="6" fillId="0" borderId="0" applyFont="0" applyFill="0" applyBorder="0" applyAlignment="0" applyProtection="0"/>
    <xf numFmtId="0" fontId="6"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28" fillId="48" borderId="0" applyNumberFormat="0" applyBorder="0" applyAlignment="0" applyProtection="0"/>
    <xf numFmtId="0" fontId="6" fillId="0" borderId="0"/>
    <xf numFmtId="0" fontId="6" fillId="0" borderId="0"/>
    <xf numFmtId="0" fontId="6" fillId="0" borderId="0"/>
    <xf numFmtId="0" fontId="6" fillId="0" borderId="0"/>
    <xf numFmtId="0" fontId="1" fillId="49" borderId="0" applyNumberFormat="0" applyBorder="0" applyAlignment="0" applyProtection="0"/>
    <xf numFmtId="0" fontId="1" fillId="0" borderId="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61"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62" borderId="0" applyNumberFormat="0" applyBorder="0" applyAlignment="0" applyProtection="0"/>
    <xf numFmtId="0" fontId="68" fillId="63" borderId="0" applyNumberFormat="0" applyBorder="0" applyAlignment="0" applyProtection="0"/>
    <xf numFmtId="0" fontId="68" fillId="64" borderId="0" applyNumberFormat="0" applyBorder="0" applyAlignment="0" applyProtection="0"/>
    <xf numFmtId="0" fontId="68" fillId="61"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62" borderId="0" applyNumberFormat="0" applyBorder="0" applyAlignment="0" applyProtection="0"/>
    <xf numFmtId="0" fontId="68" fillId="63" borderId="0" applyNumberFormat="0" applyBorder="0" applyAlignment="0" applyProtection="0"/>
    <xf numFmtId="0" fontId="68" fillId="64" borderId="0" applyNumberFormat="0" applyBorder="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69" fillId="51" borderId="0" applyNumberFormat="0" applyBorder="0" applyAlignment="0" applyProtection="0"/>
    <xf numFmtId="0" fontId="72" fillId="0" borderId="0" applyNumberFormat="0" applyFill="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8" fillId="0" borderId="36"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71" fillId="69" borderId="32" applyNumberFormat="0" applyAlignment="0" applyProtection="0"/>
    <xf numFmtId="0" fontId="78" fillId="0" borderId="36" applyNumberFormat="0" applyFill="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79" fillId="71" borderId="0" applyNumberFormat="0" applyBorder="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74" fillId="0" borderId="33" applyNumberFormat="0" applyFill="0" applyAlignment="0" applyProtection="0"/>
    <xf numFmtId="0" fontId="75" fillId="0" borderId="34" applyNumberFormat="0" applyFill="0" applyAlignment="0" applyProtection="0"/>
    <xf numFmtId="0" fontId="76" fillId="0" borderId="35" applyNumberFormat="0" applyFill="0" applyAlignment="0" applyProtection="0"/>
    <xf numFmtId="0" fontId="76" fillId="0" borderId="0" applyNumberFormat="0" applyFill="0" applyBorder="0" applyAlignment="0" applyProtection="0"/>
    <xf numFmtId="0" fontId="81" fillId="0" borderId="0" applyNumberFormat="0" applyFill="0" applyBorder="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68" fillId="65" borderId="0" applyNumberFormat="0" applyBorder="0" applyAlignment="0" applyProtection="0"/>
    <xf numFmtId="0" fontId="68" fillId="66" borderId="0" applyNumberFormat="0" applyBorder="0" applyAlignment="0" applyProtection="0"/>
    <xf numFmtId="0" fontId="68" fillId="67" borderId="0" applyNumberFormat="0" applyBorder="0" applyAlignment="0" applyProtection="0"/>
    <xf numFmtId="0" fontId="68" fillId="62" borderId="0" applyNumberFormat="0" applyBorder="0" applyAlignment="0" applyProtection="0"/>
    <xf numFmtId="0" fontId="68" fillId="63" borderId="0" applyNumberFormat="0" applyBorder="0" applyAlignment="0" applyProtection="0"/>
    <xf numFmtId="0" fontId="68" fillId="68" borderId="0" applyNumberFormat="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49" borderId="0" applyNumberFormat="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0" fontId="1" fillId="0" borderId="0"/>
    <xf numFmtId="0" fontId="1" fillId="0" borderId="0"/>
    <xf numFmtId="0" fontId="77" fillId="55" borderId="31" applyNumberFormat="0" applyAlignment="0" applyProtection="0"/>
    <xf numFmtId="0" fontId="80" fillId="46" borderId="38" applyNumberFormat="0" applyAlignment="0" applyProtection="0"/>
    <xf numFmtId="0" fontId="82" fillId="0" borderId="39" applyNumberFormat="0" applyFill="0" applyAlignment="0" applyProtection="0"/>
    <xf numFmtId="0" fontId="82" fillId="0" borderId="39" applyNumberFormat="0" applyFill="0" applyAlignment="0" applyProtection="0"/>
    <xf numFmtId="0" fontId="80" fillId="46" borderId="38"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80" fillId="46" borderId="38" applyNumberFormat="0" applyAlignment="0" applyProtection="0"/>
    <xf numFmtId="0" fontId="82" fillId="0" borderId="39" applyNumberFormat="0" applyFill="0" applyAlignment="0" applyProtection="0"/>
    <xf numFmtId="0" fontId="6" fillId="70" borderId="37" applyNumberFormat="0" applyFont="0" applyAlignment="0" applyProtection="0"/>
    <xf numFmtId="0" fontId="6" fillId="70" borderId="37" applyNumberFormat="0" applyFon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70" fillId="46"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70" fillId="46"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77" fillId="55" borderId="31" applyNumberFormat="0" applyAlignment="0" applyProtection="0"/>
    <xf numFmtId="0" fontId="82" fillId="0" borderId="39" applyNumberFormat="0" applyFill="0" applyAlignment="0" applyProtection="0"/>
    <xf numFmtId="0" fontId="80" fillId="46" borderId="38" applyNumberFormat="0" applyAlignment="0" applyProtection="0"/>
    <xf numFmtId="0" fontId="82" fillId="0" borderId="39" applyNumberFormat="0" applyFill="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82" fillId="0" borderId="39" applyNumberFormat="0" applyFill="0" applyAlignment="0" applyProtection="0"/>
    <xf numFmtId="0" fontId="80" fillId="46" borderId="38"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70" fillId="46" borderId="31" applyNumberFormat="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70" fillId="46" borderId="31" applyNumberFormat="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77" fillId="55" borderId="31" applyNumberFormat="0" applyAlignment="0" applyProtection="0"/>
    <xf numFmtId="0" fontId="6" fillId="70" borderId="37" applyNumberFormat="0" applyFon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70" fillId="46" borderId="31" applyNumberFormat="0" applyAlignment="0" applyProtection="0"/>
    <xf numFmtId="0" fontId="6" fillId="70" borderId="37" applyNumberFormat="0" applyFon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82" fillId="0" borderId="39" applyNumberFormat="0" applyFill="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82" fillId="0" borderId="39" applyNumberFormat="0" applyFill="0" applyAlignment="0" applyProtection="0"/>
    <xf numFmtId="0" fontId="80" fillId="46" borderId="38" applyNumberFormat="0" applyAlignment="0" applyProtection="0"/>
    <xf numFmtId="0" fontId="82" fillId="0" borderId="39" applyNumberFormat="0" applyFill="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80" fillId="46" borderId="38" applyNumberFormat="0" applyAlignment="0" applyProtection="0"/>
    <xf numFmtId="0" fontId="77" fillId="55" borderId="31" applyNumberFormat="0" applyAlignment="0" applyProtection="0"/>
    <xf numFmtId="0" fontId="77" fillId="55" borderId="31" applyNumberFormat="0" applyAlignment="0" applyProtection="0"/>
    <xf numFmtId="0" fontId="82" fillId="0" borderId="39" applyNumberFormat="0" applyFill="0" applyAlignment="0" applyProtection="0"/>
    <xf numFmtId="0" fontId="80" fillId="46" borderId="38"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80" fillId="46" borderId="38" applyNumberFormat="0" applyAlignment="0" applyProtection="0"/>
    <xf numFmtId="0" fontId="6" fillId="70" borderId="37" applyNumberFormat="0" applyFont="0" applyAlignment="0" applyProtection="0"/>
    <xf numFmtId="0" fontId="70" fillId="46" borderId="31" applyNumberFormat="0" applyAlignment="0" applyProtection="0"/>
    <xf numFmtId="0" fontId="6" fillId="70" borderId="37" applyNumberFormat="0" applyFont="0" applyAlignment="0" applyProtection="0"/>
    <xf numFmtId="0" fontId="70" fillId="46" borderId="31" applyNumberFormat="0" applyAlignment="0" applyProtection="0"/>
    <xf numFmtId="0" fontId="82" fillId="0" borderId="39" applyNumberFormat="0" applyFill="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6" fillId="70" borderId="37" applyNumberFormat="0" applyFont="0" applyAlignment="0" applyProtection="0"/>
    <xf numFmtId="0" fontId="80" fillId="46" borderId="38" applyNumberFormat="0" applyAlignment="0" applyProtection="0"/>
    <xf numFmtId="0" fontId="70" fillId="46" borderId="31" applyNumberFormat="0" applyAlignment="0" applyProtection="0"/>
    <xf numFmtId="0" fontId="70" fillId="46"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6" fillId="70" borderId="37" applyNumberFormat="0" applyFont="0" applyAlignment="0" applyProtection="0"/>
    <xf numFmtId="0" fontId="70" fillId="46" borderId="31" applyNumberFormat="0" applyAlignment="0" applyProtection="0"/>
    <xf numFmtId="0" fontId="70" fillId="46"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80" fillId="46" borderId="38" applyNumberFormat="0" applyAlignment="0" applyProtection="0"/>
    <xf numFmtId="0" fontId="82" fillId="0" borderId="39" applyNumberFormat="0" applyFill="0" applyAlignment="0" applyProtection="0"/>
    <xf numFmtId="0" fontId="82" fillId="0" borderId="39" applyNumberFormat="0" applyFill="0" applyAlignment="0" applyProtection="0"/>
    <xf numFmtId="0" fontId="77" fillId="55" borderId="31" applyNumberFormat="0" applyAlignment="0" applyProtection="0"/>
    <xf numFmtId="0" fontId="80" fillId="46" borderId="38"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70" fillId="46" borderId="31" applyNumberFormat="0" applyAlignment="0" applyProtection="0"/>
    <xf numFmtId="0" fontId="70" fillId="46" borderId="31" applyNumberFormat="0" applyAlignment="0" applyProtection="0"/>
    <xf numFmtId="0" fontId="6" fillId="70" borderId="37" applyNumberFormat="0" applyFont="0" applyAlignment="0" applyProtection="0"/>
    <xf numFmtId="0" fontId="77" fillId="55" borderId="31" applyNumberFormat="0" applyAlignment="0" applyProtection="0"/>
    <xf numFmtId="0" fontId="82" fillId="0" borderId="39" applyNumberFormat="0" applyFill="0" applyAlignment="0" applyProtection="0"/>
    <xf numFmtId="0" fontId="80" fillId="46" borderId="38"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77" fillId="55" borderId="31" applyNumberFormat="0" applyAlignment="0" applyProtection="0"/>
    <xf numFmtId="0" fontId="82" fillId="0" borderId="39" applyNumberFormat="0" applyFill="0" applyAlignment="0" applyProtection="0"/>
    <xf numFmtId="0" fontId="80" fillId="46" borderId="38" applyNumberFormat="0" applyAlignment="0" applyProtection="0"/>
    <xf numFmtId="0" fontId="82" fillId="0" borderId="39" applyNumberFormat="0" applyFill="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77" fillId="55"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77" fillId="55"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80" fillId="46" borderId="38"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70" fillId="46" borderId="31" applyNumberFormat="0" applyAlignment="0" applyProtection="0"/>
    <xf numFmtId="0" fontId="70" fillId="46" borderId="31"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77" fillId="55"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6" fillId="70" borderId="37" applyNumberFormat="0" applyFon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80" fillId="46" borderId="38" applyNumberFormat="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0" fillId="46"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77" fillId="55" borderId="31" applyNumberFormat="0" applyAlignment="0" applyProtection="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77" fillId="55" borderId="3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167"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70"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6" fillId="0" borderId="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46" borderId="38" applyNumberFormat="0" applyAlignment="0" applyProtection="0"/>
    <xf numFmtId="0" fontId="80" fillId="46"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3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applyNumberForma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28"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8"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8"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8"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8"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8" fillId="35"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65" fillId="0" borderId="0" applyBorder="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 fillId="0" borderId="0"/>
    <xf numFmtId="0" fontId="58" fillId="0" borderId="0"/>
    <xf numFmtId="0" fontId="84" fillId="0" borderId="0" applyNumberFormat="0" applyFill="0" applyBorder="0" applyAlignment="0" applyProtection="0"/>
    <xf numFmtId="0" fontId="84" fillId="0" borderId="0" applyNumberFormat="0" applyFill="0" applyBorder="0" applyAlignment="0" applyProtection="0"/>
    <xf numFmtId="164" fontId="1" fillId="0" borderId="0" applyFont="0" applyFill="0" applyBorder="0" applyAlignment="0" applyProtection="0"/>
    <xf numFmtId="183" fontId="188" fillId="0" borderId="0"/>
    <xf numFmtId="183" fontId="188" fillId="0" borderId="0"/>
    <xf numFmtId="183" fontId="188" fillId="0" borderId="0"/>
  </cellStyleXfs>
  <cellXfs count="4855">
    <xf numFmtId="0" fontId="0" fillId="0" borderId="0" xfId="0"/>
    <xf numFmtId="0" fontId="3" fillId="0" borderId="0" xfId="0" applyFont="1"/>
    <xf numFmtId="0" fontId="2" fillId="0" borderId="0" xfId="0" applyFont="1"/>
    <xf numFmtId="0" fontId="0" fillId="0" borderId="0" xfId="0" applyProtection="1">
      <protection locked="0"/>
    </xf>
    <xf numFmtId="0" fontId="0" fillId="0" borderId="0" xfId="0" applyAlignment="1" applyProtection="1">
      <alignment horizontal="center"/>
      <protection locked="0"/>
    </xf>
    <xf numFmtId="0" fontId="0" fillId="6" borderId="0" xfId="0" applyFill="1"/>
    <xf numFmtId="0" fontId="10" fillId="0" borderId="0" xfId="0" applyFont="1"/>
    <xf numFmtId="0" fontId="0" fillId="5" borderId="0" xfId="0" applyFill="1"/>
    <xf numFmtId="0" fontId="4"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2" fillId="0" borderId="0" xfId="0" applyFont="1" applyProtection="1">
      <protection locked="0"/>
    </xf>
    <xf numFmtId="0" fontId="0" fillId="0" borderId="0" xfId="0" applyAlignment="1" applyProtection="1">
      <alignment vertical="top"/>
      <protection locked="0"/>
    </xf>
    <xf numFmtId="0" fontId="10" fillId="0" borderId="0" xfId="0" applyFont="1" applyAlignment="1">
      <alignment vertical="top"/>
    </xf>
    <xf numFmtId="0" fontId="2" fillId="0" borderId="0" xfId="0" applyFont="1" applyAlignment="1">
      <alignment vertical="top"/>
    </xf>
    <xf numFmtId="0" fontId="0" fillId="0" borderId="0" xfId="0" applyAlignment="1">
      <alignment vertical="top"/>
    </xf>
    <xf numFmtId="0" fontId="0" fillId="0" borderId="0" xfId="0" applyAlignment="1" applyProtection="1">
      <alignment vertical="top" wrapText="1"/>
      <protection locked="0"/>
    </xf>
    <xf numFmtId="0" fontId="0" fillId="0" borderId="0" xfId="0" applyAlignment="1" applyProtection="1">
      <alignment horizontal="left" vertical="top" wrapText="1"/>
      <protection locked="0"/>
    </xf>
    <xf numFmtId="0" fontId="0" fillId="0" borderId="0" xfId="0" applyAlignment="1">
      <alignment horizontal="center"/>
    </xf>
    <xf numFmtId="0" fontId="0" fillId="0" borderId="0" xfId="0" applyAlignment="1" applyProtection="1">
      <alignment horizontal="left" vertical="top"/>
      <protection locked="0"/>
    </xf>
    <xf numFmtId="167" fontId="0" fillId="0" borderId="0" xfId="1" applyFont="1" applyProtection="1">
      <protection locked="0"/>
    </xf>
    <xf numFmtId="167" fontId="0" fillId="0" borderId="0" xfId="1" applyFont="1"/>
    <xf numFmtId="0" fontId="18" fillId="0" borderId="0" xfId="0" applyFont="1" applyProtection="1">
      <protection locked="0"/>
    </xf>
    <xf numFmtId="0" fontId="0" fillId="0" borderId="0" xfId="0" applyAlignment="1" applyProtection="1">
      <alignment wrapText="1"/>
      <protection locked="0"/>
    </xf>
    <xf numFmtId="167" fontId="0" fillId="0" borderId="0" xfId="1" applyFont="1" applyAlignment="1" applyProtection="1">
      <alignment vertical="top"/>
      <protection locked="0"/>
    </xf>
    <xf numFmtId="4" fontId="0" fillId="0" borderId="0" xfId="0" applyNumberFormat="1" applyProtection="1">
      <protection locked="0"/>
    </xf>
    <xf numFmtId="4" fontId="0" fillId="0" borderId="0" xfId="0" applyNumberFormat="1"/>
    <xf numFmtId="0" fontId="0" fillId="0" borderId="0" xfId="0" applyAlignment="1" applyProtection="1">
      <alignment horizontal="center" vertical="center"/>
      <protection locked="0"/>
    </xf>
    <xf numFmtId="0" fontId="0" fillId="0" borderId="0" xfId="0" applyAlignment="1" applyProtection="1">
      <alignment horizontal="left"/>
      <protection locked="0"/>
    </xf>
    <xf numFmtId="0" fontId="0" fillId="0" borderId="0" xfId="0" applyAlignment="1">
      <alignment horizontal="right" vertical="center"/>
    </xf>
    <xf numFmtId="0" fontId="2" fillId="0" borderId="0" xfId="0" applyFont="1" applyAlignment="1" applyProtection="1">
      <alignment horizontal="left" vertical="top"/>
      <protection locked="0"/>
    </xf>
    <xf numFmtId="0" fontId="2" fillId="0" borderId="0" xfId="0" applyFont="1" applyAlignment="1" applyProtection="1">
      <alignment vertical="top"/>
      <protection locked="0"/>
    </xf>
    <xf numFmtId="0" fontId="34" fillId="0" borderId="0" xfId="0" applyFont="1"/>
    <xf numFmtId="0" fontId="34" fillId="0" borderId="0" xfId="0" applyFont="1" applyProtection="1">
      <protection locked="0"/>
    </xf>
    <xf numFmtId="0" fontId="35" fillId="0" borderId="0" xfId="51" applyProtection="1">
      <protection locked="0"/>
    </xf>
    <xf numFmtId="9" fontId="36" fillId="0" borderId="0" xfId="52" applyFont="1" applyProtection="1">
      <protection locked="0"/>
    </xf>
    <xf numFmtId="0" fontId="37" fillId="0" borderId="0" xfId="51" applyFont="1"/>
    <xf numFmtId="0" fontId="37" fillId="0" borderId="0" xfId="51" applyFont="1" applyProtection="1">
      <protection locked="0"/>
    </xf>
    <xf numFmtId="9" fontId="38" fillId="0" borderId="0" xfId="52" applyFont="1" applyProtection="1">
      <protection locked="0"/>
    </xf>
    <xf numFmtId="0" fontId="2" fillId="0" borderId="0" xfId="51" applyFont="1" applyProtection="1">
      <protection locked="0"/>
    </xf>
    <xf numFmtId="0" fontId="35" fillId="0" borderId="0" xfId="51"/>
    <xf numFmtId="0" fontId="4" fillId="0" borderId="0" xfId="3" applyFont="1" applyProtection="1">
      <protection locked="0"/>
    </xf>
    <xf numFmtId="0" fontId="1" fillId="0" borderId="0" xfId="3" applyProtection="1">
      <protection locked="0"/>
    </xf>
    <xf numFmtId="0" fontId="3" fillId="0" borderId="0" xfId="3" applyFont="1" applyProtection="1">
      <protection locked="0"/>
    </xf>
    <xf numFmtId="0" fontId="3" fillId="0" borderId="0" xfId="3" applyFont="1" applyAlignment="1" applyProtection="1">
      <alignment horizontal="center"/>
      <protection locked="0"/>
    </xf>
    <xf numFmtId="0" fontId="1" fillId="0" borderId="0" xfId="3" applyAlignment="1" applyProtection="1">
      <alignment wrapText="1"/>
      <protection locked="0"/>
    </xf>
    <xf numFmtId="0" fontId="2" fillId="0" borderId="0" xfId="3" applyFont="1" applyProtection="1">
      <protection locked="0"/>
    </xf>
    <xf numFmtId="0" fontId="28" fillId="0" borderId="0" xfId="0" applyFont="1"/>
    <xf numFmtId="1" fontId="0" fillId="0" borderId="0" xfId="0" applyNumberFormat="1" applyProtection="1">
      <protection locked="0"/>
    </xf>
    <xf numFmtId="171" fontId="0" fillId="0" borderId="0" xfId="0" applyNumberFormat="1" applyProtection="1">
      <protection locked="0"/>
    </xf>
    <xf numFmtId="0" fontId="16" fillId="0" borderId="0" xfId="0" applyFont="1" applyProtection="1">
      <protection locked="0"/>
    </xf>
    <xf numFmtId="0" fontId="39" fillId="0" borderId="0" xfId="0" applyFont="1" applyProtection="1">
      <protection locked="0"/>
    </xf>
    <xf numFmtId="0" fontId="0" fillId="41" borderId="0" xfId="0" applyFill="1"/>
    <xf numFmtId="0" fontId="39" fillId="0" borderId="0" xfId="0" applyFont="1"/>
    <xf numFmtId="0" fontId="0" fillId="0" borderId="0" xfId="0" applyAlignment="1">
      <alignment horizontal="left"/>
    </xf>
    <xf numFmtId="0" fontId="51" fillId="0" borderId="0" xfId="0" applyFont="1" applyAlignment="1">
      <alignment vertical="top" wrapText="1"/>
    </xf>
    <xf numFmtId="0" fontId="0" fillId="0" borderId="0" xfId="0" quotePrefix="1"/>
    <xf numFmtId="0" fontId="56" fillId="0" borderId="0" xfId="0" applyFont="1" applyProtection="1">
      <protection locked="0"/>
    </xf>
    <xf numFmtId="0" fontId="57" fillId="0" borderId="0" xfId="0" applyFont="1" applyProtection="1">
      <protection locked="0"/>
    </xf>
    <xf numFmtId="4" fontId="57" fillId="0" borderId="0" xfId="0" applyNumberFormat="1" applyFont="1" applyProtection="1">
      <protection locked="0"/>
    </xf>
    <xf numFmtId="0" fontId="57" fillId="0" borderId="0" xfId="0" applyFont="1"/>
    <xf numFmtId="0" fontId="11" fillId="0" borderId="0" xfId="13" applyAlignment="1" applyProtection="1">
      <protection locked="0"/>
    </xf>
    <xf numFmtId="0" fontId="65" fillId="0" borderId="0" xfId="0" applyFont="1"/>
    <xf numFmtId="0" fontId="86" fillId="0" borderId="0" xfId="0" applyFont="1" applyProtection="1">
      <protection locked="0"/>
    </xf>
    <xf numFmtId="0" fontId="16" fillId="0" borderId="0" xfId="0" applyFont="1"/>
    <xf numFmtId="167" fontId="2" fillId="0" borderId="0" xfId="1" applyFont="1" applyAlignment="1" applyProtection="1">
      <protection locked="0"/>
    </xf>
    <xf numFmtId="4" fontId="2" fillId="0" borderId="0" xfId="0" applyNumberFormat="1" applyFont="1" applyAlignment="1">
      <alignment horizontal="right"/>
    </xf>
    <xf numFmtId="4" fontId="57" fillId="0" borderId="0" xfId="0" applyNumberFormat="1" applyFont="1"/>
    <xf numFmtId="0" fontId="2" fillId="0" borderId="0" xfId="0" applyFont="1" applyAlignment="1" applyProtection="1">
      <alignment horizontal="left"/>
      <protection locked="0"/>
    </xf>
    <xf numFmtId="0" fontId="0" fillId="0" borderId="0" xfId="0" applyAlignment="1">
      <alignment vertical="top" wrapText="1"/>
    </xf>
    <xf numFmtId="0" fontId="39" fillId="0" borderId="0" xfId="0" applyFont="1" applyAlignment="1" applyProtection="1">
      <alignment wrapText="1"/>
      <protection locked="0"/>
    </xf>
    <xf numFmtId="0" fontId="66" fillId="0" borderId="0" xfId="0" applyFont="1" applyProtection="1">
      <protection locked="0"/>
    </xf>
    <xf numFmtId="167" fontId="2" fillId="0" borderId="0" xfId="1" applyFont="1" applyAlignment="1" applyProtection="1">
      <alignment wrapText="1"/>
      <protection locked="0"/>
    </xf>
    <xf numFmtId="0" fontId="36" fillId="0" borderId="0" xfId="0" applyFont="1" applyAlignment="1">
      <alignment horizontal="left" vertical="center" wrapText="1"/>
    </xf>
    <xf numFmtId="9" fontId="36" fillId="0" borderId="0" xfId="52" applyFont="1" applyFill="1" applyBorder="1" applyAlignment="1" applyProtection="1">
      <alignment horizontal="right" vertical="center" wrapText="1"/>
    </xf>
    <xf numFmtId="9" fontId="36" fillId="0" borderId="4" xfId="52" applyFont="1" applyFill="1" applyBorder="1" applyAlignment="1" applyProtection="1">
      <alignment horizontal="right" vertical="center" wrapText="1"/>
    </xf>
    <xf numFmtId="0" fontId="2" fillId="73" borderId="4" xfId="0" applyFont="1" applyFill="1" applyBorder="1" applyAlignment="1">
      <alignment horizontal="center" vertical="center" wrapText="1"/>
    </xf>
    <xf numFmtId="0" fontId="0" fillId="36" borderId="5" xfId="0" applyFill="1" applyBorder="1" applyAlignment="1" applyProtection="1">
      <alignment horizontal="center" vertical="center"/>
      <protection locked="0"/>
    </xf>
    <xf numFmtId="43" fontId="0" fillId="0" borderId="0" xfId="0" applyNumberFormat="1"/>
    <xf numFmtId="0" fontId="94" fillId="0" borderId="0" xfId="0" applyFont="1" applyProtection="1">
      <protection locked="0"/>
    </xf>
    <xf numFmtId="0" fontId="64" fillId="0" borderId="0" xfId="0" applyFont="1" applyProtection="1">
      <protection locked="0"/>
    </xf>
    <xf numFmtId="0" fontId="0" fillId="0" borderId="0" xfId="0" applyAlignment="1">
      <alignment wrapText="1"/>
    </xf>
    <xf numFmtId="0" fontId="0" fillId="2" borderId="0" xfId="0" applyFill="1"/>
    <xf numFmtId="0" fontId="95" fillId="0" borderId="0" xfId="0" applyFont="1"/>
    <xf numFmtId="4" fontId="95" fillId="0" borderId="0" xfId="0" applyNumberFormat="1" applyFont="1"/>
    <xf numFmtId="0" fontId="64" fillId="0" borderId="0" xfId="0" applyFont="1" applyAlignment="1" applyProtection="1">
      <alignment horizontal="left"/>
      <protection locked="0"/>
    </xf>
    <xf numFmtId="4" fontId="57" fillId="0" borderId="0" xfId="0" applyNumberFormat="1" applyFont="1" applyAlignment="1" applyProtection="1">
      <alignment vertical="top"/>
      <protection locked="0"/>
    </xf>
    <xf numFmtId="0" fontId="0" fillId="0" borderId="0" xfId="0" applyAlignment="1">
      <alignment horizontal="center" vertical="top"/>
    </xf>
    <xf numFmtId="0" fontId="0" fillId="0" borderId="0" xfId="0" applyAlignment="1">
      <alignment horizontal="left" vertical="top"/>
    </xf>
    <xf numFmtId="0" fontId="86" fillId="0" borderId="0" xfId="0" applyFont="1"/>
    <xf numFmtId="0" fontId="64" fillId="0" borderId="0" xfId="0" applyFont="1" applyAlignment="1" applyProtection="1">
      <alignment horizontal="right"/>
      <protection locked="0"/>
    </xf>
    <xf numFmtId="0" fontId="39" fillId="0" borderId="0" xfId="0" applyFont="1" applyAlignment="1" applyProtection="1">
      <alignment horizontal="center"/>
      <protection locked="0"/>
    </xf>
    <xf numFmtId="0" fontId="100" fillId="0" borderId="0" xfId="0" applyFont="1" applyAlignment="1" applyProtection="1">
      <alignment horizontal="left"/>
      <protection locked="0"/>
    </xf>
    <xf numFmtId="0" fontId="90" fillId="0" borderId="0" xfId="0" applyFont="1" applyProtection="1">
      <protection locked="0"/>
    </xf>
    <xf numFmtId="0" fontId="39" fillId="0" borderId="0" xfId="0" applyFont="1" applyAlignment="1" applyProtection="1">
      <alignment horizontal="center" vertical="center"/>
      <protection locked="0"/>
    </xf>
    <xf numFmtId="167" fontId="57" fillId="0" borderId="0" xfId="1" applyFont="1" applyFill="1" applyBorder="1" applyAlignment="1" applyProtection="1">
      <alignment horizontal="right" wrapText="1"/>
      <protection locked="0"/>
    </xf>
    <xf numFmtId="14" fontId="64" fillId="0" borderId="0" xfId="0" applyNumberFormat="1" applyFont="1" applyProtection="1">
      <protection locked="0"/>
    </xf>
    <xf numFmtId="0" fontId="106" fillId="0" borderId="0" xfId="0" applyFont="1"/>
    <xf numFmtId="0" fontId="2" fillId="0" borderId="0" xfId="0" applyFont="1" applyAlignment="1" applyProtection="1">
      <alignment horizontal="left" vertical="top" wrapText="1"/>
      <protection locked="0"/>
    </xf>
    <xf numFmtId="0" fontId="2" fillId="0" borderId="0" xfId="0" applyFont="1" applyAlignment="1">
      <alignment horizontal="center"/>
    </xf>
    <xf numFmtId="0" fontId="4" fillId="0" borderId="0" xfId="0" applyFont="1"/>
    <xf numFmtId="0" fontId="3" fillId="0" borderId="0" xfId="0" applyFont="1" applyAlignment="1">
      <alignment horizontal="center"/>
    </xf>
    <xf numFmtId="178" fontId="0" fillId="0" borderId="0" xfId="0" applyNumberFormat="1" applyProtection="1">
      <protection locked="0"/>
    </xf>
    <xf numFmtId="0" fontId="64" fillId="0" borderId="0" xfId="0" applyFont="1"/>
    <xf numFmtId="0" fontId="59" fillId="0" borderId="0" xfId="0" applyFont="1" applyAlignment="1">
      <alignment horizontal="left" vertical="center" wrapText="1"/>
    </xf>
    <xf numFmtId="0" fontId="39" fillId="0" borderId="0" xfId="0" applyFont="1" applyAlignment="1" applyProtection="1">
      <alignment horizontal="left" vertical="top" wrapText="1"/>
      <protection locked="0"/>
    </xf>
    <xf numFmtId="178" fontId="28" fillId="0" borderId="0" xfId="0" applyNumberFormat="1" applyFont="1" applyProtection="1">
      <protection locked="0"/>
    </xf>
    <xf numFmtId="0" fontId="28" fillId="0" borderId="0" xfId="0" applyFont="1" applyProtection="1">
      <protection locked="0"/>
    </xf>
    <xf numFmtId="0" fontId="36" fillId="0" borderId="0" xfId="0" applyFont="1"/>
    <xf numFmtId="0" fontId="86" fillId="0" borderId="0" xfId="0" applyFont="1" applyAlignment="1">
      <alignment vertical="top"/>
    </xf>
    <xf numFmtId="178" fontId="64" fillId="2" borderId="0" xfId="0" applyNumberFormat="1" applyFont="1" applyFill="1" applyProtection="1">
      <protection locked="0"/>
    </xf>
    <xf numFmtId="0" fontId="0" fillId="2" borderId="0" xfId="0" applyFill="1" applyProtection="1">
      <protection locked="0"/>
    </xf>
    <xf numFmtId="0" fontId="64" fillId="2" borderId="0" xfId="0" applyFont="1" applyFill="1" applyProtection="1">
      <protection locked="0"/>
    </xf>
    <xf numFmtId="0" fontId="118" fillId="0" borderId="0" xfId="0" applyFont="1"/>
    <xf numFmtId="0" fontId="26" fillId="0" borderId="0" xfId="0" applyFont="1"/>
    <xf numFmtId="0" fontId="26" fillId="0" borderId="0" xfId="0" applyFont="1" applyProtection="1">
      <protection locked="0"/>
    </xf>
    <xf numFmtId="0" fontId="0" fillId="0" borderId="0" xfId="0" applyAlignment="1">
      <alignment horizontal="center" wrapText="1"/>
    </xf>
    <xf numFmtId="0" fontId="0" fillId="0" borderId="0" xfId="0" applyAlignment="1">
      <alignment horizontal="center" vertical="center"/>
    </xf>
    <xf numFmtId="0" fontId="56" fillId="0" borderId="0" xfId="0" applyFont="1"/>
    <xf numFmtId="178" fontId="0" fillId="0" borderId="0" xfId="0" applyNumberFormat="1" applyAlignment="1" applyProtection="1">
      <alignment horizontal="left"/>
      <protection locked="0"/>
    </xf>
    <xf numFmtId="167" fontId="95" fillId="0" borderId="0" xfId="1" applyFont="1"/>
    <xf numFmtId="0" fontId="120" fillId="0" borderId="0" xfId="0" applyFont="1"/>
    <xf numFmtId="4" fontId="2" fillId="0" borderId="0" xfId="0" applyNumberFormat="1" applyFont="1"/>
    <xf numFmtId="0" fontId="56" fillId="0" borderId="0" xfId="0" applyFont="1" applyAlignment="1">
      <alignment horizontal="center" vertical="center" wrapText="1"/>
    </xf>
    <xf numFmtId="0" fontId="2" fillId="0" borderId="0" xfId="0" applyFont="1" applyAlignment="1">
      <alignment horizontal="left"/>
    </xf>
    <xf numFmtId="0" fontId="39" fillId="0" borderId="0" xfId="0" applyFont="1" applyAlignment="1">
      <alignment horizontal="center"/>
    </xf>
    <xf numFmtId="4" fontId="0" fillId="0" borderId="0" xfId="0" applyNumberFormat="1" applyAlignment="1">
      <alignment horizontal="left"/>
    </xf>
    <xf numFmtId="0" fontId="2" fillId="0" borderId="0" xfId="0" quotePrefix="1" applyFont="1" applyAlignment="1" applyProtection="1">
      <alignment horizontal="left"/>
      <protection locked="0"/>
    </xf>
    <xf numFmtId="0" fontId="41" fillId="0" borderId="0" xfId="0" applyFont="1"/>
    <xf numFmtId="0" fontId="106" fillId="0" borderId="0" xfId="0" applyFont="1" applyAlignment="1" applyProtection="1">
      <alignment wrapText="1"/>
      <protection locked="0"/>
    </xf>
    <xf numFmtId="4" fontId="57" fillId="0" borderId="0" xfId="0" applyNumberFormat="1" applyFont="1" applyAlignment="1">
      <alignment horizontal="right"/>
    </xf>
    <xf numFmtId="0" fontId="0" fillId="0" borderId="29" xfId="0" applyBorder="1" applyAlignment="1">
      <alignment horizontal="center"/>
    </xf>
    <xf numFmtId="0" fontId="57" fillId="0" borderId="0" xfId="0" applyFont="1" applyAlignment="1" applyProtection="1">
      <alignment wrapText="1"/>
      <protection locked="0"/>
    </xf>
    <xf numFmtId="4" fontId="95" fillId="0" borderId="0" xfId="0" applyNumberFormat="1" applyFont="1" applyAlignment="1" applyProtection="1">
      <alignment vertical="top"/>
      <protection locked="0"/>
    </xf>
    <xf numFmtId="0" fontId="39" fillId="0" borderId="0" xfId="0" applyFont="1" applyAlignment="1" applyProtection="1">
      <alignment vertical="top"/>
      <protection locked="0"/>
    </xf>
    <xf numFmtId="0" fontId="4" fillId="0" borderId="3" xfId="0" applyFont="1" applyBorder="1" applyAlignment="1" applyProtection="1">
      <alignment horizontal="left" vertical="center" wrapText="1" indent="4"/>
      <protection locked="0"/>
    </xf>
    <xf numFmtId="0" fontId="4" fillId="0" borderId="0" xfId="0" applyFont="1" applyAlignment="1" applyProtection="1">
      <alignment horizontal="left" vertical="center" wrapText="1" indent="4"/>
      <protection locked="0"/>
    </xf>
    <xf numFmtId="0" fontId="124" fillId="0" borderId="0" xfId="0" applyFont="1"/>
    <xf numFmtId="0" fontId="125" fillId="0" borderId="0" xfId="0" applyFont="1"/>
    <xf numFmtId="0" fontId="125" fillId="0" borderId="0" xfId="0" applyFont="1" applyAlignment="1">
      <alignment horizontal="center"/>
    </xf>
    <xf numFmtId="0" fontId="64" fillId="0" borderId="0" xfId="0" applyFont="1" applyAlignment="1">
      <alignment horizontal="left"/>
    </xf>
    <xf numFmtId="0" fontId="127" fillId="0" borderId="0" xfId="0" applyFont="1"/>
    <xf numFmtId="0" fontId="128" fillId="0" borderId="0" xfId="0" applyFont="1"/>
    <xf numFmtId="0" fontId="39" fillId="0" borderId="0" xfId="0" applyFont="1" applyAlignment="1">
      <alignment horizontal="left"/>
    </xf>
    <xf numFmtId="0" fontId="120" fillId="0" borderId="0" xfId="0" applyFont="1" applyAlignment="1">
      <alignment horizontal="center"/>
    </xf>
    <xf numFmtId="0" fontId="39" fillId="0" borderId="0" xfId="0" applyFont="1" applyAlignment="1">
      <alignment horizontal="right"/>
    </xf>
    <xf numFmtId="0" fontId="120" fillId="0" borderId="0" xfId="0" applyFont="1" applyAlignment="1">
      <alignment horizontal="left"/>
    </xf>
    <xf numFmtId="0" fontId="64" fillId="0" borderId="0" xfId="0" applyFont="1" applyAlignment="1">
      <alignment wrapText="1"/>
    </xf>
    <xf numFmtId="0" fontId="94" fillId="0" borderId="0" xfId="0" applyFont="1"/>
    <xf numFmtId="0" fontId="118" fillId="0" borderId="0" xfId="0" applyFont="1" applyProtection="1">
      <protection locked="0"/>
    </xf>
    <xf numFmtId="0" fontId="2" fillId="74" borderId="13" xfId="0" applyFont="1" applyFill="1" applyBorder="1" applyProtection="1">
      <protection locked="0"/>
    </xf>
    <xf numFmtId="0" fontId="64" fillId="0" borderId="0" xfId="0" applyFont="1" applyAlignment="1">
      <alignment horizontal="right"/>
    </xf>
    <xf numFmtId="0" fontId="11" fillId="74" borderId="2" xfId="13" applyFill="1" applyBorder="1" applyAlignment="1" applyProtection="1">
      <protection locked="0"/>
    </xf>
    <xf numFmtId="0" fontId="64" fillId="74" borderId="2" xfId="0" applyFont="1" applyFill="1" applyBorder="1" applyAlignment="1" applyProtection="1">
      <alignment horizontal="left"/>
      <protection locked="0"/>
    </xf>
    <xf numFmtId="0" fontId="64" fillId="75" borderId="16" xfId="0" applyFont="1" applyFill="1" applyBorder="1" applyAlignment="1" applyProtection="1">
      <alignment horizontal="center"/>
      <protection locked="0"/>
    </xf>
    <xf numFmtId="0" fontId="0" fillId="74" borderId="16" xfId="0" applyFill="1" applyBorder="1" applyAlignment="1">
      <alignment horizontal="center"/>
    </xf>
    <xf numFmtId="0" fontId="2" fillId="75" borderId="27" xfId="0" applyFont="1" applyFill="1" applyBorder="1"/>
    <xf numFmtId="0" fontId="64" fillId="75" borderId="2" xfId="0" applyFont="1" applyFill="1" applyBorder="1" applyAlignment="1">
      <alignment horizontal="right"/>
    </xf>
    <xf numFmtId="0" fontId="2" fillId="74" borderId="2" xfId="0" applyFont="1" applyFill="1" applyBorder="1" applyAlignment="1">
      <alignment horizontal="left"/>
    </xf>
    <xf numFmtId="0" fontId="30" fillId="74" borderId="17" xfId="0" applyFont="1" applyFill="1" applyBorder="1" applyAlignment="1" applyProtection="1">
      <alignment horizontal="center"/>
      <protection locked="0"/>
    </xf>
    <xf numFmtId="0" fontId="101" fillId="74" borderId="3" xfId="0" applyFont="1" applyFill="1" applyBorder="1" applyAlignment="1" applyProtection="1">
      <alignment horizontal="center"/>
      <protection locked="0"/>
    </xf>
    <xf numFmtId="0" fontId="101" fillId="74" borderId="17" xfId="0" applyFont="1" applyFill="1" applyBorder="1" applyAlignment="1" applyProtection="1">
      <alignment horizontal="center"/>
      <protection locked="0"/>
    </xf>
    <xf numFmtId="0" fontId="101" fillId="74" borderId="17" xfId="0" applyFont="1" applyFill="1" applyBorder="1" applyAlignment="1" applyProtection="1">
      <alignment horizontal="center" wrapText="1"/>
      <protection locked="0"/>
    </xf>
    <xf numFmtId="0" fontId="101" fillId="74" borderId="55" xfId="0" applyFont="1" applyFill="1" applyBorder="1" applyAlignment="1" applyProtection="1">
      <alignment horizontal="center"/>
      <protection locked="0"/>
    </xf>
    <xf numFmtId="0" fontId="101" fillId="74" borderId="19" xfId="0" applyFont="1" applyFill="1" applyBorder="1" applyAlignment="1" applyProtection="1">
      <alignment horizontal="center"/>
      <protection locked="0"/>
    </xf>
    <xf numFmtId="0" fontId="2" fillId="0" borderId="70" xfId="0" applyFont="1" applyBorder="1" applyAlignment="1" applyProtection="1">
      <alignment vertical="top"/>
      <protection locked="0"/>
    </xf>
    <xf numFmtId="0" fontId="0" fillId="0" borderId="70" xfId="0" applyBorder="1" applyAlignment="1" applyProtection="1">
      <alignment vertical="top" wrapText="1"/>
      <protection locked="0"/>
    </xf>
    <xf numFmtId="0" fontId="15" fillId="0" borderId="70" xfId="0" applyFont="1" applyBorder="1" applyAlignment="1" applyProtection="1">
      <alignment vertical="top" wrapText="1"/>
      <protection locked="0"/>
    </xf>
    <xf numFmtId="0" fontId="39" fillId="0" borderId="0" xfId="0" applyFont="1" applyAlignment="1" applyProtection="1">
      <alignment horizontal="left"/>
      <protection locked="0"/>
    </xf>
    <xf numFmtId="0" fontId="0" fillId="43" borderId="0" xfId="0" applyFill="1" applyProtection="1">
      <protection locked="0"/>
    </xf>
    <xf numFmtId="0" fontId="57" fillId="43" borderId="0" xfId="0" applyFont="1" applyFill="1" applyProtection="1">
      <protection locked="0"/>
    </xf>
    <xf numFmtId="0" fontId="2" fillId="43" borderId="0" xfId="0" applyFont="1" applyFill="1" applyProtection="1">
      <protection locked="0"/>
    </xf>
    <xf numFmtId="0" fontId="57" fillId="43" borderId="0" xfId="0" applyFont="1" applyFill="1"/>
    <xf numFmtId="4" fontId="57" fillId="43" borderId="0" xfId="0" applyNumberFormat="1" applyFont="1" applyFill="1" applyProtection="1">
      <protection locked="0"/>
    </xf>
    <xf numFmtId="0" fontId="39" fillId="43" borderId="0" xfId="0" applyFont="1" applyFill="1" applyProtection="1">
      <protection locked="0"/>
    </xf>
    <xf numFmtId="0" fontId="2" fillId="43" borderId="0" xfId="0" applyFont="1" applyFill="1" applyAlignment="1" applyProtection="1">
      <alignment horizontal="left"/>
      <protection locked="0"/>
    </xf>
    <xf numFmtId="0" fontId="0" fillId="43" borderId="0" xfId="0" applyFill="1"/>
    <xf numFmtId="0" fontId="0" fillId="43" borderId="0" xfId="0" applyFill="1" applyAlignment="1" applyProtection="1">
      <alignment horizontal="center" vertical="top" wrapText="1"/>
      <protection locked="0"/>
    </xf>
    <xf numFmtId="0" fontId="92" fillId="43" borderId="0" xfId="0" applyFont="1" applyFill="1"/>
    <xf numFmtId="0" fontId="0" fillId="43" borderId="0" xfId="0" applyFill="1" applyAlignment="1" applyProtection="1">
      <alignment horizontal="left" vertical="top" wrapText="1"/>
      <protection locked="0"/>
    </xf>
    <xf numFmtId="0" fontId="0" fillId="43" borderId="0" xfId="0" applyFill="1" applyAlignment="1" applyProtection="1">
      <alignment horizontal="left" vertical="top"/>
      <protection locked="0"/>
    </xf>
    <xf numFmtId="0" fontId="4" fillId="43" borderId="0" xfId="0" applyFont="1" applyFill="1" applyProtection="1">
      <protection locked="0"/>
    </xf>
    <xf numFmtId="0" fontId="3" fillId="43" borderId="0" xfId="0" applyFont="1" applyFill="1" applyAlignment="1" applyProtection="1">
      <alignment horizontal="center"/>
      <protection locked="0"/>
    </xf>
    <xf numFmtId="0" fontId="3" fillId="43" borderId="0" xfId="0" applyFont="1" applyFill="1" applyProtection="1">
      <protection locked="0"/>
    </xf>
    <xf numFmtId="0" fontId="16" fillId="43" borderId="0" xfId="0" applyFont="1" applyFill="1" applyProtection="1">
      <protection locked="0"/>
    </xf>
    <xf numFmtId="0" fontId="16" fillId="43" borderId="0" xfId="0" applyFont="1" applyFill="1"/>
    <xf numFmtId="0" fontId="56" fillId="43" borderId="0" xfId="0" applyFont="1" applyFill="1" applyAlignment="1" applyProtection="1">
      <alignment horizontal="left"/>
      <protection locked="0"/>
    </xf>
    <xf numFmtId="0" fontId="0" fillId="43" borderId="0" xfId="0" applyFill="1" applyAlignment="1" applyProtection="1">
      <alignment horizontal="center"/>
      <protection locked="0"/>
    </xf>
    <xf numFmtId="0" fontId="107" fillId="43" borderId="0" xfId="0" applyFont="1" applyFill="1" applyAlignment="1" applyProtection="1">
      <alignment horizontal="left"/>
      <protection locked="0"/>
    </xf>
    <xf numFmtId="0" fontId="108" fillId="43" borderId="0" xfId="0" applyFont="1" applyFill="1" applyAlignment="1" applyProtection="1">
      <alignment horizontal="left"/>
      <protection locked="0"/>
    </xf>
    <xf numFmtId="0" fontId="66" fillId="43" borderId="0" xfId="0" applyFont="1" applyFill="1" applyAlignment="1" applyProtection="1">
      <alignment horizontal="left"/>
      <protection locked="0"/>
    </xf>
    <xf numFmtId="0" fontId="0" fillId="43" borderId="0" xfId="0" applyFill="1" applyAlignment="1" applyProtection="1">
      <alignment horizontal="center" wrapText="1"/>
      <protection locked="0"/>
    </xf>
    <xf numFmtId="0" fontId="28" fillId="43" borderId="0" xfId="0" applyFont="1" applyFill="1" applyAlignment="1" applyProtection="1">
      <alignment horizontal="center"/>
      <protection locked="0"/>
    </xf>
    <xf numFmtId="0" fontId="8" fillId="43" borderId="0" xfId="0" applyFont="1" applyFill="1" applyAlignment="1" applyProtection="1">
      <alignment horizontal="center"/>
      <protection locked="0"/>
    </xf>
    <xf numFmtId="0" fontId="5" fillId="43" borderId="0" xfId="0" applyFont="1" applyFill="1" applyAlignment="1" applyProtection="1">
      <alignment horizontal="left"/>
      <protection locked="0"/>
    </xf>
    <xf numFmtId="0" fontId="109" fillId="43" borderId="0" xfId="0" applyFont="1" applyFill="1" applyAlignment="1" applyProtection="1">
      <alignment horizontal="center" wrapText="1"/>
      <protection locked="0"/>
    </xf>
    <xf numFmtId="0" fontId="9" fillId="43" borderId="0" xfId="0" applyFont="1" applyFill="1" applyProtection="1">
      <protection locked="0"/>
    </xf>
    <xf numFmtId="0" fontId="8" fillId="43" borderId="0" xfId="0" applyFont="1" applyFill="1" applyAlignment="1" applyProtection="1">
      <alignment horizontal="center" wrapText="1"/>
      <protection locked="0"/>
    </xf>
    <xf numFmtId="0" fontId="110" fillId="43" borderId="0" xfId="0" applyFont="1" applyFill="1" applyAlignment="1" applyProtection="1">
      <alignment horizontal="center" wrapText="1"/>
      <protection locked="0"/>
    </xf>
    <xf numFmtId="0" fontId="5" fillId="43" borderId="0" xfId="0" applyFont="1" applyFill="1" applyProtection="1">
      <protection locked="0"/>
    </xf>
    <xf numFmtId="0" fontId="7" fillId="43" borderId="0" xfId="0" applyFont="1" applyFill="1" applyAlignment="1" applyProtection="1">
      <alignment horizontal="center" wrapText="1"/>
      <protection locked="0"/>
    </xf>
    <xf numFmtId="0" fontId="7" fillId="43" borderId="0" xfId="0" applyFont="1" applyFill="1" applyAlignment="1" applyProtection="1">
      <alignment horizontal="center"/>
      <protection locked="0"/>
    </xf>
    <xf numFmtId="0" fontId="61" fillId="43" borderId="0" xfId="0" applyFont="1" applyFill="1" applyAlignment="1" applyProtection="1">
      <alignment horizontal="center" wrapText="1"/>
      <protection locked="0"/>
    </xf>
    <xf numFmtId="0" fontId="7" fillId="43" borderId="0" xfId="0" applyFont="1" applyFill="1" applyProtection="1">
      <protection locked="0"/>
    </xf>
    <xf numFmtId="0" fontId="28" fillId="43" borderId="0" xfId="0" applyFont="1" applyFill="1" applyAlignment="1" applyProtection="1">
      <alignment horizontal="center" wrapText="1"/>
      <protection locked="0"/>
    </xf>
    <xf numFmtId="0" fontId="51" fillId="43" borderId="0" xfId="0" applyFont="1" applyFill="1" applyAlignment="1">
      <alignment vertical="top" wrapText="1"/>
    </xf>
    <xf numFmtId="0" fontId="53" fillId="43" borderId="0" xfId="0" applyFont="1" applyFill="1" applyAlignment="1">
      <alignment vertical="top"/>
    </xf>
    <xf numFmtId="0" fontId="50" fillId="43" borderId="0" xfId="0" applyFont="1" applyFill="1" applyAlignment="1">
      <alignment vertical="top"/>
    </xf>
    <xf numFmtId="0" fontId="44" fillId="43" borderId="0" xfId="0" applyFont="1" applyFill="1" applyAlignment="1">
      <alignment vertical="top"/>
    </xf>
    <xf numFmtId="49" fontId="50" fillId="43" borderId="0" xfId="0" applyNumberFormat="1" applyFont="1" applyFill="1" applyAlignment="1">
      <alignment horizontal="right" vertical="top" indent="1"/>
    </xf>
    <xf numFmtId="0" fontId="47" fillId="43" borderId="0" xfId="0" applyFont="1" applyFill="1" applyAlignment="1">
      <alignment horizontal="left"/>
    </xf>
    <xf numFmtId="0" fontId="134" fillId="43" borderId="0" xfId="0" applyFont="1" applyFill="1" applyAlignment="1">
      <alignment vertical="top"/>
    </xf>
    <xf numFmtId="167" fontId="0" fillId="43" borderId="0" xfId="1" applyFont="1" applyFill="1"/>
    <xf numFmtId="0" fontId="50" fillId="43" borderId="0" xfId="0" applyFont="1" applyFill="1" applyAlignment="1">
      <alignment horizontal="right" vertical="top" indent="1"/>
    </xf>
    <xf numFmtId="0" fontId="2" fillId="43" borderId="0" xfId="0" applyFont="1" applyFill="1"/>
    <xf numFmtId="49" fontId="51" fillId="43" borderId="75" xfId="0" applyNumberFormat="1" applyFont="1" applyFill="1" applyBorder="1" applyAlignment="1">
      <alignment vertical="top" wrapText="1"/>
    </xf>
    <xf numFmtId="167" fontId="0" fillId="43" borderId="75" xfId="1" applyFont="1" applyFill="1" applyBorder="1"/>
    <xf numFmtId="167" fontId="56" fillId="43" borderId="51" xfId="1" applyFont="1" applyFill="1" applyBorder="1"/>
    <xf numFmtId="0" fontId="49" fillId="43" borderId="62" xfId="0" applyFont="1" applyFill="1" applyBorder="1" applyAlignment="1">
      <alignment horizontal="right" vertical="top" indent="1"/>
    </xf>
    <xf numFmtId="0" fontId="85" fillId="43" borderId="51" xfId="0" applyFont="1" applyFill="1" applyBorder="1" applyAlignment="1">
      <alignment vertical="top" wrapText="1"/>
    </xf>
    <xf numFmtId="167" fontId="0" fillId="43" borderId="0" xfId="1" applyFont="1" applyFill="1" applyBorder="1"/>
    <xf numFmtId="167" fontId="0" fillId="78" borderId="0" xfId="1" applyFont="1" applyFill="1" applyBorder="1"/>
    <xf numFmtId="0" fontId="0" fillId="43" borderId="82" xfId="0" applyFill="1" applyBorder="1"/>
    <xf numFmtId="0" fontId="0" fillId="78" borderId="82" xfId="0" applyFill="1" applyBorder="1"/>
    <xf numFmtId="0" fontId="0" fillId="43" borderId="83" xfId="0" applyFill="1" applyBorder="1"/>
    <xf numFmtId="0" fontId="2" fillId="43" borderId="84" xfId="0" applyFont="1" applyFill="1" applyBorder="1"/>
    <xf numFmtId="0" fontId="50" fillId="43" borderId="47" xfId="0" applyFont="1" applyFill="1" applyBorder="1" applyAlignment="1">
      <alignment horizontal="right" vertical="top" wrapText="1" indent="1"/>
    </xf>
    <xf numFmtId="49" fontId="51" fillId="43" borderId="0" xfId="0" applyNumberFormat="1" applyFont="1" applyFill="1" applyAlignment="1">
      <alignment vertical="top" wrapText="1"/>
    </xf>
    <xf numFmtId="0" fontId="51" fillId="78" borderId="47" xfId="0" applyFont="1" applyFill="1" applyBorder="1" applyAlignment="1">
      <alignment horizontal="right" vertical="top" wrapText="1" indent="1"/>
    </xf>
    <xf numFmtId="49" fontId="51" fillId="78" borderId="0" xfId="0" applyNumberFormat="1" applyFont="1" applyFill="1" applyAlignment="1">
      <alignment vertical="top" wrapText="1"/>
    </xf>
    <xf numFmtId="0" fontId="51" fillId="43" borderId="47" xfId="0" applyFont="1" applyFill="1" applyBorder="1" applyAlignment="1">
      <alignment horizontal="right" vertical="top" wrapText="1" indent="1"/>
    </xf>
    <xf numFmtId="0" fontId="50" fillId="78" borderId="47" xfId="0" applyFont="1" applyFill="1" applyBorder="1" applyAlignment="1">
      <alignment horizontal="right" vertical="top" wrapText="1" indent="1"/>
    </xf>
    <xf numFmtId="0" fontId="51" fillId="78" borderId="0" xfId="0" applyFont="1" applyFill="1" applyAlignment="1">
      <alignment vertical="top" wrapText="1"/>
    </xf>
    <xf numFmtId="0" fontId="51" fillId="78" borderId="0" xfId="0" applyFont="1" applyFill="1" applyAlignment="1">
      <alignment horizontal="left" vertical="top" wrapText="1"/>
    </xf>
    <xf numFmtId="0" fontId="51" fillId="43" borderId="0" xfId="0" applyFont="1" applyFill="1" applyAlignment="1">
      <alignment horizontal="left" vertical="top" wrapText="1"/>
    </xf>
    <xf numFmtId="0" fontId="50" fillId="43" borderId="0" xfId="0" applyFont="1" applyFill="1" applyAlignment="1">
      <alignment horizontal="left" vertical="top" wrapText="1"/>
    </xf>
    <xf numFmtId="0" fontId="50" fillId="78" borderId="0" xfId="0" applyFont="1" applyFill="1" applyAlignment="1">
      <alignment horizontal="left" vertical="top" wrapText="1"/>
    </xf>
    <xf numFmtId="0" fontId="51" fillId="78" borderId="47" xfId="0" applyFont="1" applyFill="1" applyBorder="1" applyAlignment="1">
      <alignment horizontal="right" vertical="top" indent="1"/>
    </xf>
    <xf numFmtId="49" fontId="51" fillId="78" borderId="0" xfId="0" applyNumberFormat="1" applyFont="1" applyFill="1" applyAlignment="1">
      <alignment horizontal="left" vertical="top" wrapText="1"/>
    </xf>
    <xf numFmtId="0" fontId="51" fillId="43" borderId="47" xfId="0" applyFont="1" applyFill="1" applyBorder="1" applyAlignment="1">
      <alignment horizontal="right" vertical="top" indent="1"/>
    </xf>
    <xf numFmtId="0" fontId="50" fillId="78" borderId="47" xfId="0" applyFont="1" applyFill="1" applyBorder="1" applyAlignment="1">
      <alignment horizontal="right" vertical="top" indent="1"/>
    </xf>
    <xf numFmtId="49" fontId="51" fillId="78" borderId="0" xfId="4" applyNumberFormat="1" applyFont="1" applyFill="1" applyAlignment="1">
      <alignment vertical="top" wrapText="1"/>
    </xf>
    <xf numFmtId="49" fontId="51" fillId="43" borderId="0" xfId="4" applyNumberFormat="1" applyFont="1" applyFill="1" applyAlignment="1">
      <alignment vertical="top" wrapText="1"/>
    </xf>
    <xf numFmtId="49" fontId="51" fillId="43" borderId="0" xfId="10" applyNumberFormat="1" applyFont="1" applyFill="1" applyAlignment="1" applyProtection="1">
      <alignment vertical="top" wrapText="1"/>
    </xf>
    <xf numFmtId="49" fontId="51" fillId="78" borderId="0" xfId="10" applyNumberFormat="1" applyFont="1" applyFill="1" applyAlignment="1" applyProtection="1">
      <alignment vertical="top" wrapText="1"/>
    </xf>
    <xf numFmtId="0" fontId="51" fillId="43" borderId="0" xfId="10" applyFont="1" applyFill="1" applyAlignment="1" applyProtection="1">
      <alignment vertical="top" wrapText="1"/>
    </xf>
    <xf numFmtId="0" fontId="51" fillId="78" borderId="0" xfId="10" applyFont="1" applyFill="1" applyAlignment="1" applyProtection="1">
      <alignment vertical="top" wrapText="1"/>
    </xf>
    <xf numFmtId="0" fontId="51" fillId="43" borderId="48" xfId="0" applyFont="1" applyFill="1" applyBorder="1" applyAlignment="1">
      <alignment horizontal="right" vertical="top" wrapText="1" indent="1"/>
    </xf>
    <xf numFmtId="49" fontId="46" fillId="42" borderId="80" xfId="0" applyNumberFormat="1" applyFont="1" applyFill="1" applyBorder="1" applyAlignment="1">
      <alignment horizontal="left" wrapText="1"/>
    </xf>
    <xf numFmtId="0" fontId="88" fillId="42" borderId="72" xfId="0" applyFont="1" applyFill="1" applyBorder="1" applyAlignment="1">
      <alignment horizontal="left" vertical="center" wrapText="1"/>
    </xf>
    <xf numFmtId="0" fontId="46" fillId="42" borderId="0" xfId="0" applyFont="1" applyFill="1" applyAlignment="1">
      <alignment horizontal="left" vertical="top" wrapText="1"/>
    </xf>
    <xf numFmtId="0" fontId="54" fillId="42" borderId="0" xfId="0" applyFont="1" applyFill="1" applyAlignment="1">
      <alignment vertical="top"/>
    </xf>
    <xf numFmtId="49" fontId="46" fillId="42" borderId="47" xfId="0" applyNumberFormat="1" applyFont="1" applyFill="1" applyBorder="1" applyAlignment="1">
      <alignment horizontal="left" wrapText="1" indent="1"/>
    </xf>
    <xf numFmtId="0" fontId="46" fillId="42" borderId="0" xfId="0" applyFont="1" applyFill="1" applyAlignment="1">
      <alignment horizontal="left" wrapText="1"/>
    </xf>
    <xf numFmtId="0" fontId="46" fillId="42" borderId="0" xfId="0" applyFont="1" applyFill="1" applyAlignment="1">
      <alignment horizontal="left"/>
    </xf>
    <xf numFmtId="0" fontId="47" fillId="43" borderId="74" xfId="0" applyFont="1" applyFill="1" applyBorder="1" applyAlignment="1">
      <alignment horizontal="left"/>
    </xf>
    <xf numFmtId="4" fontId="52" fillId="43" borderId="0" xfId="0" applyNumberFormat="1" applyFont="1" applyFill="1" applyAlignment="1">
      <alignment vertical="top"/>
    </xf>
    <xf numFmtId="0" fontId="52" fillId="43" borderId="0" xfId="0" applyFont="1" applyFill="1" applyAlignment="1">
      <alignment vertical="top"/>
    </xf>
    <xf numFmtId="0" fontId="53" fillId="43" borderId="74" xfId="0" applyFont="1" applyFill="1" applyBorder="1" applyAlignment="1">
      <alignment vertical="top"/>
    </xf>
    <xf numFmtId="0" fontId="51" fillId="74" borderId="0" xfId="0" applyFont="1" applyFill="1" applyAlignment="1">
      <alignment vertical="top" wrapText="1"/>
    </xf>
    <xf numFmtId="4" fontId="52" fillId="74" borderId="0" xfId="0" applyNumberFormat="1" applyFont="1" applyFill="1" applyAlignment="1">
      <alignment vertical="top"/>
    </xf>
    <xf numFmtId="0" fontId="52" fillId="74" borderId="0" xfId="0" applyFont="1" applyFill="1" applyAlignment="1">
      <alignment vertical="top"/>
    </xf>
    <xf numFmtId="0" fontId="51" fillId="43" borderId="0" xfId="0" applyFont="1" applyFill="1" applyAlignment="1">
      <alignment vertical="top"/>
    </xf>
    <xf numFmtId="0" fontId="51" fillId="74" borderId="0" xfId="0" applyFont="1" applyFill="1" applyAlignment="1">
      <alignment vertical="top"/>
    </xf>
    <xf numFmtId="0" fontId="52" fillId="74" borderId="0" xfId="0" applyFont="1" applyFill="1" applyAlignment="1">
      <alignment vertical="top" wrapText="1"/>
    </xf>
    <xf numFmtId="0" fontId="52" fillId="43" borderId="0" xfId="0" applyFont="1" applyFill="1" applyAlignment="1">
      <alignment vertical="top" wrapText="1"/>
    </xf>
    <xf numFmtId="0" fontId="50" fillId="74" borderId="0" xfId="0" applyFont="1" applyFill="1" applyAlignment="1">
      <alignment vertical="top"/>
    </xf>
    <xf numFmtId="0" fontId="51" fillId="74" borderId="0" xfId="0" applyFont="1" applyFill="1" applyAlignment="1">
      <alignment horizontal="left" vertical="top" wrapText="1"/>
    </xf>
    <xf numFmtId="0" fontId="50" fillId="43" borderId="0" xfId="0" applyFont="1" applyFill="1" applyAlignment="1">
      <alignment vertical="top" wrapText="1"/>
    </xf>
    <xf numFmtId="49" fontId="51" fillId="43" borderId="47" xfId="0" applyNumberFormat="1" applyFont="1" applyFill="1" applyBorder="1" applyAlignment="1">
      <alignment horizontal="right" vertical="top" indent="1"/>
    </xf>
    <xf numFmtId="49" fontId="50" fillId="43" borderId="47" xfId="0" applyNumberFormat="1" applyFont="1" applyFill="1" applyBorder="1" applyAlignment="1">
      <alignment horizontal="right" vertical="top" indent="1"/>
    </xf>
    <xf numFmtId="0" fontId="51" fillId="43" borderId="0" xfId="4" applyFont="1" applyFill="1" applyAlignment="1">
      <alignment vertical="top" wrapText="1"/>
    </xf>
    <xf numFmtId="0" fontId="85" fillId="43" borderId="0" xfId="0" applyFont="1" applyFill="1" applyAlignment="1">
      <alignment vertical="top"/>
    </xf>
    <xf numFmtId="0" fontId="85" fillId="43" borderId="0" xfId="0" applyFont="1" applyFill="1" applyAlignment="1">
      <alignment vertical="top" wrapText="1"/>
    </xf>
    <xf numFmtId="4" fontId="85" fillId="43" borderId="0" xfId="0" applyNumberFormat="1" applyFont="1" applyFill="1" applyAlignment="1">
      <alignment vertical="top"/>
    </xf>
    <xf numFmtId="0" fontId="122" fillId="43" borderId="0" xfId="0" applyFont="1" applyFill="1" applyAlignment="1">
      <alignment vertical="top" wrapText="1"/>
    </xf>
    <xf numFmtId="4" fontId="122" fillId="43" borderId="0" xfId="0" applyNumberFormat="1" applyFont="1" applyFill="1" applyAlignment="1">
      <alignment vertical="top"/>
    </xf>
    <xf numFmtId="0" fontId="122" fillId="43" borderId="0" xfId="0" applyFont="1" applyFill="1" applyAlignment="1">
      <alignment vertical="top"/>
    </xf>
    <xf numFmtId="0" fontId="64" fillId="43" borderId="0" xfId="0" applyFont="1" applyFill="1" applyAlignment="1" applyProtection="1">
      <alignment horizontal="left"/>
      <protection locked="0"/>
    </xf>
    <xf numFmtId="0" fontId="64" fillId="43" borderId="0" xfId="0" applyFont="1" applyFill="1" applyProtection="1">
      <protection locked="0"/>
    </xf>
    <xf numFmtId="14" fontId="64" fillId="43" borderId="0" xfId="0" applyNumberFormat="1" applyFont="1" applyFill="1" applyProtection="1">
      <protection locked="0"/>
    </xf>
    <xf numFmtId="0" fontId="64" fillId="43" borderId="0" xfId="0" applyFont="1" applyFill="1" applyAlignment="1" applyProtection="1">
      <alignment horizontal="right"/>
      <protection locked="0"/>
    </xf>
    <xf numFmtId="0" fontId="39" fillId="43" borderId="0" xfId="0" applyFont="1" applyFill="1" applyAlignment="1" applyProtection="1">
      <alignment vertical="top" wrapText="1"/>
      <protection locked="0"/>
    </xf>
    <xf numFmtId="0" fontId="64" fillId="43" borderId="0" xfId="0" applyFont="1" applyFill="1" applyAlignment="1" applyProtection="1">
      <alignment vertical="top"/>
      <protection locked="0"/>
    </xf>
    <xf numFmtId="0" fontId="0" fillId="43" borderId="1" xfId="0" applyFill="1" applyBorder="1" applyProtection="1">
      <protection locked="0"/>
    </xf>
    <xf numFmtId="0" fontId="64" fillId="43" borderId="0" xfId="0" applyFont="1" applyFill="1" applyAlignment="1" applyProtection="1">
      <alignment wrapText="1"/>
      <protection locked="0"/>
    </xf>
    <xf numFmtId="0" fontId="2" fillId="43" borderId="0" xfId="0" applyFont="1" applyFill="1" applyAlignment="1" applyProtection="1">
      <alignment wrapText="1"/>
      <protection locked="0"/>
    </xf>
    <xf numFmtId="0" fontId="16" fillId="43" borderId="0" xfId="0" applyFont="1" applyFill="1" applyAlignment="1" applyProtection="1">
      <alignment wrapText="1"/>
      <protection locked="0"/>
    </xf>
    <xf numFmtId="0" fontId="86" fillId="43" borderId="0" xfId="0" applyFont="1" applyFill="1" applyProtection="1">
      <protection locked="0"/>
    </xf>
    <xf numFmtId="0" fontId="0" fillId="43" borderId="0" xfId="0" applyFill="1" applyAlignment="1" applyProtection="1">
      <alignment horizontal="left" wrapText="1"/>
      <protection locked="0"/>
    </xf>
    <xf numFmtId="0" fontId="64" fillId="43" borderId="70" xfId="0" applyFont="1" applyFill="1" applyBorder="1" applyProtection="1">
      <protection locked="0"/>
    </xf>
    <xf numFmtId="0" fontId="0" fillId="43" borderId="70" xfId="0" applyFill="1" applyBorder="1" applyProtection="1">
      <protection locked="0"/>
    </xf>
    <xf numFmtId="0" fontId="11" fillId="43" borderId="0" xfId="13" applyFill="1" applyAlignment="1" applyProtection="1">
      <protection locked="0"/>
    </xf>
    <xf numFmtId="0" fontId="39" fillId="43" borderId="0" xfId="0" applyFont="1" applyFill="1"/>
    <xf numFmtId="0" fontId="66" fillId="43" borderId="0" xfId="0" applyFont="1" applyFill="1" applyProtection="1">
      <protection locked="0"/>
    </xf>
    <xf numFmtId="0" fontId="66" fillId="43" borderId="0" xfId="0" applyFont="1" applyFill="1"/>
    <xf numFmtId="0" fontId="105" fillId="43" borderId="0" xfId="0" applyFont="1" applyFill="1"/>
    <xf numFmtId="0" fontId="65" fillId="43" borderId="0" xfId="0" applyFont="1" applyFill="1"/>
    <xf numFmtId="0" fontId="56" fillId="43" borderId="0" xfId="0" applyFont="1" applyFill="1" applyProtection="1">
      <protection locked="0"/>
    </xf>
    <xf numFmtId="0" fontId="86" fillId="43" borderId="3" xfId="0" applyFont="1" applyFill="1" applyBorder="1" applyProtection="1">
      <protection locked="0"/>
    </xf>
    <xf numFmtId="0" fontId="2" fillId="43" borderId="3" xfId="0" applyFont="1" applyFill="1" applyBorder="1" applyProtection="1">
      <protection locked="0"/>
    </xf>
    <xf numFmtId="0" fontId="0" fillId="43" borderId="0" xfId="0" applyFill="1" applyAlignment="1" applyProtection="1">
      <alignment wrapText="1"/>
      <protection locked="0"/>
    </xf>
    <xf numFmtId="0" fontId="2" fillId="43" borderId="0" xfId="0" applyFont="1" applyFill="1" applyAlignment="1" applyProtection="1">
      <alignment horizontal="center" wrapText="1"/>
      <protection locked="0"/>
    </xf>
    <xf numFmtId="0" fontId="88" fillId="42" borderId="73" xfId="0" applyFont="1" applyFill="1" applyBorder="1" applyAlignment="1">
      <alignment horizontal="left" vertical="center" wrapText="1"/>
    </xf>
    <xf numFmtId="0" fontId="46" fillId="42" borderId="74" xfId="0" applyFont="1" applyFill="1" applyBorder="1" applyAlignment="1">
      <alignment horizontal="left" wrapText="1"/>
    </xf>
    <xf numFmtId="0" fontId="52" fillId="43" borderId="74" xfId="0" applyFont="1" applyFill="1" applyBorder="1" applyAlignment="1">
      <alignment vertical="top"/>
    </xf>
    <xf numFmtId="0" fontId="52" fillId="74" borderId="74" xfId="0" applyFont="1" applyFill="1" applyBorder="1" applyAlignment="1">
      <alignment vertical="top"/>
    </xf>
    <xf numFmtId="0" fontId="51" fillId="43" borderId="74" xfId="0" applyFont="1" applyFill="1" applyBorder="1" applyAlignment="1">
      <alignment vertical="top"/>
    </xf>
    <xf numFmtId="0" fontId="50" fillId="74" borderId="74" xfId="0" applyFont="1" applyFill="1" applyBorder="1" applyAlignment="1">
      <alignment vertical="top"/>
    </xf>
    <xf numFmtId="0" fontId="50" fillId="43" borderId="74" xfId="0" applyFont="1" applyFill="1" applyBorder="1" applyAlignment="1">
      <alignment vertical="top"/>
    </xf>
    <xf numFmtId="0" fontId="51" fillId="74" borderId="74" xfId="0" applyFont="1" applyFill="1" applyBorder="1" applyAlignment="1">
      <alignment vertical="top"/>
    </xf>
    <xf numFmtId="0" fontId="4" fillId="0" borderId="0" xfId="0" applyFont="1" applyAlignment="1" applyProtection="1">
      <alignment horizontal="left"/>
      <protection locked="0"/>
    </xf>
    <xf numFmtId="0" fontId="3" fillId="0" borderId="0" xfId="0" applyFont="1" applyAlignment="1" applyProtection="1">
      <alignment horizontal="left"/>
      <protection locked="0"/>
    </xf>
    <xf numFmtId="1" fontId="0" fillId="0" borderId="0" xfId="0" applyNumberFormat="1" applyAlignment="1" applyProtection="1">
      <alignment horizontal="left"/>
      <protection locked="0"/>
    </xf>
    <xf numFmtId="171" fontId="0" fillId="0" borderId="0" xfId="0" applyNumberFormat="1" applyAlignment="1" applyProtection="1">
      <alignment horizontal="left"/>
      <protection locked="0"/>
    </xf>
    <xf numFmtId="2" fontId="0" fillId="0" borderId="0" xfId="0" applyNumberFormat="1" applyAlignment="1" applyProtection="1">
      <alignment horizontal="left"/>
      <protection locked="0"/>
    </xf>
    <xf numFmtId="0" fontId="95" fillId="43" borderId="0" xfId="0" applyFont="1" applyFill="1" applyProtection="1">
      <protection locked="0"/>
    </xf>
    <xf numFmtId="0" fontId="0" fillId="43" borderId="0" xfId="0" applyFill="1" applyAlignment="1" applyProtection="1">
      <alignment vertical="center"/>
      <protection locked="0"/>
    </xf>
    <xf numFmtId="0" fontId="101" fillId="74" borderId="0" xfId="0" applyFont="1" applyFill="1" applyAlignment="1" applyProtection="1">
      <alignment horizontal="center"/>
      <protection locked="0"/>
    </xf>
    <xf numFmtId="0" fontId="101" fillId="74" borderId="99" xfId="0" applyFont="1" applyFill="1" applyBorder="1" applyAlignment="1" applyProtection="1">
      <alignment horizontal="center"/>
      <protection locked="0"/>
    </xf>
    <xf numFmtId="0" fontId="131" fillId="43" borderId="0" xfId="0" applyFont="1" applyFill="1"/>
    <xf numFmtId="0" fontId="120" fillId="43" borderId="0" xfId="0" applyFont="1" applyFill="1"/>
    <xf numFmtId="0" fontId="30" fillId="74" borderId="47" xfId="0" applyFont="1" applyFill="1" applyBorder="1" applyAlignment="1" applyProtection="1">
      <alignment horizontal="center"/>
      <protection locked="0"/>
    </xf>
    <xf numFmtId="0" fontId="30" fillId="74" borderId="99" xfId="0" applyFont="1" applyFill="1" applyBorder="1" applyAlignment="1" applyProtection="1">
      <alignment horizontal="center"/>
      <protection locked="0"/>
    </xf>
    <xf numFmtId="0" fontId="57" fillId="0" borderId="74" xfId="0" applyFont="1" applyBorder="1" applyProtection="1">
      <protection locked="0"/>
    </xf>
    <xf numFmtId="0" fontId="135" fillId="38" borderId="29" xfId="0" applyFont="1" applyFill="1" applyBorder="1" applyAlignment="1">
      <alignment horizontal="left" vertical="center" wrapText="1"/>
    </xf>
    <xf numFmtId="0" fontId="135" fillId="38" borderId="0" xfId="0" applyFont="1" applyFill="1" applyAlignment="1">
      <alignment horizontal="left" vertical="center" wrapText="1"/>
    </xf>
    <xf numFmtId="0" fontId="16" fillId="38" borderId="29" xfId="0" applyFont="1" applyFill="1" applyBorder="1" applyAlignment="1">
      <alignment vertical="center"/>
    </xf>
    <xf numFmtId="0" fontId="16" fillId="38" borderId="0" xfId="0" applyFont="1" applyFill="1" applyAlignment="1">
      <alignment vertical="center"/>
    </xf>
    <xf numFmtId="0" fontId="16" fillId="38" borderId="29" xfId="0" quotePrefix="1" applyFont="1" applyFill="1" applyBorder="1" applyAlignment="1">
      <alignment vertical="center"/>
    </xf>
    <xf numFmtId="0" fontId="16" fillId="38" borderId="0" xfId="0" applyFont="1" applyFill="1" applyAlignment="1">
      <alignment vertical="top"/>
    </xf>
    <xf numFmtId="0" fontId="16" fillId="38" borderId="0" xfId="0" applyFont="1" applyFill="1" applyAlignment="1">
      <alignment horizontal="center" vertical="center"/>
    </xf>
    <xf numFmtId="165" fontId="119" fillId="38" borderId="0" xfId="0" applyNumberFormat="1" applyFont="1" applyFill="1" applyAlignment="1">
      <alignment horizontal="right" vertical="center"/>
    </xf>
    <xf numFmtId="0" fontId="135" fillId="38" borderId="29" xfId="0" applyFont="1" applyFill="1" applyBorder="1" applyAlignment="1">
      <alignment vertical="center"/>
    </xf>
    <xf numFmtId="0" fontId="135" fillId="38" borderId="0" xfId="0" applyFont="1" applyFill="1" applyAlignment="1">
      <alignment vertical="center"/>
    </xf>
    <xf numFmtId="0" fontId="16" fillId="0" borderId="0" xfId="0" applyFont="1" applyAlignment="1" applyProtection="1">
      <alignment horizontal="center" vertical="center" wrapText="1"/>
      <protection locked="0"/>
    </xf>
    <xf numFmtId="0" fontId="16" fillId="0" borderId="0" xfId="0" applyFont="1" applyAlignment="1">
      <alignment horizontal="center" vertical="center"/>
    </xf>
    <xf numFmtId="174" fontId="135" fillId="0" borderId="0" xfId="0" applyNumberFormat="1" applyFont="1" applyAlignment="1">
      <alignment horizontal="center" vertical="center"/>
    </xf>
    <xf numFmtId="0" fontId="135" fillId="0" borderId="0" xfId="0" applyFont="1" applyAlignment="1">
      <alignment vertical="center"/>
    </xf>
    <xf numFmtId="0" fontId="136" fillId="0" borderId="0" xfId="0" applyFont="1"/>
    <xf numFmtId="4" fontId="0" fillId="43" borderId="0" xfId="0" applyNumberFormat="1" applyFill="1" applyProtection="1">
      <protection locked="0"/>
    </xf>
    <xf numFmtId="0" fontId="28" fillId="43" borderId="0" xfId="0" applyFont="1" applyFill="1" applyAlignment="1" applyProtection="1">
      <alignment horizontal="center" vertical="center" wrapText="1"/>
      <protection locked="0"/>
    </xf>
    <xf numFmtId="4" fontId="102" fillId="43" borderId="0" xfId="0" applyNumberFormat="1" applyFont="1" applyFill="1" applyProtection="1">
      <protection locked="0"/>
    </xf>
    <xf numFmtId="0" fontId="28" fillId="43" borderId="0" xfId="0" applyFont="1" applyFill="1" applyAlignment="1">
      <alignment horizontal="center" vertical="center"/>
    </xf>
    <xf numFmtId="0" fontId="2" fillId="43" borderId="0" xfId="0" applyFont="1" applyFill="1" applyAlignment="1" applyProtection="1">
      <alignment horizontal="center"/>
      <protection locked="0"/>
    </xf>
    <xf numFmtId="4" fontId="2" fillId="43" borderId="0" xfId="0" applyNumberFormat="1" applyFont="1" applyFill="1" applyAlignment="1">
      <alignment horizontal="right"/>
    </xf>
    <xf numFmtId="4" fontId="2" fillId="43" borderId="0" xfId="0" applyNumberFormat="1" applyFont="1" applyFill="1" applyProtection="1">
      <protection locked="0"/>
    </xf>
    <xf numFmtId="4" fontId="2" fillId="43" borderId="0" xfId="0" applyNumberFormat="1" applyFont="1" applyFill="1" applyAlignment="1" applyProtection="1">
      <alignment horizontal="center"/>
      <protection locked="0"/>
    </xf>
    <xf numFmtId="4" fontId="57" fillId="43" borderId="0" xfId="0" applyNumberFormat="1" applyFont="1" applyFill="1"/>
    <xf numFmtId="0" fontId="103" fillId="43" borderId="0" xfId="0" applyFont="1" applyFill="1" applyProtection="1">
      <protection locked="0"/>
    </xf>
    <xf numFmtId="4" fontId="56" fillId="43" borderId="0" xfId="0" applyNumberFormat="1" applyFont="1" applyFill="1" applyAlignment="1" applyProtection="1">
      <alignment horizontal="left"/>
      <protection locked="0"/>
    </xf>
    <xf numFmtId="0" fontId="64" fillId="43" borderId="0" xfId="0" applyFont="1" applyFill="1" applyAlignment="1" applyProtection="1">
      <alignment horizontal="center" wrapText="1"/>
      <protection locked="0"/>
    </xf>
    <xf numFmtId="168" fontId="0" fillId="43" borderId="0" xfId="0" applyNumberFormat="1" applyFill="1" applyAlignment="1" applyProtection="1">
      <alignment horizontal="left" vertical="center"/>
      <protection locked="0"/>
    </xf>
    <xf numFmtId="0" fontId="0" fillId="43" borderId="0" xfId="0" applyFill="1" applyAlignment="1" applyProtection="1">
      <alignment horizontal="left" vertical="center"/>
      <protection locked="0"/>
    </xf>
    <xf numFmtId="0" fontId="0" fillId="43" borderId="0" xfId="0" applyFill="1" applyAlignment="1" applyProtection="1">
      <alignment vertical="top" wrapText="1"/>
      <protection locked="0"/>
    </xf>
    <xf numFmtId="0" fontId="91" fillId="43" borderId="0" xfId="0" applyFont="1" applyFill="1" applyProtection="1">
      <protection locked="0"/>
    </xf>
    <xf numFmtId="0" fontId="93" fillId="43" borderId="0" xfId="0" applyFont="1" applyFill="1" applyProtection="1">
      <protection locked="0"/>
    </xf>
    <xf numFmtId="0" fontId="95" fillId="43" borderId="0" xfId="0" applyFont="1" applyFill="1"/>
    <xf numFmtId="4" fontId="95" fillId="43" borderId="0" xfId="0" applyNumberFormat="1" applyFont="1" applyFill="1"/>
    <xf numFmtId="0" fontId="106" fillId="43" borderId="0" xfId="0" applyFont="1" applyFill="1" applyAlignment="1" applyProtection="1">
      <alignment horizontal="center" wrapText="1"/>
      <protection locked="0"/>
    </xf>
    <xf numFmtId="0" fontId="98" fillId="43" borderId="0" xfId="0" applyFont="1" applyFill="1"/>
    <xf numFmtId="176" fontId="16" fillId="43" borderId="0" xfId="1" applyNumberFormat="1" applyFont="1" applyFill="1" applyProtection="1">
      <protection locked="0"/>
    </xf>
    <xf numFmtId="176" fontId="39" fillId="43" borderId="0" xfId="1" applyNumberFormat="1" applyFont="1" applyFill="1" applyProtection="1">
      <protection locked="0"/>
    </xf>
    <xf numFmtId="176" fontId="0" fillId="43" borderId="0" xfId="1" applyNumberFormat="1" applyFont="1" applyFill="1" applyProtection="1">
      <protection locked="0"/>
    </xf>
    <xf numFmtId="176" fontId="2" fillId="43" borderId="0" xfId="1" applyNumberFormat="1" applyFont="1" applyFill="1" applyProtection="1">
      <protection locked="0"/>
    </xf>
    <xf numFmtId="0" fontId="39" fillId="43" borderId="0" xfId="0" applyFont="1" applyFill="1" applyAlignment="1" applyProtection="1">
      <alignment wrapText="1"/>
      <protection locked="0"/>
    </xf>
    <xf numFmtId="0" fontId="66" fillId="43" borderId="0" xfId="0" applyFont="1" applyFill="1" applyAlignment="1" applyProtection="1">
      <alignment horizontal="left" vertical="top"/>
      <protection locked="0"/>
    </xf>
    <xf numFmtId="178" fontId="28" fillId="0" borderId="0" xfId="0" applyNumberFormat="1" applyFont="1" applyAlignment="1" applyProtection="1">
      <alignment horizontal="left" wrapText="1"/>
      <protection locked="0"/>
    </xf>
    <xf numFmtId="0" fontId="64" fillId="43" borderId="0" xfId="0" applyFont="1" applyFill="1" applyAlignment="1" applyProtection="1">
      <alignment horizontal="center"/>
      <protection locked="0"/>
    </xf>
    <xf numFmtId="0" fontId="2" fillId="43" borderId="0" xfId="0" applyFont="1" applyFill="1" applyAlignment="1">
      <alignment horizontal="center"/>
    </xf>
    <xf numFmtId="0" fontId="120" fillId="0" borderId="0" xfId="0" applyFont="1" applyProtection="1">
      <protection locked="0"/>
    </xf>
    <xf numFmtId="0" fontId="137" fillId="0" borderId="0" xfId="0" applyFont="1" applyProtection="1">
      <protection locked="0"/>
    </xf>
    <xf numFmtId="0" fontId="138" fillId="0" borderId="0" xfId="0" applyFont="1" applyProtection="1">
      <protection locked="0"/>
    </xf>
    <xf numFmtId="0" fontId="137" fillId="0" borderId="0" xfId="0" applyFont="1" applyAlignment="1" applyProtection="1">
      <alignment horizontal="left"/>
      <protection locked="0"/>
    </xf>
    <xf numFmtId="0" fontId="139" fillId="0" borderId="0" xfId="0" applyFont="1" applyProtection="1">
      <protection locked="0"/>
    </xf>
    <xf numFmtId="4" fontId="139" fillId="0" borderId="0" xfId="0" applyNumberFormat="1" applyFont="1" applyProtection="1">
      <protection locked="0"/>
    </xf>
    <xf numFmtId="0" fontId="126" fillId="0" borderId="0" xfId="0" applyFont="1" applyProtection="1">
      <protection locked="0"/>
    </xf>
    <xf numFmtId="0" fontId="120" fillId="43" borderId="0" xfId="0" applyFont="1" applyFill="1" applyProtection="1">
      <protection locked="0"/>
    </xf>
    <xf numFmtId="0" fontId="126" fillId="0" borderId="0" xfId="0" applyFont="1"/>
    <xf numFmtId="0" fontId="57" fillId="0" borderId="71" xfId="0" applyFont="1" applyBorder="1" applyAlignment="1">
      <alignment horizontal="center" wrapText="1"/>
    </xf>
    <xf numFmtId="0" fontId="57" fillId="0" borderId="73" xfId="0" applyFont="1" applyBorder="1" applyProtection="1">
      <protection locked="0"/>
    </xf>
    <xf numFmtId="0" fontId="57" fillId="0" borderId="47" xfId="0" applyFont="1" applyBorder="1" applyAlignment="1">
      <alignment horizontal="center" wrapText="1"/>
    </xf>
    <xf numFmtId="0" fontId="0" fillId="0" borderId="47" xfId="0" applyBorder="1"/>
    <xf numFmtId="0" fontId="0" fillId="0" borderId="74" xfId="0" applyBorder="1"/>
    <xf numFmtId="0" fontId="113" fillId="0" borderId="47" xfId="68" applyFont="1" applyBorder="1" applyAlignment="1">
      <alignment horizontal="right"/>
    </xf>
    <xf numFmtId="0" fontId="113" fillId="0" borderId="0" xfId="68" applyFont="1" applyAlignment="1">
      <alignment horizontal="right"/>
    </xf>
    <xf numFmtId="0" fontId="34" fillId="0" borderId="47" xfId="0" applyFont="1" applyBorder="1"/>
    <xf numFmtId="0" fontId="0" fillId="0" borderId="75" xfId="0" applyBorder="1"/>
    <xf numFmtId="0" fontId="0" fillId="0" borderId="76" xfId="0" applyBorder="1"/>
    <xf numFmtId="0" fontId="34" fillId="0" borderId="81" xfId="0" applyFont="1" applyBorder="1" applyAlignment="1">
      <alignment horizontal="center" vertical="top" wrapText="1"/>
    </xf>
    <xf numFmtId="0" fontId="113" fillId="0" borderId="81" xfId="68" applyFont="1" applyBorder="1" applyAlignment="1">
      <alignment horizontal="right"/>
    </xf>
    <xf numFmtId="3" fontId="34" fillId="0" borderId="81" xfId="0" applyNumberFormat="1" applyFont="1" applyBorder="1"/>
    <xf numFmtId="0" fontId="34" fillId="0" borderId="81" xfId="0" applyFont="1" applyBorder="1"/>
    <xf numFmtId="3" fontId="34" fillId="0" borderId="109" xfId="0" applyNumberFormat="1" applyFont="1" applyBorder="1"/>
    <xf numFmtId="0" fontId="34" fillId="0" borderId="109" xfId="0" applyFont="1" applyBorder="1" applyAlignment="1">
      <alignment horizontal="left"/>
    </xf>
    <xf numFmtId="0" fontId="34" fillId="0" borderId="87" xfId="0" applyFont="1" applyBorder="1"/>
    <xf numFmtId="0" fontId="34" fillId="0" borderId="109" xfId="0" applyFont="1" applyBorder="1"/>
    <xf numFmtId="3" fontId="34" fillId="0" borderId="87" xfId="0" applyNumberFormat="1" applyFont="1" applyBorder="1"/>
    <xf numFmtId="3" fontId="34" fillId="0" borderId="88" xfId="0" applyNumberFormat="1" applyFont="1" applyBorder="1"/>
    <xf numFmtId="3" fontId="112" fillId="0" borderId="110" xfId="0" applyNumberFormat="1" applyFont="1" applyBorder="1"/>
    <xf numFmtId="3" fontId="112" fillId="0" borderId="111" xfId="0" applyNumberFormat="1" applyFont="1" applyBorder="1"/>
    <xf numFmtId="3" fontId="112" fillId="0" borderId="47" xfId="0" applyNumberFormat="1" applyFont="1" applyBorder="1"/>
    <xf numFmtId="3" fontId="112" fillId="0" borderId="56" xfId="0" applyNumberFormat="1" applyFont="1" applyBorder="1"/>
    <xf numFmtId="3" fontId="112" fillId="0" borderId="58" xfId="0" applyNumberFormat="1" applyFont="1" applyBorder="1"/>
    <xf numFmtId="0" fontId="13" fillId="0" borderId="87" xfId="0" applyFont="1" applyBorder="1" applyAlignment="1">
      <alignment horizontal="center" vertical="top" wrapText="1"/>
    </xf>
    <xf numFmtId="0" fontId="113" fillId="0" borderId="87" xfId="68" applyFont="1" applyBorder="1"/>
    <xf numFmtId="3" fontId="34" fillId="0" borderId="112" xfId="0" applyNumberFormat="1" applyFont="1" applyBorder="1"/>
    <xf numFmtId="0" fontId="34" fillId="0" borderId="81" xfId="0" applyFont="1" applyBorder="1" applyAlignment="1">
      <alignment horizontal="center" wrapText="1"/>
    </xf>
    <xf numFmtId="3" fontId="34" fillId="0" borderId="114" xfId="0" applyNumberFormat="1" applyFont="1" applyBorder="1"/>
    <xf numFmtId="3" fontId="34" fillId="0" borderId="57" xfId="0" applyNumberFormat="1" applyFont="1" applyBorder="1"/>
    <xf numFmtId="3" fontId="34" fillId="0" borderId="67" xfId="0" applyNumberFormat="1" applyFont="1" applyBorder="1"/>
    <xf numFmtId="0" fontId="34" fillId="0" borderId="87" xfId="0" applyFont="1" applyBorder="1" applyAlignment="1">
      <alignment horizontal="left"/>
    </xf>
    <xf numFmtId="0" fontId="34" fillId="0" borderId="110" xfId="0" applyFont="1" applyBorder="1" applyAlignment="1">
      <alignment horizontal="left"/>
    </xf>
    <xf numFmtId="3" fontId="13" fillId="0" borderId="117" xfId="0" applyNumberFormat="1" applyFont="1" applyBorder="1"/>
    <xf numFmtId="0" fontId="57" fillId="0" borderId="72" xfId="0" applyFont="1" applyBorder="1" applyAlignment="1">
      <alignment horizontal="center" wrapText="1"/>
    </xf>
    <xf numFmtId="0" fontId="57" fillId="0" borderId="0" xfId="0" applyFont="1" applyAlignment="1">
      <alignment horizontal="center" wrapText="1"/>
    </xf>
    <xf numFmtId="4" fontId="2" fillId="77" borderId="118" xfId="0" applyNumberFormat="1" applyFont="1" applyFill="1" applyBorder="1" applyAlignment="1">
      <alignment horizontal="right"/>
    </xf>
    <xf numFmtId="4" fontId="2" fillId="77" borderId="49" xfId="0" applyNumberFormat="1" applyFont="1" applyFill="1" applyBorder="1" applyAlignment="1">
      <alignment horizontal="right"/>
    </xf>
    <xf numFmtId="4" fontId="2" fillId="77" borderId="43" xfId="0" applyNumberFormat="1" applyFont="1" applyFill="1" applyBorder="1" applyAlignment="1">
      <alignment horizontal="right"/>
    </xf>
    <xf numFmtId="4" fontId="2" fillId="77" borderId="44" xfId="0" applyNumberFormat="1" applyFont="1" applyFill="1" applyBorder="1" applyAlignment="1">
      <alignment horizontal="right"/>
    </xf>
    <xf numFmtId="0" fontId="34" fillId="0" borderId="94" xfId="0" applyFont="1" applyBorder="1" applyAlignment="1">
      <alignment horizontal="center" wrapText="1"/>
    </xf>
    <xf numFmtId="0" fontId="34" fillId="0" borderId="95" xfId="0" applyFont="1" applyBorder="1"/>
    <xf numFmtId="0" fontId="34" fillId="0" borderId="111" xfId="0" applyFont="1" applyBorder="1"/>
    <xf numFmtId="3" fontId="34" fillId="0" borderId="111" xfId="0" applyNumberFormat="1" applyFont="1" applyBorder="1"/>
    <xf numFmtId="3" fontId="34" fillId="0" borderId="66" xfId="0" applyNumberFormat="1" applyFont="1" applyBorder="1"/>
    <xf numFmtId="3" fontId="13" fillId="0" borderId="68" xfId="0" applyNumberFormat="1" applyFont="1" applyBorder="1"/>
    <xf numFmtId="3" fontId="34" fillId="0" borderId="58" xfId="0" applyNumberFormat="1" applyFont="1" applyBorder="1"/>
    <xf numFmtId="3" fontId="13" fillId="0" borderId="83" xfId="0" applyNumberFormat="1" applyFont="1" applyBorder="1"/>
    <xf numFmtId="0" fontId="115" fillId="0" borderId="102" xfId="0" applyFont="1" applyBorder="1"/>
    <xf numFmtId="0" fontId="115" fillId="0" borderId="113" xfId="0" applyFont="1" applyBorder="1"/>
    <xf numFmtId="0" fontId="120" fillId="0" borderId="0" xfId="0" applyFont="1" applyAlignment="1">
      <alignment vertical="top"/>
    </xf>
    <xf numFmtId="0" fontId="57" fillId="0" borderId="121" xfId="0" applyFont="1" applyBorder="1" applyAlignment="1">
      <alignment vertical="top"/>
    </xf>
    <xf numFmtId="0" fontId="34" fillId="0" borderId="110" xfId="0" applyFont="1" applyBorder="1"/>
    <xf numFmtId="0" fontId="13" fillId="0" borderId="120" xfId="0" applyFont="1" applyBorder="1"/>
    <xf numFmtId="0" fontId="13" fillId="0" borderId="117" xfId="0" applyFont="1" applyBorder="1"/>
    <xf numFmtId="3" fontId="13" fillId="0" borderId="69" xfId="0" applyNumberFormat="1" applyFont="1" applyBorder="1"/>
    <xf numFmtId="0" fontId="112" fillId="0" borderId="102" xfId="0" applyFont="1" applyBorder="1" applyAlignment="1">
      <alignment horizontal="center" vertical="top" wrapText="1"/>
    </xf>
    <xf numFmtId="0" fontId="116" fillId="0" borderId="87" xfId="68" applyFont="1" applyBorder="1"/>
    <xf numFmtId="2" fontId="15" fillId="75" borderId="122" xfId="0" applyNumberFormat="1" applyFont="1" applyFill="1" applyBorder="1" applyAlignment="1" applyProtection="1">
      <alignment horizontal="left"/>
      <protection locked="0"/>
    </xf>
    <xf numFmtId="1" fontId="15" fillId="75" borderId="123" xfId="0" applyNumberFormat="1" applyFont="1" applyFill="1" applyBorder="1" applyProtection="1">
      <protection locked="0"/>
    </xf>
    <xf numFmtId="171" fontId="15" fillId="75" borderId="130" xfId="1" applyNumberFormat="1" applyFont="1" applyFill="1" applyBorder="1" applyProtection="1">
      <protection locked="0"/>
    </xf>
    <xf numFmtId="1" fontId="15" fillId="75" borderId="126" xfId="0" applyNumberFormat="1" applyFont="1" applyFill="1" applyBorder="1" applyAlignment="1" applyProtection="1">
      <alignment horizontal="left"/>
      <protection locked="0"/>
    </xf>
    <xf numFmtId="0" fontId="15" fillId="75" borderId="122" xfId="0" applyFont="1" applyFill="1" applyBorder="1" applyAlignment="1" applyProtection="1">
      <alignment horizontal="left"/>
      <protection locked="0"/>
    </xf>
    <xf numFmtId="171" fontId="15" fillId="75" borderId="127" xfId="1" applyNumberFormat="1" applyFont="1" applyFill="1" applyBorder="1" applyProtection="1">
      <protection locked="0"/>
    </xf>
    <xf numFmtId="0" fontId="0" fillId="75" borderId="123" xfId="0" applyFill="1" applyBorder="1" applyAlignment="1" applyProtection="1">
      <alignment horizontal="left"/>
      <protection locked="0"/>
    </xf>
    <xf numFmtId="0" fontId="0" fillId="75" borderId="16" xfId="0" applyFill="1" applyBorder="1" applyAlignment="1" applyProtection="1">
      <alignment horizontal="center"/>
      <protection locked="0"/>
    </xf>
    <xf numFmtId="0" fontId="2" fillId="74" borderId="70" xfId="0" applyFont="1" applyFill="1" applyBorder="1" applyProtection="1">
      <protection locked="0"/>
    </xf>
    <xf numFmtId="0" fontId="0" fillId="74" borderId="70" xfId="0" applyFill="1" applyBorder="1" applyProtection="1">
      <protection locked="0"/>
    </xf>
    <xf numFmtId="0" fontId="0" fillId="74" borderId="40" xfId="0" applyFill="1" applyBorder="1" applyProtection="1">
      <protection locked="0"/>
    </xf>
    <xf numFmtId="174" fontId="62" fillId="43" borderId="0" xfId="0" applyNumberFormat="1" applyFont="1" applyFill="1" applyAlignment="1">
      <alignment horizontal="center" vertical="center"/>
    </xf>
    <xf numFmtId="0" fontId="62" fillId="43" borderId="0" xfId="0" applyFont="1" applyFill="1" applyAlignment="1">
      <alignment vertical="center"/>
    </xf>
    <xf numFmtId="0" fontId="2" fillId="73" borderId="137" xfId="0" applyFont="1" applyFill="1" applyBorder="1" applyAlignment="1">
      <alignment horizontal="center" vertical="center" wrapText="1"/>
    </xf>
    <xf numFmtId="0" fontId="0" fillId="0" borderId="137" xfId="0" applyBorder="1" applyAlignment="1">
      <alignment horizontal="left" vertical="center" wrapText="1"/>
    </xf>
    <xf numFmtId="4" fontId="2" fillId="77" borderId="146" xfId="0" applyNumberFormat="1" applyFont="1" applyFill="1" applyBorder="1" applyAlignment="1">
      <alignment horizontal="right"/>
    </xf>
    <xf numFmtId="4" fontId="2" fillId="37" borderId="149" xfId="0" applyNumberFormat="1" applyFont="1" applyFill="1" applyBorder="1" applyAlignment="1">
      <alignment horizontal="right"/>
    </xf>
    <xf numFmtId="0" fontId="2" fillId="2" borderId="148" xfId="0" applyFont="1" applyFill="1" applyBorder="1" applyAlignment="1">
      <alignment horizontal="center"/>
    </xf>
    <xf numFmtId="0" fontId="2" fillId="74" borderId="148" xfId="0" applyFont="1" applyFill="1" applyBorder="1" applyProtection="1">
      <protection locked="0"/>
    </xf>
    <xf numFmtId="4" fontId="2" fillId="77" borderId="149" xfId="0" applyNumberFormat="1" applyFont="1" applyFill="1" applyBorder="1" applyAlignment="1">
      <alignment horizontal="right"/>
    </xf>
    <xf numFmtId="4" fontId="2" fillId="79" borderId="156" xfId="0" applyNumberFormat="1" applyFont="1" applyFill="1" applyBorder="1" applyAlignment="1">
      <alignment horizontal="right"/>
    </xf>
    <xf numFmtId="0" fontId="2" fillId="74" borderId="148" xfId="0" applyFont="1" applyFill="1" applyBorder="1" applyAlignment="1">
      <alignment horizontal="center"/>
    </xf>
    <xf numFmtId="0" fontId="64" fillId="74" borderId="148" xfId="0" applyFont="1" applyFill="1" applyBorder="1" applyAlignment="1">
      <alignment horizontal="left"/>
    </xf>
    <xf numFmtId="0" fontId="64" fillId="74" borderId="149" xfId="0" applyFont="1" applyFill="1" applyBorder="1" applyAlignment="1">
      <alignment horizontal="left"/>
    </xf>
    <xf numFmtId="4" fontId="2" fillId="79" borderId="149" xfId="0" applyNumberFormat="1" applyFont="1" applyFill="1" applyBorder="1" applyAlignment="1">
      <alignment horizontal="right"/>
    </xf>
    <xf numFmtId="4" fontId="2" fillId="79" borderId="150" xfId="0" applyNumberFormat="1" applyFont="1" applyFill="1" applyBorder="1" applyAlignment="1">
      <alignment horizontal="right"/>
    </xf>
    <xf numFmtId="0" fontId="0" fillId="75" borderId="149" xfId="0" applyFill="1" applyBorder="1" applyAlignment="1" applyProtection="1">
      <alignment horizontal="left" vertical="center"/>
      <protection locked="0"/>
    </xf>
    <xf numFmtId="0" fontId="0" fillId="75" borderId="150" xfId="0" applyFill="1" applyBorder="1" applyAlignment="1" applyProtection="1">
      <alignment horizontal="left" vertical="center"/>
      <protection locked="0"/>
    </xf>
    <xf numFmtId="0" fontId="0" fillId="75" borderId="149" xfId="0" applyFill="1" applyBorder="1" applyAlignment="1" applyProtection="1">
      <alignment horizontal="center" vertical="center"/>
      <protection locked="0"/>
    </xf>
    <xf numFmtId="0" fontId="0" fillId="75" borderId="150" xfId="0" applyFill="1" applyBorder="1" applyAlignment="1" applyProtection="1">
      <alignment horizontal="center" vertical="center"/>
      <protection locked="0"/>
    </xf>
    <xf numFmtId="0" fontId="2" fillId="74" borderId="151" xfId="0" applyFont="1" applyFill="1" applyBorder="1" applyProtection="1">
      <protection locked="0"/>
    </xf>
    <xf numFmtId="0" fontId="2" fillId="74" borderId="152" xfId="0" applyFont="1" applyFill="1" applyBorder="1" applyProtection="1">
      <protection locked="0"/>
    </xf>
    <xf numFmtId="0" fontId="2" fillId="74" borderId="148" xfId="0" applyFont="1" applyFill="1" applyBorder="1" applyAlignment="1" applyProtection="1">
      <alignment horizontal="center"/>
      <protection locked="0"/>
    </xf>
    <xf numFmtId="4" fontId="2" fillId="77" borderId="149" xfId="0" applyNumberFormat="1" applyFont="1" applyFill="1" applyBorder="1"/>
    <xf numFmtId="4" fontId="2" fillId="79" borderId="149" xfId="0" applyNumberFormat="1" applyFont="1" applyFill="1" applyBorder="1"/>
    <xf numFmtId="4" fontId="2" fillId="79" borderId="150" xfId="0" applyNumberFormat="1" applyFont="1" applyFill="1" applyBorder="1"/>
    <xf numFmtId="168" fontId="0" fillId="75" borderId="149" xfId="0" applyNumberFormat="1" applyFill="1" applyBorder="1" applyProtection="1">
      <protection locked="0"/>
    </xf>
    <xf numFmtId="0" fontId="0" fillId="75" borderId="149" xfId="0" applyFill="1" applyBorder="1" applyProtection="1">
      <protection locked="0"/>
    </xf>
    <xf numFmtId="0" fontId="0" fillId="75" borderId="156" xfId="0" applyFill="1" applyBorder="1" applyAlignment="1" applyProtection="1">
      <alignment horizontal="left" vertical="center"/>
      <protection locked="0"/>
    </xf>
    <xf numFmtId="4" fontId="56" fillId="37" borderId="149" xfId="0" applyNumberFormat="1" applyFont="1" applyFill="1" applyBorder="1" applyAlignment="1">
      <alignment horizontal="right"/>
    </xf>
    <xf numFmtId="4" fontId="56" fillId="4" borderId="149" xfId="0" applyNumberFormat="1" applyFont="1" applyFill="1" applyBorder="1" applyAlignment="1">
      <alignment horizontal="right"/>
    </xf>
    <xf numFmtId="0" fontId="137" fillId="2" borderId="151" xfId="0" applyFont="1" applyFill="1" applyBorder="1" applyProtection="1">
      <protection locked="0"/>
    </xf>
    <xf numFmtId="0" fontId="137" fillId="2" borderId="152" xfId="0" applyFont="1" applyFill="1" applyBorder="1" applyProtection="1">
      <protection locked="0"/>
    </xf>
    <xf numFmtId="0" fontId="137" fillId="2" borderId="153" xfId="0" applyFont="1" applyFill="1" applyBorder="1" applyProtection="1">
      <protection locked="0"/>
    </xf>
    <xf numFmtId="4" fontId="137" fillId="4" borderId="156" xfId="0" applyNumberFormat="1" applyFont="1" applyFill="1" applyBorder="1" applyAlignment="1">
      <alignment horizontal="right"/>
    </xf>
    <xf numFmtId="4" fontId="2" fillId="79" borderId="149" xfId="0" applyNumberFormat="1" applyFont="1" applyFill="1" applyBorder="1" applyAlignment="1">
      <alignment horizontal="right" vertical="top"/>
    </xf>
    <xf numFmtId="4" fontId="2" fillId="79" borderId="150" xfId="0" applyNumberFormat="1" applyFont="1" applyFill="1" applyBorder="1" applyAlignment="1">
      <alignment horizontal="right" vertical="top"/>
    </xf>
    <xf numFmtId="4" fontId="2" fillId="79" borderId="150" xfId="0" applyNumberFormat="1" applyFont="1" applyFill="1" applyBorder="1" applyProtection="1">
      <protection locked="0"/>
    </xf>
    <xf numFmtId="0" fontId="64" fillId="75" borderId="150" xfId="0" applyFont="1" applyFill="1" applyBorder="1" applyAlignment="1">
      <alignment horizontal="right"/>
    </xf>
    <xf numFmtId="0" fontId="126" fillId="74" borderId="149" xfId="0" applyFont="1" applyFill="1" applyBorder="1" applyAlignment="1">
      <alignment horizontal="right"/>
    </xf>
    <xf numFmtId="0" fontId="120" fillId="74" borderId="149" xfId="0" applyFont="1" applyFill="1" applyBorder="1" applyAlignment="1">
      <alignment horizontal="center"/>
    </xf>
    <xf numFmtId="0" fontId="126" fillId="74" borderId="150" xfId="0" applyFont="1" applyFill="1" applyBorder="1" applyAlignment="1">
      <alignment horizontal="right"/>
    </xf>
    <xf numFmtId="0" fontId="0" fillId="74" borderId="42" xfId="0" applyFill="1" applyBorder="1" applyProtection="1">
      <protection locked="0"/>
    </xf>
    <xf numFmtId="0" fontId="2" fillId="74" borderId="136" xfId="0" applyFont="1" applyFill="1" applyBorder="1" applyAlignment="1" applyProtection="1">
      <alignment horizontal="center" vertical="center" wrapText="1"/>
      <protection locked="0"/>
    </xf>
    <xf numFmtId="4" fontId="95" fillId="0" borderId="0" xfId="0" applyNumberFormat="1" applyFont="1" applyAlignment="1" applyProtection="1">
      <alignment vertical="top" wrapText="1"/>
      <protection locked="0"/>
    </xf>
    <xf numFmtId="4" fontId="2" fillId="74" borderId="149" xfId="0" applyNumberFormat="1" applyFont="1" applyFill="1" applyBorder="1" applyAlignment="1">
      <alignment horizontal="right"/>
    </xf>
    <xf numFmtId="0" fontId="0" fillId="0" borderId="0" xfId="0" applyAlignment="1" applyProtection="1">
      <alignment horizontal="left" vertical="center"/>
      <protection locked="0"/>
    </xf>
    <xf numFmtId="0" fontId="64" fillId="74" borderId="148" xfId="0" applyFont="1" applyFill="1" applyBorder="1" applyAlignment="1">
      <alignment horizontal="center"/>
    </xf>
    <xf numFmtId="4" fontId="64" fillId="79" borderId="149" xfId="0" applyNumberFormat="1" applyFont="1" applyFill="1" applyBorder="1" applyAlignment="1">
      <alignment horizontal="right"/>
    </xf>
    <xf numFmtId="4" fontId="64" fillId="79" borderId="156" xfId="0" applyNumberFormat="1" applyFont="1" applyFill="1" applyBorder="1" applyAlignment="1">
      <alignment horizontal="right"/>
    </xf>
    <xf numFmtId="0" fontId="39" fillId="75" borderId="149" xfId="0" applyFont="1" applyFill="1" applyBorder="1" applyProtection="1">
      <protection locked="0"/>
    </xf>
    <xf numFmtId="0" fontId="64" fillId="74" borderId="6" xfId="0" applyFont="1" applyFill="1" applyBorder="1" applyAlignment="1" applyProtection="1">
      <alignment horizontal="center"/>
      <protection locked="0"/>
    </xf>
    <xf numFmtId="4" fontId="64" fillId="77" borderId="43" xfId="0" applyNumberFormat="1" applyFont="1" applyFill="1" applyBorder="1" applyAlignment="1">
      <alignment horizontal="right"/>
    </xf>
    <xf numFmtId="4" fontId="64" fillId="79" borderId="43" xfId="0" applyNumberFormat="1" applyFont="1" applyFill="1" applyBorder="1" applyAlignment="1">
      <alignment horizontal="right"/>
    </xf>
    <xf numFmtId="4" fontId="64" fillId="79" borderId="44" xfId="0" applyNumberFormat="1" applyFont="1" applyFill="1" applyBorder="1" applyAlignment="1">
      <alignment horizontal="right"/>
    </xf>
    <xf numFmtId="0" fontId="39" fillId="74" borderId="70" xfId="0" applyFont="1" applyFill="1" applyBorder="1" applyProtection="1">
      <protection locked="0"/>
    </xf>
    <xf numFmtId="0" fontId="39" fillId="74" borderId="40" xfId="0" applyFont="1" applyFill="1" applyBorder="1" applyProtection="1">
      <protection locked="0"/>
    </xf>
    <xf numFmtId="0" fontId="95" fillId="0" borderId="0" xfId="0" applyFont="1" applyAlignment="1" applyProtection="1">
      <alignment vertical="top"/>
      <protection locked="0"/>
    </xf>
    <xf numFmtId="4" fontId="95" fillId="0" borderId="0" xfId="0" applyNumberFormat="1" applyFont="1" applyAlignment="1">
      <alignment vertical="top"/>
    </xf>
    <xf numFmtId="0" fontId="4" fillId="0" borderId="0" xfId="0" applyFont="1" applyAlignment="1" applyProtection="1">
      <alignment vertical="top"/>
      <protection locked="0"/>
    </xf>
    <xf numFmtId="4" fontId="64" fillId="79" borderId="149" xfId="0" applyNumberFormat="1" applyFont="1" applyFill="1" applyBorder="1"/>
    <xf numFmtId="4" fontId="64" fillId="77" borderId="41" xfId="0" applyNumberFormat="1" applyFont="1" applyFill="1" applyBorder="1" applyAlignment="1">
      <alignment horizontal="right"/>
    </xf>
    <xf numFmtId="4" fontId="95" fillId="0" borderId="1" xfId="0" applyNumberFormat="1" applyFont="1" applyBorder="1" applyAlignment="1" applyProtection="1">
      <alignment vertical="top"/>
      <protection locked="0"/>
    </xf>
    <xf numFmtId="0" fontId="16" fillId="0" borderId="0" xfId="0" applyFont="1" applyAlignment="1">
      <alignment vertical="top"/>
    </xf>
    <xf numFmtId="0" fontId="4" fillId="0" borderId="0" xfId="0" applyFont="1" applyAlignment="1" applyProtection="1">
      <alignment vertical="top" wrapText="1"/>
      <protection locked="0"/>
    </xf>
    <xf numFmtId="170" fontId="0" fillId="75" borderId="46" xfId="0" applyNumberFormat="1" applyFill="1" applyBorder="1" applyAlignment="1">
      <alignment horizontal="right"/>
    </xf>
    <xf numFmtId="0" fontId="0" fillId="74" borderId="8" xfId="0" applyFill="1" applyBorder="1" applyProtection="1">
      <protection locked="0"/>
    </xf>
    <xf numFmtId="0" fontId="64" fillId="74" borderId="9" xfId="0" applyFont="1" applyFill="1" applyBorder="1" applyAlignment="1">
      <alignment horizontal="center"/>
    </xf>
    <xf numFmtId="0" fontId="64" fillId="74" borderId="10" xfId="0" applyFont="1" applyFill="1" applyBorder="1" applyAlignment="1">
      <alignment horizontal="center"/>
    </xf>
    <xf numFmtId="0" fontId="2" fillId="74" borderId="153" xfId="0" applyFont="1" applyFill="1" applyBorder="1" applyAlignment="1">
      <alignment horizontal="center"/>
    </xf>
    <xf numFmtId="4" fontId="0" fillId="75" borderId="149" xfId="32438" applyNumberFormat="1" applyFont="1" applyFill="1" applyBorder="1" applyProtection="1">
      <protection locked="0"/>
    </xf>
    <xf numFmtId="4" fontId="0" fillId="75" borderId="150" xfId="32438" applyNumberFormat="1" applyFont="1" applyFill="1" applyBorder="1" applyProtection="1">
      <protection locked="0"/>
    </xf>
    <xf numFmtId="4" fontId="0" fillId="79" borderId="149" xfId="32438" applyNumberFormat="1" applyFont="1" applyFill="1" applyBorder="1" applyProtection="1"/>
    <xf numFmtId="4" fontId="0" fillId="79" borderId="150" xfId="32438" applyNumberFormat="1" applyFont="1" applyFill="1" applyBorder="1" applyProtection="1"/>
    <xf numFmtId="0" fontId="0" fillId="74" borderId="13" xfId="0" applyFill="1" applyBorder="1" applyProtection="1">
      <protection locked="0"/>
    </xf>
    <xf numFmtId="0" fontId="0" fillId="74" borderId="28" xfId="0" applyFill="1" applyBorder="1" applyProtection="1">
      <protection locked="0"/>
    </xf>
    <xf numFmtId="0" fontId="0" fillId="74" borderId="6" xfId="0" applyFill="1" applyBorder="1" applyAlignment="1" applyProtection="1">
      <alignment vertical="top"/>
      <protection locked="0"/>
    </xf>
    <xf numFmtId="0" fontId="39" fillId="75" borderId="150" xfId="0" applyFont="1" applyFill="1" applyBorder="1" applyProtection="1">
      <protection locked="0"/>
    </xf>
    <xf numFmtId="0" fontId="2" fillId="74" borderId="148" xfId="0" applyFont="1" applyFill="1" applyBorder="1"/>
    <xf numFmtId="4" fontId="95" fillId="0" borderId="0" xfId="0" applyNumberFormat="1" applyFont="1" applyAlignment="1" applyProtection="1">
      <alignment horizontal="left" vertical="top" wrapText="1"/>
      <protection locked="0"/>
    </xf>
    <xf numFmtId="0" fontId="2" fillId="74" borderId="14" xfId="0" applyFont="1" applyFill="1" applyBorder="1" applyAlignment="1">
      <alignment horizontal="left"/>
    </xf>
    <xf numFmtId="0" fontId="2" fillId="74" borderId="26" xfId="0" applyFont="1" applyFill="1" applyBorder="1" applyAlignment="1">
      <alignment horizontal="left"/>
    </xf>
    <xf numFmtId="0" fontId="39" fillId="43" borderId="0" xfId="0" applyFont="1" applyFill="1" applyAlignment="1" applyProtection="1">
      <alignment horizontal="left"/>
      <protection locked="0"/>
    </xf>
    <xf numFmtId="0" fontId="0" fillId="74" borderId="136" xfId="0" applyFill="1" applyBorder="1" applyProtection="1">
      <protection locked="0"/>
    </xf>
    <xf numFmtId="0" fontId="64" fillId="74" borderId="136" xfId="0" applyFont="1" applyFill="1" applyBorder="1" applyAlignment="1">
      <alignment horizontal="center"/>
    </xf>
    <xf numFmtId="173" fontId="0" fillId="75" borderId="149" xfId="0" applyNumberFormat="1" applyFill="1" applyBorder="1" applyAlignment="1" applyProtection="1">
      <alignment horizontal="right"/>
      <protection locked="0"/>
    </xf>
    <xf numFmtId="173" fontId="0" fillId="75" borderId="153" xfId="0" applyNumberFormat="1" applyFill="1" applyBorder="1" applyAlignment="1" applyProtection="1">
      <alignment horizontal="right"/>
      <protection locked="0"/>
    </xf>
    <xf numFmtId="173" fontId="0" fillId="75" borderId="154" xfId="0" applyNumberFormat="1" applyFill="1" applyBorder="1" applyAlignment="1" applyProtection="1">
      <alignment horizontal="right"/>
      <protection locked="0"/>
    </xf>
    <xf numFmtId="0" fontId="2" fillId="74" borderId="149" xfId="0" applyFont="1" applyFill="1" applyBorder="1" applyAlignment="1">
      <alignment horizontal="center"/>
    </xf>
    <xf numFmtId="0" fontId="2" fillId="74" borderId="13" xfId="0" applyFont="1" applyFill="1" applyBorder="1" applyAlignment="1">
      <alignment horizontal="center"/>
    </xf>
    <xf numFmtId="0" fontId="2" fillId="74" borderId="136" xfId="0" applyFont="1" applyFill="1" applyBorder="1" applyAlignment="1">
      <alignment horizontal="center"/>
    </xf>
    <xf numFmtId="14" fontId="0" fillId="75" borderId="136" xfId="0" applyNumberFormat="1" applyFill="1" applyBorder="1" applyAlignment="1">
      <alignment horizontal="right"/>
    </xf>
    <xf numFmtId="0" fontId="2" fillId="74" borderId="28" xfId="0" applyFont="1" applyFill="1" applyBorder="1" applyAlignment="1">
      <alignment horizontal="center"/>
    </xf>
    <xf numFmtId="0" fontId="2" fillId="74" borderId="6" xfId="0" applyFont="1" applyFill="1" applyBorder="1" applyAlignment="1">
      <alignment horizontal="center"/>
    </xf>
    <xf numFmtId="0" fontId="2" fillId="74" borderId="41" xfId="0" applyFont="1" applyFill="1" applyBorder="1" applyAlignment="1">
      <alignment horizontal="center"/>
    </xf>
    <xf numFmtId="2" fontId="2" fillId="77" borderId="149" xfId="0" applyNumberFormat="1" applyFont="1" applyFill="1" applyBorder="1"/>
    <xf numFmtId="4" fontId="39" fillId="74" borderId="149" xfId="0" applyNumberFormat="1" applyFont="1" applyFill="1" applyBorder="1" applyAlignment="1">
      <alignment horizontal="right"/>
    </xf>
    <xf numFmtId="4" fontId="39" fillId="74" borderId="150" xfId="0" applyNumberFormat="1" applyFont="1" applyFill="1" applyBorder="1" applyAlignment="1">
      <alignment horizontal="right"/>
    </xf>
    <xf numFmtId="4" fontId="64" fillId="77" borderId="6" xfId="0" applyNumberFormat="1" applyFont="1" applyFill="1" applyBorder="1" applyAlignment="1">
      <alignment horizontal="right"/>
    </xf>
    <xf numFmtId="4" fontId="64" fillId="79" borderId="43" xfId="0" applyNumberFormat="1" applyFont="1" applyFill="1" applyBorder="1"/>
    <xf numFmtId="4" fontId="64" fillId="79" borderId="44" xfId="0" applyNumberFormat="1" applyFont="1" applyFill="1" applyBorder="1"/>
    <xf numFmtId="4" fontId="39" fillId="75" borderId="149" xfId="0" applyNumberFormat="1" applyFont="1" applyFill="1" applyBorder="1" applyAlignment="1" applyProtection="1">
      <alignment horizontal="right"/>
      <protection locked="0"/>
    </xf>
    <xf numFmtId="0" fontId="39" fillId="75" borderId="153" xfId="0" applyFont="1" applyFill="1" applyBorder="1" applyAlignment="1" applyProtection="1">
      <alignment horizontal="right"/>
      <protection locked="0"/>
    </xf>
    <xf numFmtId="4" fontId="39" fillId="75" borderId="153" xfId="0" applyNumberFormat="1" applyFont="1" applyFill="1" applyBorder="1" applyAlignment="1" applyProtection="1">
      <alignment horizontal="right"/>
      <protection locked="0"/>
    </xf>
    <xf numFmtId="0" fontId="64" fillId="74" borderId="139" xfId="0" applyFont="1" applyFill="1" applyBorder="1" applyAlignment="1">
      <alignment horizontal="center"/>
    </xf>
    <xf numFmtId="0" fontId="2" fillId="2" borderId="158" xfId="0" applyFont="1" applyFill="1" applyBorder="1" applyAlignment="1">
      <alignment horizontal="center"/>
    </xf>
    <xf numFmtId="0" fontId="64" fillId="74" borderId="158" xfId="0" applyFont="1" applyFill="1" applyBorder="1" applyAlignment="1">
      <alignment horizontal="center" vertical="center" wrapText="1"/>
    </xf>
    <xf numFmtId="0" fontId="64" fillId="74" borderId="53" xfId="0" applyFont="1" applyFill="1" applyBorder="1" applyAlignment="1">
      <alignment horizontal="left"/>
    </xf>
    <xf numFmtId="0" fontId="64" fillId="74" borderId="2" xfId="0" applyFont="1" applyFill="1" applyBorder="1" applyAlignment="1">
      <alignment horizontal="left"/>
    </xf>
    <xf numFmtId="0" fontId="64" fillId="74" borderId="27" xfId="0" applyFont="1" applyFill="1" applyBorder="1" applyAlignment="1">
      <alignment horizontal="left"/>
    </xf>
    <xf numFmtId="0" fontId="2" fillId="0" borderId="0" xfId="3" applyFont="1" applyAlignment="1" applyProtection="1">
      <alignment horizontal="left"/>
      <protection locked="0"/>
    </xf>
    <xf numFmtId="0" fontId="2" fillId="74" borderId="149" xfId="3" applyFont="1" applyFill="1" applyBorder="1" applyAlignment="1" applyProtection="1">
      <alignment horizontal="center" vertical="center"/>
      <protection locked="0"/>
    </xf>
    <xf numFmtId="4" fontId="2" fillId="79" borderId="149" xfId="3" applyNumberFormat="1" applyFont="1" applyFill="1" applyBorder="1" applyAlignment="1">
      <alignment horizontal="right"/>
    </xf>
    <xf numFmtId="4" fontId="2" fillId="79" borderId="150" xfId="3" applyNumberFormat="1" applyFont="1" applyFill="1" applyBorder="1" applyAlignment="1">
      <alignment horizontal="right"/>
    </xf>
    <xf numFmtId="4" fontId="57" fillId="0" borderId="0" xfId="3" applyNumberFormat="1" applyFont="1" applyAlignment="1">
      <alignment horizontal="right"/>
    </xf>
    <xf numFmtId="4" fontId="2" fillId="79" borderId="149" xfId="51" applyNumberFormat="1" applyFont="1" applyFill="1" applyBorder="1" applyAlignment="1">
      <alignment horizontal="right"/>
    </xf>
    <xf numFmtId="4" fontId="2" fillId="79" borderId="150" xfId="51" applyNumberFormat="1" applyFont="1" applyFill="1" applyBorder="1" applyAlignment="1">
      <alignment horizontal="right"/>
    </xf>
    <xf numFmtId="0" fontId="57" fillId="0" borderId="0" xfId="51" applyFont="1"/>
    <xf numFmtId="0" fontId="2" fillId="74" borderId="158" xfId="51" applyFont="1" applyFill="1" applyBorder="1" applyAlignment="1" applyProtection="1">
      <alignment horizontal="left"/>
      <protection locked="0"/>
    </xf>
    <xf numFmtId="0" fontId="2" fillId="74" borderId="148" xfId="51" applyFont="1" applyFill="1" applyBorder="1" applyAlignment="1" applyProtection="1">
      <alignment horizontal="left"/>
      <protection locked="0"/>
    </xf>
    <xf numFmtId="0" fontId="2" fillId="74" borderId="149" xfId="51" applyFont="1" applyFill="1" applyBorder="1" applyAlignment="1" applyProtection="1">
      <alignment horizontal="left"/>
      <protection locked="0"/>
    </xf>
    <xf numFmtId="4" fontId="2" fillId="77" borderId="149" xfId="3" applyNumberFormat="1" applyFont="1" applyFill="1" applyBorder="1" applyAlignment="1">
      <alignment horizontal="right"/>
    </xf>
    <xf numFmtId="4" fontId="2" fillId="77" borderId="150" xfId="3" applyNumberFormat="1" applyFont="1" applyFill="1" applyBorder="1" applyAlignment="1">
      <alignment horizontal="right"/>
    </xf>
    <xf numFmtId="0" fontId="2" fillId="74" borderId="158" xfId="3" applyFont="1" applyFill="1" applyBorder="1" applyAlignment="1" applyProtection="1">
      <alignment wrapText="1"/>
      <protection locked="0"/>
    </xf>
    <xf numFmtId="0" fontId="2" fillId="74" borderId="148" xfId="3" applyFont="1" applyFill="1" applyBorder="1" applyProtection="1">
      <protection locked="0"/>
    </xf>
    <xf numFmtId="0" fontId="1" fillId="75" borderId="149" xfId="3" applyFill="1" applyBorder="1" applyProtection="1">
      <protection locked="0"/>
    </xf>
    <xf numFmtId="0" fontId="2" fillId="74" borderId="149" xfId="3" applyFont="1" applyFill="1" applyBorder="1" applyProtection="1">
      <protection locked="0"/>
    </xf>
    <xf numFmtId="0" fontId="1" fillId="75" borderId="150" xfId="3" applyFill="1" applyBorder="1" applyProtection="1">
      <protection locked="0"/>
    </xf>
    <xf numFmtId="0" fontId="2" fillId="74" borderId="153" xfId="3" applyFont="1" applyFill="1" applyBorder="1" applyAlignment="1" applyProtection="1">
      <alignment horizontal="center"/>
      <protection locked="0"/>
    </xf>
    <xf numFmtId="4" fontId="1" fillId="77" borderId="153" xfId="3" applyNumberFormat="1" applyFill="1" applyBorder="1" applyAlignment="1">
      <alignment horizontal="right"/>
    </xf>
    <xf numFmtId="4" fontId="2" fillId="79" borderId="150" xfId="3" applyNumberFormat="1" applyFont="1" applyFill="1" applyBorder="1"/>
    <xf numFmtId="0" fontId="1" fillId="75" borderId="43" xfId="3" applyFill="1" applyBorder="1" applyProtection="1">
      <protection locked="0"/>
    </xf>
    <xf numFmtId="0" fontId="1" fillId="75" borderId="44" xfId="3" applyFill="1" applyBorder="1" applyProtection="1">
      <protection locked="0"/>
    </xf>
    <xf numFmtId="4" fontId="1" fillId="77" borderId="138" xfId="3" applyNumberFormat="1" applyFill="1" applyBorder="1" applyAlignment="1">
      <alignment horizontal="right"/>
    </xf>
    <xf numFmtId="4" fontId="2" fillId="79" borderId="149" xfId="3" applyNumberFormat="1" applyFont="1" applyFill="1" applyBorder="1"/>
    <xf numFmtId="4" fontId="2" fillId="79" borderId="156" xfId="3" applyNumberFormat="1" applyFont="1" applyFill="1" applyBorder="1"/>
    <xf numFmtId="0" fontId="1" fillId="75" borderId="156" xfId="3" applyFill="1" applyBorder="1" applyProtection="1">
      <protection locked="0"/>
    </xf>
    <xf numFmtId="0" fontId="45" fillId="42" borderId="47" xfId="0" applyFont="1" applyFill="1" applyBorder="1" applyAlignment="1">
      <alignment horizontal="left" vertical="center" wrapText="1"/>
    </xf>
    <xf numFmtId="0" fontId="45" fillId="42" borderId="0" xfId="0" applyFont="1" applyFill="1" applyAlignment="1">
      <alignment horizontal="left" vertical="center" wrapText="1"/>
    </xf>
    <xf numFmtId="0" fontId="134" fillId="42" borderId="0" xfId="0" applyFont="1" applyFill="1" applyAlignment="1">
      <alignment vertical="top"/>
    </xf>
    <xf numFmtId="0" fontId="134" fillId="42" borderId="74" xfId="0" applyFont="1" applyFill="1" applyBorder="1" applyAlignment="1">
      <alignment vertical="top"/>
    </xf>
    <xf numFmtId="0" fontId="54" fillId="42" borderId="74" xfId="0" applyFont="1" applyFill="1" applyBorder="1" applyAlignment="1">
      <alignment vertical="top"/>
    </xf>
    <xf numFmtId="0" fontId="0" fillId="0" borderId="0" xfId="0" applyAlignment="1">
      <alignment horizontal="right"/>
    </xf>
    <xf numFmtId="4" fontId="2" fillId="77" borderId="153" xfId="0" applyNumberFormat="1" applyFont="1" applyFill="1" applyBorder="1" applyAlignment="1">
      <alignment horizontal="right"/>
    </xf>
    <xf numFmtId="4" fontId="2" fillId="77" borderId="152" xfId="0" applyNumberFormat="1" applyFont="1" applyFill="1" applyBorder="1" applyAlignment="1">
      <alignment horizontal="right"/>
    </xf>
    <xf numFmtId="4" fontId="2" fillId="77" borderId="156" xfId="0" applyNumberFormat="1" applyFont="1" applyFill="1" applyBorder="1" applyAlignment="1">
      <alignment horizontal="right"/>
    </xf>
    <xf numFmtId="43" fontId="0" fillId="0" borderId="0" xfId="32438" applyFont="1"/>
    <xf numFmtId="44" fontId="0" fillId="0" borderId="0" xfId="0" applyNumberFormat="1" applyProtection="1">
      <protection locked="0"/>
    </xf>
    <xf numFmtId="10" fontId="86" fillId="77" borderId="164" xfId="0" applyNumberFormat="1" applyFont="1" applyFill="1" applyBorder="1" applyAlignment="1">
      <alignment horizontal="center"/>
    </xf>
    <xf numFmtId="10" fontId="86" fillId="77" borderId="163" xfId="0" applyNumberFormat="1" applyFont="1" applyFill="1" applyBorder="1" applyAlignment="1">
      <alignment horizontal="center"/>
    </xf>
    <xf numFmtId="10" fontId="32" fillId="77" borderId="149" xfId="0" applyNumberFormat="1" applyFont="1" applyFill="1" applyBorder="1" applyAlignment="1">
      <alignment horizontal="center"/>
    </xf>
    <xf numFmtId="0" fontId="0" fillId="74" borderId="149" xfId="0" applyFill="1" applyBorder="1"/>
    <xf numFmtId="0" fontId="0" fillId="74" borderId="152" xfId="0" applyFill="1" applyBorder="1"/>
    <xf numFmtId="0" fontId="0" fillId="74" borderId="154" xfId="0" applyFill="1" applyBorder="1"/>
    <xf numFmtId="0" fontId="143" fillId="0" borderId="0" xfId="0" applyFont="1"/>
    <xf numFmtId="0" fontId="143" fillId="75" borderId="27" xfId="0" applyFont="1" applyFill="1" applyBorder="1"/>
    <xf numFmtId="0" fontId="96" fillId="0" borderId="0" xfId="0" applyFont="1"/>
    <xf numFmtId="0" fontId="0" fillId="74" borderId="150" xfId="0" applyFill="1" applyBorder="1"/>
    <xf numFmtId="43" fontId="0" fillId="0" borderId="0" xfId="32438" applyFont="1" applyFill="1" applyBorder="1"/>
    <xf numFmtId="171" fontId="39" fillId="0" borderId="0" xfId="32438" applyNumberFormat="1" applyFont="1" applyAlignment="1">
      <alignment horizontal="right"/>
    </xf>
    <xf numFmtId="0" fontId="64" fillId="0" borderId="0" xfId="0" applyFont="1" applyAlignment="1">
      <alignment horizontal="center"/>
    </xf>
    <xf numFmtId="171" fontId="64" fillId="0" borderId="0" xfId="32438" applyNumberFormat="1" applyFont="1" applyAlignment="1">
      <alignment horizontal="right"/>
    </xf>
    <xf numFmtId="171" fontId="39" fillId="0" borderId="0" xfId="32438" applyNumberFormat="1" applyFont="1" applyAlignment="1">
      <alignment horizontal="center"/>
    </xf>
    <xf numFmtId="0" fontId="64" fillId="0" borderId="0" xfId="0" applyFont="1" applyAlignment="1" applyProtection="1">
      <alignment horizontal="center"/>
      <protection locked="0"/>
    </xf>
    <xf numFmtId="0" fontId="126" fillId="0" borderId="0" xfId="0" applyFont="1" applyAlignment="1">
      <alignment horizontal="left"/>
    </xf>
    <xf numFmtId="0" fontId="144" fillId="0" borderId="0" xfId="0" applyFont="1" applyAlignment="1">
      <alignment vertical="center" wrapText="1"/>
    </xf>
    <xf numFmtId="0" fontId="145"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146" fillId="0" borderId="0" xfId="0" applyFont="1" applyAlignment="1" applyProtection="1">
      <alignment vertical="center"/>
      <protection locked="0"/>
    </xf>
    <xf numFmtId="0" fontId="0" fillId="0" borderId="0" xfId="0" applyAlignment="1">
      <alignment vertical="center"/>
    </xf>
    <xf numFmtId="173" fontId="57" fillId="0" borderId="0" xfId="0" applyNumberFormat="1" applyFont="1"/>
    <xf numFmtId="0" fontId="3" fillId="0" borderId="0" xfId="0" applyFont="1" applyAlignment="1">
      <alignment horizontal="left"/>
    </xf>
    <xf numFmtId="0" fontId="2" fillId="74" borderId="122" xfId="0" applyFont="1" applyFill="1" applyBorder="1" applyProtection="1">
      <protection locked="0"/>
    </xf>
    <xf numFmtId="4" fontId="2" fillId="74" borderId="123" xfId="0" applyNumberFormat="1" applyFont="1" applyFill="1" applyBorder="1" applyAlignment="1">
      <alignment horizontal="right"/>
    </xf>
    <xf numFmtId="4" fontId="2" fillId="79" borderId="123" xfId="0" applyNumberFormat="1" applyFont="1" applyFill="1" applyBorder="1" applyAlignment="1">
      <alignment horizontal="right"/>
    </xf>
    <xf numFmtId="0" fontId="2" fillId="74" borderId="165" xfId="0" applyFont="1" applyFill="1" applyBorder="1" applyAlignment="1" applyProtection="1">
      <alignment horizontal="center"/>
      <protection locked="0"/>
    </xf>
    <xf numFmtId="0" fontId="2" fillId="74" borderId="165" xfId="0" applyFont="1" applyFill="1" applyBorder="1" applyAlignment="1">
      <alignment horizontal="center"/>
    </xf>
    <xf numFmtId="0" fontId="2" fillId="74" borderId="166" xfId="0" applyFont="1" applyFill="1" applyBorder="1" applyAlignment="1">
      <alignment horizontal="center"/>
    </xf>
    <xf numFmtId="0" fontId="2" fillId="74" borderId="165" xfId="0" applyFont="1" applyFill="1" applyBorder="1" applyProtection="1">
      <protection locked="0"/>
    </xf>
    <xf numFmtId="168" fontId="0" fillId="75" borderId="165" xfId="0" applyNumberFormat="1" applyFill="1" applyBorder="1" applyAlignment="1" applyProtection="1">
      <alignment horizontal="left" vertical="center"/>
      <protection locked="0"/>
    </xf>
    <xf numFmtId="168" fontId="0" fillId="75" borderId="166" xfId="0" applyNumberFormat="1" applyFill="1" applyBorder="1" applyAlignment="1" applyProtection="1">
      <alignment horizontal="left" vertical="center"/>
      <protection locked="0"/>
    </xf>
    <xf numFmtId="0" fontId="2" fillId="74" borderId="165" xfId="0" applyFont="1" applyFill="1" applyBorder="1" applyAlignment="1" applyProtection="1">
      <alignment horizontal="left"/>
      <protection locked="0"/>
    </xf>
    <xf numFmtId="0" fontId="2" fillId="74" borderId="165" xfId="0" applyFont="1" applyFill="1" applyBorder="1" applyAlignment="1" applyProtection="1">
      <alignment horizontal="center" vertical="center" wrapText="1"/>
      <protection locked="0"/>
    </xf>
    <xf numFmtId="0" fontId="64" fillId="74" borderId="165" xfId="0" applyFont="1" applyFill="1" applyBorder="1" applyAlignment="1" applyProtection="1">
      <alignment horizontal="center" vertical="center" wrapText="1"/>
      <protection locked="0"/>
    </xf>
    <xf numFmtId="0" fontId="2" fillId="74" borderId="166" xfId="0" applyFont="1" applyFill="1" applyBorder="1" applyAlignment="1" applyProtection="1">
      <alignment horizontal="center" vertical="center" wrapText="1"/>
      <protection locked="0"/>
    </xf>
    <xf numFmtId="0" fontId="2" fillId="74" borderId="159" xfId="0" applyFont="1" applyFill="1" applyBorder="1" applyAlignment="1" applyProtection="1">
      <alignment vertical="center"/>
      <protection locked="0"/>
    </xf>
    <xf numFmtId="14" fontId="39" fillId="75" borderId="165" xfId="0" applyNumberFormat="1" applyFont="1" applyFill="1" applyBorder="1" applyProtection="1">
      <protection locked="0"/>
    </xf>
    <xf numFmtId="14" fontId="39" fillId="75" borderId="166" xfId="0" applyNumberFormat="1" applyFont="1" applyFill="1" applyBorder="1" applyProtection="1">
      <protection locked="0"/>
    </xf>
    <xf numFmtId="0" fontId="2" fillId="74" borderId="158" xfId="0" applyFont="1" applyFill="1" applyBorder="1" applyAlignment="1">
      <alignment horizontal="center"/>
    </xf>
    <xf numFmtId="0" fontId="0" fillId="74" borderId="159" xfId="0" applyFill="1" applyBorder="1" applyProtection="1">
      <protection locked="0"/>
    </xf>
    <xf numFmtId="4" fontId="0" fillId="79" borderId="165" xfId="0" applyNumberFormat="1" applyFill="1" applyBorder="1" applyAlignment="1">
      <alignment horizontal="right"/>
    </xf>
    <xf numFmtId="4" fontId="0" fillId="79" borderId="166" xfId="0" applyNumberFormat="1" applyFill="1" applyBorder="1" applyAlignment="1">
      <alignment horizontal="right"/>
    </xf>
    <xf numFmtId="14" fontId="39" fillId="75" borderId="165" xfId="0" applyNumberFormat="1" applyFont="1" applyFill="1" applyBorder="1" applyAlignment="1">
      <alignment horizontal="right"/>
    </xf>
    <xf numFmtId="14" fontId="39" fillId="75" borderId="166" xfId="0" applyNumberFormat="1" applyFont="1" applyFill="1" applyBorder="1" applyAlignment="1">
      <alignment horizontal="right"/>
    </xf>
    <xf numFmtId="0" fontId="38" fillId="83" borderId="165" xfId="51" applyFont="1" applyFill="1" applyBorder="1" applyAlignment="1">
      <alignment horizontal="center" vertical="center" wrapText="1"/>
    </xf>
    <xf numFmtId="0" fontId="38" fillId="83" borderId="166" xfId="51" applyFont="1" applyFill="1" applyBorder="1" applyAlignment="1">
      <alignment horizontal="center" vertical="center" wrapText="1"/>
    </xf>
    <xf numFmtId="4" fontId="1" fillId="75" borderId="165" xfId="3" applyNumberFormat="1" applyFill="1" applyBorder="1" applyAlignment="1" applyProtection="1">
      <alignment horizontal="right"/>
      <protection locked="0"/>
    </xf>
    <xf numFmtId="4" fontId="1" fillId="75" borderId="166" xfId="3" applyNumberFormat="1" applyFill="1" applyBorder="1" applyAlignment="1" applyProtection="1">
      <alignment horizontal="right"/>
      <protection locked="0"/>
    </xf>
    <xf numFmtId="168" fontId="37" fillId="75" borderId="165" xfId="51" applyNumberFormat="1" applyFont="1" applyFill="1" applyBorder="1" applyAlignment="1" applyProtection="1">
      <alignment horizontal="left"/>
      <protection locked="0"/>
    </xf>
    <xf numFmtId="0" fontId="2" fillId="74" borderId="165" xfId="51" applyFont="1" applyFill="1" applyBorder="1" applyAlignment="1" applyProtection="1">
      <alignment horizontal="left"/>
      <protection locked="0"/>
    </xf>
    <xf numFmtId="168" fontId="37" fillId="75" borderId="166" xfId="51" applyNumberFormat="1" applyFont="1" applyFill="1" applyBorder="1" applyAlignment="1" applyProtection="1">
      <alignment horizontal="left"/>
      <protection locked="0"/>
    </xf>
    <xf numFmtId="0" fontId="1" fillId="75" borderId="165" xfId="3" applyFill="1" applyBorder="1" applyProtection="1">
      <protection locked="0"/>
    </xf>
    <xf numFmtId="0" fontId="2" fillId="74" borderId="165" xfId="3" applyFont="1" applyFill="1" applyBorder="1" applyAlignment="1" applyProtection="1">
      <alignment wrapText="1"/>
      <protection locked="0"/>
    </xf>
    <xf numFmtId="0" fontId="1" fillId="75" borderId="166" xfId="3" applyFill="1" applyBorder="1" applyProtection="1">
      <protection locked="0"/>
    </xf>
    <xf numFmtId="4" fontId="1" fillId="77" borderId="165" xfId="3" applyNumberFormat="1" applyFill="1" applyBorder="1" applyAlignment="1">
      <alignment horizontal="right"/>
    </xf>
    <xf numFmtId="0" fontId="137" fillId="2" borderId="165" xfId="0" applyFont="1" applyFill="1" applyBorder="1" applyAlignment="1" applyProtection="1">
      <alignment horizontal="left"/>
      <protection locked="0"/>
    </xf>
    <xf numFmtId="4" fontId="2" fillId="77" borderId="166" xfId="0" applyNumberFormat="1" applyFont="1" applyFill="1" applyBorder="1"/>
    <xf numFmtId="0" fontId="64" fillId="74" borderId="165" xfId="0" applyFont="1" applyFill="1" applyBorder="1" applyAlignment="1">
      <alignment horizontal="center" vertical="center" wrapText="1"/>
    </xf>
    <xf numFmtId="0" fontId="64" fillId="74" borderId="166" xfId="0" applyFont="1" applyFill="1" applyBorder="1" applyAlignment="1">
      <alignment horizontal="center" vertical="center" wrapText="1"/>
    </xf>
    <xf numFmtId="0" fontId="147" fillId="42" borderId="0" xfId="0" applyFont="1" applyFill="1" applyAlignment="1">
      <alignment horizontal="left" vertical="center" wrapText="1"/>
    </xf>
    <xf numFmtId="4" fontId="2" fillId="79" borderId="168" xfId="0" applyNumberFormat="1" applyFont="1" applyFill="1" applyBorder="1" applyAlignment="1">
      <alignment horizontal="right"/>
    </xf>
    <xf numFmtId="0" fontId="2" fillId="74" borderId="0" xfId="0" applyFont="1" applyFill="1" applyAlignment="1" applyProtection="1">
      <alignment vertical="center" wrapText="1"/>
      <protection locked="0"/>
    </xf>
    <xf numFmtId="43" fontId="0" fillId="0" borderId="0" xfId="32438" applyFont="1" applyProtection="1">
      <protection locked="0"/>
    </xf>
    <xf numFmtId="43" fontId="0" fillId="0" borderId="0" xfId="0" applyNumberFormat="1" applyProtection="1">
      <protection locked="0"/>
    </xf>
    <xf numFmtId="0" fontId="148" fillId="0" borderId="0" xfId="0" applyFont="1"/>
    <xf numFmtId="0" fontId="2" fillId="0" borderId="0" xfId="0" applyFont="1" applyAlignment="1" applyProtection="1">
      <alignment vertical="center" wrapText="1"/>
      <protection locked="0"/>
    </xf>
    <xf numFmtId="0" fontId="138" fillId="81" borderId="112" xfId="0" applyFont="1" applyFill="1" applyBorder="1" applyAlignment="1">
      <alignment horizontal="center"/>
    </xf>
    <xf numFmtId="0" fontId="138" fillId="81" borderId="113" xfId="0" applyFont="1" applyFill="1" applyBorder="1" applyAlignment="1">
      <alignment horizontal="center"/>
    </xf>
    <xf numFmtId="43" fontId="0" fillId="75" borderId="149" xfId="0" applyNumberFormat="1" applyFill="1" applyBorder="1" applyAlignment="1" applyProtection="1">
      <alignment horizontal="center" vertical="center"/>
      <protection locked="0"/>
    </xf>
    <xf numFmtId="0" fontId="2" fillId="74" borderId="158" xfId="0" applyFont="1" applyFill="1" applyBorder="1" applyProtection="1">
      <protection locked="0"/>
    </xf>
    <xf numFmtId="14" fontId="0" fillId="75" borderId="165" xfId="0" applyNumberFormat="1" applyFill="1" applyBorder="1" applyAlignment="1" applyProtection="1">
      <alignment horizontal="left" vertical="center"/>
      <protection locked="0"/>
    </xf>
    <xf numFmtId="14" fontId="0" fillId="75" borderId="166" xfId="0" applyNumberFormat="1" applyFill="1" applyBorder="1" applyAlignment="1" applyProtection="1">
      <alignment horizontal="left" vertical="center"/>
      <protection locked="0"/>
    </xf>
    <xf numFmtId="0" fontId="64" fillId="74" borderId="165" xfId="0" applyFont="1" applyFill="1" applyBorder="1" applyAlignment="1" applyProtection="1">
      <alignment horizontal="center"/>
      <protection locked="0"/>
    </xf>
    <xf numFmtId="0" fontId="2" fillId="75" borderId="165" xfId="0" applyFont="1" applyFill="1" applyBorder="1" applyAlignment="1" applyProtection="1">
      <alignment horizontal="left" vertical="center"/>
      <protection locked="0"/>
    </xf>
    <xf numFmtId="0" fontId="2" fillId="75" borderId="166" xfId="0" applyFont="1" applyFill="1" applyBorder="1" applyAlignment="1" applyProtection="1">
      <alignment horizontal="left" vertical="center"/>
      <protection locked="0"/>
    </xf>
    <xf numFmtId="0" fontId="2" fillId="74" borderId="165" xfId="0" applyFont="1" applyFill="1" applyBorder="1" applyAlignment="1" applyProtection="1">
      <alignment horizontal="center" vertical="center"/>
      <protection locked="0"/>
    </xf>
    <xf numFmtId="4" fontId="64" fillId="77" borderId="149" xfId="0" applyNumberFormat="1" applyFont="1" applyFill="1" applyBorder="1" applyAlignment="1">
      <alignment horizontal="right"/>
    </xf>
    <xf numFmtId="0" fontId="0" fillId="74" borderId="149" xfId="0" applyFill="1" applyBorder="1" applyProtection="1">
      <protection locked="0"/>
    </xf>
    <xf numFmtId="0" fontId="2" fillId="74" borderId="149" xfId="0" applyFont="1" applyFill="1" applyBorder="1" applyProtection="1">
      <protection locked="0"/>
    </xf>
    <xf numFmtId="4" fontId="0" fillId="75" borderId="149" xfId="0" applyNumberFormat="1" applyFill="1" applyBorder="1" applyAlignment="1" applyProtection="1">
      <alignment horizontal="center" vertical="center"/>
      <protection locked="0"/>
    </xf>
    <xf numFmtId="4" fontId="0" fillId="75" borderId="150" xfId="0" applyNumberFormat="1" applyFill="1" applyBorder="1" applyAlignment="1" applyProtection="1">
      <alignment horizontal="center" vertical="center"/>
      <protection locked="0"/>
    </xf>
    <xf numFmtId="0" fontId="64" fillId="74" borderId="158" xfId="0" applyFont="1" applyFill="1" applyBorder="1" applyAlignment="1" applyProtection="1">
      <alignment horizontal="center"/>
      <protection locked="0"/>
    </xf>
    <xf numFmtId="0" fontId="2" fillId="74" borderId="158" xfId="0" applyFont="1" applyFill="1" applyBorder="1" applyAlignment="1" applyProtection="1">
      <alignment horizontal="center"/>
      <protection locked="0"/>
    </xf>
    <xf numFmtId="4" fontId="0" fillId="74" borderId="43" xfId="0" applyNumberFormat="1" applyFill="1" applyBorder="1" applyProtection="1">
      <protection locked="0"/>
    </xf>
    <xf numFmtId="14" fontId="88" fillId="42" borderId="72" xfId="0" applyNumberFormat="1" applyFont="1" applyFill="1" applyBorder="1" applyAlignment="1">
      <alignment horizontal="left" vertical="center" wrapText="1"/>
    </xf>
    <xf numFmtId="0" fontId="2" fillId="74" borderId="3" xfId="0" applyFont="1" applyFill="1" applyBorder="1" applyAlignment="1" applyProtection="1">
      <alignment horizontal="center" vertical="center"/>
      <protection locked="0"/>
    </xf>
    <xf numFmtId="4" fontId="2" fillId="79" borderId="42" xfId="0" applyNumberFormat="1" applyFont="1" applyFill="1" applyBorder="1" applyAlignment="1">
      <alignment horizontal="right"/>
    </xf>
    <xf numFmtId="0" fontId="2" fillId="74" borderId="50" xfId="0" applyFont="1" applyFill="1" applyBorder="1" applyAlignment="1" applyProtection="1">
      <alignment vertical="center" wrapText="1"/>
      <protection locked="0"/>
    </xf>
    <xf numFmtId="0" fontId="2" fillId="74" borderId="70" xfId="0" applyFont="1" applyFill="1" applyBorder="1" applyAlignment="1" applyProtection="1">
      <alignment vertical="center" wrapText="1"/>
      <protection locked="0"/>
    </xf>
    <xf numFmtId="0" fontId="2" fillId="74" borderId="40" xfId="0" applyFont="1" applyFill="1" applyBorder="1" applyAlignment="1" applyProtection="1">
      <alignment vertical="center" wrapText="1"/>
      <protection locked="0"/>
    </xf>
    <xf numFmtId="0" fontId="2" fillId="74" borderId="113" xfId="0" applyFont="1" applyFill="1" applyBorder="1" applyAlignment="1" applyProtection="1">
      <alignment horizontal="center" vertical="center"/>
      <protection locked="0"/>
    </xf>
    <xf numFmtId="0" fontId="39" fillId="74" borderId="148" xfId="0" applyFont="1" applyFill="1" applyBorder="1"/>
    <xf numFmtId="0" fontId="39" fillId="74" borderId="149" xfId="0" applyFont="1" applyFill="1" applyBorder="1"/>
    <xf numFmtId="0" fontId="39" fillId="74" borderId="149" xfId="0" applyFont="1" applyFill="1" applyBorder="1" applyAlignment="1">
      <alignment horizontal="right"/>
    </xf>
    <xf numFmtId="4" fontId="126" fillId="77" borderId="149" xfId="0" applyNumberFormat="1" applyFont="1" applyFill="1" applyBorder="1" applyAlignment="1">
      <alignment horizontal="right"/>
    </xf>
    <xf numFmtId="4" fontId="126" fillId="77" borderId="150" xfId="0" applyNumberFormat="1" applyFont="1" applyFill="1" applyBorder="1" applyAlignment="1">
      <alignment horizontal="right"/>
    </xf>
    <xf numFmtId="179" fontId="64" fillId="75" borderId="149" xfId="0" applyNumberFormat="1" applyFont="1" applyFill="1" applyBorder="1"/>
    <xf numFmtId="0" fontId="2" fillId="43" borderId="0" xfId="0" quotePrefix="1" applyFont="1" applyFill="1"/>
    <xf numFmtId="0" fontId="64" fillId="74" borderId="13" xfId="0" applyFont="1" applyFill="1" applyBorder="1" applyAlignment="1" applyProtection="1">
      <alignment horizontal="center" vertical="center"/>
      <protection locked="0"/>
    </xf>
    <xf numFmtId="0" fontId="64" fillId="74" borderId="28" xfId="0" applyFont="1" applyFill="1" applyBorder="1" applyAlignment="1" applyProtection="1">
      <alignment horizontal="center" vertical="center"/>
      <protection locked="0"/>
    </xf>
    <xf numFmtId="0" fontId="2" fillId="74" borderId="5" xfId="0" applyFont="1" applyFill="1" applyBorder="1" applyAlignment="1" applyProtection="1">
      <alignment horizontal="center" vertical="center" wrapText="1"/>
      <protection locked="0"/>
    </xf>
    <xf numFmtId="0" fontId="64" fillId="74" borderId="13" xfId="0" applyFont="1" applyFill="1" applyBorder="1" applyAlignment="1" applyProtection="1">
      <alignment vertical="center"/>
      <protection locked="0"/>
    </xf>
    <xf numFmtId="0" fontId="64" fillId="74" borderId="158" xfId="0" applyFont="1" applyFill="1" applyBorder="1" applyAlignment="1" applyProtection="1">
      <alignment vertical="center"/>
      <protection locked="0"/>
    </xf>
    <xf numFmtId="49" fontId="38" fillId="83" borderId="43" xfId="51" applyNumberFormat="1" applyFont="1" applyFill="1" applyBorder="1" applyAlignment="1">
      <alignment horizontal="center" vertical="center" wrapText="1"/>
    </xf>
    <xf numFmtId="0" fontId="2" fillId="74" borderId="128" xfId="0" applyFont="1" applyFill="1" applyBorder="1" applyProtection="1">
      <protection locked="0"/>
    </xf>
    <xf numFmtId="0" fontId="0" fillId="74" borderId="127" xfId="0" applyFill="1" applyBorder="1" applyProtection="1">
      <protection locked="0"/>
    </xf>
    <xf numFmtId="0" fontId="0" fillId="74" borderId="147" xfId="0" applyFill="1" applyBorder="1" applyProtection="1">
      <protection locked="0"/>
    </xf>
    <xf numFmtId="0" fontId="0" fillId="74" borderId="129" xfId="0" applyFill="1" applyBorder="1" applyProtection="1">
      <protection locked="0"/>
    </xf>
    <xf numFmtId="0" fontId="2" fillId="74" borderId="147" xfId="0" applyFont="1" applyFill="1" applyBorder="1" applyProtection="1">
      <protection locked="0"/>
    </xf>
    <xf numFmtId="0" fontId="2" fillId="74" borderId="125" xfId="0" applyFont="1" applyFill="1" applyBorder="1" applyProtection="1">
      <protection locked="0"/>
    </xf>
    <xf numFmtId="171" fontId="2" fillId="75" borderId="42" xfId="0" applyNumberFormat="1" applyFont="1" applyFill="1" applyBorder="1" applyAlignment="1" applyProtection="1">
      <alignment horizontal="right" vertical="center" wrapText="1"/>
      <protection locked="0"/>
    </xf>
    <xf numFmtId="4" fontId="2" fillId="77" borderId="123" xfId="0" applyNumberFormat="1" applyFont="1" applyFill="1" applyBorder="1" applyAlignment="1">
      <alignment horizontal="right"/>
    </xf>
    <xf numFmtId="4" fontId="2" fillId="79" borderId="127" xfId="0" applyNumberFormat="1" applyFont="1" applyFill="1" applyBorder="1" applyAlignment="1">
      <alignment horizontal="right"/>
    </xf>
    <xf numFmtId="0" fontId="0" fillId="75" borderId="148" xfId="0" applyFill="1" applyBorder="1" applyProtection="1">
      <protection locked="0"/>
    </xf>
    <xf numFmtId="0" fontId="0" fillId="74" borderId="165" xfId="0" applyFill="1" applyBorder="1" applyProtection="1">
      <protection locked="0"/>
    </xf>
    <xf numFmtId="0" fontId="2" fillId="74" borderId="153" xfId="0" applyFont="1" applyFill="1" applyBorder="1" applyProtection="1">
      <protection locked="0"/>
    </xf>
    <xf numFmtId="0" fontId="64" fillId="74" borderId="151" xfId="0" applyFont="1" applyFill="1" applyBorder="1" applyProtection="1">
      <protection locked="0"/>
    </xf>
    <xf numFmtId="0" fontId="64" fillId="74" borderId="152" xfId="0" applyFont="1" applyFill="1" applyBorder="1" applyProtection="1">
      <protection locked="0"/>
    </xf>
    <xf numFmtId="0" fontId="64" fillId="74" borderId="153" xfId="0" applyFont="1" applyFill="1" applyBorder="1" applyProtection="1">
      <protection locked="0"/>
    </xf>
    <xf numFmtId="0" fontId="2" fillId="74" borderId="166" xfId="0" applyFont="1" applyFill="1" applyBorder="1" applyAlignment="1" applyProtection="1">
      <alignment horizontal="center"/>
      <protection locked="0"/>
    </xf>
    <xf numFmtId="0" fontId="0" fillId="75" borderId="153" xfId="0" applyFill="1" applyBorder="1" applyAlignment="1">
      <alignment horizontal="left"/>
    </xf>
    <xf numFmtId="0" fontId="39" fillId="75" borderId="149" xfId="0" applyFont="1" applyFill="1" applyBorder="1" applyAlignment="1">
      <alignment horizontal="left"/>
    </xf>
    <xf numFmtId="0" fontId="39" fillId="75" borderId="150" xfId="0" applyFont="1" applyFill="1" applyBorder="1" applyAlignment="1">
      <alignment horizontal="left"/>
    </xf>
    <xf numFmtId="0" fontId="0" fillId="43" borderId="0" xfId="0" applyFill="1" applyAlignment="1" applyProtection="1">
      <alignment horizontal="left"/>
      <protection locked="0"/>
    </xf>
    <xf numFmtId="0" fontId="2" fillId="43" borderId="0" xfId="0" applyFont="1" applyFill="1" applyAlignment="1" applyProtection="1">
      <alignment horizontal="left" vertical="top" wrapText="1"/>
      <protection locked="0"/>
    </xf>
    <xf numFmtId="4" fontId="39" fillId="74" borderId="111" xfId="0" applyNumberFormat="1" applyFont="1" applyFill="1" applyBorder="1" applyProtection="1">
      <protection locked="0"/>
    </xf>
    <xf numFmtId="0" fontId="39" fillId="74" borderId="149" xfId="0" applyFont="1" applyFill="1" applyBorder="1" applyProtection="1">
      <protection locked="0"/>
    </xf>
    <xf numFmtId="0" fontId="64" fillId="74" borderId="148" xfId="0" applyFont="1" applyFill="1" applyBorder="1" applyProtection="1">
      <protection locked="0"/>
    </xf>
    <xf numFmtId="0" fontId="64" fillId="74" borderId="149" xfId="0" applyFont="1" applyFill="1" applyBorder="1" applyProtection="1">
      <protection locked="0"/>
    </xf>
    <xf numFmtId="4" fontId="39" fillId="75" borderId="61" xfId="0" applyNumberFormat="1" applyFont="1" applyFill="1" applyBorder="1" applyAlignment="1" applyProtection="1">
      <alignment horizontal="right"/>
      <protection locked="0"/>
    </xf>
    <xf numFmtId="4" fontId="39" fillId="75" borderId="89" xfId="0" applyNumberFormat="1" applyFont="1" applyFill="1" applyBorder="1" applyAlignment="1" applyProtection="1">
      <alignment horizontal="right"/>
      <protection locked="0"/>
    </xf>
    <xf numFmtId="4" fontId="64" fillId="75" borderId="119" xfId="0" applyNumberFormat="1" applyFont="1" applyFill="1" applyBorder="1" applyAlignment="1">
      <alignment horizontal="right"/>
    </xf>
    <xf numFmtId="0" fontId="39" fillId="75" borderId="149" xfId="0" applyFont="1" applyFill="1" applyBorder="1" applyAlignment="1" applyProtection="1">
      <alignment horizontal="left" vertical="center"/>
      <protection locked="0"/>
    </xf>
    <xf numFmtId="0" fontId="39" fillId="75" borderId="156" xfId="0" applyFont="1" applyFill="1" applyBorder="1" applyAlignment="1" applyProtection="1">
      <alignment horizontal="left" vertical="center"/>
      <protection locked="0"/>
    </xf>
    <xf numFmtId="4" fontId="64" fillId="77" borderId="89" xfId="0" applyNumberFormat="1" applyFont="1" applyFill="1" applyBorder="1" applyAlignment="1">
      <alignment horizontal="right"/>
    </xf>
    <xf numFmtId="4" fontId="64" fillId="79" borderId="58" xfId="0" applyNumberFormat="1" applyFont="1" applyFill="1" applyBorder="1" applyAlignment="1">
      <alignment horizontal="right"/>
    </xf>
    <xf numFmtId="0" fontId="36" fillId="74" borderId="105" xfId="0" applyFont="1" applyFill="1" applyBorder="1" applyAlignment="1">
      <alignment vertical="center"/>
    </xf>
    <xf numFmtId="0" fontId="0" fillId="74" borderId="78" xfId="0" applyFill="1" applyBorder="1" applyAlignment="1">
      <alignment horizontal="center" vertical="center"/>
    </xf>
    <xf numFmtId="0" fontId="36" fillId="74" borderId="47" xfId="0" applyFont="1" applyFill="1" applyBorder="1" applyAlignment="1">
      <alignment horizontal="left" vertical="center" wrapText="1"/>
    </xf>
    <xf numFmtId="0" fontId="36" fillId="74" borderId="0" xfId="0" applyFont="1" applyFill="1" applyAlignment="1">
      <alignment horizontal="left" vertical="center" wrapText="1"/>
    </xf>
    <xf numFmtId="0" fontId="0" fillId="74" borderId="47" xfId="0" applyFill="1" applyBorder="1" applyAlignment="1">
      <alignment vertical="center"/>
    </xf>
    <xf numFmtId="0" fontId="0" fillId="74" borderId="0" xfId="0" applyFill="1" applyAlignment="1">
      <alignment vertical="center"/>
    </xf>
    <xf numFmtId="0" fontId="0" fillId="74" borderId="0" xfId="0" applyFill="1" applyAlignment="1">
      <alignment vertical="top"/>
    </xf>
    <xf numFmtId="165" fontId="6" fillId="74" borderId="0" xfId="0" applyNumberFormat="1" applyFont="1" applyFill="1" applyAlignment="1">
      <alignment horizontal="right" vertical="center"/>
    </xf>
    <xf numFmtId="0" fontId="36" fillId="74" borderId="47" xfId="0" applyFont="1" applyFill="1" applyBorder="1" applyAlignment="1">
      <alignment vertical="center"/>
    </xf>
    <xf numFmtId="0" fontId="36" fillId="74" borderId="0" xfId="0" applyFont="1" applyFill="1" applyAlignment="1">
      <alignment vertical="center"/>
    </xf>
    <xf numFmtId="4" fontId="2" fillId="74" borderId="165" xfId="0" applyNumberFormat="1" applyFont="1" applyFill="1" applyBorder="1" applyAlignment="1" applyProtection="1">
      <alignment horizontal="center"/>
      <protection locked="0"/>
    </xf>
    <xf numFmtId="0" fontId="36" fillId="74" borderId="103" xfId="0" applyFont="1" applyFill="1" applyBorder="1" applyAlignment="1">
      <alignment vertical="center"/>
    </xf>
    <xf numFmtId="0" fontId="36" fillId="74" borderId="104" xfId="0" applyFont="1" applyFill="1" applyBorder="1" applyAlignment="1">
      <alignment vertical="center"/>
    </xf>
    <xf numFmtId="0" fontId="2" fillId="74" borderId="166" xfId="0" applyFont="1" applyFill="1" applyBorder="1" applyProtection="1">
      <protection locked="0"/>
    </xf>
    <xf numFmtId="0" fontId="0" fillId="74" borderId="152" xfId="0" applyFill="1" applyBorder="1" applyProtection="1">
      <protection locked="0"/>
    </xf>
    <xf numFmtId="0" fontId="0" fillId="74" borderId="154" xfId="0" applyFill="1" applyBorder="1" applyProtection="1">
      <protection locked="0"/>
    </xf>
    <xf numFmtId="168" fontId="0" fillId="75" borderId="165" xfId="0" applyNumberFormat="1" applyFill="1" applyBorder="1" applyProtection="1">
      <protection locked="0"/>
    </xf>
    <xf numFmtId="168" fontId="0" fillId="75" borderId="166" xfId="0" applyNumberFormat="1" applyFill="1" applyBorder="1" applyProtection="1">
      <protection locked="0"/>
    </xf>
    <xf numFmtId="4" fontId="0" fillId="74" borderId="149" xfId="0" applyNumberFormat="1" applyFill="1" applyBorder="1" applyAlignment="1" applyProtection="1">
      <alignment horizontal="right"/>
      <protection locked="0"/>
    </xf>
    <xf numFmtId="0" fontId="39" fillId="74" borderId="156" xfId="0" applyFont="1" applyFill="1" applyBorder="1" applyProtection="1">
      <protection locked="0"/>
    </xf>
    <xf numFmtId="4" fontId="2" fillId="79" borderId="149" xfId="0" applyNumberFormat="1" applyFont="1" applyFill="1" applyBorder="1" applyAlignment="1" applyProtection="1">
      <alignment horizontal="right"/>
      <protection locked="0"/>
    </xf>
    <xf numFmtId="4" fontId="2" fillId="79" borderId="150" xfId="0" applyNumberFormat="1" applyFont="1" applyFill="1" applyBorder="1" applyAlignment="1" applyProtection="1">
      <alignment horizontal="right"/>
      <protection locked="0"/>
    </xf>
    <xf numFmtId="4" fontId="0" fillId="75" borderId="149" xfId="0" applyNumberFormat="1" applyFill="1" applyBorder="1" applyAlignment="1" applyProtection="1">
      <alignment vertical="top"/>
      <protection locked="0"/>
    </xf>
    <xf numFmtId="4" fontId="0" fillId="74" borderId="156" xfId="0" applyNumberFormat="1" applyFill="1" applyBorder="1" applyAlignment="1" applyProtection="1">
      <alignment vertical="top"/>
      <protection locked="0"/>
    </xf>
    <xf numFmtId="0" fontId="2" fillId="74" borderId="149" xfId="0" applyFont="1" applyFill="1" applyBorder="1" applyAlignment="1">
      <alignment horizontal="center" vertical="center"/>
    </xf>
    <xf numFmtId="4" fontId="0" fillId="74" borderId="149" xfId="0" applyNumberFormat="1" applyFill="1" applyBorder="1" applyAlignment="1" applyProtection="1">
      <alignment vertical="top"/>
      <protection locked="0"/>
    </xf>
    <xf numFmtId="4" fontId="39" fillId="74" borderId="149" xfId="0" applyNumberFormat="1" applyFont="1" applyFill="1" applyBorder="1" applyAlignment="1" applyProtection="1">
      <alignment vertical="top"/>
      <protection locked="0"/>
    </xf>
    <xf numFmtId="0" fontId="2" fillId="74" borderId="158" xfId="0" applyFont="1" applyFill="1" applyBorder="1" applyAlignment="1">
      <alignment horizontal="center" wrapText="1"/>
    </xf>
    <xf numFmtId="0" fontId="2" fillId="74" borderId="148" xfId="0" applyFont="1" applyFill="1" applyBorder="1" applyAlignment="1">
      <alignment horizontal="center" wrapText="1"/>
    </xf>
    <xf numFmtId="4" fontId="2" fillId="77" borderId="149" xfId="0" applyNumberFormat="1" applyFont="1" applyFill="1" applyBorder="1" applyAlignment="1" applyProtection="1">
      <alignment vertical="top"/>
      <protection locked="0"/>
    </xf>
    <xf numFmtId="4" fontId="2" fillId="79" borderId="150" xfId="0" applyNumberFormat="1" applyFont="1" applyFill="1" applyBorder="1" applyAlignment="1" applyProtection="1">
      <alignment vertical="top"/>
      <protection locked="0"/>
    </xf>
    <xf numFmtId="168" fontId="0" fillId="75" borderId="136" xfId="0" applyNumberFormat="1" applyFill="1" applyBorder="1" applyAlignment="1" applyProtection="1">
      <alignment horizontal="left" vertical="center"/>
      <protection locked="0"/>
    </xf>
    <xf numFmtId="168" fontId="0" fillId="75" borderId="139" xfId="0" applyNumberFormat="1" applyFill="1" applyBorder="1" applyAlignment="1" applyProtection="1">
      <alignment horizontal="left" vertical="center"/>
      <protection locked="0"/>
    </xf>
    <xf numFmtId="0" fontId="0" fillId="75" borderId="154" xfId="0" applyFill="1" applyBorder="1" applyAlignment="1" applyProtection="1">
      <alignment horizontal="left" vertical="center"/>
      <protection locked="0"/>
    </xf>
    <xf numFmtId="4" fontId="0" fillId="75" borderId="166" xfId="0" applyNumberFormat="1" applyFill="1" applyBorder="1" applyAlignment="1" applyProtection="1">
      <alignment horizontal="right"/>
      <protection locked="0"/>
    </xf>
    <xf numFmtId="168" fontId="39" fillId="75" borderId="148" xfId="1" applyNumberFormat="1" applyFont="1" applyFill="1" applyBorder="1" applyAlignment="1" applyProtection="1">
      <alignment horizontal="left"/>
      <protection locked="0"/>
    </xf>
    <xf numFmtId="0" fontId="39" fillId="75" borderId="149" xfId="1" applyNumberFormat="1" applyFont="1" applyFill="1" applyBorder="1" applyAlignment="1" applyProtection="1">
      <alignment horizontal="left"/>
      <protection locked="0"/>
    </xf>
    <xf numFmtId="0" fontId="2" fillId="74" borderId="158" xfId="0" applyFont="1" applyFill="1" applyBorder="1" applyAlignment="1" applyProtection="1">
      <alignment horizontal="center" vertical="top" wrapText="1"/>
      <protection locked="0"/>
    </xf>
    <xf numFmtId="0" fontId="2" fillId="74" borderId="138" xfId="0" applyFont="1" applyFill="1" applyBorder="1" applyAlignment="1" applyProtection="1">
      <alignment vertical="top" wrapText="1"/>
      <protection locked="0"/>
    </xf>
    <xf numFmtId="0" fontId="2" fillId="74" borderId="165" xfId="0" applyFont="1" applyFill="1" applyBorder="1" applyAlignment="1" applyProtection="1">
      <alignment horizontal="center" vertical="top" wrapText="1"/>
      <protection locked="0"/>
    </xf>
    <xf numFmtId="0" fontId="2" fillId="74" borderId="148" xfId="0" applyFont="1" applyFill="1" applyBorder="1" applyAlignment="1" applyProtection="1">
      <alignment vertical="top"/>
      <protection locked="0"/>
    </xf>
    <xf numFmtId="0" fontId="2" fillId="74" borderId="156" xfId="0" applyFont="1" applyFill="1" applyBorder="1" applyAlignment="1" applyProtection="1">
      <alignment vertical="top"/>
      <protection locked="0"/>
    </xf>
    <xf numFmtId="0" fontId="2" fillId="74" borderId="159" xfId="0" applyFont="1" applyFill="1" applyBorder="1" applyAlignment="1" applyProtection="1">
      <alignment horizontal="center" vertical="top" wrapText="1"/>
      <protection locked="0"/>
    </xf>
    <xf numFmtId="4" fontId="2" fillId="74" borderId="165" xfId="0" applyNumberFormat="1" applyFont="1" applyFill="1" applyBorder="1" applyAlignment="1" applyProtection="1">
      <alignment horizontal="center" vertical="top" wrapText="1"/>
      <protection locked="0"/>
    </xf>
    <xf numFmtId="0" fontId="2" fillId="74" borderId="151" xfId="0" applyFont="1" applyFill="1" applyBorder="1" applyAlignment="1" applyProtection="1">
      <alignment vertical="top"/>
      <protection locked="0"/>
    </xf>
    <xf numFmtId="3" fontId="95" fillId="74" borderId="0" xfId="0" applyNumberFormat="1" applyFont="1" applyFill="1"/>
    <xf numFmtId="0" fontId="0" fillId="74" borderId="0" xfId="0" applyFill="1" applyAlignment="1">
      <alignment horizontal="center" vertical="center" wrapText="1"/>
    </xf>
    <xf numFmtId="0" fontId="0" fillId="74" borderId="74" xfId="0" applyFill="1" applyBorder="1" applyAlignment="1">
      <alignment horizontal="center" vertical="center" wrapText="1"/>
    </xf>
    <xf numFmtId="1" fontId="0" fillId="75" borderId="135" xfId="0" applyNumberFormat="1" applyFill="1" applyBorder="1" applyAlignment="1" applyProtection="1">
      <alignment horizontal="center" vertical="center"/>
      <protection locked="0"/>
    </xf>
    <xf numFmtId="1" fontId="0" fillId="75" borderId="149" xfId="0" applyNumberFormat="1" applyFill="1" applyBorder="1" applyAlignment="1" applyProtection="1">
      <alignment vertical="center"/>
      <protection locked="0"/>
    </xf>
    <xf numFmtId="165" fontId="0" fillId="75" borderId="149" xfId="0" applyNumberFormat="1" applyFill="1" applyBorder="1" applyAlignment="1" applyProtection="1">
      <alignment horizontal="right" vertical="center"/>
      <protection locked="0"/>
    </xf>
    <xf numFmtId="4" fontId="2" fillId="74" borderId="150" xfId="0" applyNumberFormat="1" applyFont="1" applyFill="1" applyBorder="1" applyAlignment="1">
      <alignment horizontal="right"/>
    </xf>
    <xf numFmtId="0" fontId="2" fillId="74" borderId="166" xfId="0" applyFont="1" applyFill="1" applyBorder="1" applyAlignment="1" applyProtection="1">
      <alignment horizontal="left"/>
      <protection locked="0"/>
    </xf>
    <xf numFmtId="0" fontId="0" fillId="75" borderId="158" xfId="0" applyFill="1" applyBorder="1" applyProtection="1">
      <protection locked="0"/>
    </xf>
    <xf numFmtId="0" fontId="6" fillId="75" borderId="165" xfId="7" applyFill="1" applyBorder="1" applyProtection="1">
      <protection locked="0"/>
    </xf>
    <xf numFmtId="168" fontId="0" fillId="75" borderId="165" xfId="0" applyNumberFormat="1" applyFill="1" applyBorder="1" applyAlignment="1" applyProtection="1">
      <alignment horizontal="center" vertical="center"/>
      <protection locked="0"/>
    </xf>
    <xf numFmtId="168" fontId="0" fillId="75" borderId="166" xfId="0" applyNumberFormat="1" applyFill="1" applyBorder="1" applyAlignment="1" applyProtection="1">
      <alignment horizontal="center" vertical="center"/>
      <protection locked="0"/>
    </xf>
    <xf numFmtId="0" fontId="16" fillId="75" borderId="0" xfId="0" applyFont="1" applyFill="1" applyProtection="1">
      <protection locked="0"/>
    </xf>
    <xf numFmtId="0" fontId="57" fillId="0" borderId="0" xfId="3" applyFont="1" applyAlignment="1" applyProtection="1">
      <alignment vertical="center" wrapText="1"/>
      <protection locked="0"/>
    </xf>
    <xf numFmtId="0" fontId="1" fillId="0" borderId="0" xfId="3" applyAlignment="1" applyProtection="1">
      <alignment vertical="center" wrapText="1"/>
      <protection locked="0"/>
    </xf>
    <xf numFmtId="0" fontId="2" fillId="0" borderId="0" xfId="3" applyFont="1" applyAlignment="1" applyProtection="1">
      <alignment horizontal="center" vertical="center"/>
      <protection locked="0"/>
    </xf>
    <xf numFmtId="0" fontId="4" fillId="43" borderId="0" xfId="0" applyFont="1" applyFill="1"/>
    <xf numFmtId="0" fontId="2" fillId="74" borderId="0" xfId="0" applyFont="1" applyFill="1" applyAlignment="1" applyProtection="1">
      <alignment horizontal="center" vertical="center"/>
      <protection locked="0"/>
    </xf>
    <xf numFmtId="0" fontId="4" fillId="74" borderId="59" xfId="0" applyFont="1" applyFill="1" applyBorder="1" applyProtection="1">
      <protection locked="0"/>
    </xf>
    <xf numFmtId="0" fontId="4" fillId="74" borderId="60" xfId="0" applyFont="1" applyFill="1" applyBorder="1" applyProtection="1">
      <protection locked="0"/>
    </xf>
    <xf numFmtId="0" fontId="41" fillId="74" borderId="60" xfId="0" applyFont="1" applyFill="1" applyBorder="1" applyProtection="1">
      <protection locked="0"/>
    </xf>
    <xf numFmtId="0" fontId="4" fillId="74" borderId="56" xfId="0" applyFont="1" applyFill="1" applyBorder="1" applyProtection="1">
      <protection locked="0"/>
    </xf>
    <xf numFmtId="0" fontId="4" fillId="74" borderId="57" xfId="0" applyFont="1" applyFill="1" applyBorder="1" applyProtection="1">
      <protection locked="0"/>
    </xf>
    <xf numFmtId="0" fontId="41" fillId="74" borderId="57" xfId="0" applyFont="1" applyFill="1" applyBorder="1" applyProtection="1">
      <protection locked="0"/>
    </xf>
    <xf numFmtId="0" fontId="41" fillId="74" borderId="153" xfId="0" applyFont="1" applyFill="1" applyBorder="1" applyProtection="1">
      <protection locked="0"/>
    </xf>
    <xf numFmtId="0" fontId="4" fillId="74" borderId="149" xfId="0" applyFont="1" applyFill="1" applyBorder="1" applyProtection="1">
      <protection locked="0"/>
    </xf>
    <xf numFmtId="0" fontId="4" fillId="74" borderId="6" xfId="0" applyFont="1" applyFill="1" applyBorder="1" applyProtection="1">
      <protection locked="0"/>
    </xf>
    <xf numFmtId="0" fontId="13" fillId="74" borderId="158" xfId="0" applyFont="1" applyFill="1" applyBorder="1" applyAlignment="1" applyProtection="1">
      <alignment horizontal="center" vertical="center"/>
      <protection locked="0"/>
    </xf>
    <xf numFmtId="0" fontId="13" fillId="74" borderId="165" xfId="0" applyFont="1" applyFill="1" applyBorder="1" applyAlignment="1" applyProtection="1">
      <alignment horizontal="center" vertical="center"/>
      <protection locked="0"/>
    </xf>
    <xf numFmtId="0" fontId="13" fillId="74" borderId="166" xfId="0" applyFont="1" applyFill="1" applyBorder="1" applyAlignment="1" applyProtection="1">
      <alignment horizontal="center" vertical="center"/>
      <protection locked="0"/>
    </xf>
    <xf numFmtId="0" fontId="3" fillId="75" borderId="149" xfId="0" applyFont="1" applyFill="1" applyBorder="1" applyAlignment="1">
      <alignment horizontal="left"/>
    </xf>
    <xf numFmtId="0" fontId="39" fillId="43" borderId="0" xfId="0" applyFont="1" applyFill="1" applyAlignment="1" applyProtection="1">
      <alignment horizontal="left" vertical="top" wrapText="1"/>
      <protection locked="0"/>
    </xf>
    <xf numFmtId="0" fontId="39" fillId="43" borderId="0" xfId="0" applyFont="1" applyFill="1" applyAlignment="1" applyProtection="1">
      <alignment horizontal="center" vertical="top" wrapText="1"/>
      <protection locked="0"/>
    </xf>
    <xf numFmtId="0" fontId="120" fillId="43" borderId="0" xfId="0" applyFont="1" applyFill="1" applyAlignment="1">
      <alignment horizontal="left" vertical="top"/>
    </xf>
    <xf numFmtId="0" fontId="0" fillId="43" borderId="0" xfId="0" applyFill="1" applyAlignment="1">
      <alignment horizontal="left" vertical="top"/>
    </xf>
    <xf numFmtId="0" fontId="124" fillId="43" borderId="0" xfId="0" applyFont="1" applyFill="1" applyAlignment="1">
      <alignment horizontal="center"/>
    </xf>
    <xf numFmtId="0" fontId="124" fillId="43" borderId="0" xfId="0" applyFont="1" applyFill="1" applyAlignment="1">
      <alignment vertical="top"/>
    </xf>
    <xf numFmtId="0" fontId="120" fillId="43" borderId="0" xfId="0" applyFont="1" applyFill="1" applyAlignment="1">
      <alignment vertical="top"/>
    </xf>
    <xf numFmtId="0" fontId="131" fillId="43" borderId="0" xfId="0" applyFont="1" applyFill="1" applyAlignment="1">
      <alignment horizontal="center"/>
    </xf>
    <xf numFmtId="0" fontId="120" fillId="43" borderId="0" xfId="0" applyFont="1" applyFill="1" applyAlignment="1">
      <alignment horizontal="center"/>
    </xf>
    <xf numFmtId="0" fontId="2" fillId="74" borderId="165" xfId="0" applyFont="1" applyFill="1" applyBorder="1" applyAlignment="1">
      <alignment horizontal="center" vertical="top" wrapText="1"/>
    </xf>
    <xf numFmtId="4" fontId="2" fillId="74" borderId="165" xfId="0" applyNumberFormat="1" applyFont="1" applyFill="1" applyBorder="1" applyAlignment="1">
      <alignment horizontal="center" vertical="top" wrapText="1"/>
    </xf>
    <xf numFmtId="0" fontId="26" fillId="42" borderId="0" xfId="0" applyFont="1" applyFill="1" applyAlignment="1" applyProtection="1">
      <alignment horizontal="left"/>
      <protection locked="0"/>
    </xf>
    <xf numFmtId="0" fontId="28" fillId="42" borderId="0" xfId="0" applyFont="1" applyFill="1"/>
    <xf numFmtId="0" fontId="26" fillId="42" borderId="113" xfId="0" applyFont="1" applyFill="1" applyBorder="1" applyAlignment="1" applyProtection="1">
      <alignment horizontal="left"/>
      <protection locked="0"/>
    </xf>
    <xf numFmtId="0" fontId="46" fillId="42" borderId="181" xfId="0" applyFont="1" applyFill="1" applyBorder="1" applyAlignment="1">
      <alignment horizontal="left" wrapText="1" indent="1"/>
    </xf>
    <xf numFmtId="0" fontId="26" fillId="42" borderId="113" xfId="0" applyFont="1" applyFill="1" applyBorder="1" applyAlignment="1" applyProtection="1">
      <alignment horizontal="right"/>
      <protection locked="0"/>
    </xf>
    <xf numFmtId="43" fontId="153" fillId="74" borderId="149" xfId="0" applyNumberFormat="1" applyFont="1" applyFill="1" applyBorder="1" applyAlignment="1">
      <alignment horizontal="right"/>
    </xf>
    <xf numFmtId="0" fontId="39" fillId="43" borderId="0" xfId="0" applyFont="1" applyFill="1" applyAlignment="1" applyProtection="1">
      <alignment horizontal="center"/>
      <protection locked="0"/>
    </xf>
    <xf numFmtId="0" fontId="2" fillId="74" borderId="153" xfId="0" applyFont="1" applyFill="1" applyBorder="1"/>
    <xf numFmtId="0" fontId="2" fillId="74" borderId="149" xfId="0" applyFont="1" applyFill="1" applyBorder="1"/>
    <xf numFmtId="49" fontId="50" fillId="0" borderId="0" xfId="0" applyNumberFormat="1" applyFont="1" applyAlignment="1">
      <alignment horizontal="right" vertical="top" wrapText="1" indent="1"/>
    </xf>
    <xf numFmtId="0" fontId="59" fillId="43" borderId="0" xfId="0" applyFont="1" applyFill="1" applyAlignment="1">
      <alignment horizontal="left" vertical="center" wrapText="1"/>
    </xf>
    <xf numFmtId="1" fontId="50" fillId="43" borderId="47" xfId="0" applyNumberFormat="1" applyFont="1" applyFill="1" applyBorder="1" applyAlignment="1">
      <alignment horizontal="right" vertical="top" wrapText="1" indent="1"/>
    </xf>
    <xf numFmtId="1" fontId="51" fillId="74" borderId="47" xfId="0" applyNumberFormat="1" applyFont="1" applyFill="1" applyBorder="1" applyAlignment="1">
      <alignment horizontal="right" vertical="top" wrapText="1" indent="1"/>
    </xf>
    <xf numFmtId="1" fontId="51" fillId="43" borderId="47" xfId="0" applyNumberFormat="1" applyFont="1" applyFill="1" applyBorder="1" applyAlignment="1">
      <alignment horizontal="right" vertical="top" wrapText="1" indent="1"/>
    </xf>
    <xf numFmtId="1" fontId="50" fillId="74" borderId="47" xfId="0" applyNumberFormat="1" applyFont="1" applyFill="1" applyBorder="1" applyAlignment="1">
      <alignment horizontal="right" vertical="top" wrapText="1" indent="1"/>
    </xf>
    <xf numFmtId="1" fontId="51" fillId="43" borderId="47" xfId="0" applyNumberFormat="1" applyFont="1" applyFill="1" applyBorder="1" applyAlignment="1">
      <alignment horizontal="right" vertical="top" indent="1"/>
    </xf>
    <xf numFmtId="1" fontId="50" fillId="43" borderId="47" xfId="0" applyNumberFormat="1" applyFont="1" applyFill="1" applyBorder="1" applyAlignment="1">
      <alignment horizontal="right" vertical="top" indent="1"/>
    </xf>
    <xf numFmtId="171" fontId="2" fillId="74" borderId="149" xfId="0" applyNumberFormat="1" applyFont="1" applyFill="1" applyBorder="1"/>
    <xf numFmtId="173" fontId="0" fillId="74" borderId="149" xfId="0" applyNumberFormat="1" applyFill="1" applyBorder="1"/>
    <xf numFmtId="173" fontId="0" fillId="74" borderId="150" xfId="0" applyNumberFormat="1" applyFill="1" applyBorder="1"/>
    <xf numFmtId="0" fontId="39" fillId="74" borderId="41" xfId="0" applyFont="1" applyFill="1" applyBorder="1" applyProtection="1">
      <protection locked="0"/>
    </xf>
    <xf numFmtId="14" fontId="39" fillId="75" borderId="148" xfId="1" applyNumberFormat="1" applyFont="1" applyFill="1" applyBorder="1" applyAlignment="1" applyProtection="1">
      <alignment horizontal="left"/>
      <protection locked="0"/>
    </xf>
    <xf numFmtId="0" fontId="3" fillId="75" borderId="63" xfId="0" applyFont="1" applyFill="1" applyBorder="1"/>
    <xf numFmtId="0" fontId="3" fillId="75" borderId="57" xfId="0" applyFont="1" applyFill="1" applyBorder="1"/>
    <xf numFmtId="0" fontId="3" fillId="75" borderId="68" xfId="0" applyFont="1" applyFill="1" applyBorder="1" applyAlignment="1">
      <alignment horizontal="left"/>
    </xf>
    <xf numFmtId="0" fontId="3" fillId="75" borderId="149" xfId="0" quotePrefix="1" applyFont="1" applyFill="1" applyBorder="1" applyAlignment="1" applyProtection="1">
      <alignment horizontal="left"/>
      <protection locked="0"/>
    </xf>
    <xf numFmtId="2" fontId="39" fillId="43" borderId="0" xfId="0" applyNumberFormat="1" applyFont="1" applyFill="1"/>
    <xf numFmtId="2" fontId="120" fillId="0" borderId="0" xfId="0" applyNumberFormat="1" applyFont="1" applyAlignment="1">
      <alignment horizontal="left"/>
    </xf>
    <xf numFmtId="2" fontId="120" fillId="0" borderId="0" xfId="0" applyNumberFormat="1" applyFont="1"/>
    <xf numFmtId="0" fontId="124" fillId="74" borderId="91" xfId="0" applyFont="1" applyFill="1" applyBorder="1" applyAlignment="1">
      <alignment vertical="top"/>
    </xf>
    <xf numFmtId="0" fontId="124" fillId="74" borderId="85" xfId="0" applyFont="1" applyFill="1" applyBorder="1" applyAlignment="1">
      <alignment vertical="top"/>
    </xf>
    <xf numFmtId="0" fontId="124" fillId="74" borderId="92" xfId="0" applyFont="1" applyFill="1" applyBorder="1" applyAlignment="1">
      <alignment vertical="top"/>
    </xf>
    <xf numFmtId="0" fontId="124" fillId="74" borderId="62" xfId="0" applyFont="1" applyFill="1" applyBorder="1" applyAlignment="1">
      <alignment vertical="top"/>
    </xf>
    <xf numFmtId="0" fontId="124" fillId="74" borderId="51" xfId="0" applyFont="1" applyFill="1" applyBorder="1" applyAlignment="1">
      <alignment vertical="top"/>
    </xf>
    <xf numFmtId="0" fontId="124" fillId="74" borderId="52" xfId="0" applyFont="1" applyFill="1" applyBorder="1" applyAlignment="1">
      <alignment vertical="top"/>
    </xf>
    <xf numFmtId="0" fontId="104" fillId="0" borderId="0" xfId="13" applyFont="1" applyFill="1" applyAlignment="1" applyProtection="1">
      <alignment horizontal="left" vertical="center" wrapText="1"/>
      <protection locked="0"/>
    </xf>
    <xf numFmtId="0" fontId="86" fillId="0" borderId="0" xfId="0" applyFont="1" applyAlignment="1" applyProtection="1">
      <alignment horizontal="left" vertical="center" wrapText="1"/>
      <protection locked="0"/>
    </xf>
    <xf numFmtId="0" fontId="2" fillId="74" borderId="165" xfId="0" applyFont="1" applyFill="1" applyBorder="1" applyAlignment="1" applyProtection="1">
      <alignment horizontal="center" wrapText="1"/>
      <protection locked="0"/>
    </xf>
    <xf numFmtId="0" fontId="2" fillId="74" borderId="166" xfId="0" applyFont="1" applyFill="1" applyBorder="1" applyAlignment="1" applyProtection="1">
      <alignment horizontal="center" vertical="center"/>
      <protection locked="0"/>
    </xf>
    <xf numFmtId="178" fontId="28" fillId="0" borderId="0" xfId="0" applyNumberFormat="1" applyFont="1" applyAlignment="1" applyProtection="1">
      <alignment horizontal="left"/>
      <protection locked="0"/>
    </xf>
    <xf numFmtId="0" fontId="120" fillId="0" borderId="0" xfId="0" applyFont="1" applyAlignment="1">
      <alignment horizontal="left" vertical="top"/>
    </xf>
    <xf numFmtId="0" fontId="64" fillId="0" borderId="0" xfId="0" applyFont="1" applyAlignment="1" applyProtection="1">
      <alignment wrapText="1"/>
      <protection locked="0"/>
    </xf>
    <xf numFmtId="0" fontId="2" fillId="0" borderId="0" xfId="0" applyFont="1" applyAlignment="1" applyProtection="1">
      <alignment horizontal="center"/>
      <protection locked="0"/>
    </xf>
    <xf numFmtId="0" fontId="0" fillId="74" borderId="0" xfId="0" applyFill="1" applyProtection="1">
      <protection locked="0"/>
    </xf>
    <xf numFmtId="4" fontId="2" fillId="43" borderId="16" xfId="0" applyNumberFormat="1" applyFont="1" applyFill="1" applyBorder="1" applyAlignment="1">
      <alignment horizontal="right"/>
    </xf>
    <xf numFmtId="0" fontId="64" fillId="74" borderId="158" xfId="0" applyFont="1" applyFill="1" applyBorder="1" applyAlignment="1">
      <alignment horizontal="center"/>
    </xf>
    <xf numFmtId="0" fontId="120" fillId="0" borderId="0" xfId="0" applyFont="1" applyAlignment="1">
      <alignment horizontal="center" vertical="top"/>
    </xf>
    <xf numFmtId="0" fontId="64" fillId="74" borderId="158" xfId="0" applyFont="1" applyFill="1" applyBorder="1" applyAlignment="1">
      <alignment horizontal="center" wrapText="1"/>
    </xf>
    <xf numFmtId="0" fontId="64" fillId="74" borderId="165" xfId="0" applyFont="1" applyFill="1" applyBorder="1" applyAlignment="1">
      <alignment horizontal="center" wrapText="1"/>
    </xf>
    <xf numFmtId="0" fontId="126" fillId="0" borderId="0" xfId="0" applyFont="1" applyAlignment="1">
      <alignment vertical="top"/>
    </xf>
    <xf numFmtId="0" fontId="64" fillId="0" borderId="0" xfId="0" applyFont="1" applyAlignment="1">
      <alignment vertical="top"/>
    </xf>
    <xf numFmtId="0" fontId="0" fillId="43" borderId="187" xfId="0" applyFill="1" applyBorder="1" applyProtection="1">
      <protection locked="0"/>
    </xf>
    <xf numFmtId="0" fontId="138" fillId="0" borderId="187" xfId="0" applyFont="1" applyBorder="1" applyProtection="1">
      <protection locked="0"/>
    </xf>
    <xf numFmtId="0" fontId="57" fillId="0" borderId="187" xfId="0" applyFont="1" applyBorder="1" applyAlignment="1">
      <alignment horizontal="center"/>
    </xf>
    <xf numFmtId="43" fontId="57" fillId="0" borderId="187" xfId="0" applyNumberFormat="1" applyFont="1" applyBorder="1" applyAlignment="1">
      <alignment horizontal="center"/>
    </xf>
    <xf numFmtId="0" fontId="2" fillId="74" borderId="165" xfId="0" applyFont="1" applyFill="1" applyBorder="1" applyAlignment="1">
      <alignment horizontal="center" vertical="center"/>
    </xf>
    <xf numFmtId="0" fontId="2" fillId="74" borderId="166" xfId="0" applyFont="1" applyFill="1" applyBorder="1" applyAlignment="1">
      <alignment horizontal="center" vertical="center"/>
    </xf>
    <xf numFmtId="0" fontId="126" fillId="43" borderId="0" xfId="0" applyFont="1" applyFill="1"/>
    <xf numFmtId="4" fontId="2" fillId="79" borderId="44" xfId="0" applyNumberFormat="1" applyFont="1" applyFill="1" applyBorder="1" applyAlignment="1">
      <alignment horizontal="right"/>
    </xf>
    <xf numFmtId="4" fontId="2" fillId="79" borderId="27" xfId="0" applyNumberFormat="1" applyFont="1" applyFill="1" applyBorder="1" applyAlignment="1">
      <alignment horizontal="right"/>
    </xf>
    <xf numFmtId="43" fontId="0" fillId="75" borderId="150" xfId="0" applyNumberFormat="1" applyFill="1" applyBorder="1" applyAlignment="1" applyProtection="1">
      <alignment horizontal="center" vertical="center"/>
      <protection locked="0"/>
    </xf>
    <xf numFmtId="0" fontId="16" fillId="0" borderId="0" xfId="0" applyFont="1" applyAlignment="1" applyProtection="1">
      <alignment vertical="top" wrapText="1"/>
      <protection locked="0"/>
    </xf>
    <xf numFmtId="0" fontId="2" fillId="0" borderId="0" xfId="0" applyFont="1" applyAlignment="1" applyProtection="1">
      <alignment vertical="top" wrapText="1"/>
      <protection locked="0"/>
    </xf>
    <xf numFmtId="0" fontId="2" fillId="74" borderId="165" xfId="0" applyFont="1" applyFill="1" applyBorder="1" applyAlignment="1" applyProtection="1">
      <alignment vertical="center" wrapText="1"/>
      <protection locked="0"/>
    </xf>
    <xf numFmtId="0" fontId="64" fillId="74" borderId="165" xfId="0" applyFont="1" applyFill="1" applyBorder="1" applyAlignment="1" applyProtection="1">
      <alignment vertical="center" wrapText="1"/>
      <protection locked="0"/>
    </xf>
    <xf numFmtId="0" fontId="2" fillId="74" borderId="151" xfId="0" applyFont="1" applyFill="1" applyBorder="1" applyAlignment="1">
      <alignment horizontal="center"/>
    </xf>
    <xf numFmtId="0" fontId="36" fillId="83" borderId="103" xfId="0" applyFont="1" applyFill="1" applyBorder="1" applyAlignment="1">
      <alignment vertical="center"/>
    </xf>
    <xf numFmtId="0" fontId="36" fillId="83" borderId="104" xfId="0" applyFont="1" applyFill="1" applyBorder="1" applyAlignment="1">
      <alignment vertical="center"/>
    </xf>
    <xf numFmtId="14" fontId="39" fillId="0" borderId="0" xfId="0" applyNumberFormat="1" applyFont="1" applyProtection="1">
      <protection locked="0"/>
    </xf>
    <xf numFmtId="0" fontId="2" fillId="74" borderId="159" xfId="0" applyFont="1" applyFill="1" applyBorder="1"/>
    <xf numFmtId="0" fontId="2" fillId="74" borderId="54" xfId="0" applyFont="1" applyFill="1" applyBorder="1"/>
    <xf numFmtId="0" fontId="2" fillId="74" borderId="139" xfId="0" applyFont="1" applyFill="1" applyBorder="1"/>
    <xf numFmtId="14" fontId="39" fillId="75" borderId="148" xfId="0" applyNumberFormat="1" applyFont="1" applyFill="1" applyBorder="1" applyProtection="1">
      <protection locked="0"/>
    </xf>
    <xf numFmtId="4" fontId="95" fillId="0" borderId="1" xfId="0" applyNumberFormat="1" applyFont="1" applyBorder="1" applyAlignment="1" applyProtection="1">
      <alignment vertical="top" wrapText="1"/>
      <protection locked="0"/>
    </xf>
    <xf numFmtId="0" fontId="92" fillId="43" borderId="0" xfId="0" applyFont="1" applyFill="1" applyProtection="1">
      <protection locked="0"/>
    </xf>
    <xf numFmtId="0" fontId="126" fillId="74" borderId="158" xfId="0" applyFont="1" applyFill="1" applyBorder="1" applyAlignment="1">
      <alignment horizontal="center" vertical="top"/>
    </xf>
    <xf numFmtId="0" fontId="126" fillId="74" borderId="165" xfId="0" applyFont="1" applyFill="1" applyBorder="1" applyAlignment="1">
      <alignment horizontal="center" vertical="top"/>
    </xf>
    <xf numFmtId="0" fontId="64" fillId="74" borderId="54" xfId="0" applyFont="1" applyFill="1" applyBorder="1" applyAlignment="1" applyProtection="1">
      <alignment horizontal="center"/>
      <protection locked="0"/>
    </xf>
    <xf numFmtId="0" fontId="2" fillId="74" borderId="13" xfId="0" applyFont="1" applyFill="1" applyBorder="1" applyAlignment="1" applyProtection="1">
      <alignment horizontal="center" vertical="center"/>
      <protection locked="0"/>
    </xf>
    <xf numFmtId="0" fontId="64" fillId="74" borderId="165" xfId="0" applyFont="1" applyFill="1" applyBorder="1" applyProtection="1">
      <protection locked="0"/>
    </xf>
    <xf numFmtId="0" fontId="64" fillId="74" borderId="148" xfId="0" applyFont="1" applyFill="1" applyBorder="1" applyAlignment="1" applyProtection="1">
      <alignment horizontal="center"/>
      <protection locked="0"/>
    </xf>
    <xf numFmtId="0" fontId="2" fillId="74" borderId="148" xfId="0" applyFont="1" applyFill="1" applyBorder="1" applyAlignment="1">
      <alignment horizontal="center" vertical="center"/>
    </xf>
    <xf numFmtId="0" fontId="64" fillId="74" borderId="158" xfId="0" applyFont="1" applyFill="1" applyBorder="1" applyAlignment="1" applyProtection="1">
      <alignment horizontal="center" vertical="center"/>
      <protection locked="0"/>
    </xf>
    <xf numFmtId="0" fontId="64" fillId="74" borderId="194" xfId="0" applyFont="1" applyFill="1" applyBorder="1" applyAlignment="1" applyProtection="1">
      <alignment horizontal="center"/>
      <protection locked="0"/>
    </xf>
    <xf numFmtId="4" fontId="39" fillId="74" borderId="195" xfId="0" applyNumberFormat="1" applyFont="1" applyFill="1" applyBorder="1" applyProtection="1">
      <protection locked="0"/>
    </xf>
    <xf numFmtId="4" fontId="64" fillId="77" borderId="175" xfId="0" applyNumberFormat="1" applyFont="1" applyFill="1" applyBorder="1" applyAlignment="1">
      <alignment horizontal="right"/>
    </xf>
    <xf numFmtId="4" fontId="64" fillId="74" borderId="196" xfId="0" applyNumberFormat="1" applyFont="1" applyFill="1" applyBorder="1" applyAlignment="1">
      <alignment horizontal="right"/>
    </xf>
    <xf numFmtId="0" fontId="39" fillId="75" borderId="165" xfId="0" applyFont="1" applyFill="1" applyBorder="1" applyAlignment="1" applyProtection="1">
      <alignment horizontal="left" vertical="center"/>
      <protection locked="0"/>
    </xf>
    <xf numFmtId="0" fontId="39" fillId="75" borderId="138" xfId="0" applyFont="1" applyFill="1" applyBorder="1" applyAlignment="1" applyProtection="1">
      <alignment horizontal="left" vertical="center"/>
      <protection locked="0"/>
    </xf>
    <xf numFmtId="0" fontId="39" fillId="75" borderId="197" xfId="0" applyFont="1" applyFill="1" applyBorder="1" applyAlignment="1" applyProtection="1">
      <alignment horizontal="left" vertical="center"/>
      <protection locked="0"/>
    </xf>
    <xf numFmtId="0" fontId="39" fillId="75" borderId="198" xfId="0" applyFont="1" applyFill="1" applyBorder="1" applyAlignment="1" applyProtection="1">
      <alignment horizontal="left" vertical="center"/>
      <protection locked="0"/>
    </xf>
    <xf numFmtId="0" fontId="39" fillId="75" borderId="136" xfId="0" applyFont="1" applyFill="1" applyBorder="1" applyAlignment="1" applyProtection="1">
      <alignment horizontal="left" vertical="center"/>
      <protection locked="0"/>
    </xf>
    <xf numFmtId="0" fontId="39" fillId="75" borderId="153" xfId="0" applyFont="1" applyFill="1" applyBorder="1" applyAlignment="1" applyProtection="1">
      <alignment horizontal="left" vertical="center"/>
      <protection locked="0"/>
    </xf>
    <xf numFmtId="0" fontId="2" fillId="74" borderId="158" xfId="0" applyFont="1" applyFill="1" applyBorder="1" applyAlignment="1" applyProtection="1">
      <alignment horizontal="center" wrapText="1"/>
      <protection locked="0"/>
    </xf>
    <xf numFmtId="4" fontId="2" fillId="74" borderId="149" xfId="0" applyNumberFormat="1" applyFont="1" applyFill="1" applyBorder="1" applyProtection="1">
      <protection locked="0"/>
    </xf>
    <xf numFmtId="0" fontId="2" fillId="0" borderId="0" xfId="0" applyFont="1" applyAlignment="1" applyProtection="1">
      <alignment wrapText="1"/>
      <protection locked="0"/>
    </xf>
    <xf numFmtId="0" fontId="2" fillId="74" borderId="13" xfId="0" applyFont="1" applyFill="1" applyBorder="1" applyAlignment="1" applyProtection="1">
      <alignment vertical="center"/>
      <protection locked="0"/>
    </xf>
    <xf numFmtId="4" fontId="64" fillId="74" borderId="165" xfId="0" applyNumberFormat="1" applyFont="1" applyFill="1" applyBorder="1" applyAlignment="1">
      <alignment horizontal="center"/>
    </xf>
    <xf numFmtId="4" fontId="120" fillId="81" borderId="199" xfId="0" applyNumberFormat="1" applyFont="1" applyFill="1" applyBorder="1"/>
    <xf numFmtId="4" fontId="120" fillId="81" borderId="5" xfId="0" applyNumberFormat="1" applyFont="1" applyFill="1" applyBorder="1"/>
    <xf numFmtId="0" fontId="2" fillId="74" borderId="0" xfId="0" applyFont="1" applyFill="1" applyAlignment="1">
      <alignment horizontal="center" vertical="center"/>
    </xf>
    <xf numFmtId="0" fontId="64" fillId="74" borderId="53" xfId="0" applyFont="1" applyFill="1" applyBorder="1" applyAlignment="1" applyProtection="1">
      <alignment horizontal="center"/>
      <protection locked="0"/>
    </xf>
    <xf numFmtId="0" fontId="39" fillId="74" borderId="42" xfId="0" applyFont="1" applyFill="1" applyBorder="1" applyProtection="1">
      <protection locked="0"/>
    </xf>
    <xf numFmtId="0" fontId="64" fillId="74" borderId="149" xfId="0" applyFont="1" applyFill="1" applyBorder="1" applyAlignment="1" applyProtection="1">
      <alignment horizontal="center" vertical="center" wrapText="1"/>
      <protection locked="0"/>
    </xf>
    <xf numFmtId="0" fontId="64" fillId="74" borderId="150" xfId="0" applyFont="1" applyFill="1" applyBorder="1" applyAlignment="1" applyProtection="1">
      <alignment horizontal="center" vertical="center" wrapText="1"/>
      <protection locked="0"/>
    </xf>
    <xf numFmtId="0" fontId="64" fillId="74" borderId="149" xfId="0" applyFont="1" applyFill="1" applyBorder="1" applyAlignment="1" applyProtection="1">
      <alignment horizontal="center" vertical="center"/>
      <protection locked="0"/>
    </xf>
    <xf numFmtId="0" fontId="0" fillId="74" borderId="165" xfId="0" applyFill="1" applyBorder="1" applyAlignment="1" applyProtection="1">
      <alignment vertical="center"/>
      <protection locked="0"/>
    </xf>
    <xf numFmtId="0" fontId="0" fillId="74" borderId="166" xfId="0" applyFill="1" applyBorder="1" applyAlignment="1" applyProtection="1">
      <alignment vertical="center"/>
      <protection locked="0"/>
    </xf>
    <xf numFmtId="0" fontId="2" fillId="0" borderId="0" xfId="0" applyFont="1" applyAlignment="1">
      <alignment horizontal="left" vertical="top"/>
    </xf>
    <xf numFmtId="0" fontId="2" fillId="74" borderId="166" xfId="0" applyFont="1" applyFill="1" applyBorder="1" applyAlignment="1" applyProtection="1">
      <alignment vertical="center" wrapText="1"/>
      <protection locked="0"/>
    </xf>
    <xf numFmtId="0" fontId="0" fillId="74" borderId="5" xfId="0" applyFill="1" applyBorder="1" applyAlignment="1">
      <alignment horizontal="center"/>
    </xf>
    <xf numFmtId="0" fontId="0" fillId="74" borderId="15" xfId="0" applyFill="1" applyBorder="1" applyAlignment="1">
      <alignment horizontal="center"/>
    </xf>
    <xf numFmtId="176" fontId="16" fillId="0" borderId="0" xfId="1" applyNumberFormat="1" applyFont="1" applyFill="1" applyBorder="1" applyProtection="1">
      <protection locked="0"/>
    </xf>
    <xf numFmtId="0" fontId="2" fillId="74" borderId="159" xfId="0" applyFont="1" applyFill="1" applyBorder="1" applyAlignment="1" applyProtection="1">
      <alignment horizontal="center"/>
      <protection locked="0"/>
    </xf>
    <xf numFmtId="168" fontId="39" fillId="0" borderId="0" xfId="0" applyNumberFormat="1" applyFont="1" applyAlignment="1" applyProtection="1">
      <alignment horizontal="center" vertical="center"/>
      <protection locked="0"/>
    </xf>
    <xf numFmtId="168" fontId="39" fillId="75" borderId="149" xfId="0" applyNumberFormat="1" applyFont="1" applyFill="1" applyBorder="1" applyAlignment="1" applyProtection="1">
      <alignment horizontal="center" vertical="center"/>
      <protection locked="0"/>
    </xf>
    <xf numFmtId="0" fontId="64" fillId="74" borderId="158" xfId="0" applyFont="1" applyFill="1" applyBorder="1" applyAlignment="1">
      <alignment horizontal="center" vertical="center"/>
    </xf>
    <xf numFmtId="0" fontId="64" fillId="74" borderId="9" xfId="0" applyFont="1" applyFill="1" applyBorder="1" applyAlignment="1">
      <alignment horizontal="center" vertical="center"/>
    </xf>
    <xf numFmtId="0" fontId="2" fillId="74" borderId="158" xfId="0" applyFont="1" applyFill="1" applyBorder="1" applyAlignment="1" applyProtection="1">
      <alignment horizontal="center" vertical="center"/>
      <protection locked="0"/>
    </xf>
    <xf numFmtId="4" fontId="64" fillId="74" borderId="165" xfId="0" applyNumberFormat="1" applyFont="1" applyFill="1" applyBorder="1" applyAlignment="1" applyProtection="1">
      <alignment horizontal="center" vertical="center" wrapText="1"/>
      <protection locked="0"/>
    </xf>
    <xf numFmtId="4" fontId="39" fillId="74" borderId="153" xfId="0" applyNumberFormat="1" applyFont="1" applyFill="1" applyBorder="1" applyAlignment="1">
      <alignment horizontal="right"/>
    </xf>
    <xf numFmtId="4" fontId="39" fillId="74" borderId="41" xfId="0" applyNumberFormat="1" applyFont="1" applyFill="1" applyBorder="1" applyAlignment="1">
      <alignment horizontal="right"/>
    </xf>
    <xf numFmtId="4" fontId="39" fillId="77" borderId="40" xfId="0" applyNumberFormat="1" applyFont="1" applyFill="1" applyBorder="1" applyAlignment="1">
      <alignment horizontal="right"/>
    </xf>
    <xf numFmtId="4" fontId="39" fillId="77" borderId="154" xfId="0" applyNumberFormat="1" applyFont="1" applyFill="1" applyBorder="1" applyAlignment="1">
      <alignment horizontal="right"/>
    </xf>
    <xf numFmtId="4" fontId="41" fillId="0" borderId="0" xfId="0" applyNumberFormat="1" applyFont="1" applyAlignment="1" applyProtection="1">
      <alignment vertical="top"/>
      <protection locked="0"/>
    </xf>
    <xf numFmtId="0" fontId="64" fillId="74" borderId="148" xfId="0" applyFont="1" applyFill="1" applyBorder="1" applyAlignment="1">
      <alignment horizontal="center" wrapText="1"/>
    </xf>
    <xf numFmtId="0" fontId="64" fillId="74" borderId="6" xfId="0" applyFont="1" applyFill="1" applyBorder="1" applyAlignment="1" applyProtection="1">
      <alignment horizontal="center" vertical="center"/>
      <protection locked="0"/>
    </xf>
    <xf numFmtId="0" fontId="0" fillId="75" borderId="1" xfId="0" applyFill="1" applyBorder="1" applyAlignment="1">
      <alignment horizontal="left" vertical="top"/>
    </xf>
    <xf numFmtId="0" fontId="0" fillId="75" borderId="0" xfId="0" applyFill="1" applyAlignment="1">
      <alignment horizontal="left" vertical="top"/>
    </xf>
    <xf numFmtId="0" fontId="0" fillId="75" borderId="179" xfId="0" applyFill="1" applyBorder="1" applyAlignment="1">
      <alignment horizontal="left" vertical="top"/>
    </xf>
    <xf numFmtId="0" fontId="0" fillId="75" borderId="180" xfId="0" applyFill="1" applyBorder="1" applyAlignment="1">
      <alignment horizontal="left" vertical="top"/>
    </xf>
    <xf numFmtId="0" fontId="0" fillId="75" borderId="47" xfId="0" applyFill="1" applyBorder="1" applyAlignment="1">
      <alignment horizontal="left" vertical="top"/>
    </xf>
    <xf numFmtId="0" fontId="0" fillId="75" borderId="74" xfId="0" applyFill="1" applyBorder="1" applyAlignment="1">
      <alignment horizontal="left" vertical="top"/>
    </xf>
    <xf numFmtId="0" fontId="0" fillId="75" borderId="48" xfId="0" applyFill="1" applyBorder="1" applyAlignment="1">
      <alignment horizontal="left" vertical="top"/>
    </xf>
    <xf numFmtId="0" fontId="0" fillId="75" borderId="75" xfId="0" applyFill="1" applyBorder="1" applyAlignment="1">
      <alignment horizontal="left" vertical="top"/>
    </xf>
    <xf numFmtId="0" fontId="0" fillId="75" borderId="76" xfId="0" applyFill="1" applyBorder="1" applyAlignment="1">
      <alignment horizontal="left" vertical="top"/>
    </xf>
    <xf numFmtId="0" fontId="0" fillId="74" borderId="125" xfId="0" applyFill="1" applyBorder="1" applyProtection="1">
      <protection locked="0"/>
    </xf>
    <xf numFmtId="0" fontId="57" fillId="0" borderId="0" xfId="0" quotePrefix="1" applyFont="1" applyAlignment="1">
      <alignment horizontal="left"/>
    </xf>
    <xf numFmtId="0" fontId="155" fillId="0" borderId="0" xfId="0" applyFont="1"/>
    <xf numFmtId="0" fontId="95" fillId="0" borderId="0" xfId="0" applyFont="1" applyAlignment="1" applyProtection="1">
      <alignment horizontal="left" vertical="top" wrapText="1"/>
      <protection locked="0"/>
    </xf>
    <xf numFmtId="0" fontId="64" fillId="74" borderId="153" xfId="0" applyFont="1" applyFill="1" applyBorder="1" applyAlignment="1" applyProtection="1">
      <alignment horizontal="center" vertical="center"/>
      <protection locked="0"/>
    </xf>
    <xf numFmtId="0" fontId="64" fillId="74" borderId="150" xfId="0" applyFont="1" applyFill="1" applyBorder="1" applyAlignment="1" applyProtection="1">
      <alignment horizontal="center" vertical="center"/>
      <protection locked="0"/>
    </xf>
    <xf numFmtId="0" fontId="64" fillId="75" borderId="149" xfId="0" applyFont="1" applyFill="1" applyBorder="1" applyAlignment="1" applyProtection="1">
      <alignment horizontal="center" vertical="center" wrapText="1"/>
      <protection locked="0"/>
    </xf>
    <xf numFmtId="0" fontId="64" fillId="75" borderId="153" xfId="0" applyFont="1" applyFill="1" applyBorder="1" applyAlignment="1" applyProtection="1">
      <alignment horizontal="center" vertical="center" wrapText="1"/>
      <protection locked="0"/>
    </xf>
    <xf numFmtId="0" fontId="0" fillId="74" borderId="156" xfId="0" applyFill="1" applyBorder="1" applyProtection="1">
      <protection locked="0"/>
    </xf>
    <xf numFmtId="0" fontId="2" fillId="74" borderId="53" xfId="0" applyFont="1" applyFill="1" applyBorder="1" applyProtection="1">
      <protection locked="0"/>
    </xf>
    <xf numFmtId="0" fontId="2" fillId="74" borderId="41" xfId="0" applyFont="1" applyFill="1" applyBorder="1" applyProtection="1">
      <protection locked="0"/>
    </xf>
    <xf numFmtId="14" fontId="0" fillId="75" borderId="149" xfId="0" applyNumberFormat="1" applyFill="1" applyBorder="1" applyProtection="1">
      <protection locked="0"/>
    </xf>
    <xf numFmtId="4" fontId="0" fillId="75" borderId="149" xfId="0" applyNumberFormat="1" applyFill="1" applyBorder="1" applyAlignment="1" applyProtection="1">
      <alignment horizontal="right"/>
      <protection locked="0"/>
    </xf>
    <xf numFmtId="0" fontId="64" fillId="74" borderId="57" xfId="0" applyFont="1" applyFill="1" applyBorder="1" applyProtection="1">
      <protection locked="0"/>
    </xf>
    <xf numFmtId="14" fontId="64" fillId="75" borderId="57" xfId="0" applyNumberFormat="1" applyFont="1" applyFill="1" applyBorder="1" applyProtection="1">
      <protection locked="0"/>
    </xf>
    <xf numFmtId="0" fontId="11" fillId="74" borderId="200" xfId="13" applyFill="1" applyBorder="1" applyAlignment="1" applyProtection="1">
      <protection locked="0"/>
    </xf>
    <xf numFmtId="0" fontId="126" fillId="74" borderId="101" xfId="0" applyFont="1" applyFill="1" applyBorder="1"/>
    <xf numFmtId="0" fontId="2" fillId="74" borderId="101" xfId="0" applyFont="1" applyFill="1" applyBorder="1" applyAlignment="1" applyProtection="1">
      <alignment horizontal="left"/>
      <protection locked="0"/>
    </xf>
    <xf numFmtId="0" fontId="64" fillId="74" borderId="115" xfId="0" applyFont="1" applyFill="1" applyBorder="1" applyAlignment="1" applyProtection="1">
      <alignment horizontal="left"/>
      <protection locked="0"/>
    </xf>
    <xf numFmtId="0" fontId="2" fillId="74" borderId="60" xfId="0" applyFont="1" applyFill="1" applyBorder="1" applyProtection="1">
      <protection locked="0"/>
    </xf>
    <xf numFmtId="0" fontId="2" fillId="75" borderId="61" xfId="0" applyFont="1" applyFill="1" applyBorder="1" applyProtection="1">
      <protection locked="0"/>
    </xf>
    <xf numFmtId="4" fontId="0" fillId="74" borderId="156" xfId="0" applyNumberFormat="1" applyFill="1" applyBorder="1" applyProtection="1">
      <protection locked="0"/>
    </xf>
    <xf numFmtId="0" fontId="17" fillId="74" borderId="5" xfId="0" applyFont="1" applyFill="1" applyBorder="1" applyAlignment="1" applyProtection="1">
      <alignment horizontal="center" wrapText="1"/>
      <protection locked="0"/>
    </xf>
    <xf numFmtId="0" fontId="17" fillId="74" borderId="15" xfId="0" applyFont="1" applyFill="1" applyBorder="1" applyAlignment="1" applyProtection="1">
      <alignment horizontal="center" wrapText="1"/>
      <protection locked="0"/>
    </xf>
    <xf numFmtId="4" fontId="0" fillId="75" borderId="141" xfId="0" applyNumberFormat="1" applyFill="1" applyBorder="1" applyAlignment="1" applyProtection="1">
      <alignment horizontal="center" vertical="center"/>
      <protection locked="0"/>
    </xf>
    <xf numFmtId="4" fontId="0" fillId="75" borderId="161" xfId="0" applyNumberFormat="1" applyFill="1" applyBorder="1" applyAlignment="1" applyProtection="1">
      <alignment horizontal="center" vertical="center"/>
      <protection locked="0"/>
    </xf>
    <xf numFmtId="0" fontId="11" fillId="74" borderId="202" xfId="13" applyFill="1" applyBorder="1" applyAlignment="1" applyProtection="1">
      <protection locked="0"/>
    </xf>
    <xf numFmtId="0" fontId="126" fillId="74" borderId="203" xfId="0" applyFont="1" applyFill="1" applyBorder="1"/>
    <xf numFmtId="0" fontId="2" fillId="74" borderId="203" xfId="0" applyFont="1" applyFill="1" applyBorder="1" applyAlignment="1" applyProtection="1">
      <alignment horizontal="left"/>
      <protection locked="0"/>
    </xf>
    <xf numFmtId="0" fontId="64" fillId="74" borderId="204" xfId="0" applyFont="1" applyFill="1" applyBorder="1" applyAlignment="1" applyProtection="1">
      <alignment horizontal="left"/>
      <protection locked="0"/>
    </xf>
    <xf numFmtId="0" fontId="64" fillId="74" borderId="57" xfId="0" applyFont="1" applyFill="1" applyBorder="1" applyAlignment="1">
      <alignment horizontal="left"/>
    </xf>
    <xf numFmtId="0" fontId="64" fillId="74" borderId="204" xfId="0" applyFont="1" applyFill="1" applyBorder="1" applyAlignment="1">
      <alignment horizontal="left"/>
    </xf>
    <xf numFmtId="0" fontId="156" fillId="43" borderId="0" xfId="13" applyFont="1" applyFill="1" applyBorder="1" applyAlignment="1" applyProtection="1">
      <protection locked="0"/>
    </xf>
    <xf numFmtId="0" fontId="64" fillId="43" borderId="0" xfId="0" applyFont="1" applyFill="1" applyAlignment="1">
      <alignment horizontal="left"/>
    </xf>
    <xf numFmtId="0" fontId="64" fillId="43" borderId="0" xfId="0" applyFont="1" applyFill="1"/>
    <xf numFmtId="49" fontId="64" fillId="43" borderId="0" xfId="0" applyNumberFormat="1" applyFont="1" applyFill="1" applyAlignment="1">
      <alignment horizontal="left"/>
    </xf>
    <xf numFmtId="0" fontId="2" fillId="74" borderId="94" xfId="0" applyFont="1" applyFill="1" applyBorder="1" applyProtection="1">
      <protection locked="0"/>
    </xf>
    <xf numFmtId="0" fontId="64" fillId="74" borderId="57" xfId="0" applyFont="1" applyFill="1" applyBorder="1"/>
    <xf numFmtId="0" fontId="126" fillId="74" borderId="101" xfId="0" applyFont="1" applyFill="1" applyBorder="1" applyAlignment="1">
      <alignment horizontal="left"/>
    </xf>
    <xf numFmtId="0" fontId="64" fillId="74" borderId="60" xfId="0" applyFont="1" applyFill="1" applyBorder="1"/>
    <xf numFmtId="0" fontId="2" fillId="74" borderId="60" xfId="0" applyFont="1" applyFill="1" applyBorder="1" applyAlignment="1" applyProtection="1">
      <alignment horizontal="left"/>
      <protection locked="0"/>
    </xf>
    <xf numFmtId="0" fontId="2" fillId="74" borderId="94" xfId="0" applyFont="1" applyFill="1" applyBorder="1" applyAlignment="1" applyProtection="1">
      <alignment horizontal="left"/>
      <protection locked="0"/>
    </xf>
    <xf numFmtId="0" fontId="64" fillId="74" borderId="57" xfId="0" applyFont="1" applyFill="1" applyBorder="1" applyAlignment="1" applyProtection="1">
      <alignment horizontal="left"/>
      <protection locked="0"/>
    </xf>
    <xf numFmtId="0" fontId="64" fillId="75" borderId="58" xfId="0" applyFont="1" applyFill="1" applyBorder="1" applyAlignment="1">
      <alignment horizontal="right"/>
    </xf>
    <xf numFmtId="49" fontId="64" fillId="75" borderId="58" xfId="0" applyNumberFormat="1" applyFont="1" applyFill="1" applyBorder="1" applyAlignment="1">
      <alignment horizontal="right"/>
    </xf>
    <xf numFmtId="0" fontId="2" fillId="75" borderId="61" xfId="0" applyFont="1" applyFill="1" applyBorder="1" applyAlignment="1" applyProtection="1">
      <alignment horizontal="right"/>
      <protection locked="0"/>
    </xf>
    <xf numFmtId="0" fontId="2" fillId="36" borderId="61" xfId="0" applyFont="1" applyFill="1" applyBorder="1" applyProtection="1">
      <protection locked="0"/>
    </xf>
    <xf numFmtId="14" fontId="64" fillId="36" borderId="57" xfId="0" applyNumberFormat="1" applyFont="1" applyFill="1" applyBorder="1" applyProtection="1">
      <protection locked="0"/>
    </xf>
    <xf numFmtId="0" fontId="0" fillId="75" borderId="153" xfId="0" applyFill="1" applyBorder="1" applyProtection="1">
      <protection locked="0"/>
    </xf>
    <xf numFmtId="0" fontId="2" fillId="75" borderId="61" xfId="0" applyFont="1" applyFill="1" applyBorder="1"/>
    <xf numFmtId="0" fontId="0" fillId="75" borderId="6" xfId="0" applyFill="1" applyBorder="1" applyProtection="1">
      <protection locked="0"/>
    </xf>
    <xf numFmtId="0" fontId="0" fillId="75" borderId="43" xfId="0" applyFill="1" applyBorder="1" applyProtection="1">
      <protection locked="0"/>
    </xf>
    <xf numFmtId="0" fontId="2" fillId="74" borderId="203" xfId="3" applyFont="1" applyFill="1" applyBorder="1" applyAlignment="1" applyProtection="1">
      <alignment horizontal="left"/>
      <protection locked="0"/>
    </xf>
    <xf numFmtId="0" fontId="2" fillId="74" borderId="60" xfId="3" applyFont="1" applyFill="1" applyBorder="1" applyAlignment="1" applyProtection="1">
      <alignment horizontal="left"/>
      <protection locked="0"/>
    </xf>
    <xf numFmtId="0" fontId="2" fillId="75" borderId="61" xfId="3" applyFont="1" applyFill="1" applyBorder="1"/>
    <xf numFmtId="14" fontId="64" fillId="75" borderId="149" xfId="0" applyNumberFormat="1" applyFont="1" applyFill="1" applyBorder="1" applyProtection="1">
      <protection locked="0"/>
    </xf>
    <xf numFmtId="167" fontId="0" fillId="0" borderId="0" xfId="1" applyFont="1" applyAlignment="1" applyProtection="1">
      <protection locked="0"/>
    </xf>
    <xf numFmtId="0" fontId="2" fillId="74" borderId="203" xfId="0" applyFont="1" applyFill="1" applyBorder="1" applyProtection="1">
      <protection locked="0"/>
    </xf>
    <xf numFmtId="0" fontId="64" fillId="74" borderId="204" xfId="0" applyFont="1" applyFill="1" applyBorder="1"/>
    <xf numFmtId="0" fontId="11" fillId="74" borderId="200" xfId="13" applyNumberFormat="1" applyFill="1" applyBorder="1" applyAlignment="1" applyProtection="1">
      <protection locked="0"/>
    </xf>
    <xf numFmtId="167" fontId="0" fillId="43" borderId="0" xfId="1" applyFont="1" applyFill="1" applyProtection="1">
      <protection locked="0"/>
    </xf>
    <xf numFmtId="0" fontId="2" fillId="74" borderId="203" xfId="0" applyFont="1" applyFill="1" applyBorder="1" applyAlignment="1">
      <alignment horizontal="left"/>
    </xf>
    <xf numFmtId="0" fontId="2" fillId="74" borderId="60" xfId="0" applyFont="1" applyFill="1" applyBorder="1" applyAlignment="1">
      <alignment horizontal="left"/>
    </xf>
    <xf numFmtId="0" fontId="2" fillId="41" borderId="0" xfId="0" applyFont="1" applyFill="1" applyAlignment="1">
      <alignment vertical="top"/>
    </xf>
    <xf numFmtId="0" fontId="0" fillId="41" borderId="0" xfId="0" applyFill="1" applyAlignment="1">
      <alignment vertical="top"/>
    </xf>
    <xf numFmtId="0" fontId="10" fillId="41" borderId="0" xfId="0" applyFont="1" applyFill="1" applyAlignment="1">
      <alignment vertical="top"/>
    </xf>
    <xf numFmtId="0" fontId="101" fillId="74" borderId="2" xfId="0" applyFont="1" applyFill="1" applyBorder="1" applyAlignment="1">
      <alignment horizontal="center" vertical="center" wrapText="1"/>
    </xf>
    <xf numFmtId="0" fontId="101" fillId="74" borderId="12" xfId="0" applyFont="1" applyFill="1" applyBorder="1" applyAlignment="1">
      <alignment horizontal="center" vertical="center" wrapText="1"/>
    </xf>
    <xf numFmtId="0" fontId="101" fillId="74" borderId="16" xfId="0" applyFont="1" applyFill="1" applyBorder="1" applyAlignment="1" applyProtection="1">
      <alignment horizontal="center" vertical="center" wrapText="1"/>
      <protection locked="0"/>
    </xf>
    <xf numFmtId="0" fontId="30" fillId="74" borderId="98" xfId="0" applyFont="1" applyFill="1" applyBorder="1" applyAlignment="1" applyProtection="1">
      <alignment horizontal="center" vertical="center" wrapText="1"/>
      <protection locked="0"/>
    </xf>
    <xf numFmtId="0" fontId="101" fillId="74" borderId="2" xfId="0" applyFont="1" applyFill="1" applyBorder="1" applyAlignment="1" applyProtection="1">
      <alignment horizontal="center" vertical="center" wrapText="1"/>
      <protection locked="0"/>
    </xf>
    <xf numFmtId="0" fontId="101" fillId="74" borderId="98" xfId="0" applyFont="1" applyFill="1" applyBorder="1" applyAlignment="1" applyProtection="1">
      <alignment horizontal="center" vertical="center" wrapText="1"/>
      <protection locked="0"/>
    </xf>
    <xf numFmtId="0" fontId="2" fillId="74" borderId="148" xfId="0" applyFont="1" applyFill="1" applyBorder="1" applyAlignment="1">
      <alignment horizontal="center" vertical="center" wrapText="1"/>
    </xf>
    <xf numFmtId="171" fontId="0" fillId="75" borderId="149" xfId="0" applyNumberFormat="1" applyFill="1" applyBorder="1" applyAlignment="1">
      <alignment vertical="center" wrapText="1"/>
    </xf>
    <xf numFmtId="167" fontId="157" fillId="0" borderId="0" xfId="1" applyFont="1"/>
    <xf numFmtId="0" fontId="64" fillId="0" borderId="0" xfId="0" applyFont="1" applyAlignment="1" applyProtection="1">
      <alignment horizontal="left" wrapText="1"/>
      <protection locked="0"/>
    </xf>
    <xf numFmtId="0" fontId="39" fillId="43" borderId="0" xfId="0" applyFont="1" applyFill="1" applyAlignment="1">
      <alignment horizontal="left"/>
    </xf>
    <xf numFmtId="0" fontId="37" fillId="0" borderId="0" xfId="51" quotePrefix="1" applyFont="1" applyProtection="1">
      <protection locked="0"/>
    </xf>
    <xf numFmtId="0" fontId="41" fillId="75" borderId="61" xfId="0" applyFont="1" applyFill="1" applyBorder="1" applyAlignment="1">
      <alignment horizontal="right"/>
    </xf>
    <xf numFmtId="172" fontId="41" fillId="75" borderId="58" xfId="0" applyNumberFormat="1" applyFont="1" applyFill="1" applyBorder="1" applyAlignment="1">
      <alignment horizontal="right"/>
    </xf>
    <xf numFmtId="49" fontId="41" fillId="75" borderId="154" xfId="0" applyNumberFormat="1" applyFont="1" applyFill="1" applyBorder="1" applyAlignment="1" applyProtection="1">
      <alignment horizontal="right"/>
      <protection locked="0"/>
    </xf>
    <xf numFmtId="0" fontId="2" fillId="75" borderId="58" xfId="0" applyFont="1" applyFill="1" applyBorder="1" applyAlignment="1">
      <alignment horizontal="right"/>
    </xf>
    <xf numFmtId="0" fontId="64" fillId="74" borderId="55" xfId="0" applyFont="1" applyFill="1" applyBorder="1" applyAlignment="1">
      <alignment horizontal="left"/>
    </xf>
    <xf numFmtId="14" fontId="64" fillId="75" borderId="70" xfId="0" applyNumberFormat="1" applyFont="1" applyFill="1" applyBorder="1"/>
    <xf numFmtId="14" fontId="64" fillId="75" borderId="57" xfId="0" applyNumberFormat="1" applyFont="1" applyFill="1" applyBorder="1"/>
    <xf numFmtId="0" fontId="2" fillId="36" borderId="61" xfId="0" applyFont="1" applyFill="1" applyBorder="1"/>
    <xf numFmtId="0" fontId="64" fillId="36" borderId="58" xfId="0" applyFont="1" applyFill="1" applyBorder="1" applyAlignment="1">
      <alignment horizontal="right"/>
    </xf>
    <xf numFmtId="0" fontId="156" fillId="74" borderId="200" xfId="13" applyFont="1" applyFill="1" applyBorder="1" applyAlignment="1" applyProtection="1">
      <protection locked="0"/>
    </xf>
    <xf numFmtId="0" fontId="2" fillId="75" borderId="95" xfId="0" applyFont="1" applyFill="1" applyBorder="1"/>
    <xf numFmtId="0" fontId="2" fillId="75" borderId="95" xfId="0" applyFont="1" applyFill="1" applyBorder="1" applyAlignment="1" applyProtection="1">
      <alignment horizontal="right"/>
      <protection locked="0"/>
    </xf>
    <xf numFmtId="0" fontId="2" fillId="75" borderId="61" xfId="0" applyFont="1" applyFill="1" applyBorder="1" applyAlignment="1">
      <alignment horizontal="right"/>
    </xf>
    <xf numFmtId="0" fontId="39" fillId="0" borderId="0" xfId="0" applyFont="1" applyAlignment="1">
      <alignment vertical="top"/>
    </xf>
    <xf numFmtId="0" fontId="124" fillId="0" borderId="0" xfId="0" applyFont="1" applyAlignment="1">
      <alignment vertical="center"/>
    </xf>
    <xf numFmtId="173" fontId="57" fillId="43" borderId="0" xfId="1" applyNumberFormat="1" applyFont="1" applyFill="1" applyBorder="1" applyAlignment="1" applyProtection="1">
      <alignment horizontal="right" wrapText="1"/>
    </xf>
    <xf numFmtId="4" fontId="57" fillId="43" borderId="0" xfId="0" applyNumberFormat="1" applyFont="1" applyFill="1" applyAlignment="1">
      <alignment horizontal="right"/>
    </xf>
    <xf numFmtId="0" fontId="64" fillId="74" borderId="149" xfId="0" applyFont="1" applyFill="1" applyBorder="1" applyAlignment="1" applyProtection="1">
      <alignment horizontal="left"/>
      <protection locked="0"/>
    </xf>
    <xf numFmtId="0" fontId="131" fillId="0" borderId="0" xfId="0" applyFont="1" applyAlignment="1">
      <alignment vertical="top" wrapText="1"/>
    </xf>
    <xf numFmtId="173" fontId="57" fillId="0" borderId="0" xfId="0" applyNumberFormat="1" applyFont="1" applyAlignment="1">
      <alignment horizontal="right"/>
    </xf>
    <xf numFmtId="0" fontId="155" fillId="0" borderId="0" xfId="0" applyFont="1" applyAlignment="1">
      <alignment horizontal="right"/>
    </xf>
    <xf numFmtId="173" fontId="57" fillId="0" borderId="0" xfId="1" applyNumberFormat="1" applyFont="1" applyFill="1" applyBorder="1" applyAlignment="1">
      <alignment horizontal="right"/>
    </xf>
    <xf numFmtId="0" fontId="39" fillId="74" borderId="43" xfId="0" applyFont="1" applyFill="1" applyBorder="1" applyProtection="1">
      <protection locked="0"/>
    </xf>
    <xf numFmtId="4" fontId="64" fillId="79" borderId="42" xfId="0" applyNumberFormat="1" applyFont="1" applyFill="1" applyBorder="1"/>
    <xf numFmtId="0" fontId="39" fillId="74" borderId="53" xfId="0" applyFont="1" applyFill="1" applyBorder="1" applyProtection="1">
      <protection locked="0"/>
    </xf>
    <xf numFmtId="0" fontId="101" fillId="74" borderId="157" xfId="0" applyFont="1" applyFill="1" applyBorder="1" applyAlignment="1" applyProtection="1">
      <alignment horizontal="center" wrapText="1"/>
      <protection locked="0"/>
    </xf>
    <xf numFmtId="167" fontId="99" fillId="75" borderId="142" xfId="0" applyNumberFormat="1" applyFont="1" applyFill="1" applyBorder="1" applyAlignment="1">
      <alignment horizontal="center"/>
    </xf>
    <xf numFmtId="167" fontId="14" fillId="75" borderId="142" xfId="0" applyNumberFormat="1" applyFont="1" applyFill="1" applyBorder="1" applyAlignment="1">
      <alignment horizontal="center"/>
    </xf>
    <xf numFmtId="171" fontId="63" fillId="75" borderId="100" xfId="1" applyNumberFormat="1" applyFont="1" applyFill="1" applyBorder="1" applyProtection="1"/>
    <xf numFmtId="167" fontId="14" fillId="75" borderId="131" xfId="0" applyNumberFormat="1" applyFont="1" applyFill="1" applyBorder="1" applyAlignment="1">
      <alignment horizontal="center"/>
    </xf>
    <xf numFmtId="167" fontId="14" fillId="75" borderId="143" xfId="0" applyNumberFormat="1" applyFont="1" applyFill="1" applyBorder="1" applyAlignment="1">
      <alignment horizontal="center"/>
    </xf>
    <xf numFmtId="171" fontId="63" fillId="75" borderId="132" xfId="1" applyNumberFormat="1" applyFont="1" applyFill="1" applyBorder="1" applyProtection="1"/>
    <xf numFmtId="167" fontId="14" fillId="75" borderId="133" xfId="0" applyNumberFormat="1" applyFont="1" applyFill="1" applyBorder="1" applyAlignment="1">
      <alignment horizontal="center"/>
    </xf>
    <xf numFmtId="171" fontId="0" fillId="75" borderId="142" xfId="0" applyNumberFormat="1" applyFill="1" applyBorder="1" applyAlignment="1">
      <alignment horizontal="right"/>
    </xf>
    <xf numFmtId="171" fontId="0" fillId="75" borderId="131" xfId="0" applyNumberFormat="1" applyFill="1" applyBorder="1" applyAlignment="1">
      <alignment horizontal="right"/>
    </xf>
    <xf numFmtId="171" fontId="39" fillId="75" borderId="132" xfId="58" applyNumberFormat="1" applyFont="1" applyFill="1" applyBorder="1" applyAlignment="1" applyProtection="1">
      <alignment horizontal="right"/>
    </xf>
    <xf numFmtId="4" fontId="39" fillId="74" borderId="149" xfId="0" applyNumberFormat="1" applyFont="1" applyFill="1" applyBorder="1" applyAlignment="1">
      <alignment vertical="top"/>
    </xf>
    <xf numFmtId="168" fontId="0" fillId="75" borderId="153" xfId="0" applyNumberFormat="1" applyFill="1" applyBorder="1" applyAlignment="1" applyProtection="1">
      <alignment horizontal="left" vertical="center"/>
      <protection locked="0"/>
    </xf>
    <xf numFmtId="0" fontId="126" fillId="74" borderId="158" xfId="0" applyFont="1" applyFill="1" applyBorder="1" applyAlignment="1">
      <alignment horizontal="center" vertical="center"/>
    </xf>
    <xf numFmtId="4" fontId="57" fillId="0" borderId="0" xfId="0" applyNumberFormat="1" applyFont="1" applyAlignment="1" applyProtection="1">
      <alignment horizontal="right"/>
      <protection locked="0"/>
    </xf>
    <xf numFmtId="0" fontId="0" fillId="0" borderId="0" xfId="0" applyAlignment="1" applyProtection="1">
      <alignment horizontal="right"/>
      <protection locked="0"/>
    </xf>
    <xf numFmtId="4" fontId="57" fillId="0" borderId="0" xfId="0" applyNumberFormat="1" applyFont="1" applyAlignment="1">
      <alignment vertical="center"/>
    </xf>
    <xf numFmtId="0" fontId="39" fillId="0" borderId="0" xfId="0" applyFont="1" applyAlignment="1">
      <alignment horizontal="left" vertical="center"/>
    </xf>
    <xf numFmtId="4" fontId="57" fillId="0" borderId="75" xfId="0" applyNumberFormat="1" applyFont="1" applyBorder="1"/>
    <xf numFmtId="4" fontId="2" fillId="77" borderId="150" xfId="0" applyNumberFormat="1" applyFont="1" applyFill="1" applyBorder="1" applyAlignment="1">
      <alignment horizontal="right"/>
    </xf>
    <xf numFmtId="167" fontId="57" fillId="0" borderId="0" xfId="1" applyFont="1" applyAlignment="1">
      <alignment horizontal="right"/>
    </xf>
    <xf numFmtId="167" fontId="57" fillId="0" borderId="0" xfId="1" applyFont="1" applyAlignment="1" applyProtection="1">
      <alignment horizontal="right"/>
    </xf>
    <xf numFmtId="4" fontId="2" fillId="0" borderId="0" xfId="0" applyNumberFormat="1" applyFont="1" applyAlignment="1">
      <alignment vertical="center"/>
    </xf>
    <xf numFmtId="4" fontId="57" fillId="0" borderId="0" xfId="0" applyNumberFormat="1" applyFont="1" applyAlignment="1">
      <alignment horizontal="right" vertical="center"/>
    </xf>
    <xf numFmtId="0" fontId="2" fillId="74" borderId="136" xfId="0" applyFont="1" applyFill="1" applyBorder="1" applyProtection="1">
      <protection locked="0"/>
    </xf>
    <xf numFmtId="4" fontId="57" fillId="0" borderId="47" xfId="0" applyNumberFormat="1" applyFont="1" applyBorder="1"/>
    <xf numFmtId="173" fontId="57" fillId="0" borderId="74" xfId="0" applyNumberFormat="1" applyFont="1" applyBorder="1"/>
    <xf numFmtId="2" fontId="57" fillId="0" borderId="74" xfId="0" applyNumberFormat="1" applyFont="1" applyBorder="1" applyProtection="1">
      <protection locked="0"/>
    </xf>
    <xf numFmtId="2" fontId="57" fillId="0" borderId="74" xfId="0" applyNumberFormat="1" applyFont="1" applyBorder="1"/>
    <xf numFmtId="2" fontId="57" fillId="0" borderId="76" xfId="0" applyNumberFormat="1" applyFont="1" applyBorder="1"/>
    <xf numFmtId="0" fontId="64" fillId="74" borderId="148" xfId="0" applyFont="1" applyFill="1" applyBorder="1"/>
    <xf numFmtId="0" fontId="64" fillId="74" borderId="9" xfId="0" applyFont="1" applyFill="1" applyBorder="1" applyProtection="1">
      <protection locked="0"/>
    </xf>
    <xf numFmtId="171" fontId="0" fillId="77" borderId="43" xfId="0" applyNumberFormat="1" applyFill="1" applyBorder="1" applyAlignment="1">
      <alignment horizontal="right"/>
    </xf>
    <xf numFmtId="0" fontId="52" fillId="0" borderId="0" xfId="0" applyFont="1" applyAlignment="1">
      <alignment vertical="top"/>
    </xf>
    <xf numFmtId="0" fontId="158" fillId="43" borderId="0" xfId="0" applyFont="1" applyFill="1" applyAlignment="1">
      <alignment horizontal="left"/>
    </xf>
    <xf numFmtId="0" fontId="39" fillId="75" borderId="209" xfId="0" applyFont="1" applyFill="1" applyBorder="1" applyAlignment="1" applyProtection="1">
      <alignment horizontal="left" vertical="center"/>
      <protection locked="0"/>
    </xf>
    <xf numFmtId="1" fontId="0" fillId="75" borderId="211" xfId="0" applyNumberFormat="1" applyFill="1" applyBorder="1" applyAlignment="1" applyProtection="1">
      <alignment horizontal="center" vertical="center"/>
      <protection locked="0"/>
    </xf>
    <xf numFmtId="0" fontId="0" fillId="75" borderId="210" xfId="0" applyFill="1" applyBorder="1" applyAlignment="1" applyProtection="1">
      <alignment horizontal="left"/>
      <protection locked="0"/>
    </xf>
    <xf numFmtId="0" fontId="0" fillId="75" borderId="210" xfId="0" applyFill="1" applyBorder="1" applyProtection="1">
      <protection locked="0"/>
    </xf>
    <xf numFmtId="0" fontId="2" fillId="74" borderId="210" xfId="0" applyFont="1" applyFill="1" applyBorder="1" applyAlignment="1" applyProtection="1">
      <alignment horizontal="center"/>
      <protection locked="0"/>
    </xf>
    <xf numFmtId="0" fontId="30" fillId="74" borderId="210" xfId="0" applyFont="1" applyFill="1" applyBorder="1" applyAlignment="1" applyProtection="1">
      <alignment horizontal="center" vertical="center"/>
      <protection locked="0"/>
    </xf>
    <xf numFmtId="0" fontId="2" fillId="74" borderId="210" xfId="0" applyFont="1" applyFill="1" applyBorder="1" applyAlignment="1">
      <alignment horizontal="center"/>
    </xf>
    <xf numFmtId="0" fontId="124" fillId="74" borderId="14" xfId="0" applyFont="1" applyFill="1" applyBorder="1" applyAlignment="1">
      <alignment horizontal="left"/>
    </xf>
    <xf numFmtId="0" fontId="124" fillId="74" borderId="12" xfId="0" applyFont="1" applyFill="1" applyBorder="1" applyAlignment="1">
      <alignment horizontal="left"/>
    </xf>
    <xf numFmtId="0" fontId="124" fillId="74" borderId="16" xfId="0" applyFont="1" applyFill="1" applyBorder="1" applyAlignment="1">
      <alignment horizontal="left"/>
    </xf>
    <xf numFmtId="0" fontId="126" fillId="74" borderId="214" xfId="0" applyFont="1" applyFill="1" applyBorder="1"/>
    <xf numFmtId="0" fontId="2" fillId="74" borderId="212" xfId="0" applyFont="1" applyFill="1" applyBorder="1"/>
    <xf numFmtId="0" fontId="2" fillId="74" borderId="212" xfId="0" applyFont="1" applyFill="1" applyBorder="1" applyAlignment="1" applyProtection="1">
      <alignment horizontal="left"/>
      <protection locked="0"/>
    </xf>
    <xf numFmtId="0" fontId="30" fillId="74" borderId="212" xfId="0" applyFont="1" applyFill="1" applyBorder="1" applyAlignment="1" applyProtection="1">
      <alignment horizontal="center" vertical="center" wrapText="1"/>
      <protection locked="0"/>
    </xf>
    <xf numFmtId="0" fontId="2" fillId="74" borderId="212" xfId="0" applyFont="1" applyFill="1" applyBorder="1" applyAlignment="1">
      <alignment horizontal="center" vertical="center" wrapText="1"/>
    </xf>
    <xf numFmtId="0" fontId="0" fillId="75" borderId="212" xfId="0" applyFill="1" applyBorder="1" applyProtection="1">
      <protection locked="0"/>
    </xf>
    <xf numFmtId="0" fontId="64" fillId="74" borderId="212" xfId="0" applyFont="1" applyFill="1" applyBorder="1" applyAlignment="1">
      <alignment horizontal="center"/>
    </xf>
    <xf numFmtId="0" fontId="2" fillId="74" borderId="212" xfId="0" applyFont="1" applyFill="1" applyBorder="1" applyAlignment="1">
      <alignment horizontal="center"/>
    </xf>
    <xf numFmtId="0" fontId="2" fillId="74" borderId="212" xfId="3" applyFont="1" applyFill="1" applyBorder="1" applyProtection="1">
      <protection locked="0"/>
    </xf>
    <xf numFmtId="0" fontId="2" fillId="74" borderId="212" xfId="0" applyFont="1" applyFill="1" applyBorder="1" applyAlignment="1" applyProtection="1">
      <alignment horizontal="center"/>
      <protection locked="0"/>
    </xf>
    <xf numFmtId="2" fontId="15" fillId="75" borderId="210" xfId="0" applyNumberFormat="1" applyFont="1" applyFill="1" applyBorder="1" applyAlignment="1" applyProtection="1">
      <alignment horizontal="left"/>
      <protection locked="0"/>
    </xf>
    <xf numFmtId="0" fontId="0" fillId="75" borderId="210" xfId="0" applyFill="1" applyBorder="1" applyAlignment="1">
      <alignment horizontal="left"/>
    </xf>
    <xf numFmtId="0" fontId="15" fillId="75" borderId="210" xfId="0" applyFont="1" applyFill="1" applyBorder="1" applyAlignment="1" applyProtection="1">
      <alignment horizontal="left"/>
      <protection locked="0"/>
    </xf>
    <xf numFmtId="168" fontId="39" fillId="75" borderId="215" xfId="0" applyNumberFormat="1" applyFont="1" applyFill="1" applyBorder="1" applyAlignment="1" applyProtection="1">
      <alignment horizontal="left" vertical="center"/>
      <protection locked="0"/>
    </xf>
    <xf numFmtId="0" fontId="2" fillId="74" borderId="212" xfId="0" applyFont="1" applyFill="1" applyBorder="1" applyAlignment="1" applyProtection="1">
      <alignment horizontal="center" wrapText="1"/>
      <protection locked="0"/>
    </xf>
    <xf numFmtId="0" fontId="2" fillId="74" borderId="212" xfId="0" applyFont="1" applyFill="1" applyBorder="1" applyAlignment="1" applyProtection="1">
      <alignment horizontal="center" vertical="center"/>
      <protection locked="0"/>
    </xf>
    <xf numFmtId="0" fontId="2" fillId="74" borderId="212" xfId="0" applyFont="1" applyFill="1" applyBorder="1" applyAlignment="1">
      <alignment horizontal="center" vertical="center"/>
    </xf>
    <xf numFmtId="0" fontId="64" fillId="74" borderId="212" xfId="0" applyFont="1" applyFill="1" applyBorder="1" applyAlignment="1">
      <alignment horizontal="center" vertical="center" wrapText="1"/>
    </xf>
    <xf numFmtId="0" fontId="93" fillId="74" borderId="216" xfId="0" applyFont="1" applyFill="1" applyBorder="1" applyAlignment="1">
      <alignment horizontal="left" vertical="top"/>
    </xf>
    <xf numFmtId="0" fontId="57" fillId="0" borderId="217" xfId="0" applyFont="1" applyBorder="1" applyAlignment="1">
      <alignment horizontal="left"/>
    </xf>
    <xf numFmtId="0" fontId="93" fillId="74" borderId="214" xfId="0" applyFont="1" applyFill="1" applyBorder="1" applyAlignment="1">
      <alignment horizontal="left" vertical="top"/>
    </xf>
    <xf numFmtId="0" fontId="2" fillId="74" borderId="213" xfId="0" applyFont="1" applyFill="1" applyBorder="1" applyAlignment="1" applyProtection="1">
      <alignment horizontal="center"/>
      <protection locked="0"/>
    </xf>
    <xf numFmtId="0" fontId="2" fillId="74" borderId="158" xfId="0" applyFont="1" applyFill="1" applyBorder="1" applyAlignment="1">
      <alignment horizontal="left" vertical="center"/>
    </xf>
    <xf numFmtId="0" fontId="2" fillId="74" borderId="138" xfId="0" applyFont="1" applyFill="1" applyBorder="1" applyAlignment="1">
      <alignment horizontal="center" vertical="center"/>
    </xf>
    <xf numFmtId="0" fontId="2" fillId="74" borderId="148" xfId="0" applyFont="1" applyFill="1" applyBorder="1" applyAlignment="1">
      <alignment horizontal="left" vertical="center"/>
    </xf>
    <xf numFmtId="0" fontId="2" fillId="74" borderId="149" xfId="0" applyFont="1" applyFill="1" applyBorder="1" applyAlignment="1">
      <alignment vertical="center"/>
    </xf>
    <xf numFmtId="43" fontId="0" fillId="75" borderId="149" xfId="32438" applyFont="1" applyFill="1" applyBorder="1" applyAlignment="1">
      <alignment vertical="center"/>
    </xf>
    <xf numFmtId="0" fontId="0" fillId="75" borderId="149" xfId="0" applyFill="1" applyBorder="1" applyAlignment="1">
      <alignment vertical="center"/>
    </xf>
    <xf numFmtId="0" fontId="0" fillId="75" borderId="149" xfId="0" applyFill="1" applyBorder="1" applyAlignment="1">
      <alignment vertical="center" wrapText="1"/>
    </xf>
    <xf numFmtId="0" fontId="0" fillId="75" borderId="156" xfId="0" applyFill="1" applyBorder="1" applyAlignment="1">
      <alignment vertical="center" wrapText="1"/>
    </xf>
    <xf numFmtId="0" fontId="2" fillId="74" borderId="158" xfId="0" applyFont="1" applyFill="1" applyBorder="1" applyAlignment="1">
      <alignment horizontal="left"/>
    </xf>
    <xf numFmtId="0" fontId="2" fillId="74" borderId="148" xfId="0" applyFont="1" applyFill="1" applyBorder="1" applyAlignment="1">
      <alignment vertical="center"/>
    </xf>
    <xf numFmtId="0" fontId="0" fillId="75" borderId="149" xfId="0" applyFill="1" applyBorder="1"/>
    <xf numFmtId="0" fontId="0" fillId="75" borderId="149" xfId="0" applyFill="1" applyBorder="1" applyAlignment="1">
      <alignment wrapText="1"/>
    </xf>
    <xf numFmtId="0" fontId="0" fillId="75" borderId="43" xfId="0" applyFill="1" applyBorder="1"/>
    <xf numFmtId="0" fontId="159" fillId="43" borderId="0" xfId="0" applyFont="1" applyFill="1" applyAlignment="1">
      <alignment vertical="top"/>
    </xf>
    <xf numFmtId="0" fontId="120" fillId="75" borderId="71" xfId="0" applyFont="1" applyFill="1" applyBorder="1" applyAlignment="1">
      <alignment vertical="top"/>
    </xf>
    <xf numFmtId="0" fontId="120" fillId="75" borderId="72" xfId="0" applyFont="1" applyFill="1" applyBorder="1" applyAlignment="1">
      <alignment vertical="top"/>
    </xf>
    <xf numFmtId="0" fontId="120" fillId="75" borderId="73" xfId="0" applyFont="1" applyFill="1" applyBorder="1" applyAlignment="1">
      <alignment vertical="top"/>
    </xf>
    <xf numFmtId="0" fontId="120" fillId="75" borderId="47" xfId="0" applyFont="1" applyFill="1" applyBorder="1" applyAlignment="1">
      <alignment vertical="top"/>
    </xf>
    <xf numFmtId="0" fontId="120" fillId="75" borderId="0" xfId="0" applyFont="1" applyFill="1" applyAlignment="1">
      <alignment vertical="top"/>
    </xf>
    <xf numFmtId="0" fontId="120" fillId="75" borderId="74" xfId="0" applyFont="1" applyFill="1" applyBorder="1" applyAlignment="1">
      <alignment vertical="top"/>
    </xf>
    <xf numFmtId="0" fontId="120" fillId="75" borderId="48" xfId="0" applyFont="1" applyFill="1" applyBorder="1" applyAlignment="1">
      <alignment vertical="top"/>
    </xf>
    <xf numFmtId="0" fontId="120" fillId="75" borderId="75" xfId="0" applyFont="1" applyFill="1" applyBorder="1" applyAlignment="1">
      <alignment vertical="top"/>
    </xf>
    <xf numFmtId="0" fontId="120" fillId="75" borderId="76" xfId="0" applyFont="1" applyFill="1" applyBorder="1" applyAlignment="1">
      <alignment vertical="top"/>
    </xf>
    <xf numFmtId="0" fontId="64" fillId="75" borderId="57" xfId="0" applyFont="1" applyFill="1" applyBorder="1"/>
    <xf numFmtId="0" fontId="126" fillId="75" borderId="61" xfId="0" applyFont="1" applyFill="1" applyBorder="1"/>
    <xf numFmtId="0" fontId="126" fillId="74" borderId="218" xfId="0" applyFont="1" applyFill="1" applyBorder="1"/>
    <xf numFmtId="0" fontId="64" fillId="74" borderId="219" xfId="0" applyFont="1" applyFill="1" applyBorder="1" applyAlignment="1">
      <alignment horizontal="left"/>
    </xf>
    <xf numFmtId="0" fontId="126" fillId="74" borderId="211" xfId="0" applyFont="1" applyFill="1" applyBorder="1" applyAlignment="1">
      <alignment horizontal="left"/>
    </xf>
    <xf numFmtId="0" fontId="64" fillId="74" borderId="203" xfId="0" applyFont="1" applyFill="1" applyBorder="1" applyAlignment="1">
      <alignment horizontal="left"/>
    </xf>
    <xf numFmtId="0" fontId="64" fillId="74" borderId="60" xfId="0" applyFont="1" applyFill="1" applyBorder="1" applyAlignment="1">
      <alignment horizontal="left"/>
    </xf>
    <xf numFmtId="0" fontId="2" fillId="74" borderId="60" xfId="0" applyFont="1" applyFill="1" applyBorder="1"/>
    <xf numFmtId="0" fontId="64" fillId="80" borderId="57" xfId="0" applyFont="1" applyFill="1" applyBorder="1" applyAlignment="1">
      <alignment horizontal="left"/>
    </xf>
    <xf numFmtId="14" fontId="64" fillId="81" borderId="57" xfId="0" applyNumberFormat="1" applyFont="1" applyFill="1" applyBorder="1"/>
    <xf numFmtId="0" fontId="64" fillId="81" borderId="58" xfId="0" applyFont="1" applyFill="1" applyBorder="1" applyAlignment="1">
      <alignment horizontal="right"/>
    </xf>
    <xf numFmtId="0" fontId="126" fillId="80" borderId="203" xfId="0" applyFont="1" applyFill="1" applyBorder="1"/>
    <xf numFmtId="0" fontId="64" fillId="80" borderId="204" xfId="0" applyFont="1" applyFill="1" applyBorder="1" applyAlignment="1">
      <alignment horizontal="left"/>
    </xf>
    <xf numFmtId="0" fontId="11" fillId="80" borderId="200" xfId="13" applyFill="1" applyBorder="1" applyAlignment="1" applyProtection="1"/>
    <xf numFmtId="0" fontId="126" fillId="80" borderId="101" xfId="0" applyFont="1" applyFill="1" applyBorder="1"/>
    <xf numFmtId="0" fontId="64" fillId="80" borderId="60" xfId="0" applyFont="1" applyFill="1" applyBorder="1" applyAlignment="1">
      <alignment horizontal="left"/>
    </xf>
    <xf numFmtId="0" fontId="126" fillId="81" borderId="61" xfId="0" applyFont="1" applyFill="1" applyBorder="1"/>
    <xf numFmtId="0" fontId="126" fillId="75" borderId="58" xfId="0" applyFont="1" applyFill="1" applyBorder="1" applyAlignment="1">
      <alignment horizontal="right"/>
    </xf>
    <xf numFmtId="0" fontId="2" fillId="74" borderId="203" xfId="0" applyFont="1" applyFill="1" applyBorder="1"/>
    <xf numFmtId="0" fontId="64" fillId="74" borderId="204" xfId="0" applyFont="1" applyFill="1" applyBorder="1" applyProtection="1">
      <protection locked="0"/>
    </xf>
    <xf numFmtId="0" fontId="57" fillId="0" borderId="0" xfId="0" applyFont="1" applyAlignment="1">
      <alignment horizontal="left" vertical="center"/>
    </xf>
    <xf numFmtId="2" fontId="57" fillId="0" borderId="0" xfId="32438" applyNumberFormat="1" applyFont="1"/>
    <xf numFmtId="2" fontId="57" fillId="0" borderId="0" xfId="0" applyNumberFormat="1" applyFont="1"/>
    <xf numFmtId="0" fontId="0" fillId="75" borderId="156" xfId="0" applyFill="1" applyBorder="1"/>
    <xf numFmtId="0" fontId="2" fillId="74" borderId="138" xfId="0" applyFont="1" applyFill="1" applyBorder="1" applyAlignment="1">
      <alignment horizontal="center"/>
    </xf>
    <xf numFmtId="0" fontId="0" fillId="74" borderId="156" xfId="0" applyFill="1" applyBorder="1"/>
    <xf numFmtId="0" fontId="0" fillId="74" borderId="17" xfId="0" applyFill="1" applyBorder="1"/>
    <xf numFmtId="0" fontId="0" fillId="74" borderId="5" xfId="0" applyFill="1" applyBorder="1"/>
    <xf numFmtId="0" fontId="0" fillId="75" borderId="5" xfId="0" applyFill="1" applyBorder="1" applyAlignment="1">
      <alignment vertical="center"/>
    </xf>
    <xf numFmtId="0" fontId="0" fillId="75" borderId="17" xfId="0" applyFill="1" applyBorder="1" applyAlignment="1">
      <alignment vertical="center"/>
    </xf>
    <xf numFmtId="0" fontId="0" fillId="74" borderId="3" xfId="0" applyFill="1" applyBorder="1" applyAlignment="1">
      <alignment horizontal="left"/>
    </xf>
    <xf numFmtId="0" fontId="0" fillId="74" borderId="214" xfId="0" applyFill="1" applyBorder="1" applyAlignment="1">
      <alignment horizontal="left"/>
    </xf>
    <xf numFmtId="14" fontId="0" fillId="75" borderId="3" xfId="0" applyNumberFormat="1" applyFill="1" applyBorder="1" applyAlignment="1">
      <alignment horizontal="left" vertical="center"/>
    </xf>
    <xf numFmtId="0" fontId="0" fillId="74" borderId="151" xfId="0" applyFill="1" applyBorder="1" applyAlignment="1">
      <alignment horizontal="left"/>
    </xf>
    <xf numFmtId="0" fontId="2" fillId="0" borderId="0" xfId="0" applyFont="1" applyAlignment="1">
      <alignment vertical="top" wrapText="1"/>
    </xf>
    <xf numFmtId="0" fontId="2" fillId="73" borderId="187" xfId="0" applyFont="1" applyFill="1" applyBorder="1" applyAlignment="1">
      <alignment horizontal="center" vertical="center" wrapText="1"/>
    </xf>
    <xf numFmtId="0" fontId="160" fillId="0" borderId="0" xfId="0" applyFont="1"/>
    <xf numFmtId="0" fontId="161" fillId="0" borderId="0" xfId="0" applyFont="1"/>
    <xf numFmtId="0" fontId="64" fillId="74" borderId="136" xfId="0" applyFont="1" applyFill="1" applyBorder="1" applyAlignment="1" applyProtection="1">
      <alignment horizontal="center"/>
      <protection locked="0"/>
    </xf>
    <xf numFmtId="0" fontId="96" fillId="43" borderId="0" xfId="0" applyFont="1" applyFill="1" applyProtection="1">
      <protection locked="0"/>
    </xf>
    <xf numFmtId="0" fontId="2" fillId="74" borderId="138" xfId="0" applyFont="1" applyFill="1" applyBorder="1" applyAlignment="1" applyProtection="1">
      <alignment horizontal="center"/>
      <protection locked="0"/>
    </xf>
    <xf numFmtId="0" fontId="144" fillId="74" borderId="158" xfId="0" applyFont="1" applyFill="1" applyBorder="1" applyAlignment="1">
      <alignment horizontal="left" vertical="center" wrapText="1"/>
    </xf>
    <xf numFmtId="0" fontId="2" fillId="74" borderId="136" xfId="0" applyFont="1" applyFill="1" applyBorder="1" applyAlignment="1" applyProtection="1">
      <alignment horizontal="center"/>
      <protection locked="0"/>
    </xf>
    <xf numFmtId="0" fontId="2" fillId="43" borderId="0" xfId="0" applyFont="1" applyFill="1" applyAlignment="1" applyProtection="1">
      <alignment vertical="top" wrapText="1"/>
      <protection locked="0"/>
    </xf>
    <xf numFmtId="0" fontId="57" fillId="0" borderId="0" xfId="0" applyFont="1" applyAlignment="1" applyProtection="1">
      <alignment horizontal="left" wrapText="1"/>
      <protection locked="0"/>
    </xf>
    <xf numFmtId="0" fontId="57" fillId="0" borderId="0" xfId="0" applyFont="1" applyAlignment="1" applyProtection="1">
      <alignment horizontal="left"/>
      <protection locked="0"/>
    </xf>
    <xf numFmtId="4" fontId="57" fillId="0" borderId="0" xfId="0" applyNumberFormat="1" applyFont="1" applyAlignment="1">
      <alignment horizontal="left"/>
    </xf>
    <xf numFmtId="0" fontId="140" fillId="74" borderId="159" xfId="0" applyFont="1" applyFill="1" applyBorder="1" applyAlignment="1" applyProtection="1">
      <alignment vertical="center" wrapText="1"/>
      <protection locked="0"/>
    </xf>
    <xf numFmtId="0" fontId="140" fillId="74" borderId="54" xfId="0" applyFont="1" applyFill="1" applyBorder="1" applyAlignment="1" applyProtection="1">
      <alignment vertical="center" wrapText="1"/>
      <protection locked="0"/>
    </xf>
    <xf numFmtId="0" fontId="140" fillId="74" borderId="136" xfId="0" applyFont="1" applyFill="1" applyBorder="1" applyAlignment="1" applyProtection="1">
      <alignment vertical="center" wrapText="1"/>
      <protection locked="0"/>
    </xf>
    <xf numFmtId="0" fontId="1" fillId="75" borderId="165" xfId="3" applyFill="1" applyBorder="1" applyAlignment="1" applyProtection="1">
      <alignment horizontal="center"/>
      <protection locked="0"/>
    </xf>
    <xf numFmtId="0" fontId="2" fillId="74" borderId="212" xfId="0" applyFont="1" applyFill="1" applyBorder="1" applyAlignment="1">
      <alignment vertical="center"/>
    </xf>
    <xf numFmtId="0" fontId="143" fillId="43" borderId="0" xfId="0" applyFont="1" applyFill="1" applyAlignment="1">
      <alignment horizontal="left" vertical="top"/>
    </xf>
    <xf numFmtId="0" fontId="64" fillId="74" borderId="66" xfId="0" applyFont="1" applyFill="1" applyBorder="1" applyProtection="1">
      <protection locked="0"/>
    </xf>
    <xf numFmtId="0" fontId="2" fillId="75" borderId="231" xfId="0" applyFont="1" applyFill="1" applyBorder="1" applyAlignment="1">
      <alignment horizontal="right"/>
    </xf>
    <xf numFmtId="0" fontId="64" fillId="74" borderId="233" xfId="0" applyFont="1" applyFill="1" applyBorder="1" applyProtection="1">
      <protection locked="0"/>
    </xf>
    <xf numFmtId="14" fontId="64" fillId="75" borderId="233" xfId="0" applyNumberFormat="1" applyFont="1" applyFill="1" applyBorder="1" applyProtection="1">
      <protection locked="0"/>
    </xf>
    <xf numFmtId="0" fontId="64" fillId="75" borderId="234" xfId="0" applyFont="1" applyFill="1" applyBorder="1" applyAlignment="1">
      <alignment horizontal="right"/>
    </xf>
    <xf numFmtId="0" fontId="2" fillId="74" borderId="3" xfId="0" applyFont="1" applyFill="1" applyBorder="1" applyProtection="1">
      <protection locked="0"/>
    </xf>
    <xf numFmtId="0" fontId="0" fillId="74" borderId="17" xfId="0" applyFill="1" applyBorder="1" applyProtection="1">
      <protection locked="0"/>
    </xf>
    <xf numFmtId="0" fontId="2" fillId="74" borderId="14" xfId="0" applyFont="1" applyFill="1" applyBorder="1" applyProtection="1">
      <protection locked="0"/>
    </xf>
    <xf numFmtId="0" fontId="0" fillId="74" borderId="12" xfId="0" applyFill="1" applyBorder="1" applyProtection="1">
      <protection locked="0"/>
    </xf>
    <xf numFmtId="0" fontId="0" fillId="74" borderId="16" xfId="0" applyFill="1" applyBorder="1" applyProtection="1">
      <protection locked="0"/>
    </xf>
    <xf numFmtId="0" fontId="2" fillId="74" borderId="12" xfId="0" applyFont="1" applyFill="1" applyBorder="1" applyAlignment="1" applyProtection="1">
      <alignment horizontal="left"/>
      <protection locked="0"/>
    </xf>
    <xf numFmtId="4" fontId="64" fillId="74" borderId="149" xfId="0" applyNumberFormat="1" applyFont="1" applyFill="1" applyBorder="1" applyAlignment="1">
      <alignment horizontal="right"/>
    </xf>
    <xf numFmtId="4" fontId="64" fillId="79" borderId="150" xfId="0" applyNumberFormat="1" applyFont="1" applyFill="1" applyBorder="1" applyAlignment="1">
      <alignment horizontal="right"/>
    </xf>
    <xf numFmtId="4" fontId="39" fillId="74" borderId="149" xfId="0" applyNumberFormat="1" applyFont="1" applyFill="1" applyBorder="1" applyAlignment="1" applyProtection="1">
      <alignment horizontal="right"/>
      <protection locked="0"/>
    </xf>
    <xf numFmtId="4" fontId="0" fillId="75" borderId="150" xfId="0" applyNumberFormat="1" applyFill="1" applyBorder="1" applyAlignment="1" applyProtection="1">
      <alignment horizontal="right"/>
      <protection locked="0"/>
    </xf>
    <xf numFmtId="0" fontId="64" fillId="74" borderId="212" xfId="0" applyFont="1" applyFill="1" applyBorder="1" applyAlignment="1" applyProtection="1">
      <alignment horizontal="center" wrapText="1"/>
      <protection locked="0"/>
    </xf>
    <xf numFmtId="4" fontId="64" fillId="74" borderId="165" xfId="0" applyNumberFormat="1" applyFont="1" applyFill="1" applyBorder="1" applyProtection="1">
      <protection locked="0"/>
    </xf>
    <xf numFmtId="4" fontId="64" fillId="74" borderId="149" xfId="0" applyNumberFormat="1" applyFont="1" applyFill="1" applyBorder="1" applyProtection="1">
      <protection locked="0"/>
    </xf>
    <xf numFmtId="0" fontId="30" fillId="74" borderId="165" xfId="0" applyFont="1" applyFill="1" applyBorder="1" applyAlignment="1" applyProtection="1">
      <alignment horizontal="center"/>
      <protection locked="0"/>
    </xf>
    <xf numFmtId="0" fontId="101" fillId="74" borderId="165" xfId="0" applyFont="1" applyFill="1" applyBorder="1" applyAlignment="1" applyProtection="1">
      <alignment horizontal="center"/>
      <protection locked="0"/>
    </xf>
    <xf numFmtId="0" fontId="64" fillId="74" borderId="212" xfId="0" applyFont="1" applyFill="1" applyBorder="1" applyAlignment="1" applyProtection="1">
      <alignment horizontal="center"/>
      <protection locked="0"/>
    </xf>
    <xf numFmtId="0" fontId="64" fillId="74" borderId="159" xfId="0" applyFont="1" applyFill="1" applyBorder="1" applyProtection="1">
      <protection locked="0"/>
    </xf>
    <xf numFmtId="0" fontId="39" fillId="74" borderId="54" xfId="0" applyFont="1" applyFill="1" applyBorder="1" applyProtection="1">
      <protection locked="0"/>
    </xf>
    <xf numFmtId="0" fontId="64" fillId="74" borderId="54" xfId="0" applyFont="1" applyFill="1" applyBorder="1" applyProtection="1">
      <protection locked="0"/>
    </xf>
    <xf numFmtId="0" fontId="64" fillId="74" borderId="139" xfId="0" applyFont="1" applyFill="1" applyBorder="1" applyProtection="1">
      <protection locked="0"/>
    </xf>
    <xf numFmtId="0" fontId="39" fillId="74" borderId="139" xfId="0" applyFont="1" applyFill="1" applyBorder="1" applyProtection="1">
      <protection locked="0"/>
    </xf>
    <xf numFmtId="0" fontId="2" fillId="74" borderId="12" xfId="0" applyFont="1" applyFill="1" applyBorder="1" applyProtection="1">
      <protection locked="0"/>
    </xf>
    <xf numFmtId="0" fontId="101" fillId="74" borderId="235" xfId="0" applyFont="1" applyFill="1" applyBorder="1" applyAlignment="1" applyProtection="1">
      <alignment horizontal="center"/>
      <protection locked="0"/>
    </xf>
    <xf numFmtId="0" fontId="101" fillId="74" borderId="158" xfId="0" applyFont="1" applyFill="1" applyBorder="1" applyAlignment="1" applyProtection="1">
      <alignment horizontal="center"/>
      <protection locked="0"/>
    </xf>
    <xf numFmtId="0" fontId="0" fillId="74" borderId="3" xfId="0" applyFill="1" applyBorder="1" applyProtection="1">
      <protection locked="0"/>
    </xf>
    <xf numFmtId="0" fontId="36" fillId="0" borderId="0" xfId="0" applyFont="1" applyAlignment="1">
      <alignment vertical="center"/>
    </xf>
    <xf numFmtId="0" fontId="2" fillId="74" borderId="78" xfId="0" applyFont="1" applyFill="1" applyBorder="1" applyAlignment="1">
      <alignment horizontal="center" vertical="center"/>
    </xf>
    <xf numFmtId="0" fontId="2" fillId="74" borderId="159" xfId="0" applyFont="1" applyFill="1" applyBorder="1" applyProtection="1">
      <protection locked="0"/>
    </xf>
    <xf numFmtId="0" fontId="0" fillId="74" borderId="54" xfId="0" applyFill="1" applyBorder="1" applyProtection="1">
      <protection locked="0"/>
    </xf>
    <xf numFmtId="0" fontId="0" fillId="74" borderId="139" xfId="0" applyFill="1" applyBorder="1" applyProtection="1">
      <protection locked="0"/>
    </xf>
    <xf numFmtId="0" fontId="2" fillId="74" borderId="149" xfId="0" applyFont="1" applyFill="1" applyBorder="1" applyAlignment="1" applyProtection="1">
      <alignment horizontal="center" wrapText="1"/>
      <protection locked="0"/>
    </xf>
    <xf numFmtId="0" fontId="0" fillId="74" borderId="158" xfId="0" applyFill="1" applyBorder="1"/>
    <xf numFmtId="0" fontId="64" fillId="74" borderId="54" xfId="0" applyFont="1" applyFill="1" applyBorder="1"/>
    <xf numFmtId="0" fontId="39" fillId="74" borderId="54" xfId="0" applyFont="1" applyFill="1" applyBorder="1"/>
    <xf numFmtId="0" fontId="39" fillId="74" borderId="139" xfId="0" applyFont="1" applyFill="1" applyBorder="1"/>
    <xf numFmtId="0" fontId="64" fillId="74" borderId="212" xfId="0" applyFont="1" applyFill="1" applyBorder="1" applyAlignment="1" applyProtection="1">
      <alignment horizontal="center" vertical="center"/>
      <protection locked="0"/>
    </xf>
    <xf numFmtId="0" fontId="0" fillId="74" borderId="214" xfId="0" applyFill="1" applyBorder="1"/>
    <xf numFmtId="0" fontId="126" fillId="80" borderId="158" xfId="0" applyFont="1" applyFill="1" applyBorder="1" applyAlignment="1">
      <alignment horizontal="left"/>
    </xf>
    <xf numFmtId="0" fontId="126" fillId="80" borderId="165" xfId="0" applyFont="1" applyFill="1" applyBorder="1" applyAlignment="1">
      <alignment horizontal="left"/>
    </xf>
    <xf numFmtId="0" fontId="126" fillId="80" borderId="138" xfId="0" applyFont="1" applyFill="1" applyBorder="1" applyAlignment="1">
      <alignment horizontal="left"/>
    </xf>
    <xf numFmtId="0" fontId="126" fillId="80" borderId="151" xfId="0" applyFont="1" applyFill="1" applyBorder="1"/>
    <xf numFmtId="0" fontId="126" fillId="80" borderId="149" xfId="0" applyFont="1" applyFill="1" applyBorder="1"/>
    <xf numFmtId="0" fontId="126" fillId="80" borderId="153" xfId="0" applyFont="1" applyFill="1" applyBorder="1" applyAlignment="1">
      <alignment horizontal="left"/>
    </xf>
    <xf numFmtId="0" fontId="126" fillId="82" borderId="149" xfId="0" applyFont="1" applyFill="1" applyBorder="1" applyAlignment="1">
      <alignment horizontal="right"/>
    </xf>
    <xf numFmtId="0" fontId="126" fillId="80" borderId="158" xfId="0" applyFont="1" applyFill="1" applyBorder="1" applyAlignment="1">
      <alignment horizontal="center"/>
    </xf>
    <xf numFmtId="0" fontId="126" fillId="80" borderId="165" xfId="0" applyFont="1" applyFill="1" applyBorder="1" applyAlignment="1">
      <alignment horizontal="center"/>
    </xf>
    <xf numFmtId="0" fontId="138" fillId="81" borderId="175" xfId="0" applyFont="1" applyFill="1" applyBorder="1" applyAlignment="1">
      <alignment horizontal="center"/>
    </xf>
    <xf numFmtId="0" fontId="126" fillId="80" borderId="148" xfId="0" applyFont="1" applyFill="1" applyBorder="1"/>
    <xf numFmtId="0" fontId="126" fillId="80" borderId="149" xfId="0" applyFont="1" applyFill="1" applyBorder="1" applyAlignment="1">
      <alignment horizontal="left"/>
    </xf>
    <xf numFmtId="0" fontId="126" fillId="82" borderId="156" xfId="0" applyFont="1" applyFill="1" applyBorder="1" applyAlignment="1">
      <alignment horizontal="right"/>
    </xf>
    <xf numFmtId="0" fontId="0" fillId="74" borderId="3" xfId="0" applyFill="1" applyBorder="1"/>
    <xf numFmtId="0" fontId="0" fillId="74" borderId="210" xfId="0" applyFill="1" applyBorder="1" applyProtection="1">
      <protection locked="0"/>
    </xf>
    <xf numFmtId="0" fontId="39" fillId="74" borderId="0" xfId="0" applyFont="1" applyFill="1" applyAlignment="1">
      <alignment horizontal="center"/>
    </xf>
    <xf numFmtId="0" fontId="2" fillId="74" borderId="174" xfId="0" applyFont="1" applyFill="1" applyBorder="1" applyAlignment="1" applyProtection="1">
      <alignment horizontal="center" vertical="center"/>
      <protection locked="0"/>
    </xf>
    <xf numFmtId="4" fontId="2" fillId="79" borderId="241" xfId="0" applyNumberFormat="1" applyFont="1" applyFill="1" applyBorder="1" applyAlignment="1">
      <alignment horizontal="right"/>
    </xf>
    <xf numFmtId="0" fontId="4" fillId="74" borderId="212" xfId="0" applyFont="1" applyFill="1" applyBorder="1" applyProtection="1">
      <protection locked="0"/>
    </xf>
    <xf numFmtId="0" fontId="3" fillId="75" borderId="57" xfId="0" applyFont="1" applyFill="1" applyBorder="1" applyAlignment="1">
      <alignment horizontal="left"/>
    </xf>
    <xf numFmtId="0" fontId="4" fillId="74" borderId="63" xfId="0" applyFont="1" applyFill="1" applyBorder="1" applyProtection="1">
      <protection locked="0"/>
    </xf>
    <xf numFmtId="0" fontId="13" fillId="74" borderId="165" xfId="0" applyFont="1" applyFill="1" applyBorder="1" applyAlignment="1">
      <alignment horizontal="center" vertical="center"/>
    </xf>
    <xf numFmtId="0" fontId="13" fillId="74" borderId="166" xfId="0" applyFont="1" applyFill="1" applyBorder="1" applyAlignment="1">
      <alignment horizontal="center" vertical="center"/>
    </xf>
    <xf numFmtId="0" fontId="11" fillId="74" borderId="3" xfId="13" applyFill="1" applyBorder="1" applyAlignment="1" applyProtection="1">
      <alignment horizontal="center" vertical="center"/>
    </xf>
    <xf numFmtId="0" fontId="34" fillId="7" borderId="239" xfId="0" applyFont="1" applyFill="1" applyBorder="1" applyAlignment="1">
      <alignment horizontal="center" vertical="center"/>
    </xf>
    <xf numFmtId="0" fontId="11" fillId="74" borderId="157" xfId="13" applyFill="1" applyBorder="1" applyAlignment="1" applyProtection="1">
      <protection locked="0"/>
    </xf>
    <xf numFmtId="0" fontId="126" fillId="74" borderId="142" xfId="0" applyFont="1" applyFill="1" applyBorder="1"/>
    <xf numFmtId="0" fontId="2" fillId="74" borderId="142" xfId="0" applyFont="1" applyFill="1" applyBorder="1" applyAlignment="1" applyProtection="1">
      <alignment horizontal="left"/>
      <protection locked="0"/>
    </xf>
    <xf numFmtId="0" fontId="64" fillId="74" borderId="207" xfId="0" applyFont="1" applyFill="1" applyBorder="1" applyAlignment="1" applyProtection="1">
      <alignment horizontal="left"/>
      <protection locked="0"/>
    </xf>
    <xf numFmtId="0" fontId="126" fillId="74" borderId="142" xfId="0" applyFont="1" applyFill="1" applyBorder="1" applyAlignment="1">
      <alignment horizontal="left"/>
    </xf>
    <xf numFmtId="0" fontId="64" fillId="74" borderId="207" xfId="0" applyFont="1" applyFill="1" applyBorder="1" applyAlignment="1">
      <alignment horizontal="left"/>
    </xf>
    <xf numFmtId="3" fontId="64" fillId="79" borderId="156" xfId="0" applyNumberFormat="1" applyFont="1" applyFill="1" applyBorder="1" applyAlignment="1">
      <alignment horizontal="right"/>
    </xf>
    <xf numFmtId="0" fontId="64" fillId="74" borderId="165" xfId="0" applyFont="1" applyFill="1" applyBorder="1" applyAlignment="1" applyProtection="1">
      <alignment horizontal="center" wrapText="1"/>
      <protection locked="0"/>
    </xf>
    <xf numFmtId="177" fontId="64" fillId="77" borderId="43" xfId="0" applyNumberFormat="1" applyFont="1" applyFill="1" applyBorder="1" applyAlignment="1">
      <alignment horizontal="right"/>
    </xf>
    <xf numFmtId="176" fontId="64" fillId="77" borderId="43" xfId="1" applyNumberFormat="1" applyFont="1" applyFill="1" applyBorder="1" applyProtection="1">
      <protection locked="0"/>
    </xf>
    <xf numFmtId="176" fontId="64" fillId="77" borderId="43" xfId="1" applyNumberFormat="1" applyFont="1" applyFill="1" applyBorder="1" applyProtection="1"/>
    <xf numFmtId="3" fontId="64" fillId="77" borderId="43" xfId="1" applyNumberFormat="1" applyFont="1" applyFill="1" applyBorder="1" applyProtection="1"/>
    <xf numFmtId="0" fontId="39" fillId="74" borderId="44" xfId="0" applyFont="1" applyFill="1" applyBorder="1" applyProtection="1">
      <protection locked="0"/>
    </xf>
    <xf numFmtId="0" fontId="56" fillId="74" borderId="165" xfId="0" applyFont="1" applyFill="1" applyBorder="1" applyAlignment="1" applyProtection="1">
      <alignment horizontal="center"/>
      <protection locked="0"/>
    </xf>
    <xf numFmtId="0" fontId="64" fillId="74" borderId="138" xfId="0" applyFont="1" applyFill="1" applyBorder="1" applyAlignment="1" applyProtection="1">
      <alignment horizontal="center" vertical="center" wrapText="1"/>
      <protection locked="0"/>
    </xf>
    <xf numFmtId="0" fontId="64" fillId="0" borderId="0" xfId="0" applyFont="1" applyAlignment="1" applyProtection="1">
      <alignment horizontal="center" wrapText="1"/>
      <protection locked="0"/>
    </xf>
    <xf numFmtId="176" fontId="39" fillId="0" borderId="0" xfId="1" applyNumberFormat="1" applyFont="1" applyFill="1" applyBorder="1" applyAlignment="1" applyProtection="1">
      <alignment horizontal="center"/>
      <protection locked="0"/>
    </xf>
    <xf numFmtId="4" fontId="64" fillId="0" borderId="0" xfId="0" applyNumberFormat="1" applyFont="1" applyProtection="1">
      <protection locked="0"/>
    </xf>
    <xf numFmtId="3" fontId="64" fillId="0" borderId="0" xfId="0" applyNumberFormat="1" applyFont="1" applyAlignment="1">
      <alignment horizontal="center"/>
    </xf>
    <xf numFmtId="176" fontId="0" fillId="0" borderId="0" xfId="1" applyNumberFormat="1" applyFont="1" applyFill="1" applyProtection="1">
      <protection locked="0"/>
    </xf>
    <xf numFmtId="3" fontId="64" fillId="0" borderId="0" xfId="0" applyNumberFormat="1" applyFont="1" applyAlignment="1">
      <alignment horizontal="right"/>
    </xf>
    <xf numFmtId="0" fontId="156" fillId="74" borderId="243" xfId="13" applyFont="1" applyFill="1" applyBorder="1" applyAlignment="1" applyProtection="1">
      <protection locked="0"/>
    </xf>
    <xf numFmtId="0" fontId="126" fillId="74" borderId="244" xfId="0" applyFont="1" applyFill="1" applyBorder="1"/>
    <xf numFmtId="0" fontId="2" fillId="74" borderId="245" xfId="0" applyFont="1" applyFill="1" applyBorder="1" applyAlignment="1" applyProtection="1">
      <alignment horizontal="left"/>
      <protection locked="0"/>
    </xf>
    <xf numFmtId="0" fontId="64" fillId="74" borderId="246" xfId="0" applyFont="1" applyFill="1" applyBorder="1" applyAlignment="1" applyProtection="1">
      <alignment horizontal="left"/>
      <protection locked="0"/>
    </xf>
    <xf numFmtId="0" fontId="64" fillId="74" borderId="233" xfId="0" applyFont="1" applyFill="1" applyBorder="1" applyAlignment="1" applyProtection="1">
      <alignment horizontal="left"/>
      <protection locked="0"/>
    </xf>
    <xf numFmtId="0" fontId="2" fillId="75" borderId="231" xfId="0" applyFont="1" applyFill="1" applyBorder="1"/>
    <xf numFmtId="0" fontId="0" fillId="36" borderId="148" xfId="0" applyFill="1" applyBorder="1" applyAlignment="1" applyProtection="1">
      <alignment horizontal="center" vertical="top"/>
      <protection locked="0"/>
    </xf>
    <xf numFmtId="0" fontId="0" fillId="36" borderId="156" xfId="0" applyFill="1" applyBorder="1" applyAlignment="1" applyProtection="1">
      <alignment horizontal="left" vertical="top"/>
      <protection locked="0"/>
    </xf>
    <xf numFmtId="4" fontId="0" fillId="36" borderId="149" xfId="0" applyNumberFormat="1" applyFill="1" applyBorder="1" applyAlignment="1" applyProtection="1">
      <alignment horizontal="right" vertical="top"/>
      <protection locked="0"/>
    </xf>
    <xf numFmtId="0" fontId="64" fillId="74" borderId="158" xfId="0" applyFont="1" applyFill="1" applyBorder="1" applyAlignment="1" applyProtection="1">
      <alignment horizontal="center" vertical="center" wrapText="1"/>
      <protection locked="0"/>
    </xf>
    <xf numFmtId="0" fontId="0" fillId="74" borderId="148" xfId="0" applyFill="1" applyBorder="1" applyProtection="1">
      <protection locked="0"/>
    </xf>
    <xf numFmtId="0" fontId="97" fillId="0" borderId="0" xfId="0" applyFont="1" applyAlignment="1" applyProtection="1">
      <alignment wrapText="1"/>
      <protection locked="0"/>
    </xf>
    <xf numFmtId="0" fontId="64" fillId="74" borderId="138" xfId="0" applyFont="1" applyFill="1" applyBorder="1" applyAlignment="1" applyProtection="1">
      <alignment vertical="center" wrapText="1"/>
      <protection locked="0"/>
    </xf>
    <xf numFmtId="0" fontId="41" fillId="0" borderId="0" xfId="0" applyFont="1" applyProtection="1">
      <protection locked="0"/>
    </xf>
    <xf numFmtId="180" fontId="0" fillId="0" borderId="0" xfId="0" applyNumberFormat="1"/>
    <xf numFmtId="180" fontId="0" fillId="43" borderId="0" xfId="0" applyNumberFormat="1" applyFill="1" applyProtection="1">
      <protection locked="0"/>
    </xf>
    <xf numFmtId="0" fontId="53" fillId="43" borderId="0" xfId="0" applyFont="1" applyFill="1" applyAlignment="1">
      <alignment vertical="top" wrapText="1"/>
    </xf>
    <xf numFmtId="0" fontId="163" fillId="43" borderId="0" xfId="0" applyFont="1" applyFill="1" applyAlignment="1">
      <alignment vertical="top"/>
    </xf>
    <xf numFmtId="0" fontId="165" fillId="74" borderId="0" xfId="0" applyFont="1" applyFill="1" applyAlignment="1">
      <alignment vertical="top"/>
    </xf>
    <xf numFmtId="0" fontId="164" fillId="43" borderId="0" xfId="0" applyFont="1" applyFill="1" applyAlignment="1">
      <alignment vertical="top"/>
    </xf>
    <xf numFmtId="0" fontId="164" fillId="74" borderId="0" xfId="0" applyFont="1" applyFill="1" applyAlignment="1">
      <alignment vertical="top"/>
    </xf>
    <xf numFmtId="0" fontId="165" fillId="43" borderId="0" xfId="0" applyFont="1" applyFill="1" applyAlignment="1">
      <alignment vertical="top"/>
    </xf>
    <xf numFmtId="0" fontId="159" fillId="74" borderId="0" xfId="0" applyFont="1" applyFill="1" applyAlignment="1">
      <alignment vertical="top"/>
    </xf>
    <xf numFmtId="14" fontId="39" fillId="75" borderId="139" xfId="0" applyNumberFormat="1" applyFont="1" applyFill="1" applyBorder="1" applyAlignment="1">
      <alignment horizontal="right"/>
    </xf>
    <xf numFmtId="0" fontId="39" fillId="75" borderId="154" xfId="0" applyFont="1" applyFill="1" applyBorder="1" applyAlignment="1">
      <alignment horizontal="left"/>
    </xf>
    <xf numFmtId="0" fontId="0" fillId="74" borderId="4" xfId="0" applyFill="1" applyBorder="1" applyAlignment="1" applyProtection="1">
      <alignment horizontal="left" vertical="center"/>
      <protection locked="0"/>
    </xf>
    <xf numFmtId="0" fontId="0" fillId="74" borderId="187" xfId="0" applyFill="1" applyBorder="1" applyProtection="1">
      <protection locked="0"/>
    </xf>
    <xf numFmtId="0" fontId="169" fillId="0" borderId="0" xfId="0" applyFont="1"/>
    <xf numFmtId="0" fontId="50" fillId="74" borderId="0" xfId="0" applyFont="1" applyFill="1" applyAlignment="1">
      <alignment vertical="top" wrapText="1"/>
    </xf>
    <xf numFmtId="0" fontId="50" fillId="74" borderId="0" xfId="0" applyFont="1" applyFill="1" applyAlignment="1">
      <alignment horizontal="left" vertical="top" wrapText="1"/>
    </xf>
    <xf numFmtId="1" fontId="51" fillId="74" borderId="47" xfId="0" applyNumberFormat="1" applyFont="1" applyFill="1" applyBorder="1" applyAlignment="1">
      <alignment horizontal="right" vertical="top" indent="1"/>
    </xf>
    <xf numFmtId="0" fontId="50" fillId="74" borderId="47" xfId="0" applyFont="1" applyFill="1" applyBorder="1" applyAlignment="1">
      <alignment horizontal="right" vertical="top" wrapText="1" indent="1"/>
    </xf>
    <xf numFmtId="0" fontId="51" fillId="74" borderId="0" xfId="4" applyFont="1" applyFill="1" applyAlignment="1">
      <alignment vertical="top" wrapText="1"/>
    </xf>
    <xf numFmtId="0" fontId="51" fillId="74" borderId="0" xfId="10" applyFont="1" applyFill="1" applyAlignment="1" applyProtection="1">
      <alignment vertical="top" wrapText="1"/>
    </xf>
    <xf numFmtId="0" fontId="51" fillId="74" borderId="0" xfId="63" applyFont="1" applyFill="1" applyAlignment="1">
      <alignment vertical="top" wrapText="1"/>
    </xf>
    <xf numFmtId="1" fontId="50" fillId="74" borderId="90" xfId="0" applyNumberFormat="1" applyFont="1" applyFill="1" applyBorder="1" applyAlignment="1">
      <alignment horizontal="right" vertical="top" wrapText="1" indent="1"/>
    </xf>
    <xf numFmtId="0" fontId="51" fillId="74" borderId="70" xfId="0" applyFont="1" applyFill="1" applyBorder="1" applyAlignment="1">
      <alignment vertical="top" wrapText="1"/>
    </xf>
    <xf numFmtId="4" fontId="52" fillId="74" borderId="70" xfId="0" applyNumberFormat="1" applyFont="1" applyFill="1" applyBorder="1" applyAlignment="1">
      <alignment vertical="top"/>
    </xf>
    <xf numFmtId="0" fontId="50" fillId="74" borderId="70" xfId="0" applyFont="1" applyFill="1" applyBorder="1" applyAlignment="1">
      <alignment vertical="top"/>
    </xf>
    <xf numFmtId="0" fontId="50" fillId="74" borderId="96" xfId="0" applyFont="1" applyFill="1" applyBorder="1" applyAlignment="1">
      <alignment vertical="top"/>
    </xf>
    <xf numFmtId="0" fontId="51" fillId="74" borderId="47" xfId="0" applyFont="1" applyFill="1" applyBorder="1" applyAlignment="1">
      <alignment horizontal="right" vertical="top" wrapText="1" indent="1"/>
    </xf>
    <xf numFmtId="0" fontId="85" fillId="74" borderId="0" xfId="0" applyFont="1" applyFill="1" applyAlignment="1">
      <alignment vertical="top"/>
    </xf>
    <xf numFmtId="1" fontId="51" fillId="74" borderId="48" xfId="0" applyNumberFormat="1" applyFont="1" applyFill="1" applyBorder="1" applyAlignment="1">
      <alignment horizontal="right" vertical="top" wrapText="1" indent="1"/>
    </xf>
    <xf numFmtId="0" fontId="51" fillId="74" borderId="75" xfId="0" applyFont="1" applyFill="1" applyBorder="1" applyAlignment="1">
      <alignment vertical="top" wrapText="1"/>
    </xf>
    <xf numFmtId="4" fontId="52" fillId="74" borderId="75" xfId="0" applyNumberFormat="1" applyFont="1" applyFill="1" applyBorder="1" applyAlignment="1">
      <alignment vertical="top"/>
    </xf>
    <xf numFmtId="0" fontId="85" fillId="74" borderId="75" xfId="0" applyFont="1" applyFill="1" applyBorder="1" applyAlignment="1">
      <alignment vertical="top"/>
    </xf>
    <xf numFmtId="0" fontId="50" fillId="74" borderId="75" xfId="0" applyFont="1" applyFill="1" applyBorder="1" applyAlignment="1">
      <alignment vertical="top"/>
    </xf>
    <xf numFmtId="0" fontId="50" fillId="74" borderId="76" xfId="0" applyFont="1" applyFill="1" applyBorder="1" applyAlignment="1">
      <alignment vertical="top"/>
    </xf>
    <xf numFmtId="0" fontId="2" fillId="75" borderId="165" xfId="0" applyFont="1" applyFill="1" applyBorder="1" applyAlignment="1">
      <alignment horizontal="center"/>
    </xf>
    <xf numFmtId="0" fontId="64" fillId="75" borderId="165" xfId="0" applyFont="1" applyFill="1" applyBorder="1" applyAlignment="1" applyProtection="1">
      <alignment horizontal="center" vertical="center"/>
      <protection locked="0"/>
    </xf>
    <xf numFmtId="0" fontId="64" fillId="75" borderId="165" xfId="0" applyFont="1" applyFill="1" applyBorder="1" applyAlignment="1" applyProtection="1">
      <alignment horizontal="center"/>
      <protection locked="0"/>
    </xf>
    <xf numFmtId="0" fontId="2" fillId="75" borderId="224" xfId="0" applyFont="1" applyFill="1" applyBorder="1" applyAlignment="1" applyProtection="1">
      <alignment horizontal="center"/>
      <protection locked="0"/>
    </xf>
    <xf numFmtId="0" fontId="64" fillId="75" borderId="165" xfId="0" applyFont="1" applyFill="1" applyBorder="1" applyAlignment="1">
      <alignment horizontal="center"/>
    </xf>
    <xf numFmtId="0" fontId="2" fillId="75" borderId="165" xfId="0" applyFont="1" applyFill="1" applyBorder="1" applyAlignment="1" applyProtection="1">
      <alignment horizontal="center"/>
      <protection locked="0"/>
    </xf>
    <xf numFmtId="0" fontId="2" fillId="75" borderId="165" xfId="0" applyFont="1" applyFill="1" applyBorder="1" applyAlignment="1">
      <alignment horizontal="center" vertical="center"/>
    </xf>
    <xf numFmtId="0" fontId="28" fillId="0" borderId="0" xfId="0" applyFont="1" applyAlignment="1">
      <alignment horizontal="left"/>
    </xf>
    <xf numFmtId="0" fontId="28" fillId="0" borderId="0" xfId="0" applyFont="1" applyAlignment="1">
      <alignment horizontal="center"/>
    </xf>
    <xf numFmtId="0" fontId="28" fillId="0" borderId="0" xfId="0" applyFont="1" applyAlignment="1">
      <alignment wrapText="1"/>
    </xf>
    <xf numFmtId="0" fontId="4" fillId="74" borderId="254" xfId="0" applyFont="1" applyFill="1" applyBorder="1" applyProtection="1">
      <protection locked="0"/>
    </xf>
    <xf numFmtId="0" fontId="3" fillId="75" borderId="254" xfId="0" applyFont="1" applyFill="1" applyBorder="1"/>
    <xf numFmtId="0" fontId="4" fillId="75" borderId="255" xfId="0" applyFont="1" applyFill="1" applyBorder="1" applyAlignment="1" applyProtection="1">
      <alignment horizontal="right"/>
      <protection locked="0"/>
    </xf>
    <xf numFmtId="4" fontId="0" fillId="75" borderId="254" xfId="0" applyNumberFormat="1" applyFill="1" applyBorder="1" applyAlignment="1" applyProtection="1">
      <alignment horizontal="right" vertical="top"/>
      <protection locked="0"/>
    </xf>
    <xf numFmtId="4" fontId="0" fillId="74" borderId="255" xfId="0" applyNumberFormat="1" applyFill="1" applyBorder="1" applyAlignment="1" applyProtection="1">
      <alignment horizontal="right" vertical="top"/>
      <protection locked="0"/>
    </xf>
    <xf numFmtId="4" fontId="0" fillId="74" borderId="254" xfId="0" applyNumberFormat="1" applyFill="1" applyBorder="1" applyProtection="1">
      <protection locked="0"/>
    </xf>
    <xf numFmtId="0" fontId="64" fillId="74" borderId="254" xfId="0" applyFont="1" applyFill="1" applyBorder="1" applyAlignment="1" applyProtection="1">
      <alignment horizontal="center"/>
      <protection locked="0"/>
    </xf>
    <xf numFmtId="0" fontId="2" fillId="74" borderId="254" xfId="0" applyFont="1" applyFill="1" applyBorder="1" applyProtection="1">
      <protection locked="0"/>
    </xf>
    <xf numFmtId="168" fontId="0" fillId="75" borderId="254" xfId="0" applyNumberFormat="1" applyFill="1" applyBorder="1" applyAlignment="1" applyProtection="1">
      <alignment horizontal="left" vertical="center"/>
      <protection locked="0"/>
    </xf>
    <xf numFmtId="168" fontId="0" fillId="75" borderId="255" xfId="0" applyNumberFormat="1" applyFill="1" applyBorder="1" applyAlignment="1" applyProtection="1">
      <alignment horizontal="left" vertical="center"/>
      <protection locked="0"/>
    </xf>
    <xf numFmtId="0" fontId="2" fillId="74" borderId="254" xfId="0" applyFont="1" applyFill="1" applyBorder="1" applyAlignment="1" applyProtection="1">
      <alignment horizontal="center"/>
      <protection locked="0"/>
    </xf>
    <xf numFmtId="4" fontId="2" fillId="74" borderId="254" xfId="0" applyNumberFormat="1" applyFont="1" applyFill="1" applyBorder="1" applyAlignment="1" applyProtection="1">
      <alignment horizontal="center"/>
      <protection locked="0"/>
    </xf>
    <xf numFmtId="0" fontId="2" fillId="74" borderId="254" xfId="0" applyFont="1" applyFill="1" applyBorder="1" applyAlignment="1" applyProtection="1">
      <alignment horizontal="center" vertical="center" wrapText="1"/>
      <protection locked="0"/>
    </xf>
    <xf numFmtId="0" fontId="2" fillId="74" borderId="255" xfId="0" applyFont="1" applyFill="1" applyBorder="1" applyAlignment="1" applyProtection="1">
      <alignment horizontal="center" vertical="center" wrapText="1"/>
      <protection locked="0"/>
    </xf>
    <xf numFmtId="2" fontId="0" fillId="75" borderId="254" xfId="0" applyNumberFormat="1" applyFill="1" applyBorder="1" applyAlignment="1" applyProtection="1">
      <alignment horizontal="center" vertical="center"/>
      <protection locked="0"/>
    </xf>
    <xf numFmtId="2" fontId="0" fillId="75" borderId="255" xfId="0" applyNumberFormat="1" applyFill="1" applyBorder="1" applyAlignment="1" applyProtection="1">
      <alignment horizontal="center" vertical="center"/>
      <protection locked="0"/>
    </xf>
    <xf numFmtId="0" fontId="2" fillId="74" borderId="254" xfId="0" applyFont="1" applyFill="1" applyBorder="1" applyAlignment="1" applyProtection="1">
      <alignment horizontal="left" vertical="center" wrapText="1"/>
      <protection locked="0"/>
    </xf>
    <xf numFmtId="0" fontId="2" fillId="74" borderId="254" xfId="0" applyFont="1" applyFill="1" applyBorder="1" applyAlignment="1" applyProtection="1">
      <alignment horizontal="center" wrapText="1"/>
      <protection locked="0"/>
    </xf>
    <xf numFmtId="0" fontId="2" fillId="74" borderId="255" xfId="0" applyFont="1" applyFill="1" applyBorder="1" applyAlignment="1" applyProtection="1">
      <alignment horizontal="center" wrapText="1"/>
      <protection locked="0"/>
    </xf>
    <xf numFmtId="14" fontId="0" fillId="75" borderId="254" xfId="0" applyNumberFormat="1" applyFill="1" applyBorder="1" applyAlignment="1" applyProtection="1">
      <alignment horizontal="left" vertical="center"/>
      <protection locked="0"/>
    </xf>
    <xf numFmtId="14" fontId="0" fillId="75" borderId="255" xfId="0" applyNumberFormat="1" applyFill="1" applyBorder="1" applyAlignment="1" applyProtection="1">
      <alignment horizontal="left" vertical="center"/>
      <protection locked="0"/>
    </xf>
    <xf numFmtId="0" fontId="30" fillId="74" borderId="254" xfId="0" applyFont="1" applyFill="1" applyBorder="1" applyAlignment="1" applyProtection="1">
      <alignment horizontal="center" vertical="center" wrapText="1"/>
      <protection locked="0"/>
    </xf>
    <xf numFmtId="171" fontId="0" fillId="75" borderId="254" xfId="0" applyNumberFormat="1" applyFill="1" applyBorder="1" applyAlignment="1">
      <alignment vertical="center" wrapText="1"/>
    </xf>
    <xf numFmtId="0" fontId="64" fillId="74" borderId="254" xfId="0" applyFont="1" applyFill="1" applyBorder="1" applyAlignment="1" applyProtection="1">
      <alignment horizontal="center" wrapText="1"/>
      <protection locked="0"/>
    </xf>
    <xf numFmtId="0" fontId="64" fillId="74" borderId="254" xfId="0" applyFont="1" applyFill="1" applyBorder="1" applyAlignment="1" applyProtection="1">
      <alignment horizontal="center" vertical="center" wrapText="1"/>
      <protection locked="0"/>
    </xf>
    <xf numFmtId="0" fontId="0" fillId="75" borderId="254" xfId="0" applyFill="1" applyBorder="1" applyProtection="1">
      <protection locked="0"/>
    </xf>
    <xf numFmtId="0" fontId="64" fillId="74" borderId="254" xfId="0" applyFont="1" applyFill="1" applyBorder="1" applyAlignment="1" applyProtection="1">
      <alignment horizontal="center" vertical="center"/>
      <protection locked="0"/>
    </xf>
    <xf numFmtId="4" fontId="39" fillId="75" borderId="254" xfId="0" applyNumberFormat="1" applyFont="1" applyFill="1" applyBorder="1" applyAlignment="1" applyProtection="1">
      <alignment horizontal="right"/>
      <protection locked="0"/>
    </xf>
    <xf numFmtId="4" fontId="64" fillId="79" borderId="254" xfId="0" applyNumberFormat="1" applyFont="1" applyFill="1" applyBorder="1"/>
    <xf numFmtId="4" fontId="64" fillId="79" borderId="255" xfId="0" applyNumberFormat="1" applyFont="1" applyFill="1" applyBorder="1"/>
    <xf numFmtId="4" fontId="0" fillId="75" borderId="254" xfId="32438" applyNumberFormat="1" applyFont="1" applyFill="1" applyBorder="1" applyProtection="1">
      <protection locked="0"/>
    </xf>
    <xf numFmtId="4" fontId="0" fillId="79" borderId="254" xfId="32438" applyNumberFormat="1" applyFont="1" applyFill="1" applyBorder="1" applyProtection="1"/>
    <xf numFmtId="4" fontId="0" fillId="79" borderId="255" xfId="32438" applyNumberFormat="1" applyFont="1" applyFill="1" applyBorder="1" applyProtection="1"/>
    <xf numFmtId="49" fontId="2" fillId="74" borderId="254" xfId="0" applyNumberFormat="1" applyFont="1" applyFill="1" applyBorder="1" applyAlignment="1">
      <alignment horizontal="center"/>
    </xf>
    <xf numFmtId="0" fontId="2" fillId="74" borderId="254" xfId="0" applyFont="1" applyFill="1" applyBorder="1" applyAlignment="1">
      <alignment horizontal="center"/>
    </xf>
    <xf numFmtId="4" fontId="64" fillId="79" borderId="254" xfId="0" applyNumberFormat="1" applyFont="1" applyFill="1" applyBorder="1" applyAlignment="1">
      <alignment horizontal="right"/>
    </xf>
    <xf numFmtId="0" fontId="64" fillId="74" borderId="255" xfId="0" applyFont="1" applyFill="1" applyBorder="1" applyAlignment="1" applyProtection="1">
      <alignment horizontal="center" wrapText="1"/>
      <protection locked="0"/>
    </xf>
    <xf numFmtId="0" fontId="39" fillId="75" borderId="254" xfId="0" applyFont="1" applyFill="1" applyBorder="1" applyAlignment="1">
      <alignment horizontal="right"/>
    </xf>
    <xf numFmtId="4" fontId="39" fillId="75" borderId="254" xfId="0" applyNumberFormat="1" applyFont="1" applyFill="1" applyBorder="1" applyAlignment="1">
      <alignment horizontal="right"/>
    </xf>
    <xf numFmtId="0" fontId="39" fillId="75" borderId="254" xfId="0" applyFont="1" applyFill="1" applyBorder="1" applyProtection="1">
      <protection locked="0"/>
    </xf>
    <xf numFmtId="0" fontId="39" fillId="75" borderId="255" xfId="0" applyFont="1" applyFill="1" applyBorder="1" applyAlignment="1" applyProtection="1">
      <alignment horizontal="left" vertical="center"/>
      <protection locked="0"/>
    </xf>
    <xf numFmtId="0" fontId="39" fillId="75" borderId="254" xfId="0" applyFont="1" applyFill="1" applyBorder="1" applyAlignment="1" applyProtection="1">
      <alignment horizontal="right"/>
      <protection locked="0"/>
    </xf>
    <xf numFmtId="173" fontId="0" fillId="75" borderId="254" xfId="0" applyNumberFormat="1" applyFill="1" applyBorder="1" applyAlignment="1" applyProtection="1">
      <alignment horizontal="right"/>
      <protection locked="0"/>
    </xf>
    <xf numFmtId="4" fontId="0" fillId="74" borderId="254" xfId="0" applyNumberFormat="1" applyFill="1" applyBorder="1" applyAlignment="1">
      <alignment horizontal="right"/>
    </xf>
    <xf numFmtId="4" fontId="1" fillId="77" borderId="254" xfId="3" applyNumberFormat="1" applyFill="1" applyBorder="1" applyAlignment="1">
      <alignment horizontal="right"/>
    </xf>
    <xf numFmtId="4" fontId="1" fillId="77" borderId="255" xfId="3" applyNumberFormat="1" applyFill="1" applyBorder="1" applyAlignment="1">
      <alignment horizontal="right"/>
    </xf>
    <xf numFmtId="4" fontId="2" fillId="79" borderId="255" xfId="3" applyNumberFormat="1" applyFont="1" applyFill="1" applyBorder="1"/>
    <xf numFmtId="168" fontId="1" fillId="75" borderId="254" xfId="3" applyNumberFormat="1" applyFill="1" applyBorder="1" applyProtection="1">
      <protection locked="0"/>
    </xf>
    <xf numFmtId="168" fontId="1" fillId="75" borderId="255" xfId="3" applyNumberFormat="1" applyFill="1" applyBorder="1" applyAlignment="1" applyProtection="1">
      <alignment horizontal="left"/>
      <protection locked="0"/>
    </xf>
    <xf numFmtId="0" fontId="2" fillId="75" borderId="255" xfId="0" applyFont="1" applyFill="1" applyBorder="1"/>
    <xf numFmtId="0" fontId="39" fillId="74" borderId="254" xfId="0" applyFont="1" applyFill="1" applyBorder="1" applyProtection="1">
      <protection locked="0"/>
    </xf>
    <xf numFmtId="168" fontId="39" fillId="75" borderId="254" xfId="0" applyNumberFormat="1" applyFont="1" applyFill="1" applyBorder="1" applyAlignment="1" applyProtection="1">
      <alignment horizontal="left" vertical="center"/>
      <protection locked="0"/>
    </xf>
    <xf numFmtId="0" fontId="0" fillId="74" borderId="254" xfId="0" applyFill="1" applyBorder="1"/>
    <xf numFmtId="0" fontId="2" fillId="74" borderId="254" xfId="0" applyFont="1" applyFill="1" applyBorder="1" applyAlignment="1" applyProtection="1">
      <alignment horizontal="center" vertical="center"/>
      <protection locked="0"/>
    </xf>
    <xf numFmtId="4" fontId="64" fillId="74" borderId="254" xfId="0" applyNumberFormat="1" applyFont="1" applyFill="1" applyBorder="1" applyAlignment="1">
      <alignment horizontal="center"/>
    </xf>
    <xf numFmtId="0" fontId="16" fillId="74" borderId="254" xfId="0" applyFont="1" applyFill="1" applyBorder="1" applyProtection="1">
      <protection locked="0"/>
    </xf>
    <xf numFmtId="0" fontId="0" fillId="74" borderId="255" xfId="0" applyFill="1" applyBorder="1" applyProtection="1">
      <protection locked="0"/>
    </xf>
    <xf numFmtId="0" fontId="2" fillId="74" borderId="254" xfId="0" applyFont="1" applyFill="1" applyBorder="1" applyAlignment="1" applyProtection="1">
      <alignment horizontal="left"/>
      <protection locked="0"/>
    </xf>
    <xf numFmtId="0" fontId="2" fillId="75" borderId="254" xfId="0" applyFont="1" applyFill="1" applyBorder="1" applyAlignment="1" applyProtection="1">
      <alignment horizontal="center"/>
      <protection locked="0"/>
    </xf>
    <xf numFmtId="0" fontId="2" fillId="74" borderId="255" xfId="0" applyFont="1" applyFill="1" applyBorder="1" applyAlignment="1" applyProtection="1">
      <alignment horizontal="left" vertical="center" wrapText="1"/>
      <protection locked="0"/>
    </xf>
    <xf numFmtId="0" fontId="2" fillId="74" borderId="254" xfId="0" applyFont="1" applyFill="1" applyBorder="1" applyAlignment="1">
      <alignment vertical="center"/>
    </xf>
    <xf numFmtId="0" fontId="2" fillId="74" borderId="255" xfId="0" applyFont="1" applyFill="1" applyBorder="1" applyAlignment="1">
      <alignment vertical="center"/>
    </xf>
    <xf numFmtId="0" fontId="2" fillId="73" borderId="254" xfId="0" applyFont="1" applyFill="1" applyBorder="1" applyAlignment="1">
      <alignment horizontal="center" vertical="center" wrapText="1"/>
    </xf>
    <xf numFmtId="0" fontId="0" fillId="45" borderId="254" xfId="0" applyFill="1" applyBorder="1" applyAlignment="1" applyProtection="1">
      <alignment horizontal="center" vertical="center" wrapText="1"/>
      <protection locked="0"/>
    </xf>
    <xf numFmtId="4" fontId="0" fillId="75" borderId="254" xfId="0" applyNumberFormat="1" applyFill="1" applyBorder="1" applyAlignment="1" applyProtection="1">
      <alignment horizontal="right"/>
      <protection locked="0"/>
    </xf>
    <xf numFmtId="0" fontId="64" fillId="74" borderId="254" xfId="0" applyFont="1" applyFill="1" applyBorder="1" applyAlignment="1">
      <alignment horizontal="left"/>
    </xf>
    <xf numFmtId="0" fontId="126" fillId="75" borderId="255" xfId="0" applyFont="1" applyFill="1" applyBorder="1" applyAlignment="1">
      <alignment horizontal="right"/>
    </xf>
    <xf numFmtId="0" fontId="64" fillId="74" borderId="254" xfId="0" applyFont="1" applyFill="1" applyBorder="1" applyAlignment="1">
      <alignment horizontal="center" vertical="center" wrapText="1"/>
    </xf>
    <xf numFmtId="0" fontId="64" fillId="74" borderId="255" xfId="0" applyFont="1" applyFill="1" applyBorder="1" applyAlignment="1">
      <alignment horizontal="center" vertical="center" wrapText="1"/>
    </xf>
    <xf numFmtId="0" fontId="0" fillId="74" borderId="254" xfId="0" applyFill="1" applyBorder="1" applyAlignment="1">
      <alignment horizontal="center" vertical="center" wrapText="1"/>
    </xf>
    <xf numFmtId="0" fontId="0" fillId="74" borderId="254" xfId="0" applyFill="1" applyBorder="1" applyAlignment="1">
      <alignment horizontal="center" vertical="center"/>
    </xf>
    <xf numFmtId="0" fontId="64" fillId="74" borderId="254" xfId="0" applyFont="1" applyFill="1" applyBorder="1" applyAlignment="1">
      <alignment horizontal="center"/>
    </xf>
    <xf numFmtId="0" fontId="6" fillId="75" borderId="254" xfId="7" applyFill="1" applyBorder="1" applyProtection="1">
      <protection locked="0"/>
    </xf>
    <xf numFmtId="4" fontId="2" fillId="77" borderId="254" xfId="0" applyNumberFormat="1" applyFont="1" applyFill="1" applyBorder="1" applyAlignment="1">
      <alignment horizontal="right"/>
    </xf>
    <xf numFmtId="0" fontId="2" fillId="74" borderId="254" xfId="0" applyFont="1" applyFill="1" applyBorder="1" applyAlignment="1" applyProtection="1">
      <alignment vertical="center" wrapText="1"/>
      <protection locked="0"/>
    </xf>
    <xf numFmtId="0" fontId="2" fillId="74" borderId="255" xfId="0" applyFont="1" applyFill="1" applyBorder="1" applyAlignment="1" applyProtection="1">
      <alignment vertical="center" wrapText="1"/>
      <protection locked="0"/>
    </xf>
    <xf numFmtId="4" fontId="2" fillId="79" borderId="259" xfId="0" applyNumberFormat="1" applyFont="1" applyFill="1" applyBorder="1" applyAlignment="1">
      <alignment horizontal="right"/>
    </xf>
    <xf numFmtId="4" fontId="0" fillId="75" borderId="258" xfId="0" applyNumberFormat="1" applyFill="1" applyBorder="1" applyProtection="1">
      <protection locked="0"/>
    </xf>
    <xf numFmtId="4" fontId="0" fillId="75" borderId="254" xfId="0" applyNumberFormat="1" applyFill="1" applyBorder="1" applyProtection="1">
      <protection locked="0"/>
    </xf>
    <xf numFmtId="4" fontId="0" fillId="75" borderId="255" xfId="0" applyNumberFormat="1" applyFill="1" applyBorder="1" applyProtection="1">
      <protection locked="0"/>
    </xf>
    <xf numFmtId="0" fontId="2" fillId="74" borderId="260" xfId="0" applyFont="1" applyFill="1" applyBorder="1" applyAlignment="1" applyProtection="1">
      <alignment horizontal="center"/>
      <protection locked="0"/>
    </xf>
    <xf numFmtId="0" fontId="0" fillId="75" borderId="260" xfId="0" applyFill="1" applyBorder="1" applyProtection="1">
      <protection locked="0"/>
    </xf>
    <xf numFmtId="0" fontId="2" fillId="74" borderId="260" xfId="0" applyFont="1" applyFill="1" applyBorder="1" applyAlignment="1" applyProtection="1">
      <alignment horizontal="center" vertical="center"/>
      <protection locked="0"/>
    </xf>
    <xf numFmtId="0" fontId="0" fillId="75" borderId="260" xfId="0" applyFill="1" applyBorder="1" applyAlignment="1" applyProtection="1">
      <alignment horizontal="center" vertical="top"/>
      <protection locked="0"/>
    </xf>
    <xf numFmtId="0" fontId="2" fillId="74" borderId="260" xfId="0" applyFont="1" applyFill="1" applyBorder="1" applyProtection="1">
      <protection locked="0"/>
    </xf>
    <xf numFmtId="0" fontId="39" fillId="75" borderId="260" xfId="0" applyFont="1" applyFill="1" applyBorder="1" applyProtection="1">
      <protection locked="0"/>
    </xf>
    <xf numFmtId="0" fontId="2" fillId="74" borderId="260" xfId="0" applyFont="1" applyFill="1" applyBorder="1" applyAlignment="1">
      <alignment horizontal="center"/>
    </xf>
    <xf numFmtId="0" fontId="64" fillId="74" borderId="260" xfId="0" applyFont="1" applyFill="1" applyBorder="1" applyAlignment="1">
      <alignment horizontal="center"/>
    </xf>
    <xf numFmtId="0" fontId="64" fillId="74" borderId="260" xfId="0" applyFont="1" applyFill="1" applyBorder="1" applyAlignment="1" applyProtection="1">
      <alignment horizontal="center" vertical="center"/>
      <protection locked="0"/>
    </xf>
    <xf numFmtId="0" fontId="2" fillId="74" borderId="260" xfId="0" applyFont="1" applyFill="1" applyBorder="1" applyAlignment="1" applyProtection="1">
      <alignment horizontal="left" vertical="center"/>
      <protection locked="0"/>
    </xf>
    <xf numFmtId="0" fontId="2" fillId="74" borderId="260" xfId="0" applyFont="1" applyFill="1" applyBorder="1" applyAlignment="1">
      <alignment horizontal="center" vertical="center"/>
    </xf>
    <xf numFmtId="0" fontId="172" fillId="0" borderId="0" xfId="0" applyFont="1"/>
    <xf numFmtId="0" fontId="173" fillId="0" borderId="0" xfId="0" applyFont="1" applyAlignment="1">
      <alignment horizontal="left" vertical="center"/>
    </xf>
    <xf numFmtId="0" fontId="154" fillId="0" borderId="0" xfId="0" applyFont="1"/>
    <xf numFmtId="39" fontId="118" fillId="0" borderId="0" xfId="0" applyNumberFormat="1" applyFont="1"/>
    <xf numFmtId="0" fontId="64" fillId="74" borderId="149" xfId="0" applyFont="1" applyFill="1" applyBorder="1"/>
    <xf numFmtId="0" fontId="11" fillId="74" borderId="14" xfId="13" applyFill="1" applyBorder="1" applyAlignment="1" applyProtection="1">
      <protection locked="0"/>
    </xf>
    <xf numFmtId="0" fontId="64" fillId="74" borderId="14" xfId="0" applyFont="1" applyFill="1" applyBorder="1" applyAlignment="1" applyProtection="1">
      <alignment horizontal="left"/>
      <protection locked="0"/>
    </xf>
    <xf numFmtId="0" fontId="173" fillId="0" borderId="0" xfId="0" applyFont="1"/>
    <xf numFmtId="14" fontId="173" fillId="0" borderId="0" xfId="0" applyNumberFormat="1" applyFont="1"/>
    <xf numFmtId="0" fontId="94" fillId="0" borderId="0" xfId="0" applyFont="1" applyAlignment="1" applyProtection="1">
      <alignment horizontal="center"/>
      <protection locked="0"/>
    </xf>
    <xf numFmtId="14" fontId="64" fillId="36" borderId="2" xfId="0" applyNumberFormat="1" applyFont="1" applyFill="1" applyBorder="1" applyProtection="1">
      <protection locked="0"/>
    </xf>
    <xf numFmtId="0" fontId="7" fillId="0" borderId="0" xfId="0" applyFont="1"/>
    <xf numFmtId="0" fontId="177" fillId="0" borderId="0" xfId="68" applyFont="1" applyAlignment="1">
      <alignment horizontal="right"/>
    </xf>
    <xf numFmtId="0" fontId="178" fillId="0" borderId="0" xfId="0" applyFont="1" applyAlignment="1">
      <alignment horizontal="right" vertical="top" wrapText="1"/>
    </xf>
    <xf numFmtId="0" fontId="58" fillId="0" borderId="0" xfId="0" applyFont="1"/>
    <xf numFmtId="0" fontId="179" fillId="0" borderId="0" xfId="0" applyFont="1"/>
    <xf numFmtId="0" fontId="6" fillId="0" borderId="0" xfId="0" applyFont="1"/>
    <xf numFmtId="0" fontId="182" fillId="0" borderId="0" xfId="0" applyFont="1"/>
    <xf numFmtId="0" fontId="183" fillId="0" borderId="53" xfId="0" applyFont="1" applyBorder="1" applyAlignment="1" applyProtection="1">
      <alignment horizontal="left" vertical="top" wrapText="1"/>
      <protection locked="0"/>
    </xf>
    <xf numFmtId="0" fontId="183" fillId="0" borderId="70" xfId="0" applyFont="1" applyBorder="1" applyAlignment="1" applyProtection="1">
      <alignment horizontal="left" vertical="top" wrapText="1"/>
      <protection locked="0"/>
    </xf>
    <xf numFmtId="0" fontId="183" fillId="0" borderId="40" xfId="0" applyFont="1" applyBorder="1" applyAlignment="1" applyProtection="1">
      <alignment horizontal="left" vertical="top" wrapText="1"/>
      <protection locked="0"/>
    </xf>
    <xf numFmtId="4" fontId="0" fillId="75" borderId="268" xfId="0" applyNumberFormat="1" applyFill="1" applyBorder="1" applyAlignment="1" applyProtection="1">
      <alignment horizontal="right"/>
      <protection locked="0"/>
    </xf>
    <xf numFmtId="4" fontId="0" fillId="75" borderId="269" xfId="0" applyNumberFormat="1" applyFill="1" applyBorder="1" applyAlignment="1" applyProtection="1">
      <alignment horizontal="right"/>
      <protection locked="0"/>
    </xf>
    <xf numFmtId="0" fontId="39" fillId="75" borderId="268" xfId="0" applyFont="1" applyFill="1" applyBorder="1" applyAlignment="1" applyProtection="1">
      <alignment horizontal="center"/>
      <protection locked="0"/>
    </xf>
    <xf numFmtId="0" fontId="0" fillId="75" borderId="268" xfId="0" applyFill="1" applyBorder="1" applyAlignment="1" applyProtection="1">
      <alignment horizontal="left" vertical="center"/>
      <protection locked="0"/>
    </xf>
    <xf numFmtId="0" fontId="0" fillId="75" borderId="269" xfId="0" applyFill="1" applyBorder="1" applyAlignment="1" applyProtection="1">
      <alignment horizontal="left" vertical="center"/>
      <protection locked="0"/>
    </xf>
    <xf numFmtId="0" fontId="16" fillId="36" borderId="260" xfId="0" applyFont="1" applyFill="1" applyBorder="1" applyAlignment="1" applyProtection="1">
      <alignment horizontal="center" vertical="top"/>
      <protection locked="0"/>
    </xf>
    <xf numFmtId="0" fontId="0" fillId="36" borderId="260" xfId="0" applyFill="1" applyBorder="1" applyAlignment="1" applyProtection="1">
      <alignment horizontal="center" vertical="top"/>
      <protection locked="0"/>
    </xf>
    <xf numFmtId="49" fontId="58" fillId="75" borderId="260" xfId="32506" applyNumberFormat="1" applyFill="1" applyBorder="1" applyAlignment="1">
      <alignment horizontal="left"/>
    </xf>
    <xf numFmtId="0" fontId="39" fillId="75" borderId="260" xfId="0" applyFont="1" applyFill="1" applyBorder="1" applyAlignment="1">
      <alignment horizontal="left"/>
    </xf>
    <xf numFmtId="0" fontId="174" fillId="46" borderId="260" xfId="0" applyFont="1" applyFill="1" applyBorder="1"/>
    <xf numFmtId="0" fontId="174" fillId="0" borderId="260" xfId="0" applyFont="1" applyBorder="1" applyAlignment="1">
      <alignment horizontal="centerContinuous"/>
    </xf>
    <xf numFmtId="0" fontId="175" fillId="0" borderId="260" xfId="0" applyFont="1" applyBorder="1" applyAlignment="1">
      <alignment horizontal="left" vertical="top"/>
    </xf>
    <xf numFmtId="0" fontId="0" fillId="75" borderId="260" xfId="0" applyFill="1" applyBorder="1" applyAlignment="1" applyProtection="1">
      <alignment horizontal="left"/>
      <protection locked="0"/>
    </xf>
    <xf numFmtId="0" fontId="0" fillId="74" borderId="260" xfId="0" applyFill="1" applyBorder="1" applyAlignment="1">
      <alignment wrapText="1"/>
    </xf>
    <xf numFmtId="0" fontId="0" fillId="74" borderId="260" xfId="0" applyFill="1" applyBorder="1"/>
    <xf numFmtId="0" fontId="120" fillId="81" borderId="260" xfId="0" applyFont="1" applyFill="1" applyBorder="1"/>
    <xf numFmtId="0" fontId="0" fillId="74" borderId="260" xfId="0" applyFill="1" applyBorder="1" applyProtection="1">
      <protection locked="0"/>
    </xf>
    <xf numFmtId="0" fontId="30" fillId="74" borderId="260" xfId="0" applyFont="1" applyFill="1" applyBorder="1" applyAlignment="1" applyProtection="1">
      <alignment horizontal="center" vertical="center"/>
      <protection locked="0"/>
    </xf>
    <xf numFmtId="0" fontId="10" fillId="0" borderId="272" xfId="0" applyFont="1" applyBorder="1" applyAlignment="1">
      <alignment vertical="top"/>
    </xf>
    <xf numFmtId="0" fontId="4" fillId="74" borderId="273" xfId="0" applyFont="1" applyFill="1" applyBorder="1" applyProtection="1">
      <protection locked="0"/>
    </xf>
    <xf numFmtId="0" fontId="3" fillId="75" borderId="273" xfId="0" applyFont="1" applyFill="1" applyBorder="1"/>
    <xf numFmtId="0" fontId="4" fillId="74" borderId="271" xfId="0" applyFont="1" applyFill="1" applyBorder="1" applyProtection="1">
      <protection locked="0"/>
    </xf>
    <xf numFmtId="0" fontId="34" fillId="7" borderId="278" xfId="0" applyFont="1" applyFill="1" applyBorder="1" applyAlignment="1">
      <alignment horizontal="center" vertical="center"/>
    </xf>
    <xf numFmtId="0" fontId="41" fillId="74" borderId="270" xfId="0" applyFont="1" applyFill="1" applyBorder="1" applyAlignment="1" applyProtection="1">
      <alignment horizontal="center"/>
      <protection locked="0"/>
    </xf>
    <xf numFmtId="0" fontId="41" fillId="74" borderId="275" xfId="0" applyFont="1" applyFill="1" applyBorder="1" applyAlignment="1" applyProtection="1">
      <alignment horizontal="center"/>
      <protection locked="0"/>
    </xf>
    <xf numFmtId="0" fontId="41" fillId="74" borderId="269" xfId="0" applyFont="1" applyFill="1" applyBorder="1" applyAlignment="1" applyProtection="1">
      <alignment horizontal="center"/>
      <protection locked="0"/>
    </xf>
    <xf numFmtId="0" fontId="37" fillId="75" borderId="270" xfId="0" applyFont="1" applyFill="1" applyBorder="1" applyAlignment="1" applyProtection="1">
      <alignment horizontal="center" wrapText="1"/>
      <protection locked="0"/>
    </xf>
    <xf numFmtId="0" fontId="37" fillId="75" borderId="275" xfId="0" applyFont="1" applyFill="1" applyBorder="1" applyAlignment="1">
      <alignment wrapText="1"/>
    </xf>
    <xf numFmtId="0" fontId="39" fillId="75" borderId="270" xfId="0" applyFont="1" applyFill="1" applyBorder="1" applyAlignment="1" applyProtection="1">
      <alignment horizontal="center"/>
      <protection locked="0"/>
    </xf>
    <xf numFmtId="0" fontId="39" fillId="75" borderId="275" xfId="0" applyFont="1" applyFill="1" applyBorder="1" applyAlignment="1" applyProtection="1">
      <alignment horizontal="center"/>
      <protection locked="0"/>
    </xf>
    <xf numFmtId="0" fontId="39" fillId="75" borderId="269" xfId="0" applyFont="1" applyFill="1" applyBorder="1" applyAlignment="1" applyProtection="1">
      <alignment horizontal="center"/>
      <protection locked="0"/>
    </xf>
    <xf numFmtId="0" fontId="144" fillId="74" borderId="270" xfId="0" applyFont="1" applyFill="1" applyBorder="1" applyAlignment="1" applyProtection="1">
      <alignment horizontal="center" wrapText="1"/>
      <protection locked="0"/>
    </xf>
    <xf numFmtId="0" fontId="144" fillId="74" borderId="275" xfId="0" applyFont="1" applyFill="1" applyBorder="1" applyAlignment="1" applyProtection="1">
      <alignment wrapText="1"/>
      <protection locked="0"/>
    </xf>
    <xf numFmtId="0" fontId="152" fillId="74" borderId="270" xfId="0" applyFont="1" applyFill="1" applyBorder="1" applyAlignment="1" applyProtection="1">
      <alignment horizontal="center"/>
      <protection locked="0"/>
    </xf>
    <xf numFmtId="0" fontId="152" fillId="74" borderId="275" xfId="0" applyFont="1" applyFill="1" applyBorder="1" applyAlignment="1" applyProtection="1">
      <alignment horizontal="center"/>
      <protection locked="0"/>
    </xf>
    <xf numFmtId="0" fontId="152" fillId="74" borderId="269" xfId="0" applyFont="1" applyFill="1" applyBorder="1" applyAlignment="1" applyProtection="1">
      <alignment horizontal="center"/>
      <protection locked="0"/>
    </xf>
    <xf numFmtId="0" fontId="39" fillId="75" borderId="275" xfId="0" applyFont="1" applyFill="1" applyBorder="1" applyAlignment="1" applyProtection="1">
      <alignment wrapText="1"/>
      <protection locked="0"/>
    </xf>
    <xf numFmtId="0" fontId="39" fillId="75" borderId="267" xfId="0" applyFont="1" applyFill="1" applyBorder="1" applyAlignment="1" applyProtection="1">
      <alignment horizontal="center"/>
      <protection locked="0"/>
    </xf>
    <xf numFmtId="0" fontId="37" fillId="75" borderId="275" xfId="0" applyFont="1" applyFill="1" applyBorder="1" applyAlignment="1" applyProtection="1">
      <alignment wrapText="1"/>
      <protection locked="0"/>
    </xf>
    <xf numFmtId="0" fontId="39" fillId="75" borderId="276" xfId="0" applyFont="1" applyFill="1" applyBorder="1" applyAlignment="1" applyProtection="1">
      <alignment horizontal="center"/>
      <protection locked="0"/>
    </xf>
    <xf numFmtId="0" fontId="37" fillId="75" borderId="275" xfId="0" applyFont="1" applyFill="1" applyBorder="1" applyAlignment="1" applyProtection="1">
      <alignment vertical="top" wrapText="1"/>
      <protection locked="0"/>
    </xf>
    <xf numFmtId="0" fontId="39" fillId="75" borderId="270" xfId="0" applyFont="1" applyFill="1" applyBorder="1" applyAlignment="1" applyProtection="1">
      <alignment horizontal="center" wrapText="1"/>
      <protection locked="0"/>
    </xf>
    <xf numFmtId="0" fontId="39" fillId="75" borderId="275" xfId="0" applyFont="1" applyFill="1" applyBorder="1" applyAlignment="1">
      <alignment wrapText="1"/>
    </xf>
    <xf numFmtId="0" fontId="37" fillId="75" borderId="280" xfId="0" applyFont="1" applyFill="1" applyBorder="1" applyAlignment="1" applyProtection="1">
      <alignment horizontal="center" wrapText="1"/>
      <protection locked="0"/>
    </xf>
    <xf numFmtId="0" fontId="37" fillId="75" borderId="277" xfId="0" applyFont="1" applyFill="1" applyBorder="1" applyAlignment="1" applyProtection="1">
      <alignment wrapText="1"/>
      <protection locked="0"/>
    </xf>
    <xf numFmtId="0" fontId="39" fillId="75" borderId="280" xfId="0" applyFont="1" applyFill="1" applyBorder="1" applyAlignment="1" applyProtection="1">
      <alignment horizontal="center"/>
      <protection locked="0"/>
    </xf>
    <xf numFmtId="0" fontId="39" fillId="75" borderId="277" xfId="0" applyFont="1" applyFill="1" applyBorder="1" applyAlignment="1" applyProtection="1">
      <alignment horizontal="center"/>
      <protection locked="0"/>
    </xf>
    <xf numFmtId="0" fontId="39" fillId="75" borderId="279" xfId="0" applyFont="1" applyFill="1" applyBorder="1" applyAlignment="1" applyProtection="1">
      <alignment horizontal="center"/>
      <protection locked="0"/>
    </xf>
    <xf numFmtId="0" fontId="0" fillId="75" borderId="270" xfId="0" applyFill="1" applyBorder="1" applyAlignment="1" applyProtection="1">
      <alignment horizontal="center" vertical="top"/>
      <protection locked="0"/>
    </xf>
    <xf numFmtId="0" fontId="0" fillId="75" borderId="275" xfId="0" applyFill="1" applyBorder="1" applyAlignment="1" applyProtection="1">
      <alignment horizontal="left" vertical="top"/>
      <protection locked="0"/>
    </xf>
    <xf numFmtId="4" fontId="0" fillId="75" borderId="268" xfId="0" applyNumberFormat="1" applyFill="1" applyBorder="1" applyAlignment="1" applyProtection="1">
      <alignment horizontal="right" vertical="top"/>
      <protection locked="0"/>
    </xf>
    <xf numFmtId="4" fontId="2" fillId="79" borderId="268" xfId="0" applyNumberFormat="1" applyFont="1" applyFill="1" applyBorder="1" applyAlignment="1">
      <alignment horizontal="right" vertical="top"/>
    </xf>
    <xf numFmtId="0" fontId="0" fillId="75" borderId="267" xfId="0" applyFill="1" applyBorder="1" applyAlignment="1" applyProtection="1">
      <alignment horizontal="center" vertical="top"/>
      <protection locked="0"/>
    </xf>
    <xf numFmtId="0" fontId="2" fillId="74" borderId="268" xfId="0" applyFont="1" applyFill="1" applyBorder="1" applyAlignment="1" applyProtection="1">
      <alignment vertical="top"/>
      <protection locked="0"/>
    </xf>
    <xf numFmtId="4" fontId="2" fillId="77" borderId="268" xfId="0" applyNumberFormat="1" applyFont="1" applyFill="1" applyBorder="1" applyAlignment="1">
      <alignment horizontal="right" vertical="top"/>
    </xf>
    <xf numFmtId="4" fontId="2" fillId="77" borderId="269" xfId="0" applyNumberFormat="1" applyFont="1" applyFill="1" applyBorder="1" applyAlignment="1">
      <alignment horizontal="right" vertical="top"/>
    </xf>
    <xf numFmtId="4" fontId="0" fillId="75" borderId="269" xfId="0" applyNumberFormat="1" applyFill="1" applyBorder="1" applyProtection="1">
      <protection locked="0"/>
    </xf>
    <xf numFmtId="0" fontId="2" fillId="74" borderId="268" xfId="0" applyFont="1" applyFill="1" applyBorder="1" applyProtection="1">
      <protection locked="0"/>
    </xf>
    <xf numFmtId="4" fontId="2" fillId="79" borderId="268" xfId="0" applyNumberFormat="1" applyFont="1" applyFill="1" applyBorder="1" applyAlignment="1">
      <alignment horizontal="right"/>
    </xf>
    <xf numFmtId="4" fontId="2" fillId="79" borderId="269" xfId="0" applyNumberFormat="1" applyFont="1" applyFill="1" applyBorder="1" applyAlignment="1">
      <alignment horizontal="right"/>
    </xf>
    <xf numFmtId="0" fontId="2" fillId="74" borderId="268" xfId="0" applyFont="1" applyFill="1" applyBorder="1" applyAlignment="1" applyProtection="1">
      <alignment horizontal="center" wrapText="1"/>
      <protection locked="0"/>
    </xf>
    <xf numFmtId="0" fontId="2" fillId="74" borderId="269" xfId="0" applyFont="1" applyFill="1" applyBorder="1" applyAlignment="1" applyProtection="1">
      <alignment horizontal="center" wrapText="1"/>
      <protection locked="0"/>
    </xf>
    <xf numFmtId="0" fontId="2" fillId="74" borderId="276" xfId="0" applyFont="1" applyFill="1" applyBorder="1" applyProtection="1">
      <protection locked="0"/>
    </xf>
    <xf numFmtId="0" fontId="0" fillId="75" borderId="283" xfId="0" applyFill="1" applyBorder="1" applyAlignment="1" applyProtection="1">
      <alignment horizontal="center"/>
      <protection locked="0"/>
    </xf>
    <xf numFmtId="0" fontId="0" fillId="75" borderId="284" xfId="0" applyFill="1" applyBorder="1" applyProtection="1">
      <protection locked="0"/>
    </xf>
    <xf numFmtId="4" fontId="0" fillId="75" borderId="284" xfId="0" applyNumberFormat="1" applyFill="1" applyBorder="1" applyProtection="1">
      <protection locked="0"/>
    </xf>
    <xf numFmtId="4" fontId="0" fillId="75" borderId="285" xfId="0" applyNumberFormat="1" applyFill="1" applyBorder="1" applyProtection="1">
      <protection locked="0"/>
    </xf>
    <xf numFmtId="0" fontId="2" fillId="74" borderId="283" xfId="0" applyFont="1" applyFill="1" applyBorder="1" applyProtection="1">
      <protection locked="0"/>
    </xf>
    <xf numFmtId="0" fontId="0" fillId="74" borderId="284" xfId="0" applyFill="1" applyBorder="1" applyProtection="1">
      <protection locked="0"/>
    </xf>
    <xf numFmtId="4" fontId="2" fillId="77" borderId="284" xfId="0" applyNumberFormat="1" applyFont="1" applyFill="1" applyBorder="1"/>
    <xf numFmtId="4" fontId="2" fillId="77" borderId="285" xfId="0" applyNumberFormat="1" applyFont="1" applyFill="1" applyBorder="1"/>
    <xf numFmtId="4" fontId="0" fillId="74" borderId="284" xfId="0" applyNumberFormat="1" applyFill="1" applyBorder="1" applyProtection="1">
      <protection locked="0"/>
    </xf>
    <xf numFmtId="0" fontId="2" fillId="74" borderId="284" xfId="0" applyFont="1" applyFill="1" applyBorder="1" applyProtection="1">
      <protection locked="0"/>
    </xf>
    <xf numFmtId="0" fontId="2" fillId="75" borderId="284" xfId="0" applyFont="1" applyFill="1" applyBorder="1" applyAlignment="1" applyProtection="1">
      <alignment horizontal="left" vertical="center"/>
      <protection locked="0"/>
    </xf>
    <xf numFmtId="0" fontId="2" fillId="75" borderId="285" xfId="0" applyFont="1" applyFill="1" applyBorder="1" applyAlignment="1" applyProtection="1">
      <alignment horizontal="left" vertical="center"/>
      <protection locked="0"/>
    </xf>
    <xf numFmtId="0" fontId="39" fillId="75" borderId="284" xfId="0" applyFont="1" applyFill="1" applyBorder="1" applyAlignment="1" applyProtection="1">
      <alignment horizontal="center"/>
      <protection locked="0"/>
    </xf>
    <xf numFmtId="1" fontId="39" fillId="75" borderId="284" xfId="0" applyNumberFormat="1" applyFont="1" applyFill="1" applyBorder="1" applyProtection="1">
      <protection locked="0"/>
    </xf>
    <xf numFmtId="0" fontId="39" fillId="75" borderId="284" xfId="0" applyFont="1" applyFill="1" applyBorder="1" applyProtection="1">
      <protection locked="0"/>
    </xf>
    <xf numFmtId="4" fontId="64" fillId="75" borderId="284" xfId="0" applyNumberFormat="1" applyFont="1" applyFill="1" applyBorder="1"/>
    <xf numFmtId="0" fontId="39" fillId="75" borderId="283" xfId="0" applyFont="1" applyFill="1" applyBorder="1" applyProtection="1">
      <protection locked="0"/>
    </xf>
    <xf numFmtId="14" fontId="39" fillId="75" borderId="284" xfId="0" applyNumberFormat="1" applyFont="1" applyFill="1" applyBorder="1" applyProtection="1">
      <protection locked="0"/>
    </xf>
    <xf numFmtId="0" fontId="2" fillId="74" borderId="283" xfId="0" applyFont="1" applyFill="1" applyBorder="1" applyAlignment="1" applyProtection="1">
      <alignment horizontal="center"/>
      <protection locked="0"/>
    </xf>
    <xf numFmtId="0" fontId="2" fillId="74" borderId="284" xfId="0" applyFont="1" applyFill="1" applyBorder="1" applyAlignment="1" applyProtection="1">
      <alignment horizontal="center"/>
      <protection locked="0"/>
    </xf>
    <xf numFmtId="0" fontId="2" fillId="74" borderId="284" xfId="0" applyFont="1" applyFill="1" applyBorder="1" applyAlignment="1">
      <alignment horizontal="center"/>
    </xf>
    <xf numFmtId="0" fontId="2" fillId="74" borderId="285" xfId="0" applyFont="1" applyFill="1" applyBorder="1" applyAlignment="1">
      <alignment horizontal="center"/>
    </xf>
    <xf numFmtId="0" fontId="0" fillId="75" borderId="283" xfId="0" applyFill="1" applyBorder="1" applyProtection="1">
      <protection locked="0"/>
    </xf>
    <xf numFmtId="0" fontId="0" fillId="75" borderId="287" xfId="0" applyFill="1" applyBorder="1" applyAlignment="1" applyProtection="1">
      <alignment horizontal="left"/>
      <protection locked="0"/>
    </xf>
    <xf numFmtId="0" fontId="0" fillId="75" borderId="282" xfId="0" applyFill="1" applyBorder="1" applyAlignment="1" applyProtection="1">
      <alignment horizontal="left"/>
      <protection locked="0"/>
    </xf>
    <xf numFmtId="4" fontId="0" fillId="75" borderId="284" xfId="0" applyNumberFormat="1" applyFill="1" applyBorder="1" applyAlignment="1" applyProtection="1">
      <alignment horizontal="right"/>
      <protection locked="0"/>
    </xf>
    <xf numFmtId="4" fontId="0" fillId="75" borderId="285" xfId="0" applyNumberFormat="1" applyFill="1" applyBorder="1" applyAlignment="1" applyProtection="1">
      <alignment horizontal="right"/>
      <protection locked="0"/>
    </xf>
    <xf numFmtId="0" fontId="0" fillId="75" borderId="291" xfId="0" applyFill="1" applyBorder="1" applyProtection="1">
      <protection locked="0"/>
    </xf>
    <xf numFmtId="4" fontId="0" fillId="75" borderId="292" xfId="0" applyNumberFormat="1" applyFill="1" applyBorder="1" applyAlignment="1" applyProtection="1">
      <alignment horizontal="right"/>
      <protection locked="0"/>
    </xf>
    <xf numFmtId="4" fontId="0" fillId="75" borderId="293" xfId="0" applyNumberFormat="1" applyFill="1" applyBorder="1" applyAlignment="1" applyProtection="1">
      <alignment horizontal="right"/>
      <protection locked="0"/>
    </xf>
    <xf numFmtId="0" fontId="2" fillId="74" borderId="286" xfId="0" applyFont="1" applyFill="1" applyBorder="1" applyProtection="1">
      <protection locked="0"/>
    </xf>
    <xf numFmtId="0" fontId="2" fillId="74" borderId="290" xfId="0" applyFont="1" applyFill="1" applyBorder="1" applyProtection="1">
      <protection locked="0"/>
    </xf>
    <xf numFmtId="0" fontId="0" fillId="75" borderId="284" xfId="0" applyFill="1" applyBorder="1" applyAlignment="1" applyProtection="1">
      <alignment horizontal="left" vertical="center"/>
      <protection locked="0"/>
    </xf>
    <xf numFmtId="0" fontId="0" fillId="75" borderId="285" xfId="0" applyFill="1" applyBorder="1" applyAlignment="1" applyProtection="1">
      <alignment horizontal="left" vertical="center"/>
      <protection locked="0"/>
    </xf>
    <xf numFmtId="14" fontId="0" fillId="75" borderId="284" xfId="0" applyNumberFormat="1" applyFill="1" applyBorder="1" applyProtection="1">
      <protection locked="0"/>
    </xf>
    <xf numFmtId="0" fontId="2" fillId="74" borderId="292" xfId="0" applyFont="1" applyFill="1" applyBorder="1" applyAlignment="1">
      <alignment horizontal="center"/>
    </xf>
    <xf numFmtId="0" fontId="2" fillId="74" borderId="293" xfId="0" applyFont="1" applyFill="1" applyBorder="1" applyAlignment="1">
      <alignment horizontal="center"/>
    </xf>
    <xf numFmtId="4" fontId="0" fillId="75" borderId="287" xfId="0" applyNumberFormat="1" applyFill="1" applyBorder="1" applyAlignment="1" applyProtection="1">
      <alignment horizontal="right"/>
      <protection locked="0"/>
    </xf>
    <xf numFmtId="4" fontId="0" fillId="75" borderId="285" xfId="0" applyNumberFormat="1" applyFill="1" applyBorder="1" applyAlignment="1">
      <alignment horizontal="right"/>
    </xf>
    <xf numFmtId="4" fontId="0" fillId="75" borderId="297" xfId="0" applyNumberFormat="1" applyFill="1" applyBorder="1" applyAlignment="1" applyProtection="1">
      <alignment horizontal="right"/>
      <protection locked="0"/>
    </xf>
    <xf numFmtId="0" fontId="0" fillId="75" borderId="289" xfId="0" applyFill="1" applyBorder="1" applyProtection="1">
      <protection locked="0"/>
    </xf>
    <xf numFmtId="2" fontId="0" fillId="75" borderId="284" xfId="0" applyNumberFormat="1" applyFill="1" applyBorder="1" applyAlignment="1" applyProtection="1">
      <alignment horizontal="center" vertical="center"/>
      <protection locked="0"/>
    </xf>
    <xf numFmtId="2" fontId="0" fillId="75" borderId="285" xfId="0" applyNumberFormat="1" applyFill="1" applyBorder="1" applyAlignment="1" applyProtection="1">
      <alignment horizontal="center" vertical="center"/>
      <protection locked="0"/>
    </xf>
    <xf numFmtId="0" fontId="0" fillId="75" borderId="284" xfId="0" applyFill="1" applyBorder="1" applyAlignment="1" applyProtection="1">
      <alignment horizontal="center" vertical="center"/>
      <protection locked="0"/>
    </xf>
    <xf numFmtId="0" fontId="0" fillId="75" borderId="285" xfId="0" applyFill="1" applyBorder="1" applyAlignment="1" applyProtection="1">
      <alignment horizontal="center" vertical="center"/>
      <protection locked="0"/>
    </xf>
    <xf numFmtId="14" fontId="0" fillId="75" borderId="284" xfId="0" applyNumberFormat="1" applyFill="1" applyBorder="1" applyAlignment="1" applyProtection="1">
      <alignment horizontal="right"/>
      <protection locked="0"/>
    </xf>
    <xf numFmtId="0" fontId="0" fillId="75" borderId="282" xfId="0" applyFill="1" applyBorder="1" applyProtection="1">
      <protection locked="0"/>
    </xf>
    <xf numFmtId="0" fontId="0" fillId="75" borderId="284" xfId="0" applyFill="1" applyBorder="1" applyAlignment="1" applyProtection="1">
      <alignment horizontal="left"/>
      <protection locked="0"/>
    </xf>
    <xf numFmtId="2" fontId="0" fillId="75" borderId="284" xfId="0" applyNumberFormat="1" applyFill="1" applyBorder="1" applyProtection="1">
      <protection locked="0"/>
    </xf>
    <xf numFmtId="0" fontId="2" fillId="74" borderId="286" xfId="0" applyFont="1" applyFill="1" applyBorder="1" applyAlignment="1" applyProtection="1">
      <alignment horizontal="left" vertical="center" wrapText="1"/>
      <protection locked="0"/>
    </xf>
    <xf numFmtId="43" fontId="0" fillId="75" borderId="284" xfId="0" applyNumberFormat="1" applyFill="1" applyBorder="1" applyAlignment="1" applyProtection="1">
      <alignment horizontal="center" vertical="center"/>
      <protection locked="0"/>
    </xf>
    <xf numFmtId="43" fontId="0" fillId="75" borderId="285" xfId="0" applyNumberFormat="1" applyFill="1" applyBorder="1" applyAlignment="1" applyProtection="1">
      <alignment horizontal="center" vertical="center"/>
      <protection locked="0"/>
    </xf>
    <xf numFmtId="0" fontId="0" fillId="75" borderId="290" xfId="0" applyFill="1" applyBorder="1" applyProtection="1">
      <protection locked="0"/>
    </xf>
    <xf numFmtId="49" fontId="0" fillId="75" borderId="283" xfId="0" applyNumberFormat="1" applyFill="1" applyBorder="1" applyProtection="1">
      <protection locked="0"/>
    </xf>
    <xf numFmtId="49" fontId="0" fillId="75" borderId="290" xfId="0" applyNumberFormat="1" applyFill="1" applyBorder="1" applyProtection="1">
      <protection locked="0"/>
    </xf>
    <xf numFmtId="0" fontId="0" fillId="75" borderId="284" xfId="0" applyFill="1" applyBorder="1" applyAlignment="1" applyProtection="1">
      <alignment horizontal="right"/>
      <protection locked="0"/>
    </xf>
    <xf numFmtId="0" fontId="2" fillId="74" borderId="284" xfId="0" applyFont="1" applyFill="1" applyBorder="1" applyAlignment="1" applyProtection="1">
      <alignment horizontal="center" wrapText="1"/>
      <protection locked="0"/>
    </xf>
    <xf numFmtId="0" fontId="2" fillId="74" borderId="285" xfId="0" applyFont="1" applyFill="1" applyBorder="1" applyAlignment="1" applyProtection="1">
      <alignment horizontal="center" wrapText="1"/>
      <protection locked="0"/>
    </xf>
    <xf numFmtId="0" fontId="2" fillId="74" borderId="283" xfId="0" applyFont="1" applyFill="1" applyBorder="1" applyAlignment="1">
      <alignment horizontal="center"/>
    </xf>
    <xf numFmtId="0" fontId="0" fillId="75" borderId="285" xfId="0" applyFill="1" applyBorder="1" applyProtection="1">
      <protection locked="0"/>
    </xf>
    <xf numFmtId="0" fontId="64" fillId="74" borderId="284" xfId="0" applyFont="1" applyFill="1" applyBorder="1" applyAlignment="1" applyProtection="1">
      <alignment horizontal="center" vertical="center" wrapText="1"/>
      <protection locked="0"/>
    </xf>
    <xf numFmtId="4" fontId="39" fillId="74" borderId="284" xfId="0" applyNumberFormat="1" applyFont="1" applyFill="1" applyBorder="1" applyAlignment="1" applyProtection="1">
      <alignment horizontal="right"/>
      <protection locked="0"/>
    </xf>
    <xf numFmtId="4" fontId="39" fillId="75" borderId="284" xfId="0" applyNumberFormat="1" applyFont="1" applyFill="1" applyBorder="1" applyAlignment="1" applyProtection="1">
      <alignment horizontal="right"/>
      <protection locked="0"/>
    </xf>
    <xf numFmtId="4" fontId="39" fillId="75" borderId="285" xfId="0" applyNumberFormat="1" applyFont="1" applyFill="1" applyBorder="1" applyAlignment="1" applyProtection="1">
      <alignment horizontal="right"/>
      <protection locked="0"/>
    </xf>
    <xf numFmtId="4" fontId="39" fillId="77" borderId="284" xfId="0" applyNumberFormat="1" applyFont="1" applyFill="1" applyBorder="1" applyAlignment="1" applyProtection="1">
      <alignment horizontal="right"/>
      <protection locked="0"/>
    </xf>
    <xf numFmtId="4" fontId="39" fillId="77" borderId="285" xfId="0" applyNumberFormat="1" applyFont="1" applyFill="1" applyBorder="1" applyAlignment="1" applyProtection="1">
      <alignment horizontal="right"/>
      <protection locked="0"/>
    </xf>
    <xf numFmtId="0" fontId="2" fillId="74" borderId="283" xfId="0" applyFont="1" applyFill="1" applyBorder="1" applyAlignment="1">
      <alignment horizontal="center" vertical="center" wrapText="1"/>
    </xf>
    <xf numFmtId="171" fontId="0" fillId="75" borderId="284" xfId="0" applyNumberFormat="1" applyFill="1" applyBorder="1" applyAlignment="1">
      <alignment vertical="center" wrapText="1"/>
    </xf>
    <xf numFmtId="0" fontId="0" fillId="75" borderId="292" xfId="0" applyFill="1" applyBorder="1" applyProtection="1">
      <protection locked="0"/>
    </xf>
    <xf numFmtId="0" fontId="64" fillId="74" borderId="283" xfId="0" applyFont="1" applyFill="1" applyBorder="1" applyAlignment="1" applyProtection="1">
      <alignment horizontal="center" wrapText="1"/>
      <protection locked="0"/>
    </xf>
    <xf numFmtId="0" fontId="64" fillId="74" borderId="284" xfId="0" applyFont="1" applyFill="1" applyBorder="1" applyAlignment="1" applyProtection="1">
      <alignment horizontal="center" wrapText="1"/>
      <protection locked="0"/>
    </xf>
    <xf numFmtId="0" fontId="2" fillId="74" borderId="284" xfId="0" applyFont="1" applyFill="1" applyBorder="1" applyAlignment="1" applyProtection="1">
      <alignment horizontal="center" vertical="center" wrapText="1"/>
      <protection locked="0"/>
    </xf>
    <xf numFmtId="0" fontId="2" fillId="74" borderId="285" xfId="0" applyFont="1" applyFill="1" applyBorder="1" applyAlignment="1" applyProtection="1">
      <alignment horizontal="center" vertical="center" wrapText="1"/>
      <protection locked="0"/>
    </xf>
    <xf numFmtId="0" fontId="64" fillId="74" borderId="283" xfId="0" applyFont="1" applyFill="1" applyBorder="1" applyAlignment="1" applyProtection="1">
      <alignment horizontal="center" vertical="center" wrapText="1"/>
      <protection locked="0"/>
    </xf>
    <xf numFmtId="0" fontId="64" fillId="74" borderId="284" xfId="0" applyFont="1" applyFill="1" applyBorder="1" applyAlignment="1">
      <alignment horizontal="center" vertical="center" wrapText="1"/>
    </xf>
    <xf numFmtId="0" fontId="64" fillId="74" borderId="284" xfId="0" applyFont="1" applyFill="1" applyBorder="1" applyAlignment="1">
      <alignment horizontal="center" wrapText="1"/>
    </xf>
    <xf numFmtId="0" fontId="64" fillId="74" borderId="283" xfId="0" applyFont="1" applyFill="1" applyBorder="1" applyAlignment="1">
      <alignment horizontal="center"/>
    </xf>
    <xf numFmtId="3" fontId="132" fillId="74" borderId="284" xfId="0" applyNumberFormat="1" applyFont="1" applyFill="1" applyBorder="1"/>
    <xf numFmtId="4" fontId="39" fillId="75" borderId="284" xfId="0" applyNumberFormat="1" applyFont="1" applyFill="1" applyBorder="1" applyProtection="1">
      <protection locked="0"/>
    </xf>
    <xf numFmtId="4" fontId="64" fillId="79" borderId="284" xfId="0" applyNumberFormat="1" applyFont="1" applyFill="1" applyBorder="1"/>
    <xf numFmtId="4" fontId="2" fillId="79" borderId="284" xfId="0" applyNumberFormat="1" applyFont="1" applyFill="1" applyBorder="1"/>
    <xf numFmtId="168" fontId="0" fillId="75" borderId="284" xfId="0" applyNumberFormat="1" applyFill="1" applyBorder="1" applyAlignment="1" applyProtection="1">
      <alignment horizontal="left" vertical="center"/>
      <protection locked="0"/>
    </xf>
    <xf numFmtId="0" fontId="2" fillId="74" borderId="285" xfId="0" applyFont="1" applyFill="1" applyBorder="1" applyAlignment="1" applyProtection="1">
      <alignment horizontal="center"/>
      <protection locked="0"/>
    </xf>
    <xf numFmtId="0" fontId="0" fillId="75" borderId="286" xfId="0" applyFill="1" applyBorder="1" applyProtection="1">
      <protection locked="0"/>
    </xf>
    <xf numFmtId="0" fontId="0" fillId="75" borderId="284" xfId="0" applyFill="1" applyBorder="1"/>
    <xf numFmtId="0" fontId="0" fillId="75" borderId="283" xfId="0" applyFill="1" applyBorder="1" applyAlignment="1" applyProtection="1">
      <alignment vertical="top"/>
      <protection locked="0"/>
    </xf>
    <xf numFmtId="0" fontId="0" fillId="75" borderId="284" xfId="0" applyFill="1" applyBorder="1" applyAlignment="1" applyProtection="1">
      <alignment vertical="top"/>
      <protection locked="0"/>
    </xf>
    <xf numFmtId="0" fontId="64" fillId="74" borderId="283" xfId="0" applyFont="1" applyFill="1" applyBorder="1" applyAlignment="1" applyProtection="1">
      <alignment horizontal="center" vertical="center"/>
      <protection locked="0"/>
    </xf>
    <xf numFmtId="0" fontId="64" fillId="74" borderId="292" xfId="0" applyFont="1" applyFill="1" applyBorder="1" applyAlignment="1" applyProtection="1">
      <alignment horizontal="center" vertical="center"/>
      <protection locked="0"/>
    </xf>
    <xf numFmtId="0" fontId="64" fillId="74" borderId="284" xfId="0" applyFont="1" applyFill="1" applyBorder="1" applyAlignment="1" applyProtection="1">
      <alignment horizontal="center" vertical="center"/>
      <protection locked="0"/>
    </xf>
    <xf numFmtId="49" fontId="64" fillId="74" borderId="284" xfId="0" applyNumberFormat="1" applyFont="1" applyFill="1" applyBorder="1" applyAlignment="1" applyProtection="1">
      <alignment horizontal="center" vertical="center"/>
      <protection locked="0"/>
    </xf>
    <xf numFmtId="49" fontId="64" fillId="74" borderId="284" xfId="0" applyNumberFormat="1" applyFont="1" applyFill="1" applyBorder="1" applyAlignment="1">
      <alignment horizontal="center" vertical="center"/>
    </xf>
    <xf numFmtId="49" fontId="64" fillId="74" borderId="284" xfId="0" applyNumberFormat="1" applyFont="1" applyFill="1" applyBorder="1" applyAlignment="1" applyProtection="1">
      <alignment horizontal="center" vertical="center" wrapText="1"/>
      <protection locked="0"/>
    </xf>
    <xf numFmtId="49" fontId="64" fillId="74" borderId="285" xfId="0" applyNumberFormat="1" applyFont="1" applyFill="1" applyBorder="1" applyAlignment="1" applyProtection="1">
      <alignment horizontal="center" vertical="center" wrapText="1"/>
      <protection locked="0"/>
    </xf>
    <xf numFmtId="9" fontId="64" fillId="74" borderId="284" xfId="0" applyNumberFormat="1" applyFont="1" applyFill="1" applyBorder="1" applyAlignment="1" applyProtection="1">
      <alignment horizontal="center" vertical="center" wrapText="1"/>
      <protection locked="0"/>
    </xf>
    <xf numFmtId="0" fontId="64" fillId="74" borderId="287" xfId="0" applyFont="1" applyFill="1" applyBorder="1" applyAlignment="1" applyProtection="1">
      <alignment horizontal="center" vertical="center" wrapText="1"/>
      <protection locked="0"/>
    </xf>
    <xf numFmtId="0" fontId="64" fillId="74" borderId="290" xfId="0" applyFont="1" applyFill="1" applyBorder="1" applyAlignment="1" applyProtection="1">
      <alignment horizontal="center" vertical="center"/>
      <protection locked="0"/>
    </xf>
    <xf numFmtId="0" fontId="64" fillId="74" borderId="283" xfId="0" applyFont="1" applyFill="1" applyBorder="1" applyAlignment="1" applyProtection="1">
      <alignment horizontal="center"/>
      <protection locked="0"/>
    </xf>
    <xf numFmtId="49" fontId="64" fillId="74" borderId="292" xfId="0" applyNumberFormat="1" applyFont="1" applyFill="1" applyBorder="1" applyAlignment="1" applyProtection="1">
      <alignment horizontal="center" vertical="center"/>
      <protection locked="0"/>
    </xf>
    <xf numFmtId="49" fontId="64" fillId="74" borderId="287" xfId="0" applyNumberFormat="1" applyFont="1" applyFill="1" applyBorder="1" applyAlignment="1" applyProtection="1">
      <alignment horizontal="center" vertical="center"/>
      <protection locked="0"/>
    </xf>
    <xf numFmtId="0" fontId="64" fillId="74" borderId="289" xfId="0" applyFont="1" applyFill="1" applyBorder="1" applyAlignment="1" applyProtection="1">
      <alignment horizontal="center"/>
      <protection locked="0"/>
    </xf>
    <xf numFmtId="49" fontId="64" fillId="74" borderId="284" xfId="0" applyNumberFormat="1" applyFont="1" applyFill="1" applyBorder="1" applyAlignment="1" applyProtection="1">
      <alignment vertical="center"/>
      <protection locked="0"/>
    </xf>
    <xf numFmtId="4" fontId="64" fillId="79" borderId="284" xfId="0" applyNumberFormat="1" applyFont="1" applyFill="1" applyBorder="1" applyAlignment="1">
      <alignment horizontal="right"/>
    </xf>
    <xf numFmtId="4" fontId="64" fillId="79" borderId="287" xfId="0" applyNumberFormat="1" applyFont="1" applyFill="1" applyBorder="1" applyAlignment="1">
      <alignment horizontal="right"/>
    </xf>
    <xf numFmtId="4" fontId="64" fillId="79" borderId="285" xfId="0" applyNumberFormat="1" applyFont="1" applyFill="1" applyBorder="1" applyAlignment="1">
      <alignment horizontal="right"/>
    </xf>
    <xf numFmtId="14" fontId="39" fillId="75" borderId="290" xfId="0" applyNumberFormat="1" applyFont="1" applyFill="1" applyBorder="1" applyProtection="1">
      <protection locked="0"/>
    </xf>
    <xf numFmtId="0" fontId="39" fillId="75" borderId="285" xfId="0" applyFont="1" applyFill="1" applyBorder="1" applyAlignment="1" applyProtection="1">
      <alignment horizontal="left" vertical="center"/>
      <protection locked="0"/>
    </xf>
    <xf numFmtId="0" fontId="64" fillId="74" borderId="290" xfId="0" applyFont="1" applyFill="1" applyBorder="1" applyAlignment="1" applyProtection="1">
      <alignment horizontal="center" vertical="center" wrapText="1"/>
      <protection locked="0"/>
    </xf>
    <xf numFmtId="0" fontId="64" fillId="74" borderId="290" xfId="0" applyFont="1" applyFill="1" applyBorder="1" applyAlignment="1">
      <alignment horizontal="center" vertical="center" wrapText="1"/>
    </xf>
    <xf numFmtId="0" fontId="64" fillId="74" borderId="294" xfId="0" applyFont="1" applyFill="1" applyBorder="1" applyAlignment="1" applyProtection="1">
      <alignment horizontal="center" wrapText="1"/>
      <protection locked="0"/>
    </xf>
    <xf numFmtId="0" fontId="64" fillId="74" borderId="296" xfId="0" applyFont="1" applyFill="1" applyBorder="1" applyAlignment="1" applyProtection="1">
      <alignment horizontal="center" vertical="center" wrapText="1"/>
      <protection locked="0"/>
    </xf>
    <xf numFmtId="0" fontId="64" fillId="74" borderId="286" xfId="0" applyFont="1" applyFill="1" applyBorder="1" applyAlignment="1" applyProtection="1">
      <alignment horizontal="center" vertical="center" wrapText="1"/>
      <protection locked="0"/>
    </xf>
    <xf numFmtId="0" fontId="64" fillId="74" borderId="285" xfId="0" applyFont="1" applyFill="1" applyBorder="1" applyAlignment="1" applyProtection="1">
      <alignment horizontal="center" vertical="center" wrapText="1"/>
      <protection locked="0"/>
    </xf>
    <xf numFmtId="0" fontId="39" fillId="75" borderId="286" xfId="0" applyFont="1" applyFill="1" applyBorder="1" applyAlignment="1" applyProtection="1">
      <alignment horizontal="right"/>
      <protection locked="0"/>
    </xf>
    <xf numFmtId="4" fontId="39" fillId="75" borderId="286" xfId="0" applyNumberFormat="1" applyFont="1" applyFill="1" applyBorder="1" applyAlignment="1" applyProtection="1">
      <alignment horizontal="right"/>
      <protection locked="0"/>
    </xf>
    <xf numFmtId="0" fontId="39" fillId="75" borderId="290" xfId="0" applyFont="1" applyFill="1" applyBorder="1" applyAlignment="1" applyProtection="1">
      <alignment horizontal="right"/>
      <protection locked="0"/>
    </xf>
    <xf numFmtId="4" fontId="39" fillId="75" borderId="290" xfId="0" applyNumberFormat="1" applyFont="1" applyFill="1" applyBorder="1" applyAlignment="1" applyProtection="1">
      <alignment horizontal="right"/>
      <protection locked="0"/>
    </xf>
    <xf numFmtId="4" fontId="64" fillId="79" borderId="285" xfId="0" applyNumberFormat="1" applyFont="1" applyFill="1" applyBorder="1"/>
    <xf numFmtId="0" fontId="39" fillId="75" borderId="284" xfId="0" applyFont="1" applyFill="1" applyBorder="1" applyAlignment="1" applyProtection="1">
      <alignment horizontal="right"/>
      <protection locked="0"/>
    </xf>
    <xf numFmtId="0" fontId="2" fillId="74" borderId="290" xfId="0" applyFont="1" applyFill="1" applyBorder="1" applyAlignment="1">
      <alignment horizontal="center"/>
    </xf>
    <xf numFmtId="0" fontId="0" fillId="75" borderId="285" xfId="0" applyFill="1" applyBorder="1" applyAlignment="1" applyProtection="1">
      <alignment vertical="top"/>
      <protection locked="0"/>
    </xf>
    <xf numFmtId="0" fontId="2" fillId="74" borderId="286" xfId="0" applyFont="1" applyFill="1" applyBorder="1" applyAlignment="1">
      <alignment horizontal="center"/>
    </xf>
    <xf numFmtId="0" fontId="64" fillId="74" borderId="284" xfId="0" applyFont="1" applyFill="1" applyBorder="1" applyAlignment="1">
      <alignment horizontal="center"/>
    </xf>
    <xf numFmtId="0" fontId="64" fillId="74" borderId="285" xfId="0" applyFont="1" applyFill="1" applyBorder="1" applyAlignment="1">
      <alignment horizontal="center"/>
    </xf>
    <xf numFmtId="4" fontId="0" fillId="75" borderId="284" xfId="32438" applyNumberFormat="1" applyFont="1" applyFill="1" applyBorder="1" applyProtection="1">
      <protection locked="0"/>
    </xf>
    <xf numFmtId="4" fontId="0" fillId="75" borderId="285" xfId="32438" applyNumberFormat="1" applyFont="1" applyFill="1" applyBorder="1" applyProtection="1">
      <protection locked="0"/>
    </xf>
    <xf numFmtId="4" fontId="39" fillId="74" borderId="284" xfId="0" applyNumberFormat="1" applyFont="1" applyFill="1" applyBorder="1" applyAlignment="1">
      <alignment horizontal="right"/>
    </xf>
    <xf numFmtId="4" fontId="39" fillId="74" borderId="285" xfId="0" applyNumberFormat="1" applyFont="1" applyFill="1" applyBorder="1" applyAlignment="1">
      <alignment horizontal="right"/>
    </xf>
    <xf numFmtId="4" fontId="0" fillId="79" borderId="284" xfId="32438" applyNumberFormat="1" applyFont="1" applyFill="1" applyBorder="1" applyProtection="1"/>
    <xf numFmtId="4" fontId="0" fillId="79" borderId="285" xfId="32438" applyNumberFormat="1" applyFont="1" applyFill="1" applyBorder="1" applyProtection="1"/>
    <xf numFmtId="0" fontId="39" fillId="75" borderId="285" xfId="0" applyFont="1" applyFill="1" applyBorder="1" applyProtection="1">
      <protection locked="0"/>
    </xf>
    <xf numFmtId="0" fontId="2" fillId="74" borderId="289" xfId="0" applyFont="1" applyFill="1" applyBorder="1" applyAlignment="1">
      <alignment horizontal="center"/>
    </xf>
    <xf numFmtId="0" fontId="2" fillId="74" borderId="284" xfId="0" applyFont="1" applyFill="1" applyBorder="1" applyAlignment="1">
      <alignment horizontal="center" vertical="center"/>
    </xf>
    <xf numFmtId="0" fontId="0" fillId="74" borderId="286" xfId="0" applyFill="1" applyBorder="1" applyProtection="1">
      <protection locked="0"/>
    </xf>
    <xf numFmtId="0" fontId="2" fillId="74" borderId="290" xfId="0" applyFont="1" applyFill="1" applyBorder="1"/>
    <xf numFmtId="173" fontId="0" fillId="74" borderId="284" xfId="0" applyNumberFormat="1" applyFill="1" applyBorder="1"/>
    <xf numFmtId="171" fontId="2" fillId="74" borderId="284" xfId="0" applyNumberFormat="1" applyFont="1" applyFill="1" applyBorder="1"/>
    <xf numFmtId="173" fontId="0" fillId="74" borderId="285" xfId="0" applyNumberFormat="1" applyFill="1" applyBorder="1"/>
    <xf numFmtId="173" fontId="2" fillId="74" borderId="284" xfId="0" applyNumberFormat="1" applyFont="1" applyFill="1" applyBorder="1"/>
    <xf numFmtId="0" fontId="0" fillId="74" borderId="283" xfId="0" applyFill="1" applyBorder="1" applyAlignment="1" applyProtection="1">
      <alignment vertical="top"/>
      <protection locked="0"/>
    </xf>
    <xf numFmtId="4" fontId="64" fillId="74" borderId="284" xfId="0" applyNumberFormat="1" applyFont="1" applyFill="1" applyBorder="1" applyAlignment="1" applyProtection="1">
      <alignment horizontal="center" vertical="center" wrapText="1"/>
      <protection locked="0"/>
    </xf>
    <xf numFmtId="0" fontId="64" fillId="74" borderId="283" xfId="0" applyFont="1" applyFill="1" applyBorder="1" applyAlignment="1">
      <alignment horizontal="center" wrapText="1"/>
    </xf>
    <xf numFmtId="4" fontId="39" fillId="74" borderId="290" xfId="0" applyNumberFormat="1" applyFont="1" applyFill="1" applyBorder="1" applyAlignment="1">
      <alignment horizontal="right"/>
    </xf>
    <xf numFmtId="4" fontId="39" fillId="77" borderId="288" xfId="0" applyNumberFormat="1" applyFont="1" applyFill="1" applyBorder="1" applyAlignment="1">
      <alignment horizontal="right"/>
    </xf>
    <xf numFmtId="14" fontId="0" fillId="75" borderId="290" xfId="0" applyNumberFormat="1" applyFill="1" applyBorder="1" applyAlignment="1" applyProtection="1">
      <alignment horizontal="right"/>
      <protection locked="0"/>
    </xf>
    <xf numFmtId="0" fontId="0" fillId="75" borderId="288" xfId="0" applyFill="1" applyBorder="1" applyAlignment="1" applyProtection="1">
      <alignment horizontal="left"/>
      <protection locked="0"/>
    </xf>
    <xf numFmtId="9" fontId="64" fillId="74" borderId="292" xfId="0" applyNumberFormat="1" applyFont="1" applyFill="1" applyBorder="1" applyAlignment="1" applyProtection="1">
      <alignment horizontal="center" vertical="center" wrapText="1"/>
      <protection locked="0"/>
    </xf>
    <xf numFmtId="0" fontId="64" fillId="74" borderId="284" xfId="0" applyFont="1" applyFill="1" applyBorder="1" applyAlignment="1" applyProtection="1">
      <alignment vertical="center"/>
      <protection locked="0"/>
    </xf>
    <xf numFmtId="49" fontId="64" fillId="74" borderId="290" xfId="0" applyNumberFormat="1" applyFont="1" applyFill="1" applyBorder="1" applyAlignment="1" applyProtection="1">
      <alignment horizontal="center" vertical="center"/>
      <protection locked="0"/>
    </xf>
    <xf numFmtId="0" fontId="64" fillId="74" borderId="287" xfId="0" applyFont="1" applyFill="1" applyBorder="1" applyAlignment="1" applyProtection="1">
      <alignment horizontal="center" vertical="center"/>
      <protection locked="0"/>
    </xf>
    <xf numFmtId="0" fontId="64" fillId="74" borderId="290" xfId="0" applyFont="1" applyFill="1" applyBorder="1" applyAlignment="1" applyProtection="1">
      <alignment horizontal="center"/>
      <protection locked="0"/>
    </xf>
    <xf numFmtId="4" fontId="39" fillId="75" borderId="284" xfId="0" applyNumberFormat="1" applyFont="1" applyFill="1" applyBorder="1" applyAlignment="1">
      <alignment horizontal="right"/>
    </xf>
    <xf numFmtId="4" fontId="39" fillId="75" borderId="287" xfId="0" applyNumberFormat="1" applyFont="1" applyFill="1" applyBorder="1" applyAlignment="1">
      <alignment horizontal="right"/>
    </xf>
    <xf numFmtId="168" fontId="39" fillId="75" borderId="290" xfId="0" applyNumberFormat="1" applyFont="1" applyFill="1" applyBorder="1" applyProtection="1">
      <protection locked="0"/>
    </xf>
    <xf numFmtId="0" fontId="64" fillId="74" borderId="289" xfId="0" applyFont="1" applyFill="1" applyBorder="1" applyAlignment="1" applyProtection="1">
      <alignment horizontal="center" vertical="center"/>
      <protection locked="0"/>
    </xf>
    <xf numFmtId="168" fontId="39" fillId="75" borderId="286" xfId="0" applyNumberFormat="1" applyFont="1" applyFill="1" applyBorder="1" applyProtection="1">
      <protection locked="0"/>
    </xf>
    <xf numFmtId="0" fontId="39" fillId="75" borderId="284" xfId="0" applyFont="1" applyFill="1" applyBorder="1" applyAlignment="1">
      <alignment horizontal="right"/>
    </xf>
    <xf numFmtId="0" fontId="2" fillId="74" borderId="286" xfId="0" applyFont="1" applyFill="1" applyBorder="1" applyAlignment="1" applyProtection="1">
      <alignment horizontal="center"/>
      <protection locked="0"/>
    </xf>
    <xf numFmtId="0" fontId="39" fillId="75" borderId="296" xfId="0" applyFont="1" applyFill="1" applyBorder="1" applyAlignment="1" applyProtection="1">
      <alignment horizontal="right"/>
      <protection locked="0"/>
    </xf>
    <xf numFmtId="0" fontId="2" fillId="74" borderId="296" xfId="0" applyFont="1" applyFill="1" applyBorder="1" applyAlignment="1">
      <alignment horizontal="center"/>
    </xf>
    <xf numFmtId="173" fontId="0" fillId="75" borderId="286" xfId="0" applyNumberFormat="1" applyFill="1" applyBorder="1" applyAlignment="1" applyProtection="1">
      <alignment horizontal="right"/>
      <protection locked="0"/>
    </xf>
    <xf numFmtId="173" fontId="0" fillId="75" borderId="296" xfId="0" applyNumberFormat="1" applyFill="1" applyBorder="1" applyAlignment="1" applyProtection="1">
      <alignment horizontal="right"/>
      <protection locked="0"/>
    </xf>
    <xf numFmtId="4" fontId="39" fillId="74" borderId="286" xfId="0" applyNumberFormat="1" applyFont="1" applyFill="1" applyBorder="1" applyAlignment="1">
      <alignment horizontal="right"/>
    </xf>
    <xf numFmtId="4" fontId="39" fillId="74" borderId="296" xfId="0" applyNumberFormat="1" applyFont="1" applyFill="1" applyBorder="1" applyAlignment="1">
      <alignment horizontal="right"/>
    </xf>
    <xf numFmtId="4" fontId="0" fillId="74" borderId="284" xfId="0" applyNumberFormat="1" applyFill="1" applyBorder="1" applyAlignment="1">
      <alignment horizontal="right"/>
    </xf>
    <xf numFmtId="4" fontId="39" fillId="74" borderId="288" xfId="0" applyNumberFormat="1" applyFont="1" applyFill="1" applyBorder="1" applyAlignment="1">
      <alignment horizontal="right"/>
    </xf>
    <xf numFmtId="4" fontId="0" fillId="74" borderId="292" xfId="0" applyNumberFormat="1" applyFill="1" applyBorder="1" applyAlignment="1">
      <alignment horizontal="right"/>
    </xf>
    <xf numFmtId="4" fontId="39" fillId="74" borderId="298" xfId="0" applyNumberFormat="1" applyFont="1" applyFill="1" applyBorder="1" applyAlignment="1">
      <alignment horizontal="right"/>
    </xf>
    <xf numFmtId="4" fontId="39" fillId="74" borderId="301" xfId="0" applyNumberFormat="1" applyFont="1" applyFill="1" applyBorder="1" applyAlignment="1">
      <alignment horizontal="right"/>
    </xf>
    <xf numFmtId="4" fontId="0" fillId="79" borderId="284" xfId="0" applyNumberFormat="1" applyFill="1" applyBorder="1" applyAlignment="1">
      <alignment horizontal="right"/>
    </xf>
    <xf numFmtId="4" fontId="0" fillId="79" borderId="285" xfId="0" applyNumberFormat="1" applyFill="1" applyBorder="1" applyAlignment="1">
      <alignment horizontal="right"/>
    </xf>
    <xf numFmtId="0" fontId="2" fillId="74" borderId="298" xfId="0" applyFont="1" applyFill="1" applyBorder="1" applyAlignment="1">
      <alignment horizontal="center"/>
    </xf>
    <xf numFmtId="0" fontId="0" fillId="75" borderId="290" xfId="0" applyFill="1" applyBorder="1" applyAlignment="1">
      <alignment horizontal="right"/>
    </xf>
    <xf numFmtId="0" fontId="39" fillId="75" borderId="285" xfId="0" applyFont="1" applyFill="1" applyBorder="1" applyAlignment="1">
      <alignment horizontal="right"/>
    </xf>
    <xf numFmtId="0" fontId="39" fillId="75" borderId="288" xfId="0" applyFont="1" applyFill="1" applyBorder="1" applyAlignment="1">
      <alignment horizontal="right"/>
    </xf>
    <xf numFmtId="0" fontId="2" fillId="74" borderId="289" xfId="0" applyFont="1" applyFill="1" applyBorder="1"/>
    <xf numFmtId="0" fontId="2" fillId="74" borderId="282" xfId="0" applyFont="1" applyFill="1" applyBorder="1"/>
    <xf numFmtId="0" fontId="2" fillId="74" borderId="288" xfId="0" applyFont="1" applyFill="1" applyBorder="1"/>
    <xf numFmtId="0" fontId="2" fillId="74" borderId="284" xfId="3" applyFont="1" applyFill="1" applyBorder="1" applyAlignment="1" applyProtection="1">
      <alignment horizontal="center" wrapText="1"/>
      <protection locked="0"/>
    </xf>
    <xf numFmtId="0" fontId="2" fillId="74" borderId="285" xfId="3" applyFont="1" applyFill="1" applyBorder="1" applyAlignment="1" applyProtection="1">
      <alignment horizontal="center" wrapText="1"/>
      <protection locked="0"/>
    </xf>
    <xf numFmtId="0" fontId="1" fillId="75" borderId="284" xfId="3" applyFill="1" applyBorder="1" applyAlignment="1" applyProtection="1">
      <alignment horizontal="center" wrapText="1"/>
      <protection locked="0"/>
    </xf>
    <xf numFmtId="4" fontId="1" fillId="75" borderId="284" xfId="3" applyNumberFormat="1" applyFill="1" applyBorder="1" applyAlignment="1" applyProtection="1">
      <alignment horizontal="right"/>
      <protection locked="0"/>
    </xf>
    <xf numFmtId="4" fontId="2" fillId="77" borderId="284" xfId="3" applyNumberFormat="1" applyFont="1" applyFill="1" applyBorder="1" applyAlignment="1">
      <alignment horizontal="right"/>
    </xf>
    <xf numFmtId="4" fontId="2" fillId="77" borderId="285" xfId="3" applyNumberFormat="1" applyFont="1" applyFill="1" applyBorder="1" applyAlignment="1">
      <alignment horizontal="right"/>
    </xf>
    <xf numFmtId="0" fontId="2" fillId="74" borderId="284" xfId="3" applyFont="1" applyFill="1" applyBorder="1" applyAlignment="1" applyProtection="1">
      <alignment horizontal="center" vertical="center"/>
      <protection locked="0"/>
    </xf>
    <xf numFmtId="4" fontId="1" fillId="77" borderId="284" xfId="3" applyNumberFormat="1" applyFill="1" applyBorder="1" applyAlignment="1">
      <alignment horizontal="right"/>
    </xf>
    <xf numFmtId="4" fontId="1" fillId="77" borderId="285" xfId="3" applyNumberFormat="1" applyFill="1" applyBorder="1" applyAlignment="1">
      <alignment horizontal="right"/>
    </xf>
    <xf numFmtId="0" fontId="37" fillId="84" borderId="284" xfId="51" applyFont="1" applyFill="1" applyBorder="1" applyAlignment="1" applyProtection="1">
      <alignment horizontal="center" vertical="center" wrapText="1"/>
      <protection locked="0"/>
    </xf>
    <xf numFmtId="4" fontId="1" fillId="75" borderId="285" xfId="3" applyNumberFormat="1" applyFill="1" applyBorder="1" applyAlignment="1" applyProtection="1">
      <alignment horizontal="right"/>
      <protection locked="0"/>
    </xf>
    <xf numFmtId="49" fontId="38" fillId="83" borderId="284" xfId="51" applyNumberFormat="1" applyFont="1" applyFill="1" applyBorder="1" applyAlignment="1">
      <alignment horizontal="center" vertical="center" wrapText="1"/>
    </xf>
    <xf numFmtId="0" fontId="2" fillId="74" borderId="283" xfId="51" applyFont="1" applyFill="1" applyBorder="1" applyAlignment="1" applyProtection="1">
      <alignment horizontal="left"/>
      <protection locked="0"/>
    </xf>
    <xf numFmtId="0" fontId="37" fillId="75" borderId="284" xfId="51" applyFont="1" applyFill="1" applyBorder="1" applyAlignment="1" applyProtection="1">
      <alignment horizontal="left"/>
      <protection locked="0"/>
    </xf>
    <xf numFmtId="0" fontId="2" fillId="74" borderId="284" xfId="51" applyFont="1" applyFill="1" applyBorder="1" applyAlignment="1" applyProtection="1">
      <alignment horizontal="left"/>
      <protection locked="0"/>
    </xf>
    <xf numFmtId="0" fontId="37" fillId="75" borderId="285" xfId="51" applyFont="1" applyFill="1" applyBorder="1" applyAlignment="1" applyProtection="1">
      <alignment horizontal="left"/>
      <protection locked="0"/>
    </xf>
    <xf numFmtId="0" fontId="2" fillId="74" borderId="283" xfId="3" applyFont="1" applyFill="1" applyBorder="1" applyAlignment="1" applyProtection="1">
      <alignment horizontal="center"/>
      <protection locked="0"/>
    </xf>
    <xf numFmtId="0" fontId="1" fillId="75" borderId="283" xfId="3" applyFill="1" applyBorder="1" applyAlignment="1" applyProtection="1">
      <alignment horizontal="center" wrapText="1"/>
      <protection locked="0"/>
    </xf>
    <xf numFmtId="0" fontId="2" fillId="74" borderId="283" xfId="3" applyFont="1" applyFill="1" applyBorder="1" applyProtection="1">
      <protection locked="0"/>
    </xf>
    <xf numFmtId="168" fontId="1" fillId="75" borderId="284" xfId="3" applyNumberFormat="1" applyFill="1" applyBorder="1" applyProtection="1">
      <protection locked="0"/>
    </xf>
    <xf numFmtId="0" fontId="2" fillId="74" borderId="284" xfId="3" applyFont="1" applyFill="1" applyBorder="1" applyProtection="1">
      <protection locked="0"/>
    </xf>
    <xf numFmtId="168" fontId="1" fillId="75" borderId="285" xfId="3" applyNumberFormat="1" applyFill="1" applyBorder="1" applyProtection="1">
      <protection locked="0"/>
    </xf>
    <xf numFmtId="0" fontId="2" fillId="74" borderId="290" xfId="3" applyFont="1" applyFill="1" applyBorder="1" applyAlignment="1" applyProtection="1">
      <alignment horizontal="center" vertical="center" wrapText="1"/>
      <protection locked="0"/>
    </xf>
    <xf numFmtId="0" fontId="2" fillId="74" borderId="285" xfId="3" applyFont="1" applyFill="1" applyBorder="1" applyAlignment="1" applyProtection="1">
      <alignment horizontal="center" vertical="center" wrapText="1"/>
      <protection locked="0"/>
    </xf>
    <xf numFmtId="0" fontId="2" fillId="74" borderId="286" xfId="3" applyFont="1" applyFill="1" applyBorder="1" applyAlignment="1" applyProtection="1">
      <alignment horizontal="center"/>
      <protection locked="0"/>
    </xf>
    <xf numFmtId="4" fontId="1" fillId="75" borderId="286" xfId="3" applyNumberFormat="1" applyFill="1" applyBorder="1" applyAlignment="1" applyProtection="1">
      <alignment horizontal="right"/>
      <protection locked="0"/>
    </xf>
    <xf numFmtId="0" fontId="2" fillId="74" borderId="290" xfId="3" applyFont="1" applyFill="1" applyBorder="1" applyAlignment="1" applyProtection="1">
      <alignment horizontal="center"/>
      <protection locked="0"/>
    </xf>
    <xf numFmtId="4" fontId="1" fillId="75" borderId="290" xfId="3" applyNumberFormat="1" applyFill="1" applyBorder="1" applyAlignment="1" applyProtection="1">
      <alignment horizontal="right"/>
      <protection locked="0"/>
    </xf>
    <xf numFmtId="4" fontId="2" fillId="79" borderId="285" xfId="3" applyNumberFormat="1" applyFont="1" applyFill="1" applyBorder="1"/>
    <xf numFmtId="0" fontId="1" fillId="75" borderId="284" xfId="3" applyFill="1" applyBorder="1" applyProtection="1">
      <protection locked="0"/>
    </xf>
    <xf numFmtId="0" fontId="1" fillId="75" borderId="285" xfId="3" applyFill="1" applyBorder="1" applyProtection="1">
      <protection locked="0"/>
    </xf>
    <xf numFmtId="4" fontId="1" fillId="75" borderId="296" xfId="3" applyNumberFormat="1" applyFill="1" applyBorder="1" applyAlignment="1" applyProtection="1">
      <alignment horizontal="right"/>
      <protection locked="0"/>
    </xf>
    <xf numFmtId="168" fontId="1" fillId="75" borderId="294" xfId="3" applyNumberFormat="1" applyFill="1" applyBorder="1" applyProtection="1">
      <protection locked="0"/>
    </xf>
    <xf numFmtId="0" fontId="1" fillId="75" borderId="287" xfId="3" applyFill="1" applyBorder="1" applyProtection="1">
      <protection locked="0"/>
    </xf>
    <xf numFmtId="0" fontId="1" fillId="75" borderId="285" xfId="3" applyFill="1" applyBorder="1" applyAlignment="1" applyProtection="1">
      <alignment horizontal="left"/>
      <protection locked="0"/>
    </xf>
    <xf numFmtId="0" fontId="2" fillId="74" borderId="294" xfId="0" applyFont="1" applyFill="1" applyBorder="1" applyAlignment="1" applyProtection="1">
      <alignment horizontal="center" wrapText="1"/>
      <protection locked="0"/>
    </xf>
    <xf numFmtId="168" fontId="0" fillId="75" borderId="284" xfId="0" applyNumberFormat="1" applyFill="1" applyBorder="1" applyProtection="1">
      <protection locked="0"/>
    </xf>
    <xf numFmtId="0" fontId="0" fillId="75" borderId="287" xfId="0" applyFill="1" applyBorder="1" applyAlignment="1" applyProtection="1">
      <alignment horizontal="left" vertical="center"/>
      <protection locked="0"/>
    </xf>
    <xf numFmtId="1" fontId="15" fillId="75" borderId="284" xfId="0" applyNumberFormat="1" applyFont="1" applyFill="1" applyBorder="1" applyProtection="1">
      <protection locked="0"/>
    </xf>
    <xf numFmtId="171" fontId="15" fillId="75" borderId="285" xfId="1" applyNumberFormat="1" applyFont="1" applyFill="1" applyBorder="1" applyProtection="1">
      <protection locked="0"/>
    </xf>
    <xf numFmtId="171" fontId="63" fillId="75" borderId="296" xfId="1" applyNumberFormat="1" applyFont="1" applyFill="1" applyBorder="1" applyProtection="1"/>
    <xf numFmtId="1" fontId="63" fillId="75" borderId="283" xfId="0" applyNumberFormat="1" applyFont="1" applyFill="1" applyBorder="1" applyAlignment="1" applyProtection="1">
      <alignment horizontal="left"/>
      <protection locked="0"/>
    </xf>
    <xf numFmtId="1" fontId="63" fillId="75" borderId="284" xfId="0" applyNumberFormat="1" applyFont="1" applyFill="1" applyBorder="1" applyProtection="1">
      <protection locked="0"/>
    </xf>
    <xf numFmtId="171" fontId="63" fillId="75" borderId="285" xfId="1" applyNumberFormat="1" applyFont="1" applyFill="1" applyBorder="1" applyProtection="1">
      <protection locked="0"/>
    </xf>
    <xf numFmtId="171" fontId="63" fillId="75" borderId="288" xfId="1" applyNumberFormat="1" applyFont="1" applyFill="1" applyBorder="1" applyProtection="1"/>
    <xf numFmtId="1" fontId="15" fillId="75" borderId="283" xfId="0" applyNumberFormat="1" applyFont="1" applyFill="1" applyBorder="1" applyAlignment="1" applyProtection="1">
      <alignment horizontal="left"/>
      <protection locked="0"/>
    </xf>
    <xf numFmtId="171" fontId="0" fillId="75" borderId="287" xfId="0" applyNumberFormat="1" applyFill="1" applyBorder="1" applyAlignment="1">
      <alignment horizontal="right"/>
    </xf>
    <xf numFmtId="171" fontId="1" fillId="75" borderId="285" xfId="58" applyNumberFormat="1" applyFont="1" applyFill="1" applyBorder="1" applyProtection="1">
      <protection locked="0"/>
    </xf>
    <xf numFmtId="171" fontId="39" fillId="75" borderId="288" xfId="58" applyNumberFormat="1" applyFont="1" applyFill="1" applyBorder="1" applyAlignment="1" applyProtection="1">
      <alignment horizontal="right"/>
    </xf>
    <xf numFmtId="173" fontId="1" fillId="75" borderId="287" xfId="58" applyNumberFormat="1" applyFont="1" applyFill="1" applyBorder="1" applyProtection="1">
      <protection locked="0"/>
    </xf>
    <xf numFmtId="171" fontId="15" fillId="75" borderId="287" xfId="1" applyNumberFormat="1" applyFont="1" applyFill="1" applyBorder="1" applyProtection="1">
      <protection locked="0"/>
    </xf>
    <xf numFmtId="0" fontId="64" fillId="74" borderId="284" xfId="0" applyFont="1" applyFill="1" applyBorder="1" applyAlignment="1" applyProtection="1">
      <alignment horizontal="center"/>
      <protection locked="0"/>
    </xf>
    <xf numFmtId="0" fontId="64" fillId="74" borderId="300" xfId="0" applyFont="1" applyFill="1" applyBorder="1" applyAlignment="1" applyProtection="1">
      <alignment horizontal="center"/>
      <protection locked="0"/>
    </xf>
    <xf numFmtId="0" fontId="39" fillId="75" borderId="283" xfId="0" applyFont="1" applyFill="1" applyBorder="1" applyAlignment="1" applyProtection="1">
      <alignment horizontal="center"/>
      <protection locked="0"/>
    </xf>
    <xf numFmtId="4" fontId="39" fillId="74" borderId="284" xfId="0" applyNumberFormat="1" applyFont="1" applyFill="1" applyBorder="1" applyProtection="1">
      <protection locked="0"/>
    </xf>
    <xf numFmtId="4" fontId="39" fillId="74" borderId="287" xfId="0" applyNumberFormat="1" applyFont="1" applyFill="1" applyBorder="1" applyProtection="1">
      <protection locked="0"/>
    </xf>
    <xf numFmtId="4" fontId="39" fillId="75" borderId="287" xfId="0" applyNumberFormat="1" applyFont="1" applyFill="1" applyBorder="1" applyAlignment="1" applyProtection="1">
      <alignment horizontal="right"/>
      <protection locked="0"/>
    </xf>
    <xf numFmtId="4" fontId="64" fillId="77" borderId="296" xfId="0" applyNumberFormat="1" applyFont="1" applyFill="1" applyBorder="1" applyAlignment="1">
      <alignment horizontal="right"/>
    </xf>
    <xf numFmtId="4" fontId="64" fillId="77" borderId="301" xfId="0" applyNumberFormat="1" applyFont="1" applyFill="1" applyBorder="1" applyAlignment="1">
      <alignment horizontal="right"/>
    </xf>
    <xf numFmtId="0" fontId="39" fillId="74" borderId="284" xfId="0" applyFont="1" applyFill="1" applyBorder="1" applyAlignment="1" applyProtection="1">
      <alignment horizontal="right"/>
      <protection locked="0"/>
    </xf>
    <xf numFmtId="4" fontId="64" fillId="74" borderId="284" xfId="0" applyNumberFormat="1" applyFont="1" applyFill="1" applyBorder="1" applyAlignment="1" applyProtection="1">
      <alignment horizontal="right"/>
      <protection locked="0"/>
    </xf>
    <xf numFmtId="4" fontId="64" fillId="77" borderId="284" xfId="0" applyNumberFormat="1" applyFont="1" applyFill="1" applyBorder="1" applyAlignment="1">
      <alignment horizontal="right"/>
    </xf>
    <xf numFmtId="4" fontId="64" fillId="77" borderId="287" xfId="0" applyNumberFormat="1" applyFont="1" applyFill="1" applyBorder="1" applyAlignment="1">
      <alignment horizontal="right"/>
    </xf>
    <xf numFmtId="4" fontId="64" fillId="75" borderId="292" xfId="0" applyNumberFormat="1" applyFont="1" applyFill="1" applyBorder="1" applyAlignment="1">
      <alignment horizontal="right"/>
    </xf>
    <xf numFmtId="4" fontId="64" fillId="74" borderId="292" xfId="0" applyNumberFormat="1" applyFont="1" applyFill="1" applyBorder="1" applyAlignment="1" applyProtection="1">
      <alignment horizontal="right"/>
      <protection locked="0"/>
    </xf>
    <xf numFmtId="4" fontId="64" fillId="79" borderId="292" xfId="0" applyNumberFormat="1" applyFont="1" applyFill="1" applyBorder="1" applyAlignment="1">
      <alignment horizontal="right"/>
    </xf>
    <xf numFmtId="4" fontId="64" fillId="79" borderId="300" xfId="0" applyNumberFormat="1" applyFont="1" applyFill="1" applyBorder="1" applyAlignment="1">
      <alignment horizontal="right"/>
    </xf>
    <xf numFmtId="4" fontId="64" fillId="79" borderId="301" xfId="0" applyNumberFormat="1" applyFont="1" applyFill="1" applyBorder="1" applyAlignment="1">
      <alignment horizontal="right"/>
    </xf>
    <xf numFmtId="168" fontId="39" fillId="75" borderId="294" xfId="0" applyNumberFormat="1" applyFont="1" applyFill="1" applyBorder="1" applyAlignment="1" applyProtection="1">
      <alignment horizontal="left" vertical="center"/>
      <protection locked="0"/>
    </xf>
    <xf numFmtId="0" fontId="39" fillId="74" borderId="284" xfId="0" applyFont="1" applyFill="1" applyBorder="1" applyProtection="1">
      <protection locked="0"/>
    </xf>
    <xf numFmtId="0" fontId="39" fillId="75" borderId="284" xfId="0" applyFont="1" applyFill="1" applyBorder="1" applyAlignment="1" applyProtection="1">
      <alignment horizontal="left" vertical="center"/>
      <protection locked="0"/>
    </xf>
    <xf numFmtId="0" fontId="39" fillId="75" borderId="287" xfId="0" applyFont="1" applyFill="1" applyBorder="1" applyAlignment="1" applyProtection="1">
      <alignment horizontal="left" vertical="center"/>
      <protection locked="0"/>
    </xf>
    <xf numFmtId="0" fontId="135" fillId="38" borderId="303" xfId="0" applyFont="1" applyFill="1" applyBorder="1" applyAlignment="1">
      <alignment vertical="center"/>
    </xf>
    <xf numFmtId="0" fontId="135" fillId="38" borderId="282" xfId="0" applyFont="1" applyFill="1" applyBorder="1" applyAlignment="1">
      <alignment vertical="center"/>
    </xf>
    <xf numFmtId="0" fontId="135" fillId="38" borderId="290" xfId="0" applyFont="1" applyFill="1" applyBorder="1" applyAlignment="1">
      <alignment vertical="center"/>
    </xf>
    <xf numFmtId="0" fontId="16" fillId="38" borderId="284" xfId="0" applyFont="1" applyFill="1" applyBorder="1" applyAlignment="1">
      <alignment horizontal="center" vertical="center"/>
    </xf>
    <xf numFmtId="165" fontId="16" fillId="39" borderId="284" xfId="0" applyNumberFormat="1" applyFont="1" applyFill="1" applyBorder="1" applyAlignment="1" applyProtection="1">
      <alignment horizontal="right" vertical="center"/>
      <protection locked="0"/>
    </xf>
    <xf numFmtId="3" fontId="135" fillId="38" borderId="282" xfId="0" applyNumberFormat="1" applyFont="1" applyFill="1" applyBorder="1" applyAlignment="1">
      <alignment vertical="center"/>
    </xf>
    <xf numFmtId="3" fontId="135" fillId="38" borderId="304" xfId="0" applyNumberFormat="1" applyFont="1" applyFill="1" applyBorder="1" applyAlignment="1">
      <alignment vertical="center"/>
    </xf>
    <xf numFmtId="0" fontId="119" fillId="39" borderId="287" xfId="0" applyFont="1" applyFill="1" applyBorder="1" applyAlignment="1" applyProtection="1">
      <alignment horizontal="center" vertical="center"/>
      <protection locked="0"/>
    </xf>
    <xf numFmtId="4" fontId="57" fillId="36" borderId="284" xfId="0" applyNumberFormat="1" applyFont="1" applyFill="1" applyBorder="1" applyProtection="1">
      <protection locked="0"/>
    </xf>
    <xf numFmtId="0" fontId="2" fillId="74" borderId="283" xfId="0" applyFont="1" applyFill="1" applyBorder="1" applyAlignment="1" applyProtection="1">
      <alignment horizontal="center" vertical="center" wrapText="1"/>
      <protection locked="0"/>
    </xf>
    <xf numFmtId="0" fontId="2" fillId="74" borderId="284" xfId="0" applyFont="1" applyFill="1" applyBorder="1" applyAlignment="1" applyProtection="1">
      <alignment horizontal="center" vertical="center"/>
      <protection locked="0"/>
    </xf>
    <xf numFmtId="0" fontId="2" fillId="74" borderId="284" xfId="0" applyFont="1" applyFill="1" applyBorder="1" applyAlignment="1" applyProtection="1">
      <alignment vertical="center" wrapText="1"/>
      <protection locked="0"/>
    </xf>
    <xf numFmtId="0" fontId="39" fillId="75" borderId="283" xfId="0" applyFont="1" applyFill="1" applyBorder="1" applyAlignment="1" applyProtection="1">
      <alignment horizontal="center" vertical="center"/>
      <protection locked="0"/>
    </xf>
    <xf numFmtId="0" fontId="126" fillId="74" borderId="284" xfId="0" applyFont="1" applyFill="1" applyBorder="1" applyAlignment="1" applyProtection="1">
      <alignment horizontal="center" vertical="center" wrapText="1"/>
      <protection locked="0"/>
    </xf>
    <xf numFmtId="4" fontId="2" fillId="77" borderId="284" xfId="0" applyNumberFormat="1" applyFont="1" applyFill="1" applyBorder="1" applyAlignment="1">
      <alignment horizontal="right"/>
    </xf>
    <xf numFmtId="4" fontId="2" fillId="79" borderId="284" xfId="0" applyNumberFormat="1" applyFont="1" applyFill="1" applyBorder="1" applyAlignment="1">
      <alignment horizontal="right"/>
    </xf>
    <xf numFmtId="168" fontId="39" fillId="75" borderId="284" xfId="0" applyNumberFormat="1" applyFont="1" applyFill="1" applyBorder="1" applyAlignment="1" applyProtection="1">
      <alignment horizontal="right" vertical="center"/>
      <protection locked="0"/>
    </xf>
    <xf numFmtId="1" fontId="39" fillId="75" borderId="284" xfId="0" applyNumberFormat="1" applyFont="1" applyFill="1" applyBorder="1" applyAlignment="1" applyProtection="1">
      <alignment horizontal="right" vertical="center"/>
      <protection locked="0"/>
    </xf>
    <xf numFmtId="4" fontId="0" fillId="77" borderId="284" xfId="0" applyNumberFormat="1" applyFill="1" applyBorder="1" applyAlignment="1" applyProtection="1">
      <alignment horizontal="right"/>
      <protection locked="0"/>
    </xf>
    <xf numFmtId="4" fontId="0" fillId="74" borderId="284" xfId="0" applyNumberFormat="1" applyFill="1" applyBorder="1" applyAlignment="1" applyProtection="1">
      <alignment horizontal="right"/>
      <protection locked="0"/>
    </xf>
    <xf numFmtId="4" fontId="2" fillId="74" borderId="284" xfId="0" applyNumberFormat="1" applyFont="1" applyFill="1" applyBorder="1" applyAlignment="1">
      <alignment horizontal="right"/>
    </xf>
    <xf numFmtId="165" fontId="0" fillId="75" borderId="284" xfId="0" applyNumberFormat="1" applyFill="1" applyBorder="1" applyAlignment="1" applyProtection="1">
      <alignment horizontal="right" vertical="center"/>
      <protection locked="0"/>
    </xf>
    <xf numFmtId="0" fontId="0" fillId="75" borderId="299" xfId="0" applyFill="1" applyBorder="1" applyAlignment="1" applyProtection="1">
      <alignment horizontal="left" vertical="center"/>
      <protection locked="0"/>
    </xf>
    <xf numFmtId="165" fontId="0" fillId="75" borderId="292" xfId="0" applyNumberFormat="1" applyFill="1" applyBorder="1" applyAlignment="1">
      <alignment horizontal="right" vertical="center"/>
    </xf>
    <xf numFmtId="3" fontId="59" fillId="74" borderId="282" xfId="0" applyNumberFormat="1" applyFont="1" applyFill="1" applyBorder="1" applyAlignment="1">
      <alignment vertical="center"/>
    </xf>
    <xf numFmtId="3" fontId="59" fillId="74" borderId="308" xfId="0" applyNumberFormat="1" applyFont="1" applyFill="1" applyBorder="1" applyAlignment="1">
      <alignment vertical="center"/>
    </xf>
    <xf numFmtId="0" fontId="6" fillId="75" borderId="287" xfId="0" applyFont="1" applyFill="1" applyBorder="1" applyAlignment="1" applyProtection="1">
      <alignment horizontal="center" vertical="center"/>
      <protection locked="0"/>
    </xf>
    <xf numFmtId="4" fontId="57" fillId="75" borderId="284" xfId="0" applyNumberFormat="1" applyFont="1" applyFill="1" applyBorder="1"/>
    <xf numFmtId="4" fontId="2" fillId="79" borderId="285" xfId="0" applyNumberFormat="1" applyFont="1" applyFill="1" applyBorder="1" applyAlignment="1">
      <alignment horizontal="right"/>
    </xf>
    <xf numFmtId="0" fontId="145" fillId="74" borderId="284" xfId="0" applyFont="1" applyFill="1" applyBorder="1" applyAlignment="1">
      <alignment horizontal="center" vertical="center" wrapText="1"/>
    </xf>
    <xf numFmtId="0" fontId="2" fillId="74" borderId="284" xfId="0" applyFont="1" applyFill="1" applyBorder="1" applyAlignment="1">
      <alignment vertical="center" wrapText="1"/>
    </xf>
    <xf numFmtId="0" fontId="145" fillId="74" borderId="283" xfId="0" applyFont="1" applyFill="1" applyBorder="1" applyAlignment="1">
      <alignment horizontal="center" vertical="center" wrapText="1"/>
    </xf>
    <xf numFmtId="0" fontId="2" fillId="74" borderId="284" xfId="0" applyFont="1" applyFill="1" applyBorder="1" applyAlignment="1">
      <alignment horizontal="center" vertical="center" wrapText="1"/>
    </xf>
    <xf numFmtId="0" fontId="145" fillId="74" borderId="284" xfId="0" applyFont="1" applyFill="1" applyBorder="1" applyAlignment="1">
      <alignment vertical="center" wrapText="1"/>
    </xf>
    <xf numFmtId="0" fontId="145" fillId="74" borderId="285" xfId="0" applyFont="1" applyFill="1" applyBorder="1" applyAlignment="1">
      <alignment vertical="center" wrapText="1"/>
    </xf>
    <xf numFmtId="0" fontId="38" fillId="74" borderId="283" xfId="0" applyFont="1" applyFill="1" applyBorder="1" applyAlignment="1">
      <alignment horizontal="center" vertical="center" wrapText="1"/>
    </xf>
    <xf numFmtId="0" fontId="30" fillId="74" borderId="283" xfId="0" applyFont="1" applyFill="1" applyBorder="1" applyAlignment="1">
      <alignment horizontal="center" vertical="center" wrapText="1"/>
    </xf>
    <xf numFmtId="4" fontId="0" fillId="75" borderId="284" xfId="0" applyNumberFormat="1" applyFill="1" applyBorder="1" applyAlignment="1">
      <alignment horizontal="right"/>
    </xf>
    <xf numFmtId="0" fontId="2" fillId="74" borderId="285" xfId="0" applyFont="1" applyFill="1" applyBorder="1" applyAlignment="1">
      <alignment vertical="center" wrapText="1"/>
    </xf>
    <xf numFmtId="179" fontId="0" fillId="75" borderId="284" xfId="0" applyNumberFormat="1" applyFill="1" applyBorder="1" applyAlignment="1">
      <alignment horizontal="right"/>
    </xf>
    <xf numFmtId="4" fontId="146" fillId="84" borderId="284" xfId="0" applyNumberFormat="1" applyFont="1" applyFill="1" applyBorder="1" applyAlignment="1" applyProtection="1">
      <alignment vertical="center"/>
      <protection locked="0"/>
    </xf>
    <xf numFmtId="0" fontId="146" fillId="84" borderId="284" xfId="0" applyFont="1" applyFill="1" applyBorder="1" applyAlignment="1" applyProtection="1">
      <alignment horizontal="right" vertical="center"/>
      <protection locked="0"/>
    </xf>
    <xf numFmtId="0" fontId="146" fillId="84" borderId="284" xfId="0" applyFont="1" applyFill="1" applyBorder="1" applyAlignment="1" applyProtection="1">
      <alignment vertical="center"/>
      <protection locked="0"/>
    </xf>
    <xf numFmtId="0" fontId="146" fillId="84" borderId="285" xfId="0" applyFont="1" applyFill="1" applyBorder="1" applyAlignment="1" applyProtection="1">
      <alignment vertical="center"/>
      <protection locked="0"/>
    </xf>
    <xf numFmtId="0" fontId="16" fillId="74" borderId="284" xfId="0" applyFont="1" applyFill="1" applyBorder="1" applyProtection="1">
      <protection locked="0"/>
    </xf>
    <xf numFmtId="168" fontId="16" fillId="75" borderId="284" xfId="0" applyNumberFormat="1" applyFont="1" applyFill="1" applyBorder="1" applyAlignment="1" applyProtection="1">
      <alignment horizontal="left" vertical="center"/>
      <protection locked="0"/>
    </xf>
    <xf numFmtId="4" fontId="2" fillId="2" borderId="284" xfId="0" applyNumberFormat="1" applyFont="1" applyFill="1" applyBorder="1" applyAlignment="1">
      <alignment horizontal="right"/>
    </xf>
    <xf numFmtId="0" fontId="2" fillId="74" borderId="287" xfId="0" applyFont="1" applyFill="1" applyBorder="1" applyAlignment="1" applyProtection="1">
      <alignment horizontal="center"/>
      <protection locked="0"/>
    </xf>
    <xf numFmtId="0" fontId="101" fillId="74" borderId="284" xfId="0" applyFont="1" applyFill="1" applyBorder="1" applyAlignment="1" applyProtection="1">
      <alignment horizontal="center" vertical="center" wrapText="1"/>
      <protection locked="0"/>
    </xf>
    <xf numFmtId="0" fontId="2" fillId="74" borderId="297" xfId="0" applyFont="1" applyFill="1" applyBorder="1" applyAlignment="1" applyProtection="1">
      <alignment horizontal="center" vertical="center" wrapText="1"/>
      <protection locked="0"/>
    </xf>
    <xf numFmtId="0" fontId="2" fillId="74" borderId="294" xfId="0" applyFont="1" applyFill="1" applyBorder="1" applyAlignment="1" applyProtection="1">
      <alignment horizontal="center" vertical="center" wrapText="1"/>
      <protection locked="0"/>
    </xf>
    <xf numFmtId="4" fontId="2" fillId="75" borderId="287" xfId="0" applyNumberFormat="1" applyFont="1" applyFill="1" applyBorder="1" applyAlignment="1">
      <alignment horizontal="right"/>
    </xf>
    <xf numFmtId="0" fontId="0" fillId="74" borderId="283" xfId="0" applyFill="1" applyBorder="1" applyAlignment="1" applyProtection="1">
      <alignment horizontal="center"/>
      <protection locked="0"/>
    </xf>
    <xf numFmtId="0" fontId="64" fillId="74" borderId="284" xfId="0" applyFont="1" applyFill="1" applyBorder="1" applyAlignment="1" applyProtection="1">
      <alignment wrapText="1"/>
      <protection locked="0"/>
    </xf>
    <xf numFmtId="0" fontId="64" fillId="74" borderId="284" xfId="0" applyFont="1" applyFill="1" applyBorder="1" applyAlignment="1" applyProtection="1">
      <alignment horizontal="center" vertical="top" wrapText="1"/>
      <protection locked="0"/>
    </xf>
    <xf numFmtId="4" fontId="64" fillId="74" borderId="284" xfId="0" applyNumberFormat="1" applyFont="1" applyFill="1" applyBorder="1" applyAlignment="1" applyProtection="1">
      <alignment horizontal="center"/>
      <protection locked="0"/>
    </xf>
    <xf numFmtId="4" fontId="64" fillId="74" borderId="284" xfId="0" applyNumberFormat="1" applyFont="1" applyFill="1" applyBorder="1" applyAlignment="1" applyProtection="1">
      <alignment horizontal="center" vertical="top" wrapText="1"/>
      <protection locked="0"/>
    </xf>
    <xf numFmtId="4" fontId="64" fillId="74" borderId="290" xfId="0" applyNumberFormat="1" applyFont="1" applyFill="1" applyBorder="1" applyAlignment="1" applyProtection="1">
      <alignment horizontal="center" vertical="top" wrapText="1"/>
      <protection locked="0"/>
    </xf>
    <xf numFmtId="4" fontId="64" fillId="74" borderId="282" xfId="0" applyNumberFormat="1" applyFont="1" applyFill="1" applyBorder="1" applyAlignment="1" applyProtection="1">
      <alignment horizontal="center" vertical="top" wrapText="1"/>
      <protection locked="0"/>
    </xf>
    <xf numFmtId="0" fontId="64" fillId="74" borderId="285" xfId="0" applyFont="1" applyFill="1" applyBorder="1" applyAlignment="1" applyProtection="1">
      <alignment horizontal="center"/>
      <protection locked="0"/>
    </xf>
    <xf numFmtId="4" fontId="2" fillId="75" borderId="290" xfId="0" applyNumberFormat="1" applyFont="1" applyFill="1" applyBorder="1" applyAlignment="1">
      <alignment horizontal="right"/>
    </xf>
    <xf numFmtId="4" fontId="2" fillId="75" borderId="282" xfId="0" applyNumberFormat="1" applyFont="1" applyFill="1" applyBorder="1" applyAlignment="1">
      <alignment horizontal="right"/>
    </xf>
    <xf numFmtId="168" fontId="0" fillId="75" borderId="290" xfId="0" applyNumberFormat="1" applyFill="1" applyBorder="1" applyProtection="1">
      <protection locked="0"/>
    </xf>
    <xf numFmtId="4" fontId="2" fillId="74" borderId="284" xfId="0" applyNumberFormat="1" applyFont="1" applyFill="1" applyBorder="1"/>
    <xf numFmtId="168" fontId="0" fillId="75" borderId="298" xfId="0" applyNumberFormat="1" applyFill="1" applyBorder="1" applyProtection="1">
      <protection locked="0"/>
    </xf>
    <xf numFmtId="0" fontId="0" fillId="75" borderId="293" xfId="0" applyFill="1" applyBorder="1" applyAlignment="1" applyProtection="1">
      <alignment horizontal="left" vertical="center"/>
      <protection locked="0"/>
    </xf>
    <xf numFmtId="0" fontId="101" fillId="74" borderId="283" xfId="0" applyFont="1" applyFill="1" applyBorder="1" applyAlignment="1" applyProtection="1">
      <alignment horizontal="center" wrapText="1"/>
      <protection locked="0"/>
    </xf>
    <xf numFmtId="176" fontId="39" fillId="75" borderId="284" xfId="32509" applyNumberFormat="1" applyFont="1" applyFill="1" applyBorder="1" applyProtection="1">
      <protection locked="0"/>
    </xf>
    <xf numFmtId="9" fontId="39" fillId="75" borderId="284" xfId="32504" applyFont="1" applyFill="1" applyBorder="1" applyAlignment="1" applyProtection="1">
      <alignment horizontal="center" vertical="center"/>
      <protection locked="0"/>
    </xf>
    <xf numFmtId="176" fontId="39" fillId="77" borderId="284" xfId="1" applyNumberFormat="1" applyFont="1" applyFill="1" applyBorder="1" applyProtection="1"/>
    <xf numFmtId="3" fontId="64" fillId="79" borderId="284" xfId="0" applyNumberFormat="1" applyFont="1" applyFill="1" applyBorder="1" applyAlignment="1">
      <alignment horizontal="right"/>
    </xf>
    <xf numFmtId="164" fontId="39" fillId="75" borderId="284" xfId="32509" applyFont="1" applyFill="1" applyBorder="1" applyProtection="1">
      <protection locked="0"/>
    </xf>
    <xf numFmtId="167" fontId="39" fillId="75" borderId="284" xfId="1" applyFont="1" applyFill="1" applyBorder="1" applyProtection="1">
      <protection locked="0"/>
    </xf>
    <xf numFmtId="167" fontId="64" fillId="75" borderId="284" xfId="1" applyFont="1" applyFill="1" applyBorder="1" applyAlignment="1" applyProtection="1">
      <protection locked="0"/>
    </xf>
    <xf numFmtId="9" fontId="39" fillId="74" borderId="290" xfId="0" applyNumberFormat="1" applyFont="1" applyFill="1" applyBorder="1" applyProtection="1">
      <protection locked="0"/>
    </xf>
    <xf numFmtId="176" fontId="39" fillId="77" borderId="294" xfId="0" applyNumberFormat="1" applyFont="1" applyFill="1" applyBorder="1"/>
    <xf numFmtId="4" fontId="2" fillId="79" borderId="292" xfId="0" applyNumberFormat="1" applyFont="1" applyFill="1" applyBorder="1"/>
    <xf numFmtId="4" fontId="2" fillId="79" borderId="293" xfId="0" applyNumberFormat="1" applyFont="1" applyFill="1" applyBorder="1"/>
    <xf numFmtId="4" fontId="2" fillId="75" borderId="284" xfId="0" applyNumberFormat="1" applyFont="1" applyFill="1" applyBorder="1"/>
    <xf numFmtId="0" fontId="6" fillId="75" borderId="287" xfId="7" applyFill="1" applyBorder="1" applyProtection="1">
      <protection locked="0"/>
    </xf>
    <xf numFmtId="0" fontId="6" fillId="75" borderId="290" xfId="7" applyFill="1" applyBorder="1" applyProtection="1">
      <protection locked="0"/>
    </xf>
    <xf numFmtId="0" fontId="64" fillId="74" borderId="294" xfId="0" applyFont="1" applyFill="1" applyBorder="1" applyAlignment="1" applyProtection="1">
      <alignment horizontal="center"/>
      <protection locked="0"/>
    </xf>
    <xf numFmtId="0" fontId="39" fillId="75" borderId="287" xfId="0" applyFont="1" applyFill="1" applyBorder="1" applyProtection="1">
      <protection locked="0"/>
    </xf>
    <xf numFmtId="0" fontId="39" fillId="75" borderId="297" xfId="0" applyFont="1" applyFill="1" applyBorder="1" applyProtection="1">
      <protection locked="0"/>
    </xf>
    <xf numFmtId="0" fontId="2" fillId="74" borderId="283" xfId="0" applyFont="1" applyFill="1" applyBorder="1" applyAlignment="1" applyProtection="1">
      <alignment horizontal="center" wrapText="1"/>
      <protection locked="0"/>
    </xf>
    <xf numFmtId="0" fontId="2" fillId="74" borderId="284" xfId="0" applyFont="1" applyFill="1" applyBorder="1" applyAlignment="1">
      <alignment horizontal="center" wrapText="1"/>
    </xf>
    <xf numFmtId="172" fontId="0" fillId="75" borderId="284" xfId="0" applyNumberFormat="1" applyFill="1" applyBorder="1" applyAlignment="1" applyProtection="1">
      <alignment horizontal="right"/>
      <protection locked="0"/>
    </xf>
    <xf numFmtId="4" fontId="2" fillId="75" borderId="284" xfId="0" applyNumberFormat="1" applyFont="1" applyFill="1" applyBorder="1" applyProtection="1">
      <protection locked="0"/>
    </xf>
    <xf numFmtId="4" fontId="2" fillId="79" borderId="285" xfId="0" applyNumberFormat="1" applyFont="1" applyFill="1" applyBorder="1"/>
    <xf numFmtId="9" fontId="2" fillId="74" borderId="284" xfId="0" applyNumberFormat="1" applyFont="1" applyFill="1" applyBorder="1" applyAlignment="1" applyProtection="1">
      <alignment horizontal="center" vertical="center"/>
      <protection locked="0"/>
    </xf>
    <xf numFmtId="10" fontId="64" fillId="74" borderId="284" xfId="0" applyNumberFormat="1" applyFont="1" applyFill="1" applyBorder="1" applyAlignment="1" applyProtection="1">
      <alignment horizontal="center" vertical="center"/>
      <protection locked="0"/>
    </xf>
    <xf numFmtId="9" fontId="64" fillId="74" borderId="284" xfId="0" applyNumberFormat="1" applyFont="1" applyFill="1" applyBorder="1" applyAlignment="1" applyProtection="1">
      <alignment horizontal="center" vertical="center"/>
      <protection locked="0"/>
    </xf>
    <xf numFmtId="4" fontId="0" fillId="75" borderId="284" xfId="0" applyNumberFormat="1" applyFill="1" applyBorder="1" applyAlignment="1" applyProtection="1">
      <alignment vertical="top"/>
      <protection locked="0"/>
    </xf>
    <xf numFmtId="4" fontId="39" fillId="75" borderId="284" xfId="0" applyNumberFormat="1" applyFont="1" applyFill="1" applyBorder="1" applyAlignment="1" applyProtection="1">
      <alignment vertical="top"/>
      <protection locked="0"/>
    </xf>
    <xf numFmtId="4" fontId="0" fillId="74" borderId="284" xfId="0" applyNumberFormat="1" applyFill="1" applyBorder="1" applyAlignment="1" applyProtection="1">
      <alignment vertical="top"/>
      <protection locked="0"/>
    </xf>
    <xf numFmtId="4" fontId="2" fillId="77" borderId="284" xfId="0" applyNumberFormat="1" applyFont="1" applyFill="1" applyBorder="1" applyAlignment="1" applyProtection="1">
      <alignment vertical="top"/>
      <protection locked="0"/>
    </xf>
    <xf numFmtId="4" fontId="0" fillId="74" borderId="287" xfId="0" applyNumberFormat="1" applyFill="1" applyBorder="1" applyAlignment="1" applyProtection="1">
      <alignment vertical="top"/>
      <protection locked="0"/>
    </xf>
    <xf numFmtId="4" fontId="2" fillId="74" borderId="285" xfId="0" applyNumberFormat="1" applyFont="1" applyFill="1" applyBorder="1" applyAlignment="1" applyProtection="1">
      <alignment vertical="top"/>
      <protection locked="0"/>
    </xf>
    <xf numFmtId="4" fontId="39" fillId="74" borderId="284" xfId="0" applyNumberFormat="1" applyFont="1" applyFill="1" applyBorder="1" applyAlignment="1">
      <alignment vertical="top"/>
    </xf>
    <xf numFmtId="4" fontId="39" fillId="74" borderId="284" xfId="0" applyNumberFormat="1" applyFont="1" applyFill="1" applyBorder="1" applyAlignment="1" applyProtection="1">
      <alignment vertical="top"/>
      <protection locked="0"/>
    </xf>
    <xf numFmtId="4" fontId="2" fillId="79" borderId="285" xfId="0" applyNumberFormat="1" applyFont="1" applyFill="1" applyBorder="1" applyAlignment="1">
      <alignment vertical="top"/>
    </xf>
    <xf numFmtId="168" fontId="0" fillId="75" borderId="290" xfId="0" applyNumberFormat="1" applyFill="1" applyBorder="1" applyAlignment="1" applyProtection="1">
      <alignment horizontal="left" vertical="center"/>
      <protection locked="0"/>
    </xf>
    <xf numFmtId="4" fontId="2" fillId="79" borderId="285" xfId="0" applyNumberFormat="1" applyFont="1" applyFill="1" applyBorder="1" applyAlignment="1" applyProtection="1">
      <alignment vertical="top"/>
      <protection locked="0"/>
    </xf>
    <xf numFmtId="0" fontId="2" fillId="74" borderId="283" xfId="0" applyFont="1" applyFill="1" applyBorder="1" applyAlignment="1">
      <alignment horizontal="center" wrapText="1"/>
    </xf>
    <xf numFmtId="0" fontId="2" fillId="74" borderId="283" xfId="0" applyFont="1" applyFill="1" applyBorder="1" applyAlignment="1">
      <alignment horizontal="left" vertical="center"/>
    </xf>
    <xf numFmtId="43" fontId="2" fillId="74" borderId="284" xfId="32438" applyFont="1" applyFill="1" applyBorder="1" applyAlignment="1">
      <alignment horizontal="center" vertical="center" wrapText="1"/>
    </xf>
    <xf numFmtId="0" fontId="2" fillId="74" borderId="287" xfId="0" applyFont="1" applyFill="1" applyBorder="1" applyAlignment="1">
      <alignment horizontal="center" vertical="center"/>
    </xf>
    <xf numFmtId="0" fontId="2" fillId="74" borderId="284" xfId="0" applyFont="1" applyFill="1" applyBorder="1" applyAlignment="1">
      <alignment vertical="center"/>
    </xf>
    <xf numFmtId="43" fontId="0" fillId="75" borderId="284" xfId="32438" applyFont="1" applyFill="1" applyBorder="1"/>
    <xf numFmtId="43" fontId="0" fillId="77" borderId="287" xfId="0" applyNumberFormat="1" applyFill="1" applyBorder="1"/>
    <xf numFmtId="0" fontId="0" fillId="74" borderId="287" xfId="0" applyFill="1" applyBorder="1"/>
    <xf numFmtId="0" fontId="0" fillId="74" borderId="302" xfId="0" applyFill="1" applyBorder="1" applyAlignment="1">
      <alignment horizontal="left"/>
    </xf>
    <xf numFmtId="0" fontId="0" fillId="74" borderId="292" xfId="0" applyFill="1" applyBorder="1"/>
    <xf numFmtId="0" fontId="0" fillId="74" borderId="301" xfId="0" applyFill="1" applyBorder="1"/>
    <xf numFmtId="0" fontId="0" fillId="74" borderId="296" xfId="0" applyFill="1" applyBorder="1"/>
    <xf numFmtId="0" fontId="2" fillId="74" borderId="283" xfId="0" applyFont="1" applyFill="1" applyBorder="1" applyAlignment="1">
      <alignment horizontal="left" vertical="center" wrapText="1"/>
    </xf>
    <xf numFmtId="43" fontId="0" fillId="74" borderId="284" xfId="32438" applyFont="1" applyFill="1" applyBorder="1"/>
    <xf numFmtId="0" fontId="0" fillId="74" borderId="284" xfId="0" applyFill="1" applyBorder="1"/>
    <xf numFmtId="43" fontId="0" fillId="79" borderId="287" xfId="0" applyNumberFormat="1" applyFill="1" applyBorder="1"/>
    <xf numFmtId="0" fontId="0" fillId="75" borderId="287" xfId="0" applyFill="1" applyBorder="1" applyAlignment="1">
      <alignment vertical="center" wrapText="1"/>
    </xf>
    <xf numFmtId="14" fontId="0" fillId="75" borderId="289" xfId="0" applyNumberFormat="1" applyFill="1" applyBorder="1" applyAlignment="1">
      <alignment horizontal="left" vertical="center"/>
    </xf>
    <xf numFmtId="0" fontId="0" fillId="75" borderId="284" xfId="0" applyFill="1" applyBorder="1" applyAlignment="1">
      <alignment vertical="center"/>
    </xf>
    <xf numFmtId="0" fontId="0" fillId="75" borderId="288" xfId="0" applyFill="1" applyBorder="1" applyAlignment="1">
      <alignment vertical="center"/>
    </xf>
    <xf numFmtId="0" fontId="2" fillId="5" borderId="283" xfId="0" applyFont="1" applyFill="1" applyBorder="1" applyAlignment="1">
      <alignment horizontal="left" vertical="center"/>
    </xf>
    <xf numFmtId="0" fontId="2" fillId="74" borderId="283" xfId="0" applyFont="1" applyFill="1" applyBorder="1"/>
    <xf numFmtId="0" fontId="0" fillId="75" borderId="287" xfId="0" applyFill="1" applyBorder="1"/>
    <xf numFmtId="0" fontId="2" fillId="74" borderId="283" xfId="0" applyFont="1" applyFill="1" applyBorder="1" applyAlignment="1">
      <alignment vertical="center"/>
    </xf>
    <xf numFmtId="43" fontId="0" fillId="79" borderId="284" xfId="0" applyNumberFormat="1" applyFill="1" applyBorder="1"/>
    <xf numFmtId="0" fontId="0" fillId="75" borderId="287" xfId="0" applyFill="1" applyBorder="1" applyAlignment="1">
      <alignment wrapText="1"/>
    </xf>
    <xf numFmtId="43" fontId="0" fillId="77" borderId="284" xfId="0" applyNumberFormat="1" applyFill="1" applyBorder="1"/>
    <xf numFmtId="0" fontId="2" fillId="74" borderId="285" xfId="0" applyFont="1" applyFill="1" applyBorder="1" applyAlignment="1">
      <alignment vertical="center"/>
    </xf>
    <xf numFmtId="0" fontId="87" fillId="74" borderId="284" xfId="0" applyFont="1" applyFill="1" applyBorder="1" applyAlignment="1" applyProtection="1">
      <alignment horizontal="center" vertical="center" wrapText="1"/>
      <protection locked="0"/>
    </xf>
    <xf numFmtId="0" fontId="56" fillId="74" borderId="284" xfId="0" applyFont="1" applyFill="1" applyBorder="1" applyAlignment="1" applyProtection="1">
      <alignment horizontal="center" wrapText="1"/>
      <protection locked="0"/>
    </xf>
    <xf numFmtId="0" fontId="56" fillId="74" borderId="285" xfId="0" applyFont="1" applyFill="1" applyBorder="1" applyAlignment="1" applyProtection="1">
      <alignment horizontal="center" wrapText="1"/>
      <protection locked="0"/>
    </xf>
    <xf numFmtId="0" fontId="2" fillId="2" borderId="283" xfId="0" applyFont="1" applyFill="1" applyBorder="1" applyAlignment="1">
      <alignment horizontal="center"/>
    </xf>
    <xf numFmtId="0" fontId="138" fillId="36" borderId="283" xfId="0" applyFont="1" applyFill="1" applyBorder="1" applyProtection="1">
      <protection locked="0"/>
    </xf>
    <xf numFmtId="0" fontId="138" fillId="36" borderId="284" xfId="0" applyFont="1" applyFill="1" applyBorder="1" applyProtection="1">
      <protection locked="0"/>
    </xf>
    <xf numFmtId="4" fontId="138" fillId="36" borderId="284" xfId="0" applyNumberFormat="1" applyFont="1" applyFill="1" applyBorder="1" applyAlignment="1" applyProtection="1">
      <alignment horizontal="right"/>
      <protection locked="0"/>
    </xf>
    <xf numFmtId="14" fontId="138" fillId="36" borderId="284" xfId="0" applyNumberFormat="1" applyFont="1" applyFill="1" applyBorder="1" applyProtection="1">
      <protection locked="0"/>
    </xf>
    <xf numFmtId="0" fontId="138" fillId="36" borderId="292" xfId="0" applyFont="1" applyFill="1" applyBorder="1" applyProtection="1">
      <protection locked="0"/>
    </xf>
    <xf numFmtId="0" fontId="138" fillId="2" borderId="287" xfId="0" applyFont="1" applyFill="1" applyBorder="1" applyProtection="1">
      <protection locked="0"/>
    </xf>
    <xf numFmtId="0" fontId="138" fillId="2" borderId="282" xfId="0" applyFont="1" applyFill="1" applyBorder="1" applyProtection="1">
      <protection locked="0"/>
    </xf>
    <xf numFmtId="0" fontId="138" fillId="2" borderId="290" xfId="0" applyFont="1" applyFill="1" applyBorder="1" applyProtection="1">
      <protection locked="0"/>
    </xf>
    <xf numFmtId="0" fontId="2" fillId="73" borderId="315" xfId="0" applyFont="1" applyFill="1" applyBorder="1" applyAlignment="1">
      <alignment horizontal="center" vertical="center" wrapText="1"/>
    </xf>
    <xf numFmtId="0" fontId="2" fillId="73" borderId="316" xfId="0" applyFont="1" applyFill="1" applyBorder="1" applyAlignment="1">
      <alignment horizontal="center" vertical="center" wrapText="1"/>
    </xf>
    <xf numFmtId="0" fontId="36" fillId="72" borderId="323" xfId="0" applyFont="1" applyFill="1" applyBorder="1" applyAlignment="1">
      <alignment horizontal="left" vertical="center" wrapText="1"/>
    </xf>
    <xf numFmtId="0" fontId="0" fillId="72" borderId="330" xfId="0" applyFill="1" applyBorder="1" applyAlignment="1">
      <alignment horizontal="center" vertical="center" wrapText="1"/>
    </xf>
    <xf numFmtId="0" fontId="0" fillId="72" borderId="333" xfId="0" applyFill="1" applyBorder="1" applyAlignment="1">
      <alignment horizontal="center" vertical="center" wrapText="1"/>
    </xf>
    <xf numFmtId="0" fontId="0" fillId="39" borderId="334" xfId="0" applyFill="1" applyBorder="1" applyAlignment="1" applyProtection="1">
      <alignment horizontal="center" vertical="center" wrapText="1"/>
      <protection locked="0"/>
    </xf>
    <xf numFmtId="167" fontId="0" fillId="39" borderId="329" xfId="1" applyFont="1" applyFill="1" applyBorder="1" applyAlignment="1" applyProtection="1">
      <alignment horizontal="right" vertical="center" wrapText="1"/>
      <protection locked="0"/>
    </xf>
    <xf numFmtId="0" fontId="0" fillId="39" borderId="320" xfId="0" applyFill="1" applyBorder="1" applyAlignment="1" applyProtection="1">
      <alignment horizontal="center" vertical="center" wrapText="1"/>
      <protection locked="0"/>
    </xf>
    <xf numFmtId="167" fontId="1" fillId="37" borderId="339" xfId="1" applyFill="1" applyBorder="1" applyAlignment="1">
      <alignment horizontal="right"/>
    </xf>
    <xf numFmtId="167" fontId="2" fillId="4" borderId="341" xfId="1" applyFont="1" applyFill="1" applyBorder="1" applyAlignment="1">
      <alignment horizontal="right"/>
    </xf>
    <xf numFmtId="167" fontId="0" fillId="40" borderId="341" xfId="1" applyFont="1" applyFill="1" applyBorder="1" applyAlignment="1">
      <alignment vertical="center"/>
    </xf>
    <xf numFmtId="10" fontId="36" fillId="39" borderId="341" xfId="0" applyNumberFormat="1" applyFont="1" applyFill="1" applyBorder="1" applyAlignment="1" applyProtection="1">
      <alignment vertical="center"/>
      <protection locked="0"/>
    </xf>
    <xf numFmtId="167" fontId="0" fillId="40" borderId="329" xfId="1" applyFont="1" applyFill="1" applyBorder="1" applyAlignment="1">
      <alignment horizontal="right" vertical="center"/>
    </xf>
    <xf numFmtId="0" fontId="0" fillId="39" borderId="340" xfId="0" applyFill="1" applyBorder="1" applyAlignment="1" applyProtection="1">
      <alignment horizontal="center" vertical="center"/>
      <protection locked="0"/>
    </xf>
    <xf numFmtId="0" fontId="0" fillId="39" borderId="345" xfId="0" applyFill="1" applyBorder="1" applyAlignment="1">
      <alignment horizontal="left" vertical="center"/>
    </xf>
    <xf numFmtId="0" fontId="0" fillId="39" borderId="342" xfId="0" applyFill="1" applyBorder="1" applyAlignment="1">
      <alignment horizontal="left" vertical="top"/>
    </xf>
    <xf numFmtId="0" fontId="0" fillId="39" borderId="346" xfId="0" applyFill="1" applyBorder="1" applyAlignment="1">
      <alignment horizontal="left" vertical="top"/>
    </xf>
    <xf numFmtId="0" fontId="2" fillId="74" borderId="341" xfId="0" applyFont="1" applyFill="1" applyBorder="1" applyAlignment="1">
      <alignment horizontal="center"/>
    </xf>
    <xf numFmtId="0" fontId="0" fillId="75" borderId="341" xfId="0" applyFill="1" applyBorder="1" applyAlignment="1" applyProtection="1">
      <alignment horizontal="center"/>
      <protection locked="0"/>
    </xf>
    <xf numFmtId="0" fontId="2" fillId="74" borderId="341" xfId="0" applyFont="1" applyFill="1" applyBorder="1" applyAlignment="1" applyProtection="1">
      <alignment horizontal="center"/>
      <protection locked="0"/>
    </xf>
    <xf numFmtId="4" fontId="0" fillId="75" borderId="341" xfId="0" applyNumberFormat="1" applyFill="1" applyBorder="1" applyAlignment="1" applyProtection="1">
      <alignment horizontal="right"/>
      <protection locked="0"/>
    </xf>
    <xf numFmtId="4" fontId="2" fillId="77" borderId="341" xfId="0" applyNumberFormat="1" applyFont="1" applyFill="1" applyBorder="1" applyAlignment="1" applyProtection="1">
      <alignment horizontal="right"/>
      <protection locked="0"/>
    </xf>
    <xf numFmtId="4" fontId="2" fillId="77" borderId="285" xfId="0" applyNumberFormat="1" applyFont="1" applyFill="1" applyBorder="1" applyAlignment="1" applyProtection="1">
      <alignment horizontal="right"/>
      <protection locked="0"/>
    </xf>
    <xf numFmtId="0" fontId="0" fillId="75" borderId="341" xfId="0" applyFill="1" applyBorder="1" applyAlignment="1" applyProtection="1">
      <alignment horizontal="left" vertical="center"/>
      <protection locked="0"/>
    </xf>
    <xf numFmtId="0" fontId="0" fillId="75" borderId="341" xfId="0" applyFill="1" applyBorder="1" applyProtection="1">
      <protection locked="0"/>
    </xf>
    <xf numFmtId="14" fontId="0" fillId="75" borderId="341" xfId="0" applyNumberFormat="1" applyFill="1" applyBorder="1" applyProtection="1">
      <protection locked="0"/>
    </xf>
    <xf numFmtId="0" fontId="0" fillId="75" borderId="347" xfId="0" applyFill="1" applyBorder="1" applyProtection="1">
      <protection locked="0"/>
    </xf>
    <xf numFmtId="0" fontId="0" fillId="75" borderId="335" xfId="0" applyFill="1" applyBorder="1" applyAlignment="1" applyProtection="1">
      <alignment horizontal="left" vertical="top"/>
      <protection locked="0"/>
    </xf>
    <xf numFmtId="4" fontId="0" fillId="75" borderId="341" xfId="0" applyNumberFormat="1" applyFill="1" applyBorder="1" applyAlignment="1" applyProtection="1">
      <alignment horizontal="right" vertical="top"/>
      <protection locked="0"/>
    </xf>
    <xf numFmtId="4" fontId="2" fillId="79" borderId="335" xfId="0" applyNumberFormat="1" applyFont="1" applyFill="1" applyBorder="1" applyAlignment="1">
      <alignment horizontal="right" vertical="top"/>
    </xf>
    <xf numFmtId="0" fontId="16" fillId="36" borderId="335" xfId="0" applyFont="1" applyFill="1" applyBorder="1" applyAlignment="1" applyProtection="1">
      <alignment horizontal="left" vertical="top"/>
      <protection locked="0"/>
    </xf>
    <xf numFmtId="4" fontId="16" fillId="36" borderId="341" xfId="0" applyNumberFormat="1" applyFont="1" applyFill="1" applyBorder="1" applyAlignment="1" applyProtection="1">
      <alignment horizontal="right" vertical="top"/>
      <protection locked="0"/>
    </xf>
    <xf numFmtId="0" fontId="0" fillId="36" borderId="335" xfId="0" applyFill="1" applyBorder="1" applyAlignment="1" applyProtection="1">
      <alignment horizontal="left" vertical="top"/>
      <protection locked="0"/>
    </xf>
    <xf numFmtId="4" fontId="0" fillId="36" borderId="341" xfId="0" applyNumberFormat="1" applyFill="1" applyBorder="1" applyAlignment="1" applyProtection="1">
      <alignment horizontal="right" vertical="top"/>
      <protection locked="0"/>
    </xf>
    <xf numFmtId="0" fontId="64" fillId="74" borderId="341" xfId="0" applyFont="1" applyFill="1" applyBorder="1" applyAlignment="1">
      <alignment horizontal="center" vertical="center" wrapText="1"/>
    </xf>
    <xf numFmtId="4" fontId="120" fillId="75" borderId="341" xfId="32438" applyNumberFormat="1" applyFont="1" applyFill="1" applyBorder="1" applyAlignment="1">
      <alignment horizontal="right"/>
    </xf>
    <xf numFmtId="4" fontId="126" fillId="76" borderId="341" xfId="32438" applyNumberFormat="1" applyFont="1" applyFill="1" applyBorder="1" applyAlignment="1">
      <alignment horizontal="right"/>
    </xf>
    <xf numFmtId="14" fontId="120" fillId="75" borderId="341" xfId="32438" applyNumberFormat="1" applyFont="1" applyFill="1" applyBorder="1" applyAlignment="1">
      <alignment horizontal="center"/>
    </xf>
    <xf numFmtId="0" fontId="120" fillId="75" borderId="341" xfId="32438" applyNumberFormat="1" applyFont="1" applyFill="1" applyBorder="1" applyAlignment="1">
      <alignment horizontal="center"/>
    </xf>
    <xf numFmtId="43" fontId="120" fillId="75" borderId="285" xfId="32438" applyFont="1" applyFill="1" applyBorder="1" applyAlignment="1">
      <alignment horizontal="left"/>
    </xf>
    <xf numFmtId="4" fontId="39" fillId="75" borderId="341" xfId="32438" applyNumberFormat="1" applyFont="1" applyFill="1" applyBorder="1" applyAlignment="1">
      <alignment horizontal="right"/>
    </xf>
    <xf numFmtId="43" fontId="39" fillId="75" borderId="285" xfId="32438" applyFont="1" applyFill="1" applyBorder="1" applyAlignment="1">
      <alignment horizontal="left"/>
    </xf>
    <xf numFmtId="0" fontId="64" fillId="74" borderId="341" xfId="0" applyFont="1" applyFill="1" applyBorder="1" applyAlignment="1">
      <alignment horizontal="center" wrapText="1"/>
    </xf>
    <xf numFmtId="49" fontId="58" fillId="75" borderId="341" xfId="32506" applyNumberFormat="1" applyFill="1" applyBorder="1" applyAlignment="1">
      <alignment horizontal="left"/>
    </xf>
    <xf numFmtId="4" fontId="126" fillId="76" borderId="285" xfId="0" applyNumberFormat="1" applyFont="1" applyFill="1" applyBorder="1" applyAlignment="1">
      <alignment horizontal="right"/>
    </xf>
    <xf numFmtId="49" fontId="39" fillId="75" borderId="341" xfId="0" applyNumberFormat="1" applyFont="1" applyFill="1" applyBorder="1"/>
    <xf numFmtId="0" fontId="39" fillId="75" borderId="341" xfId="0" applyFont="1" applyFill="1" applyBorder="1" applyAlignment="1">
      <alignment horizontal="left"/>
    </xf>
    <xf numFmtId="0" fontId="120" fillId="75" borderId="341" xfId="0" applyFont="1" applyFill="1" applyBorder="1" applyAlignment="1">
      <alignment horizontal="center"/>
    </xf>
    <xf numFmtId="0" fontId="39" fillId="75" borderId="341" xfId="0" applyFont="1" applyFill="1" applyBorder="1" applyAlignment="1">
      <alignment horizontal="right"/>
    </xf>
    <xf numFmtId="4" fontId="39" fillId="75" borderId="341" xfId="32438" applyNumberFormat="1" applyFont="1" applyFill="1" applyBorder="1" applyAlignment="1">
      <alignment horizontal="left"/>
    </xf>
    <xf numFmtId="4" fontId="39" fillId="75" borderId="285" xfId="32438" applyNumberFormat="1" applyFont="1" applyFill="1" applyBorder="1" applyAlignment="1">
      <alignment horizontal="left"/>
    </xf>
    <xf numFmtId="0" fontId="0" fillId="74" borderId="341" xfId="0" applyFill="1" applyBorder="1" applyAlignment="1">
      <alignment horizontal="center" vertical="center" wrapText="1"/>
    </xf>
    <xf numFmtId="0" fontId="0" fillId="74" borderId="299" xfId="0" applyFill="1" applyBorder="1" applyAlignment="1">
      <alignment horizontal="center" vertical="center" wrapText="1"/>
    </xf>
    <xf numFmtId="1" fontId="0" fillId="75" borderId="341" xfId="0" applyNumberFormat="1" applyFill="1" applyBorder="1" applyAlignment="1" applyProtection="1">
      <alignment vertical="center"/>
      <protection locked="0"/>
    </xf>
    <xf numFmtId="165" fontId="0" fillId="75" borderId="341" xfId="0" applyNumberFormat="1" applyFill="1" applyBorder="1" applyAlignment="1" applyProtection="1">
      <alignment horizontal="right" vertical="center"/>
      <protection locked="0"/>
    </xf>
    <xf numFmtId="4" fontId="2" fillId="77" borderId="341" xfId="0" applyNumberFormat="1" applyFont="1" applyFill="1" applyBorder="1" applyAlignment="1">
      <alignment horizontal="right"/>
    </xf>
    <xf numFmtId="165" fontId="0" fillId="75" borderId="341" xfId="0" applyNumberFormat="1" applyFill="1" applyBorder="1" applyAlignment="1" applyProtection="1">
      <alignment horizontal="center" vertical="center"/>
      <protection locked="0"/>
    </xf>
    <xf numFmtId="4" fontId="2" fillId="77" borderId="299" xfId="0" applyNumberFormat="1" applyFont="1" applyFill="1" applyBorder="1" applyAlignment="1">
      <alignment horizontal="right"/>
    </xf>
    <xf numFmtId="0" fontId="57" fillId="0" borderId="350" xfId="0" applyFont="1" applyBorder="1" applyAlignment="1">
      <alignment horizontal="center"/>
    </xf>
    <xf numFmtId="0" fontId="57" fillId="0" borderId="351" xfId="0" applyFont="1" applyBorder="1" applyAlignment="1">
      <alignment horizontal="center"/>
    </xf>
    <xf numFmtId="0" fontId="57" fillId="0" borderId="352" xfId="0" applyFont="1" applyBorder="1" applyAlignment="1">
      <alignment horizontal="left"/>
    </xf>
    <xf numFmtId="0" fontId="57" fillId="0" borderId="353" xfId="0" applyFont="1" applyBorder="1" applyAlignment="1">
      <alignment horizontal="center"/>
    </xf>
    <xf numFmtId="0" fontId="0" fillId="74" borderId="335" xfId="0" applyFill="1" applyBorder="1" applyAlignment="1">
      <alignment horizontal="center" vertical="center" wrapText="1"/>
    </xf>
    <xf numFmtId="1" fontId="0" fillId="75" borderId="289" xfId="0" applyNumberFormat="1" applyFill="1" applyBorder="1" applyAlignment="1" applyProtection="1">
      <alignment horizontal="center" vertical="center"/>
      <protection locked="0"/>
    </xf>
    <xf numFmtId="4" fontId="2" fillId="77" borderId="335" xfId="0" applyNumberFormat="1" applyFont="1" applyFill="1" applyBorder="1" applyAlignment="1">
      <alignment horizontal="right"/>
    </xf>
    <xf numFmtId="0" fontId="57" fillId="0" borderId="303" xfId="0" applyFont="1" applyBorder="1" applyAlignment="1">
      <alignment horizontal="left"/>
    </xf>
    <xf numFmtId="0" fontId="57" fillId="0" borderId="336" xfId="0" applyFont="1" applyBorder="1" applyAlignment="1">
      <alignment horizontal="center"/>
    </xf>
    <xf numFmtId="0" fontId="57" fillId="0" borderId="354" xfId="0" applyFont="1" applyBorder="1" applyAlignment="1">
      <alignment horizontal="center"/>
    </xf>
    <xf numFmtId="0" fontId="106" fillId="46" borderId="341" xfId="0" applyFont="1" applyFill="1" applyBorder="1"/>
    <xf numFmtId="37" fontId="106" fillId="46" borderId="341" xfId="0" applyNumberFormat="1" applyFont="1" applyFill="1" applyBorder="1"/>
    <xf numFmtId="37" fontId="106" fillId="46" borderId="285" xfId="0" applyNumberFormat="1" applyFont="1" applyFill="1" applyBorder="1"/>
    <xf numFmtId="0" fontId="174" fillId="0" borderId="341" xfId="0" applyFont="1" applyBorder="1" applyAlignment="1">
      <alignment horizontal="centerContinuous"/>
    </xf>
    <xf numFmtId="0" fontId="174" fillId="0" borderId="341" xfId="0" applyFont="1" applyBorder="1" applyAlignment="1">
      <alignment horizontal="center"/>
    </xf>
    <xf numFmtId="37" fontId="174" fillId="0" borderId="341" xfId="0" applyNumberFormat="1" applyFont="1" applyBorder="1" applyAlignment="1">
      <alignment horizontal="centerContinuous"/>
    </xf>
    <xf numFmtId="37" fontId="174" fillId="0" borderId="285" xfId="0" applyNumberFormat="1" applyFont="1" applyBorder="1" applyAlignment="1">
      <alignment horizontal="centerContinuous"/>
    </xf>
    <xf numFmtId="0" fontId="106" fillId="0" borderId="341" xfId="0" applyFont="1" applyBorder="1" applyAlignment="1">
      <alignment horizontal="centerContinuous"/>
    </xf>
    <xf numFmtId="170" fontId="106" fillId="0" borderId="341" xfId="0" applyNumberFormat="1" applyFont="1" applyBorder="1"/>
    <xf numFmtId="0" fontId="175" fillId="0" borderId="341" xfId="0" applyFont="1" applyBorder="1" applyAlignment="1">
      <alignment horizontal="left" vertical="top"/>
    </xf>
    <xf numFmtId="0" fontId="154" fillId="0" borderId="341" xfId="0" applyFont="1" applyBorder="1" applyAlignment="1">
      <alignment horizontal="left"/>
    </xf>
    <xf numFmtId="181" fontId="154" fillId="0" borderId="341" xfId="0" applyNumberFormat="1" applyFont="1" applyBorder="1"/>
    <xf numFmtId="0" fontId="154" fillId="0" borderId="341" xfId="0" applyFont="1" applyBorder="1" applyAlignment="1">
      <alignment horizontal="center"/>
    </xf>
    <xf numFmtId="37" fontId="154" fillId="0" borderId="285" xfId="0" applyNumberFormat="1" applyFont="1" applyBorder="1"/>
    <xf numFmtId="0" fontId="64" fillId="74" borderId="341" xfId="0" applyFont="1" applyFill="1" applyBorder="1" applyAlignment="1">
      <alignment horizontal="center"/>
    </xf>
    <xf numFmtId="0" fontId="2" fillId="74" borderId="341" xfId="0" applyFont="1" applyFill="1" applyBorder="1" applyAlignment="1" applyProtection="1">
      <alignment horizontal="center" vertical="center" wrapText="1"/>
      <protection locked="0"/>
    </xf>
    <xf numFmtId="0" fontId="64" fillId="74" borderId="341" xfId="0" applyFont="1" applyFill="1" applyBorder="1" applyAlignment="1" applyProtection="1">
      <alignment horizontal="center" vertical="center" wrapText="1"/>
      <protection locked="0"/>
    </xf>
    <xf numFmtId="0" fontId="2" fillId="74" borderId="347" xfId="0" applyFont="1" applyFill="1" applyBorder="1" applyAlignment="1" applyProtection="1">
      <alignment horizontal="center" vertical="center" wrapText="1"/>
      <protection locked="0"/>
    </xf>
    <xf numFmtId="0" fontId="56" fillId="74" borderId="341" xfId="0" applyFont="1" applyFill="1" applyBorder="1" applyAlignment="1" applyProtection="1">
      <alignment horizontal="center" vertical="center" wrapText="1"/>
      <protection locked="0"/>
    </xf>
    <xf numFmtId="4" fontId="0" fillId="75" borderId="341" xfId="0" applyNumberFormat="1" applyFill="1" applyBorder="1" applyProtection="1">
      <protection locked="0"/>
    </xf>
    <xf numFmtId="4" fontId="2" fillId="79" borderId="341" xfId="0" applyNumberFormat="1" applyFont="1" applyFill="1" applyBorder="1" applyAlignment="1">
      <alignment horizontal="right"/>
    </xf>
    <xf numFmtId="0" fontId="2" fillId="74" borderId="341" xfId="0" applyFont="1" applyFill="1" applyBorder="1" applyAlignment="1" applyProtection="1">
      <alignment horizontal="center" vertical="top" wrapText="1"/>
      <protection locked="0"/>
    </xf>
    <xf numFmtId="0" fontId="2" fillId="74" borderId="341" xfId="0" applyFont="1" applyFill="1" applyBorder="1" applyAlignment="1" applyProtection="1">
      <alignment wrapText="1"/>
      <protection locked="0"/>
    </xf>
    <xf numFmtId="0" fontId="2" fillId="74" borderId="341" xfId="0" applyFont="1" applyFill="1" applyBorder="1" applyAlignment="1" applyProtection="1">
      <alignment horizontal="center" wrapText="1"/>
      <protection locked="0"/>
    </xf>
    <xf numFmtId="168" fontId="0" fillId="75" borderId="341" xfId="0" applyNumberFormat="1" applyFill="1" applyBorder="1" applyAlignment="1" applyProtection="1">
      <alignment horizontal="center"/>
      <protection locked="0"/>
    </xf>
    <xf numFmtId="0" fontId="2" fillId="74" borderId="347" xfId="0" applyFont="1" applyFill="1" applyBorder="1" applyAlignment="1" applyProtection="1">
      <alignment vertical="center" wrapText="1"/>
      <protection locked="0"/>
    </xf>
    <xf numFmtId="0" fontId="2" fillId="74" borderId="348" xfId="0" applyFont="1" applyFill="1" applyBorder="1" applyAlignment="1" applyProtection="1">
      <alignment vertical="center" wrapText="1"/>
      <protection locked="0"/>
    </xf>
    <xf numFmtId="4" fontId="39" fillId="75" borderId="341" xfId="0" applyNumberFormat="1" applyFont="1" applyFill="1" applyBorder="1" applyProtection="1">
      <protection locked="0"/>
    </xf>
    <xf numFmtId="0" fontId="2" fillId="74" borderId="341" xfId="0" applyFont="1" applyFill="1" applyBorder="1" applyAlignment="1">
      <alignment horizontal="center" vertical="center" wrapText="1"/>
    </xf>
    <xf numFmtId="0" fontId="6" fillId="75" borderId="341" xfId="7" applyFill="1" applyBorder="1" applyProtection="1">
      <protection locked="0"/>
    </xf>
    <xf numFmtId="0" fontId="2" fillId="74" borderId="341" xfId="0" applyFont="1" applyFill="1" applyBorder="1" applyAlignment="1" applyProtection="1">
      <alignment horizontal="left"/>
      <protection locked="0"/>
    </xf>
    <xf numFmtId="0" fontId="2" fillId="74" borderId="285" xfId="0" applyFont="1" applyFill="1" applyBorder="1" applyAlignment="1" applyProtection="1">
      <alignment horizontal="left"/>
      <protection locked="0"/>
    </xf>
    <xf numFmtId="4" fontId="2" fillId="77" borderId="347" xfId="0" applyNumberFormat="1" applyFont="1" applyFill="1" applyBorder="1" applyAlignment="1">
      <alignment horizontal="right"/>
    </xf>
    <xf numFmtId="4" fontId="2" fillId="79" borderId="347" xfId="0" applyNumberFormat="1" applyFont="1" applyFill="1" applyBorder="1" applyAlignment="1">
      <alignment horizontal="right"/>
    </xf>
    <xf numFmtId="0" fontId="0" fillId="75" borderId="347" xfId="0" applyFill="1" applyBorder="1" applyAlignment="1" applyProtection="1">
      <alignment horizontal="center" vertical="center"/>
      <protection locked="0"/>
    </xf>
    <xf numFmtId="0" fontId="0" fillId="75" borderId="348" xfId="0" applyFill="1" applyBorder="1" applyAlignment="1" applyProtection="1">
      <alignment horizontal="center" vertical="center"/>
      <protection locked="0"/>
    </xf>
    <xf numFmtId="0" fontId="0" fillId="74" borderId="341" xfId="0" applyFill="1" applyBorder="1" applyProtection="1">
      <protection locked="0"/>
    </xf>
    <xf numFmtId="0" fontId="64" fillId="74" borderId="358" xfId="0" applyFont="1" applyFill="1" applyBorder="1" applyAlignment="1" applyProtection="1">
      <alignment horizontal="center" vertical="center"/>
      <protection locked="0"/>
    </xf>
    <xf numFmtId="168" fontId="39" fillId="75" borderId="341" xfId="0" applyNumberFormat="1" applyFont="1" applyFill="1" applyBorder="1" applyAlignment="1" applyProtection="1">
      <alignment horizontal="center" vertical="center"/>
      <protection locked="0"/>
    </xf>
    <xf numFmtId="0" fontId="39" fillId="75" borderId="341" xfId="0" applyFont="1" applyFill="1" applyBorder="1" applyProtection="1">
      <protection locked="0"/>
    </xf>
    <xf numFmtId="167" fontId="39" fillId="75" borderId="341" xfId="1" applyFont="1" applyFill="1" applyBorder="1" applyProtection="1">
      <protection locked="0"/>
    </xf>
    <xf numFmtId="0" fontId="39" fillId="75" borderId="335" xfId="0" applyFont="1" applyFill="1" applyBorder="1" applyAlignment="1" applyProtection="1">
      <alignment horizontal="left"/>
      <protection locked="0"/>
    </xf>
    <xf numFmtId="0" fontId="39" fillId="75" borderId="336" xfId="0" applyFont="1" applyFill="1" applyBorder="1" applyAlignment="1" applyProtection="1">
      <alignment horizontal="left"/>
      <protection locked="0"/>
    </xf>
    <xf numFmtId="0" fontId="39" fillId="75" borderId="337" xfId="0" applyFont="1" applyFill="1" applyBorder="1" applyAlignment="1" applyProtection="1">
      <alignment horizontal="left"/>
      <protection locked="0"/>
    </xf>
    <xf numFmtId="0" fontId="0" fillId="75" borderId="341" xfId="0" applyFill="1" applyBorder="1" applyAlignment="1" applyProtection="1">
      <alignment horizontal="center" vertical="center"/>
      <protection locked="0"/>
    </xf>
    <xf numFmtId="0" fontId="121" fillId="2" borderId="341" xfId="0" applyFont="1" applyFill="1" applyBorder="1" applyAlignment="1" applyProtection="1">
      <alignment horizontal="center" vertical="center" wrapText="1"/>
      <protection locked="0"/>
    </xf>
    <xf numFmtId="0" fontId="39" fillId="74" borderId="341" xfId="0" applyFont="1" applyFill="1" applyBorder="1" applyAlignment="1">
      <alignment vertical="center" wrapText="1"/>
    </xf>
    <xf numFmtId="0" fontId="2" fillId="74" borderId="341" xfId="0" applyFont="1" applyFill="1" applyBorder="1" applyAlignment="1" applyProtection="1">
      <alignment horizontal="center" vertical="center"/>
      <protection locked="0"/>
    </xf>
    <xf numFmtId="0" fontId="0" fillId="74" borderId="341" xfId="0" applyFill="1" applyBorder="1" applyAlignment="1">
      <alignment wrapText="1"/>
    </xf>
    <xf numFmtId="0" fontId="0" fillId="74" borderId="285" xfId="0" applyFill="1" applyBorder="1" applyAlignment="1">
      <alignment wrapText="1"/>
    </xf>
    <xf numFmtId="0" fontId="126" fillId="74" borderId="341" xfId="0" applyFont="1" applyFill="1" applyBorder="1" applyAlignment="1" applyProtection="1">
      <alignment horizontal="center" vertical="center" wrapText="1"/>
      <protection locked="0"/>
    </xf>
    <xf numFmtId="4" fontId="0" fillId="74" borderId="341" xfId="0" applyNumberFormat="1" applyFill="1" applyBorder="1" applyProtection="1">
      <protection locked="0"/>
    </xf>
    <xf numFmtId="4" fontId="120" fillId="81" borderId="337" xfId="0" applyNumberFormat="1" applyFont="1" applyFill="1" applyBorder="1"/>
    <xf numFmtId="4" fontId="2" fillId="74" borderId="341" xfId="0" applyNumberFormat="1" applyFont="1" applyFill="1" applyBorder="1" applyAlignment="1">
      <alignment horizontal="right"/>
    </xf>
    <xf numFmtId="4" fontId="120" fillId="81" borderId="341" xfId="0" applyNumberFormat="1" applyFont="1" applyFill="1" applyBorder="1"/>
    <xf numFmtId="4" fontId="120" fillId="81" borderId="336" xfId="0" applyNumberFormat="1" applyFont="1" applyFill="1" applyBorder="1"/>
    <xf numFmtId="4" fontId="2" fillId="79" borderId="341" xfId="0" applyNumberFormat="1" applyFont="1" applyFill="1" applyBorder="1"/>
    <xf numFmtId="0" fontId="120" fillId="81" borderId="337" xfId="0" applyFont="1" applyFill="1" applyBorder="1"/>
    <xf numFmtId="172" fontId="0" fillId="75" borderId="341" xfId="0" applyNumberFormat="1" applyFill="1" applyBorder="1" applyAlignment="1" applyProtection="1">
      <alignment horizontal="center"/>
      <protection locked="0"/>
    </xf>
    <xf numFmtId="4" fontId="120" fillId="81" borderId="335" xfId="0" applyNumberFormat="1" applyFont="1" applyFill="1" applyBorder="1"/>
    <xf numFmtId="0" fontId="2" fillId="74" borderId="341" xfId="0" applyFont="1" applyFill="1" applyBorder="1" applyAlignment="1" applyProtection="1">
      <alignment vertical="center" wrapText="1"/>
      <protection locked="0"/>
    </xf>
    <xf numFmtId="0" fontId="2" fillId="74" borderId="358" xfId="0" applyFont="1" applyFill="1" applyBorder="1" applyAlignment="1" applyProtection="1">
      <alignment vertical="center" wrapText="1"/>
      <protection locked="0"/>
    </xf>
    <xf numFmtId="0" fontId="2" fillId="74" borderId="337" xfId="0" applyFont="1" applyFill="1" applyBorder="1" applyAlignment="1" applyProtection="1">
      <alignment horizontal="center" vertical="center"/>
      <protection locked="0"/>
    </xf>
    <xf numFmtId="0" fontId="2" fillId="74" borderId="336" xfId="0" applyFont="1" applyFill="1" applyBorder="1" applyAlignment="1" applyProtection="1">
      <alignment horizontal="center" vertical="center"/>
      <protection locked="0"/>
    </xf>
    <xf numFmtId="0" fontId="2" fillId="74" borderId="335" xfId="0" applyFont="1" applyFill="1" applyBorder="1" applyAlignment="1" applyProtection="1">
      <alignment horizontal="center" vertical="center" wrapText="1"/>
      <protection locked="0"/>
    </xf>
    <xf numFmtId="0" fontId="2" fillId="74" borderId="336" xfId="0" applyFont="1" applyFill="1" applyBorder="1" applyAlignment="1" applyProtection="1">
      <alignment horizontal="center" vertical="center" wrapText="1"/>
      <protection locked="0"/>
    </xf>
    <xf numFmtId="0" fontId="2" fillId="74" borderId="358" xfId="0" applyFont="1" applyFill="1" applyBorder="1" applyAlignment="1" applyProtection="1">
      <alignment horizontal="center" vertical="center" wrapText="1"/>
      <protection locked="0"/>
    </xf>
    <xf numFmtId="0" fontId="142" fillId="74" borderId="341" xfId="0" applyFont="1" applyFill="1" applyBorder="1" applyAlignment="1" applyProtection="1">
      <alignment horizontal="center" vertical="center" wrapText="1"/>
      <protection locked="0"/>
    </xf>
    <xf numFmtId="0" fontId="2" fillId="74" borderId="349" xfId="0" applyFont="1" applyFill="1" applyBorder="1" applyAlignment="1" applyProtection="1">
      <alignment horizontal="center" vertical="center" wrapText="1"/>
      <protection locked="0"/>
    </xf>
    <xf numFmtId="0" fontId="2" fillId="74" borderId="350" xfId="0" applyFont="1" applyFill="1" applyBorder="1" applyAlignment="1" applyProtection="1">
      <alignment horizontal="center" vertical="center" wrapText="1"/>
      <protection locked="0"/>
    </xf>
    <xf numFmtId="0" fontId="2" fillId="74" borderId="337" xfId="0" applyFont="1" applyFill="1" applyBorder="1" applyAlignment="1" applyProtection="1">
      <alignment horizontal="center" vertical="center" wrapText="1"/>
      <protection locked="0"/>
    </xf>
    <xf numFmtId="4" fontId="0" fillId="74" borderId="349" xfId="0" applyNumberFormat="1" applyFill="1" applyBorder="1" applyProtection="1">
      <protection locked="0"/>
    </xf>
    <xf numFmtId="0" fontId="2" fillId="74" borderId="337" xfId="0" applyFont="1" applyFill="1" applyBorder="1" applyAlignment="1">
      <alignment horizontal="center" vertical="center"/>
    </xf>
    <xf numFmtId="0" fontId="2" fillId="74" borderId="336" xfId="0" applyFont="1" applyFill="1" applyBorder="1" applyAlignment="1">
      <alignment horizontal="center" vertical="center"/>
    </xf>
    <xf numFmtId="4" fontId="0" fillId="75" borderId="335" xfId="0" applyNumberFormat="1" applyFill="1" applyBorder="1" applyProtection="1">
      <protection locked="0"/>
    </xf>
    <xf numFmtId="0" fontId="32" fillId="74" borderId="337" xfId="0" applyFont="1" applyFill="1" applyBorder="1" applyAlignment="1" applyProtection="1">
      <alignment vertical="center" wrapText="1"/>
      <protection locked="0"/>
    </xf>
    <xf numFmtId="4" fontId="2" fillId="79" borderId="335" xfId="0" applyNumberFormat="1" applyFont="1" applyFill="1" applyBorder="1" applyAlignment="1">
      <alignment horizontal="right"/>
    </xf>
    <xf numFmtId="172" fontId="0" fillId="75" borderId="337" xfId="0" applyNumberFormat="1" applyFill="1" applyBorder="1" applyAlignment="1" applyProtection="1">
      <alignment horizontal="center"/>
      <protection locked="0"/>
    </xf>
    <xf numFmtId="4" fontId="0" fillId="75" borderId="337" xfId="0" applyNumberFormat="1" applyFill="1" applyBorder="1" applyProtection="1">
      <protection locked="0"/>
    </xf>
    <xf numFmtId="4" fontId="0" fillId="75" borderId="336" xfId="0" applyNumberFormat="1" applyFill="1" applyBorder="1" applyProtection="1">
      <protection locked="0"/>
    </xf>
    <xf numFmtId="172" fontId="0" fillId="75" borderId="360" xfId="0" applyNumberFormat="1" applyFill="1" applyBorder="1" applyAlignment="1" applyProtection="1">
      <alignment horizontal="center"/>
      <protection locked="0"/>
    </xf>
    <xf numFmtId="10" fontId="86" fillId="77" borderId="341" xfId="0" applyNumberFormat="1" applyFont="1" applyFill="1" applyBorder="1" applyAlignment="1">
      <alignment horizontal="center"/>
    </xf>
    <xf numFmtId="0" fontId="0" fillId="75" borderId="337" xfId="0" applyFill="1" applyBorder="1" applyAlignment="1" applyProtection="1">
      <alignment horizontal="center"/>
      <protection locked="0"/>
    </xf>
    <xf numFmtId="0" fontId="126" fillId="80" borderId="341" xfId="0" applyFont="1" applyFill="1" applyBorder="1" applyAlignment="1">
      <alignment horizontal="center" vertical="center" wrapText="1"/>
    </xf>
    <xf numFmtId="0" fontId="126" fillId="80" borderId="341" xfId="0" applyFont="1" applyFill="1" applyBorder="1" applyAlignment="1">
      <alignment horizontal="center" wrapText="1"/>
    </xf>
    <xf numFmtId="4" fontId="0" fillId="75" borderId="341" xfId="0" applyNumberFormat="1" applyFill="1" applyBorder="1"/>
    <xf numFmtId="0" fontId="2" fillId="74" borderId="341" xfId="0" applyFont="1" applyFill="1" applyBorder="1" applyAlignment="1">
      <alignment horizontal="center" vertical="center"/>
    </xf>
    <xf numFmtId="0" fontId="120" fillId="81" borderId="341" xfId="0" applyFont="1" applyFill="1" applyBorder="1"/>
    <xf numFmtId="0" fontId="39" fillId="74" borderId="341" xfId="0" applyFont="1" applyFill="1" applyBorder="1" applyAlignment="1">
      <alignment horizontal="center" wrapText="1"/>
    </xf>
    <xf numFmtId="0" fontId="0" fillId="74" borderId="341" xfId="0" applyFill="1" applyBorder="1" applyAlignment="1">
      <alignment horizontal="center" wrapText="1"/>
    </xf>
    <xf numFmtId="0" fontId="2" fillId="74" borderId="341" xfId="0" applyFont="1" applyFill="1" applyBorder="1" applyAlignment="1">
      <alignment horizontal="center" wrapText="1"/>
    </xf>
    <xf numFmtId="0" fontId="126" fillId="74" borderId="335" xfId="0" applyFont="1" applyFill="1" applyBorder="1" applyAlignment="1" applyProtection="1">
      <alignment horizontal="center" vertical="center" wrapText="1"/>
      <protection locked="0"/>
    </xf>
    <xf numFmtId="168" fontId="0" fillId="75" borderId="337" xfId="0" applyNumberFormat="1" applyFill="1" applyBorder="1" applyAlignment="1" applyProtection="1">
      <alignment horizontal="center"/>
      <protection locked="0"/>
    </xf>
    <xf numFmtId="168" fontId="0" fillId="75" borderId="337" xfId="0" applyNumberFormat="1" applyFill="1" applyBorder="1" applyAlignment="1" applyProtection="1">
      <alignment horizontal="left"/>
      <protection locked="0"/>
    </xf>
    <xf numFmtId="0" fontId="39" fillId="74" borderId="341" xfId="0" applyFont="1" applyFill="1" applyBorder="1" applyAlignment="1">
      <alignment horizontal="center"/>
    </xf>
    <xf numFmtId="4" fontId="2" fillId="74" borderId="341" xfId="0" applyNumberFormat="1" applyFont="1" applyFill="1" applyBorder="1" applyAlignment="1">
      <alignment horizontal="center"/>
    </xf>
    <xf numFmtId="4" fontId="2" fillId="74" borderId="347" xfId="0" applyNumberFormat="1" applyFont="1" applyFill="1" applyBorder="1" applyAlignment="1" applyProtection="1">
      <alignment horizontal="center" vertical="center" wrapText="1"/>
      <protection locked="0"/>
    </xf>
    <xf numFmtId="4" fontId="16" fillId="74" borderId="341" xfId="0" applyNumberFormat="1" applyFont="1" applyFill="1" applyBorder="1" applyProtection="1">
      <protection locked="0"/>
    </xf>
    <xf numFmtId="0" fontId="2" fillId="74" borderId="285" xfId="0" applyFont="1" applyFill="1" applyBorder="1" applyAlignment="1" applyProtection="1">
      <alignment vertical="center" wrapText="1"/>
      <protection locked="0"/>
    </xf>
    <xf numFmtId="167" fontId="0" fillId="74" borderId="341" xfId="6" applyFont="1" applyFill="1" applyBorder="1" applyAlignment="1" applyProtection="1">
      <alignment horizontal="right" vertical="center" wrapText="1"/>
      <protection locked="0"/>
    </xf>
    <xf numFmtId="168" fontId="0" fillId="75" borderId="341" xfId="0" applyNumberFormat="1" applyFill="1" applyBorder="1" applyAlignment="1" applyProtection="1">
      <alignment horizontal="left"/>
      <protection locked="0"/>
    </xf>
    <xf numFmtId="0" fontId="120" fillId="81" borderId="335" xfId="0" applyFont="1" applyFill="1" applyBorder="1"/>
    <xf numFmtId="0" fontId="30" fillId="74" borderId="341" xfId="0" applyFont="1" applyFill="1" applyBorder="1" applyAlignment="1" applyProtection="1">
      <alignment horizontal="center" vertical="center"/>
      <protection locked="0"/>
    </xf>
    <xf numFmtId="4" fontId="66" fillId="74" borderId="341" xfId="0" applyNumberFormat="1" applyFont="1" applyFill="1" applyBorder="1" applyProtection="1">
      <protection locked="0"/>
    </xf>
    <xf numFmtId="4" fontId="55" fillId="74" borderId="341" xfId="0" applyNumberFormat="1" applyFont="1" applyFill="1" applyBorder="1" applyAlignment="1">
      <alignment horizontal="right"/>
    </xf>
    <xf numFmtId="0" fontId="0" fillId="74" borderId="341" xfId="0" applyFill="1" applyBorder="1"/>
    <xf numFmtId="0" fontId="2" fillId="75" borderId="341" xfId="0" applyFont="1" applyFill="1" applyBorder="1" applyAlignment="1" applyProtection="1">
      <alignment vertical="center" wrapText="1"/>
      <protection locked="0"/>
    </xf>
    <xf numFmtId="4" fontId="0" fillId="36" borderId="341" xfId="0" applyNumberFormat="1" applyFill="1" applyBorder="1" applyProtection="1">
      <protection locked="0"/>
    </xf>
    <xf numFmtId="0" fontId="39" fillId="74" borderId="347" xfId="0" applyFont="1" applyFill="1" applyBorder="1" applyAlignment="1">
      <alignment horizontal="center"/>
    </xf>
    <xf numFmtId="0" fontId="2" fillId="74" borderId="363" xfId="0" applyFont="1" applyFill="1" applyBorder="1" applyAlignment="1" applyProtection="1">
      <alignment horizontal="center"/>
      <protection locked="0"/>
    </xf>
    <xf numFmtId="0" fontId="64" fillId="74" borderId="347" xfId="0" applyFont="1" applyFill="1" applyBorder="1" applyAlignment="1">
      <alignment horizontal="center"/>
    </xf>
    <xf numFmtId="4" fontId="0" fillId="75" borderId="361" xfId="0" applyNumberFormat="1" applyFill="1" applyBorder="1" applyProtection="1">
      <protection locked="0"/>
    </xf>
    <xf numFmtId="0" fontId="64" fillId="74" borderId="341" xfId="0" applyFont="1" applyFill="1" applyBorder="1" applyAlignment="1">
      <alignment horizontal="center" vertical="center"/>
    </xf>
    <xf numFmtId="4" fontId="2" fillId="74" borderId="341" xfId="0" applyNumberFormat="1" applyFont="1" applyFill="1" applyBorder="1" applyAlignment="1" applyProtection="1">
      <alignment horizontal="center" vertical="center" wrapText="1"/>
      <protection locked="0"/>
    </xf>
    <xf numFmtId="0" fontId="2" fillId="74" borderId="365" xfId="0" applyFont="1" applyFill="1" applyBorder="1" applyAlignment="1" applyProtection="1">
      <alignment horizontal="center" vertical="center" wrapText="1"/>
      <protection locked="0"/>
    </xf>
    <xf numFmtId="0" fontId="2" fillId="74" borderId="299" xfId="0" applyFont="1" applyFill="1" applyBorder="1" applyAlignment="1" applyProtection="1">
      <alignment vertical="center" wrapText="1"/>
      <protection locked="0"/>
    </xf>
    <xf numFmtId="4" fontId="0" fillId="75" borderId="347" xfId="0" applyNumberFormat="1" applyFill="1" applyBorder="1" applyProtection="1">
      <protection locked="0"/>
    </xf>
    <xf numFmtId="0" fontId="2" fillId="74" borderId="361" xfId="0" applyFont="1" applyFill="1" applyBorder="1" applyAlignment="1" applyProtection="1">
      <alignment horizontal="center" vertical="top" wrapText="1"/>
      <protection locked="0"/>
    </xf>
    <xf numFmtId="0" fontId="2" fillId="74" borderId="335" xfId="0" applyFont="1" applyFill="1" applyBorder="1" applyAlignment="1" applyProtection="1">
      <alignment vertical="top" wrapText="1"/>
      <protection locked="0"/>
    </xf>
    <xf numFmtId="4" fontId="2" fillId="79" borderId="366" xfId="0" applyNumberFormat="1" applyFont="1" applyFill="1" applyBorder="1" applyAlignment="1">
      <alignment horizontal="right"/>
    </xf>
    <xf numFmtId="14" fontId="0" fillId="75" borderId="349" xfId="0" applyNumberFormat="1" applyFill="1" applyBorder="1" applyProtection="1">
      <protection locked="0"/>
    </xf>
    <xf numFmtId="14" fontId="0" fillId="75" borderId="337" xfId="0" applyNumberFormat="1" applyFill="1" applyBorder="1" applyProtection="1">
      <protection locked="0"/>
    </xf>
    <xf numFmtId="0" fontId="184" fillId="74" borderId="103" xfId="32507" applyFont="1" applyFill="1" applyBorder="1" applyAlignment="1" applyProtection="1">
      <protection locked="0"/>
    </xf>
    <xf numFmtId="49" fontId="64" fillId="36" borderId="2" xfId="0" applyNumberFormat="1" applyFont="1" applyFill="1" applyBorder="1" applyAlignment="1">
      <alignment horizontal="right"/>
    </xf>
    <xf numFmtId="0" fontId="2" fillId="36" borderId="2" xfId="0" applyFont="1" applyFill="1" applyBorder="1"/>
    <xf numFmtId="0" fontId="86" fillId="0" borderId="0" xfId="0" applyFont="1" applyAlignment="1" applyProtection="1">
      <alignment horizontal="left" vertical="center"/>
      <protection locked="0"/>
    </xf>
    <xf numFmtId="0" fontId="0" fillId="0" borderId="0" xfId="0" applyAlignment="1" applyProtection="1">
      <alignment horizontal="center" vertical="center" wrapText="1"/>
      <protection locked="0"/>
    </xf>
    <xf numFmtId="4" fontId="2" fillId="37" borderId="150" xfId="0" applyNumberFormat="1" applyFont="1" applyFill="1" applyBorder="1" applyAlignment="1">
      <alignment horizontal="right"/>
    </xf>
    <xf numFmtId="0" fontId="11" fillId="74" borderId="243" xfId="13" applyFill="1" applyBorder="1" applyAlignment="1" applyProtection="1">
      <protection locked="0"/>
    </xf>
    <xf numFmtId="14" fontId="0" fillId="0" borderId="0" xfId="0" applyNumberFormat="1"/>
    <xf numFmtId="0" fontId="0" fillId="0" borderId="350" xfId="0" applyBorder="1"/>
    <xf numFmtId="14" fontId="0" fillId="0" borderId="350" xfId="0" applyNumberFormat="1" applyBorder="1"/>
    <xf numFmtId="167" fontId="0" fillId="0" borderId="350" xfId="1" applyFont="1" applyBorder="1"/>
    <xf numFmtId="14" fontId="57" fillId="0" borderId="0" xfId="0" applyNumberFormat="1" applyFont="1"/>
    <xf numFmtId="167" fontId="57" fillId="0" borderId="0" xfId="1" applyFont="1"/>
    <xf numFmtId="49" fontId="0" fillId="0" borderId="0" xfId="0" applyNumberFormat="1" applyAlignment="1" applyProtection="1">
      <alignment horizontal="center" vertical="center" wrapText="1"/>
      <protection locked="0"/>
    </xf>
    <xf numFmtId="0" fontId="2" fillId="74" borderId="244" xfId="0" applyFont="1" applyFill="1" applyBorder="1" applyAlignment="1" applyProtection="1">
      <alignment horizontal="left"/>
      <protection locked="0"/>
    </xf>
    <xf numFmtId="0" fontId="64" fillId="74" borderId="402" xfId="0" applyFont="1" applyFill="1" applyBorder="1" applyAlignment="1" applyProtection="1">
      <alignment horizontal="left"/>
      <protection locked="0"/>
    </xf>
    <xf numFmtId="0" fontId="2" fillId="74" borderId="401" xfId="0" applyFont="1" applyFill="1" applyBorder="1" applyAlignment="1" applyProtection="1">
      <alignment horizontal="left"/>
      <protection locked="0"/>
    </xf>
    <xf numFmtId="0" fontId="2" fillId="75" borderId="403" xfId="0" applyFont="1" applyFill="1" applyBorder="1"/>
    <xf numFmtId="4" fontId="2" fillId="79" borderId="256" xfId="0" applyNumberFormat="1" applyFont="1" applyFill="1" applyBorder="1" applyAlignment="1">
      <alignment horizontal="right"/>
    </xf>
    <xf numFmtId="0" fontId="2" fillId="75" borderId="150" xfId="0" applyFont="1" applyFill="1" applyBorder="1" applyAlignment="1">
      <alignment horizontal="right"/>
    </xf>
    <xf numFmtId="0" fontId="0" fillId="75" borderId="43" xfId="0" applyFill="1" applyBorder="1" applyAlignment="1" applyProtection="1">
      <alignment horizontal="center" vertical="center" wrapText="1"/>
      <protection locked="0"/>
    </xf>
    <xf numFmtId="0" fontId="6" fillId="75" borderId="373" xfId="0" applyFont="1" applyFill="1" applyBorder="1" applyAlignment="1" applyProtection="1">
      <alignment horizontal="center" vertical="center" wrapText="1"/>
      <protection locked="0"/>
    </xf>
    <xf numFmtId="0" fontId="0" fillId="84" borderId="389" xfId="0" applyFill="1" applyBorder="1" applyAlignment="1" applyProtection="1">
      <alignment horizontal="center" vertical="center" wrapText="1"/>
      <protection locked="0"/>
    </xf>
    <xf numFmtId="0" fontId="0" fillId="84" borderId="390" xfId="0" applyFill="1" applyBorder="1" applyAlignment="1" applyProtection="1">
      <alignment horizontal="left" vertical="center" wrapText="1"/>
      <protection locked="0"/>
    </xf>
    <xf numFmtId="0" fontId="0" fillId="84" borderId="391" xfId="0" applyFill="1" applyBorder="1" applyAlignment="1" applyProtection="1">
      <alignment horizontal="left" vertical="center" wrapText="1"/>
      <protection locked="0"/>
    </xf>
    <xf numFmtId="0" fontId="0" fillId="84" borderId="392" xfId="0" applyFill="1" applyBorder="1" applyAlignment="1" applyProtection="1">
      <alignment horizontal="left" vertical="center" wrapText="1"/>
      <protection locked="0"/>
    </xf>
    <xf numFmtId="14" fontId="0" fillId="84" borderId="393" xfId="0" applyNumberFormat="1" applyFill="1" applyBorder="1" applyAlignment="1" applyProtection="1">
      <alignment horizontal="center" vertical="center"/>
      <protection locked="0"/>
    </xf>
    <xf numFmtId="49" fontId="0" fillId="84" borderId="393" xfId="0" applyNumberFormat="1" applyFill="1" applyBorder="1" applyAlignment="1" applyProtection="1">
      <alignment horizontal="center" vertical="center"/>
      <protection locked="0"/>
    </xf>
    <xf numFmtId="165" fontId="0" fillId="84" borderId="393" xfId="0" applyNumberFormat="1" applyFill="1" applyBorder="1" applyAlignment="1" applyProtection="1">
      <alignment horizontal="center" vertical="center"/>
      <protection locked="0"/>
    </xf>
    <xf numFmtId="165" fontId="0" fillId="84" borderId="390" xfId="0" applyNumberFormat="1" applyFill="1" applyBorder="1" applyAlignment="1" applyProtection="1">
      <alignment horizontal="center" vertical="center"/>
      <protection locked="0"/>
    </xf>
    <xf numFmtId="0" fontId="0" fillId="84" borderId="395" xfId="0" applyFill="1" applyBorder="1" applyAlignment="1" applyProtection="1">
      <alignment horizontal="center" vertical="center" wrapText="1"/>
      <protection locked="0"/>
    </xf>
    <xf numFmtId="14" fontId="0" fillId="84" borderId="399" xfId="0" applyNumberFormat="1" applyFill="1" applyBorder="1" applyAlignment="1" applyProtection="1">
      <alignment horizontal="center" vertical="center"/>
      <protection locked="0"/>
    </xf>
    <xf numFmtId="49" fontId="0" fillId="84" borderId="399" xfId="0" applyNumberFormat="1" applyFill="1" applyBorder="1" applyAlignment="1" applyProtection="1">
      <alignment horizontal="center" vertical="center"/>
      <protection locked="0"/>
    </xf>
    <xf numFmtId="165" fontId="0" fillId="84" borderId="399" xfId="0" applyNumberFormat="1" applyFill="1" applyBorder="1" applyAlignment="1" applyProtection="1">
      <alignment horizontal="center" vertical="center"/>
      <protection locked="0"/>
    </xf>
    <xf numFmtId="165" fontId="0" fillId="84" borderId="396" xfId="0" applyNumberFormat="1" applyFill="1" applyBorder="1" applyAlignment="1" applyProtection="1">
      <alignment horizontal="center" vertical="center"/>
      <protection locked="0"/>
    </xf>
    <xf numFmtId="4" fontId="95" fillId="75" borderId="0" xfId="0" applyNumberFormat="1" applyFont="1" applyFill="1" applyProtection="1">
      <protection locked="0"/>
    </xf>
    <xf numFmtId="4" fontId="2" fillId="77" borderId="394" xfId="0" applyNumberFormat="1" applyFont="1" applyFill="1" applyBorder="1" applyAlignment="1">
      <alignment horizontal="right"/>
    </xf>
    <xf numFmtId="0" fontId="58" fillId="74" borderId="78" xfId="0" applyFont="1" applyFill="1" applyBorder="1" applyAlignment="1">
      <alignment horizontal="center" vertical="center" wrapText="1"/>
    </xf>
    <xf numFmtId="14" fontId="58" fillId="74" borderId="79" xfId="0" applyNumberFormat="1" applyFont="1" applyFill="1" applyBorder="1" applyAlignment="1">
      <alignment horizontal="center" vertical="center" wrapText="1"/>
    </xf>
    <xf numFmtId="0" fontId="58" fillId="74" borderId="373" xfId="0" applyFont="1" applyFill="1" applyBorder="1" applyAlignment="1" applyProtection="1">
      <alignment horizontal="center" vertical="center" wrapText="1"/>
      <protection locked="0"/>
    </xf>
    <xf numFmtId="14" fontId="58" fillId="74" borderId="374" xfId="0" applyNumberFormat="1" applyFont="1" applyFill="1" applyBorder="1" applyAlignment="1" applyProtection="1">
      <alignment horizontal="center" vertical="center" wrapText="1"/>
      <protection locked="0"/>
    </xf>
    <xf numFmtId="0" fontId="0" fillId="83" borderId="387" xfId="0" quotePrefix="1" applyFill="1" applyBorder="1" applyAlignment="1">
      <alignment horizontal="center" vertical="center" wrapText="1"/>
    </xf>
    <xf numFmtId="0" fontId="0" fillId="74" borderId="9" xfId="0" applyFill="1" applyBorder="1" applyAlignment="1">
      <alignment horizontal="center" vertical="center"/>
    </xf>
    <xf numFmtId="0" fontId="0" fillId="74" borderId="10" xfId="0" applyFill="1" applyBorder="1" applyAlignment="1">
      <alignment horizontal="center" vertical="center"/>
    </xf>
    <xf numFmtId="14" fontId="0" fillId="75" borderId="44" xfId="0" applyNumberFormat="1" applyFill="1" applyBorder="1" applyAlignment="1" applyProtection="1">
      <alignment horizontal="center" vertical="center"/>
      <protection locked="0"/>
    </xf>
    <xf numFmtId="0" fontId="0" fillId="83" borderId="212" xfId="0" applyFill="1" applyBorder="1" applyAlignment="1">
      <alignment horizontal="center" vertical="center" wrapText="1"/>
    </xf>
    <xf numFmtId="0" fontId="0" fillId="75" borderId="212" xfId="0" applyFill="1" applyBorder="1" applyAlignment="1" applyProtection="1">
      <alignment horizontal="center" vertical="center" wrapText="1"/>
      <protection locked="0"/>
    </xf>
    <xf numFmtId="0" fontId="0" fillId="75" borderId="6" xfId="0" applyFill="1" applyBorder="1" applyAlignment="1" applyProtection="1">
      <alignment horizontal="center" vertical="center" wrapText="1"/>
      <protection locked="0"/>
    </xf>
    <xf numFmtId="0" fontId="2" fillId="74" borderId="0" xfId="0" applyFont="1" applyFill="1"/>
    <xf numFmtId="167" fontId="2" fillId="74" borderId="0" xfId="1" applyFont="1" applyFill="1"/>
    <xf numFmtId="0" fontId="0" fillId="74" borderId="370" xfId="0" applyFill="1" applyBorder="1" applyAlignment="1">
      <alignment horizontal="center" vertical="center" wrapText="1"/>
    </xf>
    <xf numFmtId="165" fontId="0" fillId="75" borderId="370" xfId="0" applyNumberFormat="1" applyFill="1" applyBorder="1" applyAlignment="1" applyProtection="1">
      <alignment horizontal="right" vertical="center"/>
      <protection locked="0"/>
    </xf>
    <xf numFmtId="0" fontId="93" fillId="0" borderId="0" xfId="0" applyFont="1"/>
    <xf numFmtId="4" fontId="2" fillId="77" borderId="440" xfId="0" applyNumberFormat="1" applyFont="1" applyFill="1" applyBorder="1" applyAlignment="1">
      <alignment horizontal="right"/>
    </xf>
    <xf numFmtId="4" fontId="2" fillId="79" borderId="448" xfId="0" applyNumberFormat="1" applyFont="1" applyFill="1" applyBorder="1" applyAlignment="1">
      <alignment horizontal="right"/>
    </xf>
    <xf numFmtId="0" fontId="0" fillId="84" borderId="435" xfId="0" applyFill="1" applyBorder="1" applyAlignment="1" applyProtection="1">
      <alignment horizontal="center" vertical="center" wrapText="1"/>
      <protection locked="0"/>
    </xf>
    <xf numFmtId="14" fontId="0" fillId="84" borderId="439" xfId="0" applyNumberFormat="1" applyFill="1" applyBorder="1" applyAlignment="1" applyProtection="1">
      <alignment horizontal="center" vertical="center"/>
      <protection locked="0"/>
    </xf>
    <xf numFmtId="49" fontId="0" fillId="84" borderId="439" xfId="0" applyNumberFormat="1" applyFill="1" applyBorder="1" applyAlignment="1" applyProtection="1">
      <alignment horizontal="center" vertical="center"/>
      <protection locked="0"/>
    </xf>
    <xf numFmtId="165" fontId="0" fillId="84" borderId="439" xfId="0" applyNumberFormat="1" applyFill="1" applyBorder="1" applyAlignment="1" applyProtection="1">
      <alignment horizontal="right" vertical="center"/>
      <protection locked="0"/>
    </xf>
    <xf numFmtId="0" fontId="0" fillId="84" borderId="441" xfId="0" applyFill="1" applyBorder="1" applyAlignment="1" applyProtection="1">
      <alignment horizontal="center" vertical="center" wrapText="1"/>
      <protection locked="0"/>
    </xf>
    <xf numFmtId="14" fontId="0" fillId="84" borderId="445" xfId="0" applyNumberFormat="1" applyFill="1" applyBorder="1" applyAlignment="1" applyProtection="1">
      <alignment horizontal="center" vertical="center"/>
      <protection locked="0"/>
    </xf>
    <xf numFmtId="49" fontId="0" fillId="84" borderId="445" xfId="0" applyNumberFormat="1" applyFill="1" applyBorder="1" applyAlignment="1" applyProtection="1">
      <alignment horizontal="center" vertical="center"/>
      <protection locked="0"/>
    </xf>
    <xf numFmtId="165" fontId="0" fillId="84" borderId="445" xfId="0" applyNumberFormat="1" applyFill="1" applyBorder="1" applyAlignment="1" applyProtection="1">
      <alignment horizontal="right" vertical="center"/>
      <protection locked="0"/>
    </xf>
    <xf numFmtId="0" fontId="6" fillId="75" borderId="422" xfId="0" applyFont="1" applyFill="1" applyBorder="1" applyAlignment="1" applyProtection="1">
      <alignment horizontal="center" vertical="center" wrapText="1"/>
      <protection locked="0"/>
    </xf>
    <xf numFmtId="4" fontId="57" fillId="75" borderId="0" xfId="0" applyNumberFormat="1" applyFont="1" applyFill="1" applyProtection="1">
      <protection locked="0"/>
    </xf>
    <xf numFmtId="0" fontId="0" fillId="83" borderId="433" xfId="0" quotePrefix="1" applyFill="1" applyBorder="1" applyAlignment="1">
      <alignment horizontal="center" vertical="center" wrapText="1"/>
    </xf>
    <xf numFmtId="0" fontId="92" fillId="0" borderId="0" xfId="0" applyFont="1"/>
    <xf numFmtId="0" fontId="126" fillId="75" borderId="181" xfId="0" applyFont="1" applyFill="1" applyBorder="1"/>
    <xf numFmtId="0" fontId="126" fillId="74" borderId="402" xfId="0" applyFont="1" applyFill="1" applyBorder="1"/>
    <xf numFmtId="0" fontId="126" fillId="74" borderId="458" xfId="0" applyFont="1" applyFill="1" applyBorder="1"/>
    <xf numFmtId="0" fontId="126" fillId="75" borderId="231" xfId="0" applyFont="1" applyFill="1" applyBorder="1"/>
    <xf numFmtId="0" fontId="64" fillId="74" borderId="246" xfId="0" applyFont="1" applyFill="1" applyBorder="1" applyAlignment="1">
      <alignment horizontal="left"/>
    </xf>
    <xf numFmtId="0" fontId="64" fillId="74" borderId="233" xfId="0" applyFont="1" applyFill="1" applyBorder="1" applyAlignment="1">
      <alignment horizontal="left"/>
    </xf>
    <xf numFmtId="14" fontId="64" fillId="75" borderId="233" xfId="0" applyNumberFormat="1" applyFont="1" applyFill="1" applyBorder="1"/>
    <xf numFmtId="0" fontId="126" fillId="75" borderId="234" xfId="0" applyFont="1" applyFill="1" applyBorder="1" applyAlignment="1">
      <alignment horizontal="right"/>
    </xf>
    <xf numFmtId="14" fontId="64" fillId="0" borderId="0" xfId="0" applyNumberFormat="1" applyFont="1"/>
    <xf numFmtId="0" fontId="126" fillId="0" borderId="0" xfId="0" applyFont="1" applyAlignment="1">
      <alignment horizontal="right"/>
    </xf>
    <xf numFmtId="0" fontId="101" fillId="0" borderId="0" xfId="0" applyFont="1"/>
    <xf numFmtId="4" fontId="2" fillId="79" borderId="81" xfId="0" applyNumberFormat="1" applyFont="1" applyFill="1" applyBorder="1" applyAlignment="1">
      <alignment horizontal="right"/>
    </xf>
    <xf numFmtId="4" fontId="2" fillId="79" borderId="88" xfId="0" applyNumberFormat="1" applyFont="1" applyFill="1" applyBorder="1" applyAlignment="1">
      <alignment horizontal="right"/>
    </xf>
    <xf numFmtId="4" fontId="2" fillId="79" borderId="124" xfId="0" applyNumberFormat="1" applyFont="1" applyFill="1" applyBorder="1" applyAlignment="1">
      <alignment horizontal="right"/>
    </xf>
    <xf numFmtId="4" fontId="2" fillId="79" borderId="49" xfId="0" applyNumberFormat="1" applyFont="1" applyFill="1" applyBorder="1" applyAlignment="1">
      <alignment horizontal="right"/>
    </xf>
    <xf numFmtId="183" fontId="101" fillId="0" borderId="0" xfId="32512" applyFont="1"/>
    <xf numFmtId="3" fontId="89" fillId="75" borderId="81" xfId="0" applyNumberFormat="1" applyFont="1" applyFill="1" applyBorder="1" applyAlignment="1" applyProtection="1">
      <alignment horizontal="center"/>
      <protection locked="0"/>
    </xf>
    <xf numFmtId="3" fontId="89" fillId="75" borderId="88" xfId="0" applyNumberFormat="1" applyFont="1" applyFill="1" applyBorder="1" applyAlignment="1" applyProtection="1">
      <alignment horizontal="center"/>
      <protection locked="0"/>
    </xf>
    <xf numFmtId="0" fontId="2" fillId="75" borderId="455" xfId="0" applyFont="1" applyFill="1" applyBorder="1" applyAlignment="1" applyProtection="1">
      <alignment horizontal="center" vertical="center" wrapText="1"/>
      <protection locked="0"/>
    </xf>
    <xf numFmtId="4" fontId="57" fillId="75" borderId="74" xfId="0" applyNumberFormat="1" applyFont="1" applyFill="1" applyBorder="1" applyProtection="1">
      <protection locked="0"/>
    </xf>
    <xf numFmtId="3" fontId="89" fillId="75" borderId="111" xfId="0" applyNumberFormat="1" applyFont="1" applyFill="1" applyBorder="1" applyAlignment="1" applyProtection="1">
      <alignment horizontal="right"/>
      <protection locked="0"/>
    </xf>
    <xf numFmtId="3" fontId="89" fillId="75" borderId="111" xfId="32510" applyNumberFormat="1" applyFont="1" applyFill="1" applyBorder="1" applyAlignment="1">
      <alignment horizontal="right"/>
    </xf>
    <xf numFmtId="3" fontId="63" fillId="75" borderId="60" xfId="32510" applyNumberFormat="1" applyFont="1" applyFill="1" applyBorder="1" applyAlignment="1">
      <alignment horizontal="right"/>
    </xf>
    <xf numFmtId="184" fontId="89" fillId="75" borderId="17" xfId="32510" applyNumberFormat="1" applyFont="1" applyFill="1" applyBorder="1"/>
    <xf numFmtId="3" fontId="63" fillId="75" borderId="81" xfId="32510" quotePrefix="1" applyNumberFormat="1" applyFont="1" applyFill="1" applyBorder="1" applyAlignment="1">
      <alignment horizontal="right"/>
    </xf>
    <xf numFmtId="184" fontId="89" fillId="75" borderId="463" xfId="32510" applyNumberFormat="1" applyFont="1" applyFill="1" applyBorder="1"/>
    <xf numFmtId="3" fontId="63" fillId="75" borderId="94" xfId="32510" applyNumberFormat="1" applyFont="1" applyFill="1" applyBorder="1" applyAlignment="1">
      <alignment horizontal="right"/>
    </xf>
    <xf numFmtId="184" fontId="89" fillId="75" borderId="465" xfId="32510" applyNumberFormat="1" applyFont="1" applyFill="1" applyBorder="1"/>
    <xf numFmtId="3" fontId="89" fillId="77" borderId="60" xfId="32510" applyNumberFormat="1" applyFont="1" applyFill="1" applyBorder="1" applyAlignment="1" applyProtection="1">
      <alignment horizontal="right"/>
      <protection locked="0"/>
    </xf>
    <xf numFmtId="3" fontId="89" fillId="77" borderId="81" xfId="32510" applyNumberFormat="1" applyFont="1" applyFill="1" applyBorder="1" applyAlignment="1" applyProtection="1">
      <alignment horizontal="right"/>
      <protection locked="0"/>
    </xf>
    <xf numFmtId="3" fontId="63" fillId="77" borderId="60" xfId="32510" applyNumberFormat="1" applyFont="1" applyFill="1" applyBorder="1" applyAlignment="1">
      <alignment horizontal="right"/>
    </xf>
    <xf numFmtId="3" fontId="63" fillId="77" borderId="81" xfId="32510" quotePrefix="1" applyNumberFormat="1" applyFont="1" applyFill="1" applyBorder="1" applyAlignment="1">
      <alignment horizontal="right"/>
    </xf>
    <xf numFmtId="4" fontId="189" fillId="77" borderId="57" xfId="0" applyNumberFormat="1" applyFont="1" applyFill="1" applyBorder="1" applyAlignment="1">
      <alignment horizontal="right"/>
    </xf>
    <xf numFmtId="4" fontId="189" fillId="77" borderId="88" xfId="0" applyNumberFormat="1" applyFont="1" applyFill="1" applyBorder="1" applyAlignment="1">
      <alignment horizontal="right"/>
    </xf>
    <xf numFmtId="3" fontId="63" fillId="77" borderId="94" xfId="32510" applyNumberFormat="1" applyFont="1" applyFill="1" applyBorder="1" applyAlignment="1">
      <alignment horizontal="right"/>
    </xf>
    <xf numFmtId="4" fontId="189" fillId="77" borderId="452" xfId="0" applyNumberFormat="1" applyFont="1" applyFill="1" applyBorder="1" applyAlignment="1">
      <alignment horizontal="right"/>
    </xf>
    <xf numFmtId="3" fontId="63" fillId="77" borderId="60" xfId="32510" quotePrefix="1" applyNumberFormat="1" applyFont="1" applyFill="1" applyBorder="1" applyAlignment="1">
      <alignment horizontal="right"/>
    </xf>
    <xf numFmtId="3" fontId="63" fillId="77" borderId="81" xfId="32510" applyNumberFormat="1" applyFont="1" applyFill="1" applyBorder="1" applyAlignment="1">
      <alignment horizontal="right"/>
    </xf>
    <xf numFmtId="4" fontId="189" fillId="77" borderId="118" xfId="0" applyNumberFormat="1" applyFont="1" applyFill="1" applyBorder="1" applyAlignment="1">
      <alignment horizontal="right"/>
    </xf>
    <xf numFmtId="4" fontId="189" fillId="77" borderId="462" xfId="0" applyNumberFormat="1" applyFont="1" applyFill="1" applyBorder="1" applyAlignment="1">
      <alignment horizontal="right"/>
    </xf>
    <xf numFmtId="4" fontId="189" fillId="77" borderId="464" xfId="0" applyNumberFormat="1" applyFont="1" applyFill="1" applyBorder="1" applyAlignment="1">
      <alignment horizontal="right"/>
    </xf>
    <xf numFmtId="4" fontId="189" fillId="77" borderId="81" xfId="0" applyNumberFormat="1" applyFont="1" applyFill="1" applyBorder="1" applyAlignment="1">
      <alignment horizontal="right"/>
    </xf>
    <xf numFmtId="4" fontId="189" fillId="77" borderId="448" xfId="0" applyNumberFormat="1" applyFont="1" applyFill="1" applyBorder="1" applyAlignment="1">
      <alignment horizontal="right"/>
    </xf>
    <xf numFmtId="4" fontId="189" fillId="77" borderId="456" xfId="0" applyNumberFormat="1" applyFont="1" applyFill="1" applyBorder="1" applyAlignment="1">
      <alignment horizontal="right"/>
    </xf>
    <xf numFmtId="3" fontId="89" fillId="75" borderId="456" xfId="0" applyNumberFormat="1" applyFont="1" applyFill="1" applyBorder="1" applyAlignment="1" applyProtection="1">
      <alignment horizontal="center"/>
      <protection locked="0"/>
    </xf>
    <xf numFmtId="4" fontId="2" fillId="79" borderId="456" xfId="0" applyNumberFormat="1" applyFont="1" applyFill="1" applyBorder="1" applyAlignment="1">
      <alignment horizontal="right"/>
    </xf>
    <xf numFmtId="14" fontId="89" fillId="75" borderId="239" xfId="0" applyNumberFormat="1" applyFont="1" applyFill="1" applyBorder="1" applyAlignment="1" applyProtection="1">
      <alignment horizontal="center"/>
      <protection locked="0"/>
    </xf>
    <xf numFmtId="14" fontId="89" fillId="75" borderId="240" xfId="0" applyNumberFormat="1" applyFont="1" applyFill="1" applyBorder="1" applyAlignment="1" applyProtection="1">
      <alignment horizontal="center"/>
      <protection locked="0"/>
    </xf>
    <xf numFmtId="14" fontId="89" fillId="75" borderId="475" xfId="0" applyNumberFormat="1" applyFont="1" applyFill="1" applyBorder="1" applyAlignment="1" applyProtection="1">
      <alignment horizontal="center"/>
      <protection locked="0"/>
    </xf>
    <xf numFmtId="4" fontId="189" fillId="77" borderId="43" xfId="0" applyNumberFormat="1" applyFont="1" applyFill="1" applyBorder="1" applyAlignment="1">
      <alignment horizontal="right"/>
    </xf>
    <xf numFmtId="4" fontId="189" fillId="77" borderId="372" xfId="0" applyNumberFormat="1" applyFont="1" applyFill="1" applyBorder="1" applyAlignment="1">
      <alignment horizontal="right"/>
    </xf>
    <xf numFmtId="3" fontId="0" fillId="2" borderId="70" xfId="0" applyNumberFormat="1" applyFill="1" applyBorder="1"/>
    <xf numFmtId="0" fontId="0" fillId="0" borderId="17" xfId="0" applyBorder="1"/>
    <xf numFmtId="0" fontId="63" fillId="0" borderId="3" xfId="32510" applyNumberFormat="1" applyFont="1" applyBorder="1" applyAlignment="1">
      <alignment horizontal="right"/>
    </xf>
    <xf numFmtId="0" fontId="63" fillId="0" borderId="0" xfId="32510" applyNumberFormat="1" applyFont="1" applyAlignment="1">
      <alignment horizontal="right"/>
    </xf>
    <xf numFmtId="0" fontId="63" fillId="0" borderId="0" xfId="32510" applyNumberFormat="1" applyFont="1" applyAlignment="1">
      <alignment horizontal="center"/>
    </xf>
    <xf numFmtId="183" fontId="154" fillId="0" borderId="3" xfId="32510" applyFont="1" applyBorder="1" applyAlignment="1">
      <alignment horizontal="center"/>
    </xf>
    <xf numFmtId="183" fontId="154" fillId="0" borderId="0" xfId="32510" applyFont="1" applyAlignment="1">
      <alignment horizontal="center"/>
    </xf>
    <xf numFmtId="184" fontId="89" fillId="0" borderId="0" xfId="32510" applyNumberFormat="1" applyFont="1"/>
    <xf numFmtId="0" fontId="0" fillId="0" borderId="3" xfId="0" applyBorder="1"/>
    <xf numFmtId="3" fontId="89" fillId="77" borderId="181" xfId="32510" applyNumberFormat="1" applyFont="1" applyFill="1" applyBorder="1" applyAlignment="1" applyProtection="1">
      <alignment horizontal="right"/>
      <protection locked="0"/>
    </xf>
    <xf numFmtId="3" fontId="89" fillId="77" borderId="87" xfId="32510" applyNumberFormat="1" applyFont="1" applyFill="1" applyBorder="1" applyAlignment="1" applyProtection="1">
      <alignment horizontal="right"/>
      <protection locked="0"/>
    </xf>
    <xf numFmtId="4" fontId="189" fillId="77" borderId="66" xfId="0" applyNumberFormat="1" applyFont="1" applyFill="1" applyBorder="1" applyAlignment="1">
      <alignment horizontal="right"/>
    </xf>
    <xf numFmtId="4" fontId="189" fillId="77" borderId="450" xfId="0" applyNumberFormat="1" applyFont="1" applyFill="1" applyBorder="1" applyAlignment="1">
      <alignment horizontal="right"/>
    </xf>
    <xf numFmtId="4" fontId="189" fillId="77" borderId="476" xfId="0" applyNumberFormat="1" applyFont="1" applyFill="1" applyBorder="1" applyAlignment="1">
      <alignment horizontal="right"/>
    </xf>
    <xf numFmtId="184" fontId="89" fillId="74" borderId="19" xfId="32510" applyNumberFormat="1" applyFont="1" applyFill="1" applyBorder="1"/>
    <xf numFmtId="184" fontId="89" fillId="74" borderId="55" xfId="32510" applyNumberFormat="1" applyFont="1" applyFill="1" applyBorder="1"/>
    <xf numFmtId="184" fontId="89" fillId="74" borderId="27" xfId="32510" applyNumberFormat="1" applyFont="1" applyFill="1" applyBorder="1"/>
    <xf numFmtId="0" fontId="89" fillId="0" borderId="53" xfId="0" applyFont="1" applyBorder="1"/>
    <xf numFmtId="0" fontId="89" fillId="0" borderId="70" xfId="0" applyFont="1" applyBorder="1"/>
    <xf numFmtId="0" fontId="0" fillId="0" borderId="70" xfId="0" applyBorder="1"/>
    <xf numFmtId="0" fontId="0" fillId="0" borderId="40" xfId="0" applyBorder="1"/>
    <xf numFmtId="183" fontId="63" fillId="74" borderId="449" xfId="32510" applyFont="1" applyFill="1" applyBorder="1" applyAlignment="1">
      <alignment horizontal="center"/>
    </xf>
    <xf numFmtId="183" fontId="154" fillId="74" borderId="449" xfId="32510" applyFont="1" applyFill="1" applyBorder="1" applyAlignment="1">
      <alignment horizontal="center" vertical="center"/>
    </xf>
    <xf numFmtId="183" fontId="63" fillId="74" borderId="450" xfId="32510" applyFont="1" applyFill="1" applyBorder="1" applyAlignment="1">
      <alignment horizontal="center"/>
    </xf>
    <xf numFmtId="170" fontId="63" fillId="74" borderId="450" xfId="32510" quotePrefix="1" applyNumberFormat="1" applyFont="1" applyFill="1" applyBorder="1" applyAlignment="1">
      <alignment horizontal="center"/>
    </xf>
    <xf numFmtId="49" fontId="63" fillId="74" borderId="450" xfId="32510" applyNumberFormat="1" applyFont="1" applyFill="1" applyBorder="1" applyAlignment="1">
      <alignment horizontal="center"/>
    </xf>
    <xf numFmtId="0" fontId="99" fillId="74" borderId="158" xfId="0" applyFont="1" applyFill="1" applyBorder="1"/>
    <xf numFmtId="183" fontId="63" fillId="74" borderId="60" xfId="32510" applyFont="1" applyFill="1" applyBorder="1" applyAlignment="1">
      <alignment horizontal="right"/>
    </xf>
    <xf numFmtId="183" fontId="63" fillId="74" borderId="81" xfId="32510" quotePrefix="1" applyFont="1" applyFill="1" applyBorder="1" applyAlignment="1">
      <alignment horizontal="right"/>
    </xf>
    <xf numFmtId="183" fontId="63" fillId="74" borderId="57" xfId="32510" applyFont="1" applyFill="1" applyBorder="1" applyAlignment="1">
      <alignment horizontal="right"/>
    </xf>
    <xf numFmtId="183" fontId="63" fillId="74" borderId="88" xfId="32510" applyFont="1" applyFill="1" applyBorder="1" applyAlignment="1">
      <alignment horizontal="right"/>
    </xf>
    <xf numFmtId="183" fontId="63" fillId="74" borderId="94" xfId="32510" applyFont="1" applyFill="1" applyBorder="1" applyAlignment="1">
      <alignment horizontal="right"/>
    </xf>
    <xf numFmtId="183" fontId="63" fillId="74" borderId="88" xfId="32510" quotePrefix="1" applyFont="1" applyFill="1" applyBorder="1" applyAlignment="1">
      <alignment horizontal="right"/>
    </xf>
    <xf numFmtId="183" fontId="99" fillId="74" borderId="57" xfId="32510" applyFont="1" applyFill="1" applyBorder="1" applyAlignment="1">
      <alignment horizontal="right"/>
    </xf>
    <xf numFmtId="0" fontId="0" fillId="74" borderId="454" xfId="0" applyFill="1" applyBorder="1"/>
    <xf numFmtId="183" fontId="63" fillId="74" borderId="473" xfId="32510" applyFont="1" applyFill="1" applyBorder="1" applyAlignment="1">
      <alignment horizontal="center"/>
    </xf>
    <xf numFmtId="183" fontId="154" fillId="74" borderId="5" xfId="32510" applyFont="1" applyFill="1" applyBorder="1" applyAlignment="1">
      <alignment horizontal="center"/>
    </xf>
    <xf numFmtId="183" fontId="154" fillId="74" borderId="15" xfId="32510" applyFont="1" applyFill="1" applyBorder="1" applyAlignment="1">
      <alignment horizontal="center"/>
    </xf>
    <xf numFmtId="183" fontId="63" fillId="74" borderId="3" xfId="32510" applyFont="1" applyFill="1" applyBorder="1" applyAlignment="1">
      <alignment horizontal="left"/>
    </xf>
    <xf numFmtId="183" fontId="63" fillId="74" borderId="15" xfId="32510" applyFont="1" applyFill="1" applyBorder="1" applyAlignment="1">
      <alignment horizontal="center"/>
    </xf>
    <xf numFmtId="183" fontId="154" fillId="74" borderId="468" xfId="32510" applyFont="1" applyFill="1" applyBorder="1" applyAlignment="1">
      <alignment horizontal="center"/>
    </xf>
    <xf numFmtId="183" fontId="154" fillId="74" borderId="469" xfId="32510" applyFont="1" applyFill="1" applyBorder="1" applyAlignment="1">
      <alignment horizontal="center"/>
    </xf>
    <xf numFmtId="183" fontId="154" fillId="74" borderId="474" xfId="32510" applyFont="1" applyFill="1" applyBorder="1" applyAlignment="1">
      <alignment horizontal="center"/>
    </xf>
    <xf numFmtId="4" fontId="89" fillId="74" borderId="6" xfId="32510" applyNumberFormat="1" applyFont="1" applyFill="1" applyBorder="1"/>
    <xf numFmtId="3" fontId="89" fillId="74" borderId="40" xfId="32510" applyNumberFormat="1" applyFont="1" applyFill="1" applyBorder="1"/>
    <xf numFmtId="183" fontId="154" fillId="74" borderId="272" xfId="32510" applyFont="1" applyFill="1" applyBorder="1" applyAlignment="1">
      <alignment horizontal="left"/>
    </xf>
    <xf numFmtId="183" fontId="154" fillId="74" borderId="472" xfId="32510" applyFont="1" applyFill="1" applyBorder="1" applyAlignment="1">
      <alignment horizontal="left"/>
    </xf>
    <xf numFmtId="0" fontId="39" fillId="74" borderId="165" xfId="0" applyFont="1" applyFill="1" applyBorder="1" applyAlignment="1" applyProtection="1">
      <alignment horizontal="center"/>
      <protection locked="0"/>
    </xf>
    <xf numFmtId="0" fontId="2" fillId="74" borderId="13" xfId="0" applyFont="1" applyFill="1" applyBorder="1" applyAlignment="1" applyProtection="1">
      <alignment horizontal="center"/>
      <protection locked="0"/>
    </xf>
    <xf numFmtId="0" fontId="2" fillId="74" borderId="467" xfId="0" applyFont="1" applyFill="1" applyBorder="1" applyAlignment="1" applyProtection="1">
      <alignment horizontal="center"/>
      <protection locked="0"/>
    </xf>
    <xf numFmtId="0" fontId="2" fillId="74" borderId="454" xfId="0" applyFont="1" applyFill="1" applyBorder="1" applyAlignment="1" applyProtection="1">
      <alignment horizontal="center"/>
      <protection locked="0"/>
    </xf>
    <xf numFmtId="0" fontId="2" fillId="74" borderId="15" xfId="0" applyFont="1" applyFill="1" applyBorder="1" applyAlignment="1" applyProtection="1">
      <alignment horizontal="center"/>
      <protection locked="0"/>
    </xf>
    <xf numFmtId="0" fontId="2" fillId="74" borderId="404" xfId="0" applyFont="1" applyFill="1" applyBorder="1" applyAlignment="1" applyProtection="1">
      <alignment horizontal="center"/>
      <protection locked="0"/>
    </xf>
    <xf numFmtId="0" fontId="2" fillId="74" borderId="455" xfId="0" applyFont="1" applyFill="1" applyBorder="1"/>
    <xf numFmtId="0" fontId="2" fillId="74" borderId="471" xfId="0" applyFont="1" applyFill="1" applyBorder="1"/>
    <xf numFmtId="0" fontId="2" fillId="75" borderId="477" xfId="0" applyFont="1" applyFill="1" applyBorder="1"/>
    <xf numFmtId="0" fontId="64" fillId="74" borderId="402" xfId="0" applyFont="1" applyFill="1" applyBorder="1" applyProtection="1">
      <protection locked="0"/>
    </xf>
    <xf numFmtId="0" fontId="64" fillId="74" borderId="405" xfId="0" applyFont="1" applyFill="1" applyBorder="1" applyProtection="1">
      <protection locked="0"/>
    </xf>
    <xf numFmtId="14" fontId="64" fillId="75" borderId="405" xfId="0" applyNumberFormat="1" applyFont="1" applyFill="1" applyBorder="1" applyProtection="1">
      <protection locked="0"/>
    </xf>
    <xf numFmtId="0" fontId="64" fillId="75" borderId="457" xfId="0" applyFont="1" applyFill="1" applyBorder="1" applyAlignment="1">
      <alignment horizontal="right"/>
    </xf>
    <xf numFmtId="168" fontId="0" fillId="75" borderId="456" xfId="0" applyNumberFormat="1" applyFill="1" applyBorder="1" applyAlignment="1" applyProtection="1">
      <alignment horizontal="center" wrapText="1"/>
      <protection locked="0"/>
    </xf>
    <xf numFmtId="168" fontId="0" fillId="75" borderId="405" xfId="0" applyNumberFormat="1" applyFill="1" applyBorder="1" applyAlignment="1" applyProtection="1">
      <alignment horizontal="center" wrapText="1"/>
      <protection locked="0"/>
    </xf>
    <xf numFmtId="0" fontId="2" fillId="74" borderId="456" xfId="0" applyFont="1" applyFill="1" applyBorder="1" applyAlignment="1" applyProtection="1">
      <alignment horizontal="center"/>
      <protection locked="0"/>
    </xf>
    <xf numFmtId="168" fontId="0" fillId="75" borderId="456" xfId="0" applyNumberFormat="1" applyFill="1" applyBorder="1" applyAlignment="1" applyProtection="1">
      <alignment horizontal="center"/>
      <protection locked="0"/>
    </xf>
    <xf numFmtId="168" fontId="0" fillId="75" borderId="405" xfId="0" applyNumberFormat="1" applyFill="1" applyBorder="1" applyAlignment="1" applyProtection="1">
      <alignment horizontal="center"/>
      <protection locked="0"/>
    </xf>
    <xf numFmtId="0" fontId="2" fillId="74" borderId="9" xfId="0" applyFont="1" applyFill="1" applyBorder="1" applyAlignment="1" applyProtection="1">
      <alignment horizontal="center" vertical="center" wrapText="1"/>
      <protection locked="0"/>
    </xf>
    <xf numFmtId="0" fontId="2" fillId="74" borderId="11" xfId="0" applyFont="1" applyFill="1" applyBorder="1" applyAlignment="1" applyProtection="1">
      <alignment horizontal="center" vertical="center" wrapText="1"/>
      <protection locked="0"/>
    </xf>
    <xf numFmtId="0" fontId="0" fillId="75" borderId="475" xfId="0" applyFill="1" applyBorder="1" applyAlignment="1" applyProtection="1">
      <alignment horizontal="center"/>
      <protection locked="0"/>
    </xf>
    <xf numFmtId="0" fontId="0" fillId="75" borderId="457" xfId="0" applyFill="1" applyBorder="1" applyAlignment="1" applyProtection="1">
      <alignment horizontal="center"/>
      <protection locked="0"/>
    </xf>
    <xf numFmtId="0" fontId="124" fillId="0" borderId="0" xfId="0" applyFont="1" applyAlignment="1">
      <alignment vertical="top"/>
    </xf>
    <xf numFmtId="0" fontId="39" fillId="0" borderId="0" xfId="0" applyFont="1" applyAlignment="1">
      <alignment wrapText="1"/>
    </xf>
    <xf numFmtId="0" fontId="0" fillId="43" borderId="482" xfId="0" applyFill="1" applyBorder="1" applyAlignment="1">
      <alignment horizontal="left" wrapText="1"/>
    </xf>
    <xf numFmtId="0" fontId="192" fillId="0" borderId="4" xfId="0" applyFont="1" applyBorder="1" applyAlignment="1">
      <alignment wrapText="1"/>
    </xf>
    <xf numFmtId="0" fontId="192" fillId="0" borderId="481" xfId="0" applyFont="1" applyBorder="1" applyAlignment="1">
      <alignment wrapText="1"/>
    </xf>
    <xf numFmtId="0" fontId="192" fillId="0" borderId="5" xfId="0" applyFont="1" applyBorder="1" applyAlignment="1">
      <alignment wrapText="1"/>
    </xf>
    <xf numFmtId="0" fontId="40" fillId="0" borderId="482" xfId="0" applyFont="1" applyBorder="1" applyAlignment="1">
      <alignment horizontal="left" wrapText="1"/>
    </xf>
    <xf numFmtId="0" fontId="194" fillId="0" borderId="481" xfId="0" applyFont="1" applyBorder="1" applyAlignment="1">
      <alignment wrapText="1"/>
    </xf>
    <xf numFmtId="0" fontId="194" fillId="0" borderId="5" xfId="0" applyFont="1" applyBorder="1" applyAlignment="1">
      <alignment wrapText="1"/>
    </xf>
    <xf numFmtId="0" fontId="194" fillId="0" borderId="4" xfId="0" applyFont="1" applyBorder="1" applyAlignment="1">
      <alignment wrapText="1"/>
    </xf>
    <xf numFmtId="14" fontId="192" fillId="0" borderId="5" xfId="0" applyNumberFormat="1" applyFont="1" applyBorder="1" applyAlignment="1">
      <alignment wrapText="1"/>
    </xf>
    <xf numFmtId="0" fontId="30" fillId="0" borderId="482" xfId="0" applyFont="1" applyBorder="1" applyAlignment="1">
      <alignment horizontal="left" wrapText="1"/>
    </xf>
    <xf numFmtId="0" fontId="40" fillId="0" borderId="0" xfId="0" applyFont="1" applyAlignment="1">
      <alignment horizontal="left" wrapText="1"/>
    </xf>
    <xf numFmtId="0" fontId="194" fillId="0" borderId="5" xfId="0" applyFont="1" applyBorder="1" applyAlignment="1">
      <alignment horizontal="center" wrapText="1"/>
    </xf>
    <xf numFmtId="0" fontId="194" fillId="0" borderId="4" xfId="0" applyFont="1" applyBorder="1" applyAlignment="1">
      <alignment horizontal="center" wrapText="1"/>
    </xf>
    <xf numFmtId="0" fontId="195" fillId="0" borderId="482" xfId="0" applyFont="1" applyBorder="1" applyAlignment="1">
      <alignment horizontal="left" wrapText="1"/>
    </xf>
    <xf numFmtId="0" fontId="2" fillId="0" borderId="482" xfId="0" applyFont="1" applyBorder="1" applyAlignment="1">
      <alignment horizontal="left" wrapText="1"/>
    </xf>
    <xf numFmtId="0" fontId="40" fillId="43" borderId="482" xfId="0" applyFont="1" applyFill="1" applyBorder="1" applyAlignment="1">
      <alignment horizontal="left" wrapText="1"/>
    </xf>
    <xf numFmtId="0" fontId="196" fillId="0" borderId="482" xfId="0" applyFont="1" applyBorder="1" applyAlignment="1">
      <alignment horizontal="left" wrapText="1"/>
    </xf>
    <xf numFmtId="0" fontId="197" fillId="0" borderId="5" xfId="0" applyFont="1" applyBorder="1" applyAlignment="1">
      <alignment wrapText="1"/>
    </xf>
    <xf numFmtId="0" fontId="197" fillId="0" borderId="4" xfId="0" applyFont="1" applyBorder="1" applyAlignment="1">
      <alignment wrapText="1"/>
    </xf>
    <xf numFmtId="0" fontId="198" fillId="0" borderId="481" xfId="0" applyFont="1" applyBorder="1" applyAlignment="1">
      <alignment wrapText="1"/>
    </xf>
    <xf numFmtId="0" fontId="199" fillId="0" borderId="482" xfId="0" applyFont="1" applyBorder="1" applyAlignment="1">
      <alignment horizontal="left" wrapText="1"/>
    </xf>
    <xf numFmtId="0" fontId="197" fillId="0" borderId="481" xfId="0" applyFont="1" applyBorder="1" applyAlignment="1">
      <alignment wrapText="1"/>
    </xf>
    <xf numFmtId="0" fontId="200" fillId="0" borderId="482" xfId="0" applyFont="1" applyBorder="1" applyAlignment="1">
      <alignment horizontal="left" wrapText="1"/>
    </xf>
    <xf numFmtId="0" fontId="28" fillId="0" borderId="482" xfId="0" applyFont="1" applyBorder="1" applyAlignment="1">
      <alignment horizontal="left" wrapText="1"/>
    </xf>
    <xf numFmtId="0" fontId="146" fillId="0" borderId="482" xfId="0" applyFont="1" applyBorder="1" applyAlignment="1">
      <alignment horizontal="left" wrapText="1"/>
    </xf>
    <xf numFmtId="0" fontId="30" fillId="43" borderId="482" xfId="0" applyFont="1" applyFill="1" applyBorder="1" applyAlignment="1">
      <alignment horizontal="left" wrapText="1"/>
    </xf>
    <xf numFmtId="0" fontId="192" fillId="0" borderId="484" xfId="0" applyFont="1" applyBorder="1" applyAlignment="1">
      <alignment wrapText="1"/>
    </xf>
    <xf numFmtId="0" fontId="192" fillId="0" borderId="485" xfId="0" applyFont="1" applyBorder="1" applyAlignment="1">
      <alignment wrapText="1"/>
    </xf>
    <xf numFmtId="0" fontId="192" fillId="0" borderId="486" xfId="0" applyFont="1" applyBorder="1" applyAlignment="1">
      <alignment wrapText="1"/>
    </xf>
    <xf numFmtId="0" fontId="2" fillId="0" borderId="0" xfId="0" applyFont="1" applyAlignment="1">
      <alignment horizontal="center" wrapText="1"/>
    </xf>
    <xf numFmtId="0" fontId="2" fillId="0" borderId="0" xfId="0" applyFont="1" applyAlignment="1">
      <alignment wrapText="1"/>
    </xf>
    <xf numFmtId="0" fontId="64" fillId="74" borderId="405" xfId="0" applyFont="1" applyFill="1" applyBorder="1" applyAlignment="1" applyProtection="1">
      <alignment horizontal="left"/>
      <protection locked="0"/>
    </xf>
    <xf numFmtId="14" fontId="64" fillId="36" borderId="405" xfId="0" applyNumberFormat="1" applyFont="1" applyFill="1" applyBorder="1" applyProtection="1">
      <protection locked="0"/>
    </xf>
    <xf numFmtId="0" fontId="64" fillId="36" borderId="457" xfId="0" applyFont="1" applyFill="1" applyBorder="1" applyAlignment="1" applyProtection="1">
      <alignment horizontal="right"/>
      <protection locked="0"/>
    </xf>
    <xf numFmtId="0" fontId="193" fillId="74" borderId="482" xfId="0" applyFont="1" applyFill="1" applyBorder="1" applyAlignment="1">
      <alignment horizontal="left" wrapText="1"/>
    </xf>
    <xf numFmtId="0" fontId="201" fillId="74" borderId="482" xfId="0" applyFont="1" applyFill="1" applyBorder="1" applyAlignment="1">
      <alignment horizontal="left" wrapText="1"/>
    </xf>
    <xf numFmtId="0" fontId="40" fillId="0" borderId="483" xfId="0" applyFont="1" applyBorder="1" applyAlignment="1">
      <alignment horizontal="left" wrapText="1"/>
    </xf>
    <xf numFmtId="0" fontId="0" fillId="0" borderId="449" xfId="0" applyBorder="1" applyAlignment="1">
      <alignment horizontal="left" wrapText="1"/>
    </xf>
    <xf numFmtId="0" fontId="192" fillId="74" borderId="5" xfId="0" applyFont="1" applyFill="1" applyBorder="1" applyAlignment="1">
      <alignment wrapText="1"/>
    </xf>
    <xf numFmtId="0" fontId="192" fillId="74" borderId="4" xfId="0" applyFont="1" applyFill="1" applyBorder="1" applyAlignment="1">
      <alignment wrapText="1"/>
    </xf>
    <xf numFmtId="0" fontId="192" fillId="74" borderId="481" xfId="0" applyFont="1" applyFill="1" applyBorder="1" applyAlignment="1">
      <alignment wrapText="1"/>
    </xf>
    <xf numFmtId="0" fontId="194" fillId="74" borderId="5" xfId="0" applyFont="1" applyFill="1" applyBorder="1" applyAlignment="1">
      <alignment wrapText="1"/>
    </xf>
    <xf numFmtId="0" fontId="194" fillId="74" borderId="4" xfId="0" applyFont="1" applyFill="1" applyBorder="1" applyAlignment="1">
      <alignment wrapText="1"/>
    </xf>
    <xf numFmtId="0" fontId="194" fillId="74" borderId="481" xfId="0" applyFont="1" applyFill="1" applyBorder="1" applyAlignment="1">
      <alignment wrapText="1"/>
    </xf>
    <xf numFmtId="0" fontId="194" fillId="74" borderId="5" xfId="0" applyFont="1" applyFill="1" applyBorder="1" applyAlignment="1">
      <alignment horizontal="center" wrapText="1"/>
    </xf>
    <xf numFmtId="0" fontId="194" fillId="74" borderId="4" xfId="0" applyFont="1" applyFill="1" applyBorder="1" applyAlignment="1">
      <alignment horizontal="center" wrapText="1"/>
    </xf>
    <xf numFmtId="0" fontId="0" fillId="74" borderId="0" xfId="0" applyFill="1" applyAlignment="1">
      <alignment wrapText="1"/>
    </xf>
    <xf numFmtId="0" fontId="0" fillId="0" borderId="272" xfId="0" applyBorder="1"/>
    <xf numFmtId="0" fontId="0" fillId="0" borderId="4" xfId="0" applyBorder="1" applyAlignment="1">
      <alignment wrapText="1"/>
    </xf>
    <xf numFmtId="0" fontId="2" fillId="0" borderId="4" xfId="0" applyFont="1" applyBorder="1" applyAlignment="1">
      <alignment wrapText="1"/>
    </xf>
    <xf numFmtId="0" fontId="0" fillId="0" borderId="271" xfId="0" applyBorder="1"/>
    <xf numFmtId="0" fontId="0" fillId="74" borderId="488" xfId="0" applyFill="1" applyBorder="1" applyAlignment="1">
      <alignment wrapText="1"/>
    </xf>
    <xf numFmtId="0" fontId="2" fillId="0" borderId="4" xfId="0" applyFont="1" applyBorder="1" applyAlignment="1">
      <alignment horizontal="center" wrapText="1"/>
    </xf>
    <xf numFmtId="0" fontId="0" fillId="74" borderId="489" xfId="0" applyFill="1" applyBorder="1" applyAlignment="1">
      <alignment wrapText="1"/>
    </xf>
    <xf numFmtId="0" fontId="2" fillId="0" borderId="5" xfId="0" applyFont="1" applyBorder="1" applyAlignment="1">
      <alignment horizontal="center" wrapText="1"/>
    </xf>
    <xf numFmtId="0" fontId="2" fillId="0" borderId="5" xfId="0" applyFont="1" applyBorder="1" applyAlignment="1">
      <alignment wrapText="1"/>
    </xf>
    <xf numFmtId="0" fontId="0" fillId="0" borderId="5" xfId="0" applyBorder="1" applyAlignment="1">
      <alignment wrapText="1"/>
    </xf>
    <xf numFmtId="0" fontId="0" fillId="0" borderId="455" xfId="0" applyBorder="1"/>
    <xf numFmtId="0" fontId="39" fillId="83" borderId="266" xfId="0" applyFont="1" applyFill="1" applyBorder="1" applyAlignment="1">
      <alignment horizontal="center" vertical="center" wrapText="1"/>
    </xf>
    <xf numFmtId="0" fontId="39" fillId="83" borderId="15" xfId="0" applyFont="1" applyFill="1" applyBorder="1" applyAlignment="1">
      <alignment horizontal="center" vertical="center" wrapText="1"/>
    </xf>
    <xf numFmtId="167" fontId="39" fillId="84" borderId="478" xfId="53" applyFont="1" applyFill="1" applyBorder="1" applyAlignment="1" applyProtection="1">
      <alignment horizontal="right" vertical="center"/>
      <protection locked="0"/>
    </xf>
    <xf numFmtId="49" fontId="64" fillId="0" borderId="0" xfId="0" applyNumberFormat="1" applyFont="1" applyAlignment="1">
      <alignment horizontal="right"/>
    </xf>
    <xf numFmtId="0" fontId="39" fillId="83" borderId="494" xfId="0" applyFont="1" applyFill="1" applyBorder="1" applyAlignment="1">
      <alignment horizontal="center" vertical="center" wrapText="1"/>
    </xf>
    <xf numFmtId="4" fontId="64" fillId="77" borderId="497" xfId="0" applyNumberFormat="1" applyFont="1" applyFill="1" applyBorder="1"/>
    <xf numFmtId="14" fontId="39" fillId="84" borderId="498" xfId="0" applyNumberFormat="1" applyFont="1" applyFill="1" applyBorder="1" applyAlignment="1" applyProtection="1">
      <alignment horizontal="center" vertical="center"/>
      <protection locked="0"/>
    </xf>
    <xf numFmtId="0" fontId="39" fillId="83" borderId="505" xfId="0" applyFont="1" applyFill="1" applyBorder="1" applyAlignment="1">
      <alignment horizontal="center" vertical="center" wrapText="1"/>
    </xf>
    <xf numFmtId="0" fontId="39" fillId="83" borderId="506" xfId="0" applyFont="1" applyFill="1" applyBorder="1" applyAlignment="1">
      <alignment horizontal="center" vertical="center" wrapText="1"/>
    </xf>
    <xf numFmtId="0" fontId="39" fillId="83" borderId="508" xfId="0" applyFont="1" applyFill="1" applyBorder="1" applyAlignment="1">
      <alignment horizontal="center" vertical="center" wrapText="1"/>
    </xf>
    <xf numFmtId="4" fontId="64" fillId="79" borderId="457" xfId="0" applyNumberFormat="1" applyFont="1" applyFill="1" applyBorder="1" applyAlignment="1">
      <alignment horizontal="right"/>
    </xf>
    <xf numFmtId="0" fontId="6" fillId="36" borderId="509" xfId="0" applyFont="1" applyFill="1" applyBorder="1" applyAlignment="1" applyProtection="1">
      <alignment horizontal="center" vertical="center" wrapText="1"/>
      <protection locked="0"/>
    </xf>
    <xf numFmtId="4" fontId="64" fillId="36" borderId="497" xfId="0" applyNumberFormat="1" applyFont="1" applyFill="1" applyBorder="1"/>
    <xf numFmtId="0" fontId="39" fillId="84" borderId="509" xfId="0" applyFont="1" applyFill="1" applyBorder="1" applyAlignment="1" applyProtection="1">
      <alignment horizontal="center" vertical="center" wrapText="1"/>
      <protection locked="0"/>
    </xf>
    <xf numFmtId="14" fontId="39" fillId="84" borderId="518" xfId="0" applyNumberFormat="1" applyFont="1" applyFill="1" applyBorder="1" applyAlignment="1" applyProtection="1">
      <alignment horizontal="center" vertical="center"/>
      <protection locked="0"/>
    </xf>
    <xf numFmtId="0" fontId="39" fillId="84" borderId="519" xfId="0" applyFont="1" applyFill="1" applyBorder="1" applyAlignment="1" applyProtection="1">
      <alignment horizontal="center" vertical="center" wrapText="1"/>
      <protection locked="0"/>
    </xf>
    <xf numFmtId="4" fontId="64" fillId="77" borderId="520" xfId="0" applyNumberFormat="1" applyFont="1" applyFill="1" applyBorder="1"/>
    <xf numFmtId="0" fontId="39" fillId="83" borderId="527" xfId="0" applyFont="1" applyFill="1" applyBorder="1" applyAlignment="1">
      <alignment horizontal="center" vertical="center" wrapText="1"/>
    </xf>
    <xf numFmtId="0" fontId="39" fillId="83" borderId="528" xfId="0" applyFont="1" applyFill="1" applyBorder="1" applyAlignment="1">
      <alignment horizontal="center" vertical="center" wrapText="1"/>
    </xf>
    <xf numFmtId="0" fontId="39" fillId="83" borderId="530" xfId="0" applyFont="1" applyFill="1" applyBorder="1" applyAlignment="1">
      <alignment horizontal="center" vertical="center" wrapText="1"/>
    </xf>
    <xf numFmtId="49" fontId="39" fillId="84" borderId="531" xfId="0" applyNumberFormat="1" applyFont="1" applyFill="1" applyBorder="1" applyAlignment="1" applyProtection="1">
      <alignment horizontal="center" vertical="center" wrapText="1"/>
      <protection locked="0"/>
    </xf>
    <xf numFmtId="167" fontId="39" fillId="39" borderId="520" xfId="53" applyFont="1" applyFill="1" applyBorder="1" applyAlignment="1" applyProtection="1">
      <alignment horizontal="right" vertical="center" wrapText="1"/>
      <protection locked="0"/>
    </xf>
    <xf numFmtId="0" fontId="2" fillId="74" borderId="2" xfId="0" applyFont="1" applyFill="1" applyBorder="1" applyAlignment="1" applyProtection="1">
      <alignment horizontal="left"/>
      <protection locked="0"/>
    </xf>
    <xf numFmtId="0" fontId="58" fillId="43" borderId="0" xfId="0" applyFont="1" applyFill="1"/>
    <xf numFmtId="165" fontId="58" fillId="75" borderId="531" xfId="0" applyNumberFormat="1" applyFont="1" applyFill="1" applyBorder="1" applyAlignment="1">
      <alignment horizontal="right" vertical="center"/>
    </xf>
    <xf numFmtId="165" fontId="58" fillId="0" borderId="531" xfId="0" applyNumberFormat="1" applyFont="1" applyBorder="1" applyAlignment="1">
      <alignment horizontal="right" vertical="center"/>
    </xf>
    <xf numFmtId="0" fontId="58" fillId="0" borderId="498" xfId="0" applyFont="1" applyBorder="1"/>
    <xf numFmtId="0" fontId="58" fillId="0" borderId="547" xfId="0" applyFont="1" applyBorder="1"/>
    <xf numFmtId="0" fontId="58" fillId="0" borderId="546" xfId="0" applyFont="1" applyBorder="1"/>
    <xf numFmtId="49" fontId="6" fillId="0" borderId="540" xfId="0" applyNumberFormat="1" applyFont="1" applyBorder="1" applyAlignment="1" applyProtection="1">
      <alignment horizontal="center" vertical="center"/>
      <protection locked="0"/>
    </xf>
    <xf numFmtId="0" fontId="6" fillId="0" borderId="540" xfId="0" applyFont="1" applyBorder="1" applyAlignment="1" applyProtection="1">
      <alignment horizontal="center" vertical="center"/>
      <protection locked="0"/>
    </xf>
    <xf numFmtId="3" fontId="182" fillId="0" borderId="3" xfId="0" applyNumberFormat="1" applyFont="1" applyBorder="1" applyAlignment="1">
      <alignment horizontal="left" vertical="center"/>
    </xf>
    <xf numFmtId="3" fontId="182" fillId="0" borderId="0" xfId="0" applyNumberFormat="1" applyFont="1" applyAlignment="1">
      <alignment horizontal="left" vertical="center"/>
    </xf>
    <xf numFmtId="49" fontId="182" fillId="0" borderId="0" xfId="0" applyNumberFormat="1" applyFont="1" applyAlignment="1" applyProtection="1">
      <alignment horizontal="center" vertical="center"/>
      <protection locked="0"/>
    </xf>
    <xf numFmtId="0" fontId="182" fillId="0" borderId="0" xfId="0" applyFont="1" applyAlignment="1">
      <alignment vertical="center"/>
    </xf>
    <xf numFmtId="0" fontId="182" fillId="0" borderId="0" xfId="0" applyFont="1" applyAlignment="1" applyProtection="1">
      <alignment horizontal="center" vertical="center"/>
      <protection locked="0"/>
    </xf>
    <xf numFmtId="0" fontId="182" fillId="0" borderId="0" xfId="0" applyFont="1" applyAlignment="1" applyProtection="1">
      <alignment vertical="center"/>
      <protection locked="0"/>
    </xf>
    <xf numFmtId="0" fontId="182" fillId="0" borderId="17" xfId="0" applyFont="1" applyBorder="1" applyAlignment="1">
      <alignment vertical="center"/>
    </xf>
    <xf numFmtId="3" fontId="6" fillId="0" borderId="3" xfId="0" applyNumberFormat="1" applyFont="1" applyBorder="1" applyAlignment="1">
      <alignment horizontal="left" vertical="center"/>
    </xf>
    <xf numFmtId="3" fontId="6" fillId="0" borderId="0" xfId="0" applyNumberFormat="1" applyFont="1" applyAlignment="1">
      <alignment horizontal="left" vertical="center"/>
    </xf>
    <xf numFmtId="49" fontId="58" fillId="0" borderId="0" xfId="0" applyNumberFormat="1" applyFont="1" applyAlignment="1" applyProtection="1">
      <alignment horizontal="center" vertical="center"/>
      <protection locked="0"/>
    </xf>
    <xf numFmtId="0" fontId="58" fillId="0" borderId="0" xfId="0" applyFont="1" applyAlignment="1">
      <alignment vertical="center"/>
    </xf>
    <xf numFmtId="0" fontId="58" fillId="0" borderId="0" xfId="0" applyFont="1" applyAlignment="1" applyProtection="1">
      <alignment horizontal="center" vertical="center"/>
      <protection locked="0"/>
    </xf>
    <xf numFmtId="0" fontId="58" fillId="0" borderId="0" xfId="0" applyFont="1" applyAlignment="1" applyProtection="1">
      <alignment vertical="center"/>
      <protection locked="0"/>
    </xf>
    <xf numFmtId="0" fontId="58" fillId="0" borderId="17" xfId="0" applyFont="1" applyBorder="1" applyAlignment="1">
      <alignment vertical="center"/>
    </xf>
    <xf numFmtId="0" fontId="183" fillId="0" borderId="3" xfId="0" applyFont="1" applyBorder="1"/>
    <xf numFmtId="0" fontId="58" fillId="0" borderId="17" xfId="0" applyFont="1" applyBorder="1"/>
    <xf numFmtId="0" fontId="181" fillId="43" borderId="3" xfId="0" applyFont="1" applyFill="1" applyBorder="1"/>
    <xf numFmtId="49" fontId="6" fillId="0" borderId="43" xfId="0" applyNumberFormat="1"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43" xfId="0" applyFont="1" applyBorder="1" applyAlignment="1" applyProtection="1">
      <alignment vertical="center"/>
      <protection locked="0"/>
    </xf>
    <xf numFmtId="14" fontId="0" fillId="75" borderId="474" xfId="0" applyNumberFormat="1" applyFill="1" applyBorder="1" applyProtection="1">
      <protection locked="0"/>
    </xf>
    <xf numFmtId="1" fontId="58" fillId="75" borderId="534" xfId="0" applyNumberFormat="1" applyFont="1" applyFill="1" applyBorder="1" applyAlignment="1" applyProtection="1">
      <alignment horizontal="center" vertical="center"/>
      <protection locked="0"/>
    </xf>
    <xf numFmtId="14" fontId="58" fillId="75" borderId="531" xfId="0" applyNumberFormat="1" applyFont="1" applyFill="1" applyBorder="1" applyAlignment="1" applyProtection="1">
      <alignment horizontal="center" vertical="center"/>
      <protection locked="0"/>
    </xf>
    <xf numFmtId="165" fontId="58" fillId="75" borderId="531" xfId="0" applyNumberFormat="1" applyFont="1" applyFill="1" applyBorder="1" applyAlignment="1" applyProtection="1">
      <alignment horizontal="right" vertical="center"/>
      <protection locked="0"/>
    </xf>
    <xf numFmtId="0" fontId="58" fillId="75" borderId="531" xfId="0" applyFont="1" applyFill="1" applyBorder="1" applyAlignment="1" applyProtection="1">
      <alignment horizontal="center" vertical="center"/>
      <protection locked="0"/>
    </xf>
    <xf numFmtId="3" fontId="58" fillId="75" borderId="531" xfId="0" applyNumberFormat="1" applyFont="1" applyFill="1" applyBorder="1" applyAlignment="1" applyProtection="1">
      <alignment horizontal="center" vertical="center"/>
      <protection locked="0"/>
    </xf>
    <xf numFmtId="3" fontId="58" fillId="75" borderId="531" xfId="0" applyNumberFormat="1" applyFont="1" applyFill="1" applyBorder="1" applyAlignment="1" applyProtection="1">
      <alignment horizontal="right" vertical="center"/>
      <protection locked="0"/>
    </xf>
    <xf numFmtId="0" fontId="58" fillId="75" borderId="531" xfId="0" applyFont="1" applyFill="1" applyBorder="1" applyAlignment="1" applyProtection="1">
      <alignment vertical="center"/>
      <protection locked="0"/>
    </xf>
    <xf numFmtId="14" fontId="58" fillId="75" borderId="531" xfId="0" applyNumberFormat="1" applyFont="1" applyFill="1" applyBorder="1" applyAlignment="1" applyProtection="1">
      <alignment vertical="center"/>
      <protection locked="0"/>
    </xf>
    <xf numFmtId="3" fontId="58" fillId="75" borderId="531" xfId="0" applyNumberFormat="1" applyFont="1" applyFill="1" applyBorder="1" applyAlignment="1" applyProtection="1">
      <alignment vertical="center"/>
      <protection locked="0"/>
    </xf>
    <xf numFmtId="0" fontId="58" fillId="74" borderId="8" xfId="0" applyFont="1" applyFill="1" applyBorder="1" applyAlignment="1">
      <alignment horizontal="center" vertical="center" wrapText="1"/>
    </xf>
    <xf numFmtId="0" fontId="58" fillId="74" borderId="9" xfId="0" applyFont="1" applyFill="1" applyBorder="1" applyAlignment="1">
      <alignment horizontal="center" vertical="center" wrapText="1"/>
    </xf>
    <xf numFmtId="0" fontId="58" fillId="74" borderId="543" xfId="0" applyFont="1" applyFill="1" applyBorder="1" applyAlignment="1">
      <alignment horizontal="center" vertical="center" wrapText="1"/>
    </xf>
    <xf numFmtId="0" fontId="58" fillId="74" borderId="544" xfId="0" applyFont="1" applyFill="1" applyBorder="1" applyAlignment="1">
      <alignment horizontal="center" vertical="center" wrapText="1"/>
    </xf>
    <xf numFmtId="3" fontId="6" fillId="74" borderId="498" xfId="0" applyNumberFormat="1" applyFont="1" applyFill="1" applyBorder="1" applyAlignment="1">
      <alignment horizontal="left" vertical="center"/>
    </xf>
    <xf numFmtId="3" fontId="6" fillId="74" borderId="187" xfId="0" applyNumberFormat="1" applyFont="1" applyFill="1" applyBorder="1" applyAlignment="1">
      <alignment horizontal="left" vertical="center"/>
    </xf>
    <xf numFmtId="3" fontId="6" fillId="74" borderId="70" xfId="0" applyNumberFormat="1" applyFont="1" applyFill="1" applyBorder="1" applyAlignment="1">
      <alignment horizontal="left" vertical="center"/>
    </xf>
    <xf numFmtId="3" fontId="6" fillId="74" borderId="533" xfId="0" applyNumberFormat="1" applyFont="1" applyFill="1" applyBorder="1" applyAlignment="1">
      <alignment horizontal="left" vertical="center"/>
    </xf>
    <xf numFmtId="0" fontId="58" fillId="74" borderId="531" xfId="0" applyFont="1" applyFill="1" applyBorder="1" applyAlignment="1">
      <alignment horizontal="left" vertical="center" wrapText="1"/>
    </xf>
    <xf numFmtId="3" fontId="6" fillId="74" borderId="41" xfId="0" applyNumberFormat="1" applyFont="1" applyFill="1" applyBorder="1" applyAlignment="1">
      <alignment horizontal="left" vertical="center"/>
    </xf>
    <xf numFmtId="0" fontId="6" fillId="74" borderId="187" xfId="0" applyFont="1" applyFill="1" applyBorder="1" applyAlignment="1">
      <alignment vertical="center"/>
    </xf>
    <xf numFmtId="0" fontId="6" fillId="74" borderId="540" xfId="0" applyFont="1" applyFill="1" applyBorder="1" applyAlignment="1">
      <alignment vertical="center"/>
    </xf>
    <xf numFmtId="0" fontId="6" fillId="74" borderId="70" xfId="0" applyFont="1" applyFill="1" applyBorder="1" applyAlignment="1">
      <alignment vertical="center"/>
    </xf>
    <xf numFmtId="0" fontId="6" fillId="74" borderId="43" xfId="0" applyFont="1" applyFill="1" applyBorder="1" applyAlignment="1">
      <alignment vertical="center"/>
    </xf>
    <xf numFmtId="0" fontId="6" fillId="74" borderId="540" xfId="0" applyFont="1" applyFill="1" applyBorder="1" applyAlignment="1">
      <alignment horizontal="center" vertical="center"/>
    </xf>
    <xf numFmtId="0" fontId="6" fillId="74" borderId="530" xfId="0" applyFont="1" applyFill="1" applyBorder="1" applyAlignment="1">
      <alignment horizontal="center" vertical="center"/>
    </xf>
    <xf numFmtId="0" fontId="6" fillId="74" borderId="44" xfId="0" applyFont="1" applyFill="1" applyBorder="1" applyAlignment="1">
      <alignment vertical="center"/>
    </xf>
    <xf numFmtId="0" fontId="36" fillId="74" borderId="12" xfId="0" applyFont="1" applyFill="1" applyBorder="1" applyAlignment="1">
      <alignment horizontal="left" vertical="center"/>
    </xf>
    <xf numFmtId="0" fontId="36" fillId="74" borderId="14" xfId="0" applyFont="1" applyFill="1" applyBorder="1" applyAlignment="1">
      <alignment horizontal="left" vertical="center"/>
    </xf>
    <xf numFmtId="0" fontId="36" fillId="74" borderId="16" xfId="0" applyFont="1" applyFill="1" applyBorder="1" applyAlignment="1">
      <alignment horizontal="left" vertical="center"/>
    </xf>
    <xf numFmtId="3" fontId="6" fillId="74" borderId="539" xfId="0" applyNumberFormat="1" applyFont="1" applyFill="1" applyBorder="1" applyAlignment="1">
      <alignment horizontal="left" vertical="center"/>
    </xf>
    <xf numFmtId="0" fontId="36" fillId="0" borderId="7" xfId="0" applyFont="1" applyBorder="1"/>
    <xf numFmtId="0" fontId="0" fillId="0" borderId="18" xfId="0" applyBorder="1" applyProtection="1">
      <protection locked="0"/>
    </xf>
    <xf numFmtId="0" fontId="0" fillId="0" borderId="532" xfId="0" applyBorder="1"/>
    <xf numFmtId="0" fontId="0" fillId="0" borderId="534" xfId="0" applyBorder="1" applyProtection="1">
      <protection locked="0"/>
    </xf>
    <xf numFmtId="0" fontId="34" fillId="0" borderId="60" xfId="0" applyFont="1" applyBorder="1" applyAlignment="1">
      <alignment horizontal="center" vertical="top" wrapText="1"/>
    </xf>
    <xf numFmtId="0" fontId="13" fillId="0" borderId="181" xfId="0" applyFont="1" applyBorder="1" applyAlignment="1">
      <alignment horizontal="center" vertical="top" wrapText="1"/>
    </xf>
    <xf numFmtId="0" fontId="112" fillId="0" borderId="47" xfId="0" applyFont="1" applyBorder="1" applyAlignment="1">
      <alignment horizontal="center" vertical="top" wrapText="1"/>
    </xf>
    <xf numFmtId="0" fontId="57" fillId="0" borderId="74" xfId="0" applyFont="1" applyBorder="1" applyAlignment="1">
      <alignment vertical="top"/>
    </xf>
    <xf numFmtId="0" fontId="0" fillId="0" borderId="533" xfId="0" applyBorder="1"/>
    <xf numFmtId="0" fontId="0" fillId="0" borderId="534" xfId="0" applyBorder="1"/>
    <xf numFmtId="3" fontId="112" fillId="0" borderId="201" xfId="0" applyNumberFormat="1" applyFont="1" applyBorder="1"/>
    <xf numFmtId="3" fontId="112" fillId="0" borderId="89" xfId="0" applyNumberFormat="1" applyFont="1" applyBorder="1"/>
    <xf numFmtId="0" fontId="154" fillId="74" borderId="158" xfId="0" applyFont="1" applyFill="1" applyBorder="1"/>
    <xf numFmtId="0" fontId="154" fillId="74" borderId="165" xfId="0" applyFont="1" applyFill="1" applyBorder="1"/>
    <xf numFmtId="0" fontId="154" fillId="74" borderId="148" xfId="0" applyFont="1" applyFill="1" applyBorder="1" applyAlignment="1">
      <alignment horizontal="left"/>
    </xf>
    <xf numFmtId="0" fontId="154" fillId="74" borderId="149" xfId="0" applyFont="1" applyFill="1" applyBorder="1" applyAlignment="1">
      <alignment horizontal="centerContinuous"/>
    </xf>
    <xf numFmtId="0" fontId="154" fillId="74" borderId="341" xfId="0" applyFont="1" applyFill="1" applyBorder="1" applyAlignment="1">
      <alignment horizontal="center"/>
    </xf>
    <xf numFmtId="0" fontId="154" fillId="74" borderId="165" xfId="0" applyFont="1" applyFill="1" applyBorder="1" applyAlignment="1">
      <alignment horizontal="center"/>
    </xf>
    <xf numFmtId="37" fontId="154" fillId="74" borderId="165" xfId="0" applyNumberFormat="1" applyFont="1" applyFill="1" applyBorder="1" applyAlignment="1">
      <alignment horizontal="center"/>
    </xf>
    <xf numFmtId="0" fontId="154" fillId="74" borderId="260" xfId="0" applyFont="1" applyFill="1" applyBorder="1" applyAlignment="1">
      <alignment horizontal="left"/>
    </xf>
    <xf numFmtId="0" fontId="154" fillId="74" borderId="260" xfId="0" applyFont="1" applyFill="1" applyBorder="1" applyAlignment="1">
      <alignment horizontal="centerContinuous"/>
    </xf>
    <xf numFmtId="0" fontId="89" fillId="74" borderId="260" xfId="0" applyFont="1" applyFill="1" applyBorder="1"/>
    <xf numFmtId="0" fontId="154" fillId="74" borderId="341" xfId="0" applyFont="1" applyFill="1" applyBorder="1"/>
    <xf numFmtId="0" fontId="89" fillId="74" borderId="341" xfId="0" applyFont="1" applyFill="1" applyBorder="1" applyAlignment="1">
      <alignment horizontal="center"/>
    </xf>
    <xf numFmtId="0" fontId="89" fillId="74" borderId="285" xfId="0" applyFont="1" applyFill="1" applyBorder="1" applyAlignment="1">
      <alignment horizontal="center"/>
    </xf>
    <xf numFmtId="0" fontId="154" fillId="74" borderId="260" xfId="0" applyFont="1" applyFill="1" applyBorder="1"/>
    <xf numFmtId="181" fontId="154" fillId="74" borderId="341" xfId="0" applyNumberFormat="1" applyFont="1" applyFill="1" applyBorder="1"/>
    <xf numFmtId="37" fontId="154" fillId="74" borderId="341" xfId="0" applyNumberFormat="1" applyFont="1" applyFill="1" applyBorder="1"/>
    <xf numFmtId="37" fontId="154" fillId="74" borderId="285" xfId="0" applyNumberFormat="1" applyFont="1" applyFill="1" applyBorder="1"/>
    <xf numFmtId="0" fontId="154" fillId="74" borderId="3" xfId="0" applyFont="1" applyFill="1" applyBorder="1" applyAlignment="1">
      <alignment horizontal="centerContinuous"/>
    </xf>
    <xf numFmtId="0" fontId="154" fillId="74" borderId="0" xfId="0" applyFont="1" applyFill="1" applyAlignment="1">
      <alignment horizontal="centerContinuous"/>
    </xf>
    <xf numFmtId="37" fontId="154" fillId="74" borderId="0" xfId="0" applyNumberFormat="1" applyFont="1" applyFill="1" applyAlignment="1">
      <alignment horizontal="centerContinuous"/>
    </xf>
    <xf numFmtId="37" fontId="154" fillId="74" borderId="17" xfId="0" applyNumberFormat="1" applyFont="1" applyFill="1" applyBorder="1" applyAlignment="1">
      <alignment horizontal="centerContinuous"/>
    </xf>
    <xf numFmtId="0" fontId="154" fillId="75" borderId="165" xfId="0" applyFont="1" applyFill="1" applyBorder="1"/>
    <xf numFmtId="0" fontId="154" fillId="75" borderId="165" xfId="0" applyFont="1" applyFill="1" applyBorder="1" applyAlignment="1">
      <alignment horizontal="right"/>
    </xf>
    <xf numFmtId="37" fontId="154" fillId="75" borderId="166" xfId="0" applyNumberFormat="1" applyFont="1" applyFill="1" applyBorder="1" applyAlignment="1">
      <alignment horizontal="right"/>
    </xf>
    <xf numFmtId="0" fontId="154" fillId="75" borderId="341" xfId="0" applyFont="1" applyFill="1" applyBorder="1"/>
    <xf numFmtId="181" fontId="154" fillId="75" borderId="341" xfId="0" applyNumberFormat="1" applyFont="1" applyFill="1" applyBorder="1"/>
    <xf numFmtId="37" fontId="154" fillId="75" borderId="341" xfId="0" applyNumberFormat="1" applyFont="1" applyFill="1" applyBorder="1"/>
    <xf numFmtId="37" fontId="154" fillId="75" borderId="285" xfId="0" applyNumberFormat="1" applyFont="1" applyFill="1" applyBorder="1"/>
    <xf numFmtId="0" fontId="34" fillId="74" borderId="509" xfId="0" applyFont="1" applyFill="1" applyBorder="1" applyAlignment="1">
      <alignment vertical="center"/>
    </xf>
    <xf numFmtId="0" fontId="11" fillId="74" borderId="474" xfId="13" applyFill="1" applyBorder="1" applyAlignment="1" applyProtection="1">
      <alignment horizontal="center" vertical="center"/>
      <protection locked="0"/>
    </xf>
    <xf numFmtId="0" fontId="34" fillId="7" borderId="509" xfId="0" applyFont="1" applyFill="1" applyBorder="1" applyAlignment="1">
      <alignment horizontal="center" vertical="center"/>
    </xf>
    <xf numFmtId="0" fontId="34" fillId="7" borderId="497" xfId="0" applyFont="1" applyFill="1" applyBorder="1" applyAlignment="1">
      <alignment horizontal="center" vertical="center"/>
    </xf>
    <xf numFmtId="0" fontId="34" fillId="74" borderId="497" xfId="0" applyFont="1" applyFill="1" applyBorder="1" applyAlignment="1">
      <alignment vertical="center"/>
    </xf>
    <xf numFmtId="0" fontId="34" fillId="7" borderId="540" xfId="0" applyFont="1" applyFill="1" applyBorder="1" applyAlignment="1">
      <alignment horizontal="center" vertical="center"/>
    </xf>
    <xf numFmtId="0" fontId="34" fillId="74" borderId="532" xfId="0" applyFont="1" applyFill="1" applyBorder="1" applyAlignment="1">
      <alignment horizontal="center" vertical="center"/>
    </xf>
    <xf numFmtId="0" fontId="34" fillId="74" borderId="533" xfId="0" applyFont="1" applyFill="1" applyBorder="1" applyAlignment="1">
      <alignment horizontal="center" vertical="center"/>
    </xf>
    <xf numFmtId="0" fontId="34" fillId="74" borderId="534" xfId="0" applyFont="1" applyFill="1" applyBorder="1" applyAlignment="1">
      <alignment horizontal="center" vertical="center"/>
    </xf>
    <xf numFmtId="0" fontId="34" fillId="7" borderId="534" xfId="0" applyFont="1" applyFill="1" applyBorder="1" applyAlignment="1">
      <alignment horizontal="center" vertical="center"/>
    </xf>
    <xf numFmtId="0" fontId="34" fillId="7" borderId="544" xfId="0" applyFont="1" applyFill="1" applyBorder="1" applyAlignment="1">
      <alignment horizontal="center" vertical="center"/>
    </xf>
    <xf numFmtId="0" fontId="84" fillId="74" borderId="474" xfId="13" applyFont="1" applyFill="1" applyBorder="1" applyAlignment="1" applyProtection="1">
      <alignment horizontal="center" vertical="center"/>
      <protection locked="0"/>
    </xf>
    <xf numFmtId="0" fontId="34" fillId="7" borderId="530" xfId="0" applyFont="1" applyFill="1" applyBorder="1" applyAlignment="1">
      <alignment horizontal="center" vertical="center"/>
    </xf>
    <xf numFmtId="0" fontId="11" fillId="74" borderId="498" xfId="13" applyFill="1" applyBorder="1" applyAlignment="1" applyProtection="1">
      <alignment horizontal="center" vertical="center"/>
      <protection locked="0"/>
    </xf>
    <xf numFmtId="0" fontId="34" fillId="7" borderId="532" xfId="0" applyFont="1" applyFill="1" applyBorder="1" applyAlignment="1">
      <alignment horizontal="center" vertical="center"/>
    </xf>
    <xf numFmtId="4" fontId="34" fillId="7" borderId="509" xfId="0" applyNumberFormat="1" applyFont="1" applyFill="1" applyBorder="1" applyAlignment="1">
      <alignment horizontal="center" vertical="center"/>
    </xf>
    <xf numFmtId="0" fontId="11" fillId="74" borderId="536" xfId="13" applyFill="1" applyBorder="1" applyAlignment="1" applyProtection="1">
      <alignment horizontal="center" vertical="center"/>
      <protection locked="0"/>
    </xf>
    <xf numFmtId="0" fontId="34" fillId="7" borderId="548" xfId="0" applyFont="1" applyFill="1" applyBorder="1" applyAlignment="1">
      <alignment horizontal="center" vertical="center"/>
    </xf>
    <xf numFmtId="0" fontId="37" fillId="75" borderId="474" xfId="0" applyFont="1" applyFill="1" applyBorder="1" applyAlignment="1" applyProtection="1">
      <alignment horizontal="center" wrapText="1"/>
      <protection locked="0"/>
    </xf>
    <xf numFmtId="0" fontId="37" fillId="75" borderId="532" xfId="0" applyFont="1" applyFill="1" applyBorder="1" applyAlignment="1" applyProtection="1">
      <alignment wrapText="1"/>
      <protection locked="0"/>
    </xf>
    <xf numFmtId="0" fontId="39" fillId="75" borderId="498" xfId="0" applyFont="1" applyFill="1" applyBorder="1" applyAlignment="1" applyProtection="1">
      <alignment horizontal="center"/>
      <protection locked="0"/>
    </xf>
    <xf numFmtId="0" fontId="39" fillId="75" borderId="497" xfId="0" applyFont="1" applyFill="1" applyBorder="1" applyAlignment="1" applyProtection="1">
      <alignment horizontal="center"/>
      <protection locked="0"/>
    </xf>
    <xf numFmtId="0" fontId="37" fillId="75" borderId="532" xfId="0" applyFont="1" applyFill="1" applyBorder="1" applyAlignment="1">
      <alignment wrapText="1"/>
    </xf>
    <xf numFmtId="0" fontId="34" fillId="74" borderId="509" xfId="0" applyFont="1" applyFill="1" applyBorder="1" applyAlignment="1">
      <alignment horizontal="center" vertical="center"/>
    </xf>
    <xf numFmtId="0" fontId="34" fillId="74" borderId="497" xfId="0" applyFont="1" applyFill="1" applyBorder="1" applyAlignment="1">
      <alignment horizontal="center" vertical="center"/>
    </xf>
    <xf numFmtId="0" fontId="34" fillId="74" borderId="239" xfId="0" applyFont="1" applyFill="1" applyBorder="1" applyAlignment="1">
      <alignment horizontal="center" vertical="center"/>
    </xf>
    <xf numFmtId="0" fontId="0" fillId="74" borderId="509" xfId="0" applyFill="1" applyBorder="1" applyAlignment="1" applyProtection="1">
      <alignment vertical="center"/>
      <protection locked="0"/>
    </xf>
    <xf numFmtId="0" fontId="156" fillId="74" borderId="474" xfId="13" applyFont="1" applyFill="1" applyBorder="1" applyAlignment="1" applyProtection="1">
      <alignment horizontal="center" vertical="center"/>
      <protection locked="0"/>
    </xf>
    <xf numFmtId="0" fontId="0" fillId="7" borderId="509" xfId="0" applyFill="1" applyBorder="1" applyAlignment="1">
      <alignment horizontal="left" vertical="center"/>
    </xf>
    <xf numFmtId="0" fontId="0" fillId="74" borderId="546" xfId="0" applyFill="1" applyBorder="1" applyProtection="1">
      <protection locked="0"/>
    </xf>
    <xf numFmtId="0" fontId="2" fillId="74" borderId="474" xfId="0" applyFont="1" applyFill="1" applyBorder="1" applyAlignment="1" applyProtection="1">
      <alignment horizontal="center" vertical="center"/>
      <protection locked="0"/>
    </xf>
    <xf numFmtId="0" fontId="0" fillId="7" borderId="509" xfId="0" applyFill="1" applyBorder="1" applyAlignment="1" applyProtection="1">
      <alignment horizontal="left" vertical="center"/>
      <protection locked="0"/>
    </xf>
    <xf numFmtId="0" fontId="0" fillId="7" borderId="497" xfId="0" applyFill="1" applyBorder="1" applyAlignment="1" applyProtection="1">
      <alignment horizontal="left" vertical="center"/>
      <protection locked="0"/>
    </xf>
    <xf numFmtId="0" fontId="0" fillId="74" borderId="497" xfId="0" applyFill="1" applyBorder="1" applyAlignment="1" applyProtection="1">
      <alignment vertical="center"/>
      <protection locked="0"/>
    </xf>
    <xf numFmtId="0" fontId="0" fillId="7" borderId="497" xfId="0" applyFill="1" applyBorder="1" applyAlignment="1">
      <alignment horizontal="left" vertical="center"/>
    </xf>
    <xf numFmtId="0" fontId="0" fillId="74" borderId="509" xfId="0" applyFill="1" applyBorder="1" applyAlignment="1" applyProtection="1">
      <alignment horizontal="left" vertical="center"/>
      <protection locked="0"/>
    </xf>
    <xf numFmtId="0" fontId="0" fillId="74" borderId="540" xfId="0" applyFill="1" applyBorder="1" applyAlignment="1" applyProtection="1">
      <alignment horizontal="left" vertical="center"/>
      <protection locked="0"/>
    </xf>
    <xf numFmtId="0" fontId="0" fillId="7" borderId="540" xfId="0" applyFill="1" applyBorder="1" applyAlignment="1">
      <alignment horizontal="left" vertical="center"/>
    </xf>
    <xf numFmtId="0" fontId="0" fillId="74" borderId="532" xfId="0" applyFill="1" applyBorder="1" applyAlignment="1" applyProtection="1">
      <alignment horizontal="left" vertical="center"/>
      <protection locked="0"/>
    </xf>
    <xf numFmtId="0" fontId="0" fillId="74" borderId="533" xfId="0" applyFill="1" applyBorder="1" applyAlignment="1" applyProtection="1">
      <alignment horizontal="left" vertical="center"/>
      <protection locked="0"/>
    </xf>
    <xf numFmtId="0" fontId="0" fillId="74" borderId="534" xfId="0" applyFill="1" applyBorder="1" applyAlignment="1" applyProtection="1">
      <alignment horizontal="left" vertical="center"/>
      <protection locked="0"/>
    </xf>
    <xf numFmtId="0" fontId="0" fillId="7" borderId="546" xfId="0" applyFill="1" applyBorder="1" applyAlignment="1">
      <alignment horizontal="left" vertical="center"/>
    </xf>
    <xf numFmtId="0" fontId="0" fillId="74" borderId="537" xfId="0" applyFill="1" applyBorder="1" applyAlignment="1" applyProtection="1">
      <alignment horizontal="left" vertical="center"/>
      <protection locked="0"/>
    </xf>
    <xf numFmtId="0" fontId="0" fillId="74" borderId="545" xfId="0" applyFill="1" applyBorder="1" applyAlignment="1" applyProtection="1">
      <alignment horizontal="left" vertical="center"/>
      <protection locked="0"/>
    </xf>
    <xf numFmtId="0" fontId="0" fillId="74" borderId="543" xfId="0" applyFill="1" applyBorder="1" applyAlignment="1" applyProtection="1">
      <alignment horizontal="left" vertical="center"/>
      <protection locked="0"/>
    </xf>
    <xf numFmtId="0" fontId="0" fillId="74" borderId="0" xfId="0" applyFill="1" applyAlignment="1" applyProtection="1">
      <alignment horizontal="left" vertical="center"/>
      <protection locked="0"/>
    </xf>
    <xf numFmtId="0" fontId="0" fillId="74" borderId="509" xfId="0" applyFill="1" applyBorder="1" applyAlignment="1">
      <alignment horizontal="center" vertical="center"/>
    </xf>
    <xf numFmtId="0" fontId="0" fillId="74" borderId="509" xfId="0" applyFill="1" applyBorder="1" applyAlignment="1" applyProtection="1">
      <alignment horizontal="center" vertical="center"/>
      <protection locked="0"/>
    </xf>
    <xf numFmtId="0" fontId="0" fillId="74" borderId="537" xfId="0" applyFill="1" applyBorder="1" applyAlignment="1" applyProtection="1">
      <alignment horizontal="center"/>
      <protection locked="0"/>
    </xf>
    <xf numFmtId="0" fontId="0" fillId="74" borderId="534" xfId="0" applyFill="1" applyBorder="1" applyAlignment="1" applyProtection="1">
      <alignment horizontal="center"/>
      <protection locked="0"/>
    </xf>
    <xf numFmtId="0" fontId="0" fillId="74" borderId="532" xfId="0" applyFill="1" applyBorder="1" applyProtection="1">
      <protection locked="0"/>
    </xf>
    <xf numFmtId="0" fontId="0" fillId="74" borderId="533" xfId="0" applyFill="1" applyBorder="1" applyProtection="1">
      <protection locked="0"/>
    </xf>
    <xf numFmtId="0" fontId="0" fillId="74" borderId="534" xfId="0" applyFill="1" applyBorder="1" applyProtection="1">
      <protection locked="0"/>
    </xf>
    <xf numFmtId="0" fontId="0" fillId="74" borderId="532" xfId="0" applyFill="1" applyBorder="1" applyAlignment="1" applyProtection="1">
      <alignment vertical="center"/>
      <protection locked="0"/>
    </xf>
    <xf numFmtId="0" fontId="0" fillId="74" borderId="533" xfId="0" applyFill="1" applyBorder="1" applyAlignment="1" applyProtection="1">
      <alignment vertical="center"/>
      <protection locked="0"/>
    </xf>
    <xf numFmtId="0" fontId="0" fillId="74" borderId="534" xfId="0" applyFill="1" applyBorder="1" applyAlignment="1" applyProtection="1">
      <alignment vertical="center"/>
      <protection locked="0"/>
    </xf>
    <xf numFmtId="0" fontId="156" fillId="74" borderId="404" xfId="13" applyFont="1" applyFill="1" applyBorder="1" applyAlignment="1" applyProtection="1">
      <alignment horizontal="center" vertical="center"/>
      <protection locked="0"/>
    </xf>
    <xf numFmtId="0" fontId="0" fillId="7" borderId="542" xfId="0" applyFill="1" applyBorder="1" applyAlignment="1">
      <alignment horizontal="left" vertical="center"/>
    </xf>
    <xf numFmtId="0" fontId="39" fillId="75" borderId="494" xfId="0" applyFont="1" applyFill="1" applyBorder="1" applyAlignment="1" applyProtection="1">
      <alignment horizontal="center"/>
      <protection locked="0"/>
    </xf>
    <xf numFmtId="0" fontId="34" fillId="74" borderId="544" xfId="0" applyFont="1" applyFill="1" applyBorder="1" applyAlignment="1">
      <alignment horizontal="center" vertical="center"/>
    </xf>
    <xf numFmtId="4" fontId="34" fillId="74" borderId="544" xfId="0" applyNumberFormat="1" applyFont="1" applyFill="1" applyBorder="1" applyAlignment="1">
      <alignment horizontal="center" vertical="center"/>
    </xf>
    <xf numFmtId="4" fontId="34" fillId="74" borderId="545" xfId="0" applyNumberFormat="1" applyFont="1" applyFill="1" applyBorder="1" applyAlignment="1">
      <alignment horizontal="center" vertical="center"/>
    </xf>
    <xf numFmtId="4" fontId="34" fillId="74" borderId="509" xfId="0" applyNumberFormat="1" applyFont="1" applyFill="1" applyBorder="1" applyAlignment="1">
      <alignment horizontal="center" vertical="center"/>
    </xf>
    <xf numFmtId="4" fontId="34" fillId="74" borderId="543" xfId="0" applyNumberFormat="1" applyFont="1" applyFill="1" applyBorder="1" applyAlignment="1">
      <alignment horizontal="center" vertical="center"/>
    </xf>
    <xf numFmtId="0" fontId="34" fillId="74" borderId="538" xfId="0" applyFont="1" applyFill="1" applyBorder="1" applyAlignment="1">
      <alignment horizontal="center" vertical="center"/>
    </xf>
    <xf numFmtId="0" fontId="30" fillId="0" borderId="0" xfId="0" applyFont="1" applyAlignment="1" applyProtection="1">
      <alignment horizontal="center" vertical="center" wrapText="1"/>
      <protection locked="0"/>
    </xf>
    <xf numFmtId="171" fontId="0" fillId="0" borderId="0" xfId="0" applyNumberFormat="1" applyAlignment="1">
      <alignment vertical="center" wrapText="1"/>
    </xf>
    <xf numFmtId="2" fontId="64" fillId="75" borderId="153" xfId="0" applyNumberFormat="1" applyFont="1" applyFill="1" applyBorder="1" applyAlignment="1" applyProtection="1">
      <alignment horizontal="right" vertical="center" wrapText="1"/>
      <protection locked="0"/>
    </xf>
    <xf numFmtId="2" fontId="64" fillId="75" borderId="149" xfId="0" applyNumberFormat="1" applyFont="1" applyFill="1" applyBorder="1" applyAlignment="1" applyProtection="1">
      <alignment horizontal="right" vertical="top" wrapText="1"/>
      <protection locked="0"/>
    </xf>
    <xf numFmtId="0" fontId="10" fillId="0" borderId="272" xfId="0" applyFont="1" applyBorder="1" applyAlignment="1">
      <alignment horizontal="center" vertical="top"/>
    </xf>
    <xf numFmtId="0" fontId="2" fillId="0" borderId="187" xfId="0" applyFont="1" applyBorder="1" applyAlignment="1">
      <alignment horizontal="center" vertical="top"/>
    </xf>
    <xf numFmtId="0" fontId="0" fillId="74" borderId="532" xfId="0" applyFill="1" applyBorder="1" applyAlignment="1">
      <alignment vertical="center" wrapText="1"/>
    </xf>
    <xf numFmtId="0" fontId="0" fillId="74" borderId="532" xfId="0" applyFill="1" applyBorder="1" applyAlignment="1" applyProtection="1">
      <alignment vertical="center" wrapText="1"/>
      <protection locked="0"/>
    </xf>
    <xf numFmtId="0" fontId="2" fillId="74" borderId="532" xfId="0" applyFont="1" applyFill="1" applyBorder="1" applyAlignment="1" applyProtection="1">
      <alignment horizontal="left" vertical="center" wrapText="1"/>
      <protection locked="0"/>
    </xf>
    <xf numFmtId="0" fontId="2" fillId="74" borderId="497" xfId="0" applyFont="1" applyFill="1" applyBorder="1" applyAlignment="1" applyProtection="1">
      <alignment horizontal="left" vertical="center" wrapText="1"/>
      <protection locked="0"/>
    </xf>
    <xf numFmtId="0" fontId="13" fillId="74" borderId="138" xfId="0" applyFont="1" applyFill="1" applyBorder="1" applyAlignment="1" applyProtection="1">
      <alignment horizontal="center" vertical="center"/>
      <protection locked="0"/>
    </xf>
    <xf numFmtId="0" fontId="4" fillId="74" borderId="42" xfId="0" applyFont="1" applyFill="1" applyBorder="1" applyProtection="1">
      <protection locked="0"/>
    </xf>
    <xf numFmtId="0" fontId="3" fillId="75" borderId="42" xfId="0" applyFont="1" applyFill="1" applyBorder="1" applyAlignment="1">
      <alignment horizontal="left"/>
    </xf>
    <xf numFmtId="0" fontId="3" fillId="75" borderId="43" xfId="0" applyFont="1" applyFill="1" applyBorder="1" applyAlignment="1">
      <alignment horizontal="left"/>
    </xf>
    <xf numFmtId="0" fontId="4" fillId="75" borderId="138" xfId="0" applyFont="1" applyFill="1" applyBorder="1" applyAlignment="1">
      <alignment horizontal="left"/>
    </xf>
    <xf numFmtId="0" fontId="4" fillId="74" borderId="156" xfId="0" applyFont="1" applyFill="1" applyBorder="1" applyProtection="1">
      <protection locked="0"/>
    </xf>
    <xf numFmtId="0" fontId="4" fillId="74" borderId="138" xfId="0" applyFont="1" applyFill="1" applyBorder="1" applyProtection="1">
      <protection locked="0"/>
    </xf>
    <xf numFmtId="0" fontId="130" fillId="74" borderId="45" xfId="0" applyFont="1" applyFill="1" applyBorder="1" applyAlignment="1" applyProtection="1">
      <alignment horizontal="center" vertical="center"/>
      <protection locked="0"/>
    </xf>
    <xf numFmtId="0" fontId="13" fillId="75" borderId="474" xfId="0" applyFont="1" applyFill="1" applyBorder="1" applyAlignment="1" applyProtection="1">
      <alignment horizontal="center" vertical="center"/>
      <protection locked="0"/>
    </xf>
    <xf numFmtId="0" fontId="13" fillId="75" borderId="509" xfId="0" applyFont="1" applyFill="1" applyBorder="1" applyAlignment="1" applyProtection="1">
      <alignment horizontal="center" vertical="center"/>
      <protection locked="0"/>
    </xf>
    <xf numFmtId="0" fontId="13" fillId="75" borderId="404" xfId="0" applyFont="1" applyFill="1" applyBorder="1" applyAlignment="1" applyProtection="1">
      <alignment horizontal="center" vertical="center"/>
      <protection locked="0"/>
    </xf>
    <xf numFmtId="0" fontId="13" fillId="75" borderId="405" xfId="0" applyFont="1" applyFill="1" applyBorder="1" applyAlignment="1" applyProtection="1">
      <alignment horizontal="center" vertical="center"/>
      <protection locked="0"/>
    </xf>
    <xf numFmtId="14" fontId="13" fillId="75" borderId="509" xfId="0" applyNumberFormat="1" applyFont="1" applyFill="1" applyBorder="1" applyAlignment="1" applyProtection="1">
      <alignment horizontal="center" vertical="center"/>
      <protection locked="0"/>
    </xf>
    <xf numFmtId="0" fontId="13" fillId="74" borderId="536" xfId="0" applyFont="1" applyFill="1" applyBorder="1" applyAlignment="1" applyProtection="1">
      <alignment horizontal="center" vertical="center"/>
      <protection locked="0"/>
    </xf>
    <xf numFmtId="0" fontId="13" fillId="74" borderId="544" xfId="0" applyFont="1" applyFill="1" applyBorder="1" applyAlignment="1" applyProtection="1">
      <alignment horizontal="center" vertical="center"/>
      <protection locked="0"/>
    </xf>
    <xf numFmtId="0" fontId="13" fillId="74" borderId="474" xfId="0" applyFont="1" applyFill="1" applyBorder="1" applyAlignment="1" applyProtection="1">
      <alignment horizontal="center" vertical="center"/>
      <protection locked="0"/>
    </xf>
    <xf numFmtId="0" fontId="13" fillId="74" borderId="509" xfId="0" applyFont="1" applyFill="1" applyBorder="1" applyAlignment="1" applyProtection="1">
      <alignment horizontal="center" vertical="center"/>
      <protection locked="0"/>
    </xf>
    <xf numFmtId="0" fontId="13" fillId="74" borderId="545" xfId="0" applyFont="1" applyFill="1" applyBorder="1" applyAlignment="1" applyProtection="1">
      <alignment horizontal="center" vertical="center"/>
      <protection locked="0"/>
    </xf>
    <xf numFmtId="0" fontId="13" fillId="74" borderId="532" xfId="0" applyFont="1" applyFill="1" applyBorder="1" applyAlignment="1" applyProtection="1">
      <alignment horizontal="center" vertical="center"/>
      <protection locked="0"/>
    </xf>
    <xf numFmtId="0" fontId="13" fillId="74" borderId="257" xfId="0" applyFont="1" applyFill="1" applyBorder="1" applyAlignment="1" applyProtection="1">
      <alignment horizontal="center" vertical="center"/>
      <protection locked="0"/>
    </xf>
    <xf numFmtId="0" fontId="13" fillId="74" borderId="160" xfId="0" applyFont="1" applyFill="1" applyBorder="1" applyAlignment="1" applyProtection="1">
      <alignment horizontal="center" vertical="center"/>
      <protection locked="0"/>
    </xf>
    <xf numFmtId="0" fontId="13" fillId="74" borderId="140" xfId="0" applyFont="1" applyFill="1" applyBorder="1" applyAlignment="1" applyProtection="1">
      <alignment horizontal="center" vertical="center"/>
      <protection locked="0"/>
    </xf>
    <xf numFmtId="0" fontId="13" fillId="74" borderId="141" xfId="0" applyFont="1" applyFill="1" applyBorder="1" applyAlignment="1" applyProtection="1">
      <alignment horizontal="center" vertical="center"/>
      <protection locked="0"/>
    </xf>
    <xf numFmtId="0" fontId="13" fillId="74" borderId="161" xfId="0" applyFont="1" applyFill="1" applyBorder="1" applyAlignment="1" applyProtection="1">
      <alignment horizontal="center" vertical="center"/>
      <protection locked="0"/>
    </xf>
    <xf numFmtId="0" fontId="13" fillId="75" borderId="544" xfId="0" applyFont="1" applyFill="1" applyBorder="1" applyAlignment="1" applyProtection="1">
      <alignment horizontal="center" vertical="center"/>
      <protection locked="0"/>
    </xf>
    <xf numFmtId="0" fontId="13" fillId="75" borderId="494" xfId="0" applyFont="1" applyFill="1" applyBorder="1" applyAlignment="1" applyProtection="1">
      <alignment horizontal="center" vertical="center"/>
      <protection locked="0"/>
    </xf>
    <xf numFmtId="0" fontId="13" fillId="75" borderId="457" xfId="0" applyFont="1" applyFill="1" applyBorder="1" applyAlignment="1" applyProtection="1">
      <alignment horizontal="center" vertical="center"/>
      <protection locked="0"/>
    </xf>
    <xf numFmtId="0" fontId="4" fillId="0" borderId="134" xfId="0" applyFont="1" applyBorder="1" applyAlignment="1" applyProtection="1">
      <alignment horizontal="left" vertical="center" wrapText="1" indent="4"/>
      <protection locked="0"/>
    </xf>
    <xf numFmtId="0" fontId="4" fillId="0" borderId="78" xfId="0" applyFont="1" applyBorder="1" applyAlignment="1" applyProtection="1">
      <alignment horizontal="left" vertical="center" wrapText="1" indent="4"/>
      <protection locked="0"/>
    </xf>
    <xf numFmtId="0" fontId="4" fillId="0" borderId="544" xfId="0" applyFont="1" applyBorder="1" applyAlignment="1" applyProtection="1">
      <alignment horizontal="left" vertical="center" wrapText="1" indent="4"/>
      <protection locked="0"/>
    </xf>
    <xf numFmtId="0" fontId="4" fillId="0" borderId="256" xfId="0" applyFont="1" applyBorder="1" applyAlignment="1" applyProtection="1">
      <alignment horizontal="left" vertical="center" wrapText="1" indent="4"/>
      <protection locked="0"/>
    </xf>
    <xf numFmtId="0" fontId="4" fillId="0" borderId="474" xfId="0" applyFont="1" applyBorder="1" applyAlignment="1" applyProtection="1">
      <alignment horizontal="left" vertical="center" wrapText="1" indent="4"/>
      <protection locked="0"/>
    </xf>
    <xf numFmtId="0" fontId="4" fillId="0" borderId="509" xfId="0" applyFont="1" applyBorder="1" applyAlignment="1" applyProtection="1">
      <alignment horizontal="left" vertical="center" wrapText="1" indent="4"/>
      <protection locked="0"/>
    </xf>
    <xf numFmtId="0" fontId="4" fillId="0" borderId="374" xfId="0" applyFont="1" applyBorder="1" applyAlignment="1" applyProtection="1">
      <alignment horizontal="left" vertical="center" wrapText="1" indent="4"/>
      <protection locked="0"/>
    </xf>
    <xf numFmtId="0" fontId="4" fillId="0" borderId="404" xfId="0" applyFont="1" applyBorder="1" applyAlignment="1" applyProtection="1">
      <alignment horizontal="left" vertical="center" wrapText="1" indent="4"/>
      <protection locked="0"/>
    </xf>
    <xf numFmtId="0" fontId="4" fillId="0" borderId="405" xfId="0" applyFont="1" applyBorder="1" applyAlignment="1" applyProtection="1">
      <alignment horizontal="left" vertical="center" wrapText="1" indent="4"/>
      <protection locked="0"/>
    </xf>
    <xf numFmtId="0" fontId="4" fillId="0" borderId="146" xfId="0" applyFont="1" applyBorder="1" applyAlignment="1" applyProtection="1">
      <alignment horizontal="left" vertical="center" wrapText="1" indent="4"/>
      <protection locked="0"/>
    </xf>
    <xf numFmtId="0" fontId="0" fillId="74" borderId="127" xfId="0" applyFill="1" applyBorder="1" applyAlignment="1">
      <alignment vertical="center" wrapText="1"/>
    </xf>
    <xf numFmtId="0" fontId="0" fillId="74" borderId="147" xfId="0" applyFill="1" applyBorder="1" applyAlignment="1">
      <alignment vertical="center" wrapText="1"/>
    </xf>
    <xf numFmtId="0" fontId="0" fillId="74" borderId="125" xfId="0" applyFill="1" applyBorder="1" applyAlignment="1">
      <alignment vertical="center" wrapText="1"/>
    </xf>
    <xf numFmtId="0" fontId="3" fillId="75" borderId="138" xfId="0" applyFont="1" applyFill="1" applyBorder="1" applyAlignment="1">
      <alignment horizontal="left"/>
    </xf>
    <xf numFmtId="0" fontId="3" fillId="75" borderId="165" xfId="0" applyFont="1" applyFill="1" applyBorder="1" applyAlignment="1">
      <alignment horizontal="left"/>
    </xf>
    <xf numFmtId="0" fontId="2" fillId="74" borderId="541" xfId="0" applyFont="1" applyFill="1" applyBorder="1" applyAlignment="1" applyProtection="1">
      <alignment horizontal="left" vertical="center" wrapText="1"/>
      <protection locked="0"/>
    </xf>
    <xf numFmtId="0" fontId="2" fillId="74" borderId="187" xfId="0" applyFont="1" applyFill="1" applyBorder="1" applyAlignment="1" applyProtection="1">
      <alignment horizontal="left" vertical="center" wrapText="1"/>
      <protection locked="0"/>
    </xf>
    <xf numFmtId="0" fontId="2" fillId="74" borderId="542" xfId="0" applyFont="1" applyFill="1" applyBorder="1" applyAlignment="1" applyProtection="1">
      <alignment horizontal="left" vertical="center" wrapText="1"/>
      <protection locked="0"/>
    </xf>
    <xf numFmtId="0" fontId="130" fillId="74" borderId="62" xfId="0" applyFont="1" applyFill="1" applyBorder="1" applyAlignment="1" applyProtection="1">
      <alignment horizontal="center" vertical="center"/>
      <protection locked="0"/>
    </xf>
    <xf numFmtId="0" fontId="4" fillId="74" borderId="66" xfId="0" applyFont="1" applyFill="1" applyBorder="1" applyAlignment="1" applyProtection="1">
      <alignment horizontal="left"/>
      <protection locked="0"/>
    </xf>
    <xf numFmtId="0" fontId="4" fillId="74" borderId="242" xfId="0" applyFont="1" applyFill="1" applyBorder="1" applyProtection="1">
      <protection locked="0"/>
    </xf>
    <xf numFmtId="0" fontId="3" fillId="75" borderId="242" xfId="0" applyFont="1" applyFill="1" applyBorder="1"/>
    <xf numFmtId="0" fontId="4" fillId="75" borderId="63" xfId="0" applyFont="1" applyFill="1" applyBorder="1" applyAlignment="1">
      <alignment horizontal="left"/>
    </xf>
    <xf numFmtId="0" fontId="3" fillId="75" borderId="68" xfId="0" applyFont="1" applyFill="1" applyBorder="1"/>
    <xf numFmtId="0" fontId="118" fillId="74" borderId="509" xfId="0" applyFont="1" applyFill="1" applyBorder="1" applyAlignment="1">
      <alignment vertical="center" wrapText="1"/>
    </xf>
    <xf numFmtId="0" fontId="13" fillId="74" borderId="165" xfId="0" applyFont="1" applyFill="1" applyBorder="1" applyAlignment="1" applyProtection="1">
      <alignment horizontal="center" vertical="center"/>
      <protection locked="0"/>
    </xf>
    <xf numFmtId="0" fontId="13" fillId="74" borderId="474" xfId="0" applyFont="1" applyFill="1" applyBorder="1" applyAlignment="1" applyProtection="1">
      <alignment horizontal="left" vertical="center" wrapText="1"/>
      <protection locked="0"/>
    </xf>
    <xf numFmtId="0" fontId="13" fillId="74" borderId="142" xfId="0" applyFont="1" applyFill="1" applyBorder="1" applyAlignment="1" applyProtection="1">
      <alignment horizontal="left" vertical="center" wrapText="1"/>
      <protection locked="0"/>
    </xf>
    <xf numFmtId="0" fontId="34" fillId="74" borderId="509" xfId="0" applyFont="1" applyFill="1" applyBorder="1" applyAlignment="1">
      <alignment vertical="center" wrapText="1"/>
    </xf>
    <xf numFmtId="0" fontId="13" fillId="74" borderId="494" xfId="0" applyFont="1" applyFill="1" applyBorder="1" applyAlignment="1" applyProtection="1">
      <alignment horizontal="center" vertical="center"/>
      <protection locked="0"/>
    </xf>
    <xf numFmtId="0" fontId="13" fillId="74" borderId="497" xfId="0" applyFont="1" applyFill="1" applyBorder="1" applyAlignment="1" applyProtection="1">
      <alignment horizontal="center" vertical="center"/>
      <protection locked="0"/>
    </xf>
    <xf numFmtId="0" fontId="13" fillId="75" borderId="497" xfId="0" applyFont="1" applyFill="1" applyBorder="1" applyAlignment="1" applyProtection="1">
      <alignment horizontal="center" vertical="center"/>
      <protection locked="0"/>
    </xf>
    <xf numFmtId="0" fontId="13" fillId="74" borderId="509" xfId="0" applyFont="1" applyFill="1" applyBorder="1" applyAlignment="1" applyProtection="1">
      <alignment horizontal="left" vertical="center" wrapText="1"/>
      <protection locked="0"/>
    </xf>
    <xf numFmtId="0" fontId="13" fillId="74" borderId="497" xfId="0" applyFont="1" applyFill="1" applyBorder="1" applyAlignment="1" applyProtection="1">
      <alignment horizontal="left" vertical="center" wrapText="1"/>
      <protection locked="0"/>
    </xf>
    <xf numFmtId="0" fontId="34" fillId="74" borderId="532" xfId="0" applyFont="1" applyFill="1" applyBorder="1" applyAlignment="1">
      <alignment horizontal="left" vertical="center" wrapText="1"/>
    </xf>
    <xf numFmtId="0" fontId="34" fillId="74" borderId="533" xfId="0" applyFont="1" applyFill="1" applyBorder="1" applyAlignment="1">
      <alignment horizontal="left" vertical="center" wrapText="1"/>
    </xf>
    <xf numFmtId="0" fontId="34" fillId="74" borderId="534" xfId="0" applyFont="1" applyFill="1" applyBorder="1" applyAlignment="1">
      <alignment horizontal="left" vertical="center" wrapText="1"/>
    </xf>
    <xf numFmtId="0" fontId="4" fillId="0" borderId="536" xfId="0" applyFont="1" applyBorder="1" applyAlignment="1" applyProtection="1">
      <alignment horizontal="left" vertical="center" wrapText="1" indent="4"/>
      <protection locked="0"/>
    </xf>
    <xf numFmtId="0" fontId="4" fillId="0" borderId="545" xfId="0" applyFont="1" applyBorder="1" applyAlignment="1" applyProtection="1">
      <alignment horizontal="left" vertical="center" wrapText="1" indent="4"/>
      <protection locked="0"/>
    </xf>
    <xf numFmtId="0" fontId="4" fillId="0" borderId="532" xfId="0" applyFont="1" applyBorder="1" applyAlignment="1" applyProtection="1">
      <alignment horizontal="left" vertical="center" wrapText="1" indent="4"/>
      <protection locked="0"/>
    </xf>
    <xf numFmtId="0" fontId="4" fillId="0" borderId="413" xfId="0" applyFont="1" applyBorder="1" applyAlignment="1" applyProtection="1">
      <alignment horizontal="left" vertical="center" wrapText="1" indent="4"/>
      <protection locked="0"/>
    </xf>
    <xf numFmtId="0" fontId="34" fillId="74" borderId="540" xfId="0" applyFont="1" applyFill="1" applyBorder="1" applyAlignment="1">
      <alignment vertical="center" wrapText="1"/>
    </xf>
    <xf numFmtId="0" fontId="34" fillId="74" borderId="199" xfId="0" applyFont="1" applyFill="1" applyBorder="1" applyAlignment="1">
      <alignment vertical="center" wrapText="1"/>
    </xf>
    <xf numFmtId="0" fontId="34" fillId="74" borderId="205" xfId="0" applyFont="1" applyFill="1" applyBorder="1" applyAlignment="1">
      <alignment vertical="center" wrapText="1"/>
    </xf>
    <xf numFmtId="0" fontId="34" fillId="74" borderId="206" xfId="0" applyFont="1" applyFill="1" applyBorder="1" applyAlignment="1">
      <alignment vertical="center" wrapText="1"/>
    </xf>
    <xf numFmtId="0" fontId="34" fillId="74" borderId="169" xfId="0" applyFont="1" applyFill="1" applyBorder="1" applyAlignment="1">
      <alignment vertical="center" wrapText="1"/>
    </xf>
    <xf numFmtId="0" fontId="34" fillId="74" borderId="479" xfId="0" applyFont="1" applyFill="1" applyBorder="1" applyAlignment="1">
      <alignment vertical="center" wrapText="1"/>
    </xf>
    <xf numFmtId="0" fontId="34" fillId="74" borderId="480" xfId="0" applyFont="1" applyFill="1" applyBorder="1" applyAlignment="1">
      <alignment vertical="center" wrapText="1"/>
    </xf>
    <xf numFmtId="0" fontId="39" fillId="75" borderId="185" xfId="0" applyFont="1" applyFill="1" applyBorder="1" applyAlignment="1" applyProtection="1">
      <alignment horizontal="left"/>
      <protection locked="0"/>
    </xf>
    <xf numFmtId="0" fontId="39" fillId="75" borderId="85" xfId="0" applyFont="1" applyFill="1" applyBorder="1" applyAlignment="1" applyProtection="1">
      <alignment horizontal="left"/>
      <protection locked="0"/>
    </xf>
    <xf numFmtId="0" fontId="39" fillId="75" borderId="193" xfId="0" applyFont="1" applyFill="1" applyBorder="1" applyAlignment="1" applyProtection="1">
      <alignment horizontal="left"/>
      <protection locked="0"/>
    </xf>
    <xf numFmtId="0" fontId="39" fillId="75" borderId="14" xfId="0" applyFont="1" applyFill="1" applyBorder="1" applyAlignment="1" applyProtection="1">
      <alignment horizontal="left" wrapText="1"/>
      <protection locked="0"/>
    </xf>
    <xf numFmtId="0" fontId="39" fillId="75" borderId="12" xfId="0" applyFont="1" applyFill="1" applyBorder="1" applyAlignment="1" applyProtection="1">
      <alignment horizontal="left" wrapText="1"/>
      <protection locked="0"/>
    </xf>
    <xf numFmtId="0" fontId="39" fillId="75" borderId="16" xfId="0" applyFont="1" applyFill="1" applyBorder="1" applyAlignment="1" applyProtection="1">
      <alignment horizontal="left" wrapText="1"/>
      <protection locked="0"/>
    </xf>
    <xf numFmtId="0" fontId="8" fillId="43" borderId="0" xfId="0" applyFont="1" applyFill="1" applyAlignment="1" applyProtection="1">
      <alignment horizontal="center"/>
      <protection locked="0"/>
    </xf>
    <xf numFmtId="0" fontId="123" fillId="74" borderId="270" xfId="0" applyFont="1" applyFill="1" applyBorder="1" applyAlignment="1" applyProtection="1">
      <alignment horizontal="center"/>
      <protection locked="0"/>
    </xf>
    <xf numFmtId="0" fontId="123" fillId="74" borderId="275" xfId="0" applyFont="1" applyFill="1" applyBorder="1" applyAlignment="1" applyProtection="1">
      <alignment horizontal="center"/>
      <protection locked="0"/>
    </xf>
    <xf numFmtId="0" fontId="151" fillId="74" borderId="158" xfId="0" applyFont="1" applyFill="1" applyBorder="1" applyAlignment="1" applyProtection="1">
      <alignment horizontal="center"/>
      <protection locked="0"/>
    </xf>
    <xf numFmtId="0" fontId="151" fillId="74" borderId="138" xfId="0" applyFont="1" applyFill="1" applyBorder="1" applyAlignment="1" applyProtection="1">
      <alignment horizontal="center"/>
      <protection locked="0"/>
    </xf>
    <xf numFmtId="0" fontId="151" fillId="74" borderId="165" xfId="0" applyFont="1" applyFill="1" applyBorder="1" applyAlignment="1" applyProtection="1">
      <alignment horizontal="center"/>
      <protection locked="0"/>
    </xf>
    <xf numFmtId="0" fontId="151" fillId="74" borderId="9" xfId="0" applyFont="1" applyFill="1" applyBorder="1" applyAlignment="1" applyProtection="1">
      <alignment horizontal="center"/>
      <protection locked="0"/>
    </xf>
    <xf numFmtId="0" fontId="151" fillId="74" borderId="10" xfId="0" applyFont="1" applyFill="1" applyBorder="1" applyAlignment="1" applyProtection="1">
      <alignment horizontal="center"/>
      <protection locked="0"/>
    </xf>
    <xf numFmtId="0" fontId="41" fillId="74" borderId="270" xfId="0" applyFont="1" applyFill="1" applyBorder="1" applyAlignment="1" applyProtection="1">
      <alignment horizontal="center"/>
      <protection locked="0"/>
    </xf>
    <xf numFmtId="0" fontId="41" fillId="74" borderId="275" xfId="0" applyFont="1" applyFill="1" applyBorder="1" applyAlignment="1" applyProtection="1">
      <alignment horizontal="center"/>
      <protection locked="0"/>
    </xf>
    <xf numFmtId="0" fontId="41" fillId="74" borderId="270" xfId="0" applyFont="1" applyFill="1" applyBorder="1" applyAlignment="1" applyProtection="1">
      <alignment horizontal="center" wrapText="1"/>
      <protection locked="0"/>
    </xf>
    <xf numFmtId="0" fontId="41" fillId="74" borderId="275" xfId="0" applyFont="1" applyFill="1" applyBorder="1" applyAlignment="1" applyProtection="1">
      <alignment horizontal="center" wrapText="1"/>
      <protection locked="0"/>
    </xf>
    <xf numFmtId="0" fontId="41" fillId="74" borderId="269" xfId="0" applyFont="1" applyFill="1" applyBorder="1" applyAlignment="1" applyProtection="1">
      <alignment horizontal="center"/>
      <protection locked="0"/>
    </xf>
    <xf numFmtId="0" fontId="43" fillId="42" borderId="71" xfId="0" applyFont="1" applyFill="1" applyBorder="1" applyAlignment="1">
      <alignment horizontal="left" vertical="center" wrapText="1"/>
    </xf>
    <xf numFmtId="0" fontId="43" fillId="42" borderId="72" xfId="0" applyFont="1" applyFill="1" applyBorder="1" applyAlignment="1">
      <alignment horizontal="left" vertical="center" wrapText="1"/>
    </xf>
    <xf numFmtId="0" fontId="45" fillId="42" borderId="47" xfId="0" applyFont="1" applyFill="1" applyBorder="1" applyAlignment="1">
      <alignment horizontal="left" vertical="center" wrapText="1"/>
    </xf>
    <xf numFmtId="0" fontId="45" fillId="42" borderId="0" xfId="0" applyFont="1" applyFill="1" applyAlignment="1">
      <alignment horizontal="left" vertical="center" wrapText="1"/>
    </xf>
    <xf numFmtId="49" fontId="43" fillId="42" borderId="112" xfId="0" applyNumberFormat="1" applyFont="1" applyFill="1" applyBorder="1" applyAlignment="1">
      <alignment horizontal="left" vertical="center" wrapText="1"/>
    </xf>
    <xf numFmtId="49" fontId="43" fillId="42" borderId="113" xfId="0" applyNumberFormat="1" applyFont="1" applyFill="1" applyBorder="1" applyAlignment="1">
      <alignment horizontal="left" vertical="center" wrapText="1"/>
    </xf>
    <xf numFmtId="49" fontId="45" fillId="42" borderId="162" xfId="0" applyNumberFormat="1" applyFont="1" applyFill="1" applyBorder="1" applyAlignment="1">
      <alignment horizontal="left" vertical="center" wrapText="1"/>
    </xf>
    <xf numFmtId="49" fontId="45" fillId="42" borderId="0" xfId="0" applyNumberFormat="1" applyFont="1" applyFill="1" applyAlignment="1">
      <alignment horizontal="left" vertical="center" wrapText="1"/>
    </xf>
    <xf numFmtId="0" fontId="26" fillId="42" borderId="0" xfId="0" applyFont="1" applyFill="1" applyAlignment="1" applyProtection="1">
      <alignment horizontal="center" vertical="center"/>
      <protection locked="0"/>
    </xf>
    <xf numFmtId="0" fontId="26" fillId="42" borderId="163" xfId="0" applyFont="1" applyFill="1" applyBorder="1" applyAlignment="1">
      <alignment horizontal="center" vertical="center"/>
    </xf>
    <xf numFmtId="0" fontId="26" fillId="42" borderId="164" xfId="0" applyFont="1" applyFill="1" applyBorder="1" applyAlignment="1">
      <alignment horizontal="center" vertical="center"/>
    </xf>
    <xf numFmtId="0" fontId="28" fillId="42" borderId="113" xfId="0" applyFont="1" applyFill="1" applyBorder="1"/>
    <xf numFmtId="0" fontId="28" fillId="42" borderId="114" xfId="0" applyFont="1" applyFill="1" applyBorder="1"/>
    <xf numFmtId="0" fontId="0" fillId="0" borderId="0" xfId="0" applyAlignment="1">
      <alignment horizontal="left"/>
    </xf>
    <xf numFmtId="0" fontId="64" fillId="75" borderId="14" xfId="0" applyFont="1" applyFill="1" applyBorder="1" applyAlignment="1">
      <alignment horizontal="left"/>
    </xf>
    <xf numFmtId="0" fontId="64" fillId="75" borderId="12" xfId="0" applyFont="1" applyFill="1" applyBorder="1" applyAlignment="1">
      <alignment horizontal="left"/>
    </xf>
    <xf numFmtId="0" fontId="64" fillId="75" borderId="16" xfId="0" applyFont="1" applyFill="1" applyBorder="1" applyAlignment="1">
      <alignment horizontal="left"/>
    </xf>
    <xf numFmtId="0" fontId="124" fillId="74" borderId="14" xfId="0" applyFont="1" applyFill="1" applyBorder="1" applyAlignment="1">
      <alignment horizontal="left"/>
    </xf>
    <xf numFmtId="0" fontId="124" fillId="74" borderId="12" xfId="0" applyFont="1" applyFill="1" applyBorder="1" applyAlignment="1">
      <alignment horizontal="left"/>
    </xf>
    <xf numFmtId="0" fontId="124" fillId="74" borderId="16" xfId="0" applyFont="1" applyFill="1" applyBorder="1" applyAlignment="1">
      <alignment horizontal="left"/>
    </xf>
    <xf numFmtId="0" fontId="120" fillId="75" borderId="7" xfId="0" applyFont="1" applyFill="1" applyBorder="1" applyAlignment="1">
      <alignment horizontal="left" vertical="top" wrapText="1"/>
    </xf>
    <xf numFmtId="0" fontId="120" fillId="75" borderId="1" xfId="0" applyFont="1" applyFill="1" applyBorder="1" applyAlignment="1">
      <alignment horizontal="left" vertical="top"/>
    </xf>
    <xf numFmtId="0" fontId="120" fillId="75" borderId="18" xfId="0" applyFont="1" applyFill="1" applyBorder="1" applyAlignment="1">
      <alignment horizontal="left" vertical="top"/>
    </xf>
    <xf numFmtId="0" fontId="120" fillId="75" borderId="3" xfId="0" applyFont="1" applyFill="1" applyBorder="1" applyAlignment="1">
      <alignment horizontal="left" vertical="top"/>
    </xf>
    <xf numFmtId="0" fontId="120" fillId="75" borderId="0" xfId="0" applyFont="1" applyFill="1" applyAlignment="1">
      <alignment horizontal="left" vertical="top"/>
    </xf>
    <xf numFmtId="0" fontId="120" fillId="75" borderId="17" xfId="0" applyFont="1" applyFill="1" applyBorder="1" applyAlignment="1">
      <alignment horizontal="left" vertical="top"/>
    </xf>
    <xf numFmtId="0" fontId="120" fillId="75" borderId="53" xfId="0" applyFont="1" applyFill="1" applyBorder="1" applyAlignment="1">
      <alignment horizontal="left" vertical="top"/>
    </xf>
    <xf numFmtId="0" fontId="120" fillId="75" borderId="70" xfId="0" applyFont="1" applyFill="1" applyBorder="1" applyAlignment="1">
      <alignment horizontal="left" vertical="top"/>
    </xf>
    <xf numFmtId="0" fontId="120" fillId="75" borderId="40" xfId="0" applyFont="1" applyFill="1" applyBorder="1" applyAlignment="1">
      <alignment horizontal="left" vertical="top"/>
    </xf>
    <xf numFmtId="0" fontId="0" fillId="75" borderId="268" xfId="0" applyFill="1" applyBorder="1" applyAlignment="1" applyProtection="1">
      <alignment horizontal="left" vertical="top"/>
      <protection locked="0"/>
    </xf>
    <xf numFmtId="0" fontId="0" fillId="75" borderId="269" xfId="0" applyFill="1" applyBorder="1" applyAlignment="1" applyProtection="1">
      <alignment horizontal="left" vertical="top"/>
      <protection locked="0"/>
    </xf>
    <xf numFmtId="0" fontId="0" fillId="74" borderId="156" xfId="0" applyFill="1" applyBorder="1" applyAlignment="1" applyProtection="1">
      <alignment horizontal="center" vertical="top"/>
      <protection locked="0"/>
    </xf>
    <xf numFmtId="0" fontId="0" fillId="74" borderId="152" xfId="0" applyFill="1" applyBorder="1" applyAlignment="1" applyProtection="1">
      <alignment horizontal="center" vertical="top"/>
      <protection locked="0"/>
    </xf>
    <xf numFmtId="0" fontId="0" fillId="74" borderId="154" xfId="0" applyFill="1" applyBorder="1" applyAlignment="1" applyProtection="1">
      <alignment horizontal="center" vertical="top"/>
      <protection locked="0"/>
    </xf>
    <xf numFmtId="0" fontId="2" fillId="74" borderId="165" xfId="0" applyFont="1" applyFill="1" applyBorder="1" applyAlignment="1" applyProtection="1">
      <alignment horizontal="center" vertical="top"/>
      <protection locked="0"/>
    </xf>
    <xf numFmtId="0" fontId="2" fillId="74" borderId="166" xfId="0" applyFont="1" applyFill="1" applyBorder="1" applyAlignment="1" applyProtection="1">
      <alignment horizontal="center" vertical="top"/>
      <protection locked="0"/>
    </xf>
    <xf numFmtId="0" fontId="0" fillId="75" borderId="7" xfId="0" applyFill="1" applyBorder="1" applyAlignment="1">
      <alignment horizontal="left" vertical="top"/>
    </xf>
    <xf numFmtId="0" fontId="0" fillId="75" borderId="1" xfId="0" applyFill="1" applyBorder="1" applyAlignment="1">
      <alignment horizontal="left" vertical="top"/>
    </xf>
    <xf numFmtId="0" fontId="0" fillId="75" borderId="18" xfId="0" applyFill="1" applyBorder="1" applyAlignment="1">
      <alignment horizontal="left" vertical="top"/>
    </xf>
    <xf numFmtId="0" fontId="0" fillId="75" borderId="3" xfId="0" applyFill="1" applyBorder="1" applyAlignment="1">
      <alignment horizontal="left" vertical="top"/>
    </xf>
    <xf numFmtId="0" fontId="0" fillId="75" borderId="0" xfId="0" applyFill="1" applyAlignment="1">
      <alignment horizontal="left" vertical="top"/>
    </xf>
    <xf numFmtId="0" fontId="0" fillId="75" borderId="17" xfId="0" applyFill="1" applyBorder="1" applyAlignment="1">
      <alignment horizontal="left" vertical="top"/>
    </xf>
    <xf numFmtId="0" fontId="0" fillId="75" borderId="53" xfId="0" applyFill="1" applyBorder="1" applyAlignment="1">
      <alignment horizontal="left" vertical="top"/>
    </xf>
    <xf numFmtId="0" fontId="0" fillId="75" borderId="70" xfId="0" applyFill="1" applyBorder="1" applyAlignment="1">
      <alignment horizontal="left" vertical="top"/>
    </xf>
    <xf numFmtId="0" fontId="0" fillId="75" borderId="40" xfId="0" applyFill="1" applyBorder="1" applyAlignment="1">
      <alignment horizontal="left" vertical="top"/>
    </xf>
    <xf numFmtId="0" fontId="0" fillId="0" borderId="0" xfId="0" applyAlignment="1">
      <alignment wrapText="1"/>
    </xf>
    <xf numFmtId="0" fontId="124" fillId="74" borderId="14" xfId="0" applyFont="1" applyFill="1" applyBorder="1" applyAlignment="1">
      <alignment horizontal="center"/>
    </xf>
    <xf numFmtId="0" fontId="124" fillId="74" borderId="12" xfId="0" applyFont="1" applyFill="1" applyBorder="1" applyAlignment="1">
      <alignment horizontal="center"/>
    </xf>
    <xf numFmtId="0" fontId="124" fillId="74" borderId="16" xfId="0" applyFont="1" applyFill="1" applyBorder="1" applyAlignment="1">
      <alignment horizontal="center"/>
    </xf>
    <xf numFmtId="0" fontId="126" fillId="74" borderId="14" xfId="0" applyFont="1" applyFill="1" applyBorder="1" applyAlignment="1">
      <alignment horizontal="center"/>
    </xf>
    <xf numFmtId="0" fontId="126" fillId="74" borderId="12" xfId="0" applyFont="1" applyFill="1" applyBorder="1" applyAlignment="1">
      <alignment horizontal="center"/>
    </xf>
    <xf numFmtId="0" fontId="126" fillId="74" borderId="16" xfId="0" applyFont="1" applyFill="1" applyBorder="1" applyAlignment="1">
      <alignment horizontal="center"/>
    </xf>
    <xf numFmtId="0" fontId="2" fillId="74" borderId="151" xfId="0" applyFont="1" applyFill="1" applyBorder="1" applyAlignment="1" applyProtection="1">
      <alignment horizontal="left"/>
      <protection locked="0"/>
    </xf>
    <xf numFmtId="0" fontId="2" fillId="74" borderId="153" xfId="0" applyFont="1" applyFill="1" applyBorder="1" applyAlignment="1" applyProtection="1">
      <alignment horizontal="left"/>
      <protection locked="0"/>
    </xf>
    <xf numFmtId="0" fontId="2" fillId="74" borderId="159" xfId="0" applyFont="1" applyFill="1" applyBorder="1" applyAlignment="1">
      <alignment horizontal="left" wrapText="1"/>
    </xf>
    <xf numFmtId="0" fontId="2" fillId="74" borderId="136" xfId="0" applyFont="1" applyFill="1" applyBorder="1" applyAlignment="1">
      <alignment horizontal="left" wrapText="1"/>
    </xf>
    <xf numFmtId="0" fontId="2" fillId="74" borderId="267" xfId="0" applyFont="1" applyFill="1" applyBorder="1" applyAlignment="1" applyProtection="1">
      <alignment horizontal="left"/>
      <protection locked="0"/>
    </xf>
    <xf numFmtId="0" fontId="2" fillId="74" borderId="276" xfId="0" applyFont="1" applyFill="1" applyBorder="1" applyAlignment="1" applyProtection="1">
      <alignment horizontal="left"/>
      <protection locked="0"/>
    </xf>
    <xf numFmtId="0" fontId="2" fillId="74" borderId="267" xfId="0" applyFont="1" applyFill="1" applyBorder="1" applyAlignment="1">
      <alignment horizontal="left" wrapText="1"/>
    </xf>
    <xf numFmtId="0" fontId="2" fillId="74" borderId="276" xfId="0" applyFont="1" applyFill="1" applyBorder="1" applyAlignment="1">
      <alignment horizontal="left" wrapText="1"/>
    </xf>
    <xf numFmtId="0" fontId="2" fillId="74" borderId="158" xfId="0" applyFont="1" applyFill="1" applyBorder="1" applyAlignment="1" applyProtection="1">
      <alignment horizontal="center"/>
      <protection locked="0"/>
    </xf>
    <xf numFmtId="0" fontId="2" fillId="74" borderId="165" xfId="0" applyFont="1" applyFill="1" applyBorder="1" applyAlignment="1" applyProtection="1">
      <alignment horizontal="center"/>
      <protection locked="0"/>
    </xf>
    <xf numFmtId="0" fontId="124" fillId="74" borderId="14" xfId="0" applyFont="1" applyFill="1" applyBorder="1" applyAlignment="1">
      <alignment horizontal="left" vertical="top"/>
    </xf>
    <xf numFmtId="0" fontId="124" fillId="74" borderId="2" xfId="0" applyFont="1" applyFill="1" applyBorder="1" applyAlignment="1">
      <alignment horizontal="left" vertical="top"/>
    </xf>
    <xf numFmtId="0" fontId="0" fillId="75" borderId="19" xfId="0" applyFill="1" applyBorder="1" applyAlignment="1">
      <alignment horizontal="left" vertical="top"/>
    </xf>
    <xf numFmtId="0" fontId="0" fillId="75" borderId="14" xfId="0" applyFill="1" applyBorder="1" applyAlignment="1">
      <alignment horizontal="left" vertical="top"/>
    </xf>
    <xf numFmtId="0" fontId="0" fillId="75" borderId="2" xfId="0" applyFill="1" applyBorder="1" applyAlignment="1">
      <alignment horizontal="left" vertical="top"/>
    </xf>
    <xf numFmtId="167" fontId="0" fillId="75" borderId="268" xfId="1" applyFont="1" applyFill="1" applyBorder="1" applyAlignment="1" applyProtection="1">
      <alignment horizontal="center" vertical="center" wrapText="1"/>
      <protection locked="0"/>
    </xf>
    <xf numFmtId="167" fontId="0" fillId="75" borderId="274" xfId="1" applyFont="1" applyFill="1" applyBorder="1" applyAlignment="1" applyProtection="1">
      <alignment horizontal="center" vertical="center" wrapText="1"/>
      <protection locked="0"/>
    </xf>
    <xf numFmtId="0" fontId="2" fillId="75" borderId="274" xfId="0" applyFont="1" applyFill="1" applyBorder="1" applyAlignment="1" applyProtection="1">
      <alignment horizontal="left" vertical="center" wrapText="1"/>
      <protection locked="0"/>
    </xf>
    <xf numFmtId="0" fontId="0" fillId="75" borderId="281" xfId="0" applyFill="1" applyBorder="1" applyAlignment="1" applyProtection="1">
      <alignment horizontal="center" vertical="center" wrapText="1"/>
      <protection locked="0"/>
    </xf>
    <xf numFmtId="0" fontId="0" fillId="75" borderId="277" xfId="0" applyFill="1" applyBorder="1" applyAlignment="1" applyProtection="1">
      <alignment horizontal="center" vertical="center" wrapText="1"/>
      <protection locked="0"/>
    </xf>
    <xf numFmtId="0" fontId="2" fillId="74" borderId="165" xfId="0" applyFont="1" applyFill="1" applyBorder="1" applyAlignment="1" applyProtection="1">
      <alignment horizontal="center" vertical="center" wrapText="1"/>
      <protection locked="0"/>
    </xf>
    <xf numFmtId="0" fontId="2" fillId="74" borderId="7" xfId="0" applyFont="1" applyFill="1" applyBorder="1" applyAlignment="1" applyProtection="1">
      <alignment horizontal="center" vertical="center"/>
      <protection locked="0"/>
    </xf>
    <xf numFmtId="0" fontId="2" fillId="74" borderId="11" xfId="0" applyFont="1" applyFill="1" applyBorder="1" applyAlignment="1" applyProtection="1">
      <alignment horizontal="center" vertical="center"/>
      <protection locked="0"/>
    </xf>
    <xf numFmtId="0" fontId="64" fillId="74" borderId="268" xfId="0" applyFont="1" applyFill="1" applyBorder="1" applyAlignment="1" applyProtection="1">
      <alignment horizontal="left" vertical="center" wrapText="1" indent="1"/>
      <protection locked="0"/>
    </xf>
    <xf numFmtId="0" fontId="64" fillId="74" borderId="274" xfId="0" applyFont="1" applyFill="1" applyBorder="1" applyAlignment="1" applyProtection="1">
      <alignment horizontal="left" vertical="center" wrapText="1" indent="1"/>
      <protection locked="0"/>
    </xf>
    <xf numFmtId="175" fontId="0" fillId="75" borderId="270" xfId="0" applyNumberFormat="1" applyFill="1" applyBorder="1" applyAlignment="1" applyProtection="1">
      <alignment horizontal="center" wrapText="1"/>
      <protection locked="0"/>
    </xf>
    <xf numFmtId="175" fontId="0" fillId="75" borderId="280" xfId="0" applyNumberFormat="1" applyFill="1" applyBorder="1" applyAlignment="1" applyProtection="1">
      <alignment horizontal="center" wrapText="1"/>
      <protection locked="0"/>
    </xf>
    <xf numFmtId="0" fontId="0" fillId="75" borderId="275" xfId="0" applyFill="1" applyBorder="1" applyAlignment="1" applyProtection="1">
      <alignment horizontal="center" wrapText="1"/>
      <protection locked="0"/>
    </xf>
    <xf numFmtId="0" fontId="0" fillId="75" borderId="268" xfId="0" applyFill="1" applyBorder="1" applyAlignment="1" applyProtection="1">
      <alignment horizontal="center" wrapText="1"/>
      <protection locked="0"/>
    </xf>
    <xf numFmtId="0" fontId="0" fillId="75" borderId="274" xfId="0" applyFill="1" applyBorder="1" applyAlignment="1" applyProtection="1">
      <alignment horizontal="center" wrapText="1"/>
      <protection locked="0"/>
    </xf>
    <xf numFmtId="0" fontId="95" fillId="43" borderId="0" xfId="0" applyFont="1" applyFill="1" applyAlignment="1" applyProtection="1">
      <alignment vertical="top" wrapText="1"/>
      <protection locked="0"/>
    </xf>
    <xf numFmtId="0" fontId="16" fillId="74" borderId="7" xfId="0" applyFont="1" applyFill="1" applyBorder="1" applyAlignment="1" applyProtection="1">
      <alignment horizontal="center" vertical="top" wrapText="1"/>
      <protection locked="0"/>
    </xf>
    <xf numFmtId="0" fontId="16" fillId="74" borderId="1" xfId="0" applyFont="1" applyFill="1" applyBorder="1" applyAlignment="1" applyProtection="1">
      <alignment horizontal="center" vertical="top" wrapText="1"/>
      <protection locked="0"/>
    </xf>
    <xf numFmtId="0" fontId="16" fillId="74" borderId="18" xfId="0" applyFont="1" applyFill="1" applyBorder="1" applyAlignment="1" applyProtection="1">
      <alignment horizontal="center" vertical="top" wrapText="1"/>
      <protection locked="0"/>
    </xf>
    <xf numFmtId="0" fontId="16" fillId="74" borderId="3" xfId="0" applyFont="1" applyFill="1" applyBorder="1" applyAlignment="1" applyProtection="1">
      <alignment horizontal="center" vertical="top" wrapText="1"/>
      <protection locked="0"/>
    </xf>
    <xf numFmtId="0" fontId="16" fillId="74" borderId="0" xfId="0" applyFont="1" applyFill="1" applyAlignment="1" applyProtection="1">
      <alignment horizontal="center" vertical="top" wrapText="1"/>
      <protection locked="0"/>
    </xf>
    <xf numFmtId="0" fontId="16" fillId="74" borderId="17" xfId="0" applyFont="1" applyFill="1" applyBorder="1" applyAlignment="1" applyProtection="1">
      <alignment horizontal="center" vertical="top" wrapText="1"/>
      <protection locked="0"/>
    </xf>
    <xf numFmtId="0" fontId="16" fillId="74" borderId="53" xfId="0" applyFont="1" applyFill="1" applyBorder="1" applyAlignment="1" applyProtection="1">
      <alignment horizontal="center" vertical="top" wrapText="1"/>
      <protection locked="0"/>
    </xf>
    <xf numFmtId="0" fontId="16" fillId="74" borderId="70" xfId="0" applyFont="1" applyFill="1" applyBorder="1" applyAlignment="1" applyProtection="1">
      <alignment horizontal="center" vertical="top" wrapText="1"/>
      <protection locked="0"/>
    </xf>
    <xf numFmtId="0" fontId="16" fillId="74" borderId="40" xfId="0" applyFont="1" applyFill="1" applyBorder="1" applyAlignment="1" applyProtection="1">
      <alignment horizontal="center" vertical="top" wrapText="1"/>
      <protection locked="0"/>
    </xf>
    <xf numFmtId="167" fontId="0" fillId="75" borderId="269" xfId="1" applyFont="1" applyFill="1" applyBorder="1" applyAlignment="1" applyProtection="1">
      <alignment horizontal="center" vertical="center" wrapText="1"/>
      <protection locked="0"/>
    </xf>
    <xf numFmtId="167" fontId="0" fillId="75" borderId="279" xfId="1" applyFont="1" applyFill="1" applyBorder="1" applyAlignment="1" applyProtection="1">
      <alignment horizontal="center" vertical="center" wrapText="1"/>
      <protection locked="0"/>
    </xf>
    <xf numFmtId="0" fontId="120" fillId="75" borderId="71" xfId="0" applyFont="1" applyFill="1" applyBorder="1" applyAlignment="1">
      <alignment horizontal="left" vertical="top"/>
    </xf>
    <xf numFmtId="0" fontId="120" fillId="75" borderId="72" xfId="0" applyFont="1" applyFill="1" applyBorder="1" applyAlignment="1">
      <alignment horizontal="left" vertical="top"/>
    </xf>
    <xf numFmtId="0" fontId="120" fillId="75" borderId="73" xfId="0" applyFont="1" applyFill="1" applyBorder="1" applyAlignment="1">
      <alignment horizontal="left" vertical="top"/>
    </xf>
    <xf numFmtId="0" fontId="120" fillId="75" borderId="47" xfId="0" applyFont="1" applyFill="1" applyBorder="1" applyAlignment="1">
      <alignment horizontal="left" vertical="top"/>
    </xf>
    <xf numFmtId="0" fontId="120" fillId="75" borderId="74" xfId="0" applyFont="1" applyFill="1" applyBorder="1" applyAlignment="1">
      <alignment horizontal="left" vertical="top"/>
    </xf>
    <xf numFmtId="0" fontId="120" fillId="75" borderId="48" xfId="0" applyFont="1" applyFill="1" applyBorder="1" applyAlignment="1">
      <alignment horizontal="left" vertical="top"/>
    </xf>
    <xf numFmtId="0" fontId="120" fillId="75" borderId="75" xfId="0" applyFont="1" applyFill="1" applyBorder="1" applyAlignment="1">
      <alignment horizontal="left" vertical="top"/>
    </xf>
    <xf numFmtId="0" fontId="120" fillId="75" borderId="76" xfId="0" applyFont="1" applyFill="1" applyBorder="1" applyAlignment="1">
      <alignment horizontal="left" vertical="top"/>
    </xf>
    <xf numFmtId="0" fontId="41" fillId="74" borderId="65" xfId="0" applyFont="1" applyFill="1" applyBorder="1" applyAlignment="1" applyProtection="1">
      <alignment horizontal="center"/>
      <protection locked="0"/>
    </xf>
    <xf numFmtId="0" fontId="41" fillId="74" borderId="94" xfId="0" applyFont="1" applyFill="1" applyBorder="1" applyAlignment="1" applyProtection="1">
      <alignment horizontal="center"/>
      <protection locked="0"/>
    </xf>
    <xf numFmtId="0" fontId="41" fillId="74" borderId="95" xfId="0" applyFont="1" applyFill="1" applyBorder="1" applyAlignment="1" applyProtection="1">
      <alignment horizontal="center"/>
      <protection locked="0"/>
    </xf>
    <xf numFmtId="0" fontId="126" fillId="74" borderId="67" xfId="0" applyFont="1" applyFill="1" applyBorder="1" applyAlignment="1">
      <alignment horizontal="center"/>
    </xf>
    <xf numFmtId="0" fontId="126" fillId="74" borderId="57" xfId="0" applyFont="1" applyFill="1" applyBorder="1" applyAlignment="1">
      <alignment horizontal="center"/>
    </xf>
    <xf numFmtId="0" fontId="126" fillId="74" borderId="58" xfId="0" applyFont="1" applyFill="1" applyBorder="1" applyAlignment="1">
      <alignment horizontal="center"/>
    </xf>
    <xf numFmtId="0" fontId="2" fillId="75" borderId="164" xfId="0" applyFont="1" applyFill="1" applyBorder="1" applyAlignment="1">
      <alignment horizontal="left"/>
    </xf>
    <xf numFmtId="0" fontId="2" fillId="75" borderId="60" xfId="0" applyFont="1" applyFill="1" applyBorder="1" applyAlignment="1">
      <alignment horizontal="left"/>
    </xf>
    <xf numFmtId="0" fontId="64" fillId="75" borderId="67" xfId="0" applyFont="1" applyFill="1" applyBorder="1" applyAlignment="1" applyProtection="1">
      <alignment horizontal="left"/>
      <protection locked="0"/>
    </xf>
    <xf numFmtId="0" fontId="64" fillId="75" borderId="57" xfId="0" applyFont="1" applyFill="1" applyBorder="1" applyAlignment="1" applyProtection="1">
      <alignment horizontal="left"/>
      <protection locked="0"/>
    </xf>
    <xf numFmtId="0" fontId="124" fillId="74" borderId="62" xfId="0" applyFont="1" applyFill="1" applyBorder="1" applyAlignment="1">
      <alignment horizontal="left"/>
    </xf>
    <xf numFmtId="0" fontId="124" fillId="74" borderId="51" xfId="0" applyFont="1" applyFill="1" applyBorder="1" applyAlignment="1">
      <alignment horizontal="left"/>
    </xf>
    <xf numFmtId="0" fontId="124" fillId="74" borderId="52" xfId="0" applyFont="1" applyFill="1" applyBorder="1" applyAlignment="1">
      <alignment horizontal="left"/>
    </xf>
    <xf numFmtId="0" fontId="0" fillId="0" borderId="0" xfId="0" applyAlignment="1" applyProtection="1">
      <alignment horizontal="left" vertical="top"/>
      <protection locked="0"/>
    </xf>
    <xf numFmtId="0" fontId="126" fillId="43" borderId="0" xfId="0" applyFont="1" applyFill="1" applyAlignment="1">
      <alignment horizontal="center"/>
    </xf>
    <xf numFmtId="0" fontId="64" fillId="43" borderId="0" xfId="0" applyFont="1" applyFill="1" applyAlignment="1">
      <alignment horizontal="left"/>
    </xf>
    <xf numFmtId="0" fontId="124" fillId="43" borderId="0" xfId="0" applyFont="1" applyFill="1" applyAlignment="1">
      <alignment horizontal="center"/>
    </xf>
    <xf numFmtId="0" fontId="41" fillId="74" borderId="158" xfId="0" applyFont="1" applyFill="1" applyBorder="1" applyAlignment="1" applyProtection="1">
      <alignment horizontal="center"/>
      <protection locked="0"/>
    </xf>
    <xf numFmtId="0" fontId="41" fillId="74" borderId="165" xfId="0" applyFont="1" applyFill="1" applyBorder="1" applyAlignment="1" applyProtection="1">
      <alignment horizontal="center"/>
      <protection locked="0"/>
    </xf>
    <xf numFmtId="0" fontId="41" fillId="74" borderId="166" xfId="0" applyFont="1" applyFill="1" applyBorder="1" applyAlignment="1" applyProtection="1">
      <alignment horizontal="center"/>
      <protection locked="0"/>
    </xf>
    <xf numFmtId="0" fontId="126" fillId="74" borderId="404" xfId="0" applyFont="1" applyFill="1" applyBorder="1" applyAlignment="1">
      <alignment horizontal="center"/>
    </xf>
    <xf numFmtId="0" fontId="126" fillId="74" borderId="405" xfId="0" applyFont="1" applyFill="1" applyBorder="1" applyAlignment="1">
      <alignment horizontal="center"/>
    </xf>
    <xf numFmtId="0" fontId="126" fillId="74" borderId="457" xfId="0" applyFont="1" applyFill="1" applyBorder="1" applyAlignment="1">
      <alignment horizontal="center"/>
    </xf>
    <xf numFmtId="0" fontId="2" fillId="75" borderId="248" xfId="0" applyFont="1" applyFill="1" applyBorder="1" applyAlignment="1">
      <alignment horizontal="left"/>
    </xf>
    <xf numFmtId="0" fontId="2" fillId="75" borderId="249" xfId="0" applyFont="1" applyFill="1" applyBorder="1" applyAlignment="1">
      <alignment horizontal="left"/>
    </xf>
    <xf numFmtId="0" fontId="2" fillId="75" borderId="535" xfId="0" applyFont="1" applyFill="1" applyBorder="1" applyAlignment="1">
      <alignment horizontal="left"/>
    </xf>
    <xf numFmtId="0" fontId="64" fillId="75" borderId="251" xfId="0" applyFont="1" applyFill="1" applyBorder="1" applyAlignment="1" applyProtection="1">
      <alignment horizontal="center"/>
      <protection locked="0"/>
    </xf>
    <xf numFmtId="0" fontId="64" fillId="75" borderId="208" xfId="0" applyFont="1" applyFill="1" applyBorder="1" applyAlignment="1" applyProtection="1">
      <alignment horizontal="center"/>
      <protection locked="0"/>
    </xf>
    <xf numFmtId="0" fontId="64" fillId="75" borderId="247" xfId="0" applyFont="1" applyFill="1" applyBorder="1" applyAlignment="1" applyProtection="1">
      <alignment horizontal="center"/>
      <protection locked="0"/>
    </xf>
    <xf numFmtId="0" fontId="64" fillId="83" borderId="159" xfId="0" applyFont="1" applyFill="1" applyBorder="1" applyAlignment="1">
      <alignment horizontal="center" vertical="center" wrapText="1"/>
    </xf>
    <xf numFmtId="0" fontId="64" fillId="83" borderId="136" xfId="0" applyFont="1" applyFill="1" applyBorder="1" applyAlignment="1">
      <alignment horizontal="center" vertical="center" wrapText="1"/>
    </xf>
    <xf numFmtId="0" fontId="39" fillId="75" borderId="138" xfId="0" applyFont="1" applyFill="1" applyBorder="1" applyAlignment="1" applyProtection="1">
      <alignment horizontal="center" vertical="center" wrapText="1"/>
      <protection locked="0"/>
    </xf>
    <xf numFmtId="0" fontId="39" fillId="75" borderId="54" xfId="0" applyFont="1" applyFill="1" applyBorder="1" applyAlignment="1" applyProtection="1">
      <alignment horizontal="center" vertical="center" wrapText="1"/>
      <protection locked="0"/>
    </xf>
    <xf numFmtId="0" fontId="39" fillId="75" borderId="136" xfId="0" applyFont="1" applyFill="1" applyBorder="1" applyAlignment="1" applyProtection="1">
      <alignment horizontal="center" vertical="center" wrapText="1"/>
      <protection locked="0"/>
    </xf>
    <xf numFmtId="0" fontId="64" fillId="83" borderId="138" xfId="0" applyFont="1" applyFill="1" applyBorder="1" applyAlignment="1">
      <alignment horizontal="center" vertical="center" wrapText="1"/>
    </xf>
    <xf numFmtId="182" fontId="39" fillId="36" borderId="138" xfId="0" applyNumberFormat="1" applyFont="1" applyFill="1" applyBorder="1" applyAlignment="1" applyProtection="1">
      <alignment horizontal="center" vertical="center" wrapText="1"/>
      <protection locked="0"/>
    </xf>
    <xf numFmtId="182" fontId="39" fillId="36" borderId="139" xfId="0" applyNumberFormat="1" applyFont="1" applyFill="1" applyBorder="1" applyAlignment="1" applyProtection="1">
      <alignment horizontal="center" vertical="center" wrapText="1"/>
      <protection locked="0"/>
    </xf>
    <xf numFmtId="0" fontId="39" fillId="0" borderId="0" xfId="0" applyFont="1" applyAlignment="1">
      <alignment wrapText="1"/>
    </xf>
    <xf numFmtId="0" fontId="39" fillId="84" borderId="478" xfId="0" applyFont="1" applyFill="1" applyBorder="1" applyAlignment="1" applyProtection="1">
      <alignment horizontal="left" vertical="center" wrapText="1"/>
      <protection locked="0"/>
    </xf>
    <xf numFmtId="0" fontId="39" fillId="84" borderId="510" xfId="0" applyFont="1" applyFill="1" applyBorder="1" applyAlignment="1" applyProtection="1">
      <alignment horizontal="left" vertical="center" wrapText="1"/>
      <protection locked="0"/>
    </xf>
    <xf numFmtId="0" fontId="39" fillId="84" borderId="511" xfId="0" applyFont="1" applyFill="1" applyBorder="1" applyAlignment="1" applyProtection="1">
      <alignment horizontal="left" vertical="center" wrapText="1"/>
      <protection locked="0"/>
    </xf>
    <xf numFmtId="0" fontId="59" fillId="74" borderId="498" xfId="0" applyFont="1" applyFill="1" applyBorder="1" applyAlignment="1">
      <alignment horizontal="center" vertical="center" wrapText="1"/>
    </xf>
    <xf numFmtId="0" fontId="59" fillId="74" borderId="510" xfId="0" applyFont="1" applyFill="1" applyBorder="1" applyAlignment="1">
      <alignment horizontal="center" vertical="center" wrapText="1"/>
    </xf>
    <xf numFmtId="0" fontId="59" fillId="74" borderId="512" xfId="0" applyFont="1" applyFill="1" applyBorder="1" applyAlignment="1">
      <alignment horizontal="center" vertical="center" wrapText="1"/>
    </xf>
    <xf numFmtId="0" fontId="64" fillId="83" borderId="498" xfId="0" applyFont="1" applyFill="1" applyBorder="1" applyAlignment="1">
      <alignment horizontal="center" vertical="center" wrapText="1"/>
    </xf>
    <xf numFmtId="0" fontId="64" fillId="83" borderId="511" xfId="0" applyFont="1" applyFill="1" applyBorder="1" applyAlignment="1">
      <alignment horizontal="center" vertical="center" wrapText="1"/>
    </xf>
    <xf numFmtId="0" fontId="64" fillId="83" borderId="478" xfId="0" applyFont="1" applyFill="1" applyBorder="1" applyAlignment="1">
      <alignment horizontal="center" vertical="center" wrapText="1"/>
    </xf>
    <xf numFmtId="0" fontId="64" fillId="83" borderId="513" xfId="0" applyFont="1" applyFill="1" applyBorder="1" applyAlignment="1">
      <alignment horizontal="center" vertical="center" wrapText="1"/>
    </xf>
    <xf numFmtId="0" fontId="7" fillId="74" borderId="498" xfId="0" applyFont="1" applyFill="1" applyBorder="1" applyAlignment="1">
      <alignment horizontal="center" vertical="center" wrapText="1"/>
    </xf>
    <xf numFmtId="0" fontId="7" fillId="74" borderId="510" xfId="0" applyFont="1" applyFill="1" applyBorder="1" applyAlignment="1">
      <alignment horizontal="center" vertical="center" wrapText="1"/>
    </xf>
    <xf numFmtId="0" fontId="7" fillId="74" borderId="512" xfId="0" applyFont="1" applyFill="1" applyBorder="1" applyAlignment="1">
      <alignment horizontal="center" vertical="center" wrapText="1"/>
    </xf>
    <xf numFmtId="0" fontId="7" fillId="74" borderId="499" xfId="0" applyFont="1" applyFill="1" applyBorder="1" applyAlignment="1">
      <alignment horizontal="left" vertical="center" wrapText="1"/>
    </xf>
    <xf numFmtId="0" fontId="7" fillId="74" borderId="500" xfId="0" applyFont="1" applyFill="1" applyBorder="1" applyAlignment="1">
      <alignment horizontal="left" vertical="center" wrapText="1"/>
    </xf>
    <xf numFmtId="0" fontId="7" fillId="74" borderId="501" xfId="0" applyFont="1" applyFill="1" applyBorder="1" applyAlignment="1">
      <alignment horizontal="left" vertical="center" wrapText="1"/>
    </xf>
    <xf numFmtId="0" fontId="59" fillId="83" borderId="498" xfId="0" applyFont="1" applyFill="1" applyBorder="1" applyAlignment="1">
      <alignment horizontal="left" vertical="center" wrapText="1"/>
    </xf>
    <xf numFmtId="0" fontId="59" fillId="83" borderId="510" xfId="0" applyFont="1" applyFill="1" applyBorder="1" applyAlignment="1">
      <alignment horizontal="left" vertical="center" wrapText="1"/>
    </xf>
    <xf numFmtId="0" fontId="59" fillId="83" borderId="512" xfId="0" applyFont="1" applyFill="1" applyBorder="1" applyAlignment="1">
      <alignment horizontal="left" vertical="center" wrapText="1"/>
    </xf>
    <xf numFmtId="0" fontId="39" fillId="83" borderId="492" xfId="0" applyFont="1" applyFill="1" applyBorder="1" applyAlignment="1">
      <alignment horizontal="center" vertical="center" wrapText="1"/>
    </xf>
    <xf numFmtId="0" fontId="39" fillId="83" borderId="510" xfId="0" applyFont="1" applyFill="1" applyBorder="1" applyAlignment="1">
      <alignment horizontal="center" vertical="center" wrapText="1"/>
    </xf>
    <xf numFmtId="0" fontId="39" fillId="83" borderId="513" xfId="0" applyFont="1" applyFill="1" applyBorder="1" applyAlignment="1">
      <alignment horizontal="center" vertical="center" wrapText="1"/>
    </xf>
    <xf numFmtId="0" fontId="39" fillId="84" borderId="514" xfId="0" applyFont="1" applyFill="1" applyBorder="1" applyAlignment="1" applyProtection="1">
      <alignment horizontal="left" vertical="center" wrapText="1"/>
      <protection locked="0"/>
    </xf>
    <xf numFmtId="0" fontId="39" fillId="84" borderId="515" xfId="0" applyFont="1" applyFill="1" applyBorder="1" applyAlignment="1" applyProtection="1">
      <alignment horizontal="left" vertical="center" wrapText="1"/>
      <protection locked="0"/>
    </xf>
    <xf numFmtId="0" fontId="39" fillId="84" borderId="516" xfId="0" applyFont="1" applyFill="1" applyBorder="1" applyAlignment="1" applyProtection="1">
      <alignment horizontal="left" vertical="center" wrapText="1"/>
      <protection locked="0"/>
    </xf>
    <xf numFmtId="0" fontId="39" fillId="83" borderId="490" xfId="0" applyFont="1" applyFill="1" applyBorder="1" applyAlignment="1">
      <alignment horizontal="right" vertical="center" wrapText="1"/>
    </xf>
    <xf numFmtId="0" fontId="39" fillId="83" borderId="491" xfId="0" applyFont="1" applyFill="1" applyBorder="1" applyAlignment="1">
      <alignment horizontal="right" vertical="center" wrapText="1"/>
    </xf>
    <xf numFmtId="0" fontId="39" fillId="83" borderId="495" xfId="0" applyFont="1" applyFill="1" applyBorder="1" applyAlignment="1">
      <alignment horizontal="right" vertical="center" wrapText="1"/>
    </xf>
    <xf numFmtId="0" fontId="7" fillId="74" borderId="499" xfId="0" applyFont="1" applyFill="1" applyBorder="1" applyAlignment="1">
      <alignment horizontal="center" vertical="center" wrapText="1"/>
    </xf>
    <xf numFmtId="0" fontId="7" fillId="74" borderId="500" xfId="0" applyFont="1" applyFill="1" applyBorder="1" applyAlignment="1">
      <alignment horizontal="center" vertical="center" wrapText="1"/>
    </xf>
    <xf numFmtId="0" fontId="7" fillId="74" borderId="501" xfId="0" applyFont="1" applyFill="1" applyBorder="1" applyAlignment="1">
      <alignment horizontal="center" vertical="center" wrapText="1"/>
    </xf>
    <xf numFmtId="0" fontId="59" fillId="83" borderId="502" xfId="0" applyFont="1" applyFill="1" applyBorder="1" applyAlignment="1">
      <alignment horizontal="left" vertical="center" wrapText="1"/>
    </xf>
    <xf numFmtId="0" fontId="59" fillId="83" borderId="503" xfId="0" applyFont="1" applyFill="1" applyBorder="1" applyAlignment="1">
      <alignment horizontal="left" vertical="center" wrapText="1"/>
    </xf>
    <xf numFmtId="0" fontId="59" fillId="83" borderId="504" xfId="0" applyFont="1" applyFill="1" applyBorder="1" applyAlignment="1">
      <alignment horizontal="left" vertical="center" wrapText="1"/>
    </xf>
    <xf numFmtId="0" fontId="7" fillId="74" borderId="521" xfId="0" applyFont="1" applyFill="1" applyBorder="1" applyAlignment="1">
      <alignment horizontal="center" vertical="center" wrapText="1"/>
    </xf>
    <xf numFmtId="0" fontId="7" fillId="74" borderId="522" xfId="0" applyFont="1" applyFill="1" applyBorder="1" applyAlignment="1">
      <alignment horizontal="center" vertical="center" wrapText="1"/>
    </xf>
    <xf numFmtId="0" fontId="7" fillId="74" borderId="523" xfId="0" applyFont="1" applyFill="1" applyBorder="1" applyAlignment="1">
      <alignment horizontal="center" vertical="center" wrapText="1"/>
    </xf>
    <xf numFmtId="0" fontId="39" fillId="83" borderId="496" xfId="0" applyFont="1" applyFill="1" applyBorder="1" applyAlignment="1">
      <alignment horizontal="right" vertical="center" wrapText="1"/>
    </xf>
    <xf numFmtId="0" fontId="39" fillId="83" borderId="493" xfId="0" applyFont="1" applyFill="1" applyBorder="1" applyAlignment="1">
      <alignment horizontal="right" vertical="center" wrapText="1"/>
    </xf>
    <xf numFmtId="0" fontId="39" fillId="83" borderId="517" xfId="0" applyFont="1" applyFill="1" applyBorder="1" applyAlignment="1">
      <alignment horizontal="right" vertical="center" wrapText="1"/>
    </xf>
    <xf numFmtId="0" fontId="39" fillId="83" borderId="506" xfId="0" applyFont="1" applyFill="1" applyBorder="1" applyAlignment="1">
      <alignment horizontal="center" vertical="center" wrapText="1"/>
    </xf>
    <xf numFmtId="0" fontId="39" fillId="83" borderId="187" xfId="0" applyFont="1" applyFill="1" applyBorder="1" applyAlignment="1">
      <alignment horizontal="center" vertical="center" wrapText="1"/>
    </xf>
    <xf numFmtId="0" fontId="39" fillId="83" borderId="507" xfId="0" applyFont="1" applyFill="1" applyBorder="1" applyAlignment="1">
      <alignment horizontal="center" vertical="center" wrapText="1"/>
    </xf>
    <xf numFmtId="0" fontId="39" fillId="83" borderId="499" xfId="0" applyFont="1" applyFill="1" applyBorder="1" applyAlignment="1">
      <alignment horizontal="right" vertical="center" wrapText="1"/>
    </xf>
    <xf numFmtId="0" fontId="39" fillId="83" borderId="500" xfId="0" applyFont="1" applyFill="1" applyBorder="1" applyAlignment="1">
      <alignment horizontal="right" vertical="center" wrapText="1"/>
    </xf>
    <xf numFmtId="0" fontId="59" fillId="83" borderId="419" xfId="0" quotePrefix="1" applyFont="1" applyFill="1" applyBorder="1" applyAlignment="1">
      <alignment horizontal="left" vertical="center" wrapText="1"/>
    </xf>
    <xf numFmtId="0" fontId="59" fillId="83" borderId="414" xfId="0" quotePrefix="1" applyFont="1" applyFill="1" applyBorder="1" applyAlignment="1">
      <alignment horizontal="left" vertical="center" wrapText="1"/>
    </xf>
    <xf numFmtId="0" fontId="59" fillId="83" borderId="415" xfId="0" quotePrefix="1" applyFont="1" applyFill="1" applyBorder="1" applyAlignment="1">
      <alignment horizontal="left" vertical="center" wrapText="1"/>
    </xf>
    <xf numFmtId="0" fontId="7" fillId="0" borderId="0" xfId="0" applyFont="1" applyAlignment="1">
      <alignment horizontal="center" vertical="center" wrapText="1"/>
    </xf>
    <xf numFmtId="0" fontId="64" fillId="0" borderId="0" xfId="0" applyFont="1" applyProtection="1">
      <protection locked="0"/>
    </xf>
    <xf numFmtId="0" fontId="39" fillId="83" borderId="518" xfId="0" quotePrefix="1" applyFont="1" applyFill="1" applyBorder="1" applyAlignment="1">
      <alignment horizontal="left" vertical="center" wrapText="1"/>
    </xf>
    <xf numFmtId="0" fontId="39" fillId="83" borderId="533" xfId="0" quotePrefix="1" applyFont="1" applyFill="1" applyBorder="1" applyAlignment="1">
      <alignment horizontal="left" vertical="center" wrapText="1"/>
    </xf>
    <xf numFmtId="0" fontId="39" fillId="83" borderId="534" xfId="0" quotePrefix="1" applyFont="1" applyFill="1" applyBorder="1" applyAlignment="1">
      <alignment horizontal="left" vertical="center" wrapText="1"/>
    </xf>
    <xf numFmtId="0" fontId="59" fillId="83" borderId="524" xfId="0" applyFont="1" applyFill="1" applyBorder="1" applyAlignment="1">
      <alignment horizontal="left" vertical="center" wrapText="1"/>
    </xf>
    <xf numFmtId="0" fontId="59" fillId="83" borderId="525" xfId="0" applyFont="1" applyFill="1" applyBorder="1" applyAlignment="1">
      <alignment horizontal="left" vertical="center" wrapText="1"/>
    </xf>
    <xf numFmtId="0" fontId="59" fillId="83" borderId="526" xfId="0" applyFont="1" applyFill="1" applyBorder="1" applyAlignment="1">
      <alignment horizontal="left" vertical="center" wrapText="1"/>
    </xf>
    <xf numFmtId="0" fontId="39" fillId="83" borderId="528" xfId="0" applyFont="1" applyFill="1" applyBorder="1" applyAlignment="1">
      <alignment horizontal="center" vertical="center" wrapText="1"/>
    </xf>
    <xf numFmtId="0" fontId="39" fillId="83" borderId="529" xfId="0" applyFont="1" applyFill="1" applyBorder="1" applyAlignment="1">
      <alignment horizontal="center" vertical="center" wrapText="1"/>
    </xf>
    <xf numFmtId="49" fontId="39" fillId="84" borderId="532" xfId="0" applyNumberFormat="1" applyFont="1" applyFill="1" applyBorder="1" applyAlignment="1" applyProtection="1">
      <alignment horizontal="left" vertical="center" wrapText="1"/>
      <protection locked="0"/>
    </xf>
    <xf numFmtId="49" fontId="39" fillId="84" borderId="533" xfId="0" applyNumberFormat="1" applyFont="1" applyFill="1" applyBorder="1" applyAlignment="1" applyProtection="1">
      <alignment horizontal="left" vertical="center" wrapText="1"/>
      <protection locked="0"/>
    </xf>
    <xf numFmtId="49" fontId="39" fillId="84" borderId="534" xfId="0" applyNumberFormat="1" applyFont="1" applyFill="1" applyBorder="1" applyAlignment="1" applyProtection="1">
      <alignment horizontal="left" vertical="center" wrapText="1"/>
      <protection locked="0"/>
    </xf>
    <xf numFmtId="0" fontId="39" fillId="83" borderId="521" xfId="0" applyFont="1" applyFill="1" applyBorder="1" applyAlignment="1">
      <alignment horizontal="right" vertical="center" wrapText="1"/>
    </xf>
    <xf numFmtId="0" fontId="7" fillId="74" borderId="524" xfId="0" applyFont="1" applyFill="1" applyBorder="1" applyAlignment="1">
      <alignment horizontal="center" vertical="center" wrapText="1"/>
    </xf>
    <xf numFmtId="0" fontId="7" fillId="74" borderId="525" xfId="0" applyFont="1" applyFill="1" applyBorder="1" applyAlignment="1">
      <alignment horizontal="center" vertical="center" wrapText="1"/>
    </xf>
    <xf numFmtId="0" fontId="7" fillId="74" borderId="526" xfId="0" applyFont="1" applyFill="1" applyBorder="1" applyAlignment="1">
      <alignment horizontal="center" vertical="center" wrapText="1"/>
    </xf>
    <xf numFmtId="0" fontId="39" fillId="83" borderId="518" xfId="0" applyFont="1" applyFill="1" applyBorder="1" applyAlignment="1">
      <alignment horizontal="left" vertical="center" wrapText="1"/>
    </xf>
    <xf numFmtId="0" fontId="39" fillId="83" borderId="533" xfId="0" applyFont="1" applyFill="1" applyBorder="1" applyAlignment="1">
      <alignment horizontal="left" vertical="center" wrapText="1"/>
    </xf>
    <xf numFmtId="0" fontId="39" fillId="83" borderId="534" xfId="0" applyFont="1" applyFill="1" applyBorder="1" applyAlignment="1">
      <alignment horizontal="left" vertical="center" wrapText="1"/>
    </xf>
    <xf numFmtId="0" fontId="39" fillId="75" borderId="284" xfId="0" applyFont="1" applyFill="1" applyBorder="1" applyAlignment="1" applyProtection="1">
      <alignment horizontal="left"/>
      <protection locked="0"/>
    </xf>
    <xf numFmtId="0" fontId="39" fillId="75" borderId="285" xfId="0" applyFont="1" applyFill="1" applyBorder="1" applyAlignment="1" applyProtection="1">
      <alignment horizontal="left"/>
      <protection locked="0"/>
    </xf>
    <xf numFmtId="0" fontId="39" fillId="75" borderId="289" xfId="0" applyFont="1" applyFill="1" applyBorder="1" applyProtection="1">
      <protection locked="0"/>
    </xf>
    <xf numFmtId="0" fontId="39" fillId="75" borderId="290" xfId="0" applyFont="1" applyFill="1" applyBorder="1" applyProtection="1">
      <protection locked="0"/>
    </xf>
    <xf numFmtId="0" fontId="39" fillId="75" borderId="284" xfId="0" applyFont="1" applyFill="1" applyBorder="1" applyAlignment="1" applyProtection="1">
      <alignment horizontal="center"/>
      <protection locked="0"/>
    </xf>
    <xf numFmtId="0" fontId="64" fillId="74" borderId="159" xfId="0" applyFont="1" applyFill="1" applyBorder="1" applyAlignment="1" applyProtection="1">
      <alignment wrapText="1"/>
      <protection locked="0"/>
    </xf>
    <xf numFmtId="0" fontId="64" fillId="74" borderId="54" xfId="0" applyFont="1" applyFill="1" applyBorder="1" applyAlignment="1" applyProtection="1">
      <alignment wrapText="1"/>
      <protection locked="0"/>
    </xf>
    <xf numFmtId="0" fontId="39" fillId="74" borderId="156" xfId="0" applyFont="1" applyFill="1" applyBorder="1" applyAlignment="1" applyProtection="1">
      <alignment horizontal="center"/>
      <protection locked="0"/>
    </xf>
    <xf numFmtId="0" fontId="39" fillId="74" borderId="152" xfId="0" applyFont="1" applyFill="1" applyBorder="1" applyAlignment="1" applyProtection="1">
      <alignment horizontal="center"/>
      <protection locked="0"/>
    </xf>
    <xf numFmtId="0" fontId="39" fillId="74" borderId="154" xfId="0" applyFont="1" applyFill="1" applyBorder="1" applyAlignment="1" applyProtection="1">
      <alignment horizontal="center"/>
      <protection locked="0"/>
    </xf>
    <xf numFmtId="0" fontId="64" fillId="74" borderId="254" xfId="0" applyFont="1" applyFill="1" applyBorder="1" applyAlignment="1" applyProtection="1">
      <alignment horizontal="center"/>
      <protection locked="0"/>
    </xf>
    <xf numFmtId="0" fontId="64" fillId="74" borderId="255" xfId="0" applyFont="1" applyFill="1" applyBorder="1" applyAlignment="1" applyProtection="1">
      <alignment horizontal="center"/>
      <protection locked="0"/>
    </xf>
    <xf numFmtId="0" fontId="64" fillId="74" borderId="287" xfId="0" applyFont="1" applyFill="1" applyBorder="1" applyAlignment="1" applyProtection="1">
      <alignment horizontal="center"/>
      <protection locked="0"/>
    </xf>
    <xf numFmtId="0" fontId="64" fillId="74" borderId="282" xfId="0" applyFont="1" applyFill="1" applyBorder="1" applyAlignment="1" applyProtection="1">
      <alignment horizontal="center"/>
      <protection locked="0"/>
    </xf>
    <xf numFmtId="0" fontId="64" fillId="74" borderId="288" xfId="0" applyFont="1" applyFill="1" applyBorder="1" applyAlignment="1" applyProtection="1">
      <alignment horizontal="center"/>
      <protection locked="0"/>
    </xf>
    <xf numFmtId="0" fontId="2" fillId="74" borderId="151" xfId="0" applyFont="1" applyFill="1" applyBorder="1" applyProtection="1">
      <protection locked="0"/>
    </xf>
    <xf numFmtId="0" fontId="2" fillId="74" borderId="153" xfId="0" applyFont="1" applyFill="1" applyBorder="1" applyProtection="1">
      <protection locked="0"/>
    </xf>
    <xf numFmtId="0" fontId="64" fillId="74" borderId="214" xfId="0" applyFont="1" applyFill="1" applyBorder="1" applyAlignment="1" applyProtection="1">
      <alignment horizontal="center"/>
      <protection locked="0"/>
    </xf>
    <xf numFmtId="0" fontId="64" fillId="74" borderId="286" xfId="0" applyFont="1" applyFill="1" applyBorder="1" applyAlignment="1" applyProtection="1">
      <alignment horizontal="center"/>
      <protection locked="0"/>
    </xf>
    <xf numFmtId="0" fontId="64" fillId="74" borderId="151" xfId="0" applyFont="1" applyFill="1" applyBorder="1" applyProtection="1">
      <protection locked="0"/>
    </xf>
    <xf numFmtId="0" fontId="64" fillId="74" borderId="152" xfId="0" applyFont="1" applyFill="1" applyBorder="1" applyProtection="1">
      <protection locked="0"/>
    </xf>
    <xf numFmtId="0" fontId="64" fillId="74" borderId="153" xfId="0" applyFont="1" applyFill="1" applyBorder="1" applyProtection="1">
      <protection locked="0"/>
    </xf>
    <xf numFmtId="0" fontId="0" fillId="74" borderId="7" xfId="0" applyFill="1" applyBorder="1" applyAlignment="1" applyProtection="1">
      <alignment horizontal="center"/>
      <protection locked="0"/>
    </xf>
    <xf numFmtId="0" fontId="0" fillId="74" borderId="1" xfId="0" applyFill="1" applyBorder="1" applyAlignment="1" applyProtection="1">
      <alignment horizontal="center"/>
      <protection locked="0"/>
    </xf>
    <xf numFmtId="0" fontId="0" fillId="74" borderId="18" xfId="0" applyFill="1" applyBorder="1" applyAlignment="1" applyProtection="1">
      <alignment horizontal="center"/>
      <protection locked="0"/>
    </xf>
    <xf numFmtId="0" fontId="0" fillId="74" borderId="3" xfId="0" applyFill="1" applyBorder="1" applyAlignment="1" applyProtection="1">
      <alignment horizontal="center"/>
      <protection locked="0"/>
    </xf>
    <xf numFmtId="0" fontId="0" fillId="74" borderId="0" xfId="0" applyFill="1" applyAlignment="1" applyProtection="1">
      <alignment horizontal="center"/>
      <protection locked="0"/>
    </xf>
    <xf numFmtId="0" fontId="0" fillId="74" borderId="17" xfId="0" applyFill="1" applyBorder="1" applyAlignment="1" applyProtection="1">
      <alignment horizontal="center"/>
      <protection locked="0"/>
    </xf>
    <xf numFmtId="0" fontId="0" fillId="74" borderId="53" xfId="0" applyFill="1" applyBorder="1" applyAlignment="1" applyProtection="1">
      <alignment horizontal="center"/>
      <protection locked="0"/>
    </xf>
    <xf numFmtId="0" fontId="0" fillId="74" borderId="70" xfId="0" applyFill="1" applyBorder="1" applyAlignment="1" applyProtection="1">
      <alignment horizontal="center"/>
      <protection locked="0"/>
    </xf>
    <xf numFmtId="0" fontId="0" fillId="74" borderId="40" xfId="0" applyFill="1" applyBorder="1" applyAlignment="1" applyProtection="1">
      <alignment horizontal="center"/>
      <protection locked="0"/>
    </xf>
    <xf numFmtId="0" fontId="124" fillId="74" borderId="91" xfId="0" applyFont="1" applyFill="1" applyBorder="1" applyAlignment="1">
      <alignment horizontal="left" vertical="center"/>
    </xf>
    <xf numFmtId="0" fontId="124" fillId="74" borderId="85" xfId="0" applyFont="1" applyFill="1" applyBorder="1" applyAlignment="1">
      <alignment horizontal="left" vertical="center"/>
    </xf>
    <xf numFmtId="0" fontId="124" fillId="74" borderId="92" xfId="0" applyFont="1" applyFill="1" applyBorder="1" applyAlignment="1">
      <alignment horizontal="left" vertical="center"/>
    </xf>
    <xf numFmtId="0" fontId="0" fillId="75" borderId="179" xfId="0" applyFill="1" applyBorder="1" applyAlignment="1">
      <alignment horizontal="left" vertical="top"/>
    </xf>
    <xf numFmtId="0" fontId="0" fillId="75" borderId="180" xfId="0" applyFill="1" applyBorder="1" applyAlignment="1">
      <alignment horizontal="left" vertical="top"/>
    </xf>
    <xf numFmtId="0" fontId="0" fillId="75" borderId="47" xfId="0" applyFill="1" applyBorder="1" applyAlignment="1">
      <alignment horizontal="left" vertical="top"/>
    </xf>
    <xf numFmtId="0" fontId="0" fillId="75" borderId="74" xfId="0" applyFill="1" applyBorder="1" applyAlignment="1">
      <alignment horizontal="left" vertical="top"/>
    </xf>
    <xf numFmtId="0" fontId="0" fillId="75" borderId="48" xfId="0" applyFill="1" applyBorder="1" applyAlignment="1">
      <alignment horizontal="left" vertical="top"/>
    </xf>
    <xf numFmtId="0" fontId="0" fillId="75" borderId="75" xfId="0" applyFill="1" applyBorder="1" applyAlignment="1">
      <alignment horizontal="left" vertical="top"/>
    </xf>
    <xf numFmtId="0" fontId="0" fillId="75" borderId="76" xfId="0" applyFill="1" applyBorder="1" applyAlignment="1">
      <alignment horizontal="left" vertical="top"/>
    </xf>
    <xf numFmtId="0" fontId="124" fillId="74" borderId="62" xfId="0" applyFont="1" applyFill="1" applyBorder="1" applyAlignment="1">
      <alignment horizontal="left" vertical="center"/>
    </xf>
    <xf numFmtId="0" fontId="124" fillId="74" borderId="51" xfId="0" applyFont="1" applyFill="1" applyBorder="1" applyAlignment="1">
      <alignment horizontal="left" vertical="center"/>
    </xf>
    <xf numFmtId="0" fontId="124" fillId="74" borderId="52" xfId="0" applyFont="1" applyFill="1" applyBorder="1" applyAlignment="1">
      <alignment horizontal="left" vertical="center"/>
    </xf>
    <xf numFmtId="0" fontId="4" fillId="74" borderId="93" xfId="0" applyFont="1" applyFill="1" applyBorder="1" applyAlignment="1" applyProtection="1">
      <alignment horizontal="center"/>
      <protection locked="0"/>
    </xf>
    <xf numFmtId="0" fontId="4" fillId="74" borderId="94" xfId="0" applyFont="1" applyFill="1" applyBorder="1" applyAlignment="1" applyProtection="1">
      <alignment horizontal="center"/>
      <protection locked="0"/>
    </xf>
    <xf numFmtId="0" fontId="4" fillId="74" borderId="95" xfId="0" applyFont="1" applyFill="1" applyBorder="1" applyAlignment="1" applyProtection="1">
      <alignment horizontal="center"/>
      <protection locked="0"/>
    </xf>
    <xf numFmtId="0" fontId="126" fillId="74" borderId="56" xfId="0" applyFont="1" applyFill="1" applyBorder="1" applyAlignment="1">
      <alignment horizontal="center"/>
    </xf>
    <xf numFmtId="0" fontId="2" fillId="75" borderId="164" xfId="0" applyFont="1" applyFill="1" applyBorder="1" applyAlignment="1" applyProtection="1">
      <alignment horizontal="left"/>
      <protection locked="0"/>
    </xf>
    <xf numFmtId="0" fontId="2" fillId="75" borderId="60" xfId="0" applyFont="1" applyFill="1" applyBorder="1" applyAlignment="1" applyProtection="1">
      <alignment horizontal="left"/>
      <protection locked="0"/>
    </xf>
    <xf numFmtId="0" fontId="2" fillId="75" borderId="283" xfId="0" applyFont="1" applyFill="1" applyBorder="1" applyAlignment="1" applyProtection="1">
      <alignment horizontal="left"/>
      <protection locked="0"/>
    </xf>
    <xf numFmtId="0" fontId="2" fillId="75" borderId="284" xfId="0" applyFont="1" applyFill="1" applyBorder="1" applyAlignment="1" applyProtection="1">
      <alignment horizontal="left"/>
      <protection locked="0"/>
    </xf>
    <xf numFmtId="0" fontId="0" fillId="74" borderId="165" xfId="0" applyFill="1" applyBorder="1" applyAlignment="1" applyProtection="1">
      <alignment horizontal="center"/>
      <protection locked="0"/>
    </xf>
    <xf numFmtId="0" fontId="0" fillId="75" borderId="284" xfId="0" applyFill="1" applyBorder="1" applyProtection="1">
      <protection locked="0"/>
    </xf>
    <xf numFmtId="0" fontId="2" fillId="74" borderId="283" xfId="0" applyFont="1" applyFill="1" applyBorder="1" applyProtection="1">
      <protection locked="0"/>
    </xf>
    <xf numFmtId="0" fontId="0" fillId="74" borderId="284" xfId="0" applyFill="1" applyBorder="1" applyProtection="1">
      <protection locked="0"/>
    </xf>
    <xf numFmtId="0" fontId="64" fillId="74" borderId="151" xfId="0" applyFont="1" applyFill="1" applyBorder="1" applyAlignment="1" applyProtection="1">
      <alignment horizontal="left" vertical="center" wrapText="1"/>
      <protection locked="0"/>
    </xf>
    <xf numFmtId="0" fontId="100" fillId="74" borderId="152" xfId="0" applyFont="1" applyFill="1" applyBorder="1" applyAlignment="1" applyProtection="1">
      <alignment horizontal="left" vertical="center" wrapText="1"/>
      <protection locked="0"/>
    </xf>
    <xf numFmtId="0" fontId="100" fillId="74" borderId="153" xfId="0" applyFont="1" applyFill="1" applyBorder="1" applyAlignment="1" applyProtection="1">
      <alignment horizontal="left" vertical="center" wrapText="1"/>
      <protection locked="0"/>
    </xf>
    <xf numFmtId="0" fontId="2" fillId="74" borderId="148" xfId="0" applyFont="1" applyFill="1" applyBorder="1" applyProtection="1">
      <protection locked="0"/>
    </xf>
    <xf numFmtId="0" fontId="0" fillId="74" borderId="149" xfId="0" applyFill="1" applyBorder="1" applyProtection="1">
      <protection locked="0"/>
    </xf>
    <xf numFmtId="0" fontId="2" fillId="74" borderId="159" xfId="0" applyFont="1" applyFill="1" applyBorder="1" applyAlignment="1" applyProtection="1">
      <alignment horizontal="center" vertical="center"/>
      <protection locked="0"/>
    </xf>
    <xf numFmtId="0" fontId="2" fillId="74" borderId="54" xfId="0" applyFont="1" applyFill="1" applyBorder="1" applyAlignment="1" applyProtection="1">
      <alignment horizontal="center" vertical="center"/>
      <protection locked="0"/>
    </xf>
    <xf numFmtId="0" fontId="2" fillId="74" borderId="136" xfId="0" applyFont="1" applyFill="1" applyBorder="1" applyAlignment="1" applyProtection="1">
      <alignment horizontal="center" vertical="center"/>
      <protection locked="0"/>
    </xf>
    <xf numFmtId="0" fontId="2" fillId="74" borderId="158" xfId="0" applyFont="1" applyFill="1" applyBorder="1" applyProtection="1">
      <protection locked="0"/>
    </xf>
    <xf numFmtId="0" fontId="0" fillId="74" borderId="165" xfId="0" applyFill="1" applyBorder="1" applyProtection="1">
      <protection locked="0"/>
    </xf>
    <xf numFmtId="0" fontId="0" fillId="75" borderId="287" xfId="0" applyFill="1" applyBorder="1" applyAlignment="1" applyProtection="1">
      <alignment horizontal="center"/>
      <protection locked="0"/>
    </xf>
    <xf numFmtId="0" fontId="0" fillId="75" borderId="282" xfId="0" applyFill="1" applyBorder="1" applyAlignment="1" applyProtection="1">
      <alignment horizontal="center"/>
      <protection locked="0"/>
    </xf>
    <xf numFmtId="0" fontId="0" fillId="75" borderId="288" xfId="0" applyFill="1" applyBorder="1" applyAlignment="1" applyProtection="1">
      <alignment horizontal="center"/>
      <protection locked="0"/>
    </xf>
    <xf numFmtId="0" fontId="2" fillId="74" borderId="159" xfId="0" applyFont="1" applyFill="1" applyBorder="1" applyAlignment="1" applyProtection="1">
      <alignment horizontal="center" vertical="top"/>
      <protection locked="0"/>
    </xf>
    <xf numFmtId="0" fontId="2" fillId="74" borderId="54" xfId="0" applyFont="1" applyFill="1" applyBorder="1" applyAlignment="1" applyProtection="1">
      <alignment horizontal="center" vertical="top"/>
      <protection locked="0"/>
    </xf>
    <xf numFmtId="0" fontId="2" fillId="74" borderId="139" xfId="0" applyFont="1" applyFill="1" applyBorder="1" applyAlignment="1" applyProtection="1">
      <alignment horizontal="center" vertical="top"/>
      <protection locked="0"/>
    </xf>
    <xf numFmtId="0" fontId="0" fillId="74" borderId="7" xfId="0" applyFill="1" applyBorder="1" applyAlignment="1">
      <alignment horizontal="center"/>
    </xf>
    <xf numFmtId="0" fontId="0" fillId="74" borderId="1" xfId="0" applyFill="1" applyBorder="1" applyAlignment="1">
      <alignment horizontal="center"/>
    </xf>
    <xf numFmtId="0" fontId="0" fillId="74" borderId="18" xfId="0" applyFill="1" applyBorder="1" applyAlignment="1">
      <alignment horizontal="center"/>
    </xf>
    <xf numFmtId="0" fontId="0" fillId="74" borderId="3" xfId="0" applyFill="1" applyBorder="1" applyAlignment="1">
      <alignment horizontal="center"/>
    </xf>
    <xf numFmtId="0" fontId="0" fillId="74" borderId="0" xfId="0" applyFill="1" applyAlignment="1">
      <alignment horizontal="center"/>
    </xf>
    <xf numFmtId="0" fontId="0" fillId="74" borderId="17" xfId="0" applyFill="1" applyBorder="1" applyAlignment="1">
      <alignment horizontal="center"/>
    </xf>
    <xf numFmtId="0" fontId="0" fillId="74" borderId="53" xfId="0" applyFill="1" applyBorder="1" applyAlignment="1">
      <alignment horizontal="center"/>
    </xf>
    <xf numFmtId="0" fontId="0" fillId="74" borderId="70" xfId="0" applyFill="1" applyBorder="1" applyAlignment="1">
      <alignment horizontal="center"/>
    </xf>
    <xf numFmtId="0" fontId="0" fillId="74" borderId="40" xfId="0" applyFill="1" applyBorder="1" applyAlignment="1">
      <alignment horizontal="center"/>
    </xf>
    <xf numFmtId="0" fontId="2" fillId="74" borderId="156" xfId="0" applyFont="1" applyFill="1" applyBorder="1" applyAlignment="1" applyProtection="1">
      <alignment horizontal="center"/>
      <protection locked="0"/>
    </xf>
    <xf numFmtId="0" fontId="2" fillId="74" borderId="152" xfId="0" applyFont="1" applyFill="1" applyBorder="1" applyAlignment="1" applyProtection="1">
      <alignment horizontal="center"/>
      <protection locked="0"/>
    </xf>
    <xf numFmtId="0" fontId="2" fillId="74" borderId="154" xfId="0" applyFont="1" applyFill="1" applyBorder="1" applyAlignment="1" applyProtection="1">
      <alignment horizontal="center"/>
      <protection locked="0"/>
    </xf>
    <xf numFmtId="0" fontId="2" fillId="74" borderId="291" xfId="0" applyFont="1" applyFill="1" applyBorder="1" applyProtection="1">
      <protection locked="0"/>
    </xf>
    <xf numFmtId="0" fontId="0" fillId="74" borderId="292" xfId="0" applyFill="1" applyBorder="1" applyProtection="1">
      <protection locked="0"/>
    </xf>
    <xf numFmtId="0" fontId="2" fillId="74" borderId="286" xfId="0" applyFont="1" applyFill="1" applyBorder="1" applyProtection="1">
      <protection locked="0"/>
    </xf>
    <xf numFmtId="0" fontId="2" fillId="74" borderId="254" xfId="0" applyFont="1" applyFill="1" applyBorder="1" applyProtection="1">
      <protection locked="0"/>
    </xf>
    <xf numFmtId="0" fontId="2" fillId="74" borderId="290" xfId="0" applyFont="1" applyFill="1" applyBorder="1" applyProtection="1">
      <protection locked="0"/>
    </xf>
    <xf numFmtId="0" fontId="2" fillId="74" borderId="284" xfId="0" applyFont="1" applyFill="1" applyBorder="1" applyProtection="1">
      <protection locked="0"/>
    </xf>
    <xf numFmtId="0" fontId="2" fillId="74" borderId="294" xfId="0" applyFont="1" applyFill="1" applyBorder="1" applyAlignment="1" applyProtection="1">
      <alignment horizontal="center"/>
      <protection locked="0"/>
    </xf>
    <xf numFmtId="0" fontId="2" fillId="74" borderId="295" xfId="0" applyFont="1" applyFill="1" applyBorder="1" applyAlignment="1" applyProtection="1">
      <alignment horizontal="center"/>
      <protection locked="0"/>
    </xf>
    <xf numFmtId="0" fontId="2" fillId="74" borderId="296" xfId="0" applyFont="1" applyFill="1" applyBorder="1" applyAlignment="1" applyProtection="1">
      <alignment horizontal="center"/>
      <protection locked="0"/>
    </xf>
    <xf numFmtId="0" fontId="2" fillId="74" borderId="149" xfId="0" applyFont="1" applyFill="1" applyBorder="1" applyProtection="1">
      <protection locked="0"/>
    </xf>
    <xf numFmtId="0" fontId="0" fillId="75" borderId="287" xfId="0" applyFill="1" applyBorder="1" applyAlignment="1" applyProtection="1">
      <alignment horizontal="left"/>
      <protection locked="0"/>
    </xf>
    <xf numFmtId="0" fontId="0" fillId="75" borderId="282" xfId="0" applyFill="1" applyBorder="1" applyAlignment="1" applyProtection="1">
      <alignment horizontal="left"/>
      <protection locked="0"/>
    </xf>
    <xf numFmtId="0" fontId="2" fillId="74" borderId="284" xfId="0" applyFont="1" applyFill="1" applyBorder="1" applyAlignment="1" applyProtection="1">
      <alignment horizontal="center"/>
      <protection locked="0"/>
    </xf>
    <xf numFmtId="0" fontId="2" fillId="74" borderId="138" xfId="0" applyFont="1" applyFill="1" applyBorder="1" applyAlignment="1" applyProtection="1">
      <alignment horizontal="center"/>
      <protection locked="0"/>
    </xf>
    <xf numFmtId="0" fontId="2" fillId="74" borderId="54" xfId="0" applyFont="1" applyFill="1" applyBorder="1" applyAlignment="1" applyProtection="1">
      <alignment horizontal="center"/>
      <protection locked="0"/>
    </xf>
    <xf numFmtId="0" fontId="2" fillId="74" borderId="139" xfId="0" applyFont="1" applyFill="1" applyBorder="1" applyAlignment="1" applyProtection="1">
      <alignment horizontal="center"/>
      <protection locked="0"/>
    </xf>
    <xf numFmtId="0" fontId="2" fillId="74" borderId="159" xfId="0" applyFont="1" applyFill="1" applyBorder="1" applyAlignment="1" applyProtection="1">
      <alignment horizontal="left"/>
      <protection locked="0"/>
    </xf>
    <xf numFmtId="0" fontId="2" fillId="74" borderId="54" xfId="0" applyFont="1" applyFill="1" applyBorder="1" applyAlignment="1" applyProtection="1">
      <alignment horizontal="left"/>
      <protection locked="0"/>
    </xf>
    <xf numFmtId="0" fontId="2" fillId="74" borderId="136" xfId="0" applyFont="1" applyFill="1" applyBorder="1" applyAlignment="1" applyProtection="1">
      <alignment horizontal="left"/>
      <protection locked="0"/>
    </xf>
    <xf numFmtId="0" fontId="124" fillId="74" borderId="62" xfId="0" applyFont="1" applyFill="1" applyBorder="1"/>
    <xf numFmtId="0" fontId="124" fillId="74" borderId="51" xfId="0" applyFont="1" applyFill="1" applyBorder="1"/>
    <xf numFmtId="0" fontId="124" fillId="74" borderId="52" xfId="0" applyFont="1" applyFill="1" applyBorder="1"/>
    <xf numFmtId="0" fontId="4" fillId="74" borderId="65" xfId="0" applyFont="1" applyFill="1" applyBorder="1" applyAlignment="1" applyProtection="1">
      <alignment horizontal="center"/>
      <protection locked="0"/>
    </xf>
    <xf numFmtId="0" fontId="126" fillId="74" borderId="114" xfId="0" applyFont="1" applyFill="1" applyBorder="1" applyAlignment="1">
      <alignment horizontal="center"/>
    </xf>
    <xf numFmtId="0" fontId="126" fillId="74" borderId="88" xfId="0" applyFont="1" applyFill="1" applyBorder="1" applyAlignment="1">
      <alignment horizontal="center"/>
    </xf>
    <xf numFmtId="0" fontId="126" fillId="74" borderId="89" xfId="0" applyFont="1" applyFill="1" applyBorder="1" applyAlignment="1">
      <alignment horizontal="center"/>
    </xf>
    <xf numFmtId="0" fontId="2" fillId="75" borderId="93" xfId="0" applyFont="1" applyFill="1" applyBorder="1" applyAlignment="1">
      <alignment horizontal="left"/>
    </xf>
    <xf numFmtId="0" fontId="2" fillId="75" borderId="94" xfId="0" applyFont="1" applyFill="1" applyBorder="1" applyAlignment="1">
      <alignment horizontal="left"/>
    </xf>
    <xf numFmtId="0" fontId="64" fillId="75" borderId="56" xfId="0" applyFont="1" applyFill="1" applyBorder="1" applyAlignment="1" applyProtection="1">
      <alignment horizontal="left"/>
      <protection locked="0"/>
    </xf>
    <xf numFmtId="0" fontId="0" fillId="43" borderId="0" xfId="0" applyFill="1" applyAlignment="1" applyProtection="1">
      <alignment horizontal="left" vertical="top" wrapText="1"/>
      <protection locked="0"/>
    </xf>
    <xf numFmtId="0" fontId="124" fillId="74" borderId="91" xfId="0" applyFont="1" applyFill="1" applyBorder="1" applyAlignment="1">
      <alignment horizontal="left" vertical="top"/>
    </xf>
    <xf numFmtId="0" fontId="124" fillId="74" borderId="85" xfId="0" applyFont="1" applyFill="1" applyBorder="1" applyAlignment="1">
      <alignment horizontal="left" vertical="top"/>
    </xf>
    <xf numFmtId="0" fontId="124" fillId="74" borderId="92" xfId="0" applyFont="1" applyFill="1" applyBorder="1" applyAlignment="1">
      <alignment horizontal="left" vertical="top"/>
    </xf>
    <xf numFmtId="0" fontId="64" fillId="75" borderId="57" xfId="0" applyFont="1" applyFill="1" applyBorder="1" applyAlignment="1">
      <alignment horizontal="left"/>
    </xf>
    <xf numFmtId="0" fontId="64" fillId="75" borderId="200" xfId="0" applyFont="1" applyFill="1" applyBorder="1" applyAlignment="1">
      <alignment horizontal="left"/>
    </xf>
    <xf numFmtId="0" fontId="64" fillId="75" borderId="64" xfId="0" applyFont="1" applyFill="1" applyBorder="1" applyAlignment="1">
      <alignment horizontal="left"/>
    </xf>
    <xf numFmtId="0" fontId="64" fillId="75" borderId="65" xfId="0" applyFont="1" applyFill="1" applyBorder="1" applyAlignment="1">
      <alignment horizontal="left"/>
    </xf>
    <xf numFmtId="0" fontId="0" fillId="0" borderId="0" xfId="0" applyAlignment="1" applyProtection="1">
      <alignment horizontal="left" vertical="top" wrapText="1"/>
      <protection locked="0"/>
    </xf>
    <xf numFmtId="0" fontId="2" fillId="74" borderId="212" xfId="0" applyFont="1" applyFill="1" applyBorder="1" applyProtection="1">
      <protection locked="0"/>
    </xf>
    <xf numFmtId="168" fontId="39" fillId="74" borderId="19" xfId="0" applyNumberFormat="1" applyFont="1" applyFill="1" applyBorder="1" applyAlignment="1" applyProtection="1">
      <alignment horizontal="center" vertical="center"/>
      <protection locked="0"/>
    </xf>
    <xf numFmtId="168" fontId="39" fillId="74" borderId="55" xfId="0" applyNumberFormat="1" applyFont="1" applyFill="1" applyBorder="1" applyAlignment="1" applyProtection="1">
      <alignment horizontal="center" vertical="center"/>
      <protection locked="0"/>
    </xf>
    <xf numFmtId="168" fontId="39" fillId="74" borderId="27" xfId="0" applyNumberFormat="1" applyFont="1" applyFill="1" applyBorder="1" applyAlignment="1" applyProtection="1">
      <alignment horizontal="center" vertical="center"/>
      <protection locked="0"/>
    </xf>
    <xf numFmtId="0" fontId="0" fillId="75" borderId="284" xfId="0" applyFill="1" applyBorder="1" applyAlignment="1" applyProtection="1">
      <alignment horizontal="center"/>
      <protection locked="0"/>
    </xf>
    <xf numFmtId="0" fontId="0" fillId="75" borderId="285" xfId="0" applyFill="1" applyBorder="1" applyAlignment="1" applyProtection="1">
      <alignment horizontal="center"/>
      <protection locked="0"/>
    </xf>
    <xf numFmtId="0" fontId="2" fillId="74" borderId="166" xfId="0" applyFont="1" applyFill="1" applyBorder="1" applyAlignment="1" applyProtection="1">
      <alignment horizontal="center"/>
      <protection locked="0"/>
    </xf>
    <xf numFmtId="0" fontId="2" fillId="0" borderId="0" xfId="0" applyFont="1" applyAlignment="1" applyProtection="1">
      <alignment horizontal="left"/>
      <protection locked="0"/>
    </xf>
    <xf numFmtId="0" fontId="2" fillId="74" borderId="149" xfId="0" applyFont="1" applyFill="1" applyBorder="1" applyAlignment="1" applyProtection="1">
      <alignment horizontal="center"/>
      <protection locked="0"/>
    </xf>
    <xf numFmtId="0" fontId="2" fillId="74" borderId="150" xfId="0" applyFont="1" applyFill="1" applyBorder="1" applyAlignment="1" applyProtection="1">
      <alignment horizontal="center"/>
      <protection locked="0"/>
    </xf>
    <xf numFmtId="0" fontId="0" fillId="75" borderId="284" xfId="0" applyFill="1" applyBorder="1" applyAlignment="1" applyProtection="1">
      <alignment horizontal="left"/>
      <protection locked="0"/>
    </xf>
    <xf numFmtId="0" fontId="0" fillId="75" borderId="285" xfId="0" applyFill="1" applyBorder="1" applyAlignment="1" applyProtection="1">
      <alignment horizontal="left"/>
      <protection locked="0"/>
    </xf>
    <xf numFmtId="0" fontId="2" fillId="74" borderId="11" xfId="0" applyFont="1" applyFill="1" applyBorder="1" applyAlignment="1" applyProtection="1">
      <alignment horizontal="center"/>
      <protection locked="0"/>
    </xf>
    <xf numFmtId="0" fontId="2" fillId="74" borderId="1" xfId="0" applyFont="1" applyFill="1" applyBorder="1" applyAlignment="1" applyProtection="1">
      <alignment horizontal="center"/>
      <protection locked="0"/>
    </xf>
    <xf numFmtId="0" fontId="2" fillId="74" borderId="18" xfId="0" applyFont="1" applyFill="1" applyBorder="1" applyAlignment="1" applyProtection="1">
      <alignment horizontal="center"/>
      <protection locked="0"/>
    </xf>
    <xf numFmtId="0" fontId="2" fillId="74" borderId="8" xfId="0" applyFont="1" applyFill="1" applyBorder="1" applyAlignment="1" applyProtection="1">
      <alignment horizontal="center"/>
      <protection locked="0"/>
    </xf>
    <xf numFmtId="0" fontId="2" fillId="74" borderId="14" xfId="0" applyFont="1" applyFill="1" applyBorder="1" applyAlignment="1" applyProtection="1">
      <alignment horizontal="center"/>
      <protection locked="0"/>
    </xf>
    <xf numFmtId="0" fontId="2" fillId="74" borderId="26" xfId="0" applyFont="1" applyFill="1" applyBorder="1" applyAlignment="1" applyProtection="1">
      <alignment horizontal="center"/>
      <protection locked="0"/>
    </xf>
    <xf numFmtId="0" fontId="4" fillId="74" borderId="212" xfId="0" applyFont="1" applyFill="1" applyBorder="1" applyAlignment="1" applyProtection="1">
      <alignment horizontal="left" vertical="center" wrapText="1"/>
      <protection locked="0"/>
    </xf>
    <xf numFmtId="0" fontId="4" fillId="74" borderId="286" xfId="0" applyFont="1" applyFill="1" applyBorder="1" applyAlignment="1" applyProtection="1">
      <alignment horizontal="left" vertical="center" wrapText="1"/>
      <protection locked="0"/>
    </xf>
    <xf numFmtId="0" fontId="4" fillId="74" borderId="254" xfId="0" applyFont="1" applyFill="1" applyBorder="1" applyAlignment="1" applyProtection="1">
      <alignment horizontal="left" vertical="center" wrapText="1"/>
      <protection locked="0"/>
    </xf>
    <xf numFmtId="0" fontId="0" fillId="74" borderId="28" xfId="0" applyFill="1" applyBorder="1" applyAlignment="1" applyProtection="1">
      <alignment horizontal="center"/>
      <protection locked="0"/>
    </xf>
    <xf numFmtId="0" fontId="0" fillId="74" borderId="6" xfId="0" applyFill="1" applyBorder="1" applyAlignment="1" applyProtection="1">
      <alignment horizontal="center"/>
      <protection locked="0"/>
    </xf>
    <xf numFmtId="0" fontId="0" fillId="74" borderId="297" xfId="0" applyFill="1" applyBorder="1" applyAlignment="1" applyProtection="1">
      <alignment horizontal="left" vertical="center" wrapText="1"/>
      <protection locked="0"/>
    </xf>
    <xf numFmtId="0" fontId="0" fillId="74" borderId="187" xfId="0" applyFill="1" applyBorder="1" applyAlignment="1" applyProtection="1">
      <alignment horizontal="left" vertical="center" wrapText="1"/>
      <protection locked="0"/>
    </xf>
    <xf numFmtId="0" fontId="0" fillId="74" borderId="298" xfId="0" applyFill="1" applyBorder="1" applyAlignment="1" applyProtection="1">
      <alignment horizontal="left" vertical="center" wrapText="1"/>
      <protection locked="0"/>
    </xf>
    <xf numFmtId="0" fontId="0" fillId="74" borderId="287" xfId="0" applyFill="1" applyBorder="1" applyAlignment="1" applyProtection="1">
      <alignment horizontal="left" vertical="center" wrapText="1"/>
      <protection locked="0"/>
    </xf>
    <xf numFmtId="0" fontId="0" fillId="74" borderId="282" xfId="0" applyFill="1" applyBorder="1" applyAlignment="1" applyProtection="1">
      <alignment horizontal="left" vertical="center" wrapText="1"/>
      <protection locked="0"/>
    </xf>
    <xf numFmtId="0" fontId="0" fillId="74" borderId="290" xfId="0" applyFill="1" applyBorder="1" applyAlignment="1" applyProtection="1">
      <alignment horizontal="left" vertical="center" wrapText="1"/>
      <protection locked="0"/>
    </xf>
    <xf numFmtId="0" fontId="0" fillId="74" borderId="156" xfId="0" applyFill="1" applyBorder="1" applyAlignment="1" applyProtection="1">
      <alignment horizontal="left" vertical="center" wrapText="1"/>
      <protection locked="0"/>
    </xf>
    <xf numFmtId="0" fontId="0" fillId="74" borderId="152" xfId="0" applyFill="1" applyBorder="1" applyAlignment="1" applyProtection="1">
      <alignment horizontal="left" vertical="center" wrapText="1"/>
      <protection locked="0"/>
    </xf>
    <xf numFmtId="0" fontId="0" fillId="74" borderId="153" xfId="0" applyFill="1" applyBorder="1" applyAlignment="1" applyProtection="1">
      <alignment horizontal="left" vertical="center" wrapText="1"/>
      <protection locked="0"/>
    </xf>
    <xf numFmtId="0" fontId="0" fillId="0" borderId="0" xfId="0" applyAlignment="1" applyProtection="1">
      <alignment horizontal="left"/>
      <protection locked="0"/>
    </xf>
    <xf numFmtId="0" fontId="11" fillId="74" borderId="93" xfId="13" applyFill="1" applyBorder="1" applyAlignment="1" applyProtection="1">
      <alignment horizontal="left"/>
      <protection locked="0"/>
    </xf>
    <xf numFmtId="0" fontId="11" fillId="74" borderId="63" xfId="13" applyFill="1" applyBorder="1" applyAlignment="1" applyProtection="1">
      <alignment horizontal="left"/>
      <protection locked="0"/>
    </xf>
    <xf numFmtId="0" fontId="2" fillId="74" borderId="110" xfId="0" applyFont="1" applyFill="1" applyBorder="1" applyAlignment="1" applyProtection="1">
      <alignment horizontal="left"/>
      <protection locked="0"/>
    </xf>
    <xf numFmtId="0" fontId="2" fillId="74" borderId="87" xfId="0" applyFont="1" applyFill="1" applyBorder="1" applyAlignment="1" applyProtection="1">
      <alignment horizontal="left"/>
      <protection locked="0"/>
    </xf>
    <xf numFmtId="0" fontId="2" fillId="74" borderId="201" xfId="0" applyFont="1" applyFill="1" applyBorder="1" applyAlignment="1" applyProtection="1">
      <alignment horizontal="center"/>
      <protection locked="0"/>
    </xf>
    <xf numFmtId="0" fontId="2" fillId="74" borderId="88" xfId="0" applyFont="1" applyFill="1" applyBorder="1" applyAlignment="1" applyProtection="1">
      <alignment horizontal="center"/>
      <protection locked="0"/>
    </xf>
    <xf numFmtId="0" fontId="2" fillId="74" borderId="89" xfId="0" applyFont="1" applyFill="1" applyBorder="1" applyAlignment="1" applyProtection="1">
      <alignment horizontal="center"/>
      <protection locked="0"/>
    </xf>
    <xf numFmtId="0" fontId="64" fillId="74" borderId="56" xfId="0" applyFont="1" applyFill="1" applyBorder="1" applyAlignment="1" applyProtection="1">
      <alignment horizontal="left"/>
      <protection locked="0"/>
    </xf>
    <xf numFmtId="0" fontId="64" fillId="74" borderId="66" xfId="0" applyFont="1" applyFill="1" applyBorder="1" applyAlignment="1" applyProtection="1">
      <alignment horizontal="left"/>
      <protection locked="0"/>
    </xf>
    <xf numFmtId="0" fontId="64" fillId="75" borderId="56" xfId="0" applyFont="1" applyFill="1" applyBorder="1" applyProtection="1">
      <protection locked="0"/>
    </xf>
    <xf numFmtId="0" fontId="64" fillId="75" borderId="57" xfId="0" applyFont="1" applyFill="1" applyBorder="1" applyProtection="1">
      <protection locked="0"/>
    </xf>
    <xf numFmtId="0" fontId="2" fillId="74" borderId="56" xfId="0" applyFont="1" applyFill="1" applyBorder="1" applyAlignment="1" applyProtection="1">
      <alignment horizontal="center"/>
      <protection locked="0"/>
    </xf>
    <xf numFmtId="0" fontId="2" fillId="74" borderId="57" xfId="0" applyFont="1" applyFill="1" applyBorder="1" applyAlignment="1" applyProtection="1">
      <alignment horizontal="center"/>
      <protection locked="0"/>
    </xf>
    <xf numFmtId="0" fontId="2" fillId="74" borderId="58" xfId="0" applyFont="1" applyFill="1" applyBorder="1" applyAlignment="1" applyProtection="1">
      <alignment horizontal="center"/>
      <protection locked="0"/>
    </xf>
    <xf numFmtId="0" fontId="64" fillId="74" borderId="58" xfId="0" applyFont="1" applyFill="1" applyBorder="1" applyAlignment="1" applyProtection="1">
      <alignment horizontal="left"/>
      <protection locked="0"/>
    </xf>
    <xf numFmtId="0" fontId="64" fillId="75" borderId="67" xfId="0" applyFont="1" applyFill="1" applyBorder="1" applyProtection="1">
      <protection locked="0"/>
    </xf>
    <xf numFmtId="0" fontId="41" fillId="74" borderId="192" xfId="0" applyFont="1" applyFill="1" applyBorder="1" applyAlignment="1" applyProtection="1">
      <alignment horizontal="left" vertical="center" wrapText="1"/>
      <protection locked="0"/>
    </xf>
    <xf numFmtId="0" fontId="4" fillId="74" borderId="176" xfId="0" applyFont="1" applyFill="1" applyBorder="1" applyAlignment="1" applyProtection="1">
      <alignment horizontal="left" vertical="center" wrapText="1"/>
      <protection locked="0"/>
    </xf>
    <xf numFmtId="0" fontId="4" fillId="74" borderId="177" xfId="0" applyFont="1" applyFill="1" applyBorder="1" applyAlignment="1" applyProtection="1">
      <alignment horizontal="left" vertical="center" wrapText="1"/>
      <protection locked="0"/>
    </xf>
    <xf numFmtId="0" fontId="4" fillId="74" borderId="178" xfId="0" applyFont="1" applyFill="1" applyBorder="1" applyAlignment="1" applyProtection="1">
      <alignment horizontal="left" vertical="center" wrapText="1"/>
      <protection locked="0"/>
    </xf>
    <xf numFmtId="0" fontId="0" fillId="74" borderId="137" xfId="0" applyFill="1" applyBorder="1" applyAlignment="1" applyProtection="1">
      <alignment horizontal="left" vertical="center" wrapText="1"/>
      <protection locked="0"/>
    </xf>
    <xf numFmtId="0" fontId="0" fillId="74" borderId="0" xfId="0" applyFill="1" applyAlignment="1" applyProtection="1">
      <alignment horizontal="left" vertical="center" wrapText="1"/>
      <protection locked="0"/>
    </xf>
    <xf numFmtId="0" fontId="0" fillId="74" borderId="4" xfId="0" applyFill="1" applyBorder="1" applyAlignment="1" applyProtection="1">
      <alignment horizontal="left" vertical="center" wrapText="1"/>
      <protection locked="0"/>
    </xf>
    <xf numFmtId="0" fontId="2" fillId="74" borderId="111" xfId="0" applyFont="1" applyFill="1" applyBorder="1" applyAlignment="1" applyProtection="1">
      <alignment horizontal="left"/>
      <protection locked="0"/>
    </xf>
    <xf numFmtId="0" fontId="41" fillId="74" borderId="158" xfId="0" applyFont="1" applyFill="1" applyBorder="1" applyAlignment="1" applyProtection="1">
      <alignment horizontal="left" vertical="center" wrapText="1"/>
      <protection locked="0"/>
    </xf>
    <xf numFmtId="0" fontId="4" fillId="74" borderId="165" xfId="0" applyFont="1" applyFill="1" applyBorder="1" applyAlignment="1" applyProtection="1">
      <alignment horizontal="left" vertical="center" wrapText="1"/>
      <protection locked="0"/>
    </xf>
    <xf numFmtId="0" fontId="126" fillId="74" borderId="212" xfId="0" applyFont="1" applyFill="1" applyBorder="1" applyAlignment="1" applyProtection="1">
      <alignment horizontal="left" vertical="center" wrapText="1"/>
      <protection locked="0"/>
    </xf>
    <xf numFmtId="0" fontId="2" fillId="74" borderId="286" xfId="0" applyFont="1" applyFill="1" applyBorder="1" applyAlignment="1" applyProtection="1">
      <alignment horizontal="left" vertical="center" wrapText="1"/>
      <protection locked="0"/>
    </xf>
    <xf numFmtId="0" fontId="2" fillId="74" borderId="254" xfId="0" applyFont="1" applyFill="1" applyBorder="1" applyAlignment="1" applyProtection="1">
      <alignment horizontal="left" vertical="center" wrapText="1"/>
      <protection locked="0"/>
    </xf>
    <xf numFmtId="0" fontId="0" fillId="74" borderId="291" xfId="0" applyFill="1" applyBorder="1" applyAlignment="1" applyProtection="1">
      <alignment horizontal="center"/>
      <protection locked="0"/>
    </xf>
    <xf numFmtId="0" fontId="2" fillId="74" borderId="136" xfId="0" applyFont="1" applyFill="1" applyBorder="1" applyAlignment="1" applyProtection="1">
      <alignment horizontal="center"/>
      <protection locked="0"/>
    </xf>
    <xf numFmtId="0" fontId="2" fillId="74" borderId="283" xfId="0" applyFont="1" applyFill="1" applyBorder="1" applyAlignment="1" applyProtection="1">
      <alignment wrapText="1"/>
      <protection locked="0"/>
    </xf>
    <xf numFmtId="0" fontId="2" fillId="74" borderId="284" xfId="0" applyFont="1" applyFill="1" applyBorder="1" applyAlignment="1" applyProtection="1">
      <alignment wrapText="1"/>
      <protection locked="0"/>
    </xf>
    <xf numFmtId="0" fontId="0" fillId="43" borderId="0" xfId="0" applyFill="1" applyAlignment="1" applyProtection="1">
      <alignment horizontal="left"/>
      <protection locked="0"/>
    </xf>
    <xf numFmtId="0" fontId="0" fillId="75" borderId="285" xfId="0" applyFill="1" applyBorder="1" applyProtection="1">
      <protection locked="0"/>
    </xf>
    <xf numFmtId="0" fontId="0" fillId="75" borderId="165" xfId="0" applyFill="1" applyBorder="1" applyProtection="1">
      <protection locked="0"/>
    </xf>
    <xf numFmtId="0" fontId="0" fillId="75" borderId="166" xfId="0" applyFill="1" applyBorder="1" applyProtection="1">
      <protection locked="0"/>
    </xf>
    <xf numFmtId="0" fontId="2" fillId="74" borderId="148" xfId="0" applyFont="1" applyFill="1" applyBorder="1" applyAlignment="1" applyProtection="1">
      <alignment wrapText="1"/>
      <protection locked="0"/>
    </xf>
    <xf numFmtId="0" fontId="2" fillId="74" borderId="149" xfId="0" applyFont="1" applyFill="1" applyBorder="1" applyAlignment="1" applyProtection="1">
      <alignment wrapText="1"/>
      <protection locked="0"/>
    </xf>
    <xf numFmtId="0" fontId="97" fillId="43" borderId="0" xfId="0" applyFont="1" applyFill="1" applyProtection="1">
      <protection locked="0"/>
    </xf>
    <xf numFmtId="0" fontId="96" fillId="43" borderId="0" xfId="0" applyFont="1" applyFill="1" applyProtection="1">
      <protection locked="0"/>
    </xf>
    <xf numFmtId="0" fontId="0" fillId="75" borderId="149" xfId="0" applyFill="1" applyBorder="1" applyProtection="1">
      <protection locked="0"/>
    </xf>
    <xf numFmtId="0" fontId="0" fillId="75" borderId="150" xfId="0" applyFill="1" applyBorder="1" applyProtection="1">
      <protection locked="0"/>
    </xf>
    <xf numFmtId="0" fontId="2" fillId="74" borderId="103" xfId="0" applyFont="1" applyFill="1" applyBorder="1" applyAlignment="1" applyProtection="1">
      <alignment horizontal="center"/>
      <protection locked="0"/>
    </xf>
    <xf numFmtId="0" fontId="2" fillId="74" borderId="104" xfId="0" applyFont="1" applyFill="1" applyBorder="1" applyAlignment="1" applyProtection="1">
      <alignment horizontal="center"/>
      <protection locked="0"/>
    </xf>
    <xf numFmtId="0" fontId="2" fillId="74" borderId="107" xfId="0" applyFont="1" applyFill="1" applyBorder="1" applyAlignment="1" applyProtection="1">
      <alignment horizontal="center"/>
      <protection locked="0"/>
    </xf>
    <xf numFmtId="0" fontId="39" fillId="0" borderId="0" xfId="0" applyFont="1" applyProtection="1">
      <protection locked="0"/>
    </xf>
    <xf numFmtId="0" fontId="95" fillId="0" borderId="0" xfId="0" applyFont="1" applyProtection="1">
      <protection locked="0"/>
    </xf>
    <xf numFmtId="0" fontId="64" fillId="75" borderId="149" xfId="0" applyFont="1" applyFill="1" applyBorder="1" applyAlignment="1" applyProtection="1">
      <alignment horizontal="center" vertical="center"/>
      <protection locked="0"/>
    </xf>
    <xf numFmtId="0" fontId="39" fillId="75" borderId="149" xfId="0" applyFont="1" applyFill="1" applyBorder="1" applyAlignment="1">
      <alignment horizontal="center" vertical="center"/>
    </xf>
    <xf numFmtId="0" fontId="64" fillId="74" borderId="284" xfId="0" applyFont="1" applyFill="1" applyBorder="1" applyAlignment="1" applyProtection="1">
      <alignment horizontal="center" vertical="center" wrapText="1"/>
      <protection locked="0"/>
    </xf>
    <xf numFmtId="0" fontId="64" fillId="74" borderId="284" xfId="0" applyFont="1" applyFill="1" applyBorder="1" applyAlignment="1" applyProtection="1">
      <alignment horizontal="left" vertical="center" wrapText="1"/>
      <protection locked="0"/>
    </xf>
    <xf numFmtId="0" fontId="64" fillId="74" borderId="149" xfId="0" applyFont="1" applyFill="1" applyBorder="1" applyAlignment="1" applyProtection="1">
      <alignment horizontal="left" vertical="center" wrapText="1"/>
      <protection locked="0"/>
    </xf>
    <xf numFmtId="0" fontId="41" fillId="74" borderId="159" xfId="0" applyFont="1" applyFill="1" applyBorder="1" applyAlignment="1" applyProtection="1">
      <alignment horizontal="left" wrapText="1"/>
      <protection locked="0"/>
    </xf>
    <xf numFmtId="0" fontId="41" fillId="74" borderId="54" xfId="0" applyFont="1" applyFill="1" applyBorder="1" applyAlignment="1" applyProtection="1">
      <alignment horizontal="left" wrapText="1"/>
      <protection locked="0"/>
    </xf>
    <xf numFmtId="0" fontId="41" fillId="74" borderId="139" xfId="0" applyFont="1" applyFill="1" applyBorder="1" applyAlignment="1" applyProtection="1">
      <alignment horizontal="left" wrapText="1"/>
      <protection locked="0"/>
    </xf>
    <xf numFmtId="0" fontId="64" fillId="74" borderId="149" xfId="0" applyFont="1" applyFill="1" applyBorder="1" applyAlignment="1" applyProtection="1">
      <alignment horizontal="center" vertical="center" wrapText="1"/>
      <protection locked="0"/>
    </xf>
    <xf numFmtId="0" fontId="64" fillId="75" borderId="156" xfId="0" applyFont="1" applyFill="1" applyBorder="1" applyAlignment="1" applyProtection="1">
      <alignment horizontal="center" vertical="center"/>
      <protection locked="0"/>
    </xf>
    <xf numFmtId="0" fontId="39" fillId="75" borderId="153" xfId="0" applyFont="1" applyFill="1" applyBorder="1" applyAlignment="1">
      <alignment horizontal="center" vertical="center"/>
    </xf>
    <xf numFmtId="0" fontId="64" fillId="74" borderId="148" xfId="0" applyFont="1" applyFill="1" applyBorder="1" applyAlignment="1" applyProtection="1">
      <alignment horizontal="left" vertical="center" wrapText="1"/>
      <protection locked="0"/>
    </xf>
    <xf numFmtId="0" fontId="64" fillId="75" borderId="287" xfId="0" applyFont="1" applyFill="1" applyBorder="1" applyAlignment="1" applyProtection="1">
      <alignment horizontal="center" vertical="center"/>
      <protection locked="0"/>
    </xf>
    <xf numFmtId="0" fontId="39" fillId="75" borderId="290" xfId="0" applyFont="1" applyFill="1" applyBorder="1" applyAlignment="1">
      <alignment horizontal="center" vertical="center"/>
    </xf>
    <xf numFmtId="0" fontId="64" fillId="74" borderId="283" xfId="0" applyFont="1" applyFill="1" applyBorder="1" applyAlignment="1" applyProtection="1">
      <alignment horizontal="left" vertical="center" wrapText="1"/>
      <protection locked="0"/>
    </xf>
    <xf numFmtId="0" fontId="64" fillId="75" borderId="284" xfId="0" applyFont="1" applyFill="1" applyBorder="1" applyAlignment="1" applyProtection="1">
      <alignment horizontal="center" vertical="center"/>
      <protection locked="0"/>
    </xf>
    <xf numFmtId="0" fontId="39" fillId="75" borderId="284" xfId="0" applyFont="1" applyFill="1" applyBorder="1" applyAlignment="1">
      <alignment horizontal="center" vertical="center"/>
    </xf>
    <xf numFmtId="0" fontId="2" fillId="36" borderId="164" xfId="0" applyFont="1" applyFill="1" applyBorder="1" applyProtection="1">
      <protection locked="0"/>
    </xf>
    <xf numFmtId="0" fontId="2" fillId="36" borderId="60" xfId="0" applyFont="1" applyFill="1" applyBorder="1" applyProtection="1">
      <protection locked="0"/>
    </xf>
    <xf numFmtId="0" fontId="64" fillId="36" borderId="67" xfId="0" applyFont="1" applyFill="1" applyBorder="1" applyProtection="1">
      <protection locked="0"/>
    </xf>
    <xf numFmtId="0" fontId="64" fillId="36" borderId="57" xfId="0" applyFont="1" applyFill="1" applyBorder="1" applyProtection="1">
      <protection locked="0"/>
    </xf>
    <xf numFmtId="0" fontId="120" fillId="75" borderId="71" xfId="0" applyFont="1" applyFill="1" applyBorder="1" applyAlignment="1">
      <alignment vertical="top" wrapText="1"/>
    </xf>
    <xf numFmtId="0" fontId="120" fillId="75" borderId="72" xfId="0" applyFont="1" applyFill="1" applyBorder="1" applyAlignment="1">
      <alignment vertical="top" wrapText="1"/>
    </xf>
    <xf numFmtId="0" fontId="120" fillId="75" borderId="73" xfId="0" applyFont="1" applyFill="1" applyBorder="1" applyAlignment="1">
      <alignment vertical="top" wrapText="1"/>
    </xf>
    <xf numFmtId="0" fontId="120" fillId="75" borderId="47" xfId="0" applyFont="1" applyFill="1" applyBorder="1" applyAlignment="1">
      <alignment vertical="top" wrapText="1"/>
    </xf>
    <xf numFmtId="0" fontId="120" fillId="75" borderId="0" xfId="0" applyFont="1" applyFill="1" applyAlignment="1">
      <alignment vertical="top" wrapText="1"/>
    </xf>
    <xf numFmtId="0" fontId="120" fillId="75" borderId="74" xfId="0" applyFont="1" applyFill="1" applyBorder="1" applyAlignment="1">
      <alignment vertical="top" wrapText="1"/>
    </xf>
    <xf numFmtId="0" fontId="120" fillId="75" borderId="48" xfId="0" applyFont="1" applyFill="1" applyBorder="1" applyAlignment="1">
      <alignment vertical="top" wrapText="1"/>
    </xf>
    <xf numFmtId="0" fontId="120" fillId="75" borderId="75" xfId="0" applyFont="1" applyFill="1" applyBorder="1" applyAlignment="1">
      <alignment vertical="top" wrapText="1"/>
    </xf>
    <xf numFmtId="0" fontId="120" fillId="75" borderId="76" xfId="0" applyFont="1" applyFill="1" applyBorder="1" applyAlignment="1">
      <alignment vertical="top" wrapText="1"/>
    </xf>
    <xf numFmtId="0" fontId="2" fillId="74" borderId="158" xfId="0" applyFont="1" applyFill="1" applyBorder="1" applyAlignment="1" applyProtection="1">
      <alignment horizontal="center" wrapText="1"/>
      <protection locked="0"/>
    </xf>
    <xf numFmtId="0" fontId="2" fillId="74" borderId="165" xfId="0" applyFont="1" applyFill="1" applyBorder="1" applyAlignment="1" applyProtection="1">
      <alignment horizontal="center" wrapText="1"/>
      <protection locked="0"/>
    </xf>
    <xf numFmtId="0" fontId="0" fillId="74" borderId="165" xfId="0" applyFill="1" applyBorder="1" applyAlignment="1">
      <alignment horizontal="center" wrapText="1"/>
    </xf>
    <xf numFmtId="0" fontId="41" fillId="74" borderId="283" xfId="0" applyFont="1" applyFill="1" applyBorder="1" applyAlignment="1" applyProtection="1">
      <alignment horizontal="left" wrapText="1"/>
      <protection locked="0"/>
    </xf>
    <xf numFmtId="0" fontId="41" fillId="74" borderId="284" xfId="0" applyFont="1" applyFill="1" applyBorder="1" applyAlignment="1" applyProtection="1">
      <alignment horizontal="left" wrapText="1"/>
      <protection locked="0"/>
    </xf>
    <xf numFmtId="0" fontId="41" fillId="74" borderId="285" xfId="0" applyFont="1" applyFill="1" applyBorder="1" applyAlignment="1" applyProtection="1">
      <alignment horizontal="left" wrapText="1"/>
      <protection locked="0"/>
    </xf>
    <xf numFmtId="0" fontId="64" fillId="75" borderId="284" xfId="0" applyFont="1" applyFill="1" applyBorder="1" applyAlignment="1" applyProtection="1">
      <alignment horizontal="center" vertical="center" wrapText="1"/>
      <protection locked="0"/>
    </xf>
    <xf numFmtId="0" fontId="0" fillId="75" borderId="156" xfId="0" applyFill="1" applyBorder="1" applyAlignment="1" applyProtection="1">
      <alignment horizontal="center" vertical="center" wrapText="1"/>
      <protection locked="0"/>
    </xf>
    <xf numFmtId="0" fontId="0" fillId="75" borderId="154" xfId="0" applyFill="1" applyBorder="1" applyAlignment="1" applyProtection="1">
      <alignment horizontal="center" vertical="center" wrapText="1"/>
      <protection locked="0"/>
    </xf>
    <xf numFmtId="0" fontId="0" fillId="75" borderId="149" xfId="0" applyFill="1" applyBorder="1" applyAlignment="1" applyProtection="1">
      <alignment horizontal="center" vertical="center" wrapText="1"/>
      <protection locked="0"/>
    </xf>
    <xf numFmtId="0" fontId="0" fillId="75" borderId="150" xfId="0" applyFill="1" applyBorder="1" applyAlignment="1" applyProtection="1">
      <alignment horizontal="center" vertical="center" wrapText="1"/>
      <protection locked="0"/>
    </xf>
    <xf numFmtId="0" fontId="0" fillId="75" borderId="287" xfId="0" applyFill="1" applyBorder="1" applyAlignment="1" applyProtection="1">
      <alignment horizontal="center" vertical="center" wrapText="1"/>
      <protection locked="0"/>
    </xf>
    <xf numFmtId="0" fontId="0" fillId="75" borderId="288" xfId="0" applyFill="1" applyBorder="1" applyAlignment="1" applyProtection="1">
      <alignment horizontal="center" vertical="center" wrapText="1"/>
      <protection locked="0"/>
    </xf>
    <xf numFmtId="0" fontId="0" fillId="75" borderId="284" xfId="0" applyFill="1" applyBorder="1" applyAlignment="1" applyProtection="1">
      <alignment horizontal="center" vertical="center" wrapText="1"/>
      <protection locked="0"/>
    </xf>
    <xf numFmtId="0" fontId="0" fillId="75" borderId="285" xfId="0" applyFill="1" applyBorder="1" applyAlignment="1" applyProtection="1">
      <alignment horizontal="center" vertical="center" wrapText="1"/>
      <protection locked="0"/>
    </xf>
    <xf numFmtId="0" fontId="30" fillId="74" borderId="254" xfId="0" applyFont="1" applyFill="1" applyBorder="1" applyAlignment="1" applyProtection="1">
      <alignment horizontal="center" vertical="center" wrapText="1"/>
      <protection locked="0"/>
    </xf>
    <xf numFmtId="0" fontId="30" fillId="74" borderId="255" xfId="0" applyFont="1" applyFill="1" applyBorder="1" applyAlignment="1" applyProtection="1">
      <alignment horizontal="center" vertical="center" wrapText="1"/>
      <protection locked="0"/>
    </xf>
    <xf numFmtId="0" fontId="0" fillId="75" borderId="294" xfId="0" applyFill="1" applyBorder="1" applyAlignment="1" applyProtection="1">
      <alignment horizontal="center" vertical="center" wrapText="1"/>
      <protection locked="0"/>
    </xf>
    <xf numFmtId="0" fontId="0" fillId="75" borderId="296" xfId="0" applyFill="1" applyBorder="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2" fillId="74" borderId="14" xfId="0" applyFont="1" applyFill="1" applyBorder="1" applyAlignment="1" applyProtection="1">
      <alignment horizontal="center" vertical="center" wrapText="1"/>
      <protection locked="0"/>
    </xf>
    <xf numFmtId="0" fontId="2" fillId="74" borderId="12" xfId="0" applyFont="1" applyFill="1" applyBorder="1" applyAlignment="1" applyProtection="1">
      <alignment horizontal="center" vertical="center" wrapText="1"/>
      <protection locked="0"/>
    </xf>
    <xf numFmtId="0" fontId="2" fillId="74" borderId="16" xfId="0" applyFont="1" applyFill="1" applyBorder="1" applyAlignment="1" applyProtection="1">
      <alignment horizontal="center" vertical="center" wrapText="1"/>
      <protection locked="0"/>
    </xf>
    <xf numFmtId="0" fontId="2" fillId="74" borderId="158" xfId="0" applyFont="1" applyFill="1" applyBorder="1" applyAlignment="1" applyProtection="1">
      <alignment horizontal="left" vertical="center"/>
      <protection locked="0"/>
    </xf>
    <xf numFmtId="0" fontId="2" fillId="74" borderId="165" xfId="0" applyFont="1" applyFill="1" applyBorder="1" applyAlignment="1" applyProtection="1">
      <alignment horizontal="left" vertical="center"/>
      <protection locked="0"/>
    </xf>
    <xf numFmtId="0" fontId="2" fillId="74" borderId="283" xfId="0" applyFont="1" applyFill="1" applyBorder="1" applyAlignment="1" applyProtection="1">
      <alignment horizontal="left" vertical="center"/>
      <protection locked="0"/>
    </xf>
    <xf numFmtId="0" fontId="2" fillId="74" borderId="284" xfId="0" applyFont="1" applyFill="1" applyBorder="1" applyAlignment="1" applyProtection="1">
      <alignment horizontal="left" vertical="center"/>
      <protection locked="0"/>
    </xf>
    <xf numFmtId="0" fontId="2" fillId="74" borderId="148" xfId="0" applyFont="1" applyFill="1" applyBorder="1" applyAlignment="1" applyProtection="1">
      <alignment horizontal="left" vertical="center"/>
      <protection locked="0"/>
    </xf>
    <xf numFmtId="0" fontId="2" fillId="74" borderId="149" xfId="0" applyFont="1" applyFill="1" applyBorder="1" applyAlignment="1" applyProtection="1">
      <alignment horizontal="left" vertical="center"/>
      <protection locked="0"/>
    </xf>
    <xf numFmtId="0" fontId="2" fillId="75" borderId="156" xfId="0" applyFont="1" applyFill="1" applyBorder="1" applyAlignment="1" applyProtection="1">
      <alignment horizontal="center" vertical="center"/>
      <protection locked="0"/>
    </xf>
    <xf numFmtId="0" fontId="0" fillId="75" borderId="153" xfId="0" applyFill="1" applyBorder="1" applyAlignment="1">
      <alignment horizontal="center" vertical="center"/>
    </xf>
    <xf numFmtId="0" fontId="2" fillId="74" borderId="148" xfId="0" applyFont="1" applyFill="1" applyBorder="1" applyAlignment="1" applyProtection="1">
      <alignment horizontal="left" vertical="center" wrapText="1"/>
      <protection locked="0"/>
    </xf>
    <xf numFmtId="0" fontId="2" fillId="74" borderId="149" xfId="0" applyFont="1" applyFill="1" applyBorder="1" applyAlignment="1" applyProtection="1">
      <alignment horizontal="left" vertical="center" wrapText="1"/>
      <protection locked="0"/>
    </xf>
    <xf numFmtId="0" fontId="2" fillId="74" borderId="156" xfId="0" applyFont="1" applyFill="1" applyBorder="1" applyAlignment="1" applyProtection="1">
      <alignment horizontal="center" vertical="center" wrapText="1"/>
      <protection locked="0"/>
    </xf>
    <xf numFmtId="0" fontId="2" fillId="74" borderId="153" xfId="0" applyFont="1" applyFill="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30" fillId="74" borderId="138" xfId="0" applyFont="1" applyFill="1" applyBorder="1" applyAlignment="1" applyProtection="1">
      <alignment horizontal="center" vertical="center" wrapText="1"/>
      <protection locked="0"/>
    </xf>
    <xf numFmtId="0" fontId="30" fillId="74" borderId="139" xfId="0" applyFont="1" applyFill="1" applyBorder="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0" fillId="75" borderId="299" xfId="0" applyFill="1" applyBorder="1" applyProtection="1">
      <protection locked="0"/>
    </xf>
    <xf numFmtId="0" fontId="0" fillId="75" borderId="292" xfId="0" applyFill="1" applyBorder="1" applyProtection="1">
      <protection locked="0"/>
    </xf>
    <xf numFmtId="0" fontId="0" fillId="75" borderId="300" xfId="0" applyFill="1" applyBorder="1" applyProtection="1">
      <protection locked="0"/>
    </xf>
    <xf numFmtId="0" fontId="2" fillId="74" borderId="254" xfId="0" applyFont="1" applyFill="1" applyBorder="1" applyAlignment="1" applyProtection="1">
      <alignment horizontal="center"/>
      <protection locked="0"/>
    </xf>
    <xf numFmtId="0" fontId="2" fillId="74" borderId="256" xfId="0" applyFont="1" applyFill="1" applyBorder="1" applyAlignment="1" applyProtection="1">
      <alignment horizontal="center"/>
      <protection locked="0"/>
    </xf>
    <xf numFmtId="0" fontId="0" fillId="74" borderId="12" xfId="0" applyFill="1" applyBorder="1" applyAlignment="1" applyProtection="1">
      <alignment horizontal="center"/>
      <protection locked="0"/>
    </xf>
    <xf numFmtId="0" fontId="0" fillId="74" borderId="16" xfId="0" applyFill="1" applyBorder="1" applyAlignment="1" applyProtection="1">
      <alignment horizontal="center"/>
      <protection locked="0"/>
    </xf>
    <xf numFmtId="0" fontId="0" fillId="0" borderId="0" xfId="0" applyAlignment="1">
      <alignment horizontal="left" wrapText="1"/>
    </xf>
    <xf numFmtId="0" fontId="64" fillId="74" borderId="254" xfId="0" applyFont="1" applyFill="1" applyBorder="1" applyAlignment="1" applyProtection="1">
      <alignment horizontal="center" wrapText="1"/>
      <protection locked="0"/>
    </xf>
    <xf numFmtId="0" fontId="2" fillId="74" borderId="254" xfId="0" applyFont="1" applyFill="1" applyBorder="1" applyAlignment="1" applyProtection="1">
      <alignment horizontal="center" vertical="center" wrapText="1"/>
      <protection locked="0"/>
    </xf>
    <xf numFmtId="0" fontId="2" fillId="74" borderId="284" xfId="0" applyFont="1" applyFill="1" applyBorder="1" applyAlignment="1" applyProtection="1">
      <alignment horizontal="center" vertical="center" wrapText="1"/>
      <protection locked="0"/>
    </xf>
    <xf numFmtId="0" fontId="2" fillId="74" borderId="255" xfId="0" applyFont="1" applyFill="1" applyBorder="1" applyAlignment="1" applyProtection="1">
      <alignment horizontal="center" vertical="center" wrapText="1"/>
      <protection locked="0"/>
    </xf>
    <xf numFmtId="0" fontId="2" fillId="74" borderId="285" xfId="0" applyFont="1" applyFill="1" applyBorder="1" applyAlignment="1" applyProtection="1">
      <alignment horizontal="center" vertical="center" wrapText="1"/>
      <protection locked="0"/>
    </xf>
    <xf numFmtId="0" fontId="0" fillId="74" borderId="152" xfId="0" applyFill="1" applyBorder="1" applyAlignment="1" applyProtection="1">
      <alignment horizontal="center"/>
      <protection locked="0"/>
    </xf>
    <xf numFmtId="0" fontId="0" fillId="74" borderId="154" xfId="0" applyFill="1" applyBorder="1" applyAlignment="1" applyProtection="1">
      <alignment horizontal="center"/>
      <protection locked="0"/>
    </xf>
    <xf numFmtId="0" fontId="0" fillId="74" borderId="149" xfId="0" applyFill="1" applyBorder="1" applyAlignment="1" applyProtection="1">
      <alignment horizontal="center"/>
      <protection locked="0"/>
    </xf>
    <xf numFmtId="0" fontId="0" fillId="74" borderId="150" xfId="0" applyFill="1" applyBorder="1" applyAlignment="1" applyProtection="1">
      <alignment horizontal="center"/>
      <protection locked="0"/>
    </xf>
    <xf numFmtId="0" fontId="124" fillId="74" borderId="62" xfId="0" applyFont="1" applyFill="1" applyBorder="1" applyAlignment="1">
      <alignment horizontal="left" vertical="top"/>
    </xf>
    <xf numFmtId="0" fontId="124" fillId="74" borderId="51" xfId="0" applyFont="1" applyFill="1" applyBorder="1" applyAlignment="1">
      <alignment horizontal="left" vertical="top"/>
    </xf>
    <xf numFmtId="0" fontId="124" fillId="74" borderId="52" xfId="0" applyFont="1" applyFill="1" applyBorder="1" applyAlignment="1">
      <alignment horizontal="left" vertical="top"/>
    </xf>
    <xf numFmtId="0" fontId="124" fillId="74" borderId="71" xfId="0" applyFont="1" applyFill="1" applyBorder="1" applyAlignment="1">
      <alignment horizontal="left" vertical="top"/>
    </xf>
    <xf numFmtId="0" fontId="124" fillId="74" borderId="72" xfId="0" applyFont="1" applyFill="1" applyBorder="1" applyAlignment="1">
      <alignment horizontal="left" vertical="top"/>
    </xf>
    <xf numFmtId="0" fontId="124" fillId="74" borderId="73" xfId="0" applyFont="1" applyFill="1" applyBorder="1" applyAlignment="1">
      <alignment horizontal="left" vertical="top"/>
    </xf>
    <xf numFmtId="0" fontId="0" fillId="75" borderId="71" xfId="0" applyFill="1" applyBorder="1" applyAlignment="1">
      <alignment horizontal="left" vertical="top"/>
    </xf>
    <xf numFmtId="0" fontId="0" fillId="75" borderId="72" xfId="0" applyFill="1" applyBorder="1" applyAlignment="1">
      <alignment horizontal="left" vertical="top"/>
    </xf>
    <xf numFmtId="0" fontId="0" fillId="75" borderId="73" xfId="0" applyFill="1" applyBorder="1" applyAlignment="1">
      <alignment horizontal="left" vertical="top"/>
    </xf>
    <xf numFmtId="0" fontId="64" fillId="74" borderId="14" xfId="0" applyFont="1" applyFill="1" applyBorder="1" applyAlignment="1" applyProtection="1">
      <alignment horizontal="center"/>
      <protection locked="0"/>
    </xf>
    <xf numFmtId="0" fontId="64" fillId="74" borderId="45" xfId="0" applyFont="1" applyFill="1" applyBorder="1" applyAlignment="1" applyProtection="1">
      <alignment horizontal="center"/>
      <protection locked="0"/>
    </xf>
    <xf numFmtId="0" fontId="64" fillId="74" borderId="26" xfId="0" applyFont="1" applyFill="1" applyBorder="1" applyAlignment="1" applyProtection="1">
      <alignment horizontal="center"/>
      <protection locked="0"/>
    </xf>
    <xf numFmtId="0" fontId="64" fillId="43" borderId="0" xfId="0" applyFont="1" applyFill="1" applyAlignment="1" applyProtection="1">
      <alignment wrapText="1"/>
      <protection locked="0"/>
    </xf>
    <xf numFmtId="0" fontId="0" fillId="74" borderId="261" xfId="0" applyFill="1" applyBorder="1" applyAlignment="1" applyProtection="1">
      <alignment horizontal="center"/>
      <protection locked="0"/>
    </xf>
    <xf numFmtId="0" fontId="0" fillId="74" borderId="262" xfId="0" applyFill="1" applyBorder="1" applyAlignment="1" applyProtection="1">
      <alignment horizontal="center"/>
      <protection locked="0"/>
    </xf>
    <xf numFmtId="0" fontId="0" fillId="74" borderId="263" xfId="0" applyFill="1" applyBorder="1" applyAlignment="1" applyProtection="1">
      <alignment horizontal="center"/>
      <protection locked="0"/>
    </xf>
    <xf numFmtId="0" fontId="0" fillId="43" borderId="0" xfId="0" applyFill="1" applyAlignment="1" applyProtection="1">
      <alignment wrapText="1"/>
      <protection locked="0"/>
    </xf>
    <xf numFmtId="0" fontId="64" fillId="74" borderId="138" xfId="0" applyFont="1" applyFill="1" applyBorder="1" applyAlignment="1" applyProtection="1">
      <alignment horizontal="center"/>
      <protection locked="0"/>
    </xf>
    <xf numFmtId="0" fontId="64" fillId="74" borderId="166" xfId="0" applyFont="1" applyFill="1" applyBorder="1" applyAlignment="1" applyProtection="1">
      <alignment horizontal="center"/>
      <protection locked="0"/>
    </xf>
    <xf numFmtId="0" fontId="2" fillId="74" borderId="291" xfId="0" quotePrefix="1" applyFont="1" applyFill="1" applyBorder="1" applyAlignment="1" applyProtection="1">
      <alignment vertical="center" wrapText="1"/>
      <protection locked="0"/>
    </xf>
    <xf numFmtId="0" fontId="2" fillId="74" borderId="148" xfId="0" quotePrefix="1" applyFont="1" applyFill="1" applyBorder="1" applyAlignment="1" applyProtection="1">
      <alignment vertical="center" wrapText="1"/>
      <protection locked="0"/>
    </xf>
    <xf numFmtId="0" fontId="2" fillId="74" borderId="289" xfId="0" quotePrefix="1" applyFont="1" applyFill="1" applyBorder="1" applyAlignment="1" applyProtection="1">
      <alignment vertical="center"/>
      <protection locked="0"/>
    </xf>
    <xf numFmtId="0" fontId="0" fillId="75" borderId="183" xfId="0" applyFill="1" applyBorder="1" applyAlignment="1">
      <alignment horizontal="left" vertical="top"/>
    </xf>
    <xf numFmtId="0" fontId="0" fillId="75" borderId="184" xfId="0" applyFill="1" applyBorder="1" applyAlignment="1">
      <alignment horizontal="left" vertical="top"/>
    </xf>
    <xf numFmtId="0" fontId="0" fillId="75" borderId="185" xfId="0" applyFill="1" applyBorder="1" applyAlignment="1">
      <alignment horizontal="left" vertical="top"/>
    </xf>
    <xf numFmtId="0" fontId="0" fillId="75" borderId="91" xfId="0" applyFill="1" applyBorder="1" applyAlignment="1">
      <alignment horizontal="left" vertical="top"/>
    </xf>
    <xf numFmtId="0" fontId="0" fillId="75" borderId="186" xfId="0" applyFill="1" applyBorder="1" applyAlignment="1">
      <alignment horizontal="left" vertical="top"/>
    </xf>
    <xf numFmtId="0" fontId="124" fillId="74" borderId="191" xfId="0" applyFont="1" applyFill="1" applyBorder="1" applyAlignment="1">
      <alignment horizontal="left" vertical="top"/>
    </xf>
    <xf numFmtId="0" fontId="124" fillId="74" borderId="252" xfId="0" applyFont="1" applyFill="1" applyBorder="1" applyAlignment="1">
      <alignment horizontal="left" vertical="top"/>
    </xf>
    <xf numFmtId="0" fontId="124" fillId="74" borderId="253" xfId="0" applyFont="1" applyFill="1" applyBorder="1" applyAlignment="1">
      <alignment horizontal="left" vertical="top"/>
    </xf>
    <xf numFmtId="0" fontId="120" fillId="75" borderId="189" xfId="0" applyFont="1" applyFill="1" applyBorder="1" applyAlignment="1">
      <alignment horizontal="left" vertical="top"/>
    </xf>
    <xf numFmtId="0" fontId="120" fillId="75" borderId="90" xfId="0" applyFont="1" applyFill="1" applyBorder="1" applyAlignment="1">
      <alignment horizontal="left" vertical="top"/>
    </xf>
    <xf numFmtId="0" fontId="120" fillId="75" borderId="190" xfId="0" applyFont="1" applyFill="1" applyBorder="1" applyAlignment="1">
      <alignment horizontal="left" vertical="top"/>
    </xf>
    <xf numFmtId="0" fontId="0" fillId="75" borderId="149" xfId="0" applyFill="1" applyBorder="1" applyAlignment="1" applyProtection="1">
      <alignment horizontal="left"/>
      <protection locked="0"/>
    </xf>
    <xf numFmtId="0" fontId="0" fillId="75" borderId="150" xfId="0" applyFill="1" applyBorder="1" applyAlignment="1" applyProtection="1">
      <alignment horizontal="left"/>
      <protection locked="0"/>
    </xf>
    <xf numFmtId="0" fontId="0" fillId="75" borderId="254" xfId="0" applyFill="1" applyBorder="1" applyAlignment="1" applyProtection="1">
      <alignment horizontal="left"/>
      <protection locked="0"/>
    </xf>
    <xf numFmtId="0" fontId="0" fillId="75" borderId="255" xfId="0" applyFill="1" applyBorder="1" applyAlignment="1" applyProtection="1">
      <alignment horizontal="left"/>
      <protection locked="0"/>
    </xf>
    <xf numFmtId="0" fontId="2" fillId="43" borderId="0" xfId="0" applyFont="1" applyFill="1" applyAlignment="1" applyProtection="1">
      <alignment horizontal="left"/>
      <protection locked="0"/>
    </xf>
    <xf numFmtId="0" fontId="64" fillId="74" borderId="165" xfId="0" applyFont="1" applyFill="1" applyBorder="1" applyAlignment="1" applyProtection="1">
      <alignment horizontal="center"/>
      <protection locked="0"/>
    </xf>
    <xf numFmtId="0" fontId="2" fillId="74" borderId="158" xfId="0" applyFont="1" applyFill="1" applyBorder="1" applyAlignment="1">
      <alignment horizontal="center" vertical="center"/>
    </xf>
    <xf numFmtId="0" fontId="2" fillId="74" borderId="283" xfId="0" applyFont="1" applyFill="1" applyBorder="1" applyAlignment="1">
      <alignment horizontal="center" vertical="center"/>
    </xf>
    <xf numFmtId="0" fontId="2" fillId="74" borderId="165" xfId="0" applyFont="1" applyFill="1" applyBorder="1" applyAlignment="1">
      <alignment horizontal="center" vertical="center"/>
    </xf>
    <xf numFmtId="0" fontId="2" fillId="74" borderId="284" xfId="0" applyFont="1" applyFill="1" applyBorder="1" applyAlignment="1">
      <alignment horizontal="center" vertical="center"/>
    </xf>
    <xf numFmtId="0" fontId="0" fillId="75" borderId="288" xfId="0" applyFill="1" applyBorder="1" applyAlignment="1" applyProtection="1">
      <alignment horizontal="left"/>
      <protection locked="0"/>
    </xf>
    <xf numFmtId="0" fontId="2" fillId="74" borderId="254" xfId="0" applyFont="1" applyFill="1" applyBorder="1" applyAlignment="1">
      <alignment horizontal="center"/>
    </xf>
    <xf numFmtId="49" fontId="2" fillId="74" borderId="254" xfId="0" applyNumberFormat="1" applyFont="1" applyFill="1" applyBorder="1" applyAlignment="1">
      <alignment horizontal="center"/>
    </xf>
    <xf numFmtId="0" fontId="2" fillId="74" borderId="255" xfId="0" applyFont="1" applyFill="1" applyBorder="1" applyAlignment="1">
      <alignment horizontal="center"/>
    </xf>
    <xf numFmtId="0" fontId="2" fillId="74" borderId="159" xfId="0" applyFont="1" applyFill="1" applyBorder="1" applyAlignment="1">
      <alignment horizontal="center"/>
    </xf>
    <xf numFmtId="0" fontId="2" fillId="74" borderId="54" xfId="0" applyFont="1" applyFill="1" applyBorder="1" applyAlignment="1">
      <alignment horizontal="center"/>
    </xf>
    <xf numFmtId="0" fontId="2" fillId="74" borderId="139" xfId="0" applyFont="1" applyFill="1" applyBorder="1" applyAlignment="1">
      <alignment horizontal="center"/>
    </xf>
    <xf numFmtId="0" fontId="2" fillId="74" borderId="289" xfId="0" applyFont="1" applyFill="1" applyBorder="1" applyAlignment="1">
      <alignment horizontal="center"/>
    </xf>
    <xf numFmtId="0" fontId="2" fillId="74" borderId="282" xfId="0" applyFont="1" applyFill="1" applyBorder="1" applyAlignment="1">
      <alignment horizontal="center"/>
    </xf>
    <xf numFmtId="0" fontId="2" fillId="74" borderId="288" xfId="0" applyFont="1" applyFill="1" applyBorder="1" applyAlignment="1">
      <alignment horizontal="center"/>
    </xf>
    <xf numFmtId="0" fontId="2" fillId="74" borderId="166" xfId="0" applyFont="1" applyFill="1" applyBorder="1" applyAlignment="1">
      <alignment horizontal="center" vertical="center"/>
    </xf>
    <xf numFmtId="0" fontId="2" fillId="74" borderId="285" xfId="0" applyFont="1" applyFill="1" applyBorder="1" applyAlignment="1">
      <alignment horizontal="center" vertical="center"/>
    </xf>
    <xf numFmtId="0" fontId="2" fillId="74" borderId="14" xfId="0" applyFont="1" applyFill="1" applyBorder="1" applyAlignment="1">
      <alignment horizontal="left"/>
    </xf>
    <xf numFmtId="0" fontId="2" fillId="74" borderId="26" xfId="0" applyFont="1" applyFill="1" applyBorder="1" applyAlignment="1">
      <alignment horizontal="left"/>
    </xf>
    <xf numFmtId="0" fontId="64" fillId="74" borderId="18" xfId="0" applyFont="1" applyFill="1" applyBorder="1" applyAlignment="1" applyProtection="1">
      <alignment horizontal="center" vertical="center"/>
      <protection locked="0"/>
    </xf>
    <xf numFmtId="0" fontId="64" fillId="74" borderId="17" xfId="0" applyFont="1" applyFill="1" applyBorder="1" applyAlignment="1" applyProtection="1">
      <alignment horizontal="center" vertical="center"/>
      <protection locked="0"/>
    </xf>
    <xf numFmtId="0" fontId="64" fillId="74" borderId="296" xfId="0" applyFont="1" applyFill="1" applyBorder="1" applyAlignment="1" applyProtection="1">
      <alignment horizontal="center" vertical="center"/>
      <protection locked="0"/>
    </xf>
    <xf numFmtId="0" fontId="64" fillId="74" borderId="5" xfId="0" applyFont="1" applyFill="1" applyBorder="1" applyAlignment="1" applyProtection="1">
      <alignment horizontal="center" vertical="center" wrapText="1"/>
      <protection locked="0"/>
    </xf>
    <xf numFmtId="0" fontId="64" fillId="74" borderId="254" xfId="0" applyFont="1" applyFill="1" applyBorder="1" applyAlignment="1" applyProtection="1">
      <alignment horizontal="center" vertical="center" wrapText="1"/>
      <protection locked="0"/>
    </xf>
    <xf numFmtId="0" fontId="64" fillId="74" borderId="1" xfId="0" applyFont="1" applyFill="1" applyBorder="1" applyAlignment="1" applyProtection="1">
      <alignment horizontal="center"/>
      <protection locked="0"/>
    </xf>
    <xf numFmtId="0" fontId="64" fillId="74" borderId="8" xfId="0" applyFont="1" applyFill="1" applyBorder="1" applyAlignment="1" applyProtection="1">
      <alignment horizontal="center"/>
      <protection locked="0"/>
    </xf>
    <xf numFmtId="0" fontId="64" fillId="74" borderId="7" xfId="0" applyFont="1" applyFill="1" applyBorder="1" applyAlignment="1" applyProtection="1">
      <alignment horizontal="center" vertical="center"/>
      <protection locked="0"/>
    </xf>
    <xf numFmtId="0" fontId="64" fillId="74" borderId="3" xfId="0" applyFont="1" applyFill="1" applyBorder="1" applyAlignment="1" applyProtection="1">
      <alignment horizontal="center" vertical="center"/>
      <protection locked="0"/>
    </xf>
    <xf numFmtId="0" fontId="64" fillId="74" borderId="214" xfId="0" applyFont="1" applyFill="1" applyBorder="1" applyAlignment="1" applyProtection="1">
      <alignment horizontal="center" vertical="center"/>
      <protection locked="0"/>
    </xf>
    <xf numFmtId="0" fontId="64" fillId="74" borderId="9" xfId="0" applyFont="1" applyFill="1" applyBorder="1" applyAlignment="1" applyProtection="1">
      <alignment horizontal="center" vertical="center"/>
      <protection locked="0"/>
    </xf>
    <xf numFmtId="0" fontId="64" fillId="74" borderId="5" xfId="0" applyFont="1" applyFill="1" applyBorder="1" applyAlignment="1" applyProtection="1">
      <alignment horizontal="center" vertical="center"/>
      <protection locked="0"/>
    </xf>
    <xf numFmtId="0" fontId="64" fillId="74" borderId="254" xfId="0" applyFont="1" applyFill="1" applyBorder="1" applyAlignment="1" applyProtection="1">
      <alignment horizontal="center" vertical="center"/>
      <protection locked="0"/>
    </xf>
    <xf numFmtId="0" fontId="64" fillId="74" borderId="292" xfId="0" applyFont="1" applyFill="1" applyBorder="1" applyAlignment="1" applyProtection="1">
      <alignment horizontal="center" vertical="center" wrapText="1"/>
      <protection locked="0"/>
    </xf>
    <xf numFmtId="0" fontId="2" fillId="74" borderId="28" xfId="0" applyFont="1" applyFill="1" applyBorder="1" applyAlignment="1" applyProtection="1">
      <alignment horizontal="center" vertical="center"/>
      <protection locked="0"/>
    </xf>
    <xf numFmtId="0" fontId="2" fillId="74" borderId="6" xfId="0" applyFont="1" applyFill="1" applyBorder="1" applyAlignment="1" applyProtection="1">
      <alignment horizontal="center" vertical="center"/>
      <protection locked="0"/>
    </xf>
    <xf numFmtId="0" fontId="2" fillId="74" borderId="13" xfId="0" applyFont="1" applyFill="1" applyBorder="1" applyAlignment="1" applyProtection="1">
      <alignment horizontal="center" vertical="center"/>
      <protection locked="0"/>
    </xf>
    <xf numFmtId="0" fontId="64" fillId="74" borderId="293" xfId="0" applyFont="1" applyFill="1" applyBorder="1" applyAlignment="1" applyProtection="1">
      <alignment horizontal="center" vertical="center" wrapText="1"/>
      <protection locked="0"/>
    </xf>
    <xf numFmtId="0" fontId="64" fillId="74" borderId="15" xfId="0" applyFont="1" applyFill="1" applyBorder="1" applyAlignment="1" applyProtection="1">
      <alignment horizontal="center" vertical="center" wrapText="1"/>
      <protection locked="0"/>
    </xf>
    <xf numFmtId="0" fontId="64" fillId="74" borderId="255" xfId="0" applyFont="1" applyFill="1" applyBorder="1" applyAlignment="1" applyProtection="1">
      <alignment horizontal="center" vertical="center" wrapText="1"/>
      <protection locked="0"/>
    </xf>
    <xf numFmtId="0" fontId="64" fillId="74" borderId="54" xfId="0" applyFont="1" applyFill="1" applyBorder="1" applyAlignment="1" applyProtection="1">
      <alignment horizontal="center"/>
      <protection locked="0"/>
    </xf>
    <xf numFmtId="0" fontId="64" fillId="74" borderId="136" xfId="0" applyFont="1" applyFill="1" applyBorder="1" applyAlignment="1" applyProtection="1">
      <alignment horizontal="center"/>
      <protection locked="0"/>
    </xf>
    <xf numFmtId="0" fontId="64" fillId="74" borderId="139" xfId="0" applyFont="1" applyFill="1" applyBorder="1" applyAlignment="1" applyProtection="1">
      <alignment horizontal="center"/>
      <protection locked="0"/>
    </xf>
    <xf numFmtId="0" fontId="64" fillId="74" borderId="294" xfId="0" applyFont="1" applyFill="1" applyBorder="1" applyAlignment="1" applyProtection="1">
      <alignment horizontal="center" vertical="center" wrapText="1"/>
      <protection locked="0"/>
    </xf>
    <xf numFmtId="0" fontId="64" fillId="74" borderId="295" xfId="0" applyFont="1" applyFill="1" applyBorder="1" applyAlignment="1" applyProtection="1">
      <alignment horizontal="center" vertical="center" wrapText="1"/>
      <protection locked="0"/>
    </xf>
    <xf numFmtId="0" fontId="64" fillId="74" borderId="286" xfId="0" applyFont="1" applyFill="1" applyBorder="1" applyAlignment="1" applyProtection="1">
      <alignment horizontal="center" vertical="center" wrapText="1"/>
      <protection locked="0"/>
    </xf>
    <xf numFmtId="0" fontId="95" fillId="0" borderId="1" xfId="0" applyFont="1" applyBorder="1" applyAlignment="1" applyProtection="1">
      <alignment horizontal="left" vertical="top" wrapText="1"/>
      <protection locked="0"/>
    </xf>
    <xf numFmtId="0" fontId="64" fillId="74" borderId="165" xfId="0" applyFont="1" applyFill="1" applyBorder="1" applyAlignment="1" applyProtection="1">
      <alignment horizontal="center" vertical="center"/>
      <protection locked="0"/>
    </xf>
    <xf numFmtId="0" fontId="64" fillId="74" borderId="284" xfId="0" applyFont="1" applyFill="1" applyBorder="1" applyAlignment="1" applyProtection="1">
      <alignment horizontal="center" vertical="center"/>
      <protection locked="0"/>
    </xf>
    <xf numFmtId="0" fontId="64" fillId="74" borderId="166" xfId="0" applyFont="1" applyFill="1" applyBorder="1" applyAlignment="1" applyProtection="1">
      <alignment horizontal="center" vertical="center"/>
      <protection locked="0"/>
    </xf>
    <xf numFmtId="0" fontId="64" fillId="74" borderId="255" xfId="0" applyFont="1" applyFill="1" applyBorder="1" applyAlignment="1" applyProtection="1">
      <alignment horizontal="center" vertical="center"/>
      <protection locked="0"/>
    </xf>
    <xf numFmtId="0" fontId="64" fillId="74" borderId="285" xfId="0" applyFont="1" applyFill="1" applyBorder="1" applyAlignment="1" applyProtection="1">
      <alignment horizontal="center" vertical="center"/>
      <protection locked="0"/>
    </xf>
    <xf numFmtId="0" fontId="2" fillId="75" borderId="164" xfId="0" applyFont="1" applyFill="1" applyBorder="1"/>
    <xf numFmtId="0" fontId="2" fillId="75" borderId="60" xfId="0" applyFont="1" applyFill="1" applyBorder="1"/>
    <xf numFmtId="0" fontId="64" fillId="74" borderId="136" xfId="0" applyFont="1" applyFill="1" applyBorder="1" applyAlignment="1" applyProtection="1">
      <alignment horizontal="center" vertical="center"/>
      <protection locked="0"/>
    </xf>
    <xf numFmtId="0" fontId="64" fillId="74" borderId="286" xfId="0" applyFont="1" applyFill="1" applyBorder="1" applyAlignment="1" applyProtection="1">
      <alignment horizontal="center" vertical="center"/>
      <protection locked="0"/>
    </xf>
    <xf numFmtId="0" fontId="64" fillId="74" borderId="290" xfId="0" applyFont="1" applyFill="1" applyBorder="1" applyAlignment="1" applyProtection="1">
      <alignment horizontal="center" vertical="center"/>
      <protection locked="0"/>
    </xf>
    <xf numFmtId="4" fontId="64" fillId="74" borderId="138" xfId="0" applyNumberFormat="1" applyFont="1" applyFill="1" applyBorder="1" applyAlignment="1" applyProtection="1">
      <alignment horizontal="center" vertical="center" wrapText="1"/>
      <protection locked="0"/>
    </xf>
    <xf numFmtId="4" fontId="64" fillId="74" borderId="136" xfId="0" applyNumberFormat="1" applyFont="1" applyFill="1" applyBorder="1" applyAlignment="1" applyProtection="1">
      <alignment horizontal="center" vertical="center" wrapText="1"/>
      <protection locked="0"/>
    </xf>
    <xf numFmtId="0" fontId="64" fillId="74" borderId="138" xfId="0" applyFont="1" applyFill="1" applyBorder="1" applyAlignment="1" applyProtection="1">
      <alignment horizontal="center" vertical="center" wrapText="1"/>
      <protection locked="0"/>
    </xf>
    <xf numFmtId="0" fontId="64" fillId="74" borderId="136" xfId="0" applyFont="1" applyFill="1" applyBorder="1" applyAlignment="1" applyProtection="1">
      <alignment horizontal="center" vertical="center" wrapText="1"/>
      <protection locked="0"/>
    </xf>
    <xf numFmtId="4" fontId="64" fillId="74" borderId="287" xfId="0" applyNumberFormat="1" applyFont="1" applyFill="1" applyBorder="1" applyAlignment="1" applyProtection="1">
      <alignment horizontal="center" vertical="center" wrapText="1"/>
      <protection locked="0"/>
    </xf>
    <xf numFmtId="4" fontId="64" fillId="74" borderId="290" xfId="0" applyNumberFormat="1" applyFont="1" applyFill="1" applyBorder="1" applyAlignment="1" applyProtection="1">
      <alignment horizontal="center" vertical="center" wrapText="1"/>
      <protection locked="0"/>
    </xf>
    <xf numFmtId="0" fontId="64" fillId="74" borderId="287" xfId="0" applyFont="1" applyFill="1" applyBorder="1" applyAlignment="1" applyProtection="1">
      <alignment horizontal="center" vertical="center" wrapText="1"/>
      <protection locked="0"/>
    </xf>
    <xf numFmtId="0" fontId="64" fillId="74" borderId="290" xfId="0" applyFont="1" applyFill="1" applyBorder="1" applyAlignment="1" applyProtection="1">
      <alignment horizontal="center" vertical="center" wrapText="1"/>
      <protection locked="0"/>
    </xf>
    <xf numFmtId="4" fontId="39" fillId="77" borderId="287" xfId="0" applyNumberFormat="1" applyFont="1" applyFill="1" applyBorder="1" applyAlignment="1">
      <alignment horizontal="right"/>
    </xf>
    <xf numFmtId="4" fontId="39" fillId="77" borderId="290" xfId="0" applyNumberFormat="1" applyFont="1" applyFill="1" applyBorder="1" applyAlignment="1">
      <alignment horizontal="right"/>
    </xf>
    <xf numFmtId="4" fontId="39" fillId="75" borderId="284" xfId="0" applyNumberFormat="1" applyFont="1" applyFill="1" applyBorder="1" applyAlignment="1" applyProtection="1">
      <alignment horizontal="right"/>
      <protection locked="0"/>
    </xf>
    <xf numFmtId="0" fontId="95" fillId="0" borderId="0" xfId="0" applyFont="1" applyAlignment="1" applyProtection="1">
      <alignment vertical="top" wrapText="1"/>
      <protection locked="0"/>
    </xf>
    <xf numFmtId="0" fontId="4" fillId="0" borderId="0" xfId="0" applyFont="1" applyAlignment="1" applyProtection="1">
      <alignment horizontal="left"/>
      <protection locked="0"/>
    </xf>
    <xf numFmtId="0" fontId="4" fillId="0" borderId="0" xfId="0" applyFont="1" applyAlignment="1" applyProtection="1">
      <alignment horizontal="left" vertical="top"/>
      <protection locked="0"/>
    </xf>
    <xf numFmtId="4" fontId="39" fillId="77" borderId="156" xfId="0" applyNumberFormat="1" applyFont="1" applyFill="1" applyBorder="1" applyAlignment="1">
      <alignment horizontal="right"/>
    </xf>
    <xf numFmtId="4" fontId="39" fillId="77" borderId="153" xfId="0" applyNumberFormat="1" applyFont="1" applyFill="1" applyBorder="1" applyAlignment="1">
      <alignment horizontal="right"/>
    </xf>
    <xf numFmtId="4" fontId="39" fillId="75" borderId="149" xfId="0" applyNumberFormat="1" applyFont="1" applyFill="1" applyBorder="1" applyAlignment="1" applyProtection="1">
      <alignment horizontal="right"/>
      <protection locked="0"/>
    </xf>
    <xf numFmtId="4" fontId="39" fillId="77" borderId="42" xfId="0" applyNumberFormat="1" applyFont="1" applyFill="1" applyBorder="1" applyAlignment="1">
      <alignment horizontal="right"/>
    </xf>
    <xf numFmtId="4" fontId="39" fillId="77" borderId="41" xfId="0" applyNumberFormat="1" applyFont="1" applyFill="1" applyBorder="1" applyAlignment="1">
      <alignment horizontal="right"/>
    </xf>
    <xf numFmtId="4" fontId="39" fillId="75" borderId="43" xfId="0" applyNumberFormat="1" applyFont="1" applyFill="1" applyBorder="1" applyAlignment="1" applyProtection="1">
      <alignment horizontal="right"/>
      <protection locked="0"/>
    </xf>
    <xf numFmtId="0" fontId="2" fillId="74" borderId="13" xfId="0" applyFont="1" applyFill="1" applyBorder="1" applyAlignment="1">
      <alignment horizontal="center" vertical="center"/>
    </xf>
    <xf numFmtId="0" fontId="2" fillId="74" borderId="28" xfId="0" applyFont="1" applyFill="1" applyBorder="1" applyAlignment="1">
      <alignment horizontal="center" vertical="center"/>
    </xf>
    <xf numFmtId="0" fontId="2" fillId="74" borderId="6" xfId="0" applyFont="1" applyFill="1" applyBorder="1" applyAlignment="1">
      <alignment horizontal="center" vertical="center"/>
    </xf>
    <xf numFmtId="0" fontId="64" fillId="74" borderId="11" xfId="0" applyFont="1" applyFill="1" applyBorder="1" applyAlignment="1" applyProtection="1">
      <alignment horizontal="center"/>
      <protection locked="0"/>
    </xf>
    <xf numFmtId="0" fontId="64" fillId="74" borderId="297" xfId="0" applyFont="1" applyFill="1" applyBorder="1" applyAlignment="1" applyProtection="1">
      <alignment horizontal="center" vertical="center" wrapText="1"/>
      <protection locked="0"/>
    </xf>
    <xf numFmtId="0" fontId="64" fillId="74" borderId="187" xfId="0" applyFont="1" applyFill="1" applyBorder="1" applyAlignment="1" applyProtection="1">
      <alignment horizontal="center" vertical="center" wrapText="1"/>
      <protection locked="0"/>
    </xf>
    <xf numFmtId="0" fontId="64" fillId="74" borderId="298" xfId="0" applyFont="1" applyFill="1" applyBorder="1" applyAlignment="1" applyProtection="1">
      <alignment horizontal="center" vertical="center" wrapText="1"/>
      <protection locked="0"/>
    </xf>
    <xf numFmtId="0" fontId="39" fillId="43" borderId="0" xfId="0" applyFont="1" applyFill="1" applyAlignment="1" applyProtection="1">
      <alignment horizontal="left" vertical="top" wrapText="1"/>
      <protection locked="0"/>
    </xf>
    <xf numFmtId="0" fontId="95" fillId="43" borderId="1" xfId="0" applyFont="1" applyFill="1" applyBorder="1" applyAlignment="1" applyProtection="1">
      <alignment horizontal="left" vertical="top" wrapText="1"/>
      <protection locked="0"/>
    </xf>
    <xf numFmtId="0" fontId="64" fillId="74" borderId="10" xfId="0" applyFont="1" applyFill="1" applyBorder="1" applyAlignment="1" applyProtection="1">
      <alignment horizontal="center" vertical="center"/>
      <protection locked="0"/>
    </xf>
    <xf numFmtId="0" fontId="64" fillId="74" borderId="15" xfId="0" applyFont="1" applyFill="1" applyBorder="1" applyAlignment="1" applyProtection="1">
      <alignment horizontal="center" vertical="center"/>
      <protection locked="0"/>
    </xf>
    <xf numFmtId="0" fontId="64" fillId="74" borderId="285" xfId="0" applyFont="1" applyFill="1" applyBorder="1" applyAlignment="1" applyProtection="1">
      <alignment horizontal="center" vertical="center" wrapText="1"/>
      <protection locked="0"/>
    </xf>
    <xf numFmtId="0" fontId="35" fillId="74" borderId="7" xfId="51" applyFill="1" applyBorder="1" applyAlignment="1">
      <alignment horizontal="center"/>
    </xf>
    <xf numFmtId="0" fontId="35" fillId="74" borderId="1" xfId="51" applyFill="1" applyBorder="1" applyAlignment="1">
      <alignment horizontal="center"/>
    </xf>
    <xf numFmtId="0" fontId="35" fillId="74" borderId="18" xfId="51" applyFill="1" applyBorder="1" applyAlignment="1">
      <alignment horizontal="center"/>
    </xf>
    <xf numFmtId="0" fontId="35" fillId="74" borderId="3" xfId="51" applyFill="1" applyBorder="1" applyAlignment="1">
      <alignment horizontal="center"/>
    </xf>
    <xf numFmtId="0" fontId="35" fillId="74" borderId="0" xfId="51" applyFill="1" applyAlignment="1">
      <alignment horizontal="center"/>
    </xf>
    <xf numFmtId="0" fontId="35" fillId="74" borderId="17" xfId="51" applyFill="1" applyBorder="1" applyAlignment="1">
      <alignment horizontal="center"/>
    </xf>
    <xf numFmtId="0" fontId="35" fillId="74" borderId="53" xfId="51" applyFill="1" applyBorder="1" applyAlignment="1">
      <alignment horizontal="center"/>
    </xf>
    <xf numFmtId="0" fontId="35" fillId="74" borderId="70" xfId="51" applyFill="1" applyBorder="1" applyAlignment="1">
      <alignment horizontal="center"/>
    </xf>
    <xf numFmtId="0" fontId="35" fillId="74" borderId="40" xfId="51" applyFill="1" applyBorder="1" applyAlignment="1">
      <alignment horizontal="center"/>
    </xf>
    <xf numFmtId="0" fontId="1" fillId="74" borderId="7" xfId="3" applyFill="1" applyBorder="1" applyAlignment="1" applyProtection="1">
      <alignment horizontal="center"/>
      <protection locked="0"/>
    </xf>
    <xf numFmtId="0" fontId="1" fillId="74" borderId="1" xfId="3" applyFill="1" applyBorder="1" applyAlignment="1" applyProtection="1">
      <alignment horizontal="center"/>
      <protection locked="0"/>
    </xf>
    <xf numFmtId="0" fontId="1" fillId="74" borderId="18" xfId="3" applyFill="1" applyBorder="1" applyAlignment="1" applyProtection="1">
      <alignment horizontal="center"/>
      <protection locked="0"/>
    </xf>
    <xf numFmtId="0" fontId="1" fillId="74" borderId="3" xfId="3" applyFill="1" applyBorder="1" applyAlignment="1" applyProtection="1">
      <alignment horizontal="center"/>
      <protection locked="0"/>
    </xf>
    <xf numFmtId="0" fontId="1" fillId="74" borderId="0" xfId="3" applyFill="1" applyAlignment="1" applyProtection="1">
      <alignment horizontal="center"/>
      <protection locked="0"/>
    </xf>
    <xf numFmtId="0" fontId="1" fillId="74" borderId="17" xfId="3" applyFill="1" applyBorder="1" applyAlignment="1" applyProtection="1">
      <alignment horizontal="center"/>
      <protection locked="0"/>
    </xf>
    <xf numFmtId="0" fontId="1" fillId="74" borderId="53" xfId="3" applyFill="1" applyBorder="1" applyAlignment="1" applyProtection="1">
      <alignment horizontal="center"/>
      <protection locked="0"/>
    </xf>
    <xf numFmtId="0" fontId="1" fillId="74" borderId="70" xfId="3" applyFill="1" applyBorder="1" applyAlignment="1" applyProtection="1">
      <alignment horizontal="center"/>
      <protection locked="0"/>
    </xf>
    <xf numFmtId="0" fontId="1" fillId="74" borderId="40" xfId="3" applyFill="1" applyBorder="1" applyAlignment="1" applyProtection="1">
      <alignment horizontal="center"/>
      <protection locked="0"/>
    </xf>
    <xf numFmtId="0" fontId="4" fillId="74" borderId="93" xfId="3" applyFont="1" applyFill="1" applyBorder="1" applyAlignment="1" applyProtection="1">
      <alignment horizontal="center"/>
      <protection locked="0"/>
    </xf>
    <xf numFmtId="0" fontId="4" fillId="74" borderId="94" xfId="3" applyFont="1" applyFill="1" applyBorder="1" applyAlignment="1" applyProtection="1">
      <alignment horizontal="center"/>
      <protection locked="0"/>
    </xf>
    <xf numFmtId="0" fontId="4" fillId="74" borderId="95" xfId="3" applyFont="1" applyFill="1" applyBorder="1" applyAlignment="1" applyProtection="1">
      <alignment horizontal="center"/>
      <protection locked="0"/>
    </xf>
    <xf numFmtId="0" fontId="2" fillId="75" borderId="164" xfId="3" applyFont="1" applyFill="1" applyBorder="1" applyAlignment="1">
      <alignment horizontal="left"/>
    </xf>
    <xf numFmtId="0" fontId="2" fillId="75" borderId="60" xfId="3" applyFont="1" applyFill="1" applyBorder="1" applyAlignment="1">
      <alignment horizontal="left"/>
    </xf>
    <xf numFmtId="0" fontId="64" fillId="75" borderId="67" xfId="0" applyFont="1" applyFill="1" applyBorder="1" applyAlignment="1">
      <alignment horizontal="left"/>
    </xf>
    <xf numFmtId="0" fontId="2" fillId="74" borderId="158" xfId="3" applyFont="1" applyFill="1" applyBorder="1" applyProtection="1">
      <protection locked="0"/>
    </xf>
    <xf numFmtId="0" fontId="2" fillId="74" borderId="165" xfId="3" applyFont="1" applyFill="1" applyBorder="1" applyProtection="1">
      <protection locked="0"/>
    </xf>
    <xf numFmtId="0" fontId="2" fillId="74" borderId="54" xfId="3" applyFont="1" applyFill="1" applyBorder="1" applyAlignment="1" applyProtection="1">
      <alignment horizontal="center"/>
      <protection locked="0"/>
    </xf>
    <xf numFmtId="0" fontId="2" fillId="74" borderId="136" xfId="3" applyFont="1" applyFill="1" applyBorder="1" applyAlignment="1" applyProtection="1">
      <alignment horizontal="center"/>
      <protection locked="0"/>
    </xf>
    <xf numFmtId="0" fontId="2" fillId="74" borderId="165" xfId="3" applyFont="1" applyFill="1" applyBorder="1" applyAlignment="1" applyProtection="1">
      <alignment horizontal="center"/>
      <protection locked="0"/>
    </xf>
    <xf numFmtId="0" fontId="2" fillId="74" borderId="166" xfId="3" applyFont="1" applyFill="1" applyBorder="1" applyAlignment="1" applyProtection="1">
      <alignment horizontal="center"/>
      <protection locked="0"/>
    </xf>
    <xf numFmtId="0" fontId="2" fillId="74" borderId="283" xfId="3" applyFont="1" applyFill="1" applyBorder="1" applyAlignment="1" applyProtection="1">
      <alignment vertical="center"/>
      <protection locked="0"/>
    </xf>
    <xf numFmtId="0" fontId="1" fillId="74" borderId="284" xfId="3" applyFill="1" applyBorder="1" applyAlignment="1" applyProtection="1">
      <alignment vertical="center"/>
      <protection locked="0"/>
    </xf>
    <xf numFmtId="0" fontId="40" fillId="74" borderId="302" xfId="3" applyFont="1" applyFill="1" applyBorder="1" applyAlignment="1" applyProtection="1">
      <alignment horizontal="center" vertical="center" wrapText="1"/>
      <protection locked="0"/>
    </xf>
    <xf numFmtId="0" fontId="40" fillId="74" borderId="298" xfId="3" applyFont="1" applyFill="1" applyBorder="1" applyAlignment="1" applyProtection="1">
      <alignment horizontal="center" vertical="center" wrapText="1"/>
      <protection locked="0"/>
    </xf>
    <xf numFmtId="0" fontId="40" fillId="74" borderId="3" xfId="3" applyFont="1" applyFill="1" applyBorder="1" applyAlignment="1" applyProtection="1">
      <alignment horizontal="center" vertical="center" wrapText="1"/>
      <protection locked="0"/>
    </xf>
    <xf numFmtId="0" fontId="40" fillId="74" borderId="4" xfId="3" applyFont="1" applyFill="1" applyBorder="1" applyAlignment="1" applyProtection="1">
      <alignment horizontal="center" vertical="center" wrapText="1"/>
      <protection locked="0"/>
    </xf>
    <xf numFmtId="0" fontId="40" fillId="74" borderId="214" xfId="3" applyFont="1" applyFill="1" applyBorder="1" applyAlignment="1" applyProtection="1">
      <alignment horizontal="center" vertical="center" wrapText="1"/>
      <protection locked="0"/>
    </xf>
    <xf numFmtId="0" fontId="40" fillId="74" borderId="286" xfId="3" applyFont="1" applyFill="1" applyBorder="1" applyAlignment="1" applyProtection="1">
      <alignment horizontal="center" vertical="center" wrapText="1"/>
      <protection locked="0"/>
    </xf>
    <xf numFmtId="0" fontId="2" fillId="74" borderId="284" xfId="3" applyFont="1" applyFill="1" applyBorder="1" applyAlignment="1" applyProtection="1">
      <alignment horizontal="center" wrapText="1"/>
      <protection locked="0"/>
    </xf>
    <xf numFmtId="0" fontId="1" fillId="75" borderId="284" xfId="3" applyFill="1" applyBorder="1" applyAlignment="1" applyProtection="1">
      <alignment horizontal="left" wrapText="1"/>
      <protection locked="0"/>
    </xf>
    <xf numFmtId="4" fontId="1" fillId="74" borderId="292" xfId="3" applyNumberFormat="1" applyFill="1" applyBorder="1" applyAlignment="1" applyProtection="1">
      <alignment horizontal="center"/>
      <protection locked="0"/>
    </xf>
    <xf numFmtId="4" fontId="1" fillId="74" borderId="5" xfId="3" applyNumberFormat="1" applyFill="1" applyBorder="1" applyAlignment="1" applyProtection="1">
      <alignment horizontal="center"/>
      <protection locked="0"/>
    </xf>
    <xf numFmtId="4" fontId="1" fillId="74" borderId="254" xfId="3" applyNumberFormat="1" applyFill="1" applyBorder="1" applyAlignment="1" applyProtection="1">
      <alignment horizontal="center"/>
      <protection locked="0"/>
    </xf>
    <xf numFmtId="4" fontId="1" fillId="74" borderId="293" xfId="3" applyNumberFormat="1" applyFill="1" applyBorder="1" applyAlignment="1" applyProtection="1">
      <alignment horizontal="center"/>
      <protection locked="0"/>
    </xf>
    <xf numFmtId="4" fontId="1" fillId="74" borderId="15" xfId="3" applyNumberFormat="1" applyFill="1" applyBorder="1" applyAlignment="1" applyProtection="1">
      <alignment horizontal="center"/>
      <protection locked="0"/>
    </xf>
    <xf numFmtId="4" fontId="1" fillId="74" borderId="255" xfId="3" applyNumberFormat="1" applyFill="1" applyBorder="1" applyAlignment="1" applyProtection="1">
      <alignment horizontal="center"/>
      <protection locked="0"/>
    </xf>
    <xf numFmtId="0" fontId="0" fillId="75" borderId="287" xfId="3" applyFont="1" applyFill="1" applyBorder="1" applyAlignment="1" applyProtection="1">
      <alignment horizontal="left" wrapText="1"/>
      <protection locked="0"/>
    </xf>
    <xf numFmtId="0" fontId="1" fillId="75" borderId="290" xfId="3" applyFill="1" applyBorder="1" applyAlignment="1" applyProtection="1">
      <alignment horizontal="left" wrapText="1"/>
      <protection locked="0"/>
    </xf>
    <xf numFmtId="0" fontId="2" fillId="74" borderId="283" xfId="3" applyFont="1" applyFill="1" applyBorder="1" applyAlignment="1" applyProtection="1">
      <alignment vertical="center" wrapText="1"/>
      <protection locked="0"/>
    </xf>
    <xf numFmtId="0" fontId="1" fillId="74" borderId="284" xfId="3" applyFill="1" applyBorder="1" applyAlignment="1" applyProtection="1">
      <alignment vertical="center" wrapText="1"/>
      <protection locked="0"/>
    </xf>
    <xf numFmtId="0" fontId="2" fillId="74" borderId="148" xfId="3" applyFont="1" applyFill="1" applyBorder="1" applyAlignment="1" applyProtection="1">
      <alignment vertical="center" wrapText="1"/>
      <protection locked="0"/>
    </xf>
    <xf numFmtId="0" fontId="1" fillId="74" borderId="149" xfId="3" applyFill="1" applyBorder="1" applyAlignment="1" applyProtection="1">
      <alignment vertical="center" wrapText="1"/>
      <protection locked="0"/>
    </xf>
    <xf numFmtId="0" fontId="38" fillId="83" borderId="158" xfId="51" applyFont="1" applyFill="1" applyBorder="1" applyAlignment="1">
      <alignment horizontal="left" vertical="center"/>
    </xf>
    <xf numFmtId="0" fontId="38" fillId="83" borderId="165" xfId="51" applyFont="1" applyFill="1" applyBorder="1" applyAlignment="1">
      <alignment horizontal="left" vertical="center"/>
    </xf>
    <xf numFmtId="0" fontId="37" fillId="75" borderId="158" xfId="51" applyFont="1" applyFill="1" applyBorder="1" applyAlignment="1" applyProtection="1">
      <alignment horizontal="left" vertical="top" wrapText="1"/>
      <protection locked="0"/>
    </xf>
    <xf numFmtId="0" fontId="37" fillId="75" borderId="165" xfId="51" applyFont="1" applyFill="1" applyBorder="1" applyAlignment="1" applyProtection="1">
      <alignment horizontal="left" vertical="top" wrapText="1"/>
      <protection locked="0"/>
    </xf>
    <xf numFmtId="0" fontId="38" fillId="83" borderId="165" xfId="51" applyFont="1" applyFill="1" applyBorder="1" applyAlignment="1">
      <alignment horizontal="center" vertical="center" wrapText="1"/>
    </xf>
    <xf numFmtId="0" fontId="38" fillId="83" borderId="284" xfId="51" applyFont="1" applyFill="1" applyBorder="1" applyAlignment="1">
      <alignment horizontal="center" vertical="center" wrapText="1"/>
    </xf>
    <xf numFmtId="0" fontId="38" fillId="83" borderId="149" xfId="51" applyFont="1" applyFill="1" applyBorder="1" applyAlignment="1">
      <alignment horizontal="center" vertical="center" wrapText="1"/>
    </xf>
    <xf numFmtId="0" fontId="37" fillId="75" borderId="289" xfId="51" applyFont="1" applyFill="1" applyBorder="1" applyAlignment="1" applyProtection="1">
      <alignment horizontal="left" vertical="top" wrapText="1"/>
      <protection locked="0"/>
    </xf>
    <xf numFmtId="0" fontId="37" fillId="75" borderId="282" xfId="51" applyFont="1" applyFill="1" applyBorder="1" applyAlignment="1" applyProtection="1">
      <alignment horizontal="left" vertical="top" wrapText="1"/>
      <protection locked="0"/>
    </xf>
    <xf numFmtId="0" fontId="37" fillId="75" borderId="290" xfId="51" applyFont="1" applyFill="1" applyBorder="1" applyAlignment="1" applyProtection="1">
      <alignment horizontal="left" vertical="top" wrapText="1"/>
      <protection locked="0"/>
    </xf>
    <xf numFmtId="0" fontId="38" fillId="83" borderId="148" xfId="51" applyFont="1" applyFill="1" applyBorder="1" applyAlignment="1">
      <alignment horizontal="left" vertical="center"/>
    </xf>
    <xf numFmtId="0" fontId="38" fillId="83" borderId="149" xfId="51" applyFont="1" applyFill="1" applyBorder="1" applyAlignment="1">
      <alignment horizontal="left" vertical="center"/>
    </xf>
    <xf numFmtId="0" fontId="37" fillId="83" borderId="9" xfId="51" applyFont="1" applyFill="1" applyBorder="1" applyAlignment="1">
      <alignment horizontal="center" vertical="center" wrapText="1"/>
    </xf>
    <xf numFmtId="0" fontId="37" fillId="83" borderId="5" xfId="51" applyFont="1" applyFill="1" applyBorder="1" applyAlignment="1">
      <alignment horizontal="center" vertical="center" wrapText="1"/>
    </xf>
    <xf numFmtId="0" fontId="37" fillId="83" borderId="43" xfId="51" applyFont="1" applyFill="1" applyBorder="1" applyAlignment="1">
      <alignment horizontal="center" vertical="center" wrapText="1"/>
    </xf>
    <xf numFmtId="0" fontId="37" fillId="83" borderId="283" xfId="51" applyFont="1" applyFill="1" applyBorder="1" applyAlignment="1">
      <alignment horizontal="left" vertical="center"/>
    </xf>
    <xf numFmtId="0" fontId="37" fillId="83" borderId="284" xfId="51" applyFont="1" applyFill="1" applyBorder="1" applyAlignment="1">
      <alignment horizontal="left" vertical="center"/>
    </xf>
    <xf numFmtId="0" fontId="37" fillId="83" borderId="283" xfId="51" applyFont="1" applyFill="1" applyBorder="1" applyAlignment="1">
      <alignment horizontal="left" vertical="center" wrapText="1"/>
    </xf>
    <xf numFmtId="0" fontId="37" fillId="83" borderId="284" xfId="51" applyFont="1" applyFill="1" applyBorder="1" applyAlignment="1">
      <alignment horizontal="left" vertical="center" wrapText="1"/>
    </xf>
    <xf numFmtId="0" fontId="37" fillId="83" borderId="287" xfId="51" applyFont="1" applyFill="1" applyBorder="1" applyAlignment="1">
      <alignment horizontal="left" vertical="center" wrapText="1"/>
    </xf>
    <xf numFmtId="0" fontId="38" fillId="83" borderId="9" xfId="51" applyFont="1" applyFill="1" applyBorder="1" applyAlignment="1">
      <alignment horizontal="center" vertical="center" wrapText="1"/>
    </xf>
    <xf numFmtId="0" fontId="38" fillId="83" borderId="5" xfId="51" applyFont="1" applyFill="1" applyBorder="1" applyAlignment="1">
      <alignment horizontal="center" vertical="center" wrapText="1"/>
    </xf>
    <xf numFmtId="0" fontId="38" fillId="83" borderId="43" xfId="51" applyFont="1" applyFill="1" applyBorder="1" applyAlignment="1">
      <alignment horizontal="center" vertical="center" wrapText="1"/>
    </xf>
    <xf numFmtId="0" fontId="2" fillId="74" borderId="158" xfId="3" applyFont="1" applyFill="1" applyBorder="1" applyAlignment="1" applyProtection="1">
      <alignment horizontal="left" vertical="center" wrapText="1"/>
      <protection locked="0"/>
    </xf>
    <xf numFmtId="0" fontId="2" fillId="74" borderId="165" xfId="3" applyFont="1" applyFill="1" applyBorder="1" applyAlignment="1" applyProtection="1">
      <alignment horizontal="left" vertical="center" wrapText="1"/>
      <protection locked="0"/>
    </xf>
    <xf numFmtId="0" fontId="2" fillId="74" borderId="283" xfId="3" applyFont="1" applyFill="1" applyBorder="1" applyAlignment="1" applyProtection="1">
      <alignment horizontal="left" vertical="center" wrapText="1"/>
      <protection locked="0"/>
    </xf>
    <xf numFmtId="0" fontId="2" fillId="74" borderId="284" xfId="3" applyFont="1" applyFill="1" applyBorder="1" applyAlignment="1" applyProtection="1">
      <alignment horizontal="left" vertical="center" wrapText="1"/>
      <protection locked="0"/>
    </xf>
    <xf numFmtId="0" fontId="40" fillId="74" borderId="138" xfId="3" applyFont="1" applyFill="1" applyBorder="1" applyAlignment="1" applyProtection="1">
      <alignment horizontal="center" vertical="center" wrapText="1"/>
      <protection locked="0"/>
    </xf>
    <xf numFmtId="0" fontId="40" fillId="74" borderId="54" xfId="3" applyFont="1" applyFill="1" applyBorder="1" applyAlignment="1" applyProtection="1">
      <alignment horizontal="center" vertical="center" wrapText="1"/>
      <protection locked="0"/>
    </xf>
    <xf numFmtId="0" fontId="40" fillId="74" borderId="139" xfId="3" applyFont="1" applyFill="1" applyBorder="1" applyAlignment="1" applyProtection="1">
      <alignment horizontal="center" vertical="center" wrapText="1"/>
      <protection locked="0"/>
    </xf>
    <xf numFmtId="0" fontId="2" fillId="74" borderId="284" xfId="3" applyFont="1" applyFill="1" applyBorder="1" applyAlignment="1" applyProtection="1">
      <alignment horizontal="center"/>
      <protection locked="0"/>
    </xf>
    <xf numFmtId="0" fontId="2" fillId="74" borderId="285" xfId="3" applyFont="1" applyFill="1" applyBorder="1" applyAlignment="1" applyProtection="1">
      <alignment horizontal="center"/>
      <protection locked="0"/>
    </xf>
    <xf numFmtId="0" fontId="2" fillId="74" borderId="284" xfId="3" applyFont="1" applyFill="1" applyBorder="1" applyAlignment="1" applyProtection="1">
      <alignment horizontal="left"/>
      <protection locked="0"/>
    </xf>
    <xf numFmtId="0" fontId="1" fillId="75" borderId="284" xfId="3" applyFill="1" applyBorder="1" applyAlignment="1" applyProtection="1">
      <alignment horizontal="left"/>
      <protection locked="0"/>
    </xf>
    <xf numFmtId="0" fontId="2" fillId="74" borderId="148" xfId="3" applyFont="1" applyFill="1" applyBorder="1" applyAlignment="1" applyProtection="1">
      <alignment horizontal="left"/>
      <protection locked="0"/>
    </xf>
    <xf numFmtId="0" fontId="2" fillId="74" borderId="149" xfId="3" applyFont="1" applyFill="1" applyBorder="1" applyAlignment="1" applyProtection="1">
      <alignment horizontal="left"/>
      <protection locked="0"/>
    </xf>
    <xf numFmtId="0" fontId="2" fillId="74" borderId="14" xfId="3" applyFont="1" applyFill="1" applyBorder="1" applyAlignment="1" applyProtection="1">
      <alignment horizontal="left"/>
      <protection locked="0"/>
    </xf>
    <xf numFmtId="0" fontId="2" fillId="74" borderId="12" xfId="3" applyFont="1" applyFill="1" applyBorder="1" applyAlignment="1" applyProtection="1">
      <alignment horizontal="left"/>
      <protection locked="0"/>
    </xf>
    <xf numFmtId="0" fontId="2" fillId="74" borderId="16" xfId="3" applyFont="1" applyFill="1" applyBorder="1" applyAlignment="1" applyProtection="1">
      <alignment horizontal="left"/>
      <protection locked="0"/>
    </xf>
    <xf numFmtId="0" fontId="2" fillId="74" borderId="148" xfId="3" applyFont="1" applyFill="1" applyBorder="1" applyAlignment="1" applyProtection="1">
      <alignment horizontal="left" wrapText="1"/>
      <protection locked="0"/>
    </xf>
    <xf numFmtId="0" fontId="2" fillId="74" borderId="149" xfId="3" applyFont="1" applyFill="1" applyBorder="1" applyAlignment="1" applyProtection="1">
      <alignment horizontal="left" wrapText="1"/>
      <protection locked="0"/>
    </xf>
    <xf numFmtId="0" fontId="2" fillId="74" borderId="8" xfId="3" applyFont="1" applyFill="1" applyBorder="1" applyAlignment="1" applyProtection="1">
      <alignment horizontal="center" vertical="center"/>
      <protection locked="0"/>
    </xf>
    <xf numFmtId="0" fontId="2" fillId="74" borderId="286" xfId="3" applyFont="1" applyFill="1" applyBorder="1" applyAlignment="1" applyProtection="1">
      <alignment horizontal="center" vertical="center"/>
      <protection locked="0"/>
    </xf>
    <xf numFmtId="0" fontId="2" fillId="74" borderId="9" xfId="3" applyFont="1" applyFill="1" applyBorder="1" applyAlignment="1" applyProtection="1">
      <alignment horizontal="center" vertical="center" wrapText="1"/>
      <protection locked="0"/>
    </xf>
    <xf numFmtId="0" fontId="2" fillId="74" borderId="254" xfId="3" applyFont="1" applyFill="1" applyBorder="1" applyAlignment="1" applyProtection="1">
      <alignment horizontal="center" vertical="center" wrapText="1"/>
      <protection locked="0"/>
    </xf>
    <xf numFmtId="0" fontId="2" fillId="74" borderId="7" xfId="3" applyFont="1" applyFill="1" applyBorder="1" applyAlignment="1" applyProtection="1">
      <alignment horizontal="center" vertical="center"/>
      <protection locked="0"/>
    </xf>
    <xf numFmtId="0" fontId="2" fillId="74" borderId="1" xfId="3" applyFont="1" applyFill="1" applyBorder="1" applyAlignment="1" applyProtection="1">
      <alignment horizontal="center" vertical="center"/>
      <protection locked="0"/>
    </xf>
    <xf numFmtId="0" fontId="2" fillId="74" borderId="214" xfId="3" applyFont="1" applyFill="1" applyBorder="1" applyAlignment="1" applyProtection="1">
      <alignment horizontal="center" vertical="center"/>
      <protection locked="0"/>
    </xf>
    <xf numFmtId="0" fontId="2" fillId="74" borderId="295" xfId="3" applyFont="1" applyFill="1" applyBorder="1" applyAlignment="1" applyProtection="1">
      <alignment horizontal="center" vertical="center"/>
      <protection locked="0"/>
    </xf>
    <xf numFmtId="0" fontId="2" fillId="74" borderId="54" xfId="3" applyFont="1" applyFill="1" applyBorder="1" applyAlignment="1" applyProtection="1">
      <alignment horizontal="center" vertical="center" wrapText="1"/>
      <protection locked="0"/>
    </xf>
    <xf numFmtId="0" fontId="2" fillId="74" borderId="139" xfId="3" applyFont="1" applyFill="1" applyBorder="1" applyAlignment="1" applyProtection="1">
      <alignment horizontal="center" vertical="center" wrapText="1"/>
      <protection locked="0"/>
    </xf>
    <xf numFmtId="0" fontId="2" fillId="74" borderId="212" xfId="3" applyFont="1" applyFill="1" applyBorder="1" applyAlignment="1" applyProtection="1">
      <alignment horizontal="left" wrapText="1"/>
      <protection locked="0"/>
    </xf>
    <xf numFmtId="0" fontId="2" fillId="74" borderId="254" xfId="3" applyFont="1" applyFill="1" applyBorder="1" applyAlignment="1" applyProtection="1">
      <alignment horizontal="left" wrapText="1"/>
      <protection locked="0"/>
    </xf>
    <xf numFmtId="0" fontId="2" fillId="74" borderId="283" xfId="3" applyFont="1" applyFill="1" applyBorder="1" applyAlignment="1" applyProtection="1">
      <alignment horizontal="left" wrapText="1"/>
      <protection locked="0"/>
    </xf>
    <xf numFmtId="0" fontId="2" fillId="74" borderId="284" xfId="3" applyFont="1" applyFill="1" applyBorder="1" applyAlignment="1" applyProtection="1">
      <alignment horizontal="left" wrapText="1"/>
      <protection locked="0"/>
    </xf>
    <xf numFmtId="0" fontId="2" fillId="74" borderId="10" xfId="3" applyFont="1" applyFill="1" applyBorder="1" applyAlignment="1" applyProtection="1">
      <alignment horizontal="center" vertical="center" wrapText="1"/>
      <protection locked="0"/>
    </xf>
    <xf numFmtId="0" fontId="2" fillId="74" borderId="255" xfId="3" applyFont="1" applyFill="1" applyBorder="1" applyAlignment="1" applyProtection="1">
      <alignment horizontal="center" vertical="center" wrapText="1"/>
      <protection locked="0"/>
    </xf>
    <xf numFmtId="0" fontId="2" fillId="74" borderId="7" xfId="3" applyFont="1" applyFill="1" applyBorder="1" applyAlignment="1" applyProtection="1">
      <alignment horizontal="left"/>
      <protection locked="0"/>
    </xf>
    <xf numFmtId="0" fontId="2" fillId="74" borderId="1" xfId="3" applyFont="1" applyFill="1" applyBorder="1" applyAlignment="1" applyProtection="1">
      <alignment horizontal="left"/>
      <protection locked="0"/>
    </xf>
    <xf numFmtId="0" fontId="2" fillId="74" borderId="8" xfId="3" applyFont="1" applyFill="1" applyBorder="1" applyAlignment="1" applyProtection="1">
      <alignment horizontal="left"/>
      <protection locked="0"/>
    </xf>
    <xf numFmtId="0" fontId="2" fillId="74" borderId="53" xfId="3" applyFont="1" applyFill="1" applyBorder="1" applyAlignment="1" applyProtection="1">
      <alignment horizontal="left"/>
      <protection locked="0"/>
    </xf>
    <xf numFmtId="0" fontId="2" fillId="74" borderId="70" xfId="3" applyFont="1" applyFill="1" applyBorder="1" applyAlignment="1" applyProtection="1">
      <alignment horizontal="left"/>
      <protection locked="0"/>
    </xf>
    <xf numFmtId="0" fontId="2" fillId="74" borderId="41" xfId="3" applyFont="1" applyFill="1" applyBorder="1" applyAlignment="1" applyProtection="1">
      <alignment horizontal="left"/>
      <protection locked="0"/>
    </xf>
    <xf numFmtId="0" fontId="2" fillId="74" borderId="18" xfId="3" applyFont="1" applyFill="1" applyBorder="1" applyAlignment="1" applyProtection="1">
      <alignment horizontal="center" vertical="center"/>
      <protection locked="0"/>
    </xf>
    <xf numFmtId="0" fontId="2" fillId="74" borderId="53" xfId="3" applyFont="1" applyFill="1" applyBorder="1" applyAlignment="1" applyProtection="1">
      <alignment horizontal="center" vertical="center"/>
      <protection locked="0"/>
    </xf>
    <xf numFmtId="0" fontId="2" fillId="74" borderId="40" xfId="3" applyFont="1" applyFill="1" applyBorder="1" applyAlignment="1" applyProtection="1">
      <alignment horizontal="center" vertical="center"/>
      <protection locked="0"/>
    </xf>
    <xf numFmtId="0" fontId="1" fillId="74" borderId="148" xfId="3" applyFill="1" applyBorder="1" applyAlignment="1" applyProtection="1">
      <alignment horizontal="left"/>
      <protection locked="0"/>
    </xf>
    <xf numFmtId="0" fontId="1" fillId="74" borderId="149" xfId="3" applyFill="1" applyBorder="1" applyAlignment="1" applyProtection="1">
      <alignment horizontal="left"/>
      <protection locked="0"/>
    </xf>
    <xf numFmtId="0" fontId="2" fillId="74" borderId="212" xfId="3" applyFont="1" applyFill="1" applyBorder="1" applyAlignment="1" applyProtection="1">
      <alignment horizontal="left"/>
      <protection locked="0"/>
    </xf>
    <xf numFmtId="0" fontId="2" fillId="74" borderId="254" xfId="3" applyFont="1" applyFill="1" applyBorder="1" applyAlignment="1" applyProtection="1">
      <alignment horizontal="left"/>
      <protection locked="0"/>
    </xf>
    <xf numFmtId="0" fontId="2" fillId="74" borderId="283" xfId="3" applyFont="1" applyFill="1" applyBorder="1" applyAlignment="1" applyProtection="1">
      <alignment horizontal="left"/>
      <protection locked="0"/>
    </xf>
    <xf numFmtId="0" fontId="1" fillId="74" borderId="158" xfId="3" applyFill="1" applyBorder="1" applyAlignment="1">
      <alignment horizontal="left"/>
    </xf>
    <xf numFmtId="0" fontId="1" fillId="74" borderId="165" xfId="3" applyFill="1" applyBorder="1" applyAlignment="1">
      <alignment horizontal="left"/>
    </xf>
    <xf numFmtId="0" fontId="2" fillId="74" borderId="137" xfId="0" applyFont="1" applyFill="1" applyBorder="1" applyAlignment="1" applyProtection="1">
      <alignment horizontal="center" wrapText="1"/>
      <protection locked="0"/>
    </xf>
    <xf numFmtId="0" fontId="2" fillId="74" borderId="0" xfId="0" applyFont="1" applyFill="1" applyAlignment="1" applyProtection="1">
      <alignment horizontal="center" wrapText="1"/>
      <protection locked="0"/>
    </xf>
    <xf numFmtId="0" fontId="2" fillId="74" borderId="17" xfId="0" applyFont="1" applyFill="1" applyBorder="1" applyAlignment="1" applyProtection="1">
      <alignment horizontal="center" wrapText="1"/>
      <protection locked="0"/>
    </xf>
    <xf numFmtId="0" fontId="2" fillId="74" borderId="165" xfId="0" applyFont="1" applyFill="1" applyBorder="1" applyProtection="1">
      <protection locked="0"/>
    </xf>
    <xf numFmtId="0" fontId="2" fillId="75" borderId="165" xfId="0" applyFont="1" applyFill="1" applyBorder="1" applyAlignment="1" applyProtection="1">
      <alignment horizontal="left" vertical="center"/>
      <protection locked="0"/>
    </xf>
    <xf numFmtId="0" fontId="2" fillId="75" borderId="166" xfId="0" applyFont="1" applyFill="1" applyBorder="1" applyAlignment="1" applyProtection="1">
      <alignment horizontal="left" vertical="center"/>
      <protection locked="0"/>
    </xf>
    <xf numFmtId="0" fontId="2" fillId="75" borderId="284" xfId="0" applyFont="1" applyFill="1" applyBorder="1" applyAlignment="1" applyProtection="1">
      <alignment horizontal="left" vertical="center"/>
      <protection locked="0"/>
    </xf>
    <xf numFmtId="0" fontId="2" fillId="75" borderId="285" xfId="0" applyFont="1" applyFill="1" applyBorder="1" applyAlignment="1" applyProtection="1">
      <alignment horizontal="left" vertical="center"/>
      <protection locked="0"/>
    </xf>
    <xf numFmtId="0" fontId="4" fillId="74" borderId="54" xfId="0" applyFont="1" applyFill="1" applyBorder="1" applyAlignment="1" applyProtection="1">
      <alignment horizontal="center"/>
      <protection locked="0"/>
    </xf>
    <xf numFmtId="0" fontId="4" fillId="74" borderId="139" xfId="0" applyFont="1" applyFill="1" applyBorder="1" applyAlignment="1" applyProtection="1">
      <alignment horizontal="center"/>
      <protection locked="0"/>
    </xf>
    <xf numFmtId="0" fontId="126" fillId="74" borderId="152" xfId="0" applyFont="1" applyFill="1" applyBorder="1" applyAlignment="1">
      <alignment horizontal="center"/>
    </xf>
    <xf numFmtId="0" fontId="126" fillId="74" borderId="154" xfId="0" applyFont="1" applyFill="1" applyBorder="1" applyAlignment="1">
      <alignment horizontal="center"/>
    </xf>
    <xf numFmtId="0" fontId="2" fillId="75" borderId="295" xfId="0" applyFont="1" applyFill="1" applyBorder="1" applyAlignment="1">
      <alignment horizontal="left"/>
    </xf>
    <xf numFmtId="0" fontId="2" fillId="75" borderId="286" xfId="0" applyFont="1" applyFill="1" applyBorder="1" applyAlignment="1">
      <alignment horizontal="left"/>
    </xf>
    <xf numFmtId="0" fontId="64" fillId="75" borderId="152" xfId="0" applyFont="1" applyFill="1" applyBorder="1" applyAlignment="1" applyProtection="1">
      <alignment horizontal="center"/>
      <protection locked="0"/>
    </xf>
    <xf numFmtId="0" fontId="64" fillId="75" borderId="153" xfId="0" applyFont="1" applyFill="1" applyBorder="1" applyAlignment="1" applyProtection="1">
      <alignment horizontal="center"/>
      <protection locked="0"/>
    </xf>
    <xf numFmtId="0" fontId="30" fillId="74" borderId="97" xfId="0" applyFont="1" applyFill="1" applyBorder="1" applyAlignment="1" applyProtection="1">
      <alignment horizontal="center" vertical="center" wrapText="1"/>
      <protection locked="0"/>
    </xf>
    <xf numFmtId="0" fontId="30" fillId="74" borderId="12" xfId="0" applyFont="1" applyFill="1" applyBorder="1" applyAlignment="1">
      <alignment horizontal="center" vertical="center"/>
    </xf>
    <xf numFmtId="0" fontId="30" fillId="74" borderId="16" xfId="0" applyFont="1" applyFill="1" applyBorder="1" applyAlignment="1">
      <alignment horizontal="center" vertical="center"/>
    </xf>
    <xf numFmtId="0" fontId="101" fillId="74" borderId="14" xfId="0" applyFont="1" applyFill="1" applyBorder="1" applyAlignment="1" applyProtection="1">
      <alignment horizontal="center" vertical="center" wrapText="1"/>
      <protection locked="0"/>
    </xf>
    <xf numFmtId="0" fontId="101" fillId="74" borderId="12" xfId="0" applyFont="1" applyFill="1" applyBorder="1" applyAlignment="1" applyProtection="1">
      <alignment horizontal="center" vertical="center" wrapText="1"/>
      <protection locked="0"/>
    </xf>
    <xf numFmtId="0" fontId="101" fillId="74" borderId="16" xfId="0" applyFont="1" applyFill="1" applyBorder="1" applyAlignment="1" applyProtection="1">
      <alignment horizontal="center" vertical="center" wrapText="1"/>
      <protection locked="0"/>
    </xf>
    <xf numFmtId="0" fontId="0" fillId="0" borderId="0" xfId="0" applyAlignment="1" applyProtection="1">
      <alignment wrapText="1"/>
      <protection locked="0"/>
    </xf>
    <xf numFmtId="0" fontId="0" fillId="0" borderId="0" xfId="0" applyProtection="1">
      <protection locked="0"/>
    </xf>
    <xf numFmtId="0" fontId="30" fillId="74" borderId="91" xfId="0" applyFont="1" applyFill="1" applyBorder="1" applyAlignment="1" applyProtection="1">
      <alignment horizontal="center" vertical="center"/>
      <protection locked="0"/>
    </xf>
    <xf numFmtId="0" fontId="30" fillId="74" borderId="85" xfId="0" applyFont="1" applyFill="1" applyBorder="1" applyAlignment="1" applyProtection="1">
      <alignment horizontal="center" vertical="center"/>
      <protection locked="0"/>
    </xf>
    <xf numFmtId="0" fontId="30" fillId="74" borderId="92" xfId="0" applyFont="1" applyFill="1" applyBorder="1" applyAlignment="1" applyProtection="1">
      <alignment horizontal="center" vertical="center"/>
      <protection locked="0"/>
    </xf>
    <xf numFmtId="0" fontId="0" fillId="75" borderId="149" xfId="0" applyFill="1" applyBorder="1" applyAlignment="1" applyProtection="1">
      <alignment horizontal="center" vertical="center"/>
      <protection locked="0"/>
    </xf>
    <xf numFmtId="0" fontId="0" fillId="75" borderId="150" xfId="0" applyFill="1" applyBorder="1" applyAlignment="1" applyProtection="1">
      <alignment horizontal="center" vertical="center"/>
      <protection locked="0"/>
    </xf>
    <xf numFmtId="0" fontId="0" fillId="75" borderId="284" xfId="0" applyFill="1" applyBorder="1" applyAlignment="1" applyProtection="1">
      <alignment horizontal="center" vertical="center"/>
      <protection locked="0"/>
    </xf>
    <xf numFmtId="0" fontId="0" fillId="75" borderId="285" xfId="0" applyFill="1" applyBorder="1" applyAlignment="1" applyProtection="1">
      <alignment horizontal="center" vertical="center"/>
      <protection locked="0"/>
    </xf>
    <xf numFmtId="0" fontId="101" fillId="74" borderId="91" xfId="0" applyFont="1" applyFill="1" applyBorder="1" applyAlignment="1" applyProtection="1">
      <alignment horizontal="center" vertical="center"/>
      <protection locked="0"/>
    </xf>
    <xf numFmtId="0" fontId="101" fillId="74" borderId="85" xfId="0" applyFont="1" applyFill="1" applyBorder="1" applyAlignment="1" applyProtection="1">
      <alignment horizontal="center" vertical="center"/>
      <protection locked="0"/>
    </xf>
    <xf numFmtId="0" fontId="101" fillId="74" borderId="92" xfId="0" applyFont="1" applyFill="1" applyBorder="1" applyAlignment="1" applyProtection="1">
      <alignment horizontal="center" vertical="center"/>
      <protection locked="0"/>
    </xf>
    <xf numFmtId="0" fontId="2" fillId="74" borderId="284" xfId="0" applyFont="1" applyFill="1" applyBorder="1" applyAlignment="1" applyProtection="1">
      <alignment horizontal="center" wrapText="1"/>
      <protection locked="0"/>
    </xf>
    <xf numFmtId="0" fontId="2" fillId="74" borderId="285" xfId="0" applyFont="1" applyFill="1" applyBorder="1" applyAlignment="1" applyProtection="1">
      <alignment horizontal="center" wrapText="1"/>
      <protection locked="0"/>
    </xf>
    <xf numFmtId="0" fontId="101" fillId="74" borderId="97" xfId="0" applyFont="1" applyFill="1" applyBorder="1" applyAlignment="1" applyProtection="1">
      <alignment horizontal="center" vertical="center" wrapText="1"/>
      <protection locked="0"/>
    </xf>
    <xf numFmtId="0" fontId="135" fillId="38" borderId="29" xfId="0" applyFont="1" applyFill="1" applyBorder="1" applyAlignment="1">
      <alignment horizontal="center" vertical="center"/>
    </xf>
    <xf numFmtId="0" fontId="135" fillId="38" borderId="0" xfId="0" applyFont="1" applyFill="1" applyAlignment="1">
      <alignment horizontal="center" vertical="center"/>
    </xf>
    <xf numFmtId="0" fontId="135" fillId="38" borderId="30" xfId="0" applyFont="1" applyFill="1" applyBorder="1" applyAlignment="1">
      <alignment horizontal="center" vertical="center"/>
    </xf>
    <xf numFmtId="0" fontId="16" fillId="0" borderId="0" xfId="0" applyFont="1" applyAlignment="1">
      <alignment horizontal="left"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vertical="center" wrapText="1"/>
    </xf>
    <xf numFmtId="0" fontId="135" fillId="0" borderId="0" xfId="0" applyFont="1" applyAlignment="1">
      <alignment horizontal="center" vertical="center"/>
    </xf>
    <xf numFmtId="0" fontId="16" fillId="39" borderId="284" xfId="0" applyFont="1" applyFill="1" applyBorder="1" applyAlignment="1" applyProtection="1">
      <alignment horizontal="left" vertical="center"/>
      <protection locked="0"/>
    </xf>
    <xf numFmtId="0" fontId="16" fillId="39" borderId="306" xfId="0" applyFont="1" applyFill="1" applyBorder="1" applyAlignment="1" applyProtection="1">
      <alignment horizontal="left" vertical="center"/>
      <protection locked="0"/>
    </xf>
    <xf numFmtId="0" fontId="16" fillId="38" borderId="284" xfId="0" applyFont="1" applyFill="1" applyBorder="1" applyAlignment="1" applyProtection="1">
      <alignment horizontal="left" vertical="center"/>
      <protection locked="0"/>
    </xf>
    <xf numFmtId="0" fontId="16" fillId="38" borderId="306" xfId="0" applyFont="1" applyFill="1" applyBorder="1" applyAlignment="1" applyProtection="1">
      <alignment horizontal="left" vertical="center"/>
      <protection locked="0"/>
    </xf>
    <xf numFmtId="0" fontId="39" fillId="75" borderId="284" xfId="0" applyFont="1" applyFill="1" applyBorder="1" applyProtection="1">
      <protection locked="0"/>
    </xf>
    <xf numFmtId="0" fontId="16" fillId="38" borderId="305" xfId="0" applyFont="1" applyFill="1" applyBorder="1" applyAlignment="1">
      <alignment horizontal="left" vertical="center" wrapText="1"/>
    </xf>
    <xf numFmtId="0" fontId="16" fillId="38" borderId="187" xfId="0" applyFont="1" applyFill="1" applyBorder="1" applyAlignment="1">
      <alignment horizontal="left" vertical="center" wrapText="1"/>
    </xf>
    <xf numFmtId="0" fontId="16" fillId="38" borderId="298" xfId="0" applyFont="1" applyFill="1" applyBorder="1" applyAlignment="1">
      <alignment horizontal="left" vertical="center" wrapText="1"/>
    </xf>
    <xf numFmtId="0" fontId="135" fillId="38" borderId="29" xfId="0" applyFont="1" applyFill="1" applyBorder="1" applyAlignment="1">
      <alignment horizontal="left" vertical="center" wrapText="1"/>
    </xf>
    <xf numFmtId="0" fontId="135" fillId="38" borderId="0" xfId="0" applyFont="1" applyFill="1" applyAlignment="1">
      <alignment horizontal="left" vertical="center" wrapText="1"/>
    </xf>
    <xf numFmtId="0" fontId="135" fillId="38" borderId="4" xfId="0" applyFont="1" applyFill="1" applyBorder="1" applyAlignment="1">
      <alignment horizontal="left" vertical="center" wrapText="1"/>
    </xf>
    <xf numFmtId="0" fontId="64" fillId="74" borderId="283" xfId="0" applyFont="1" applyFill="1" applyBorder="1" applyAlignment="1" applyProtection="1">
      <alignment horizontal="right"/>
      <protection locked="0"/>
    </xf>
    <xf numFmtId="0" fontId="39" fillId="74" borderId="284" xfId="0" applyFont="1" applyFill="1" applyBorder="1" applyAlignment="1" applyProtection="1">
      <alignment horizontal="right"/>
      <protection locked="0"/>
    </xf>
    <xf numFmtId="0" fontId="64" fillId="74" borderId="291" xfId="0" applyFont="1" applyFill="1" applyBorder="1" applyAlignment="1" applyProtection="1">
      <alignment horizontal="right"/>
      <protection locked="0"/>
    </xf>
    <xf numFmtId="0" fontId="39" fillId="74" borderId="292" xfId="0" applyFont="1" applyFill="1" applyBorder="1" applyAlignment="1" applyProtection="1">
      <alignment horizontal="right"/>
      <protection locked="0"/>
    </xf>
    <xf numFmtId="0" fontId="64" fillId="74" borderId="286" xfId="0" applyFont="1" applyFill="1" applyBorder="1" applyProtection="1">
      <protection locked="0"/>
    </xf>
    <xf numFmtId="0" fontId="64" fillId="74" borderId="254" xfId="0" applyFont="1" applyFill="1" applyBorder="1" applyProtection="1">
      <protection locked="0"/>
    </xf>
    <xf numFmtId="0" fontId="64" fillId="74" borderId="290" xfId="0" applyFont="1" applyFill="1" applyBorder="1" applyProtection="1">
      <protection locked="0"/>
    </xf>
    <xf numFmtId="0" fontId="64" fillId="74" borderId="284" xfId="0" applyFont="1" applyFill="1" applyBorder="1" applyProtection="1">
      <protection locked="0"/>
    </xf>
    <xf numFmtId="0" fontId="64" fillId="74" borderId="149" xfId="0" applyFont="1" applyFill="1" applyBorder="1" applyProtection="1">
      <protection locked="0"/>
    </xf>
    <xf numFmtId="0" fontId="0" fillId="74" borderId="136" xfId="0" applyFill="1" applyBorder="1" applyAlignment="1" applyProtection="1">
      <alignment horizontal="center"/>
      <protection locked="0"/>
    </xf>
    <xf numFmtId="0" fontId="41" fillId="74" borderId="93" xfId="0" applyFont="1" applyFill="1" applyBorder="1" applyAlignment="1" applyProtection="1">
      <alignment horizontal="center"/>
      <protection locked="0"/>
    </xf>
    <xf numFmtId="0" fontId="56" fillId="38" borderId="287" xfId="0" applyFont="1" applyFill="1" applyBorder="1" applyAlignment="1">
      <alignment horizontal="center" vertical="center"/>
    </xf>
    <xf numFmtId="0" fontId="56" fillId="38" borderId="282" xfId="0" applyFont="1" applyFill="1" applyBorder="1" applyAlignment="1">
      <alignment horizontal="center" vertical="center"/>
    </xf>
    <xf numFmtId="0" fontId="56" fillId="38" borderId="304" xfId="0" applyFont="1" applyFill="1" applyBorder="1" applyAlignment="1">
      <alignment horizontal="center" vertical="center"/>
    </xf>
    <xf numFmtId="0" fontId="2" fillId="74" borderId="151" xfId="0" applyFont="1" applyFill="1" applyBorder="1" applyAlignment="1" applyProtection="1">
      <alignment horizontal="right"/>
      <protection locked="0"/>
    </xf>
    <xf numFmtId="0" fontId="2" fillId="74" borderId="152" xfId="0" applyFont="1" applyFill="1" applyBorder="1" applyAlignment="1" applyProtection="1">
      <alignment horizontal="right"/>
      <protection locked="0"/>
    </xf>
    <xf numFmtId="0" fontId="2" fillId="74" borderId="153" xfId="0" applyFont="1" applyFill="1" applyBorder="1" applyAlignment="1" applyProtection="1">
      <alignment horizontal="right"/>
      <protection locked="0"/>
    </xf>
    <xf numFmtId="0" fontId="39" fillId="74" borderId="7" xfId="0" applyFont="1" applyFill="1" applyBorder="1" applyAlignment="1" applyProtection="1">
      <alignment horizontal="center"/>
      <protection locked="0"/>
    </xf>
    <xf numFmtId="0" fontId="39" fillId="74" borderId="1" xfId="0" applyFont="1" applyFill="1" applyBorder="1" applyAlignment="1" applyProtection="1">
      <alignment horizontal="center"/>
      <protection locked="0"/>
    </xf>
    <xf numFmtId="0" fontId="39" fillId="74" borderId="53" xfId="0" applyFont="1" applyFill="1" applyBorder="1" applyAlignment="1" applyProtection="1">
      <alignment horizontal="center"/>
      <protection locked="0"/>
    </xf>
    <xf numFmtId="0" fontId="39" fillId="74" borderId="70" xfId="0" applyFont="1" applyFill="1" applyBorder="1" applyAlignment="1" applyProtection="1">
      <alignment horizontal="center"/>
      <protection locked="0"/>
    </xf>
    <xf numFmtId="0" fontId="64" fillId="74" borderId="7" xfId="0" applyFont="1" applyFill="1" applyBorder="1" applyAlignment="1" applyProtection="1">
      <alignment horizontal="center"/>
      <protection locked="0"/>
    </xf>
    <xf numFmtId="0" fontId="64" fillId="74" borderId="18" xfId="0" applyFont="1" applyFill="1" applyBorder="1" applyAlignment="1" applyProtection="1">
      <alignment horizontal="center"/>
      <protection locked="0"/>
    </xf>
    <xf numFmtId="0" fontId="64" fillId="74" borderId="3" xfId="0" applyFont="1" applyFill="1" applyBorder="1" applyAlignment="1" applyProtection="1">
      <alignment horizontal="center"/>
      <protection locked="0"/>
    </xf>
    <xf numFmtId="0" fontId="64" fillId="74" borderId="0" xfId="0" applyFont="1" applyFill="1" applyAlignment="1" applyProtection="1">
      <alignment horizontal="center"/>
      <protection locked="0"/>
    </xf>
    <xf numFmtId="0" fontId="64" fillId="74" borderId="17" xfId="0" applyFont="1" applyFill="1" applyBorder="1" applyAlignment="1" applyProtection="1">
      <alignment horizontal="center"/>
      <protection locked="0"/>
    </xf>
    <xf numFmtId="0" fontId="64" fillId="74" borderId="53" xfId="0" applyFont="1" applyFill="1" applyBorder="1" applyAlignment="1" applyProtection="1">
      <alignment horizontal="center"/>
      <protection locked="0"/>
    </xf>
    <xf numFmtId="0" fontId="64" fillId="74" borderId="70" xfId="0" applyFont="1" applyFill="1" applyBorder="1" applyAlignment="1" applyProtection="1">
      <alignment horizontal="center"/>
      <protection locked="0"/>
    </xf>
    <xf numFmtId="0" fontId="64" fillId="74" borderId="40" xfId="0" applyFont="1" applyFill="1" applyBorder="1" applyAlignment="1" applyProtection="1">
      <alignment horizontal="center"/>
      <protection locked="0"/>
    </xf>
    <xf numFmtId="0" fontId="64" fillId="74" borderId="284" xfId="0" applyFont="1" applyFill="1" applyBorder="1" applyAlignment="1" applyProtection="1">
      <alignment horizontal="center"/>
      <protection locked="0"/>
    </xf>
    <xf numFmtId="0" fontId="39" fillId="74" borderId="284" xfId="0" applyFont="1" applyFill="1" applyBorder="1" applyAlignment="1" applyProtection="1">
      <alignment horizontal="center"/>
      <protection locked="0"/>
    </xf>
    <xf numFmtId="0" fontId="64" fillId="75" borderId="138" xfId="0" applyFont="1" applyFill="1" applyBorder="1" applyAlignment="1" applyProtection="1">
      <alignment horizontal="center"/>
      <protection locked="0"/>
    </xf>
    <xf numFmtId="0" fontId="64" fillId="75" borderId="136" xfId="0" applyFont="1" applyFill="1" applyBorder="1" applyAlignment="1" applyProtection="1">
      <alignment horizontal="center"/>
      <protection locked="0"/>
    </xf>
    <xf numFmtId="0" fontId="64" fillId="75" borderId="138" xfId="0" applyFont="1" applyFill="1" applyBorder="1" applyAlignment="1" applyProtection="1">
      <alignment horizontal="left"/>
      <protection locked="0"/>
    </xf>
    <xf numFmtId="0" fontId="64" fillId="75" borderId="54" xfId="0" applyFont="1" applyFill="1" applyBorder="1" applyAlignment="1" applyProtection="1">
      <alignment horizontal="left"/>
      <protection locked="0"/>
    </xf>
    <xf numFmtId="0" fontId="64" fillId="75" borderId="139" xfId="0" applyFont="1" applyFill="1" applyBorder="1" applyAlignment="1" applyProtection="1">
      <alignment horizontal="left"/>
      <protection locked="0"/>
    </xf>
    <xf numFmtId="0" fontId="0" fillId="75" borderId="284" xfId="0" applyFill="1" applyBorder="1" applyAlignment="1" applyProtection="1">
      <alignment wrapText="1"/>
      <protection locked="0"/>
    </xf>
    <xf numFmtId="0" fontId="0" fillId="75" borderId="285" xfId="0" applyFill="1" applyBorder="1" applyAlignment="1" applyProtection="1">
      <alignment wrapText="1"/>
      <protection locked="0"/>
    </xf>
    <xf numFmtId="0" fontId="28" fillId="43" borderId="0" xfId="0" applyFont="1" applyFill="1" applyAlignment="1">
      <alignment horizontal="center"/>
    </xf>
    <xf numFmtId="0" fontId="0" fillId="75" borderId="284" xfId="0" applyFill="1" applyBorder="1" applyAlignment="1" applyProtection="1">
      <alignment horizontal="left" vertical="center"/>
      <protection locked="0"/>
    </xf>
    <xf numFmtId="0" fontId="0" fillId="75" borderId="299" xfId="0" applyFill="1" applyBorder="1" applyAlignment="1" applyProtection="1">
      <alignment horizontal="left" vertical="center"/>
      <protection locked="0"/>
    </xf>
    <xf numFmtId="0" fontId="0" fillId="74" borderId="284" xfId="0" applyFill="1" applyBorder="1" applyAlignment="1" applyProtection="1">
      <alignment horizontal="left" vertical="center"/>
      <protection locked="0"/>
    </xf>
    <xf numFmtId="0" fontId="0" fillId="74" borderId="299" xfId="0" applyFill="1" applyBorder="1" applyAlignment="1" applyProtection="1">
      <alignment horizontal="left" vertical="center"/>
      <protection locked="0"/>
    </xf>
    <xf numFmtId="0" fontId="0" fillId="74" borderId="149" xfId="0" applyFill="1" applyBorder="1" applyAlignment="1" applyProtection="1">
      <alignment wrapText="1"/>
      <protection locked="0"/>
    </xf>
    <xf numFmtId="0" fontId="0" fillId="74" borderId="150" xfId="0" applyFill="1" applyBorder="1" applyAlignment="1" applyProtection="1">
      <alignment wrapText="1"/>
      <protection locked="0"/>
    </xf>
    <xf numFmtId="0" fontId="0" fillId="74" borderId="106" xfId="0" applyFill="1" applyBorder="1" applyAlignment="1">
      <alignment horizontal="center" vertical="center"/>
    </xf>
    <xf numFmtId="0" fontId="0" fillId="74" borderId="104" xfId="0" applyFill="1" applyBorder="1" applyAlignment="1">
      <alignment horizontal="center" vertical="center"/>
    </xf>
    <xf numFmtId="0" fontId="0" fillId="74" borderId="107" xfId="0" applyFill="1" applyBorder="1" applyAlignment="1">
      <alignment horizontal="center" vertical="center"/>
    </xf>
    <xf numFmtId="0" fontId="0" fillId="74" borderId="307" xfId="0" applyFill="1" applyBorder="1" applyAlignment="1">
      <alignment horizontal="left" vertical="center" wrapText="1"/>
    </xf>
    <xf numFmtId="0" fontId="0" fillId="74" borderId="187" xfId="0" applyFill="1" applyBorder="1" applyAlignment="1">
      <alignment horizontal="left" vertical="center" wrapText="1"/>
    </xf>
    <xf numFmtId="0" fontId="0" fillId="74" borderId="298" xfId="0" applyFill="1" applyBorder="1" applyAlignment="1">
      <alignment horizontal="left" vertical="center" wrapText="1"/>
    </xf>
    <xf numFmtId="0" fontId="2" fillId="74" borderId="165" xfId="0" applyFont="1" applyFill="1" applyBorder="1" applyAlignment="1" applyProtection="1">
      <alignment horizontal="center" vertical="center"/>
      <protection locked="0"/>
    </xf>
    <xf numFmtId="0" fontId="64" fillId="74" borderId="165" xfId="0" applyFont="1" applyFill="1" applyBorder="1" applyAlignment="1" applyProtection="1">
      <alignment horizontal="center" vertical="center" wrapText="1"/>
      <protection locked="0"/>
    </xf>
    <xf numFmtId="4" fontId="2" fillId="74" borderId="149" xfId="0" applyNumberFormat="1" applyFont="1" applyFill="1" applyBorder="1" applyAlignment="1" applyProtection="1">
      <alignment horizontal="center"/>
      <protection locked="0"/>
    </xf>
    <xf numFmtId="0" fontId="93" fillId="43" borderId="0" xfId="0" applyFont="1" applyFill="1" applyAlignment="1" applyProtection="1">
      <alignment wrapText="1"/>
      <protection locked="0"/>
    </xf>
    <xf numFmtId="0" fontId="96" fillId="43" borderId="297" xfId="0" applyFont="1" applyFill="1" applyBorder="1" applyAlignment="1" applyProtection="1">
      <alignment horizontal="left" wrapText="1"/>
      <protection locked="0"/>
    </xf>
    <xf numFmtId="0" fontId="96" fillId="43" borderId="187" xfId="0" applyFont="1" applyFill="1" applyBorder="1" applyAlignment="1" applyProtection="1">
      <alignment horizontal="left" wrapText="1"/>
      <protection locked="0"/>
    </xf>
    <xf numFmtId="0" fontId="96" fillId="43" borderId="298" xfId="0" applyFont="1" applyFill="1" applyBorder="1" applyAlignment="1" applyProtection="1">
      <alignment horizontal="left" wrapText="1"/>
      <protection locked="0"/>
    </xf>
    <xf numFmtId="0" fontId="96" fillId="43" borderId="294" xfId="0" applyFont="1" applyFill="1" applyBorder="1" applyAlignment="1" applyProtection="1">
      <alignment horizontal="left" wrapText="1"/>
      <protection locked="0"/>
    </xf>
    <xf numFmtId="0" fontId="96" fillId="43" borderId="295" xfId="0" applyFont="1" applyFill="1" applyBorder="1" applyAlignment="1" applyProtection="1">
      <alignment horizontal="left" wrapText="1"/>
      <protection locked="0"/>
    </xf>
    <xf numFmtId="0" fontId="96" fillId="43" borderId="286" xfId="0" applyFont="1" applyFill="1" applyBorder="1" applyAlignment="1" applyProtection="1">
      <alignment horizontal="left" wrapText="1"/>
      <protection locked="0"/>
    </xf>
    <xf numFmtId="0" fontId="0" fillId="74" borderId="165" xfId="0" applyFill="1" applyBorder="1" applyAlignment="1" applyProtection="1">
      <alignment horizontal="center" wrapText="1"/>
      <protection locked="0"/>
    </xf>
    <xf numFmtId="0" fontId="0" fillId="74" borderId="166" xfId="0" applyFill="1" applyBorder="1" applyAlignment="1" applyProtection="1">
      <alignment horizontal="center" wrapText="1"/>
      <protection locked="0"/>
    </xf>
    <xf numFmtId="49" fontId="0" fillId="74" borderId="47" xfId="0" applyNumberFormat="1" applyFill="1" applyBorder="1" applyAlignment="1">
      <alignment horizontal="left" vertical="center"/>
    </xf>
    <xf numFmtId="49" fontId="0" fillId="74" borderId="0" xfId="0" applyNumberFormat="1" applyFill="1" applyAlignment="1">
      <alignment horizontal="left" vertical="center"/>
    </xf>
    <xf numFmtId="49" fontId="0" fillId="74" borderId="4" xfId="0" applyNumberFormat="1" applyFill="1" applyBorder="1" applyAlignment="1">
      <alignment horizontal="left" vertical="center"/>
    </xf>
    <xf numFmtId="0" fontId="36" fillId="74" borderId="47" xfId="0" applyFont="1" applyFill="1" applyBorder="1" applyAlignment="1">
      <alignment horizontal="left" vertical="center" wrapText="1"/>
    </xf>
    <xf numFmtId="0" fontId="36" fillId="74" borderId="0" xfId="0" applyFont="1" applyFill="1" applyAlignment="1">
      <alignment horizontal="left" vertical="center" wrapText="1"/>
    </xf>
    <xf numFmtId="0" fontId="36" fillId="74" borderId="4" xfId="0" applyFont="1" applyFill="1" applyBorder="1" applyAlignment="1">
      <alignment horizontal="left" vertical="center" wrapText="1"/>
    </xf>
    <xf numFmtId="0" fontId="28" fillId="43" borderId="0" xfId="0" applyFont="1" applyFill="1" applyAlignment="1">
      <alignment vertical="center" wrapText="1"/>
    </xf>
    <xf numFmtId="0" fontId="28" fillId="43" borderId="0" xfId="0" applyFont="1" applyFill="1" applyAlignment="1">
      <alignment horizontal="left" vertical="center" wrapText="1"/>
    </xf>
    <xf numFmtId="0" fontId="62" fillId="43" borderId="0" xfId="0" applyFont="1" applyFill="1" applyAlignment="1">
      <alignment horizontal="center" vertical="center"/>
    </xf>
    <xf numFmtId="0" fontId="36" fillId="74" borderId="48" xfId="0" applyFont="1" applyFill="1" applyBorder="1" applyAlignment="1">
      <alignment horizontal="center" vertical="center"/>
    </xf>
    <xf numFmtId="0" fontId="36" fillId="74" borderId="75" xfId="0" applyFont="1" applyFill="1" applyBorder="1" applyAlignment="1">
      <alignment horizontal="center" vertical="center"/>
    </xf>
    <xf numFmtId="0" fontId="36" fillId="74" borderId="76" xfId="0" applyFont="1" applyFill="1" applyBorder="1" applyAlignment="1">
      <alignment horizontal="center" vertical="center"/>
    </xf>
    <xf numFmtId="0" fontId="28" fillId="43" borderId="0" xfId="0" applyFont="1" applyFill="1" applyAlignment="1">
      <alignment horizontal="left" vertical="center"/>
    </xf>
    <xf numFmtId="0" fontId="0" fillId="43" borderId="0" xfId="0" applyFill="1" applyAlignment="1" applyProtection="1">
      <alignment horizontal="center"/>
      <protection locked="0"/>
    </xf>
    <xf numFmtId="0" fontId="2" fillId="74" borderId="284" xfId="0" applyFont="1" applyFill="1" applyBorder="1" applyAlignment="1" applyProtection="1">
      <alignment horizontal="center" vertical="center"/>
      <protection locked="0"/>
    </xf>
    <xf numFmtId="0" fontId="64" fillId="74" borderId="166" xfId="0" applyFont="1" applyFill="1" applyBorder="1" applyAlignment="1" applyProtection="1">
      <alignment horizontal="center" vertical="center" wrapText="1"/>
      <protection locked="0"/>
    </xf>
    <xf numFmtId="0" fontId="0" fillId="74" borderId="149" xfId="0" applyFill="1" applyBorder="1" applyAlignment="1">
      <alignment horizontal="center" vertical="center"/>
    </xf>
    <xf numFmtId="0" fontId="0" fillId="74" borderId="150" xfId="0" applyFill="1" applyBorder="1" applyAlignment="1">
      <alignment horizontal="center" vertical="center"/>
    </xf>
    <xf numFmtId="0" fontId="145" fillId="74" borderId="284" xfId="0" applyFont="1" applyFill="1" applyBorder="1" applyAlignment="1">
      <alignment horizontal="center" vertical="center" wrapText="1"/>
    </xf>
    <xf numFmtId="0" fontId="2" fillId="74" borderId="292" xfId="0" applyFont="1" applyFill="1" applyBorder="1" applyAlignment="1">
      <alignment horizontal="center" vertical="center" wrapText="1"/>
    </xf>
    <xf numFmtId="0" fontId="2" fillId="74" borderId="254" xfId="0" applyFont="1" applyFill="1" applyBorder="1" applyAlignment="1">
      <alignment horizontal="center" vertical="center" wrapText="1"/>
    </xf>
    <xf numFmtId="0" fontId="145" fillId="74" borderId="292" xfId="0" applyFont="1" applyFill="1" applyBorder="1" applyAlignment="1">
      <alignment horizontal="center" vertical="center" wrapText="1"/>
    </xf>
    <xf numFmtId="0" fontId="145" fillId="74" borderId="254" xfId="0" applyFont="1" applyFill="1" applyBorder="1" applyAlignment="1">
      <alignment horizontal="center" vertical="center" wrapText="1"/>
    </xf>
    <xf numFmtId="0" fontId="145" fillId="74" borderId="293" xfId="0" applyFont="1" applyFill="1" applyBorder="1" applyAlignment="1">
      <alignment horizontal="center" vertical="center" wrapText="1"/>
    </xf>
    <xf numFmtId="0" fontId="145" fillId="74" borderId="255" xfId="0" applyFont="1" applyFill="1" applyBorder="1" applyAlignment="1">
      <alignment horizontal="center" vertical="center" wrapText="1"/>
    </xf>
    <xf numFmtId="0" fontId="2" fillId="74" borderId="287" xfId="0" applyFont="1" applyFill="1" applyBorder="1" applyAlignment="1">
      <alignment horizontal="center" vertical="center" wrapText="1"/>
    </xf>
    <xf numFmtId="0" fontId="2" fillId="74" borderId="282" xfId="0" applyFont="1" applyFill="1" applyBorder="1" applyAlignment="1">
      <alignment horizontal="center" vertical="center" wrapText="1"/>
    </xf>
    <xf numFmtId="0" fontId="2" fillId="74" borderId="288" xfId="0" applyFont="1" applyFill="1" applyBorder="1" applyAlignment="1">
      <alignment horizontal="center" vertical="center" wrapText="1"/>
    </xf>
    <xf numFmtId="0" fontId="37" fillId="74" borderId="165" xfId="0" applyFont="1" applyFill="1" applyBorder="1" applyAlignment="1">
      <alignment horizontal="center" vertical="center" wrapText="1"/>
    </xf>
    <xf numFmtId="0" fontId="144" fillId="74" borderId="138" xfId="0" applyFont="1" applyFill="1" applyBorder="1" applyAlignment="1">
      <alignment horizontal="center" vertical="center" wrapText="1"/>
    </xf>
    <xf numFmtId="0" fontId="144" fillId="74" borderId="54" xfId="0" applyFont="1" applyFill="1" applyBorder="1" applyAlignment="1">
      <alignment horizontal="center" vertical="center" wrapText="1"/>
    </xf>
    <xf numFmtId="0" fontId="144" fillId="74" borderId="139" xfId="0" applyFont="1" applyFill="1" applyBorder="1" applyAlignment="1">
      <alignment horizontal="center" vertical="center" wrapText="1"/>
    </xf>
    <xf numFmtId="0" fontId="41" fillId="74" borderId="93" xfId="0" applyFont="1" applyFill="1" applyBorder="1" applyAlignment="1">
      <alignment horizontal="center"/>
    </xf>
    <xf numFmtId="0" fontId="41" fillId="74" borderId="94" xfId="0" applyFont="1" applyFill="1" applyBorder="1" applyAlignment="1">
      <alignment horizontal="center"/>
    </xf>
    <xf numFmtId="0" fontId="41" fillId="74" borderId="95" xfId="0" applyFont="1" applyFill="1" applyBorder="1" applyAlignment="1">
      <alignment horizontal="center"/>
    </xf>
    <xf numFmtId="0" fontId="2" fillId="36" borderId="164" xfId="0" applyFont="1" applyFill="1" applyBorder="1" applyAlignment="1">
      <alignment horizontal="left"/>
    </xf>
    <xf numFmtId="0" fontId="2" fillId="36" borderId="60" xfId="0" applyFont="1" applyFill="1" applyBorder="1" applyAlignment="1">
      <alignment horizontal="left"/>
    </xf>
    <xf numFmtId="0" fontId="36" fillId="38" borderId="48" xfId="0" applyFont="1" applyFill="1" applyBorder="1" applyAlignment="1">
      <alignment horizontal="center" vertical="center"/>
    </xf>
    <xf numFmtId="0" fontId="36" fillId="38" borderId="75" xfId="0" applyFont="1" applyFill="1" applyBorder="1" applyAlignment="1">
      <alignment horizontal="center" vertical="center"/>
    </xf>
    <xf numFmtId="0" fontId="36" fillId="38" borderId="76" xfId="0" applyFont="1" applyFill="1" applyBorder="1" applyAlignment="1">
      <alignment horizontal="center" vertical="center"/>
    </xf>
    <xf numFmtId="0" fontId="2" fillId="74" borderId="106" xfId="0" applyFont="1" applyFill="1" applyBorder="1" applyAlignment="1">
      <alignment horizontal="center" vertical="center"/>
    </xf>
    <xf numFmtId="0" fontId="2" fillId="74" borderId="104" xfId="0" applyFont="1" applyFill="1" applyBorder="1" applyAlignment="1">
      <alignment horizontal="center" vertical="center"/>
    </xf>
    <xf numFmtId="0" fontId="2" fillId="74" borderId="107" xfId="0" applyFont="1" applyFill="1" applyBorder="1" applyAlignment="1">
      <alignment horizontal="center" vertical="center"/>
    </xf>
    <xf numFmtId="0" fontId="92" fillId="43" borderId="0" xfId="0" applyFont="1" applyFill="1" applyAlignment="1" applyProtection="1">
      <alignment wrapText="1"/>
      <protection locked="0"/>
    </xf>
    <xf numFmtId="0" fontId="86" fillId="43" borderId="0" xfId="0" applyFont="1" applyFill="1" applyProtection="1">
      <protection locked="0"/>
    </xf>
    <xf numFmtId="0" fontId="2" fillId="74" borderId="166" xfId="0" applyFont="1" applyFill="1" applyBorder="1" applyAlignment="1" applyProtection="1">
      <alignment horizontal="center" wrapText="1"/>
      <protection locked="0"/>
    </xf>
    <xf numFmtId="0" fontId="2" fillId="74" borderId="159" xfId="0" applyFont="1" applyFill="1" applyBorder="1" applyAlignment="1" applyProtection="1">
      <alignment horizontal="center"/>
      <protection locked="0"/>
    </xf>
    <xf numFmtId="0" fontId="2" fillId="74" borderId="212" xfId="0" applyFont="1" applyFill="1" applyBorder="1" applyAlignment="1" applyProtection="1">
      <alignment horizontal="center" vertical="center"/>
      <protection locked="0"/>
    </xf>
    <xf numFmtId="0" fontId="2" fillId="74" borderId="283" xfId="0" applyFont="1" applyFill="1" applyBorder="1" applyAlignment="1" applyProtection="1">
      <alignment horizontal="center" vertical="center"/>
      <protection locked="0"/>
    </xf>
    <xf numFmtId="0" fontId="2" fillId="74" borderId="292" xfId="0" applyFont="1" applyFill="1" applyBorder="1" applyAlignment="1" applyProtection="1">
      <alignment horizontal="center" vertical="center" wrapText="1"/>
      <protection locked="0"/>
    </xf>
    <xf numFmtId="0" fontId="2" fillId="74" borderId="286" xfId="0" applyFont="1" applyFill="1" applyBorder="1" applyAlignment="1" applyProtection="1">
      <alignment horizontal="center"/>
      <protection locked="0"/>
    </xf>
    <xf numFmtId="0" fontId="126" fillId="74" borderId="201" xfId="0" applyFont="1" applyFill="1" applyBorder="1" applyAlignment="1">
      <alignment horizontal="center"/>
    </xf>
    <xf numFmtId="0" fontId="2" fillId="75" borderId="93" xfId="0" applyFont="1" applyFill="1" applyBorder="1" applyAlignment="1" applyProtection="1">
      <alignment horizontal="left"/>
      <protection locked="0"/>
    </xf>
    <xf numFmtId="0" fontId="2" fillId="75" borderId="94" xfId="0" applyFont="1" applyFill="1" applyBorder="1" applyAlignment="1" applyProtection="1">
      <alignment horizontal="left"/>
      <protection locked="0"/>
    </xf>
    <xf numFmtId="0" fontId="0" fillId="75" borderId="287" xfId="0" applyFill="1" applyBorder="1" applyAlignment="1" applyProtection="1">
      <alignment horizontal="left" vertical="top" wrapText="1"/>
      <protection locked="0"/>
    </xf>
    <xf numFmtId="0" fontId="0" fillId="75" borderId="282" xfId="0" applyFill="1" applyBorder="1" applyAlignment="1" applyProtection="1">
      <alignment horizontal="left" vertical="top" wrapText="1"/>
      <protection locked="0"/>
    </xf>
    <xf numFmtId="0" fontId="0" fillId="75" borderId="308" xfId="0" applyFill="1" applyBorder="1" applyAlignment="1" applyProtection="1">
      <alignment horizontal="left" vertical="top" wrapText="1"/>
      <protection locked="0"/>
    </xf>
    <xf numFmtId="0" fontId="0" fillId="75" borderId="211" xfId="0" applyFill="1" applyBorder="1" applyAlignment="1" applyProtection="1">
      <alignment horizontal="left" vertical="top" wrapText="1"/>
      <protection locked="0"/>
    </xf>
    <xf numFmtId="0" fontId="0" fillId="75" borderId="290" xfId="0" applyFill="1" applyBorder="1" applyAlignment="1" applyProtection="1">
      <alignment horizontal="left" vertical="top" wrapText="1"/>
      <protection locked="0"/>
    </xf>
    <xf numFmtId="0" fontId="2" fillId="74" borderId="5" xfId="0" applyFont="1" applyFill="1" applyBorder="1" applyAlignment="1" applyProtection="1">
      <alignment horizontal="center" vertical="center"/>
      <protection locked="0"/>
    </xf>
    <xf numFmtId="0" fontId="2" fillId="74" borderId="254" xfId="0" applyFont="1" applyFill="1" applyBorder="1" applyAlignment="1" applyProtection="1">
      <alignment horizontal="center" vertical="center"/>
      <protection locked="0"/>
    </xf>
    <xf numFmtId="0" fontId="2" fillId="74" borderId="15" xfId="0" applyFont="1" applyFill="1" applyBorder="1" applyAlignment="1" applyProtection="1">
      <alignment horizontal="center" vertical="center"/>
      <protection locked="0"/>
    </xf>
    <xf numFmtId="0" fontId="2" fillId="74" borderId="255" xfId="0" applyFont="1" applyFill="1" applyBorder="1" applyAlignment="1" applyProtection="1">
      <alignment horizontal="center" vertical="center"/>
      <protection locked="0"/>
    </xf>
    <xf numFmtId="0" fontId="2" fillId="74" borderId="105" xfId="0" applyFont="1" applyFill="1" applyBorder="1" applyAlignment="1" applyProtection="1">
      <alignment horizontal="center"/>
      <protection locked="0"/>
    </xf>
    <xf numFmtId="0" fontId="2" fillId="74" borderId="106" xfId="0" applyFont="1" applyFill="1" applyBorder="1" applyAlignment="1" applyProtection="1">
      <alignment horizontal="center"/>
      <protection locked="0"/>
    </xf>
    <xf numFmtId="0" fontId="0" fillId="74" borderId="156" xfId="0" applyFill="1" applyBorder="1" applyAlignment="1">
      <alignment horizontal="center"/>
    </xf>
    <xf numFmtId="0" fontId="0" fillId="74" borderId="152" xfId="0" applyFill="1" applyBorder="1" applyAlignment="1">
      <alignment horizontal="center"/>
    </xf>
    <xf numFmtId="0" fontId="0" fillId="74" borderId="154" xfId="0" applyFill="1" applyBorder="1" applyAlignment="1">
      <alignment horizontal="center"/>
    </xf>
    <xf numFmtId="0" fontId="0" fillId="75" borderId="127" xfId="0" applyFill="1" applyBorder="1" applyAlignment="1" applyProtection="1">
      <alignment horizontal="left" vertical="top" wrapText="1"/>
      <protection locked="0"/>
    </xf>
    <xf numFmtId="0" fontId="0" fillId="75" borderId="147" xfId="0" applyFill="1" applyBorder="1" applyAlignment="1" applyProtection="1">
      <alignment horizontal="left" vertical="top" wrapText="1"/>
      <protection locked="0"/>
    </xf>
    <xf numFmtId="0" fontId="0" fillId="75" borderId="129" xfId="0" applyFill="1" applyBorder="1" applyAlignment="1" applyProtection="1">
      <alignment horizontal="left" vertical="top" wrapText="1"/>
      <protection locked="0"/>
    </xf>
    <xf numFmtId="0" fontId="0" fillId="75" borderId="128" xfId="0" applyFill="1" applyBorder="1" applyAlignment="1" applyProtection="1">
      <alignment horizontal="left" vertical="top" wrapText="1"/>
      <protection locked="0"/>
    </xf>
    <xf numFmtId="0" fontId="0" fillId="75" borderId="125" xfId="0" applyFill="1" applyBorder="1" applyAlignment="1" applyProtection="1">
      <alignment horizontal="left" vertical="top" wrapText="1"/>
      <protection locked="0"/>
    </xf>
    <xf numFmtId="0" fontId="0" fillId="74" borderId="165" xfId="0" applyFill="1" applyBorder="1" applyAlignment="1">
      <alignment horizontal="center"/>
    </xf>
    <xf numFmtId="0" fontId="0" fillId="74" borderId="166" xfId="0" applyFill="1" applyBorder="1" applyAlignment="1">
      <alignment horizontal="center"/>
    </xf>
    <xf numFmtId="0" fontId="2" fillId="0" borderId="70" xfId="0" applyFont="1" applyBorder="1" applyAlignment="1" applyProtection="1">
      <alignment horizontal="left"/>
      <protection locked="0"/>
    </xf>
    <xf numFmtId="0" fontId="0" fillId="75" borderId="288" xfId="0" applyFill="1" applyBorder="1" applyAlignment="1" applyProtection="1">
      <alignment horizontal="left" vertical="top" wrapText="1"/>
      <protection locked="0"/>
    </xf>
    <xf numFmtId="0" fontId="0" fillId="75" borderId="156" xfId="0" applyFill="1" applyBorder="1" applyAlignment="1" applyProtection="1">
      <alignment horizontal="left" vertical="top" wrapText="1"/>
      <protection locked="0"/>
    </xf>
    <xf numFmtId="0" fontId="0" fillId="75" borderId="152" xfId="0" applyFill="1" applyBorder="1" applyAlignment="1" applyProtection="1">
      <alignment horizontal="left" vertical="top" wrapText="1"/>
      <protection locked="0"/>
    </xf>
    <xf numFmtId="0" fontId="0" fillId="75" borderId="153" xfId="0" applyFill="1" applyBorder="1" applyAlignment="1" applyProtection="1">
      <alignment horizontal="left" vertical="top" wrapText="1"/>
      <protection locked="0"/>
    </xf>
    <xf numFmtId="0" fontId="0" fillId="75" borderId="154" xfId="0" applyFill="1" applyBorder="1" applyAlignment="1" applyProtection="1">
      <alignment horizontal="left" vertical="top" wrapText="1"/>
      <protection locked="0"/>
    </xf>
    <xf numFmtId="0" fontId="64" fillId="74" borderId="254" xfId="0" applyFont="1" applyFill="1" applyBorder="1" applyAlignment="1" applyProtection="1">
      <alignment horizontal="left"/>
      <protection locked="0"/>
    </xf>
    <xf numFmtId="0" fontId="64" fillId="74" borderId="255" xfId="0" applyFont="1" applyFill="1" applyBorder="1" applyAlignment="1" applyProtection="1">
      <alignment horizontal="left"/>
      <protection locked="0"/>
    </xf>
    <xf numFmtId="0" fontId="64" fillId="74" borderId="159" xfId="0" applyFont="1" applyFill="1" applyBorder="1" applyProtection="1">
      <protection locked="0"/>
    </xf>
    <xf numFmtId="0" fontId="64" fillId="74" borderId="54" xfId="0" applyFont="1" applyFill="1" applyBorder="1" applyProtection="1">
      <protection locked="0"/>
    </xf>
    <xf numFmtId="0" fontId="2" fillId="75" borderId="164" xfId="0" applyFont="1" applyFill="1" applyBorder="1" applyProtection="1">
      <protection locked="0"/>
    </xf>
    <xf numFmtId="0" fontId="2" fillId="75" borderId="60" xfId="0" applyFont="1" applyFill="1" applyBorder="1" applyProtection="1">
      <protection locked="0"/>
    </xf>
    <xf numFmtId="0" fontId="124" fillId="74" borderId="7" xfId="0" applyFont="1" applyFill="1" applyBorder="1" applyAlignment="1">
      <alignment horizontal="left" vertical="top"/>
    </xf>
    <xf numFmtId="0" fontId="124" fillId="74" borderId="1" xfId="0" applyFont="1" applyFill="1" applyBorder="1" applyAlignment="1">
      <alignment horizontal="left" vertical="top"/>
    </xf>
    <xf numFmtId="0" fontId="124" fillId="74" borderId="18" xfId="0" applyFont="1" applyFill="1" applyBorder="1" applyAlignment="1">
      <alignment horizontal="left" vertical="top"/>
    </xf>
    <xf numFmtId="0" fontId="120" fillId="75" borderId="7" xfId="0" applyFont="1" applyFill="1" applyBorder="1" applyAlignment="1">
      <alignment horizontal="center" vertical="top"/>
    </xf>
    <xf numFmtId="0" fontId="120" fillId="75" borderId="1" xfId="0" applyFont="1" applyFill="1" applyBorder="1" applyAlignment="1">
      <alignment horizontal="center" vertical="top"/>
    </xf>
    <xf numFmtId="0" fontId="120" fillId="75" borderId="18" xfId="0" applyFont="1" applyFill="1" applyBorder="1" applyAlignment="1">
      <alignment horizontal="center" vertical="top"/>
    </xf>
    <xf numFmtId="0" fontId="120" fillId="75" borderId="3" xfId="0" applyFont="1" applyFill="1" applyBorder="1" applyAlignment="1">
      <alignment horizontal="center" vertical="top"/>
    </xf>
    <xf numFmtId="0" fontId="120" fillId="75" borderId="0" xfId="0" applyFont="1" applyFill="1" applyAlignment="1">
      <alignment horizontal="center" vertical="top"/>
    </xf>
    <xf numFmtId="0" fontId="120" fillId="75" borderId="17" xfId="0" applyFont="1" applyFill="1" applyBorder="1" applyAlignment="1">
      <alignment horizontal="center" vertical="top"/>
    </xf>
    <xf numFmtId="0" fontId="120" fillId="75" borderId="53" xfId="0" applyFont="1" applyFill="1" applyBorder="1" applyAlignment="1">
      <alignment horizontal="center" vertical="top"/>
    </xf>
    <xf numFmtId="0" fontId="120" fillId="75" borderId="70" xfId="0" applyFont="1" applyFill="1" applyBorder="1" applyAlignment="1">
      <alignment horizontal="center" vertical="top"/>
    </xf>
    <xf numFmtId="0" fontId="120" fillId="75" borderId="40" xfId="0" applyFont="1" applyFill="1" applyBorder="1" applyAlignment="1">
      <alignment horizontal="center" vertical="top"/>
    </xf>
    <xf numFmtId="0" fontId="0" fillId="75" borderId="289" xfId="0" applyFill="1" applyBorder="1" applyAlignment="1" applyProtection="1">
      <alignment horizontal="center" vertical="top" wrapText="1"/>
      <protection locked="0"/>
    </xf>
    <xf numFmtId="0" fontId="0" fillId="75" borderId="282" xfId="0" applyFill="1" applyBorder="1" applyAlignment="1" applyProtection="1">
      <alignment horizontal="center" vertical="top" wrapText="1"/>
      <protection locked="0"/>
    </xf>
    <xf numFmtId="0" fontId="64" fillId="74" borderId="159" xfId="0" applyFont="1" applyFill="1" applyBorder="1" applyAlignment="1" applyProtection="1">
      <alignment horizontal="left" wrapText="1"/>
      <protection locked="0"/>
    </xf>
    <xf numFmtId="0" fontId="64" fillId="74" borderId="54" xfId="0" applyFont="1" applyFill="1" applyBorder="1" applyAlignment="1" applyProtection="1">
      <alignment horizontal="left" wrapText="1"/>
      <protection locked="0"/>
    </xf>
    <xf numFmtId="0" fontId="64" fillId="74" borderId="136" xfId="0" applyFont="1" applyFill="1" applyBorder="1" applyAlignment="1" applyProtection="1">
      <alignment horizontal="left" wrapText="1"/>
      <protection locked="0"/>
    </xf>
    <xf numFmtId="0" fontId="0" fillId="75" borderId="283" xfId="0" applyFill="1" applyBorder="1" applyAlignment="1" applyProtection="1">
      <alignment horizontal="center" vertical="top" wrapText="1"/>
      <protection locked="0"/>
    </xf>
    <xf numFmtId="0" fontId="0" fillId="75" borderId="284" xfId="0" applyFill="1" applyBorder="1" applyAlignment="1" applyProtection="1">
      <alignment horizontal="center" vertical="top" wrapText="1"/>
      <protection locked="0"/>
    </xf>
    <xf numFmtId="0" fontId="0" fillId="75" borderId="285" xfId="0" applyFill="1" applyBorder="1" applyAlignment="1" applyProtection="1">
      <alignment horizontal="center" vertical="top" wrapText="1"/>
      <protection locked="0"/>
    </xf>
    <xf numFmtId="0" fontId="64" fillId="74" borderId="151" xfId="0" applyFont="1" applyFill="1" applyBorder="1" applyAlignment="1" applyProtection="1">
      <alignment horizontal="left"/>
      <protection locked="0"/>
    </xf>
    <xf numFmtId="0" fontId="64" fillId="74" borderId="152" xfId="0" applyFont="1" applyFill="1" applyBorder="1" applyAlignment="1" applyProtection="1">
      <alignment horizontal="left"/>
      <protection locked="0"/>
    </xf>
    <xf numFmtId="0" fontId="64" fillId="74" borderId="153" xfId="0" applyFont="1" applyFill="1" applyBorder="1" applyAlignment="1" applyProtection="1">
      <alignment horizontal="left"/>
      <protection locked="0"/>
    </xf>
    <xf numFmtId="0" fontId="39" fillId="74" borderId="289" xfId="0" applyFont="1" applyFill="1" applyBorder="1" applyAlignment="1" applyProtection="1">
      <alignment horizontal="left"/>
      <protection locked="0"/>
    </xf>
    <xf numFmtId="0" fontId="39" fillId="74" borderId="282" xfId="0" applyFont="1" applyFill="1" applyBorder="1" applyAlignment="1" applyProtection="1">
      <alignment horizontal="left"/>
      <protection locked="0"/>
    </xf>
    <xf numFmtId="0" fontId="39" fillId="74" borderId="290" xfId="0" applyFont="1" applyFill="1" applyBorder="1" applyAlignment="1" applyProtection="1">
      <alignment horizontal="left"/>
      <protection locked="0"/>
    </xf>
    <xf numFmtId="0" fontId="0" fillId="75" borderId="148" xfId="0" applyFill="1" applyBorder="1" applyAlignment="1" applyProtection="1">
      <alignment horizontal="center" vertical="top" wrapText="1"/>
      <protection locked="0"/>
    </xf>
    <xf numFmtId="0" fontId="0" fillId="75" borderId="149" xfId="0" applyFill="1" applyBorder="1" applyAlignment="1" applyProtection="1">
      <alignment horizontal="center" vertical="top" wrapText="1"/>
      <protection locked="0"/>
    </xf>
    <xf numFmtId="0" fontId="0" fillId="75" borderId="150" xfId="0" applyFill="1" applyBorder="1" applyAlignment="1" applyProtection="1">
      <alignment horizontal="center" vertical="top" wrapText="1"/>
      <protection locked="0"/>
    </xf>
    <xf numFmtId="0" fontId="0" fillId="75" borderId="151" xfId="0" applyFill="1" applyBorder="1" applyAlignment="1" applyProtection="1">
      <alignment horizontal="center" vertical="top" wrapText="1"/>
      <protection locked="0"/>
    </xf>
    <xf numFmtId="0" fontId="0" fillId="75" borderId="152" xfId="0" applyFill="1" applyBorder="1" applyAlignment="1" applyProtection="1">
      <alignment horizontal="center" vertical="top" wrapText="1"/>
      <protection locked="0"/>
    </xf>
    <xf numFmtId="0" fontId="64" fillId="74" borderId="165" xfId="0" applyFont="1" applyFill="1" applyBorder="1" applyAlignment="1" applyProtection="1">
      <alignment horizontal="center" wrapText="1"/>
      <protection locked="0"/>
    </xf>
    <xf numFmtId="0" fontId="64" fillId="74" borderId="166" xfId="0" applyFont="1" applyFill="1" applyBorder="1" applyAlignment="1" applyProtection="1">
      <alignment horizontal="center" wrapText="1"/>
      <protection locked="0"/>
    </xf>
    <xf numFmtId="0" fontId="39" fillId="75" borderId="285" xfId="0" applyFont="1" applyFill="1" applyBorder="1" applyAlignment="1" applyProtection="1">
      <alignment horizontal="center"/>
      <protection locked="0"/>
    </xf>
    <xf numFmtId="0" fontId="39" fillId="75" borderId="149" xfId="0" applyFont="1" applyFill="1" applyBorder="1" applyAlignment="1" applyProtection="1">
      <alignment horizontal="center"/>
      <protection locked="0"/>
    </xf>
    <xf numFmtId="0" fontId="39" fillId="75" borderId="150" xfId="0" applyFont="1" applyFill="1" applyBorder="1" applyAlignment="1" applyProtection="1">
      <alignment horizontal="center"/>
      <protection locked="0"/>
    </xf>
    <xf numFmtId="0" fontId="0" fillId="75" borderId="71" xfId="0" applyFill="1" applyBorder="1" applyAlignment="1">
      <alignment horizontal="left" vertical="center"/>
    </xf>
    <xf numFmtId="0" fontId="0" fillId="75" borderId="72" xfId="0" applyFill="1" applyBorder="1" applyAlignment="1">
      <alignment horizontal="left" vertical="center"/>
    </xf>
    <xf numFmtId="0" fontId="0" fillId="75" borderId="73" xfId="0" applyFill="1" applyBorder="1" applyAlignment="1">
      <alignment horizontal="left" vertical="center"/>
    </xf>
    <xf numFmtId="0" fontId="0" fillId="75" borderId="47" xfId="0" applyFill="1" applyBorder="1" applyAlignment="1">
      <alignment horizontal="left" vertical="center"/>
    </xf>
    <xf numFmtId="0" fontId="0" fillId="75" borderId="0" xfId="0" applyFill="1" applyAlignment="1">
      <alignment horizontal="left" vertical="center"/>
    </xf>
    <xf numFmtId="0" fontId="0" fillId="75" borderId="74" xfId="0" applyFill="1" applyBorder="1" applyAlignment="1">
      <alignment horizontal="left" vertical="center"/>
    </xf>
    <xf numFmtId="0" fontId="0" fillId="75" borderId="48" xfId="0" applyFill="1" applyBorder="1" applyAlignment="1">
      <alignment horizontal="left" vertical="center"/>
    </xf>
    <xf numFmtId="0" fontId="0" fillId="75" borderId="75" xfId="0" applyFill="1" applyBorder="1" applyAlignment="1">
      <alignment horizontal="left" vertical="center"/>
    </xf>
    <xf numFmtId="0" fontId="0" fillId="75" borderId="76" xfId="0" applyFill="1" applyBorder="1" applyAlignment="1">
      <alignment horizontal="left" vertical="center"/>
    </xf>
    <xf numFmtId="0" fontId="0" fillId="75" borderId="287" xfId="0" applyFill="1" applyBorder="1" applyProtection="1">
      <protection locked="0"/>
    </xf>
    <xf numFmtId="0" fontId="0" fillId="75" borderId="282" xfId="0" applyFill="1" applyBorder="1" applyProtection="1">
      <protection locked="0"/>
    </xf>
    <xf numFmtId="0" fontId="0" fillId="75" borderId="290" xfId="0" applyFill="1" applyBorder="1" applyProtection="1">
      <protection locked="0"/>
    </xf>
    <xf numFmtId="0" fontId="39" fillId="75" borderId="283" xfId="0" applyFont="1" applyFill="1" applyBorder="1" applyAlignment="1" applyProtection="1">
      <alignment horizontal="left"/>
      <protection locked="0"/>
    </xf>
    <xf numFmtId="0" fontId="2" fillId="74" borderId="158" xfId="0" applyFont="1" applyFill="1" applyBorder="1" applyAlignment="1" applyProtection="1">
      <alignment horizontal="left"/>
      <protection locked="0"/>
    </xf>
    <xf numFmtId="0" fontId="2" fillId="74" borderId="165" xfId="0" applyFont="1" applyFill="1" applyBorder="1" applyAlignment="1" applyProtection="1">
      <alignment horizontal="left"/>
      <protection locked="0"/>
    </xf>
    <xf numFmtId="0" fontId="124" fillId="74" borderId="62" xfId="0" applyFont="1" applyFill="1" applyBorder="1" applyAlignment="1">
      <alignment horizontal="center" vertical="center"/>
    </xf>
    <xf numFmtId="0" fontId="124" fillId="74" borderId="51" xfId="0" applyFont="1" applyFill="1" applyBorder="1" applyAlignment="1">
      <alignment horizontal="center" vertical="center"/>
    </xf>
    <xf numFmtId="0" fontId="124" fillId="74" borderId="52" xfId="0" applyFont="1" applyFill="1" applyBorder="1" applyAlignment="1">
      <alignment horizontal="center" vertical="center"/>
    </xf>
    <xf numFmtId="0" fontId="124" fillId="74" borderId="71" xfId="0" applyFont="1" applyFill="1" applyBorder="1" applyAlignment="1">
      <alignment vertical="center"/>
    </xf>
    <xf numFmtId="0" fontId="124" fillId="74" borderId="72" xfId="0" applyFont="1" applyFill="1" applyBorder="1" applyAlignment="1">
      <alignment vertical="center"/>
    </xf>
    <xf numFmtId="0" fontId="124" fillId="74" borderId="73" xfId="0" applyFont="1" applyFill="1" applyBorder="1" applyAlignment="1">
      <alignment vertical="center"/>
    </xf>
    <xf numFmtId="0" fontId="0" fillId="75" borderId="71" xfId="0" applyFill="1" applyBorder="1" applyAlignment="1">
      <alignment horizontal="center" vertical="top"/>
    </xf>
    <xf numFmtId="0" fontId="0" fillId="75" borderId="72" xfId="0" applyFill="1" applyBorder="1" applyAlignment="1">
      <alignment horizontal="center" vertical="top"/>
    </xf>
    <xf numFmtId="0" fontId="0" fillId="75" borderId="73" xfId="0" applyFill="1" applyBorder="1" applyAlignment="1">
      <alignment horizontal="center" vertical="top"/>
    </xf>
    <xf numFmtId="0" fontId="0" fillId="75" borderId="47" xfId="0" applyFill="1" applyBorder="1" applyAlignment="1">
      <alignment horizontal="center" vertical="top"/>
    </xf>
    <xf numFmtId="0" fontId="0" fillId="75" borderId="0" xfId="0" applyFill="1" applyAlignment="1">
      <alignment horizontal="center" vertical="top"/>
    </xf>
    <xf numFmtId="0" fontId="0" fillId="75" borderId="74" xfId="0" applyFill="1" applyBorder="1" applyAlignment="1">
      <alignment horizontal="center" vertical="top"/>
    </xf>
    <xf numFmtId="0" fontId="0" fillId="75" borderId="48" xfId="0" applyFill="1" applyBorder="1" applyAlignment="1">
      <alignment horizontal="center" vertical="top"/>
    </xf>
    <xf numFmtId="0" fontId="0" fillId="75" borderId="75" xfId="0" applyFill="1" applyBorder="1" applyAlignment="1">
      <alignment horizontal="center" vertical="top"/>
    </xf>
    <xf numFmtId="0" fontId="0" fillId="75" borderId="76" xfId="0" applyFill="1" applyBorder="1" applyAlignment="1">
      <alignment horizontal="center" vertical="top"/>
    </xf>
    <xf numFmtId="0" fontId="2" fillId="74" borderId="283" xfId="0" applyFont="1" applyFill="1" applyBorder="1" applyAlignment="1" applyProtection="1">
      <alignment horizontal="left"/>
      <protection locked="0"/>
    </xf>
    <xf numFmtId="0" fontId="2" fillId="74" borderId="284" xfId="0" applyFont="1" applyFill="1" applyBorder="1" applyAlignment="1" applyProtection="1">
      <alignment horizontal="left"/>
      <protection locked="0"/>
    </xf>
    <xf numFmtId="0" fontId="2" fillId="74" borderId="148" xfId="0" applyFont="1" applyFill="1" applyBorder="1" applyAlignment="1" applyProtection="1">
      <alignment horizontal="left"/>
      <protection locked="0"/>
    </xf>
    <xf numFmtId="0" fontId="2" fillId="74" borderId="149" xfId="0" applyFont="1" applyFill="1" applyBorder="1" applyAlignment="1" applyProtection="1">
      <alignment horizontal="left"/>
      <protection locked="0"/>
    </xf>
    <xf numFmtId="0" fontId="2" fillId="74" borderId="166" xfId="0" applyFont="1" applyFill="1" applyBorder="1" applyProtection="1">
      <protection locked="0"/>
    </xf>
    <xf numFmtId="0" fontId="0" fillId="43" borderId="0" xfId="0" applyFill="1" applyAlignment="1" applyProtection="1">
      <alignment horizontal="left" vertical="top"/>
      <protection locked="0"/>
    </xf>
    <xf numFmtId="0" fontId="0" fillId="75" borderId="293" xfId="0" applyFill="1" applyBorder="1" applyProtection="1">
      <protection locked="0"/>
    </xf>
    <xf numFmtId="0" fontId="2" fillId="74" borderId="255" xfId="0" applyFont="1" applyFill="1" applyBorder="1" applyAlignment="1" applyProtection="1">
      <alignment horizontal="center"/>
      <protection locked="0"/>
    </xf>
    <xf numFmtId="0" fontId="86" fillId="43" borderId="0" xfId="0" applyFont="1" applyFill="1" applyAlignment="1" applyProtection="1">
      <alignment wrapText="1"/>
      <protection locked="0"/>
    </xf>
    <xf numFmtId="0" fontId="6" fillId="75" borderId="284" xfId="7" applyFill="1" applyBorder="1" applyAlignment="1" applyProtection="1">
      <alignment horizontal="left"/>
      <protection locked="0"/>
    </xf>
    <xf numFmtId="0" fontId="2" fillId="74" borderId="136" xfId="0" applyFont="1" applyFill="1" applyBorder="1" applyProtection="1">
      <protection locked="0"/>
    </xf>
    <xf numFmtId="0" fontId="6" fillId="75" borderId="292" xfId="7" applyFill="1" applyBorder="1" applyProtection="1">
      <protection locked="0"/>
    </xf>
    <xf numFmtId="0" fontId="6" fillId="75" borderId="284" xfId="7" applyFill="1" applyBorder="1" applyProtection="1">
      <protection locked="0"/>
    </xf>
    <xf numFmtId="0" fontId="4" fillId="74" borderId="225" xfId="0" applyFont="1" applyFill="1" applyBorder="1" applyAlignment="1" applyProtection="1">
      <alignment horizontal="center"/>
      <protection locked="0"/>
    </xf>
    <xf numFmtId="0" fontId="4" fillId="74" borderId="226" xfId="0" applyFont="1" applyFill="1" applyBorder="1" applyAlignment="1" applyProtection="1">
      <alignment horizontal="center"/>
      <protection locked="0"/>
    </xf>
    <xf numFmtId="0" fontId="4" fillId="74" borderId="227" xfId="0" applyFont="1" applyFill="1" applyBorder="1" applyAlignment="1" applyProtection="1">
      <alignment horizontal="center"/>
      <protection locked="0"/>
    </xf>
    <xf numFmtId="0" fontId="126" fillId="74" borderId="228" xfId="0" applyFont="1" applyFill="1" applyBorder="1" applyAlignment="1">
      <alignment horizontal="center"/>
    </xf>
    <xf numFmtId="0" fontId="126" fillId="74" borderId="229" xfId="0" applyFont="1" applyFill="1" applyBorder="1" applyAlignment="1">
      <alignment horizontal="center"/>
    </xf>
    <xf numFmtId="0" fontId="2" fillId="75" borderId="230" xfId="0" applyFont="1" applyFill="1" applyBorder="1" applyAlignment="1" applyProtection="1">
      <alignment horizontal="left"/>
      <protection locked="0"/>
    </xf>
    <xf numFmtId="0" fontId="64" fillId="75" borderId="232" xfId="0" applyFont="1" applyFill="1" applyBorder="1" applyAlignment="1" applyProtection="1">
      <alignment horizontal="left"/>
      <protection locked="0"/>
    </xf>
    <xf numFmtId="0" fontId="64" fillId="75" borderId="233" xfId="0" applyFont="1" applyFill="1" applyBorder="1" applyAlignment="1" applyProtection="1">
      <alignment horizontal="left"/>
      <protection locked="0"/>
    </xf>
    <xf numFmtId="0" fontId="124" fillId="74" borderId="14" xfId="0" applyFont="1" applyFill="1" applyBorder="1" applyAlignment="1">
      <alignment horizontal="center" vertical="center"/>
    </xf>
    <xf numFmtId="0" fontId="124" fillId="74" borderId="12" xfId="0" applyFont="1" applyFill="1" applyBorder="1" applyAlignment="1">
      <alignment horizontal="center" vertical="center"/>
    </xf>
    <xf numFmtId="0" fontId="124" fillId="74" borderId="16" xfId="0" applyFont="1" applyFill="1" applyBorder="1" applyAlignment="1">
      <alignment horizontal="center" vertical="center"/>
    </xf>
    <xf numFmtId="0" fontId="124" fillId="74" borderId="14" xfId="0" applyFont="1" applyFill="1" applyBorder="1" applyAlignment="1">
      <alignment horizontal="left" vertical="center"/>
    </xf>
    <xf numFmtId="0" fontId="124" fillId="74" borderId="12" xfId="0" applyFont="1" applyFill="1" applyBorder="1" applyAlignment="1">
      <alignment horizontal="left" vertical="center"/>
    </xf>
    <xf numFmtId="0" fontId="124" fillId="74" borderId="16" xfId="0" applyFont="1" applyFill="1" applyBorder="1" applyAlignment="1">
      <alignment horizontal="left" vertical="center"/>
    </xf>
    <xf numFmtId="0" fontId="0" fillId="74" borderId="157" xfId="0" applyFill="1" applyBorder="1" applyAlignment="1" applyProtection="1">
      <alignment horizontal="center"/>
      <protection locked="0"/>
    </xf>
    <xf numFmtId="0" fontId="0" fillId="74" borderId="142" xfId="0" applyFill="1" applyBorder="1" applyAlignment="1" applyProtection="1">
      <alignment horizontal="center"/>
      <protection locked="0"/>
    </xf>
    <xf numFmtId="0" fontId="0" fillId="74" borderId="207" xfId="0" applyFill="1" applyBorder="1" applyAlignment="1" applyProtection="1">
      <alignment horizontal="center"/>
      <protection locked="0"/>
    </xf>
    <xf numFmtId="0" fontId="104" fillId="0" borderId="0" xfId="13" applyFont="1" applyFill="1" applyAlignment="1" applyProtection="1">
      <alignment horizontal="left" vertical="center" wrapText="1"/>
      <protection locked="0"/>
    </xf>
    <xf numFmtId="0" fontId="86" fillId="0" borderId="0" xfId="0" applyFont="1" applyAlignment="1" applyProtection="1">
      <alignment horizontal="left" vertical="center" wrapText="1"/>
      <protection locked="0"/>
    </xf>
    <xf numFmtId="0" fontId="86" fillId="0" borderId="70" xfId="0" applyFont="1" applyBorder="1" applyAlignment="1" applyProtection="1">
      <alignment vertical="top" wrapText="1"/>
      <protection locked="0"/>
    </xf>
    <xf numFmtId="0" fontId="39" fillId="0" borderId="0" xfId="0" applyFont="1" applyAlignment="1" applyProtection="1">
      <alignment horizontal="left" wrapText="1"/>
      <protection locked="0"/>
    </xf>
    <xf numFmtId="0" fontId="58" fillId="75" borderId="541" xfId="0" applyFont="1" applyFill="1" applyBorder="1"/>
    <xf numFmtId="0" fontId="58" fillId="75" borderId="542" xfId="0" applyFont="1" applyFill="1" applyBorder="1"/>
    <xf numFmtId="0" fontId="58" fillId="0" borderId="545" xfId="0" applyFont="1" applyBorder="1" applyAlignment="1">
      <alignment horizontal="left" vertical="center"/>
    </xf>
    <xf numFmtId="0" fontId="58" fillId="0" borderId="537" xfId="0" applyFont="1" applyBorder="1" applyAlignment="1">
      <alignment horizontal="left" vertical="center"/>
    </xf>
    <xf numFmtId="0" fontId="58" fillId="0" borderId="538" xfId="0" applyFont="1" applyBorder="1" applyAlignment="1">
      <alignment horizontal="left" vertical="center"/>
    </xf>
    <xf numFmtId="0" fontId="180" fillId="0" borderId="11" xfId="0" applyFont="1" applyBorder="1" applyAlignment="1">
      <alignment horizontal="left"/>
    </xf>
    <xf numFmtId="0" fontId="180" fillId="0" borderId="1" xfId="0" applyFont="1" applyBorder="1" applyAlignment="1">
      <alignment horizontal="left"/>
    </xf>
    <xf numFmtId="0" fontId="180" fillId="0" borderId="18" xfId="0" applyFont="1" applyBorder="1" applyAlignment="1">
      <alignment horizontal="left"/>
    </xf>
    <xf numFmtId="0" fontId="126" fillId="74" borderId="97" xfId="0" applyFont="1" applyFill="1" applyBorder="1" applyAlignment="1">
      <alignment horizontal="center"/>
    </xf>
    <xf numFmtId="0" fontId="179" fillId="74" borderId="13" xfId="0" applyFont="1" applyFill="1" applyBorder="1" applyAlignment="1">
      <alignment horizontal="center" vertical="center"/>
    </xf>
    <xf numFmtId="0" fontId="179" fillId="74" borderId="536" xfId="0" applyFont="1" applyFill="1" applyBorder="1" applyAlignment="1">
      <alignment horizontal="center" vertical="center"/>
    </xf>
    <xf numFmtId="0" fontId="4" fillId="74" borderId="14" xfId="0" applyFont="1" applyFill="1" applyBorder="1" applyAlignment="1" applyProtection="1">
      <alignment horizontal="center"/>
      <protection locked="0"/>
    </xf>
    <xf numFmtId="0" fontId="4" fillId="74" borderId="12" xfId="0" applyFont="1" applyFill="1" applyBorder="1" applyAlignment="1" applyProtection="1">
      <alignment horizontal="center"/>
      <protection locked="0"/>
    </xf>
    <xf numFmtId="0" fontId="4" fillId="74" borderId="16" xfId="0" applyFont="1" applyFill="1" applyBorder="1" applyAlignment="1" applyProtection="1">
      <alignment horizontal="center"/>
      <protection locked="0"/>
    </xf>
    <xf numFmtId="0" fontId="2" fillId="36" borderId="14" xfId="0" applyFont="1" applyFill="1" applyBorder="1"/>
    <xf numFmtId="0" fontId="2" fillId="36" borderId="12" xfId="0" applyFont="1" applyFill="1" applyBorder="1"/>
    <xf numFmtId="0" fontId="2" fillId="36" borderId="16" xfId="0" applyFont="1" applyFill="1" applyBorder="1"/>
    <xf numFmtId="0" fontId="64" fillId="36" borderId="14" xfId="0" applyFont="1" applyFill="1" applyBorder="1" applyProtection="1">
      <protection locked="0"/>
    </xf>
    <xf numFmtId="0" fontId="64" fillId="36" borderId="12" xfId="0" applyFont="1" applyFill="1" applyBorder="1" applyProtection="1">
      <protection locked="0"/>
    </xf>
    <xf numFmtId="0" fontId="64" fillId="36" borderId="16" xfId="0" applyFont="1" applyFill="1" applyBorder="1" applyProtection="1">
      <protection locked="0"/>
    </xf>
    <xf numFmtId="0" fontId="58" fillId="74" borderId="9" xfId="0" applyFont="1" applyFill="1" applyBorder="1" applyAlignment="1">
      <alignment horizontal="center" vertical="center" wrapText="1"/>
    </xf>
    <xf numFmtId="0" fontId="58" fillId="74" borderId="544" xfId="0" applyFont="1" applyFill="1" applyBorder="1" applyAlignment="1">
      <alignment horizontal="center" vertical="center" wrapText="1"/>
    </xf>
    <xf numFmtId="3" fontId="6" fillId="74" borderId="527" xfId="0" applyNumberFormat="1" applyFont="1" applyFill="1" applyBorder="1" applyAlignment="1">
      <alignment horizontal="left" vertical="center"/>
    </xf>
    <xf numFmtId="3" fontId="6" fillId="74" borderId="187" xfId="0" applyNumberFormat="1" applyFont="1" applyFill="1" applyBorder="1" applyAlignment="1">
      <alignment horizontal="left" vertical="center"/>
    </xf>
    <xf numFmtId="3" fontId="6" fillId="74" borderId="53" xfId="0" applyNumberFormat="1" applyFont="1" applyFill="1" applyBorder="1" applyAlignment="1">
      <alignment horizontal="left" vertical="center"/>
    </xf>
    <xf numFmtId="3" fontId="6" fillId="74" borderId="70" xfId="0" applyNumberFormat="1" applyFont="1" applyFill="1" applyBorder="1" applyAlignment="1">
      <alignment horizontal="left" vertical="center"/>
    </xf>
    <xf numFmtId="0" fontId="183" fillId="75" borderId="7" xfId="0" applyFont="1" applyFill="1" applyBorder="1" applyAlignment="1" applyProtection="1">
      <alignment horizontal="left" vertical="top" wrapText="1"/>
      <protection locked="0"/>
    </xf>
    <xf numFmtId="0" fontId="183" fillId="75" borderId="1" xfId="0" applyFont="1" applyFill="1" applyBorder="1" applyAlignment="1" applyProtection="1">
      <alignment horizontal="left" vertical="top" wrapText="1"/>
      <protection locked="0"/>
    </xf>
    <xf numFmtId="0" fontId="183" fillId="75" borderId="18" xfId="0" applyFont="1" applyFill="1" applyBorder="1" applyAlignment="1" applyProtection="1">
      <alignment horizontal="left" vertical="top" wrapText="1"/>
      <protection locked="0"/>
    </xf>
    <xf numFmtId="0" fontId="183" fillId="75" borderId="3" xfId="0" applyFont="1" applyFill="1" applyBorder="1" applyAlignment="1" applyProtection="1">
      <alignment horizontal="left" vertical="top" wrapText="1"/>
      <protection locked="0"/>
    </xf>
    <xf numFmtId="0" fontId="183" fillId="75" borderId="0" xfId="0" applyFont="1" applyFill="1" applyAlignment="1" applyProtection="1">
      <alignment horizontal="left" vertical="top" wrapText="1"/>
      <protection locked="0"/>
    </xf>
    <xf numFmtId="0" fontId="183" fillId="75" borderId="17" xfId="0" applyFont="1" applyFill="1" applyBorder="1" applyAlignment="1" applyProtection="1">
      <alignment horizontal="left" vertical="top" wrapText="1"/>
      <protection locked="0"/>
    </xf>
    <xf numFmtId="0" fontId="183" fillId="75" borderId="53" xfId="0" applyFont="1" applyFill="1" applyBorder="1" applyAlignment="1" applyProtection="1">
      <alignment horizontal="left" vertical="top" wrapText="1"/>
      <protection locked="0"/>
    </xf>
    <xf numFmtId="0" fontId="183" fillId="75" borderId="70" xfId="0" applyFont="1" applyFill="1" applyBorder="1" applyAlignment="1" applyProtection="1">
      <alignment horizontal="left" vertical="top" wrapText="1"/>
      <protection locked="0"/>
    </xf>
    <xf numFmtId="0" fontId="183" fillId="75" borderId="40" xfId="0" applyFont="1" applyFill="1" applyBorder="1" applyAlignment="1" applyProtection="1">
      <alignment horizontal="left" vertical="top" wrapText="1"/>
      <protection locked="0"/>
    </xf>
    <xf numFmtId="0" fontId="58" fillId="74" borderId="11" xfId="0" applyFont="1" applyFill="1" applyBorder="1" applyAlignment="1">
      <alignment horizontal="center" vertical="center" wrapText="1"/>
    </xf>
    <xf numFmtId="0" fontId="58" fillId="74" borderId="18" xfId="0" applyFont="1" applyFill="1" applyBorder="1" applyAlignment="1">
      <alignment horizontal="center" vertical="center" wrapText="1"/>
    </xf>
    <xf numFmtId="0" fontId="58" fillId="74" borderId="545" xfId="0" applyFont="1" applyFill="1" applyBorder="1" applyAlignment="1">
      <alignment horizontal="center" vertical="center" wrapText="1"/>
    </xf>
    <xf numFmtId="0" fontId="58" fillId="74" borderId="538" xfId="0" applyFont="1" applyFill="1" applyBorder="1" applyAlignment="1">
      <alignment horizontal="center" vertical="center" wrapText="1"/>
    </xf>
    <xf numFmtId="0" fontId="2" fillId="74" borderId="13" xfId="0" applyFont="1" applyFill="1" applyBorder="1" applyAlignment="1" applyProtection="1">
      <alignment horizontal="left"/>
      <protection locked="0"/>
    </xf>
    <xf numFmtId="0" fontId="2" fillId="74" borderId="536" xfId="0" applyFont="1" applyFill="1" applyBorder="1" applyAlignment="1" applyProtection="1">
      <alignment horizontal="left"/>
      <protection locked="0"/>
    </xf>
    <xf numFmtId="0" fontId="58" fillId="74" borderId="532" xfId="0" applyFont="1" applyFill="1" applyBorder="1" applyAlignment="1">
      <alignment horizontal="center" vertical="center" wrapText="1"/>
    </xf>
    <xf numFmtId="0" fontId="58" fillId="74" borderId="534" xfId="0" applyFont="1" applyFill="1" applyBorder="1" applyAlignment="1">
      <alignment horizontal="center" vertical="center" wrapText="1"/>
    </xf>
    <xf numFmtId="0" fontId="58" fillId="74" borderId="532" xfId="0" applyFont="1" applyFill="1" applyBorder="1" applyAlignment="1">
      <alignment horizontal="left" vertical="center" wrapText="1"/>
    </xf>
    <xf numFmtId="0" fontId="58" fillId="74" borderId="546" xfId="0" applyFont="1" applyFill="1" applyBorder="1" applyAlignment="1">
      <alignment horizontal="left" vertical="center" wrapText="1"/>
    </xf>
    <xf numFmtId="0" fontId="64" fillId="74" borderId="159" xfId="0" applyFont="1" applyFill="1" applyBorder="1" applyAlignment="1" applyProtection="1">
      <alignment horizontal="left"/>
      <protection locked="0"/>
    </xf>
    <xf numFmtId="0" fontId="64" fillId="74" borderId="54" xfId="0" applyFont="1" applyFill="1" applyBorder="1" applyAlignment="1" applyProtection="1">
      <alignment horizontal="left"/>
      <protection locked="0"/>
    </xf>
    <xf numFmtId="0" fontId="64" fillId="74" borderId="136" xfId="0" applyFont="1" applyFill="1" applyBorder="1" applyAlignment="1" applyProtection="1">
      <alignment horizontal="left"/>
      <protection locked="0"/>
    </xf>
    <xf numFmtId="0" fontId="39" fillId="75" borderId="285" xfId="0" applyFont="1" applyFill="1" applyBorder="1" applyProtection="1">
      <protection locked="0"/>
    </xf>
    <xf numFmtId="0" fontId="39" fillId="74" borderId="153" xfId="0" applyFont="1" applyFill="1" applyBorder="1" applyAlignment="1" applyProtection="1">
      <alignment horizontal="center"/>
      <protection locked="0"/>
    </xf>
    <xf numFmtId="0" fontId="0" fillId="74" borderId="19" xfId="0" applyFill="1" applyBorder="1" applyAlignment="1" applyProtection="1">
      <alignment horizontal="center"/>
      <protection locked="0"/>
    </xf>
    <xf numFmtId="0" fontId="0" fillId="74" borderId="55" xfId="0" applyFill="1" applyBorder="1" applyAlignment="1" applyProtection="1">
      <alignment horizontal="center"/>
      <protection locked="0"/>
    </xf>
    <xf numFmtId="0" fontId="0" fillId="74" borderId="27" xfId="0" applyFill="1" applyBorder="1" applyAlignment="1" applyProtection="1">
      <alignment horizontal="center"/>
      <protection locked="0"/>
    </xf>
    <xf numFmtId="0" fontId="2" fillId="75" borderId="200" xfId="0" applyFont="1" applyFill="1" applyBorder="1" applyAlignment="1" applyProtection="1">
      <alignment horizontal="left"/>
      <protection locked="0"/>
    </xf>
    <xf numFmtId="0" fontId="2" fillId="75" borderId="64" xfId="0" applyFont="1" applyFill="1" applyBorder="1" applyAlignment="1" applyProtection="1">
      <alignment horizontal="left"/>
      <protection locked="0"/>
    </xf>
    <xf numFmtId="0" fontId="2" fillId="75" borderId="65" xfId="0" applyFont="1" applyFill="1" applyBorder="1" applyAlignment="1" applyProtection="1">
      <alignment horizontal="left"/>
      <protection locked="0"/>
    </xf>
    <xf numFmtId="0" fontId="2" fillId="74" borderId="152" xfId="0" applyFont="1" applyFill="1" applyBorder="1"/>
    <xf numFmtId="0" fontId="2" fillId="74" borderId="153" xfId="0" applyFont="1" applyFill="1" applyBorder="1"/>
    <xf numFmtId="0" fontId="64" fillId="74" borderId="290" xfId="0" applyFont="1" applyFill="1" applyBorder="1" applyAlignment="1" applyProtection="1">
      <alignment horizontal="center"/>
      <protection locked="0"/>
    </xf>
    <xf numFmtId="0" fontId="0" fillId="75" borderId="287" xfId="0" applyFill="1" applyBorder="1" applyAlignment="1" applyProtection="1">
      <alignment wrapText="1"/>
      <protection locked="0"/>
    </xf>
    <xf numFmtId="0" fontId="0" fillId="75" borderId="282" xfId="0" applyFill="1" applyBorder="1" applyAlignment="1" applyProtection="1">
      <alignment wrapText="1"/>
      <protection locked="0"/>
    </xf>
    <xf numFmtId="0" fontId="0" fillId="75" borderId="290" xfId="0" applyFill="1" applyBorder="1" applyAlignment="1" applyProtection="1">
      <alignment wrapText="1"/>
      <protection locked="0"/>
    </xf>
    <xf numFmtId="0" fontId="120" fillId="74" borderId="138" xfId="0" applyFont="1" applyFill="1" applyBorder="1" applyAlignment="1">
      <alignment horizontal="center" vertical="top"/>
    </xf>
    <xf numFmtId="0" fontId="120" fillId="74" borderId="54" xfId="0" applyFont="1" applyFill="1" applyBorder="1" applyAlignment="1">
      <alignment horizontal="center" vertical="top"/>
    </xf>
    <xf numFmtId="0" fontId="120" fillId="74" borderId="136" xfId="0" applyFont="1" applyFill="1" applyBorder="1" applyAlignment="1">
      <alignment horizontal="center" vertical="top"/>
    </xf>
    <xf numFmtId="0" fontId="2" fillId="74" borderId="15" xfId="0" applyFont="1" applyFill="1" applyBorder="1" applyAlignment="1" applyProtection="1">
      <alignment horizontal="center" vertical="center" wrapText="1"/>
      <protection locked="0"/>
    </xf>
    <xf numFmtId="0" fontId="2" fillId="74" borderId="5" xfId="0" applyFont="1" applyFill="1" applyBorder="1" applyAlignment="1" applyProtection="1">
      <alignment horizontal="center" vertical="center" wrapText="1"/>
      <protection locked="0"/>
    </xf>
    <xf numFmtId="0" fontId="2" fillId="74" borderId="5" xfId="0" applyFont="1" applyFill="1" applyBorder="1" applyAlignment="1" applyProtection="1">
      <alignment horizontal="center" wrapText="1"/>
      <protection locked="0"/>
    </xf>
    <xf numFmtId="0" fontId="2" fillId="74" borderId="254" xfId="0" applyFont="1" applyFill="1" applyBorder="1" applyAlignment="1" applyProtection="1">
      <alignment horizontal="center" wrapText="1"/>
      <protection locked="0"/>
    </xf>
    <xf numFmtId="0" fontId="4" fillId="74" borderId="136" xfId="0" applyFont="1" applyFill="1" applyBorder="1" applyAlignment="1" applyProtection="1">
      <alignment horizontal="center"/>
      <protection locked="0"/>
    </xf>
    <xf numFmtId="0" fontId="4" fillId="74" borderId="165" xfId="0" applyFont="1" applyFill="1" applyBorder="1" applyAlignment="1" applyProtection="1">
      <alignment horizontal="center"/>
      <protection locked="0"/>
    </xf>
    <xf numFmtId="0" fontId="4" fillId="74" borderId="166" xfId="0" applyFont="1" applyFill="1" applyBorder="1" applyAlignment="1" applyProtection="1">
      <alignment horizontal="center"/>
      <protection locked="0"/>
    </xf>
    <xf numFmtId="0" fontId="126" fillId="74" borderId="153" xfId="0" applyFont="1" applyFill="1" applyBorder="1" applyAlignment="1">
      <alignment horizontal="center"/>
    </xf>
    <xf numFmtId="0" fontId="126" fillId="74" borderId="149" xfId="0" applyFont="1" applyFill="1" applyBorder="1" applyAlignment="1">
      <alignment horizontal="center"/>
    </xf>
    <xf numFmtId="0" fontId="126" fillId="74" borderId="150" xfId="0" applyFont="1" applyFill="1" applyBorder="1" applyAlignment="1">
      <alignment horizontal="center"/>
    </xf>
    <xf numFmtId="0" fontId="2" fillId="75" borderId="286" xfId="0" applyFont="1" applyFill="1" applyBorder="1" applyAlignment="1" applyProtection="1">
      <alignment horizontal="left"/>
      <protection locked="0"/>
    </xf>
    <xf numFmtId="0" fontId="2" fillId="75" borderId="254" xfId="0" applyFont="1" applyFill="1" applyBorder="1" applyAlignment="1" applyProtection="1">
      <alignment horizontal="left"/>
      <protection locked="0"/>
    </xf>
    <xf numFmtId="0" fontId="64" fillId="75" borderId="153" xfId="0" applyFont="1" applyFill="1" applyBorder="1" applyAlignment="1" applyProtection="1">
      <alignment horizontal="left"/>
      <protection locked="0"/>
    </xf>
    <xf numFmtId="0" fontId="64" fillId="75" borderId="149" xfId="0" applyFont="1" applyFill="1" applyBorder="1" applyAlignment="1" applyProtection="1">
      <alignment horizontal="left"/>
      <protection locked="0"/>
    </xf>
    <xf numFmtId="0" fontId="124" fillId="74" borderId="12" xfId="0" applyFont="1" applyFill="1" applyBorder="1" applyAlignment="1">
      <alignment horizontal="left" vertical="top"/>
    </xf>
    <xf numFmtId="0" fontId="124" fillId="74" borderId="16" xfId="0" applyFont="1" applyFill="1" applyBorder="1" applyAlignment="1">
      <alignment horizontal="left" vertical="top"/>
    </xf>
    <xf numFmtId="0" fontId="124" fillId="74" borderId="62" xfId="0" applyFont="1" applyFill="1" applyBorder="1" applyAlignment="1">
      <alignment horizontal="center" vertical="top"/>
    </xf>
    <xf numFmtId="0" fontId="124" fillId="74" borderId="51" xfId="0" applyFont="1" applyFill="1" applyBorder="1" applyAlignment="1">
      <alignment horizontal="center" vertical="top"/>
    </xf>
    <xf numFmtId="0" fontId="124" fillId="74" borderId="52" xfId="0" applyFont="1" applyFill="1" applyBorder="1" applyAlignment="1">
      <alignment horizontal="center" vertical="top"/>
    </xf>
    <xf numFmtId="0" fontId="169" fillId="0" borderId="0" xfId="0" applyFont="1" applyAlignment="1">
      <alignment horizontal="left"/>
    </xf>
    <xf numFmtId="168" fontId="0" fillId="74" borderId="290" xfId="0" applyNumberFormat="1" applyFill="1" applyBorder="1" applyAlignment="1" applyProtection="1">
      <alignment horizontal="left" vertical="center"/>
      <protection locked="0"/>
    </xf>
    <xf numFmtId="168" fontId="0" fillId="74" borderId="284" xfId="0" applyNumberFormat="1" applyFill="1" applyBorder="1" applyAlignment="1" applyProtection="1">
      <alignment horizontal="left" vertical="center"/>
      <protection locked="0"/>
    </xf>
    <xf numFmtId="168" fontId="0" fillId="74" borderId="255" xfId="0" applyNumberFormat="1" applyFill="1" applyBorder="1" applyAlignment="1" applyProtection="1">
      <alignment horizontal="left" vertical="center"/>
      <protection locked="0"/>
    </xf>
    <xf numFmtId="0" fontId="2" fillId="74" borderId="298" xfId="0" applyFont="1" applyFill="1" applyBorder="1" applyAlignment="1">
      <alignment horizontal="center" vertical="center"/>
    </xf>
    <xf numFmtId="0" fontId="2" fillId="74" borderId="4" xfId="0" applyFont="1" applyFill="1" applyBorder="1" applyAlignment="1">
      <alignment horizontal="center" vertical="center"/>
    </xf>
    <xf numFmtId="0" fontId="2" fillId="74" borderId="286" xfId="0" applyFont="1" applyFill="1" applyBorder="1" applyAlignment="1">
      <alignment horizontal="center" vertical="center"/>
    </xf>
    <xf numFmtId="0" fontId="0" fillId="75" borderId="138" xfId="0" applyFill="1" applyBorder="1" applyAlignment="1" applyProtection="1">
      <alignment wrapText="1"/>
      <protection locked="0"/>
    </xf>
    <xf numFmtId="0" fontId="0" fillId="75" borderId="54" xfId="0" applyFill="1" applyBorder="1" applyAlignment="1" applyProtection="1">
      <alignment wrapText="1"/>
      <protection locked="0"/>
    </xf>
    <xf numFmtId="0" fontId="0" fillId="75" borderId="139" xfId="0" applyFill="1" applyBorder="1" applyAlignment="1" applyProtection="1">
      <alignment wrapText="1"/>
      <protection locked="0"/>
    </xf>
    <xf numFmtId="0" fontId="2" fillId="74" borderId="285" xfId="0" applyFont="1" applyFill="1" applyBorder="1" applyAlignment="1" applyProtection="1">
      <alignment horizontal="center" vertical="center"/>
      <protection locked="0"/>
    </xf>
    <xf numFmtId="0" fontId="2" fillId="74" borderId="292" xfId="0" applyFont="1" applyFill="1" applyBorder="1" applyAlignment="1">
      <alignment horizontal="center" vertical="center"/>
    </xf>
    <xf numFmtId="0" fontId="2" fillId="74" borderId="5" xfId="0" applyFont="1" applyFill="1" applyBorder="1" applyAlignment="1">
      <alignment horizontal="center" vertical="center"/>
    </xf>
    <xf numFmtId="0" fontId="2" fillId="74" borderId="254" xfId="0" applyFont="1" applyFill="1" applyBorder="1" applyAlignment="1">
      <alignment horizontal="center" vertical="center"/>
    </xf>
    <xf numFmtId="0" fontId="2" fillId="74" borderId="293" xfId="0" applyFont="1" applyFill="1" applyBorder="1" applyAlignment="1">
      <alignment horizontal="center" vertical="center"/>
    </xf>
    <xf numFmtId="0" fontId="2" fillId="74" borderId="15" xfId="0" applyFont="1" applyFill="1" applyBorder="1" applyAlignment="1">
      <alignment horizontal="center" vertical="center"/>
    </xf>
    <xf numFmtId="0" fontId="2" fillId="74" borderId="255" xfId="0" applyFont="1" applyFill="1" applyBorder="1" applyAlignment="1">
      <alignment horizontal="center" vertical="center"/>
    </xf>
    <xf numFmtId="0" fontId="0" fillId="75" borderId="288" xfId="0" applyFill="1" applyBorder="1" applyAlignment="1" applyProtection="1">
      <alignment wrapText="1"/>
      <protection locked="0"/>
    </xf>
    <xf numFmtId="0" fontId="2" fillId="74" borderId="291" xfId="0" applyFont="1" applyFill="1" applyBorder="1" applyAlignment="1">
      <alignment horizontal="center" vertical="center"/>
    </xf>
    <xf numFmtId="0" fontId="2" fillId="74" borderId="212" xfId="0" applyFont="1" applyFill="1" applyBorder="1" applyAlignment="1">
      <alignment horizontal="center" vertical="center"/>
    </xf>
    <xf numFmtId="0" fontId="0" fillId="75" borderId="156" xfId="0" applyFill="1" applyBorder="1" applyAlignment="1" applyProtection="1">
      <alignment wrapText="1"/>
      <protection locked="0"/>
    </xf>
    <xf numFmtId="0" fontId="0" fillId="75" borderId="152" xfId="0" applyFill="1" applyBorder="1" applyAlignment="1" applyProtection="1">
      <alignment wrapText="1"/>
      <protection locked="0"/>
    </xf>
    <xf numFmtId="0" fontId="0" fillId="75" borderId="154" xfId="0" applyFill="1" applyBorder="1" applyAlignment="1" applyProtection="1">
      <alignment wrapText="1"/>
      <protection locked="0"/>
    </xf>
    <xf numFmtId="0" fontId="126" fillId="74" borderId="138" xfId="0" applyFont="1" applyFill="1" applyBorder="1" applyAlignment="1">
      <alignment horizontal="center" vertical="center"/>
    </xf>
    <xf numFmtId="0" fontId="126" fillId="74" borderId="54" xfId="0" applyFont="1" applyFill="1" applyBorder="1" applyAlignment="1">
      <alignment horizontal="center" vertical="center"/>
    </xf>
    <xf numFmtId="0" fontId="126" fillId="74" borderId="136" xfId="0" applyFont="1" applyFill="1" applyBorder="1" applyAlignment="1">
      <alignment horizontal="center" vertical="center"/>
    </xf>
    <xf numFmtId="0" fontId="0" fillId="74" borderId="54" xfId="0" applyFill="1" applyBorder="1" applyAlignment="1">
      <alignment horizontal="center"/>
    </xf>
    <xf numFmtId="0" fontId="0" fillId="74" borderId="139" xfId="0" applyFill="1" applyBorder="1" applyAlignment="1">
      <alignment horizontal="center"/>
    </xf>
    <xf numFmtId="0" fontId="2" fillId="74" borderId="9" xfId="0" applyFont="1" applyFill="1" applyBorder="1" applyAlignment="1">
      <alignment horizontal="center" vertical="center"/>
    </xf>
    <xf numFmtId="0" fontId="2" fillId="74" borderId="10" xfId="0" applyFont="1" applyFill="1" applyBorder="1" applyAlignment="1">
      <alignment horizontal="center" vertical="center"/>
    </xf>
    <xf numFmtId="0" fontId="120" fillId="75" borderId="47" xfId="0" applyFont="1" applyFill="1" applyBorder="1" applyAlignment="1">
      <alignment horizontal="left" vertical="center"/>
    </xf>
    <xf numFmtId="0" fontId="120" fillId="75" borderId="0" xfId="0" applyFont="1" applyFill="1" applyAlignment="1">
      <alignment horizontal="left" vertical="center"/>
    </xf>
    <xf numFmtId="0" fontId="120" fillId="75" borderId="74" xfId="0" applyFont="1" applyFill="1" applyBorder="1" applyAlignment="1">
      <alignment horizontal="left" vertical="center"/>
    </xf>
    <xf numFmtId="0" fontId="120" fillId="75" borderId="48" xfId="0" applyFont="1" applyFill="1" applyBorder="1" applyAlignment="1">
      <alignment horizontal="left" vertical="center"/>
    </xf>
    <xf numFmtId="0" fontId="120" fillId="75" borderId="75" xfId="0" applyFont="1" applyFill="1" applyBorder="1" applyAlignment="1">
      <alignment horizontal="left" vertical="center"/>
    </xf>
    <xf numFmtId="0" fontId="120" fillId="75" borderId="76" xfId="0" applyFont="1" applyFill="1" applyBorder="1" applyAlignment="1">
      <alignment horizontal="left" vertical="center"/>
    </xf>
    <xf numFmtId="0" fontId="124" fillId="74" borderId="93" xfId="0" applyFont="1" applyFill="1" applyBorder="1" applyAlignment="1">
      <alignment horizontal="center"/>
    </xf>
    <xf numFmtId="0" fontId="124" fillId="74" borderId="94" xfId="0" applyFont="1" applyFill="1" applyBorder="1" applyAlignment="1">
      <alignment horizontal="center"/>
    </xf>
    <xf numFmtId="0" fontId="124" fillId="74" borderId="95" xfId="0" applyFont="1" applyFill="1" applyBorder="1" applyAlignment="1">
      <alignment horizontal="center"/>
    </xf>
    <xf numFmtId="0" fontId="64" fillId="75" borderId="164" xfId="0" applyFont="1" applyFill="1" applyBorder="1" applyAlignment="1">
      <alignment horizontal="left"/>
    </xf>
    <xf numFmtId="0" fontId="64" fillId="75" borderId="60" xfId="0" applyFont="1" applyFill="1" applyBorder="1" applyAlignment="1">
      <alignment horizontal="left"/>
    </xf>
    <xf numFmtId="0" fontId="0" fillId="0" borderId="0" xfId="0" applyAlignment="1">
      <alignment horizontal="left" vertical="top" wrapText="1"/>
    </xf>
    <xf numFmtId="0" fontId="36" fillId="72" borderId="321" xfId="0" applyFont="1" applyFill="1" applyBorder="1" applyAlignment="1">
      <alignment horizontal="left" vertical="center" wrapText="1"/>
    </xf>
    <xf numFmtId="0" fontId="36" fillId="72" borderId="322" xfId="0" applyFont="1" applyFill="1" applyBorder="1" applyAlignment="1">
      <alignment horizontal="left" vertical="center" wrapText="1"/>
    </xf>
    <xf numFmtId="0" fontId="36" fillId="72" borderId="323" xfId="0" applyFont="1" applyFill="1" applyBorder="1" applyAlignment="1">
      <alignment horizontal="left" vertical="center" wrapText="1"/>
    </xf>
    <xf numFmtId="0" fontId="0" fillId="39" borderId="144" xfId="0" applyFill="1" applyBorder="1" applyAlignment="1" applyProtection="1">
      <alignment horizontal="left" vertical="top" wrapText="1"/>
      <protection locked="0"/>
    </xf>
    <xf numFmtId="0" fontId="0" fillId="39" borderId="155" xfId="0" applyFill="1" applyBorder="1" applyAlignment="1" applyProtection="1">
      <alignment horizontal="left" vertical="top" wrapText="1"/>
      <protection locked="0"/>
    </xf>
    <xf numFmtId="0" fontId="0" fillId="39" borderId="145" xfId="0" applyFill="1" applyBorder="1" applyAlignment="1" applyProtection="1">
      <alignment horizontal="left" vertical="top" wrapText="1"/>
      <protection locked="0"/>
    </xf>
    <xf numFmtId="0" fontId="0" fillId="39" borderId="335" xfId="0" applyFill="1" applyBorder="1" applyAlignment="1" applyProtection="1">
      <alignment horizontal="left" vertical="center" wrapText="1"/>
      <protection locked="0"/>
    </xf>
    <xf numFmtId="0" fontId="0" fillId="39" borderId="336" xfId="0" applyFill="1" applyBorder="1" applyAlignment="1" applyProtection="1">
      <alignment horizontal="left" vertical="center" wrapText="1"/>
      <protection locked="0"/>
    </xf>
    <xf numFmtId="0" fontId="0" fillId="39" borderId="337" xfId="0" applyFill="1" applyBorder="1" applyAlignment="1" applyProtection="1">
      <alignment horizontal="left" vertical="center" wrapText="1"/>
      <protection locked="0"/>
    </xf>
    <xf numFmtId="0" fontId="0" fillId="72" borderId="320" xfId="0" applyFill="1" applyBorder="1" applyAlignment="1">
      <alignment horizontal="left" vertical="center" wrapText="1"/>
    </xf>
    <xf numFmtId="0" fontId="0" fillId="72" borderId="338" xfId="0" applyFill="1" applyBorder="1" applyAlignment="1">
      <alignment horizontal="left" vertical="top"/>
    </xf>
    <xf numFmtId="0" fontId="36" fillId="72" borderId="320" xfId="0" applyFont="1" applyFill="1" applyBorder="1" applyAlignment="1">
      <alignment horizontal="left" vertical="center" wrapText="1"/>
    </xf>
    <xf numFmtId="0" fontId="0" fillId="72" borderId="340" xfId="0" applyFill="1" applyBorder="1" applyAlignment="1">
      <alignment horizontal="left" vertical="top"/>
    </xf>
    <xf numFmtId="0" fontId="0" fillId="72" borderId="333" xfId="0" applyFill="1" applyBorder="1" applyAlignment="1">
      <alignment horizontal="left" vertical="top"/>
    </xf>
    <xf numFmtId="0" fontId="59" fillId="38" borderId="321" xfId="0" applyFont="1" applyFill="1" applyBorder="1" applyAlignment="1">
      <alignment horizontal="left" vertical="center" wrapText="1"/>
    </xf>
    <xf numFmtId="0" fontId="59" fillId="38" borderId="322" xfId="0" applyFont="1" applyFill="1" applyBorder="1" applyAlignment="1">
      <alignment horizontal="left" vertical="center" wrapText="1"/>
    </xf>
    <xf numFmtId="0" fontId="59" fillId="38" borderId="323" xfId="0" applyFont="1" applyFill="1" applyBorder="1" applyAlignment="1">
      <alignment horizontal="left" vertical="center" wrapText="1"/>
    </xf>
    <xf numFmtId="0" fontId="0" fillId="72" borderId="331" xfId="0" applyFill="1" applyBorder="1" applyAlignment="1">
      <alignment horizontal="left" vertical="center" wrapText="1"/>
    </xf>
    <xf numFmtId="0" fontId="0" fillId="72" borderId="322" xfId="0" applyFill="1" applyBorder="1" applyAlignment="1">
      <alignment horizontal="left" vertical="top"/>
    </xf>
    <xf numFmtId="0" fontId="0" fillId="72" borderId="332" xfId="0" applyFill="1" applyBorder="1" applyAlignment="1">
      <alignment horizontal="left" vertical="top"/>
    </xf>
    <xf numFmtId="0" fontId="0" fillId="72" borderId="320" xfId="0" applyFill="1" applyBorder="1" applyAlignment="1">
      <alignment horizontal="left" vertical="center"/>
    </xf>
    <xf numFmtId="0" fontId="0" fillId="72" borderId="328" xfId="0" applyFill="1" applyBorder="1" applyAlignment="1">
      <alignment horizontal="left" vertical="center"/>
    </xf>
    <xf numFmtId="0" fontId="0" fillId="72" borderId="328" xfId="0" applyFill="1" applyBorder="1" applyAlignment="1">
      <alignment horizontal="left" vertical="center" wrapText="1"/>
    </xf>
    <xf numFmtId="0" fontId="0" fillId="72" borderId="343" xfId="0" applyFill="1" applyBorder="1" applyAlignment="1">
      <alignment horizontal="left" vertical="center" wrapText="1"/>
    </xf>
    <xf numFmtId="0" fontId="0" fillId="72" borderId="344" xfId="0" applyFill="1" applyBorder="1" applyAlignment="1">
      <alignment horizontal="left" vertical="center" wrapText="1"/>
    </xf>
    <xf numFmtId="0" fontId="36" fillId="72" borderId="320" xfId="0" applyFont="1" applyFill="1" applyBorder="1" applyAlignment="1">
      <alignment horizontal="left" vertical="center"/>
    </xf>
    <xf numFmtId="0" fontId="0" fillId="44" borderId="320" xfId="0" applyFill="1" applyBorder="1" applyAlignment="1">
      <alignment horizontal="left" vertical="center"/>
    </xf>
    <xf numFmtId="0" fontId="0" fillId="44" borderId="310" xfId="0" applyFill="1" applyBorder="1" applyAlignment="1">
      <alignment horizontal="left" vertical="top"/>
    </xf>
    <xf numFmtId="0" fontId="0" fillId="44" borderId="311" xfId="0" applyFill="1" applyBorder="1" applyAlignment="1">
      <alignment horizontal="left" vertical="top"/>
    </xf>
    <xf numFmtId="0" fontId="0" fillId="44" borderId="320" xfId="0" applyFill="1" applyBorder="1" applyAlignment="1">
      <alignment horizontal="center" vertical="center" wrapText="1"/>
    </xf>
    <xf numFmtId="0" fontId="0" fillId="39" borderId="317" xfId="0" applyFill="1" applyBorder="1" applyAlignment="1" applyProtection="1">
      <alignment horizontal="left" vertical="top" wrapText="1"/>
      <protection locked="0"/>
    </xf>
    <xf numFmtId="0" fontId="0" fillId="39" borderId="318" xfId="0" applyFill="1" applyBorder="1" applyAlignment="1" applyProtection="1">
      <alignment horizontal="left" vertical="top" wrapText="1"/>
      <protection locked="0"/>
    </xf>
    <xf numFmtId="0" fontId="0" fillId="39" borderId="319" xfId="0" applyFill="1" applyBorder="1" applyAlignment="1" applyProtection="1">
      <alignment horizontal="left" vertical="top" wrapText="1"/>
      <protection locked="0"/>
    </xf>
    <xf numFmtId="0" fontId="36" fillId="39" borderId="320" xfId="0" applyFont="1" applyFill="1" applyBorder="1" applyAlignment="1">
      <alignment horizontal="left" vertical="center" wrapText="1"/>
    </xf>
    <xf numFmtId="0" fontId="36" fillId="39" borderId="328" xfId="0" applyFont="1" applyFill="1" applyBorder="1" applyAlignment="1">
      <alignment horizontal="left" vertical="center" wrapText="1"/>
    </xf>
    <xf numFmtId="0" fontId="36" fillId="39" borderId="342" xfId="0" applyFont="1" applyFill="1" applyBorder="1" applyAlignment="1">
      <alignment horizontal="left" vertical="center" wrapText="1"/>
    </xf>
    <xf numFmtId="0" fontId="36" fillId="39" borderId="329" xfId="0" applyFont="1" applyFill="1" applyBorder="1" applyAlignment="1">
      <alignment horizontal="left" vertical="center" wrapText="1"/>
    </xf>
    <xf numFmtId="0" fontId="59" fillId="38" borderId="320" xfId="0" applyFont="1" applyFill="1" applyBorder="1" applyAlignment="1">
      <alignment horizontal="left" vertical="center" wrapText="1"/>
    </xf>
    <xf numFmtId="0" fontId="59" fillId="38" borderId="328" xfId="0" applyFont="1" applyFill="1" applyBorder="1" applyAlignment="1">
      <alignment horizontal="left" vertical="center" wrapText="1"/>
    </xf>
    <xf numFmtId="0" fontId="59" fillId="38" borderId="342" xfId="0" applyFont="1" applyFill="1" applyBorder="1" applyAlignment="1">
      <alignment horizontal="left" vertical="center" wrapText="1"/>
    </xf>
    <xf numFmtId="0" fontId="59" fillId="38" borderId="329" xfId="0" applyFont="1" applyFill="1" applyBorder="1" applyAlignment="1">
      <alignment horizontal="left" vertical="center" wrapText="1"/>
    </xf>
    <xf numFmtId="0" fontId="0" fillId="47" borderId="317" xfId="0" applyFill="1" applyBorder="1" applyAlignment="1">
      <alignment horizontal="left" vertical="center" wrapText="1"/>
    </xf>
    <xf numFmtId="0" fontId="36" fillId="47" borderId="318" xfId="0" applyFont="1" applyFill="1" applyBorder="1" applyAlignment="1">
      <alignment horizontal="left" vertical="center" wrapText="1"/>
    </xf>
    <xf numFmtId="0" fontId="36" fillId="47" borderId="319" xfId="0" applyFont="1" applyFill="1" applyBorder="1" applyAlignment="1">
      <alignment horizontal="left" vertical="center" wrapText="1"/>
    </xf>
    <xf numFmtId="0" fontId="36" fillId="72" borderId="320" xfId="0" applyFont="1" applyFill="1" applyBorder="1" applyAlignment="1">
      <alignment horizontal="center" vertical="center"/>
    </xf>
    <xf numFmtId="0" fontId="36" fillId="72" borderId="328" xfId="0" applyFont="1" applyFill="1" applyBorder="1" applyAlignment="1">
      <alignment horizontal="center" vertical="center"/>
    </xf>
    <xf numFmtId="167" fontId="0" fillId="36" borderId="317" xfId="1" applyFont="1" applyFill="1" applyBorder="1" applyAlignment="1" applyProtection="1">
      <alignment horizontal="right" vertical="center" wrapText="1"/>
      <protection locked="0"/>
    </xf>
    <xf numFmtId="167" fontId="0" fillId="36" borderId="319" xfId="1" applyFont="1" applyFill="1" applyBorder="1" applyAlignment="1" applyProtection="1">
      <alignment horizontal="right" vertical="center" wrapText="1"/>
      <protection locked="0"/>
    </xf>
    <xf numFmtId="167" fontId="0" fillId="36" borderId="324" xfId="1" applyFont="1" applyFill="1" applyBorder="1" applyAlignment="1" applyProtection="1">
      <alignment horizontal="right" vertical="center" wrapText="1"/>
      <protection locked="0"/>
    </xf>
    <xf numFmtId="167" fontId="0" fillId="36" borderId="325" xfId="1" applyFont="1" applyFill="1" applyBorder="1" applyAlignment="1" applyProtection="1">
      <alignment horizontal="right" vertical="center" wrapText="1"/>
      <protection locked="0"/>
    </xf>
    <xf numFmtId="167" fontId="0" fillId="37" borderId="326" xfId="1" applyFont="1" applyFill="1" applyBorder="1" applyAlignment="1">
      <alignment horizontal="right" vertical="center" wrapText="1"/>
    </xf>
    <xf numFmtId="167" fontId="0" fillId="37" borderId="327" xfId="1" applyFont="1" applyFill="1" applyBorder="1" applyAlignment="1">
      <alignment horizontal="right" vertical="center" wrapText="1"/>
    </xf>
    <xf numFmtId="167" fontId="0" fillId="4" borderId="321" xfId="1" applyFont="1" applyFill="1" applyBorder="1" applyAlignment="1">
      <alignment horizontal="right" vertical="center" wrapText="1"/>
    </xf>
    <xf numFmtId="167" fontId="0" fillId="4" borderId="323" xfId="1" applyFont="1" applyFill="1" applyBorder="1" applyAlignment="1">
      <alignment horizontal="right" vertical="center" wrapText="1"/>
    </xf>
    <xf numFmtId="0" fontId="0" fillId="36" borderId="149" xfId="0" applyFill="1" applyBorder="1" applyProtection="1">
      <protection locked="0"/>
    </xf>
    <xf numFmtId="0" fontId="0" fillId="36" borderId="150" xfId="0" applyFill="1" applyBorder="1" applyProtection="1">
      <protection locked="0"/>
    </xf>
    <xf numFmtId="0" fontId="2" fillId="73" borderId="312" xfId="0" applyFont="1" applyFill="1" applyBorder="1" applyAlignment="1">
      <alignment horizontal="center" vertical="center" wrapText="1"/>
    </xf>
    <xf numFmtId="0" fontId="2" fillId="73" borderId="313" xfId="0" applyFont="1" applyFill="1" applyBorder="1" applyAlignment="1">
      <alignment horizontal="center" vertical="center" wrapText="1"/>
    </xf>
    <xf numFmtId="0" fontId="2" fillId="73" borderId="314" xfId="0" applyFont="1" applyFill="1" applyBorder="1" applyAlignment="1">
      <alignment horizontal="center" vertical="center" wrapText="1"/>
    </xf>
    <xf numFmtId="0" fontId="2" fillId="73" borderId="294" xfId="0" applyFont="1" applyFill="1" applyBorder="1" applyAlignment="1">
      <alignment horizontal="center" vertical="center" wrapText="1"/>
    </xf>
    <xf numFmtId="0" fontId="2" fillId="73" borderId="286" xfId="0" applyFont="1" applyFill="1" applyBorder="1" applyAlignment="1">
      <alignment horizontal="center" vertical="center" wrapText="1"/>
    </xf>
    <xf numFmtId="0" fontId="0" fillId="45" borderId="317" xfId="0" applyFill="1" applyBorder="1" applyAlignment="1" applyProtection="1">
      <alignment horizontal="left" vertical="center" wrapText="1"/>
      <protection locked="0"/>
    </xf>
    <xf numFmtId="0" fontId="0" fillId="45" borderId="318" xfId="0" applyFill="1" applyBorder="1" applyAlignment="1" applyProtection="1">
      <alignment horizontal="left" vertical="center" wrapText="1"/>
      <protection locked="0"/>
    </xf>
    <xf numFmtId="0" fontId="0" fillId="45" borderId="319" xfId="0" applyFill="1" applyBorder="1" applyAlignment="1" applyProtection="1">
      <alignment horizontal="left" vertical="center" wrapText="1"/>
      <protection locked="0"/>
    </xf>
    <xf numFmtId="0" fontId="0" fillId="36" borderId="165" xfId="0" applyFill="1" applyBorder="1" applyProtection="1">
      <protection locked="0"/>
    </xf>
    <xf numFmtId="0" fontId="0" fillId="36" borderId="166" xfId="0" applyFill="1" applyBorder="1" applyProtection="1">
      <protection locked="0"/>
    </xf>
    <xf numFmtId="0" fontId="0" fillId="36" borderId="284" xfId="0" applyFill="1" applyBorder="1" applyProtection="1">
      <protection locked="0"/>
    </xf>
    <xf numFmtId="0" fontId="0" fillId="36" borderId="285" xfId="0" applyFill="1" applyBorder="1" applyProtection="1">
      <protection locked="0"/>
    </xf>
    <xf numFmtId="0" fontId="137" fillId="2" borderId="165" xfId="0" applyFont="1" applyFill="1" applyBorder="1" applyAlignment="1" applyProtection="1">
      <alignment horizontal="center"/>
      <protection locked="0"/>
    </xf>
    <xf numFmtId="0" fontId="137" fillId="0" borderId="165" xfId="0" applyFont="1" applyBorder="1" applyAlignment="1" applyProtection="1">
      <alignment horizontal="center"/>
      <protection locked="0"/>
    </xf>
    <xf numFmtId="0" fontId="137" fillId="0" borderId="166" xfId="0" applyFont="1" applyBorder="1" applyAlignment="1" applyProtection="1">
      <alignment horizontal="center"/>
      <protection locked="0"/>
    </xf>
    <xf numFmtId="0" fontId="137" fillId="2" borderId="14" xfId="0" applyFont="1" applyFill="1" applyBorder="1" applyAlignment="1" applyProtection="1">
      <alignment horizontal="left"/>
      <protection locked="0"/>
    </xf>
    <xf numFmtId="0" fontId="137" fillId="2" borderId="12" xfId="0" applyFont="1" applyFill="1" applyBorder="1" applyAlignment="1" applyProtection="1">
      <alignment horizontal="left"/>
      <protection locked="0"/>
    </xf>
    <xf numFmtId="0" fontId="137" fillId="2" borderId="16" xfId="0" applyFont="1" applyFill="1" applyBorder="1" applyAlignment="1" applyProtection="1">
      <alignment horizontal="left"/>
      <protection locked="0"/>
    </xf>
    <xf numFmtId="0" fontId="64" fillId="74" borderId="148" xfId="0" applyFont="1" applyFill="1" applyBorder="1" applyAlignment="1" applyProtection="1">
      <alignment horizontal="center"/>
      <protection locked="0"/>
    </xf>
    <xf numFmtId="0" fontId="64" fillId="74" borderId="149" xfId="0" applyFont="1" applyFill="1" applyBorder="1" applyAlignment="1" applyProtection="1">
      <alignment horizontal="center"/>
      <protection locked="0"/>
    </xf>
    <xf numFmtId="0" fontId="0" fillId="74" borderId="149" xfId="0" applyFill="1" applyBorder="1" applyAlignment="1" applyProtection="1">
      <alignment horizontal="center" wrapText="1"/>
      <protection locked="0"/>
    </xf>
    <xf numFmtId="0" fontId="0" fillId="74" borderId="150" xfId="0" applyFill="1" applyBorder="1" applyAlignment="1" applyProtection="1">
      <alignment horizontal="center" wrapText="1"/>
      <protection locked="0"/>
    </xf>
    <xf numFmtId="0" fontId="64" fillId="74" borderId="289" xfId="0" applyFont="1" applyFill="1" applyBorder="1" applyAlignment="1" applyProtection="1">
      <alignment horizontal="center" vertical="center"/>
      <protection locked="0"/>
    </xf>
    <xf numFmtId="0" fontId="2" fillId="74" borderId="148" xfId="0" applyFont="1" applyFill="1" applyBorder="1" applyAlignment="1" applyProtection="1">
      <alignment horizontal="center"/>
      <protection locked="0"/>
    </xf>
    <xf numFmtId="0" fontId="64" fillId="74" borderId="283" xfId="0" applyFont="1" applyFill="1" applyBorder="1" applyAlignment="1" applyProtection="1">
      <alignment horizontal="center"/>
      <protection locked="0"/>
    </xf>
    <xf numFmtId="0" fontId="64" fillId="74" borderId="283" xfId="0" applyFont="1" applyFill="1" applyBorder="1" applyAlignment="1" applyProtection="1">
      <alignment horizontal="center" vertical="center"/>
      <protection locked="0"/>
    </xf>
    <xf numFmtId="0" fontId="2" fillId="74" borderId="297" xfId="0" applyFont="1" applyFill="1" applyBorder="1" applyAlignment="1" applyProtection="1">
      <alignment horizontal="center" vertical="center" wrapText="1"/>
      <protection locked="0"/>
    </xf>
    <xf numFmtId="0" fontId="2" fillId="74" borderId="298" xfId="0" applyFont="1" applyFill="1" applyBorder="1" applyAlignment="1" applyProtection="1">
      <alignment horizontal="center" vertical="center" wrapText="1"/>
      <protection locked="0"/>
    </xf>
    <xf numFmtId="0" fontId="2" fillId="74" borderId="294" xfId="0" applyFont="1" applyFill="1" applyBorder="1" applyAlignment="1" applyProtection="1">
      <alignment horizontal="center" vertical="center" wrapText="1"/>
      <protection locked="0"/>
    </xf>
    <xf numFmtId="0" fontId="2" fillId="74" borderId="286" xfId="0" applyFont="1" applyFill="1" applyBorder="1" applyAlignment="1" applyProtection="1">
      <alignment horizontal="center" vertical="center" wrapText="1"/>
      <protection locked="0"/>
    </xf>
    <xf numFmtId="0" fontId="2" fillId="74" borderId="294" xfId="0" applyFont="1" applyFill="1" applyBorder="1" applyAlignment="1" applyProtection="1">
      <alignment horizontal="center" vertical="center"/>
      <protection locked="0"/>
    </xf>
    <xf numFmtId="0" fontId="2" fillId="74" borderId="286" xfId="0" applyFont="1" applyFill="1" applyBorder="1" applyAlignment="1" applyProtection="1">
      <alignment horizontal="center" vertical="center"/>
      <protection locked="0"/>
    </xf>
    <xf numFmtId="0" fontId="2" fillId="74" borderId="293" xfId="0" applyFont="1" applyFill="1" applyBorder="1" applyAlignment="1" applyProtection="1">
      <alignment horizontal="center" vertical="center" wrapText="1"/>
      <protection locked="0"/>
    </xf>
    <xf numFmtId="0" fontId="2" fillId="74" borderId="295" xfId="0" applyFont="1" applyFill="1" applyBorder="1" applyAlignment="1" applyProtection="1">
      <alignment horizontal="center" vertical="center"/>
      <protection locked="0"/>
    </xf>
    <xf numFmtId="0" fontId="2" fillId="74" borderId="3" xfId="0" applyFont="1" applyFill="1" applyBorder="1" applyAlignment="1" applyProtection="1">
      <alignment horizontal="center" vertical="center"/>
      <protection locked="0"/>
    </xf>
    <xf numFmtId="0" fontId="2" fillId="74" borderId="4" xfId="0" applyFont="1" applyFill="1" applyBorder="1" applyAlignment="1" applyProtection="1">
      <alignment horizontal="center" vertical="center"/>
      <protection locked="0"/>
    </xf>
    <xf numFmtId="0" fontId="2" fillId="74" borderId="214" xfId="0" applyFont="1" applyFill="1" applyBorder="1" applyAlignment="1" applyProtection="1">
      <alignment horizontal="center" vertical="center"/>
      <protection locked="0"/>
    </xf>
    <xf numFmtId="0" fontId="2" fillId="74" borderId="289" xfId="0" applyFont="1" applyFill="1" applyBorder="1" applyAlignment="1" applyProtection="1">
      <alignment horizontal="center" vertical="center"/>
      <protection locked="0"/>
    </xf>
    <xf numFmtId="0" fontId="2" fillId="74" borderId="290" xfId="0" applyFont="1" applyFill="1" applyBorder="1" applyAlignment="1" applyProtection="1">
      <alignment horizontal="center" vertical="center"/>
      <protection locked="0"/>
    </xf>
    <xf numFmtId="167" fontId="35" fillId="37" borderId="317" xfId="1" applyFont="1" applyFill="1" applyBorder="1" applyAlignment="1" applyProtection="1">
      <alignment horizontal="right" vertical="center" wrapText="1"/>
    </xf>
    <xf numFmtId="167" fontId="35" fillId="37" borderId="319" xfId="1" applyFont="1" applyFill="1" applyBorder="1" applyAlignment="1" applyProtection="1">
      <alignment horizontal="right" vertical="center" wrapText="1"/>
    </xf>
    <xf numFmtId="0" fontId="0" fillId="39" borderId="320" xfId="0" applyFill="1" applyBorder="1" applyAlignment="1">
      <alignment horizontal="center" vertical="center" wrapText="1"/>
    </xf>
    <xf numFmtId="0" fontId="0" fillId="39" borderId="328" xfId="0" applyFill="1" applyBorder="1" applyAlignment="1">
      <alignment horizontal="left" vertical="top"/>
    </xf>
    <xf numFmtId="0" fontId="0" fillId="39" borderId="329" xfId="0" applyFill="1" applyBorder="1" applyAlignment="1">
      <alignment horizontal="left" vertical="top"/>
    </xf>
    <xf numFmtId="0" fontId="0" fillId="47" borderId="317" xfId="0" quotePrefix="1" applyFill="1" applyBorder="1" applyAlignment="1">
      <alignment horizontal="left" vertical="center" wrapText="1"/>
    </xf>
    <xf numFmtId="0" fontId="2" fillId="74" borderId="283" xfId="0" applyFont="1" applyFill="1" applyBorder="1" applyAlignment="1" applyProtection="1">
      <alignment horizontal="center"/>
      <protection locked="0"/>
    </xf>
    <xf numFmtId="0" fontId="59" fillId="73" borderId="287" xfId="0" applyFont="1" applyFill="1" applyBorder="1" applyAlignment="1">
      <alignment horizontal="center" vertical="center" wrapText="1"/>
    </xf>
    <xf numFmtId="0" fontId="59" fillId="73" borderId="282" xfId="0" applyFont="1" applyFill="1" applyBorder="1" applyAlignment="1">
      <alignment horizontal="center" vertical="center" wrapText="1"/>
    </xf>
    <xf numFmtId="0" fontId="59" fillId="73" borderId="290" xfId="0" applyFont="1" applyFill="1" applyBorder="1" applyAlignment="1">
      <alignment horizontal="center" vertical="center" wrapText="1"/>
    </xf>
    <xf numFmtId="0" fontId="36" fillId="44" borderId="309" xfId="0" applyFont="1" applyFill="1" applyBorder="1" applyAlignment="1">
      <alignment horizontal="left" vertical="center" wrapText="1"/>
    </xf>
    <xf numFmtId="0" fontId="138" fillId="36" borderId="292" xfId="0" applyFont="1" applyFill="1" applyBorder="1" applyProtection="1">
      <protection locked="0"/>
    </xf>
    <xf numFmtId="0" fontId="138" fillId="36" borderId="293" xfId="0" applyFont="1" applyFill="1" applyBorder="1" applyProtection="1">
      <protection locked="0"/>
    </xf>
    <xf numFmtId="0" fontId="55" fillId="2" borderId="14" xfId="0" applyFont="1" applyFill="1" applyBorder="1" applyAlignment="1" applyProtection="1">
      <alignment horizontal="left"/>
      <protection locked="0"/>
    </xf>
    <xf numFmtId="0" fontId="55" fillId="2" borderId="12" xfId="0" applyFont="1" applyFill="1" applyBorder="1" applyAlignment="1" applyProtection="1">
      <alignment horizontal="left"/>
      <protection locked="0"/>
    </xf>
    <xf numFmtId="0" fontId="55" fillId="2" borderId="16" xfId="0" applyFont="1" applyFill="1" applyBorder="1" applyAlignment="1" applyProtection="1">
      <alignment horizontal="left"/>
      <protection locked="0"/>
    </xf>
    <xf numFmtId="0" fontId="138" fillId="36" borderId="284" xfId="0" applyFont="1" applyFill="1" applyBorder="1" applyProtection="1">
      <protection locked="0"/>
    </xf>
    <xf numFmtId="0" fontId="138" fillId="36" borderId="285" xfId="0" applyFont="1" applyFill="1" applyBorder="1" applyProtection="1">
      <protection locked="0"/>
    </xf>
    <xf numFmtId="0" fontId="138" fillId="36" borderId="7" xfId="0" applyFont="1" applyFill="1" applyBorder="1" applyAlignment="1" applyProtection="1">
      <alignment wrapText="1"/>
      <protection locked="0"/>
    </xf>
    <xf numFmtId="0" fontId="138" fillId="36" borderId="1" xfId="0" applyFont="1" applyFill="1" applyBorder="1" applyAlignment="1" applyProtection="1">
      <alignment wrapText="1"/>
      <protection locked="0"/>
    </xf>
    <xf numFmtId="0" fontId="138" fillId="36" borderId="18" xfId="0" applyFont="1" applyFill="1" applyBorder="1" applyAlignment="1" applyProtection="1">
      <alignment wrapText="1"/>
      <protection locked="0"/>
    </xf>
    <xf numFmtId="0" fontId="138" fillId="36" borderId="3" xfId="0" applyFont="1" applyFill="1" applyBorder="1" applyAlignment="1" applyProtection="1">
      <alignment wrapText="1"/>
      <protection locked="0"/>
    </xf>
    <xf numFmtId="0" fontId="138" fillId="36" borderId="0" xfId="0" applyFont="1" applyFill="1" applyAlignment="1" applyProtection="1">
      <alignment wrapText="1"/>
      <protection locked="0"/>
    </xf>
    <xf numFmtId="0" fontId="138" fillId="36" borderId="17" xfId="0" applyFont="1" applyFill="1" applyBorder="1" applyAlignment="1" applyProtection="1">
      <alignment wrapText="1"/>
      <protection locked="0"/>
    </xf>
    <xf numFmtId="0" fontId="138" fillId="36" borderId="53" xfId="0" applyFont="1" applyFill="1" applyBorder="1" applyAlignment="1" applyProtection="1">
      <alignment wrapText="1"/>
      <protection locked="0"/>
    </xf>
    <xf numFmtId="0" fontId="138" fillId="36" borderId="70" xfId="0" applyFont="1" applyFill="1" applyBorder="1" applyAlignment="1" applyProtection="1">
      <alignment wrapText="1"/>
      <protection locked="0"/>
    </xf>
    <xf numFmtId="0" fontId="138" fillId="36" borderId="40" xfId="0" applyFont="1" applyFill="1" applyBorder="1" applyAlignment="1" applyProtection="1">
      <alignment wrapText="1"/>
      <protection locked="0"/>
    </xf>
    <xf numFmtId="0" fontId="66" fillId="36" borderId="7" xfId="0" applyFont="1" applyFill="1" applyBorder="1" applyProtection="1">
      <protection locked="0"/>
    </xf>
    <xf numFmtId="0" fontId="66" fillId="36" borderId="1" xfId="0" applyFont="1" applyFill="1" applyBorder="1" applyProtection="1">
      <protection locked="0"/>
    </xf>
    <xf numFmtId="0" fontId="66" fillId="36" borderId="18" xfId="0" applyFont="1" applyFill="1" applyBorder="1" applyProtection="1">
      <protection locked="0"/>
    </xf>
    <xf numFmtId="0" fontId="66" fillId="36" borderId="3" xfId="0" applyFont="1" applyFill="1" applyBorder="1" applyProtection="1">
      <protection locked="0"/>
    </xf>
    <xf numFmtId="0" fontId="66" fillId="36" borderId="0" xfId="0" applyFont="1" applyFill="1" applyProtection="1">
      <protection locked="0"/>
    </xf>
    <xf numFmtId="0" fontId="66" fillId="36" borderId="17" xfId="0" applyFont="1" applyFill="1" applyBorder="1" applyProtection="1">
      <protection locked="0"/>
    </xf>
    <xf numFmtId="0" fontId="66" fillId="36" borderId="53" xfId="0" applyFont="1" applyFill="1" applyBorder="1" applyProtection="1">
      <protection locked="0"/>
    </xf>
    <xf numFmtId="0" fontId="66" fillId="36" borderId="70" xfId="0" applyFont="1" applyFill="1" applyBorder="1" applyProtection="1">
      <protection locked="0"/>
    </xf>
    <xf numFmtId="0" fontId="66" fillId="36" borderId="40" xfId="0" applyFont="1" applyFill="1" applyBorder="1" applyProtection="1">
      <protection locked="0"/>
    </xf>
    <xf numFmtId="0" fontId="2" fillId="74" borderId="159" xfId="0" applyFont="1" applyFill="1" applyBorder="1" applyAlignment="1" applyProtection="1">
      <alignment wrapText="1"/>
      <protection locked="0"/>
    </xf>
    <xf numFmtId="0" fontId="2" fillId="74" borderId="54" xfId="0" applyFont="1" applyFill="1" applyBorder="1" applyAlignment="1" applyProtection="1">
      <alignment wrapText="1"/>
      <protection locked="0"/>
    </xf>
    <xf numFmtId="0" fontId="2" fillId="74" borderId="136" xfId="0" applyFont="1" applyFill="1" applyBorder="1" applyAlignment="1" applyProtection="1">
      <alignment wrapText="1"/>
      <protection locked="0"/>
    </xf>
    <xf numFmtId="0" fontId="2" fillId="74" borderId="289" xfId="0" applyFont="1" applyFill="1" applyBorder="1" applyAlignment="1" applyProtection="1">
      <alignment wrapText="1"/>
      <protection locked="0"/>
    </xf>
    <xf numFmtId="0" fontId="2" fillId="74" borderId="336" xfId="0" applyFont="1" applyFill="1" applyBorder="1" applyAlignment="1" applyProtection="1">
      <alignment wrapText="1"/>
      <protection locked="0"/>
    </xf>
    <xf numFmtId="0" fontId="2" fillId="74" borderId="337" xfId="0" applyFont="1" applyFill="1" applyBorder="1" applyAlignment="1" applyProtection="1">
      <alignment wrapText="1"/>
      <protection locked="0"/>
    </xf>
    <xf numFmtId="0" fontId="0" fillId="75" borderId="341" xfId="0" applyFill="1" applyBorder="1" applyAlignment="1" applyProtection="1">
      <alignment horizontal="center"/>
      <protection locked="0"/>
    </xf>
    <xf numFmtId="0" fontId="65" fillId="0" borderId="0" xfId="0" applyFont="1" applyAlignment="1">
      <alignment horizontal="left"/>
    </xf>
    <xf numFmtId="0" fontId="0" fillId="75" borderId="347" xfId="0" applyFill="1" applyBorder="1" applyProtection="1">
      <protection locked="0"/>
    </xf>
    <xf numFmtId="0" fontId="0" fillId="75" borderId="348" xfId="0" applyFill="1" applyBorder="1" applyProtection="1">
      <protection locked="0"/>
    </xf>
    <xf numFmtId="0" fontId="2" fillId="74" borderId="289" xfId="0" applyFont="1" applyFill="1" applyBorder="1" applyAlignment="1" applyProtection="1">
      <alignment horizontal="left" wrapText="1"/>
      <protection locked="0"/>
    </xf>
    <xf numFmtId="0" fontId="2" fillId="74" borderId="336" xfId="0" applyFont="1" applyFill="1" applyBorder="1" applyAlignment="1" applyProtection="1">
      <alignment horizontal="left" wrapText="1"/>
      <protection locked="0"/>
    </xf>
    <xf numFmtId="0" fontId="2" fillId="74" borderId="337" xfId="0" applyFont="1" applyFill="1" applyBorder="1" applyAlignment="1" applyProtection="1">
      <alignment horizontal="left" wrapText="1"/>
      <protection locked="0"/>
    </xf>
    <xf numFmtId="0" fontId="2" fillId="74" borderId="151" xfId="0" applyFont="1" applyFill="1" applyBorder="1" applyAlignment="1" applyProtection="1">
      <alignment wrapText="1"/>
      <protection locked="0"/>
    </xf>
    <xf numFmtId="0" fontId="2" fillId="74" borderId="152" xfId="0" applyFont="1" applyFill="1" applyBorder="1" applyAlignment="1" applyProtection="1">
      <alignment wrapText="1"/>
      <protection locked="0"/>
    </xf>
    <xf numFmtId="0" fontId="2" fillId="74" borderId="153" xfId="0" applyFont="1" applyFill="1" applyBorder="1" applyAlignment="1" applyProtection="1">
      <alignment wrapText="1"/>
      <protection locked="0"/>
    </xf>
    <xf numFmtId="0" fontId="0" fillId="75" borderId="341" xfId="0" applyFill="1" applyBorder="1" applyProtection="1">
      <protection locked="0"/>
    </xf>
    <xf numFmtId="0" fontId="39" fillId="75" borderId="341" xfId="0" applyFont="1" applyFill="1" applyBorder="1" applyAlignment="1" applyProtection="1">
      <alignment horizontal="center"/>
      <protection locked="0"/>
    </xf>
    <xf numFmtId="0" fontId="0" fillId="74" borderId="94" xfId="0" applyFill="1" applyBorder="1" applyProtection="1">
      <protection locked="0"/>
    </xf>
    <xf numFmtId="0" fontId="0" fillId="74" borderId="95" xfId="0" applyFill="1" applyBorder="1" applyProtection="1">
      <protection locked="0"/>
    </xf>
    <xf numFmtId="4" fontId="0" fillId="75" borderId="78" xfId="0" applyNumberFormat="1" applyFill="1" applyBorder="1" applyAlignment="1" applyProtection="1">
      <alignment horizontal="center"/>
      <protection locked="0"/>
    </xf>
    <xf numFmtId="4" fontId="0" fillId="75" borderId="79" xfId="0" applyNumberFormat="1" applyFill="1" applyBorder="1" applyAlignment="1" applyProtection="1">
      <alignment horizontal="center"/>
      <protection locked="0"/>
    </xf>
    <xf numFmtId="4" fontId="0" fillId="75" borderId="341" xfId="0" applyNumberFormat="1" applyFill="1" applyBorder="1" applyAlignment="1" applyProtection="1">
      <alignment horizontal="center"/>
      <protection locked="0"/>
    </xf>
    <xf numFmtId="4" fontId="0" fillId="75" borderId="299" xfId="0" applyNumberFormat="1" applyFill="1" applyBorder="1" applyAlignment="1" applyProtection="1">
      <alignment horizontal="center"/>
      <protection locked="0"/>
    </xf>
    <xf numFmtId="4" fontId="0" fillId="75" borderId="123" xfId="0" applyNumberFormat="1" applyFill="1" applyBorder="1" applyAlignment="1" applyProtection="1">
      <alignment horizontal="center"/>
      <protection locked="0"/>
    </xf>
    <xf numFmtId="4" fontId="0" fillId="75" borderId="124" xfId="0" applyNumberFormat="1" applyFill="1" applyBorder="1" applyAlignment="1" applyProtection="1">
      <alignment horizontal="center"/>
      <protection locked="0"/>
    </xf>
    <xf numFmtId="0" fontId="2" fillId="74" borderId="77" xfId="0" applyFont="1" applyFill="1" applyBorder="1" applyAlignment="1" applyProtection="1">
      <alignment horizontal="left" wrapText="1"/>
      <protection locked="0"/>
    </xf>
    <xf numFmtId="0" fontId="2" fillId="74" borderId="78" xfId="0" applyFont="1" applyFill="1" applyBorder="1" applyAlignment="1" applyProtection="1">
      <alignment horizontal="left" wrapText="1"/>
      <protection locked="0"/>
    </xf>
    <xf numFmtId="0" fontId="2" fillId="74" borderId="210" xfId="0" applyFont="1" applyFill="1" applyBorder="1" applyAlignment="1" applyProtection="1">
      <alignment horizontal="left" wrapText="1"/>
      <protection locked="0"/>
    </xf>
    <xf numFmtId="0" fontId="2" fillId="74" borderId="341" xfId="0" applyFont="1" applyFill="1" applyBorder="1" applyAlignment="1" applyProtection="1">
      <alignment horizontal="left" wrapText="1"/>
      <protection locked="0"/>
    </xf>
    <xf numFmtId="0" fontId="2" fillId="74" borderId="122" xfId="0" applyFont="1" applyFill="1" applyBorder="1" applyAlignment="1" applyProtection="1">
      <alignment horizontal="left" wrapText="1"/>
      <protection locked="0"/>
    </xf>
    <xf numFmtId="0" fontId="2" fillId="74" borderId="123" xfId="0" applyFont="1" applyFill="1" applyBorder="1" applyAlignment="1" applyProtection="1">
      <alignment horizontal="left" wrapText="1"/>
      <protection locked="0"/>
    </xf>
    <xf numFmtId="4" fontId="16" fillId="36" borderId="149" xfId="0" applyNumberFormat="1" applyFont="1" applyFill="1" applyBorder="1" applyAlignment="1" applyProtection="1">
      <alignment horizontal="left" vertical="top"/>
      <protection locked="0"/>
    </xf>
    <xf numFmtId="4" fontId="16" fillId="36" borderId="150" xfId="0" applyNumberFormat="1" applyFont="1" applyFill="1" applyBorder="1" applyAlignment="1" applyProtection="1">
      <alignment horizontal="left" vertical="top"/>
      <protection locked="0"/>
    </xf>
    <xf numFmtId="0" fontId="120" fillId="75" borderId="7" xfId="0" applyFont="1" applyFill="1" applyBorder="1" applyAlignment="1">
      <alignment horizontal="left" vertical="top"/>
    </xf>
    <xf numFmtId="0" fontId="4" fillId="74" borderId="248" xfId="0" applyFont="1" applyFill="1" applyBorder="1" applyAlignment="1" applyProtection="1">
      <alignment horizontal="center"/>
      <protection locked="0"/>
    </xf>
    <xf numFmtId="0" fontId="4" fillId="74" borderId="249" xfId="0" applyFont="1" applyFill="1" applyBorder="1" applyAlignment="1" applyProtection="1">
      <alignment horizontal="center"/>
      <protection locked="0"/>
    </xf>
    <xf numFmtId="0" fontId="4" fillId="74" borderId="250" xfId="0" applyFont="1" applyFill="1" applyBorder="1" applyAlignment="1" applyProtection="1">
      <alignment horizontal="center"/>
      <protection locked="0"/>
    </xf>
    <xf numFmtId="0" fontId="126" fillId="74" borderId="115" xfId="0" applyFont="1" applyFill="1" applyBorder="1" applyAlignment="1">
      <alignment horizontal="center"/>
    </xf>
    <xf numFmtId="0" fontId="126" fillId="74" borderId="116" xfId="0" applyFont="1" applyFill="1" applyBorder="1" applyAlignment="1">
      <alignment horizontal="center"/>
    </xf>
    <xf numFmtId="0" fontId="126" fillId="74" borderId="196" xfId="0" applyFont="1" applyFill="1" applyBorder="1" applyAlignment="1">
      <alignment horizontal="center"/>
    </xf>
    <xf numFmtId="0" fontId="64" fillId="75" borderId="251" xfId="0" applyFont="1" applyFill="1" applyBorder="1" applyAlignment="1" applyProtection="1">
      <alignment horizontal="left"/>
      <protection locked="0"/>
    </xf>
    <xf numFmtId="0" fontId="64" fillId="75" borderId="247" xfId="0" applyFont="1" applyFill="1" applyBorder="1" applyAlignment="1" applyProtection="1">
      <alignment horizontal="left"/>
      <protection locked="0"/>
    </xf>
    <xf numFmtId="0" fontId="2" fillId="75" borderId="200" xfId="0" applyFont="1" applyFill="1" applyBorder="1" applyAlignment="1">
      <alignment horizontal="left"/>
    </xf>
    <xf numFmtId="0" fontId="2" fillId="75" borderId="64" xfId="0" applyFont="1" applyFill="1" applyBorder="1" applyAlignment="1">
      <alignment horizontal="left"/>
    </xf>
    <xf numFmtId="0" fontId="2" fillId="75" borderId="65" xfId="0" applyFont="1" applyFill="1" applyBorder="1" applyAlignment="1">
      <alignment horizontal="left"/>
    </xf>
    <xf numFmtId="0" fontId="124" fillId="74" borderId="7" xfId="0" applyFont="1" applyFill="1" applyBorder="1" applyAlignment="1">
      <alignment horizontal="left"/>
    </xf>
    <xf numFmtId="0" fontId="124" fillId="74" borderId="1" xfId="0" applyFont="1" applyFill="1" applyBorder="1" applyAlignment="1">
      <alignment horizontal="left"/>
    </xf>
    <xf numFmtId="0" fontId="124" fillId="74" borderId="18" xfId="0" applyFont="1" applyFill="1" applyBorder="1" applyAlignment="1">
      <alignment horizontal="left"/>
    </xf>
    <xf numFmtId="0" fontId="64" fillId="74" borderId="11" xfId="0" applyFont="1" applyFill="1" applyBorder="1" applyAlignment="1" applyProtection="1">
      <alignment horizontal="center" vertical="center" wrapText="1"/>
      <protection locked="0"/>
    </xf>
    <xf numFmtId="0" fontId="64" fillId="74" borderId="18" xfId="0" applyFont="1" applyFill="1" applyBorder="1" applyAlignment="1" applyProtection="1">
      <alignment horizontal="center" vertical="center" wrapText="1"/>
      <protection locked="0"/>
    </xf>
    <xf numFmtId="0" fontId="0" fillId="75" borderId="341" xfId="0" applyFill="1" applyBorder="1" applyAlignment="1" applyProtection="1">
      <alignment horizontal="left" vertical="top"/>
      <protection locked="0"/>
    </xf>
    <xf numFmtId="0" fontId="0" fillId="75" borderId="285" xfId="0" applyFill="1" applyBorder="1" applyAlignment="1" applyProtection="1">
      <alignment horizontal="left" vertical="top"/>
      <protection locked="0"/>
    </xf>
    <xf numFmtId="4" fontId="16" fillId="36" borderId="341" xfId="0" applyNumberFormat="1" applyFont="1" applyFill="1" applyBorder="1" applyAlignment="1" applyProtection="1">
      <alignment horizontal="left" vertical="top"/>
      <protection locked="0"/>
    </xf>
    <xf numFmtId="4" fontId="16" fillId="36" borderId="285" xfId="0" applyNumberFormat="1" applyFont="1" applyFill="1" applyBorder="1" applyAlignment="1" applyProtection="1">
      <alignment horizontal="left" vertical="top"/>
      <protection locked="0"/>
    </xf>
    <xf numFmtId="0" fontId="0" fillId="74" borderId="42" xfId="0" applyFill="1" applyBorder="1" applyAlignment="1" applyProtection="1">
      <alignment horizontal="left"/>
      <protection locked="0"/>
    </xf>
    <xf numFmtId="0" fontId="0" fillId="74" borderId="40" xfId="0" applyFill="1" applyBorder="1" applyAlignment="1" applyProtection="1">
      <alignment horizontal="left"/>
      <protection locked="0"/>
    </xf>
    <xf numFmtId="0" fontId="64" fillId="74" borderId="11" xfId="0" applyFont="1" applyFill="1" applyBorder="1" applyAlignment="1" applyProtection="1">
      <alignment horizontal="center" vertical="center"/>
      <protection locked="0"/>
    </xf>
    <xf numFmtId="0" fontId="64" fillId="74" borderId="1" xfId="0" applyFont="1" applyFill="1" applyBorder="1" applyAlignment="1" applyProtection="1">
      <alignment horizontal="center" vertical="center"/>
      <protection locked="0"/>
    </xf>
    <xf numFmtId="49" fontId="58" fillId="75" borderId="335" xfId="32506" applyNumberFormat="1" applyFill="1" applyBorder="1" applyAlignment="1">
      <alignment horizontal="left"/>
    </xf>
    <xf numFmtId="49" fontId="58" fillId="75" borderId="337" xfId="32506" applyNumberFormat="1" applyFill="1" applyBorder="1" applyAlignment="1">
      <alignment horizontal="left"/>
    </xf>
    <xf numFmtId="0" fontId="39" fillId="74" borderId="156" xfId="0" applyFont="1" applyFill="1" applyBorder="1" applyAlignment="1">
      <alignment horizontal="center"/>
    </xf>
    <xf numFmtId="0" fontId="39" fillId="74" borderId="153" xfId="0" applyFont="1" applyFill="1" applyBorder="1" applyAlignment="1">
      <alignment horizontal="center"/>
    </xf>
    <xf numFmtId="0" fontId="2" fillId="5" borderId="14" xfId="0" quotePrefix="1" applyFont="1" applyFill="1" applyBorder="1"/>
    <xf numFmtId="0" fontId="2" fillId="5" borderId="12" xfId="0" applyFont="1" applyFill="1" applyBorder="1"/>
    <xf numFmtId="0" fontId="2" fillId="5" borderId="16" xfId="0" applyFont="1" applyFill="1" applyBorder="1"/>
    <xf numFmtId="0" fontId="64" fillId="74" borderId="138" xfId="0" applyFont="1" applyFill="1" applyBorder="1" applyAlignment="1">
      <alignment horizontal="center" vertical="center" wrapText="1"/>
    </xf>
    <xf numFmtId="0" fontId="64" fillId="74" borderId="136" xfId="0" applyFont="1" applyFill="1" applyBorder="1" applyAlignment="1">
      <alignment horizontal="center" vertical="center" wrapText="1"/>
    </xf>
    <xf numFmtId="0" fontId="64" fillId="0" borderId="0" xfId="0" applyFont="1" applyAlignment="1">
      <alignment horizontal="left" wrapText="1"/>
    </xf>
    <xf numFmtId="0" fontId="39" fillId="0" borderId="0" xfId="0" applyFont="1" applyAlignment="1">
      <alignment horizontal="left" wrapText="1"/>
    </xf>
    <xf numFmtId="0" fontId="120" fillId="75" borderId="341" xfId="0" applyFont="1" applyFill="1" applyBorder="1" applyAlignment="1">
      <alignment horizontal="left" wrapText="1"/>
    </xf>
    <xf numFmtId="0" fontId="120" fillId="75" borderId="285" xfId="0" applyFont="1" applyFill="1" applyBorder="1" applyAlignment="1">
      <alignment horizontal="left" wrapText="1"/>
    </xf>
    <xf numFmtId="0" fontId="39" fillId="74" borderId="154" xfId="0" applyFont="1" applyFill="1" applyBorder="1" applyAlignment="1">
      <alignment horizontal="center"/>
    </xf>
    <xf numFmtId="0" fontId="97" fillId="0" borderId="0" xfId="0" applyFont="1" applyAlignment="1">
      <alignment horizontal="left" wrapText="1"/>
    </xf>
    <xf numFmtId="0" fontId="64" fillId="74" borderId="165" xfId="0" applyFont="1" applyFill="1" applyBorder="1" applyAlignment="1">
      <alignment horizontal="center" vertical="center" wrapText="1"/>
    </xf>
    <xf numFmtId="0" fontId="64" fillId="74" borderId="166" xfId="0" applyFont="1" applyFill="1" applyBorder="1" applyAlignment="1">
      <alignment horizontal="center" vertical="center" wrapText="1"/>
    </xf>
    <xf numFmtId="0" fontId="149" fillId="43" borderId="0" xfId="0" applyFont="1" applyFill="1" applyAlignment="1">
      <alignment horizontal="left" vertical="top"/>
    </xf>
    <xf numFmtId="0" fontId="64" fillId="74" borderId="212" xfId="0" applyFont="1" applyFill="1" applyBorder="1" applyAlignment="1">
      <alignment horizontal="center" vertical="center" wrapText="1"/>
    </xf>
    <xf numFmtId="0" fontId="64" fillId="74" borderId="260" xfId="0" applyFont="1" applyFill="1" applyBorder="1" applyAlignment="1">
      <alignment horizontal="center" vertical="center" wrapText="1"/>
    </xf>
    <xf numFmtId="0" fontId="64" fillId="74" borderId="254" xfId="0" applyFont="1" applyFill="1" applyBorder="1" applyAlignment="1">
      <alignment horizontal="center" vertical="center" wrapText="1"/>
    </xf>
    <xf numFmtId="0" fontId="64" fillId="74" borderId="341" xfId="0" applyFont="1" applyFill="1" applyBorder="1" applyAlignment="1">
      <alignment horizontal="center" vertical="center" wrapText="1"/>
    </xf>
    <xf numFmtId="0" fontId="64" fillId="74" borderId="348" xfId="0" applyFont="1" applyFill="1" applyBorder="1" applyAlignment="1">
      <alignment horizontal="center" vertical="center" wrapText="1"/>
    </xf>
    <xf numFmtId="0" fontId="64" fillId="74" borderId="255" xfId="0" applyFont="1" applyFill="1" applyBorder="1" applyAlignment="1">
      <alignment horizontal="center" vertical="center" wrapText="1"/>
    </xf>
    <xf numFmtId="0" fontId="126" fillId="74" borderId="347" xfId="0" applyFont="1" applyFill="1" applyBorder="1" applyAlignment="1">
      <alignment horizontal="center" vertical="center"/>
    </xf>
    <xf numFmtId="0" fontId="126" fillId="74" borderId="254" xfId="0" applyFont="1" applyFill="1" applyBorder="1" applyAlignment="1">
      <alignment horizontal="center" vertical="center"/>
    </xf>
    <xf numFmtId="0" fontId="95" fillId="0" borderId="0" xfId="0" applyFont="1" applyAlignment="1">
      <alignment horizontal="left" wrapText="1"/>
    </xf>
    <xf numFmtId="0" fontId="124" fillId="74" borderId="77" xfId="0" applyFont="1" applyFill="1" applyBorder="1" applyAlignment="1">
      <alignment horizontal="center"/>
    </xf>
    <xf numFmtId="0" fontId="124" fillId="74" borderId="78" xfId="0" applyFont="1" applyFill="1" applyBorder="1" applyAlignment="1">
      <alignment horizontal="center"/>
    </xf>
    <xf numFmtId="0" fontId="124" fillId="74" borderId="79" xfId="0" applyFont="1" applyFill="1" applyBorder="1" applyAlignment="1">
      <alignment horizontal="center"/>
    </xf>
    <xf numFmtId="0" fontId="126" fillId="74" borderId="122" xfId="0" applyFont="1" applyFill="1" applyBorder="1" applyAlignment="1">
      <alignment horizontal="center"/>
    </xf>
    <xf numFmtId="0" fontId="126" fillId="74" borderId="123" xfId="0" applyFont="1" applyFill="1" applyBorder="1" applyAlignment="1">
      <alignment horizontal="center"/>
    </xf>
    <xf numFmtId="0" fontId="126" fillId="74" borderId="124" xfId="0" applyFont="1" applyFill="1" applyBorder="1" applyAlignment="1">
      <alignment horizontal="center"/>
    </xf>
    <xf numFmtId="0" fontId="64" fillId="75" borderId="349" xfId="0" applyFont="1" applyFill="1" applyBorder="1" applyAlignment="1">
      <alignment horizontal="left"/>
    </xf>
    <xf numFmtId="0" fontId="64" fillId="75" borderId="254" xfId="0" applyFont="1" applyFill="1" applyBorder="1" applyAlignment="1">
      <alignment horizontal="left"/>
    </xf>
    <xf numFmtId="0" fontId="64" fillId="75" borderId="153" xfId="0" applyFont="1" applyFill="1" applyBorder="1" applyAlignment="1">
      <alignment horizontal="left"/>
    </xf>
    <xf numFmtId="0" fontId="64" fillId="75" borderId="149" xfId="0" applyFont="1" applyFill="1" applyBorder="1" applyAlignment="1">
      <alignment horizontal="left"/>
    </xf>
    <xf numFmtId="0" fontId="64" fillId="0" borderId="0" xfId="0" applyFont="1" applyAlignment="1">
      <alignment horizontal="left" vertical="top" wrapText="1"/>
    </xf>
    <xf numFmtId="0" fontId="150" fillId="74" borderId="7" xfId="0" applyFont="1" applyFill="1" applyBorder="1" applyAlignment="1">
      <alignment horizontal="left" vertical="center" wrapText="1"/>
    </xf>
    <xf numFmtId="0" fontId="150" fillId="74" borderId="1" xfId="0" applyFont="1" applyFill="1" applyBorder="1" applyAlignment="1">
      <alignment horizontal="left" vertical="center" wrapText="1"/>
    </xf>
    <xf numFmtId="0" fontId="150" fillId="74" borderId="8" xfId="0" applyFont="1" applyFill="1" applyBorder="1" applyAlignment="1">
      <alignment horizontal="left" vertical="center" wrapText="1"/>
    </xf>
    <xf numFmtId="0" fontId="150" fillId="74" borderId="53" xfId="0" applyFont="1" applyFill="1" applyBorder="1" applyAlignment="1">
      <alignment horizontal="left" vertical="center" wrapText="1"/>
    </xf>
    <xf numFmtId="0" fontId="150" fillId="74" borderId="70" xfId="0" applyFont="1" applyFill="1" applyBorder="1" applyAlignment="1">
      <alignment horizontal="left" vertical="center" wrapText="1"/>
    </xf>
    <xf numFmtId="0" fontId="150" fillId="74" borderId="41" xfId="0" applyFont="1" applyFill="1" applyBorder="1" applyAlignment="1">
      <alignment horizontal="left" vertical="center" wrapText="1"/>
    </xf>
    <xf numFmtId="4" fontId="141" fillId="77" borderId="10" xfId="0" applyNumberFormat="1" applyFont="1" applyFill="1" applyBorder="1" applyAlignment="1">
      <alignment horizontal="right"/>
    </xf>
    <xf numFmtId="4" fontId="141" fillId="77" borderId="44" xfId="0" applyNumberFormat="1" applyFont="1" applyFill="1" applyBorder="1" applyAlignment="1">
      <alignment horizontal="right"/>
    </xf>
    <xf numFmtId="0" fontId="126" fillId="74" borderId="139" xfId="0" applyFont="1" applyFill="1" applyBorder="1" applyAlignment="1">
      <alignment horizontal="center" vertical="center"/>
    </xf>
    <xf numFmtId="0" fontId="36" fillId="74" borderId="7" xfId="0" applyFont="1" applyFill="1" applyBorder="1" applyAlignment="1">
      <alignment horizontal="left" vertical="center" wrapText="1"/>
    </xf>
    <xf numFmtId="0" fontId="36" fillId="74" borderId="1" xfId="0" applyFont="1" applyFill="1" applyBorder="1" applyAlignment="1">
      <alignment horizontal="left" vertical="center"/>
    </xf>
    <xf numFmtId="0" fontId="36" fillId="74" borderId="18" xfId="0" applyFont="1" applyFill="1" applyBorder="1" applyAlignment="1">
      <alignment horizontal="left" vertical="center"/>
    </xf>
    <xf numFmtId="0" fontId="0" fillId="75" borderId="71" xfId="0" applyFill="1" applyBorder="1" applyAlignment="1" applyProtection="1">
      <alignment horizontal="left" vertical="top" wrapText="1"/>
      <protection locked="0"/>
    </xf>
    <xf numFmtId="0" fontId="0" fillId="75" borderId="72" xfId="0" applyFill="1" applyBorder="1" applyAlignment="1" applyProtection="1">
      <alignment horizontal="left" vertical="top" wrapText="1"/>
      <protection locked="0"/>
    </xf>
    <xf numFmtId="0" fontId="0" fillId="75" borderId="73" xfId="0" applyFill="1" applyBorder="1" applyAlignment="1" applyProtection="1">
      <alignment horizontal="left" vertical="top" wrapText="1"/>
      <protection locked="0"/>
    </xf>
    <xf numFmtId="0" fontId="0" fillId="75" borderId="47" xfId="0" applyFill="1" applyBorder="1" applyAlignment="1" applyProtection="1">
      <alignment horizontal="left" vertical="top" wrapText="1"/>
      <protection locked="0"/>
    </xf>
    <xf numFmtId="0" fontId="0" fillId="75" borderId="0" xfId="0" applyFill="1" applyAlignment="1" applyProtection="1">
      <alignment horizontal="left" vertical="top" wrapText="1"/>
      <protection locked="0"/>
    </xf>
    <xf numFmtId="0" fontId="0" fillId="75" borderId="74" xfId="0" applyFill="1" applyBorder="1" applyAlignment="1" applyProtection="1">
      <alignment horizontal="left" vertical="top" wrapText="1"/>
      <protection locked="0"/>
    </xf>
    <xf numFmtId="0" fontId="0" fillId="75" borderId="48" xfId="0" applyFill="1" applyBorder="1" applyAlignment="1" applyProtection="1">
      <alignment horizontal="left" vertical="top" wrapText="1"/>
      <protection locked="0"/>
    </xf>
    <xf numFmtId="0" fontId="0" fillId="75" borderId="75" xfId="0" applyFill="1" applyBorder="1" applyAlignment="1" applyProtection="1">
      <alignment horizontal="left" vertical="top" wrapText="1"/>
      <protection locked="0"/>
    </xf>
    <xf numFmtId="0" fontId="0" fillId="75" borderId="76" xfId="0" applyFill="1" applyBorder="1" applyAlignment="1" applyProtection="1">
      <alignment horizontal="left" vertical="top" wrapText="1"/>
      <protection locked="0"/>
    </xf>
    <xf numFmtId="0" fontId="60" fillId="74" borderId="7" xfId="0" applyFont="1" applyFill="1" applyBorder="1" applyAlignment="1">
      <alignment horizontal="center" vertical="center"/>
    </xf>
    <xf numFmtId="0" fontId="60" fillId="74" borderId="1" xfId="0" applyFont="1" applyFill="1" applyBorder="1" applyAlignment="1">
      <alignment horizontal="center" vertical="center"/>
    </xf>
    <xf numFmtId="0" fontId="60" fillId="74" borderId="8" xfId="0" applyFont="1" applyFill="1" applyBorder="1" applyAlignment="1">
      <alignment horizontal="center" vertical="center"/>
    </xf>
    <xf numFmtId="0" fontId="60" fillId="74" borderId="53" xfId="0" applyFont="1" applyFill="1" applyBorder="1" applyAlignment="1">
      <alignment horizontal="center" vertical="center"/>
    </xf>
    <xf numFmtId="0" fontId="60" fillId="74" borderId="70" xfId="0" applyFont="1" applyFill="1" applyBorder="1" applyAlignment="1">
      <alignment horizontal="center" vertical="center"/>
    </xf>
    <xf numFmtId="0" fontId="60" fillId="74" borderId="41" xfId="0" applyFont="1" applyFill="1" applyBorder="1" applyAlignment="1">
      <alignment horizontal="center" vertical="center"/>
    </xf>
    <xf numFmtId="0" fontId="0" fillId="74" borderId="165" xfId="0" applyFill="1" applyBorder="1" applyAlignment="1">
      <alignment horizontal="center" vertical="center"/>
    </xf>
    <xf numFmtId="0" fontId="0" fillId="74" borderId="166" xfId="0" applyFill="1" applyBorder="1" applyAlignment="1">
      <alignment horizontal="center" vertical="center"/>
    </xf>
    <xf numFmtId="0" fontId="0" fillId="75" borderId="42" xfId="0" applyFill="1" applyBorder="1" applyAlignment="1" applyProtection="1">
      <alignment horizontal="center" vertical="center"/>
      <protection locked="0"/>
    </xf>
    <xf numFmtId="0" fontId="0" fillId="75" borderId="41" xfId="0" applyFill="1" applyBorder="1" applyAlignment="1" applyProtection="1">
      <alignment horizontal="center" vertical="center"/>
      <protection locked="0"/>
    </xf>
    <xf numFmtId="14" fontId="0" fillId="75" borderId="42" xfId="0" applyNumberFormat="1" applyFill="1" applyBorder="1" applyAlignment="1" applyProtection="1">
      <alignment horizontal="center" vertical="center" wrapText="1"/>
      <protection locked="0"/>
    </xf>
    <xf numFmtId="14" fontId="0" fillId="75" borderId="40" xfId="0" applyNumberFormat="1" applyFill="1" applyBorder="1" applyAlignment="1" applyProtection="1">
      <alignment horizontal="center" vertical="center" wrapText="1"/>
      <protection locked="0"/>
    </xf>
    <xf numFmtId="0" fontId="0" fillId="0" borderId="29" xfId="0" applyBorder="1" applyAlignment="1">
      <alignment horizontal="center"/>
    </xf>
    <xf numFmtId="0" fontId="0" fillId="0" borderId="0" xfId="0" applyAlignment="1">
      <alignment horizontal="center"/>
    </xf>
    <xf numFmtId="0" fontId="0" fillId="0" borderId="30" xfId="0" applyBorder="1" applyAlignment="1">
      <alignment horizontal="center"/>
    </xf>
    <xf numFmtId="0" fontId="0" fillId="74" borderId="71" xfId="0" applyFill="1" applyBorder="1" applyAlignment="1">
      <alignment horizontal="center" vertical="center" wrapText="1"/>
    </xf>
    <xf numFmtId="0" fontId="0" fillId="74" borderId="216" xfId="0" applyFill="1" applyBorder="1" applyAlignment="1">
      <alignment horizontal="center" vertical="center" wrapText="1"/>
    </xf>
    <xf numFmtId="0" fontId="0" fillId="74" borderId="108" xfId="0" applyFill="1" applyBorder="1" applyAlignment="1">
      <alignment horizontal="center" vertical="center" wrapText="1"/>
    </xf>
    <xf numFmtId="0" fontId="0" fillId="74" borderId="254" xfId="0" applyFill="1" applyBorder="1" applyAlignment="1">
      <alignment horizontal="center" vertical="center" wrapText="1"/>
    </xf>
    <xf numFmtId="3" fontId="6" fillId="74" borderId="48" xfId="0" applyNumberFormat="1" applyFont="1" applyFill="1" applyBorder="1" applyAlignment="1">
      <alignment horizontal="left" vertical="center"/>
    </xf>
    <xf numFmtId="3" fontId="6" fillId="74" borderId="75" xfId="0" applyNumberFormat="1" applyFont="1" applyFill="1" applyBorder="1" applyAlignment="1">
      <alignment horizontal="left" vertical="center"/>
    </xf>
    <xf numFmtId="0" fontId="86" fillId="0" borderId="0" xfId="0" applyFont="1" applyAlignment="1">
      <alignment vertical="top" wrapText="1"/>
    </xf>
    <xf numFmtId="0" fontId="34" fillId="0" borderId="101" xfId="0" applyFont="1" applyBorder="1" applyAlignment="1">
      <alignment horizontal="left"/>
    </xf>
    <xf numFmtId="0" fontId="34" fillId="0" borderId="86" xfId="0" applyFont="1" applyBorder="1" applyAlignment="1">
      <alignment horizontal="left"/>
    </xf>
    <xf numFmtId="0" fontId="34" fillId="0" borderId="109" xfId="0" applyFont="1" applyBorder="1" applyAlignment="1">
      <alignment horizontal="left"/>
    </xf>
    <xf numFmtId="0" fontId="0" fillId="0" borderId="0" xfId="0" applyAlignment="1">
      <alignment vertical="top" wrapText="1"/>
    </xf>
    <xf numFmtId="0" fontId="13" fillId="74" borderId="71" xfId="0" applyFont="1" applyFill="1" applyBorder="1" applyAlignment="1">
      <alignment horizontal="left"/>
    </xf>
    <xf numFmtId="0" fontId="13" fillId="74" borderId="72" xfId="0" applyFont="1" applyFill="1" applyBorder="1" applyAlignment="1">
      <alignment horizontal="left"/>
    </xf>
    <xf numFmtId="0" fontId="13" fillId="74" borderId="73" xfId="0" applyFont="1" applyFill="1" applyBorder="1" applyAlignment="1">
      <alignment horizontal="left"/>
    </xf>
    <xf numFmtId="178" fontId="0" fillId="0" borderId="0" xfId="0" applyNumberFormat="1" applyAlignment="1" applyProtection="1">
      <alignment wrapText="1"/>
      <protection locked="0"/>
    </xf>
    <xf numFmtId="0" fontId="114" fillId="0" borderId="101" xfId="0" applyFont="1" applyBorder="1" applyAlignment="1">
      <alignment horizontal="left"/>
    </xf>
    <xf numFmtId="0" fontId="114" fillId="0" borderId="86" xfId="0" applyFont="1" applyBorder="1" applyAlignment="1">
      <alignment horizontal="left"/>
    </xf>
    <xf numFmtId="0" fontId="114" fillId="0" borderId="109" xfId="0" applyFont="1" applyBorder="1" applyAlignment="1">
      <alignment horizontal="left"/>
    </xf>
    <xf numFmtId="0" fontId="34" fillId="0" borderId="102" xfId="0" applyFont="1" applyBorder="1" applyAlignment="1">
      <alignment horizontal="left"/>
    </xf>
    <xf numFmtId="0" fontId="34" fillId="0" borderId="113" xfId="0" applyFont="1" applyBorder="1" applyAlignment="1">
      <alignment horizontal="left"/>
    </xf>
    <xf numFmtId="0" fontId="34" fillId="0" borderId="114" xfId="0" applyFont="1" applyBorder="1" applyAlignment="1">
      <alignment horizontal="left"/>
    </xf>
    <xf numFmtId="0" fontId="124" fillId="74" borderId="264" xfId="0" applyFont="1" applyFill="1" applyBorder="1" applyAlignment="1">
      <alignment horizontal="center"/>
    </xf>
    <xf numFmtId="0" fontId="124" fillId="74" borderId="104" xfId="0" applyFont="1" applyFill="1" applyBorder="1" applyAlignment="1">
      <alignment horizontal="center"/>
    </xf>
    <xf numFmtId="0" fontId="124" fillId="74" borderId="107" xfId="0" applyFont="1" applyFill="1" applyBorder="1" applyAlignment="1">
      <alignment horizontal="center"/>
    </xf>
    <xf numFmtId="0" fontId="126" fillId="74" borderId="128" xfId="0" applyFont="1" applyFill="1" applyBorder="1" applyAlignment="1">
      <alignment horizontal="center"/>
    </xf>
    <xf numFmtId="0" fontId="126" fillId="74" borderId="147" xfId="0" applyFont="1" applyFill="1" applyBorder="1" applyAlignment="1">
      <alignment horizontal="center"/>
    </xf>
    <xf numFmtId="0" fontId="126" fillId="74" borderId="129" xfId="0" applyFont="1" applyFill="1" applyBorder="1" applyAlignment="1">
      <alignment horizontal="center"/>
    </xf>
    <xf numFmtId="0" fontId="64" fillId="75" borderId="264" xfId="0" applyFont="1" applyFill="1" applyBorder="1"/>
    <xf numFmtId="0" fontId="64" fillId="75" borderId="104" xfId="0" applyFont="1" applyFill="1" applyBorder="1"/>
    <xf numFmtId="0" fontId="64" fillId="75" borderId="105" xfId="0" applyFont="1" applyFill="1" applyBorder="1"/>
    <xf numFmtId="0" fontId="64" fillId="75" borderId="151" xfId="0" applyFont="1" applyFill="1" applyBorder="1"/>
    <xf numFmtId="0" fontId="64" fillId="75" borderId="152" xfId="0" applyFont="1" applyFill="1" applyBorder="1"/>
    <xf numFmtId="0" fontId="64" fillId="75" borderId="153" xfId="0" applyFont="1" applyFill="1" applyBorder="1"/>
    <xf numFmtId="0" fontId="34" fillId="0" borderId="56" xfId="0" applyFont="1" applyBorder="1" applyAlignment="1">
      <alignment horizontal="left"/>
    </xf>
    <xf numFmtId="0" fontId="34" fillId="0" borderId="57" xfId="0" applyFont="1" applyBorder="1" applyAlignment="1">
      <alignment horizontal="left"/>
    </xf>
    <xf numFmtId="0" fontId="97" fillId="0" borderId="74" xfId="0" applyFont="1" applyBorder="1" applyAlignment="1">
      <alignment horizontal="left" wrapText="1"/>
    </xf>
    <xf numFmtId="0" fontId="34" fillId="0" borderId="101" xfId="0" quotePrefix="1" applyFont="1" applyBorder="1" applyAlignment="1">
      <alignment horizontal="left"/>
    </xf>
    <xf numFmtId="0" fontId="34" fillId="0" borderId="86" xfId="0" quotePrefix="1" applyFont="1" applyBorder="1" applyAlignment="1">
      <alignment horizontal="left"/>
    </xf>
    <xf numFmtId="0" fontId="34" fillId="0" borderId="109" xfId="0" quotePrefix="1" applyFont="1" applyBorder="1" applyAlignment="1">
      <alignment horizontal="left"/>
    </xf>
    <xf numFmtId="0" fontId="13" fillId="0" borderId="115" xfId="0" quotePrefix="1" applyFont="1" applyBorder="1" applyAlignment="1">
      <alignment horizontal="left"/>
    </xf>
    <xf numFmtId="0" fontId="13" fillId="0" borderId="116" xfId="0" quotePrefix="1" applyFont="1" applyBorder="1" applyAlignment="1">
      <alignment horizontal="left"/>
    </xf>
    <xf numFmtId="0" fontId="13" fillId="0" borderId="67" xfId="0" quotePrefix="1" applyFont="1" applyBorder="1" applyAlignment="1">
      <alignment horizontal="left"/>
    </xf>
    <xf numFmtId="0" fontId="0" fillId="36" borderId="42" xfId="0" applyFill="1" applyBorder="1" applyAlignment="1" applyProtection="1">
      <alignment horizontal="center" vertical="center"/>
      <protection locked="0"/>
    </xf>
    <xf numFmtId="0" fontId="0" fillId="36" borderId="41" xfId="0" applyFill="1" applyBorder="1" applyAlignment="1" applyProtection="1">
      <alignment horizontal="center" vertical="center"/>
      <protection locked="0"/>
    </xf>
    <xf numFmtId="14" fontId="0" fillId="36" borderId="42" xfId="0" applyNumberFormat="1" applyFill="1" applyBorder="1" applyAlignment="1" applyProtection="1">
      <alignment horizontal="center" vertical="center" wrapText="1"/>
      <protection locked="0"/>
    </xf>
    <xf numFmtId="14" fontId="0" fillId="36" borderId="40" xfId="0" applyNumberFormat="1" applyFill="1" applyBorder="1" applyAlignment="1" applyProtection="1">
      <alignment horizontal="center" vertical="center" wrapText="1"/>
      <protection locked="0"/>
    </xf>
    <xf numFmtId="0" fontId="120" fillId="0" borderId="0" xfId="0" applyFont="1" applyAlignment="1">
      <alignment vertical="top" wrapText="1"/>
    </xf>
    <xf numFmtId="0" fontId="0" fillId="74" borderId="7" xfId="0" applyFill="1" applyBorder="1" applyAlignment="1">
      <alignment horizontal="center" vertical="center" wrapText="1"/>
    </xf>
    <xf numFmtId="0" fontId="0" fillId="74" borderId="214" xfId="0" applyFill="1" applyBorder="1" applyAlignment="1">
      <alignment horizontal="center" vertical="center" wrapText="1"/>
    </xf>
    <xf numFmtId="0" fontId="0" fillId="74" borderId="9" xfId="0" applyFill="1" applyBorder="1" applyAlignment="1">
      <alignment horizontal="center" vertical="center" wrapText="1"/>
    </xf>
    <xf numFmtId="0" fontId="0" fillId="74" borderId="138" xfId="0" applyFill="1" applyBorder="1" applyAlignment="1">
      <alignment horizontal="center" vertical="center"/>
    </xf>
    <xf numFmtId="0" fontId="0" fillId="74" borderId="54" xfId="0" applyFill="1" applyBorder="1" applyAlignment="1">
      <alignment horizontal="center" vertical="center"/>
    </xf>
    <xf numFmtId="0" fontId="0" fillId="74" borderId="139" xfId="0" applyFill="1" applyBorder="1" applyAlignment="1">
      <alignment horizontal="center" vertical="center"/>
    </xf>
    <xf numFmtId="3" fontId="6" fillId="74" borderId="151" xfId="0" applyNumberFormat="1" applyFont="1" applyFill="1" applyBorder="1" applyAlignment="1">
      <alignment horizontal="left" vertical="center"/>
    </xf>
    <xf numFmtId="3" fontId="6" fillId="74" borderId="152" xfId="0" applyNumberFormat="1" applyFont="1" applyFill="1" applyBorder="1" applyAlignment="1">
      <alignment horizontal="left" vertical="center"/>
    </xf>
    <xf numFmtId="0" fontId="0" fillId="0" borderId="217" xfId="0" applyBorder="1" applyAlignment="1">
      <alignment horizontal="center"/>
    </xf>
    <xf numFmtId="0" fontId="0" fillId="0" borderId="350" xfId="0" applyBorder="1" applyAlignment="1">
      <alignment horizontal="center"/>
    </xf>
    <xf numFmtId="0" fontId="0" fillId="0" borderId="537" xfId="0" applyBorder="1" applyAlignment="1">
      <alignment horizontal="center"/>
    </xf>
    <xf numFmtId="0" fontId="34" fillId="0" borderId="110" xfId="0" applyFont="1" applyBorder="1"/>
    <xf numFmtId="0" fontId="34" fillId="0" borderId="81" xfId="0" applyFont="1" applyBorder="1"/>
    <xf numFmtId="0" fontId="34" fillId="0" borderId="87" xfId="0" applyFont="1" applyBorder="1"/>
    <xf numFmtId="0" fontId="34" fillId="0" borderId="56" xfId="0" quotePrefix="1" applyFont="1" applyBorder="1"/>
    <xf numFmtId="0" fontId="34" fillId="0" borderId="57" xfId="0" quotePrefix="1" applyFont="1" applyBorder="1"/>
    <xf numFmtId="0" fontId="13" fillId="0" borderId="120" xfId="0" quotePrefix="1" applyFont="1" applyBorder="1"/>
    <xf numFmtId="0" fontId="13" fillId="0" borderId="117" xfId="0" quotePrefix="1" applyFont="1" applyBorder="1"/>
    <xf numFmtId="0" fontId="34" fillId="0" borderId="56" xfId="0" applyFont="1" applyBorder="1"/>
    <xf numFmtId="0" fontId="34" fillId="0" borderId="57" xfId="0" applyFont="1" applyBorder="1"/>
    <xf numFmtId="0" fontId="34" fillId="0" borderId="66" xfId="0" applyFont="1" applyBorder="1"/>
    <xf numFmtId="0" fontId="13" fillId="0" borderId="120" xfId="0" applyFont="1" applyBorder="1" applyAlignment="1">
      <alignment horizontal="left"/>
    </xf>
    <xf numFmtId="0" fontId="13" fillId="0" borderId="117" xfId="0" applyFont="1" applyBorder="1" applyAlignment="1">
      <alignment horizontal="left"/>
    </xf>
    <xf numFmtId="0" fontId="13" fillId="0" borderId="68" xfId="0" applyFont="1" applyBorder="1" applyAlignment="1">
      <alignment horizontal="left"/>
    </xf>
    <xf numFmtId="0" fontId="34" fillId="0" borderId="93" xfId="0" applyFont="1" applyBorder="1"/>
    <xf numFmtId="0" fontId="34" fillId="0" borderId="94" xfId="0" applyFont="1" applyBorder="1"/>
    <xf numFmtId="0" fontId="117" fillId="0" borderId="0" xfId="0" applyFont="1" applyAlignment="1">
      <alignment horizontal="left" vertical="top" wrapText="1"/>
    </xf>
    <xf numFmtId="0" fontId="117" fillId="0" borderId="74" xfId="0" applyFont="1" applyBorder="1" applyAlignment="1">
      <alignment horizontal="left" vertical="top" wrapText="1"/>
    </xf>
    <xf numFmtId="0" fontId="115" fillId="0" borderId="110" xfId="0" applyFont="1" applyBorder="1"/>
    <xf numFmtId="0" fontId="115" fillId="0" borderId="81" xfId="0" applyFont="1" applyBorder="1"/>
    <xf numFmtId="0" fontId="114" fillId="0" borderId="110" xfId="0" applyFont="1" applyBorder="1"/>
    <xf numFmtId="0" fontId="114" fillId="0" borderId="81" xfId="0" applyFont="1" applyBorder="1"/>
    <xf numFmtId="0" fontId="114" fillId="0" borderId="87" xfId="0" applyFont="1" applyBorder="1"/>
    <xf numFmtId="0" fontId="154" fillId="75" borderId="341" xfId="0" applyFont="1" applyFill="1" applyBorder="1" applyAlignment="1">
      <alignment horizontal="left" vertical="top" wrapText="1"/>
    </xf>
    <xf numFmtId="0" fontId="154" fillId="75" borderId="285" xfId="0" applyFont="1" applyFill="1" applyBorder="1" applyAlignment="1">
      <alignment horizontal="left" vertical="top" wrapText="1"/>
    </xf>
    <xf numFmtId="0" fontId="154" fillId="75" borderId="165" xfId="0" applyFont="1" applyFill="1" applyBorder="1" applyAlignment="1">
      <alignment horizontal="left"/>
    </xf>
    <xf numFmtId="0" fontId="154" fillId="75" borderId="166" xfId="0" applyFont="1" applyFill="1" applyBorder="1" applyAlignment="1">
      <alignment horizontal="left"/>
    </xf>
    <xf numFmtId="0" fontId="154" fillId="75" borderId="149" xfId="0" applyFont="1" applyFill="1" applyBorder="1" applyAlignment="1">
      <alignment horizontal="left"/>
    </xf>
    <xf numFmtId="0" fontId="154" fillId="75" borderId="150" xfId="0" applyFont="1" applyFill="1" applyBorder="1" applyAlignment="1">
      <alignment horizontal="left"/>
    </xf>
    <xf numFmtId="0" fontId="154" fillId="75" borderId="341" xfId="0" applyFont="1" applyFill="1" applyBorder="1" applyAlignment="1">
      <alignment horizontal="center" wrapText="1"/>
    </xf>
    <xf numFmtId="0" fontId="106" fillId="0" borderId="260" xfId="0" applyFont="1" applyBorder="1" applyAlignment="1">
      <alignment horizontal="center"/>
    </xf>
    <xf numFmtId="0" fontId="106" fillId="0" borderId="341" xfId="0" applyFont="1" applyBorder="1" applyAlignment="1">
      <alignment horizontal="center"/>
    </xf>
    <xf numFmtId="0" fontId="106" fillId="0" borderId="285" xfId="0" applyFont="1" applyBorder="1" applyAlignment="1">
      <alignment horizontal="center"/>
    </xf>
    <xf numFmtId="0" fontId="154" fillId="74" borderId="260" xfId="0" applyFont="1" applyFill="1" applyBorder="1" applyAlignment="1">
      <alignment horizontal="left" vertical="top"/>
    </xf>
    <xf numFmtId="0" fontId="154" fillId="74" borderId="341" xfId="0" applyFont="1" applyFill="1" applyBorder="1" applyAlignment="1">
      <alignment horizontal="left" vertical="top"/>
    </xf>
    <xf numFmtId="0" fontId="154" fillId="74" borderId="148" xfId="0" applyFont="1" applyFill="1" applyBorder="1" applyAlignment="1">
      <alignment horizontal="left" vertical="top"/>
    </xf>
    <xf numFmtId="0" fontId="154" fillId="74" borderId="149" xfId="0" applyFont="1" applyFill="1" applyBorder="1" applyAlignment="1">
      <alignment horizontal="left" vertical="top"/>
    </xf>
    <xf numFmtId="0" fontId="154" fillId="75" borderId="341" xfId="0" applyFont="1" applyFill="1" applyBorder="1" applyAlignment="1">
      <alignment wrapText="1"/>
    </xf>
    <xf numFmtId="0" fontId="154" fillId="75" borderId="285" xfId="0" applyFont="1" applyFill="1" applyBorder="1" applyAlignment="1">
      <alignment wrapText="1"/>
    </xf>
    <xf numFmtId="0" fontId="154" fillId="75" borderId="149" xfId="0" applyFont="1" applyFill="1" applyBorder="1" applyAlignment="1">
      <alignment wrapText="1"/>
    </xf>
    <xf numFmtId="0" fontId="154" fillId="75" borderId="150" xfId="0" applyFont="1" applyFill="1" applyBorder="1" applyAlignment="1">
      <alignment wrapText="1"/>
    </xf>
    <xf numFmtId="0" fontId="97" fillId="0" borderId="0" xfId="0" applyFont="1" applyAlignment="1">
      <alignment vertical="top" wrapText="1"/>
    </xf>
    <xf numFmtId="0" fontId="126" fillId="74" borderId="265" xfId="0" applyFont="1" applyFill="1" applyBorder="1" applyAlignment="1">
      <alignment horizontal="center"/>
    </xf>
    <xf numFmtId="0" fontId="126" fillId="74" borderId="132" xfId="0" applyFont="1" applyFill="1" applyBorder="1" applyAlignment="1">
      <alignment horizontal="center"/>
    </xf>
    <xf numFmtId="37" fontId="106" fillId="0" borderId="341" xfId="0" applyNumberFormat="1" applyFont="1" applyBorder="1" applyAlignment="1">
      <alignment horizontal="center"/>
    </xf>
    <xf numFmtId="37" fontId="106" fillId="0" borderId="285" xfId="0" applyNumberFormat="1" applyFont="1" applyBorder="1" applyAlignment="1">
      <alignment horizontal="center"/>
    </xf>
    <xf numFmtId="0" fontId="124" fillId="74" borderId="159" xfId="0" applyFont="1" applyFill="1" applyBorder="1" applyAlignment="1">
      <alignment horizontal="center"/>
    </xf>
    <xf numFmtId="0" fontId="124" fillId="74" borderId="54" xfId="0" applyFont="1" applyFill="1" applyBorder="1" applyAlignment="1">
      <alignment horizontal="center"/>
    </xf>
    <xf numFmtId="0" fontId="124" fillId="74" borderId="139" xfId="0" applyFont="1" applyFill="1" applyBorder="1" applyAlignment="1">
      <alignment horizontal="center"/>
    </xf>
    <xf numFmtId="0" fontId="89" fillId="74" borderId="260" xfId="0" applyFont="1" applyFill="1" applyBorder="1" applyAlignment="1">
      <alignment wrapText="1"/>
    </xf>
    <xf numFmtId="0" fontId="154" fillId="74" borderId="341" xfId="0" applyFont="1" applyFill="1" applyBorder="1" applyAlignment="1">
      <alignment wrapText="1"/>
    </xf>
    <xf numFmtId="0" fontId="154" fillId="74" borderId="285" xfId="0" applyFont="1" applyFill="1" applyBorder="1" applyAlignment="1">
      <alignment wrapText="1"/>
    </xf>
    <xf numFmtId="0" fontId="154" fillId="74" borderId="260" xfId="0" applyFont="1" applyFill="1" applyBorder="1"/>
    <xf numFmtId="0" fontId="154" fillId="74" borderId="341" xfId="0" applyFont="1" applyFill="1" applyBorder="1"/>
    <xf numFmtId="0" fontId="174" fillId="0" borderId="260" xfId="0" applyFont="1" applyBorder="1"/>
    <xf numFmtId="0" fontId="174" fillId="0" borderId="341" xfId="0" applyFont="1" applyBorder="1"/>
    <xf numFmtId="0" fontId="174" fillId="0" borderId="341" xfId="0" applyFont="1" applyBorder="1" applyAlignment="1">
      <alignment horizontal="center"/>
    </xf>
    <xf numFmtId="0" fontId="2" fillId="74" borderId="347" xfId="0" applyFont="1" applyFill="1" applyBorder="1" applyAlignment="1" applyProtection="1">
      <alignment horizontal="center" vertical="center" wrapText="1"/>
      <protection locked="0"/>
    </xf>
    <xf numFmtId="0" fontId="2" fillId="74" borderId="348" xfId="0" applyFont="1" applyFill="1" applyBorder="1" applyAlignment="1" applyProtection="1">
      <alignment horizontal="center" vertical="center" wrapText="1"/>
      <protection locked="0"/>
    </xf>
    <xf numFmtId="178" fontId="28" fillId="0" borderId="0" xfId="0" applyNumberFormat="1" applyFont="1" applyAlignment="1" applyProtection="1">
      <alignment horizontal="left" wrapText="1"/>
      <protection locked="0"/>
    </xf>
    <xf numFmtId="0" fontId="168" fillId="0" borderId="0" xfId="0" applyFont="1" applyAlignment="1">
      <alignment horizontal="left" wrapText="1"/>
    </xf>
    <xf numFmtId="0" fontId="39" fillId="74" borderId="165" xfId="0" applyFont="1" applyFill="1" applyBorder="1" applyAlignment="1">
      <alignment horizontal="center"/>
    </xf>
    <xf numFmtId="0" fontId="0" fillId="75" borderId="71" xfId="0" applyFill="1" applyBorder="1" applyAlignment="1">
      <alignment horizontal="left"/>
    </xf>
    <xf numFmtId="0" fontId="0" fillId="75" borderId="72" xfId="0" applyFill="1" applyBorder="1" applyAlignment="1">
      <alignment horizontal="left"/>
    </xf>
    <xf numFmtId="0" fontId="0" fillId="75" borderId="73" xfId="0" applyFill="1" applyBorder="1" applyAlignment="1">
      <alignment horizontal="left"/>
    </xf>
    <xf numFmtId="0" fontId="0" fillId="75" borderId="47" xfId="0" applyFill="1" applyBorder="1" applyAlignment="1">
      <alignment horizontal="left"/>
    </xf>
    <xf numFmtId="0" fontId="0" fillId="75" borderId="0" xfId="0" applyFill="1" applyAlignment="1">
      <alignment horizontal="left"/>
    </xf>
    <xf numFmtId="0" fontId="0" fillId="75" borderId="74" xfId="0" applyFill="1" applyBorder="1" applyAlignment="1">
      <alignment horizontal="left"/>
    </xf>
    <xf numFmtId="0" fontId="0" fillId="75" borderId="48" xfId="0" applyFill="1" applyBorder="1" applyAlignment="1">
      <alignment horizontal="left"/>
    </xf>
    <xf numFmtId="0" fontId="0" fillId="75" borderId="75" xfId="0" applyFill="1" applyBorder="1" applyAlignment="1">
      <alignment horizontal="left"/>
    </xf>
    <xf numFmtId="0" fontId="0" fillId="75" borderId="76" xfId="0" applyFill="1" applyBorder="1" applyAlignment="1">
      <alignment horizontal="left"/>
    </xf>
    <xf numFmtId="0" fontId="4" fillId="74" borderId="93" xfId="0" applyFont="1" applyFill="1" applyBorder="1" applyAlignment="1">
      <alignment horizontal="center"/>
    </xf>
    <xf numFmtId="0" fontId="4" fillId="74" borderId="94" xfId="0" applyFont="1" applyFill="1" applyBorder="1" applyAlignment="1">
      <alignment horizontal="center"/>
    </xf>
    <xf numFmtId="0" fontId="4" fillId="74" borderId="95" xfId="0" applyFont="1" applyFill="1" applyBorder="1" applyAlignment="1">
      <alignment horizontal="center"/>
    </xf>
    <xf numFmtId="178" fontId="111" fillId="0" borderId="0" xfId="13" applyNumberFormat="1" applyFont="1" applyFill="1" applyBorder="1" applyAlignment="1" applyProtection="1">
      <alignment horizontal="left" wrapText="1"/>
      <protection locked="0"/>
    </xf>
    <xf numFmtId="0" fontId="0" fillId="75" borderId="341" xfId="0" applyFill="1" applyBorder="1" applyAlignment="1" applyProtection="1">
      <alignment horizontal="left"/>
      <protection locked="0"/>
    </xf>
    <xf numFmtId="0" fontId="0" fillId="74" borderId="149" xfId="0" applyFill="1" applyBorder="1" applyAlignment="1">
      <alignment horizontal="center"/>
    </xf>
    <xf numFmtId="0" fontId="0" fillId="74" borderId="150" xfId="0" applyFill="1" applyBorder="1" applyAlignment="1">
      <alignment horizontal="center"/>
    </xf>
    <xf numFmtId="0" fontId="0" fillId="75" borderId="165" xfId="0" applyFill="1" applyBorder="1" applyAlignment="1" applyProtection="1">
      <alignment horizontal="left"/>
      <protection locked="0"/>
    </xf>
    <xf numFmtId="0" fontId="0" fillId="75" borderId="166" xfId="0" applyFill="1" applyBorder="1" applyAlignment="1" applyProtection="1">
      <alignment horizontal="left"/>
      <protection locked="0"/>
    </xf>
    <xf numFmtId="0" fontId="141" fillId="0" borderId="0" xfId="0" applyFont="1" applyAlignment="1">
      <alignment horizontal="left"/>
    </xf>
    <xf numFmtId="0" fontId="0" fillId="75" borderId="337" xfId="0" applyFill="1" applyBorder="1" applyAlignment="1" applyProtection="1">
      <alignment horizontal="left"/>
      <protection locked="0"/>
    </xf>
    <xf numFmtId="0" fontId="0" fillId="75" borderId="299" xfId="0" applyFill="1" applyBorder="1" applyAlignment="1" applyProtection="1">
      <alignment horizontal="left"/>
      <protection locked="0"/>
    </xf>
    <xf numFmtId="0" fontId="0" fillId="75" borderId="125" xfId="0" applyFill="1" applyBorder="1" applyAlignment="1" applyProtection="1">
      <alignment horizontal="left"/>
      <protection locked="0"/>
    </xf>
    <xf numFmtId="0" fontId="0" fillId="75" borderId="123" xfId="0" applyFill="1" applyBorder="1" applyAlignment="1" applyProtection="1">
      <alignment horizontal="left"/>
      <protection locked="0"/>
    </xf>
    <xf numFmtId="0" fontId="0" fillId="75" borderId="124" xfId="0" applyFill="1" applyBorder="1" applyAlignment="1" applyProtection="1">
      <alignment horizontal="left"/>
      <protection locked="0"/>
    </xf>
    <xf numFmtId="0" fontId="0" fillId="75" borderId="105" xfId="0" applyFill="1" applyBorder="1" applyAlignment="1" applyProtection="1">
      <alignment horizontal="left"/>
      <protection locked="0"/>
    </xf>
    <xf numFmtId="0" fontId="0" fillId="75" borderId="78" xfId="0" applyFill="1" applyBorder="1" applyAlignment="1" applyProtection="1">
      <alignment horizontal="left"/>
      <protection locked="0"/>
    </xf>
    <xf numFmtId="0" fontId="0" fillId="75" borderId="79" xfId="0" applyFill="1" applyBorder="1" applyAlignment="1" applyProtection="1">
      <alignment horizontal="left"/>
      <protection locked="0"/>
    </xf>
    <xf numFmtId="0" fontId="2" fillId="74" borderId="355" xfId="0" applyFont="1" applyFill="1" applyBorder="1" applyAlignment="1" applyProtection="1">
      <alignment horizontal="center" vertical="center"/>
      <protection locked="0"/>
    </xf>
    <xf numFmtId="0" fontId="64" fillId="74" borderId="347" xfId="0" applyFont="1" applyFill="1" applyBorder="1" applyAlignment="1" applyProtection="1">
      <alignment horizontal="center" vertical="center" wrapText="1"/>
      <protection locked="0"/>
    </xf>
    <xf numFmtId="0" fontId="2" fillId="74" borderId="341" xfId="0" applyFont="1" applyFill="1" applyBorder="1" applyAlignment="1" applyProtection="1">
      <alignment horizontal="center" vertical="center" wrapText="1"/>
      <protection locked="0"/>
    </xf>
    <xf numFmtId="0" fontId="120" fillId="75" borderId="19" xfId="0" applyFont="1" applyFill="1" applyBorder="1" applyAlignment="1">
      <alignment horizontal="left" vertical="top"/>
    </xf>
    <xf numFmtId="0" fontId="120" fillId="75" borderId="14" xfId="0" applyFont="1" applyFill="1" applyBorder="1" applyAlignment="1">
      <alignment horizontal="left" vertical="top"/>
    </xf>
    <xf numFmtId="0" fontId="120" fillId="75" borderId="2" xfId="0" applyFont="1" applyFill="1" applyBorder="1" applyAlignment="1">
      <alignment horizontal="left" vertical="top"/>
    </xf>
    <xf numFmtId="0" fontId="64" fillId="74" borderId="341" xfId="0" applyFont="1" applyFill="1" applyBorder="1" applyAlignment="1" applyProtection="1">
      <alignment horizontal="center" vertical="center" wrapText="1"/>
      <protection locked="0"/>
    </xf>
    <xf numFmtId="0" fontId="0" fillId="75" borderId="335" xfId="0" applyFill="1" applyBorder="1" applyProtection="1">
      <protection locked="0"/>
    </xf>
    <xf numFmtId="0" fontId="0" fillId="75" borderId="336" xfId="0" applyFill="1" applyBorder="1" applyProtection="1">
      <protection locked="0"/>
    </xf>
    <xf numFmtId="0" fontId="0" fillId="75" borderId="356" xfId="0" applyFill="1" applyBorder="1" applyProtection="1">
      <protection locked="0"/>
    </xf>
    <xf numFmtId="0" fontId="0" fillId="75" borderId="156" xfId="0" applyFill="1" applyBorder="1" applyProtection="1">
      <protection locked="0"/>
    </xf>
    <xf numFmtId="0" fontId="0" fillId="75" borderId="152" xfId="0" applyFill="1" applyBorder="1" applyProtection="1">
      <protection locked="0"/>
    </xf>
    <xf numFmtId="0" fontId="0" fillId="75" borderId="154" xfId="0" applyFill="1" applyBorder="1" applyProtection="1">
      <protection locked="0"/>
    </xf>
    <xf numFmtId="0" fontId="170" fillId="0" borderId="0" xfId="0" applyFont="1" applyAlignment="1">
      <alignment wrapText="1"/>
    </xf>
    <xf numFmtId="0" fontId="126" fillId="0" borderId="0" xfId="0" applyFont="1" applyAlignment="1">
      <alignment wrapText="1"/>
    </xf>
    <xf numFmtId="0" fontId="0" fillId="2" borderId="149" xfId="0" applyFill="1" applyBorder="1" applyAlignment="1">
      <alignment horizontal="center"/>
    </xf>
    <xf numFmtId="0" fontId="0" fillId="2" borderId="150" xfId="0" applyFill="1" applyBorder="1" applyAlignment="1">
      <alignment horizontal="center"/>
    </xf>
    <xf numFmtId="0" fontId="0" fillId="75" borderId="138" xfId="0" applyFill="1" applyBorder="1" applyProtection="1">
      <protection locked="0"/>
    </xf>
    <xf numFmtId="0" fontId="0" fillId="75" borderId="54" xfId="0" applyFill="1" applyBorder="1" applyProtection="1">
      <protection locked="0"/>
    </xf>
    <xf numFmtId="0" fontId="0" fillId="75" borderId="139" xfId="0" applyFill="1" applyBorder="1" applyProtection="1">
      <protection locked="0"/>
    </xf>
    <xf numFmtId="0" fontId="124" fillId="74" borderId="71" xfId="0" applyFont="1" applyFill="1" applyBorder="1" applyAlignment="1">
      <alignment horizontal="left"/>
    </xf>
    <xf numFmtId="0" fontId="124" fillId="74" borderId="72" xfId="0" applyFont="1" applyFill="1" applyBorder="1" applyAlignment="1">
      <alignment horizontal="left"/>
    </xf>
    <xf numFmtId="0" fontId="124" fillId="74" borderId="73" xfId="0" applyFont="1" applyFill="1" applyBorder="1" applyAlignment="1">
      <alignment horizontal="left"/>
    </xf>
    <xf numFmtId="0" fontId="0" fillId="74" borderId="138" xfId="0" applyFill="1" applyBorder="1" applyAlignment="1">
      <alignment horizontal="center"/>
    </xf>
    <xf numFmtId="0" fontId="64" fillId="75" borderId="67" xfId="0" applyFont="1" applyFill="1" applyBorder="1" applyAlignment="1" applyProtection="1">
      <alignment horizontal="center"/>
      <protection locked="0"/>
    </xf>
    <xf numFmtId="0" fontId="64" fillId="75" borderId="57" xfId="0" applyFont="1" applyFill="1" applyBorder="1" applyAlignment="1" applyProtection="1">
      <alignment horizontal="center"/>
      <protection locked="0"/>
    </xf>
    <xf numFmtId="0" fontId="168" fillId="0" borderId="0" xfId="0" applyFont="1" applyAlignment="1">
      <alignment horizontal="left"/>
    </xf>
    <xf numFmtId="0" fontId="0" fillId="75" borderId="156" xfId="0" applyFill="1" applyBorder="1" applyAlignment="1" applyProtection="1">
      <alignment horizontal="left"/>
      <protection locked="0"/>
    </xf>
    <xf numFmtId="0" fontId="0" fillId="75" borderId="152" xfId="0" applyFill="1" applyBorder="1" applyAlignment="1" applyProtection="1">
      <alignment horizontal="left"/>
      <protection locked="0"/>
    </xf>
    <xf numFmtId="0" fontId="0" fillId="75" borderId="154" xfId="0" applyFill="1" applyBorder="1" applyAlignment="1" applyProtection="1">
      <alignment horizontal="left"/>
      <protection locked="0"/>
    </xf>
    <xf numFmtId="0" fontId="0" fillId="75" borderId="335" xfId="0" applyFill="1" applyBorder="1" applyAlignment="1" applyProtection="1">
      <alignment horizontal="left"/>
      <protection locked="0"/>
    </xf>
    <xf numFmtId="0" fontId="0" fillId="75" borderId="336" xfId="0" applyFill="1" applyBorder="1" applyAlignment="1" applyProtection="1">
      <alignment horizontal="left"/>
      <protection locked="0"/>
    </xf>
    <xf numFmtId="0" fontId="0" fillId="75" borderId="356" xfId="0" applyFill="1" applyBorder="1" applyAlignment="1" applyProtection="1">
      <alignment horizontal="left"/>
      <protection locked="0"/>
    </xf>
    <xf numFmtId="0" fontId="0" fillId="75" borderId="138" xfId="0" applyFill="1" applyBorder="1" applyAlignment="1" applyProtection="1">
      <alignment horizontal="left"/>
      <protection locked="0"/>
    </xf>
    <xf numFmtId="0" fontId="0" fillId="75" borderId="54" xfId="0" applyFill="1" applyBorder="1" applyAlignment="1" applyProtection="1">
      <alignment horizontal="left"/>
      <protection locked="0"/>
    </xf>
    <xf numFmtId="0" fontId="0" fillId="75" borderId="139" xfId="0" applyFill="1" applyBorder="1" applyAlignment="1" applyProtection="1">
      <alignment horizontal="left"/>
      <protection locked="0"/>
    </xf>
    <xf numFmtId="0" fontId="6" fillId="75" borderId="341" xfId="7" applyFill="1" applyBorder="1" applyProtection="1">
      <protection locked="0"/>
    </xf>
    <xf numFmtId="0" fontId="124" fillId="74" borderId="97" xfId="0" applyFont="1" applyFill="1" applyBorder="1" applyAlignment="1">
      <alignment horizontal="left" vertical="top"/>
    </xf>
    <xf numFmtId="0" fontId="124" fillId="74" borderId="188" xfId="0" applyFont="1" applyFill="1" applyBorder="1" applyAlignment="1">
      <alignment horizontal="left" vertical="top"/>
    </xf>
    <xf numFmtId="0" fontId="0" fillId="75" borderId="182" xfId="0" applyFill="1" applyBorder="1" applyAlignment="1">
      <alignment horizontal="left" vertical="top"/>
    </xf>
    <xf numFmtId="0" fontId="0" fillId="75" borderId="189" xfId="0" applyFill="1" applyBorder="1" applyAlignment="1">
      <alignment horizontal="left" vertical="top"/>
    </xf>
    <xf numFmtId="0" fontId="0" fillId="75" borderId="90" xfId="0" applyFill="1" applyBorder="1" applyAlignment="1">
      <alignment horizontal="left" vertical="top"/>
    </xf>
    <xf numFmtId="0" fontId="0" fillId="75" borderId="190" xfId="0" applyFill="1" applyBorder="1" applyAlignment="1">
      <alignment horizontal="left" vertical="top"/>
    </xf>
    <xf numFmtId="0" fontId="120" fillId="75" borderId="179" xfId="0" applyFont="1" applyFill="1" applyBorder="1" applyAlignment="1">
      <alignment horizontal="left" vertical="top"/>
    </xf>
    <xf numFmtId="0" fontId="120" fillId="75" borderId="182" xfId="0" applyFont="1" applyFill="1" applyBorder="1" applyAlignment="1">
      <alignment horizontal="left" vertical="top"/>
    </xf>
    <xf numFmtId="0" fontId="120" fillId="75" borderId="183" xfId="0" applyFont="1" applyFill="1" applyBorder="1" applyAlignment="1">
      <alignment horizontal="left" vertical="top"/>
    </xf>
    <xf numFmtId="0" fontId="120" fillId="75" borderId="184" xfId="0" applyFont="1" applyFill="1" applyBorder="1" applyAlignment="1">
      <alignment horizontal="left" vertical="top"/>
    </xf>
    <xf numFmtId="0" fontId="120" fillId="75" borderId="185" xfId="0" applyFont="1" applyFill="1" applyBorder="1" applyAlignment="1">
      <alignment horizontal="left" vertical="top"/>
    </xf>
    <xf numFmtId="0" fontId="120" fillId="75" borderId="91" xfId="0" applyFont="1" applyFill="1" applyBorder="1" applyAlignment="1">
      <alignment horizontal="left" vertical="top"/>
    </xf>
    <xf numFmtId="0" fontId="120" fillId="75" borderId="186" xfId="0" applyFont="1" applyFill="1" applyBorder="1" applyAlignment="1">
      <alignment horizontal="left" vertical="top"/>
    </xf>
    <xf numFmtId="0" fontId="2" fillId="74" borderId="152" xfId="0" applyFont="1" applyFill="1" applyBorder="1" applyAlignment="1" applyProtection="1">
      <alignment horizontal="left"/>
      <protection locked="0"/>
    </xf>
    <xf numFmtId="0" fontId="2" fillId="74" borderId="355" xfId="0" applyFont="1" applyFill="1" applyBorder="1" applyAlignment="1">
      <alignment horizontal="left"/>
    </xf>
    <xf numFmtId="0" fontId="2" fillId="74" borderId="148" xfId="0" applyFont="1" applyFill="1" applyBorder="1" applyAlignment="1">
      <alignment horizontal="left"/>
    </xf>
    <xf numFmtId="0" fontId="2" fillId="74" borderId="336" xfId="0" applyFont="1" applyFill="1" applyBorder="1" applyAlignment="1" applyProtection="1">
      <alignment horizontal="left"/>
      <protection locked="0"/>
    </xf>
    <xf numFmtId="0" fontId="2" fillId="74" borderId="289" xfId="0" applyFont="1" applyFill="1" applyBorder="1" applyAlignment="1" applyProtection="1">
      <alignment horizontal="left"/>
      <protection locked="0"/>
    </xf>
    <xf numFmtId="0" fontId="2" fillId="74" borderId="214" xfId="0" applyFont="1" applyFill="1" applyBorder="1" applyAlignment="1" applyProtection="1">
      <alignment horizontal="left"/>
      <protection locked="0"/>
    </xf>
    <xf numFmtId="0" fontId="2" fillId="74" borderId="357" xfId="0" applyFont="1" applyFill="1" applyBorder="1" applyAlignment="1" applyProtection="1">
      <alignment horizontal="left"/>
      <protection locked="0"/>
    </xf>
    <xf numFmtId="0" fontId="162" fillId="75" borderId="341" xfId="7" applyFont="1" applyFill="1" applyBorder="1" applyProtection="1">
      <protection locked="0"/>
    </xf>
    <xf numFmtId="0" fontId="2" fillId="0" borderId="0" xfId="0" applyFont="1" applyAlignment="1" applyProtection="1">
      <alignment horizontal="left" vertical="top" wrapText="1"/>
      <protection locked="0"/>
    </xf>
    <xf numFmtId="0" fontId="2" fillId="74" borderId="337" xfId="0" applyFont="1" applyFill="1" applyBorder="1" applyProtection="1">
      <protection locked="0"/>
    </xf>
    <xf numFmtId="0" fontId="2" fillId="74" borderId="341" xfId="0" applyFont="1" applyFill="1" applyBorder="1" applyProtection="1">
      <protection locked="0"/>
    </xf>
    <xf numFmtId="0" fontId="86" fillId="0" borderId="0" xfId="0" applyFont="1" applyAlignment="1">
      <alignment wrapText="1"/>
    </xf>
    <xf numFmtId="0" fontId="0" fillId="74" borderId="13" xfId="0" applyFill="1" applyBorder="1" applyAlignment="1">
      <alignment horizontal="center"/>
    </xf>
    <xf numFmtId="0" fontId="0" fillId="74" borderId="28" xfId="0" applyFill="1" applyBorder="1" applyAlignment="1">
      <alignment horizontal="center"/>
    </xf>
    <xf numFmtId="0" fontId="0" fillId="74" borderId="6" xfId="0" applyFill="1" applyBorder="1" applyAlignment="1">
      <alignment horizontal="center"/>
    </xf>
    <xf numFmtId="0" fontId="39" fillId="0" borderId="0" xfId="0" applyFont="1" applyAlignment="1" applyProtection="1">
      <alignment horizontal="left" vertical="top" wrapText="1"/>
      <protection locked="0"/>
    </xf>
    <xf numFmtId="0" fontId="39" fillId="75" borderId="335" xfId="0" applyFont="1" applyFill="1" applyBorder="1" applyAlignment="1" applyProtection="1">
      <alignment horizontal="left"/>
      <protection locked="0"/>
    </xf>
    <xf numFmtId="0" fontId="39" fillId="75" borderId="336" xfId="0" applyFont="1" applyFill="1" applyBorder="1" applyAlignment="1" applyProtection="1">
      <alignment horizontal="left"/>
      <protection locked="0"/>
    </xf>
    <xf numFmtId="0" fontId="39" fillId="75" borderId="337" xfId="0" applyFont="1" applyFill="1" applyBorder="1" applyAlignment="1" applyProtection="1">
      <alignment horizontal="left"/>
      <protection locked="0"/>
    </xf>
    <xf numFmtId="0" fontId="39" fillId="75" borderId="356" xfId="0" applyFont="1" applyFill="1" applyBorder="1" applyAlignment="1" applyProtection="1">
      <alignment horizontal="left"/>
      <protection locked="0"/>
    </xf>
    <xf numFmtId="0" fontId="86" fillId="0" borderId="0" xfId="0" applyFont="1"/>
    <xf numFmtId="0" fontId="64" fillId="74" borderId="335" xfId="0" applyFont="1" applyFill="1" applyBorder="1" applyAlignment="1" applyProtection="1">
      <alignment horizontal="center" vertical="center"/>
      <protection locked="0"/>
    </xf>
    <xf numFmtId="0" fontId="64" fillId="74" borderId="336" xfId="0" applyFont="1" applyFill="1" applyBorder="1" applyAlignment="1" applyProtection="1">
      <alignment horizontal="center" vertical="center"/>
      <protection locked="0"/>
    </xf>
    <xf numFmtId="0" fontId="64" fillId="74" borderId="337" xfId="0" applyFont="1" applyFill="1" applyBorder="1" applyAlignment="1" applyProtection="1">
      <alignment horizontal="center" vertical="center"/>
      <protection locked="0"/>
    </xf>
    <xf numFmtId="0" fontId="64" fillId="74" borderId="356" xfId="0" applyFont="1" applyFill="1" applyBorder="1" applyAlignment="1" applyProtection="1">
      <alignment horizontal="center" vertical="center"/>
      <protection locked="0"/>
    </xf>
    <xf numFmtId="0" fontId="64" fillId="0" borderId="0" xfId="0" applyFont="1" applyAlignment="1" applyProtection="1">
      <alignment horizontal="left"/>
      <protection locked="0"/>
    </xf>
    <xf numFmtId="0" fontId="64" fillId="74" borderId="150" xfId="0" applyFont="1" applyFill="1" applyBorder="1" applyAlignment="1" applyProtection="1">
      <alignment horizontal="center"/>
      <protection locked="0"/>
    </xf>
    <xf numFmtId="0" fontId="0" fillId="75" borderId="369" xfId="0" applyFill="1" applyBorder="1" applyAlignment="1" applyProtection="1">
      <alignment horizontal="left" vertical="center"/>
      <protection locked="0"/>
    </xf>
    <xf numFmtId="0" fontId="0" fillId="75" borderId="370" xfId="0" applyFill="1" applyBorder="1" applyAlignment="1" applyProtection="1">
      <alignment horizontal="left" vertical="center"/>
      <protection locked="0"/>
    </xf>
    <xf numFmtId="0" fontId="0" fillId="75" borderId="370" xfId="0" applyFill="1" applyBorder="1" applyAlignment="1" applyProtection="1">
      <alignment horizontal="left" vertical="center" wrapText="1"/>
      <protection locked="0"/>
    </xf>
    <xf numFmtId="0" fontId="0" fillId="75" borderId="371" xfId="0" applyFill="1" applyBorder="1" applyAlignment="1" applyProtection="1">
      <alignment horizontal="left" vertical="center" wrapText="1"/>
      <protection locked="0"/>
    </xf>
    <xf numFmtId="0" fontId="0" fillId="74" borderId="148" xfId="0" applyFill="1" applyBorder="1" applyAlignment="1">
      <alignment horizontal="left" vertical="center" wrapText="1"/>
    </xf>
    <xf numFmtId="0" fontId="0" fillId="74" borderId="149" xfId="0" applyFill="1" applyBorder="1" applyAlignment="1">
      <alignment horizontal="left" vertical="center" wrapText="1"/>
    </xf>
    <xf numFmtId="0" fontId="145" fillId="74" borderId="149" xfId="0" applyFont="1" applyFill="1" applyBorder="1" applyAlignment="1">
      <alignment horizontal="center" vertical="center" wrapText="1"/>
    </xf>
    <xf numFmtId="0" fontId="145" fillId="74" borderId="150" xfId="0" applyFont="1" applyFill="1" applyBorder="1" applyAlignment="1">
      <alignment horizontal="center" vertical="center" wrapText="1"/>
    </xf>
    <xf numFmtId="0" fontId="145" fillId="83" borderId="369" xfId="0" applyFont="1" applyFill="1" applyBorder="1" applyAlignment="1">
      <alignment horizontal="center" vertical="center" wrapText="1"/>
    </xf>
    <xf numFmtId="0" fontId="145" fillId="83" borderId="370" xfId="0" applyFont="1" applyFill="1" applyBorder="1" applyAlignment="1">
      <alignment horizontal="center" vertical="center" wrapText="1"/>
    </xf>
    <xf numFmtId="0" fontId="145" fillId="83" borderId="371" xfId="0" applyFont="1" applyFill="1" applyBorder="1" applyAlignment="1">
      <alignment horizontal="center" vertical="center" wrapText="1"/>
    </xf>
    <xf numFmtId="0" fontId="145" fillId="44" borderId="369" xfId="0" applyFont="1" applyFill="1" applyBorder="1" applyAlignment="1">
      <alignment horizontal="left" vertical="center" wrapText="1"/>
    </xf>
    <xf numFmtId="0" fontId="145" fillId="44" borderId="370" xfId="0" applyFont="1" applyFill="1" applyBorder="1" applyAlignment="1">
      <alignment horizontal="left" vertical="center" wrapText="1"/>
    </xf>
    <xf numFmtId="0" fontId="145" fillId="44" borderId="371" xfId="0" applyFont="1" applyFill="1" applyBorder="1" applyAlignment="1">
      <alignment horizontal="left" vertical="center" wrapText="1"/>
    </xf>
    <xf numFmtId="0" fontId="0" fillId="74" borderId="369" xfId="0" applyFill="1" applyBorder="1" applyAlignment="1">
      <alignment horizontal="center" vertical="center"/>
    </xf>
    <xf numFmtId="0" fontId="0" fillId="74" borderId="370" xfId="0" applyFill="1" applyBorder="1" applyAlignment="1">
      <alignment horizontal="center" vertical="center"/>
    </xf>
    <xf numFmtId="0" fontId="0" fillId="74" borderId="370" xfId="0" applyFill="1" applyBorder="1" applyAlignment="1">
      <alignment horizontal="center" vertical="center" wrapText="1"/>
    </xf>
    <xf numFmtId="0" fontId="0" fillId="74" borderId="371" xfId="0" applyFill="1" applyBorder="1" applyAlignment="1">
      <alignment horizontal="center" vertical="center" wrapText="1"/>
    </xf>
    <xf numFmtId="0" fontId="0" fillId="2" borderId="419" xfId="0" applyFill="1" applyBorder="1" applyAlignment="1">
      <alignment horizontal="center" vertical="center" wrapText="1"/>
    </xf>
    <xf numFmtId="0" fontId="0" fillId="2" borderId="414" xfId="0" applyFill="1" applyBorder="1" applyAlignment="1">
      <alignment horizontal="center" vertical="center" wrapText="1"/>
    </xf>
    <xf numFmtId="0" fontId="0" fillId="2" borderId="416" xfId="0" applyFill="1" applyBorder="1" applyAlignment="1">
      <alignment horizontal="center" vertical="center" wrapText="1"/>
    </xf>
    <xf numFmtId="0" fontId="185" fillId="74" borderId="158" xfId="0" applyFont="1" applyFill="1" applyBorder="1" applyAlignment="1">
      <alignment horizontal="center" vertical="center"/>
    </xf>
    <xf numFmtId="0" fontId="185" fillId="74" borderId="165" xfId="0" applyFont="1" applyFill="1" applyBorder="1" applyAlignment="1">
      <alignment horizontal="center" vertical="center"/>
    </xf>
    <xf numFmtId="0" fontId="185" fillId="74" borderId="166" xfId="0" applyFont="1" applyFill="1" applyBorder="1" applyAlignment="1">
      <alignment horizontal="center" vertical="center"/>
    </xf>
    <xf numFmtId="0" fontId="185" fillId="74" borderId="369" xfId="0" applyFont="1" applyFill="1" applyBorder="1" applyAlignment="1">
      <alignment horizontal="center" vertical="center"/>
    </xf>
    <xf numFmtId="0" fontId="185" fillId="74" borderId="370" xfId="0" applyFont="1" applyFill="1" applyBorder="1" applyAlignment="1">
      <alignment horizontal="center" vertical="center"/>
    </xf>
    <xf numFmtId="0" fontId="185" fillId="74" borderId="371" xfId="0" applyFont="1" applyFill="1" applyBorder="1" applyAlignment="1">
      <alignment horizontal="center" vertical="center"/>
    </xf>
    <xf numFmtId="0" fontId="0" fillId="0" borderId="369" xfId="0" applyBorder="1" applyAlignment="1">
      <alignment horizontal="center"/>
    </xf>
    <xf numFmtId="0" fontId="0" fillId="0" borderId="370" xfId="0" applyBorder="1" applyAlignment="1">
      <alignment horizontal="center"/>
    </xf>
    <xf numFmtId="0" fontId="0" fillId="0" borderId="371" xfId="0" applyBorder="1" applyAlignment="1">
      <alignment horizontal="center"/>
    </xf>
    <xf numFmtId="0" fontId="0" fillId="75" borderId="411" xfId="0" applyFill="1" applyBorder="1" applyAlignment="1" applyProtection="1">
      <alignment horizontal="left" vertical="center" wrapText="1"/>
      <protection locked="0"/>
    </xf>
    <xf numFmtId="0" fontId="0" fillId="75" borderId="409" xfId="0" applyFill="1" applyBorder="1" applyAlignment="1" applyProtection="1">
      <alignment horizontal="left" vertical="center" wrapText="1"/>
      <protection locked="0"/>
    </xf>
    <xf numFmtId="0" fontId="0" fillId="75" borderId="412" xfId="0" applyFill="1" applyBorder="1" applyAlignment="1" applyProtection="1">
      <alignment horizontal="left" vertical="center" wrapText="1"/>
      <protection locked="0"/>
    </xf>
    <xf numFmtId="41" fontId="0" fillId="75" borderId="411" xfId="0" applyNumberFormat="1" applyFill="1" applyBorder="1" applyAlignment="1" applyProtection="1">
      <alignment horizontal="right" vertical="center" wrapText="1"/>
      <protection locked="0"/>
    </xf>
    <xf numFmtId="41" fontId="0" fillId="75" borderId="412" xfId="0" applyNumberFormat="1" applyFill="1" applyBorder="1" applyAlignment="1" applyProtection="1">
      <alignment horizontal="right" vertical="center" wrapText="1"/>
      <protection locked="0"/>
    </xf>
    <xf numFmtId="41" fontId="0" fillId="75" borderId="410" xfId="0" applyNumberFormat="1" applyFill="1" applyBorder="1" applyAlignment="1" applyProtection="1">
      <alignment horizontal="right" vertical="center" wrapText="1"/>
      <protection locked="0"/>
    </xf>
    <xf numFmtId="0" fontId="145" fillId="83" borderId="62" xfId="0" applyFont="1" applyFill="1" applyBorder="1" applyAlignment="1">
      <alignment horizontal="left" vertical="center" wrapText="1"/>
    </xf>
    <xf numFmtId="0" fontId="145" fillId="83" borderId="51" xfId="0" applyFont="1" applyFill="1" applyBorder="1" applyAlignment="1">
      <alignment horizontal="left" vertical="center" wrapText="1"/>
    </xf>
    <xf numFmtId="0" fontId="145" fillId="83" borderId="52" xfId="0" applyFont="1" applyFill="1" applyBorder="1" applyAlignment="1">
      <alignment horizontal="left" vertical="center" wrapText="1"/>
    </xf>
    <xf numFmtId="41" fontId="0" fillId="75" borderId="411" xfId="0" applyNumberFormat="1" applyFill="1" applyBorder="1" applyAlignment="1">
      <alignment horizontal="right" vertical="center" wrapText="1"/>
    </xf>
    <xf numFmtId="41" fontId="0" fillId="75" borderId="410" xfId="0" applyNumberFormat="1" applyFill="1" applyBorder="1" applyAlignment="1">
      <alignment horizontal="right" vertical="center" wrapText="1"/>
    </xf>
    <xf numFmtId="0" fontId="0" fillId="84" borderId="47" xfId="0" applyFill="1" applyBorder="1" applyAlignment="1" applyProtection="1">
      <alignment horizontal="center" vertical="top" wrapText="1"/>
      <protection locked="0"/>
    </xf>
    <xf numFmtId="0" fontId="0" fillId="84" borderId="0" xfId="0" applyFill="1" applyAlignment="1" applyProtection="1">
      <alignment horizontal="center" vertical="top" wrapText="1"/>
      <protection locked="0"/>
    </xf>
    <xf numFmtId="0" fontId="0" fillId="84" borderId="74" xfId="0" applyFill="1" applyBorder="1" applyAlignment="1" applyProtection="1">
      <alignment horizontal="center" vertical="top" wrapText="1"/>
      <protection locked="0"/>
    </xf>
    <xf numFmtId="0" fontId="0" fillId="84" borderId="48" xfId="0" applyFill="1" applyBorder="1" applyAlignment="1" applyProtection="1">
      <alignment horizontal="center" vertical="top" wrapText="1"/>
      <protection locked="0"/>
    </xf>
    <xf numFmtId="0" fontId="0" fillId="84" borderId="75" xfId="0" applyFill="1" applyBorder="1" applyAlignment="1" applyProtection="1">
      <alignment horizontal="center" vertical="top" wrapText="1"/>
      <protection locked="0"/>
    </xf>
    <xf numFmtId="0" fontId="0" fillId="84" borderId="76" xfId="0" applyFill="1" applyBorder="1" applyAlignment="1" applyProtection="1">
      <alignment horizontal="center" vertical="top" wrapText="1"/>
      <protection locked="0"/>
    </xf>
    <xf numFmtId="0" fontId="0" fillId="74" borderId="7" xfId="0" applyFill="1" applyBorder="1" applyAlignment="1" applyProtection="1">
      <alignment horizontal="center" vertical="center"/>
      <protection locked="0"/>
    </xf>
    <xf numFmtId="0" fontId="0" fillId="74" borderId="8" xfId="0" applyFill="1" applyBorder="1" applyAlignment="1" applyProtection="1">
      <alignment horizontal="center" vertical="center"/>
      <protection locked="0"/>
    </xf>
    <xf numFmtId="0" fontId="0" fillId="74" borderId="406" xfId="0" applyFill="1" applyBorder="1" applyAlignment="1" applyProtection="1">
      <alignment horizontal="center" vertical="center"/>
      <protection locked="0"/>
    </xf>
    <xf numFmtId="0" fontId="0" fillId="74" borderId="271" xfId="0" applyFill="1" applyBorder="1" applyAlignment="1" applyProtection="1">
      <alignment horizontal="center" vertical="center"/>
      <protection locked="0"/>
    </xf>
    <xf numFmtId="0" fontId="0" fillId="74" borderId="11" xfId="0" applyFill="1" applyBorder="1" applyAlignment="1" applyProtection="1">
      <alignment horizontal="center" vertical="center" wrapText="1"/>
      <protection locked="0"/>
    </xf>
    <xf numFmtId="0" fontId="0" fillId="74" borderId="1" xfId="0" applyFill="1" applyBorder="1" applyAlignment="1" applyProtection="1">
      <alignment horizontal="center" vertical="center" wrapText="1"/>
      <protection locked="0"/>
    </xf>
    <xf numFmtId="0" fontId="0" fillId="74" borderId="8" xfId="0" applyFill="1" applyBorder="1" applyAlignment="1" applyProtection="1">
      <alignment horizontal="center" vertical="center" wrapText="1"/>
      <protection locked="0"/>
    </xf>
    <xf numFmtId="0" fontId="0" fillId="74" borderId="273" xfId="0" applyFill="1" applyBorder="1" applyAlignment="1" applyProtection="1">
      <alignment horizontal="center" vertical="center" wrapText="1"/>
      <protection locked="0"/>
    </xf>
    <xf numFmtId="0" fontId="0" fillId="74" borderId="272" xfId="0" applyFill="1" applyBorder="1" applyAlignment="1" applyProtection="1">
      <alignment horizontal="center" vertical="center" wrapText="1"/>
      <protection locked="0"/>
    </xf>
    <xf numFmtId="0" fontId="0" fillId="74" borderId="271" xfId="0" applyFill="1" applyBorder="1" applyAlignment="1" applyProtection="1">
      <alignment horizontal="center" vertical="center" wrapText="1"/>
      <protection locked="0"/>
    </xf>
    <xf numFmtId="0" fontId="0" fillId="74" borderId="11" xfId="0" applyFill="1" applyBorder="1" applyAlignment="1" applyProtection="1">
      <alignment horizontal="center" vertical="center"/>
      <protection locked="0"/>
    </xf>
    <xf numFmtId="0" fontId="0" fillId="74" borderId="18" xfId="0" applyFill="1" applyBorder="1" applyAlignment="1" applyProtection="1">
      <alignment horizontal="center" vertical="center"/>
      <protection locked="0"/>
    </xf>
    <xf numFmtId="0" fontId="0" fillId="74" borderId="273" xfId="0" applyFill="1" applyBorder="1" applyAlignment="1" applyProtection="1">
      <alignment horizontal="center" vertical="center"/>
      <protection locked="0"/>
    </xf>
    <xf numFmtId="0" fontId="0" fillId="74" borderId="407" xfId="0" applyFill="1" applyBorder="1" applyAlignment="1" applyProtection="1">
      <alignment horizontal="center" vertical="center"/>
      <protection locked="0"/>
    </xf>
    <xf numFmtId="0" fontId="185" fillId="74" borderId="417" xfId="0" applyFont="1" applyFill="1" applyBorder="1" applyAlignment="1">
      <alignment horizontal="center" vertical="center"/>
    </xf>
    <xf numFmtId="0" fontId="185" fillId="74" borderId="187" xfId="0" applyFont="1" applyFill="1" applyBorder="1" applyAlignment="1">
      <alignment horizontal="center" vertical="center"/>
    </xf>
    <xf numFmtId="0" fontId="185" fillId="74" borderId="418" xfId="0" applyFont="1" applyFill="1" applyBorder="1" applyAlignment="1">
      <alignment horizontal="center" vertical="center"/>
    </xf>
    <xf numFmtId="0" fontId="185" fillId="74" borderId="406" xfId="0" applyFont="1" applyFill="1" applyBorder="1" applyAlignment="1">
      <alignment horizontal="center" vertical="center"/>
    </xf>
    <xf numFmtId="0" fontId="185" fillId="74" borderId="272" xfId="0" applyFont="1" applyFill="1" applyBorder="1" applyAlignment="1">
      <alignment horizontal="center" vertical="center"/>
    </xf>
    <xf numFmtId="0" fontId="185" fillId="74" borderId="407" xfId="0" applyFont="1" applyFill="1" applyBorder="1" applyAlignment="1">
      <alignment horizontal="center" vertical="center"/>
    </xf>
    <xf numFmtId="0" fontId="0" fillId="74" borderId="408" xfId="0" applyFill="1" applyBorder="1" applyAlignment="1">
      <alignment horizontal="center"/>
    </xf>
    <xf numFmtId="0" fontId="0" fillId="74" borderId="409" xfId="0" applyFill="1" applyBorder="1" applyAlignment="1">
      <alignment horizontal="center"/>
    </xf>
    <xf numFmtId="0" fontId="0" fillId="74" borderId="410" xfId="0" applyFill="1" applyBorder="1" applyAlignment="1">
      <alignment horizontal="center"/>
    </xf>
    <xf numFmtId="0" fontId="145" fillId="83" borderId="408" xfId="0" applyFont="1" applyFill="1" applyBorder="1" applyAlignment="1">
      <alignment horizontal="center" vertical="center" wrapText="1"/>
    </xf>
    <xf numFmtId="0" fontId="145" fillId="83" borderId="409" xfId="0" applyFont="1" applyFill="1" applyBorder="1" applyAlignment="1">
      <alignment horizontal="center" vertical="center" wrapText="1"/>
    </xf>
    <xf numFmtId="0" fontId="145" fillId="83" borderId="410" xfId="0" applyFont="1" applyFill="1" applyBorder="1" applyAlignment="1">
      <alignment horizontal="center" vertical="center" wrapText="1"/>
    </xf>
    <xf numFmtId="0" fontId="145" fillId="83" borderId="408" xfId="0" applyFont="1" applyFill="1" applyBorder="1" applyAlignment="1">
      <alignment horizontal="left" vertical="center" wrapText="1"/>
    </xf>
    <xf numFmtId="0" fontId="0" fillId="83" borderId="409" xfId="0" applyFill="1" applyBorder="1" applyAlignment="1">
      <alignment horizontal="left" vertical="top"/>
    </xf>
    <xf numFmtId="0" fontId="0" fillId="83" borderId="410" xfId="0" applyFill="1" applyBorder="1" applyAlignment="1">
      <alignment horizontal="left" vertical="top"/>
    </xf>
    <xf numFmtId="0" fontId="0" fillId="83" borderId="411" xfId="0" applyFill="1" applyBorder="1" applyAlignment="1">
      <alignment horizontal="center" vertical="center" wrapText="1"/>
    </xf>
    <xf numFmtId="0" fontId="0" fillId="83" borderId="409" xfId="0" applyFill="1" applyBorder="1" applyAlignment="1">
      <alignment horizontal="center" vertical="center" wrapText="1"/>
    </xf>
    <xf numFmtId="0" fontId="0" fillId="83" borderId="412" xfId="0" applyFill="1" applyBorder="1" applyAlignment="1">
      <alignment horizontal="center" vertical="center" wrapText="1"/>
    </xf>
    <xf numFmtId="0" fontId="0" fillId="83" borderId="273" xfId="0" applyFill="1" applyBorder="1" applyAlignment="1">
      <alignment horizontal="center" vertical="center" wrapText="1"/>
    </xf>
    <xf numFmtId="0" fontId="0" fillId="83" borderId="271" xfId="0" applyFill="1" applyBorder="1" applyAlignment="1">
      <alignment horizontal="center" vertical="center" wrapText="1"/>
    </xf>
    <xf numFmtId="0" fontId="0" fillId="83" borderId="407" xfId="0" applyFill="1" applyBorder="1" applyAlignment="1">
      <alignment horizontal="center" vertical="center" wrapText="1"/>
    </xf>
    <xf numFmtId="0" fontId="0" fillId="84" borderId="390" xfId="0" applyFill="1" applyBorder="1" applyAlignment="1" applyProtection="1">
      <alignment horizontal="left" vertical="center" wrapText="1"/>
      <protection locked="0"/>
    </xf>
    <xf numFmtId="0" fontId="0" fillId="84" borderId="391" xfId="0" applyFill="1" applyBorder="1" applyAlignment="1" applyProtection="1">
      <alignment horizontal="left" vertical="center" wrapText="1"/>
      <protection locked="0"/>
    </xf>
    <xf numFmtId="0" fontId="0" fillId="84" borderId="392" xfId="0" applyFill="1" applyBorder="1" applyAlignment="1" applyProtection="1">
      <alignment horizontal="left" vertical="center" wrapText="1"/>
      <protection locked="0"/>
    </xf>
    <xf numFmtId="0" fontId="0" fillId="84" borderId="396" xfId="0" applyFill="1" applyBorder="1" applyAlignment="1" applyProtection="1">
      <alignment horizontal="left" vertical="center" wrapText="1"/>
      <protection locked="0"/>
    </xf>
    <xf numFmtId="0" fontId="0" fillId="84" borderId="397" xfId="0" applyFill="1" applyBorder="1" applyAlignment="1" applyProtection="1">
      <alignment horizontal="left" vertical="center" wrapText="1"/>
      <protection locked="0"/>
    </xf>
    <xf numFmtId="0" fontId="0" fillId="84" borderId="398" xfId="0" applyFill="1" applyBorder="1" applyAlignment="1" applyProtection="1">
      <alignment horizontal="left" vertical="center" wrapText="1"/>
      <protection locked="0"/>
    </xf>
    <xf numFmtId="0" fontId="0" fillId="83" borderId="400" xfId="0" applyFill="1" applyBorder="1" applyAlignment="1">
      <alignment horizontal="left" vertical="center" wrapText="1"/>
    </xf>
    <xf numFmtId="0" fontId="0" fillId="83" borderId="187" xfId="0" applyFill="1" applyBorder="1" applyAlignment="1">
      <alignment horizontal="left" vertical="center" wrapText="1"/>
    </xf>
    <xf numFmtId="0" fontId="2" fillId="83" borderId="401" xfId="0" applyFont="1" applyFill="1" applyBorder="1" applyAlignment="1">
      <alignment horizontal="left" vertical="center" wrapText="1"/>
    </xf>
    <xf numFmtId="0" fontId="0" fillId="74" borderId="48" xfId="0" applyFill="1" applyBorder="1" applyAlignment="1">
      <alignment horizontal="center"/>
    </xf>
    <xf numFmtId="0" fontId="0" fillId="74" borderId="75" xfId="0" applyFill="1" applyBorder="1" applyAlignment="1">
      <alignment horizontal="center"/>
    </xf>
    <xf numFmtId="0" fontId="0" fillId="74" borderId="76" xfId="0" applyFill="1" applyBorder="1" applyAlignment="1">
      <alignment horizontal="center"/>
    </xf>
    <xf numFmtId="0" fontId="0" fillId="83" borderId="375" xfId="0" applyFill="1" applyBorder="1" applyAlignment="1">
      <alignment horizontal="center" vertical="center" wrapText="1"/>
    </xf>
    <xf numFmtId="0" fontId="0" fillId="83" borderId="378" xfId="0" applyFill="1" applyBorder="1" applyAlignment="1">
      <alignment horizontal="center" vertical="center" wrapText="1"/>
    </xf>
    <xf numFmtId="0" fontId="0" fillId="83" borderId="379" xfId="0" applyFill="1" applyBorder="1" applyAlignment="1">
      <alignment horizontal="center" vertical="center" wrapText="1"/>
    </xf>
    <xf numFmtId="0" fontId="0" fillId="83" borderId="376" xfId="0" applyFill="1" applyBorder="1" applyAlignment="1">
      <alignment horizontal="center" vertical="center" wrapText="1"/>
    </xf>
    <xf numFmtId="0" fontId="0" fillId="83" borderId="478" xfId="0" applyFill="1" applyBorder="1" applyAlignment="1">
      <alignment horizontal="center" vertical="center" wrapText="1"/>
    </xf>
    <xf numFmtId="0" fontId="0" fillId="83" borderId="447" xfId="0" applyFill="1" applyBorder="1" applyAlignment="1">
      <alignment horizontal="center" vertical="center" wrapText="1"/>
    </xf>
    <xf numFmtId="0" fontId="0" fillId="83" borderId="380" xfId="0" applyFill="1" applyBorder="1" applyAlignment="1">
      <alignment horizontal="center" vertical="center" wrapText="1"/>
    </xf>
    <xf numFmtId="0" fontId="0" fillId="83" borderId="377" xfId="0" applyFill="1" applyBorder="1" applyAlignment="1">
      <alignment horizontal="center" vertical="center" wrapText="1"/>
    </xf>
    <xf numFmtId="0" fontId="60" fillId="83" borderId="375" xfId="0" applyFont="1" applyFill="1" applyBorder="1" applyAlignment="1">
      <alignment horizontal="center" vertical="center" wrapText="1"/>
    </xf>
    <xf numFmtId="0" fontId="60" fillId="83" borderId="376" xfId="0" applyFont="1" applyFill="1" applyBorder="1" applyAlignment="1">
      <alignment horizontal="center" vertical="center" wrapText="1"/>
    </xf>
    <xf numFmtId="0" fontId="60" fillId="83" borderId="377" xfId="0" applyFont="1" applyFill="1" applyBorder="1" applyAlignment="1">
      <alignment horizontal="center" vertical="center" wrapText="1"/>
    </xf>
    <xf numFmtId="0" fontId="0" fillId="83" borderId="381" xfId="0" applyFill="1" applyBorder="1" applyAlignment="1">
      <alignment horizontal="center" vertical="center"/>
    </xf>
    <xf numFmtId="0" fontId="0" fillId="83" borderId="386" xfId="0" applyFill="1" applyBorder="1" applyAlignment="1">
      <alignment horizontal="center" vertical="center"/>
    </xf>
    <xf numFmtId="0" fontId="0" fillId="83" borderId="382" xfId="0" applyFill="1" applyBorder="1" applyAlignment="1">
      <alignment horizontal="center" vertical="center" wrapText="1"/>
    </xf>
    <xf numFmtId="0" fontId="0" fillId="83" borderId="187" xfId="0" applyFill="1" applyBorder="1" applyAlignment="1">
      <alignment horizontal="center" vertical="center" wrapText="1"/>
    </xf>
    <xf numFmtId="0" fontId="0" fillId="83" borderId="383" xfId="0" applyFill="1" applyBorder="1" applyAlignment="1">
      <alignment horizontal="center" vertical="center" wrapText="1"/>
    </xf>
    <xf numFmtId="0" fontId="0" fillId="83" borderId="338" xfId="0" applyFill="1" applyBorder="1" applyAlignment="1">
      <alignment horizontal="center" vertical="center" wrapText="1"/>
    </xf>
    <xf numFmtId="0" fontId="0" fillId="83" borderId="343" xfId="0" applyFill="1" applyBorder="1" applyAlignment="1">
      <alignment horizontal="center" vertical="center" wrapText="1"/>
    </xf>
    <xf numFmtId="0" fontId="0" fillId="83" borderId="344" xfId="0" applyFill="1" applyBorder="1" applyAlignment="1">
      <alignment horizontal="center" vertical="center" wrapText="1"/>
    </xf>
    <xf numFmtId="0" fontId="0" fillId="83" borderId="384" xfId="0" applyFill="1" applyBorder="1" applyAlignment="1">
      <alignment horizontal="center" vertical="center"/>
    </xf>
    <xf numFmtId="0" fontId="0" fillId="83" borderId="387" xfId="0" applyFill="1" applyBorder="1" applyAlignment="1">
      <alignment horizontal="center" vertical="center"/>
    </xf>
    <xf numFmtId="0" fontId="0" fillId="83" borderId="384" xfId="0" applyFill="1" applyBorder="1" applyAlignment="1">
      <alignment horizontal="center" vertical="center" wrapText="1"/>
    </xf>
    <xf numFmtId="0" fontId="0" fillId="83" borderId="387" xfId="0" applyFill="1" applyBorder="1" applyAlignment="1">
      <alignment horizontal="center" vertical="center" wrapText="1"/>
    </xf>
    <xf numFmtId="0" fontId="0" fillId="83" borderId="385" xfId="0" applyFill="1" applyBorder="1" applyAlignment="1">
      <alignment horizontal="center" vertical="center" wrapText="1"/>
    </xf>
    <xf numFmtId="0" fontId="0" fillId="83" borderId="388" xfId="0" applyFill="1" applyBorder="1" applyAlignment="1">
      <alignment horizontal="center" vertical="center" wrapText="1"/>
    </xf>
    <xf numFmtId="0" fontId="187" fillId="74" borderId="375" xfId="0" applyFont="1" applyFill="1" applyBorder="1" applyAlignment="1">
      <alignment horizontal="center" vertical="center" wrapText="1"/>
    </xf>
    <xf numFmtId="0" fontId="187" fillId="74" borderId="376" xfId="0" applyFont="1" applyFill="1" applyBorder="1" applyAlignment="1">
      <alignment horizontal="center" vertical="center" wrapText="1"/>
    </xf>
    <xf numFmtId="0" fontId="187" fillId="74" borderId="377" xfId="0" applyFont="1" applyFill="1" applyBorder="1" applyAlignment="1">
      <alignment horizontal="center" vertical="center" wrapText="1"/>
    </xf>
    <xf numFmtId="165" fontId="0" fillId="75" borderId="411" xfId="0" applyNumberFormat="1" applyFill="1" applyBorder="1" applyAlignment="1" applyProtection="1">
      <alignment horizontal="right" vertical="center" wrapText="1"/>
      <protection locked="0"/>
    </xf>
    <xf numFmtId="165" fontId="0" fillId="75" borderId="412" xfId="0" applyNumberFormat="1" applyFill="1" applyBorder="1" applyAlignment="1" applyProtection="1">
      <alignment horizontal="right" vertical="center" wrapText="1"/>
      <protection locked="0"/>
    </xf>
    <xf numFmtId="165" fontId="0" fillId="75" borderId="410" xfId="0" applyNumberFormat="1" applyFill="1" applyBorder="1" applyAlignment="1" applyProtection="1">
      <alignment horizontal="right" vertical="center" wrapText="1"/>
      <protection locked="0"/>
    </xf>
    <xf numFmtId="0" fontId="0" fillId="75" borderId="413" xfId="0" applyFill="1" applyBorder="1" applyAlignment="1" applyProtection="1">
      <alignment horizontal="left" vertical="center" wrapText="1"/>
      <protection locked="0"/>
    </xf>
    <xf numFmtId="0" fontId="0" fillId="75" borderId="414" xfId="0" applyFill="1" applyBorder="1" applyAlignment="1" applyProtection="1">
      <alignment horizontal="left" vertical="center" wrapText="1"/>
      <protection locked="0"/>
    </xf>
    <xf numFmtId="0" fontId="0" fillId="75" borderId="415" xfId="0" applyFill="1" applyBorder="1" applyAlignment="1" applyProtection="1">
      <alignment horizontal="left" vertical="center" wrapText="1"/>
      <protection locked="0"/>
    </xf>
    <xf numFmtId="165" fontId="0" fillId="75" borderId="413" xfId="0" applyNumberFormat="1" applyFill="1" applyBorder="1" applyAlignment="1" applyProtection="1">
      <alignment horizontal="right" vertical="center" wrapText="1"/>
      <protection locked="0"/>
    </xf>
    <xf numFmtId="165" fontId="0" fillId="75" borderId="415" xfId="0" applyNumberFormat="1" applyFill="1" applyBorder="1" applyAlignment="1" applyProtection="1">
      <alignment horizontal="right" vertical="center" wrapText="1"/>
      <protection locked="0"/>
    </xf>
    <xf numFmtId="165" fontId="0" fillId="75" borderId="416" xfId="0" applyNumberFormat="1" applyFill="1" applyBorder="1" applyAlignment="1" applyProtection="1">
      <alignment horizontal="right" vertical="center" wrapText="1"/>
      <protection locked="0"/>
    </xf>
    <xf numFmtId="0" fontId="0" fillId="0" borderId="47" xfId="0" applyBorder="1" applyAlignment="1">
      <alignment horizontal="center" vertical="center" wrapText="1"/>
    </xf>
    <xf numFmtId="0" fontId="0" fillId="0" borderId="0" xfId="0" applyAlignment="1">
      <alignment horizontal="center" vertical="center" wrapText="1"/>
    </xf>
    <xf numFmtId="0" fontId="186" fillId="74" borderId="71" xfId="0" applyFont="1" applyFill="1" applyBorder="1" applyAlignment="1">
      <alignment horizontal="center" vertical="center" wrapText="1"/>
    </xf>
    <xf numFmtId="0" fontId="186" fillId="74" borderId="72" xfId="0" applyFont="1" applyFill="1" applyBorder="1" applyAlignment="1">
      <alignment horizontal="center" vertical="center" wrapText="1"/>
    </xf>
    <xf numFmtId="0" fontId="186" fillId="74" borderId="47" xfId="0" applyFont="1" applyFill="1" applyBorder="1" applyAlignment="1">
      <alignment horizontal="center" vertical="center" wrapText="1"/>
    </xf>
    <xf numFmtId="0" fontId="186" fillId="74" borderId="0" xfId="0" applyFont="1" applyFill="1" applyAlignment="1">
      <alignment horizontal="center" vertical="center" wrapText="1"/>
    </xf>
    <xf numFmtId="0" fontId="36" fillId="44" borderId="408" xfId="0" applyFont="1" applyFill="1" applyBorder="1" applyAlignment="1">
      <alignment horizontal="left" vertical="center" wrapText="1"/>
    </xf>
    <xf numFmtId="0" fontId="0" fillId="44" borderId="409" xfId="0" applyFill="1" applyBorder="1" applyAlignment="1">
      <alignment horizontal="left" vertical="top"/>
    </xf>
    <xf numFmtId="0" fontId="0" fillId="44" borderId="410" xfId="0" applyFill="1" applyBorder="1" applyAlignment="1">
      <alignment horizontal="left" vertical="top"/>
    </xf>
    <xf numFmtId="0" fontId="0" fillId="83" borderId="411" xfId="0" applyFill="1" applyBorder="1" applyAlignment="1">
      <alignment horizontal="left" vertical="center" wrapText="1"/>
    </xf>
    <xf numFmtId="0" fontId="0" fillId="83" borderId="409" xfId="0" applyFill="1" applyBorder="1" applyAlignment="1">
      <alignment horizontal="left" vertical="center" wrapText="1"/>
    </xf>
    <xf numFmtId="0" fontId="0" fillId="83" borderId="412" xfId="0" applyFill="1" applyBorder="1" applyAlignment="1">
      <alignment horizontal="left" vertical="center" wrapText="1"/>
    </xf>
    <xf numFmtId="0" fontId="2" fillId="75" borderId="369" xfId="0" applyFont="1" applyFill="1" applyBorder="1" applyAlignment="1">
      <alignment horizontal="left"/>
    </xf>
    <xf numFmtId="0" fontId="2" fillId="75" borderId="401" xfId="0" applyFont="1" applyFill="1" applyBorder="1" applyAlignment="1">
      <alignment horizontal="left"/>
    </xf>
    <xf numFmtId="0" fontId="4" fillId="74" borderId="158" xfId="0" applyFont="1" applyFill="1" applyBorder="1" applyAlignment="1" applyProtection="1">
      <alignment horizontal="center"/>
      <protection locked="0"/>
    </xf>
    <xf numFmtId="0" fontId="60" fillId="74" borderId="158" xfId="0" applyFont="1" applyFill="1" applyBorder="1" applyAlignment="1">
      <alignment horizontal="center" vertical="center"/>
    </xf>
    <xf numFmtId="0" fontId="60" fillId="74" borderId="165" xfId="0" applyFont="1" applyFill="1" applyBorder="1" applyAlignment="1">
      <alignment horizontal="center" vertical="center"/>
    </xf>
    <xf numFmtId="0" fontId="60" fillId="74" borderId="404" xfId="0" applyFont="1" applyFill="1" applyBorder="1" applyAlignment="1">
      <alignment horizontal="center" vertical="center"/>
    </xf>
    <xf numFmtId="0" fontId="60" fillId="74" borderId="405" xfId="0" applyFont="1" applyFill="1" applyBorder="1" applyAlignment="1">
      <alignment horizontal="center" vertical="center"/>
    </xf>
    <xf numFmtId="0" fontId="0" fillId="0" borderId="406" xfId="0" applyBorder="1" applyAlignment="1">
      <alignment horizontal="center"/>
    </xf>
    <xf numFmtId="0" fontId="0" fillId="0" borderId="272" xfId="0" applyBorder="1" applyAlignment="1">
      <alignment horizontal="center"/>
    </xf>
    <xf numFmtId="0" fontId="0" fillId="0" borderId="407" xfId="0" applyBorder="1" applyAlignment="1">
      <alignment horizontal="center"/>
    </xf>
    <xf numFmtId="0" fontId="36" fillId="83" borderId="408" xfId="0" applyFont="1" applyFill="1" applyBorder="1" applyAlignment="1">
      <alignment horizontal="center" vertical="center" wrapText="1"/>
    </xf>
    <xf numFmtId="0" fontId="36" fillId="83" borderId="409" xfId="0" applyFont="1" applyFill="1" applyBorder="1" applyAlignment="1">
      <alignment horizontal="center" vertical="center" wrapText="1"/>
    </xf>
    <xf numFmtId="0" fontId="36" fillId="83" borderId="410" xfId="0" applyFont="1" applyFill="1" applyBorder="1" applyAlignment="1">
      <alignment horizontal="center" vertical="center" wrapText="1"/>
    </xf>
    <xf numFmtId="0" fontId="126" fillId="74" borderId="369" xfId="0" applyFont="1" applyFill="1" applyBorder="1" applyAlignment="1">
      <alignment horizontal="center"/>
    </xf>
    <xf numFmtId="0" fontId="126" fillId="74" borderId="401" xfId="0" applyFont="1" applyFill="1" applyBorder="1" applyAlignment="1">
      <alignment horizontal="center"/>
    </xf>
    <xf numFmtId="0" fontId="126" fillId="74" borderId="403" xfId="0" applyFont="1" applyFill="1" applyBorder="1" applyAlignment="1">
      <alignment horizontal="center"/>
    </xf>
    <xf numFmtId="0" fontId="64" fillId="75" borderId="148" xfId="0" applyFont="1" applyFill="1" applyBorder="1" applyAlignment="1" applyProtection="1">
      <alignment horizontal="center"/>
      <protection locked="0"/>
    </xf>
    <xf numFmtId="0" fontId="64" fillId="75" borderId="149" xfId="0" applyFont="1" applyFill="1" applyBorder="1" applyAlignment="1" applyProtection="1">
      <alignment horizontal="center"/>
      <protection locked="0"/>
    </xf>
    <xf numFmtId="0" fontId="0" fillId="84" borderId="7" xfId="0" applyFill="1" applyBorder="1" applyAlignment="1" applyProtection="1">
      <alignment horizontal="center" vertical="top" wrapText="1"/>
      <protection locked="0"/>
    </xf>
    <xf numFmtId="0" fontId="0" fillId="84" borderId="1" xfId="0" applyFill="1" applyBorder="1" applyAlignment="1" applyProtection="1">
      <alignment horizontal="center" vertical="top" wrapText="1"/>
      <protection locked="0"/>
    </xf>
    <xf numFmtId="0" fontId="0" fillId="84" borderId="18" xfId="0" applyFill="1" applyBorder="1" applyAlignment="1" applyProtection="1">
      <alignment horizontal="center" vertical="top" wrapText="1"/>
      <protection locked="0"/>
    </xf>
    <xf numFmtId="0" fontId="0" fillId="84" borderId="3" xfId="0" applyFill="1" applyBorder="1" applyAlignment="1" applyProtection="1">
      <alignment horizontal="center" vertical="top" wrapText="1"/>
      <protection locked="0"/>
    </xf>
    <xf numFmtId="0" fontId="0" fillId="84" borderId="17" xfId="0" applyFill="1" applyBorder="1" applyAlignment="1" applyProtection="1">
      <alignment horizontal="center" vertical="top" wrapText="1"/>
      <protection locked="0"/>
    </xf>
    <xf numFmtId="0" fontId="0" fillId="84" borderId="53" xfId="0" applyFill="1" applyBorder="1" applyAlignment="1" applyProtection="1">
      <alignment horizontal="center" vertical="top" wrapText="1"/>
      <protection locked="0"/>
    </xf>
    <xf numFmtId="0" fontId="0" fillId="84" borderId="70" xfId="0" applyFill="1" applyBorder="1" applyAlignment="1" applyProtection="1">
      <alignment horizontal="center" vertical="top" wrapText="1"/>
      <protection locked="0"/>
    </xf>
    <xf numFmtId="0" fontId="0" fillId="84" borderId="40" xfId="0" applyFill="1" applyBorder="1" applyAlignment="1" applyProtection="1">
      <alignment horizontal="center" vertical="top" wrapText="1"/>
      <protection locked="0"/>
    </xf>
    <xf numFmtId="0" fontId="36" fillId="83" borderId="14" xfId="0" applyFont="1" applyFill="1" applyBorder="1" applyAlignment="1">
      <alignment horizontal="left" vertical="center" wrapText="1"/>
    </xf>
    <xf numFmtId="0" fontId="36" fillId="83" borderId="12" xfId="0" applyFont="1" applyFill="1" applyBorder="1" applyAlignment="1">
      <alignment horizontal="left" vertical="center" wrapText="1"/>
    </xf>
    <xf numFmtId="0" fontId="36" fillId="83" borderId="16" xfId="0" applyFont="1" applyFill="1" applyBorder="1" applyAlignment="1">
      <alignment horizontal="left" vertical="center" wrapText="1"/>
    </xf>
    <xf numFmtId="0" fontId="0" fillId="84" borderId="436" xfId="0" applyFill="1" applyBorder="1" applyAlignment="1" applyProtection="1">
      <alignment horizontal="left" vertical="center" wrapText="1"/>
      <protection locked="0"/>
    </xf>
    <xf numFmtId="0" fontId="0" fillId="84" borderId="437" xfId="0" applyFill="1" applyBorder="1" applyAlignment="1" applyProtection="1">
      <alignment horizontal="left" vertical="center" wrapText="1"/>
      <protection locked="0"/>
    </xf>
    <xf numFmtId="0" fontId="0" fillId="84" borderId="438" xfId="0" applyFill="1" applyBorder="1" applyAlignment="1" applyProtection="1">
      <alignment horizontal="left" vertical="center" wrapText="1"/>
      <protection locked="0"/>
    </xf>
    <xf numFmtId="0" fontId="0" fillId="84" borderId="442" xfId="0" applyFill="1" applyBorder="1" applyAlignment="1" applyProtection="1">
      <alignment horizontal="left" vertical="center" wrapText="1"/>
      <protection locked="0"/>
    </xf>
    <xf numFmtId="0" fontId="0" fillId="84" borderId="443" xfId="0" applyFill="1" applyBorder="1" applyAlignment="1" applyProtection="1">
      <alignment horizontal="left" vertical="center" wrapText="1"/>
      <protection locked="0"/>
    </xf>
    <xf numFmtId="0" fontId="0" fillId="84" borderId="444" xfId="0" applyFill="1" applyBorder="1" applyAlignment="1" applyProtection="1">
      <alignment horizontal="left" vertical="center" wrapText="1"/>
      <protection locked="0"/>
    </xf>
    <xf numFmtId="0" fontId="0" fillId="83" borderId="421" xfId="0" applyFill="1" applyBorder="1" applyAlignment="1">
      <alignment horizontal="left" vertical="center" wrapText="1"/>
    </xf>
    <xf numFmtId="0" fontId="0" fillId="83" borderId="446" xfId="0" applyFill="1" applyBorder="1" applyAlignment="1">
      <alignment horizontal="left" vertical="center" wrapText="1"/>
    </xf>
    <xf numFmtId="0" fontId="0" fillId="83" borderId="447" xfId="0" applyFill="1" applyBorder="1" applyAlignment="1">
      <alignment horizontal="left" vertical="center" wrapText="1"/>
    </xf>
    <xf numFmtId="0" fontId="36" fillId="83" borderId="421" xfId="0" applyFont="1" applyFill="1" applyBorder="1" applyAlignment="1">
      <alignment horizontal="left" vertical="center" wrapText="1"/>
    </xf>
    <xf numFmtId="0" fontId="36" fillId="83" borderId="446" xfId="0" applyFont="1" applyFill="1" applyBorder="1" applyAlignment="1">
      <alignment horizontal="left" vertical="center" wrapText="1"/>
    </xf>
    <xf numFmtId="0" fontId="36" fillId="83" borderId="447" xfId="0" applyFont="1" applyFill="1" applyBorder="1" applyAlignment="1">
      <alignment horizontal="left" vertical="center" wrapText="1"/>
    </xf>
    <xf numFmtId="0" fontId="186" fillId="74" borderId="73" xfId="0" applyFont="1" applyFill="1" applyBorder="1" applyAlignment="1">
      <alignment horizontal="center" vertical="center" wrapText="1"/>
    </xf>
    <xf numFmtId="0" fontId="186" fillId="74" borderId="216" xfId="0" applyFont="1" applyFill="1" applyBorder="1" applyAlignment="1">
      <alignment horizontal="center" vertical="center" wrapText="1"/>
    </xf>
    <xf numFmtId="0" fontId="186" fillId="74" borderId="272" xfId="0" applyFont="1" applyFill="1" applyBorder="1" applyAlignment="1">
      <alignment horizontal="center" vertical="center" wrapText="1"/>
    </xf>
    <xf numFmtId="0" fontId="186" fillId="74" borderId="420" xfId="0" applyFont="1" applyFill="1" applyBorder="1" applyAlignment="1">
      <alignment horizontal="center" vertical="center" wrapText="1"/>
    </xf>
    <xf numFmtId="0" fontId="0" fillId="83" borderId="421" xfId="0" applyFill="1" applyBorder="1" applyAlignment="1">
      <alignment horizontal="center" vertical="center" wrapText="1"/>
    </xf>
    <xf numFmtId="0" fontId="60" fillId="83" borderId="411" xfId="0" applyFont="1" applyFill="1" applyBorder="1" applyAlignment="1">
      <alignment horizontal="center" vertical="center" wrapText="1"/>
    </xf>
    <xf numFmtId="0" fontId="60" fillId="83" borderId="423" xfId="0" applyFont="1" applyFill="1" applyBorder="1" applyAlignment="1">
      <alignment horizontal="center" vertical="center" wrapText="1"/>
    </xf>
    <xf numFmtId="0" fontId="60" fillId="74" borderId="421" xfId="0" applyFont="1" applyFill="1" applyBorder="1" applyAlignment="1">
      <alignment horizontal="center" vertical="center" wrapText="1"/>
    </xf>
    <xf numFmtId="0" fontId="60" fillId="74" borderId="409" xfId="0" applyFont="1" applyFill="1" applyBorder="1" applyAlignment="1">
      <alignment horizontal="center" vertical="center" wrapText="1"/>
    </xf>
    <xf numFmtId="0" fontId="60" fillId="74" borderId="423" xfId="0" applyFont="1" applyFill="1" applyBorder="1" applyAlignment="1">
      <alignment horizontal="center" vertical="center" wrapText="1"/>
    </xf>
    <xf numFmtId="0" fontId="36" fillId="83" borderId="200" xfId="0" applyFont="1" applyFill="1" applyBorder="1" applyAlignment="1">
      <alignment horizontal="left" vertical="center" wrapText="1"/>
    </xf>
    <xf numFmtId="0" fontId="36" fillId="83" borderId="64" xfId="0" applyFont="1" applyFill="1" applyBorder="1" applyAlignment="1">
      <alignment horizontal="left" vertical="center" wrapText="1"/>
    </xf>
    <xf numFmtId="0" fontId="36" fillId="83" borderId="222" xfId="0" applyFont="1" applyFill="1" applyBorder="1" applyAlignment="1">
      <alignment horizontal="left" vertical="center" wrapText="1"/>
    </xf>
    <xf numFmtId="0" fontId="0" fillId="75" borderId="47" xfId="0" applyFill="1" applyBorder="1" applyAlignment="1" applyProtection="1">
      <alignment horizontal="center" vertical="top" wrapText="1"/>
      <protection locked="0"/>
    </xf>
    <xf numFmtId="0" fontId="0" fillId="75" borderId="0" xfId="0" applyFill="1" applyAlignment="1" applyProtection="1">
      <alignment horizontal="center" vertical="top" wrapText="1"/>
      <protection locked="0"/>
    </xf>
    <xf numFmtId="0" fontId="0" fillId="75" borderId="74" xfId="0" applyFill="1" applyBorder="1" applyAlignment="1" applyProtection="1">
      <alignment horizontal="center" vertical="top" wrapText="1"/>
      <protection locked="0"/>
    </xf>
    <xf numFmtId="0" fontId="0" fillId="75" borderId="48" xfId="0" applyFill="1" applyBorder="1" applyAlignment="1" applyProtection="1">
      <alignment horizontal="center" vertical="top" wrapText="1"/>
      <protection locked="0"/>
    </xf>
    <xf numFmtId="0" fontId="0" fillId="75" borderId="75" xfId="0" applyFill="1" applyBorder="1" applyAlignment="1" applyProtection="1">
      <alignment horizontal="center" vertical="top" wrapText="1"/>
      <protection locked="0"/>
    </xf>
    <xf numFmtId="0" fontId="0" fillId="75" borderId="76" xfId="0" applyFill="1" applyBorder="1" applyAlignment="1" applyProtection="1">
      <alignment horizontal="center" vertical="top" wrapText="1"/>
      <protection locked="0"/>
    </xf>
    <xf numFmtId="0" fontId="0" fillId="83" borderId="424" xfId="0" applyFill="1" applyBorder="1" applyAlignment="1">
      <alignment horizontal="center" vertical="center"/>
    </xf>
    <xf numFmtId="0" fontId="0" fillId="83" borderId="429" xfId="0" applyFill="1" applyBorder="1" applyAlignment="1">
      <alignment horizontal="center" vertical="center"/>
    </xf>
    <xf numFmtId="0" fontId="0" fillId="83" borderId="428" xfId="0" applyFill="1" applyBorder="1" applyAlignment="1">
      <alignment horizontal="center" vertical="center" wrapText="1"/>
    </xf>
    <xf numFmtId="0" fontId="0" fillId="83" borderId="434" xfId="0" applyFill="1" applyBorder="1" applyAlignment="1">
      <alignment horizontal="center" vertical="center" wrapText="1"/>
    </xf>
    <xf numFmtId="0" fontId="0" fillId="83" borderId="427" xfId="0" applyFill="1" applyBorder="1" applyAlignment="1">
      <alignment horizontal="center" vertical="center" wrapText="1"/>
    </xf>
    <xf numFmtId="0" fontId="0" fillId="83" borderId="433" xfId="0" applyFill="1" applyBorder="1" applyAlignment="1">
      <alignment horizontal="center" vertical="center" wrapText="1"/>
    </xf>
    <xf numFmtId="0" fontId="0" fillId="83" borderId="425" xfId="0" applyFill="1" applyBorder="1" applyAlignment="1">
      <alignment horizontal="center" vertical="center" wrapText="1"/>
    </xf>
    <xf numFmtId="0" fontId="0" fillId="83" borderId="426" xfId="0" applyFill="1" applyBorder="1" applyAlignment="1">
      <alignment horizontal="center" vertical="center" wrapText="1"/>
    </xf>
    <xf numFmtId="0" fontId="0" fillId="83" borderId="430" xfId="0" applyFill="1" applyBorder="1" applyAlignment="1">
      <alignment horizontal="center" vertical="center" wrapText="1"/>
    </xf>
    <xf numFmtId="0" fontId="0" fillId="83" borderId="431" xfId="0" applyFill="1" applyBorder="1" applyAlignment="1">
      <alignment horizontal="center" vertical="center" wrapText="1"/>
    </xf>
    <xf numFmtId="0" fontId="0" fillId="83" borderId="432" xfId="0" applyFill="1" applyBorder="1" applyAlignment="1">
      <alignment horizontal="center" vertical="center" wrapText="1"/>
    </xf>
    <xf numFmtId="0" fontId="0" fillId="83" borderId="427" xfId="0" applyFill="1" applyBorder="1" applyAlignment="1">
      <alignment horizontal="center" vertical="center"/>
    </xf>
    <xf numFmtId="0" fontId="0" fillId="83" borderId="433" xfId="0" applyFill="1" applyBorder="1" applyAlignment="1">
      <alignment horizontal="center" vertical="center"/>
    </xf>
    <xf numFmtId="0" fontId="95" fillId="0" borderId="0" xfId="0" applyFont="1" applyAlignment="1">
      <alignment wrapText="1"/>
    </xf>
    <xf numFmtId="168" fontId="39" fillId="75" borderId="341" xfId="0" applyNumberFormat="1" applyFont="1" applyFill="1" applyBorder="1" applyAlignment="1" applyProtection="1">
      <alignment horizontal="left" vertical="center"/>
      <protection locked="0"/>
    </xf>
    <xf numFmtId="168" fontId="39" fillId="75" borderId="285" xfId="0" applyNumberFormat="1" applyFont="1" applyFill="1" applyBorder="1" applyAlignment="1" applyProtection="1">
      <alignment horizontal="left" vertical="center"/>
      <protection locked="0"/>
    </xf>
    <xf numFmtId="0" fontId="2" fillId="74" borderId="260" xfId="0" applyFont="1" applyFill="1" applyBorder="1" applyAlignment="1" applyProtection="1">
      <alignment horizontal="left"/>
      <protection locked="0"/>
    </xf>
    <xf numFmtId="0" fontId="2" fillId="74" borderId="341" xfId="0" applyFont="1" applyFill="1" applyBorder="1" applyAlignment="1" applyProtection="1">
      <alignment horizontal="left"/>
      <protection locked="0"/>
    </xf>
    <xf numFmtId="178" fontId="28" fillId="0" borderId="0" xfId="0" applyNumberFormat="1" applyFont="1" applyAlignment="1" applyProtection="1">
      <alignment horizontal="left"/>
      <protection locked="0"/>
    </xf>
    <xf numFmtId="0" fontId="39" fillId="75" borderId="341" xfId="7" applyFont="1" applyFill="1" applyBorder="1" applyProtection="1">
      <protection locked="0"/>
    </xf>
    <xf numFmtId="0" fontId="2" fillId="74" borderId="289" xfId="0" applyFont="1" applyFill="1" applyBorder="1" applyAlignment="1">
      <alignment horizontal="left" vertical="center" wrapText="1"/>
    </xf>
    <xf numFmtId="0" fontId="2" fillId="74" borderId="336" xfId="0" applyFont="1" applyFill="1" applyBorder="1" applyAlignment="1">
      <alignment horizontal="left" vertical="center" wrapText="1"/>
    </xf>
    <xf numFmtId="0" fontId="2" fillId="74" borderId="337" xfId="0" applyFont="1" applyFill="1" applyBorder="1" applyAlignment="1">
      <alignment horizontal="left" vertical="center" wrapText="1"/>
    </xf>
    <xf numFmtId="0" fontId="64" fillId="74" borderId="152" xfId="0" applyFont="1" applyFill="1" applyBorder="1" applyAlignment="1" applyProtection="1">
      <alignment horizontal="left" vertical="center" wrapText="1"/>
      <protection locked="0"/>
    </xf>
    <xf numFmtId="0" fontId="64" fillId="74" borderId="153" xfId="0" applyFont="1" applyFill="1" applyBorder="1" applyAlignment="1" applyProtection="1">
      <alignment horizontal="left" vertical="center" wrapText="1"/>
      <protection locked="0"/>
    </xf>
    <xf numFmtId="0" fontId="0" fillId="75" borderId="359" xfId="0" applyFill="1" applyBorder="1" applyProtection="1">
      <protection locked="0"/>
    </xf>
    <xf numFmtId="168" fontId="39" fillId="75" borderId="149" xfId="0" applyNumberFormat="1" applyFont="1" applyFill="1" applyBorder="1" applyAlignment="1" applyProtection="1">
      <alignment horizontal="left" vertical="center"/>
      <protection locked="0"/>
    </xf>
    <xf numFmtId="168" fontId="39" fillId="75" borderId="150" xfId="0" applyNumberFormat="1" applyFont="1" applyFill="1" applyBorder="1" applyAlignment="1" applyProtection="1">
      <alignment horizontal="left" vertical="center"/>
      <protection locked="0"/>
    </xf>
    <xf numFmtId="168" fontId="39" fillId="0" borderId="0" xfId="0" applyNumberFormat="1" applyFont="1" applyAlignment="1" applyProtection="1">
      <alignment horizontal="left" vertical="center"/>
      <protection locked="0"/>
    </xf>
    <xf numFmtId="0" fontId="64" fillId="74" borderId="165" xfId="0" applyFont="1" applyFill="1" applyBorder="1" applyAlignment="1">
      <alignment horizontal="center" vertical="center"/>
    </xf>
    <xf numFmtId="0" fontId="64" fillId="74" borderId="166" xfId="0" applyFont="1" applyFill="1" applyBorder="1" applyAlignment="1">
      <alignment horizontal="center" vertical="center"/>
    </xf>
    <xf numFmtId="0" fontId="2" fillId="74" borderId="149" xfId="0" applyFont="1" applyFill="1" applyBorder="1"/>
    <xf numFmtId="0" fontId="2" fillId="74" borderId="260" xfId="0" applyFont="1" applyFill="1" applyBorder="1" applyAlignment="1" applyProtection="1">
      <alignment horizontal="center" vertical="center"/>
      <protection locked="0"/>
    </xf>
    <xf numFmtId="0" fontId="0" fillId="75" borderId="136" xfId="0" applyFill="1" applyBorder="1" applyAlignment="1" applyProtection="1">
      <alignment horizontal="left"/>
      <protection locked="0"/>
    </xf>
    <xf numFmtId="0" fontId="95" fillId="0" borderId="0" xfId="0" applyFont="1" applyAlignment="1" applyProtection="1">
      <alignment wrapText="1"/>
      <protection locked="0"/>
    </xf>
    <xf numFmtId="0" fontId="2" fillId="74" borderId="341" xfId="0" applyFont="1" applyFill="1" applyBorder="1" applyAlignment="1" applyProtection="1">
      <alignment horizontal="center" vertical="center"/>
      <protection locked="0"/>
    </xf>
    <xf numFmtId="0" fontId="131" fillId="74" borderId="191" xfId="0" applyFont="1" applyFill="1" applyBorder="1" applyAlignment="1">
      <alignment horizontal="left" vertical="top" wrapText="1"/>
    </xf>
    <xf numFmtId="0" fontId="131" fillId="74" borderId="220" xfId="0" applyFont="1" applyFill="1" applyBorder="1" applyAlignment="1">
      <alignment horizontal="left" vertical="top" wrapText="1"/>
    </xf>
    <xf numFmtId="0" fontId="131" fillId="74" borderId="221" xfId="0" applyFont="1" applyFill="1" applyBorder="1" applyAlignment="1">
      <alignment horizontal="left" vertical="top" wrapText="1"/>
    </xf>
    <xf numFmtId="0" fontId="124" fillId="80" borderId="62" xfId="0" applyFont="1" applyFill="1" applyBorder="1" applyAlignment="1">
      <alignment horizontal="left" vertical="top"/>
    </xf>
    <xf numFmtId="0" fontId="124" fillId="80" borderId="51" xfId="0" applyFont="1" applyFill="1" applyBorder="1" applyAlignment="1">
      <alignment horizontal="left" vertical="top"/>
    </xf>
    <xf numFmtId="0" fontId="124" fillId="80" borderId="52" xfId="0" applyFont="1" applyFill="1" applyBorder="1" applyAlignment="1">
      <alignment horizontal="left" vertical="top"/>
    </xf>
    <xf numFmtId="0" fontId="143" fillId="0" borderId="53" xfId="0" applyFont="1" applyBorder="1" applyAlignment="1">
      <alignment horizontal="left"/>
    </xf>
    <xf numFmtId="0" fontId="143" fillId="0" borderId="40" xfId="0" applyFont="1" applyBorder="1" applyAlignment="1">
      <alignment horizontal="left"/>
    </xf>
    <xf numFmtId="0" fontId="124" fillId="80" borderId="158" xfId="0" applyFont="1" applyFill="1" applyBorder="1" applyAlignment="1">
      <alignment horizontal="left"/>
    </xf>
    <xf numFmtId="0" fontId="124" fillId="80" borderId="165" xfId="0" applyFont="1" applyFill="1" applyBorder="1" applyAlignment="1">
      <alignment horizontal="left"/>
    </xf>
    <xf numFmtId="0" fontId="124" fillId="80" borderId="166" xfId="0" applyFont="1" applyFill="1" applyBorder="1" applyAlignment="1">
      <alignment horizontal="left"/>
    </xf>
    <xf numFmtId="0" fontId="39" fillId="74" borderId="341" xfId="0" applyFont="1" applyFill="1" applyBorder="1" applyAlignment="1">
      <alignment horizontal="center" vertical="center" wrapText="1"/>
    </xf>
    <xf numFmtId="0" fontId="0" fillId="74" borderId="341" xfId="0" applyFill="1" applyBorder="1" applyAlignment="1">
      <alignment horizontal="center"/>
    </xf>
    <xf numFmtId="0" fontId="0" fillId="74" borderId="285" xfId="0" applyFill="1" applyBorder="1" applyAlignment="1">
      <alignment horizontal="center"/>
    </xf>
    <xf numFmtId="0" fontId="2" fillId="74" borderId="341" xfId="0" applyFont="1" applyFill="1" applyBorder="1" applyAlignment="1">
      <alignment horizontal="center" vertical="center" wrapText="1"/>
    </xf>
    <xf numFmtId="0" fontId="32" fillId="74" borderId="163" xfId="0" applyFont="1" applyFill="1" applyBorder="1" applyAlignment="1" applyProtection="1">
      <alignment horizontal="center" vertical="center" wrapText="1"/>
      <protection locked="0"/>
    </xf>
    <xf numFmtId="0" fontId="2" fillId="74" borderId="4" xfId="0" applyFont="1" applyFill="1" applyBorder="1" applyAlignment="1" applyProtection="1">
      <alignment horizontal="center" vertical="center" wrapText="1"/>
      <protection locked="0"/>
    </xf>
    <xf numFmtId="0" fontId="39" fillId="74" borderId="137" xfId="0" applyFont="1" applyFill="1" applyBorder="1" applyAlignment="1">
      <alignment horizontal="center" vertical="center" wrapText="1"/>
    </xf>
    <xf numFmtId="0" fontId="39" fillId="74" borderId="162" xfId="0" applyFont="1" applyFill="1" applyBorder="1" applyAlignment="1">
      <alignment horizontal="center" vertical="center" wrapText="1"/>
    </xf>
    <xf numFmtId="0" fontId="64" fillId="75" borderId="164" xfId="0" applyFont="1" applyFill="1" applyBorder="1"/>
    <xf numFmtId="0" fontId="64" fillId="75" borderId="60" xfId="0" applyFont="1" applyFill="1" applyBorder="1"/>
    <xf numFmtId="0" fontId="0" fillId="74" borderId="341" xfId="0" applyFill="1" applyBorder="1" applyAlignment="1">
      <alignment horizontal="center" vertical="center" wrapText="1"/>
    </xf>
    <xf numFmtId="0" fontId="0" fillId="0" borderId="0" xfId="0"/>
    <xf numFmtId="0" fontId="16" fillId="0" borderId="0" xfId="0" applyFont="1"/>
    <xf numFmtId="0" fontId="0" fillId="74" borderId="335" xfId="0" applyFill="1" applyBorder="1" applyAlignment="1">
      <alignment horizontal="center" wrapText="1"/>
    </xf>
    <xf numFmtId="0" fontId="0" fillId="74" borderId="336" xfId="0" applyFill="1" applyBorder="1" applyAlignment="1">
      <alignment horizontal="center" wrapText="1"/>
    </xf>
    <xf numFmtId="0" fontId="0" fillId="74" borderId="356" xfId="0" applyFill="1" applyBorder="1" applyAlignment="1">
      <alignment horizontal="center" wrapText="1"/>
    </xf>
    <xf numFmtId="0" fontId="64" fillId="75" borderId="67" xfId="0" applyFont="1" applyFill="1" applyBorder="1"/>
    <xf numFmtId="0" fontId="64" fillId="75" borderId="57" xfId="0" applyFont="1" applyFill="1" applyBorder="1"/>
    <xf numFmtId="0" fontId="120" fillId="81" borderId="335" xfId="0" applyFont="1" applyFill="1" applyBorder="1" applyAlignment="1">
      <alignment horizontal="left"/>
    </xf>
    <xf numFmtId="0" fontId="120" fillId="81" borderId="336" xfId="0" applyFont="1" applyFill="1" applyBorder="1" applyAlignment="1">
      <alignment horizontal="left"/>
    </xf>
    <xf numFmtId="0" fontId="120" fillId="81" borderId="356" xfId="0" applyFont="1" applyFill="1" applyBorder="1" applyAlignment="1">
      <alignment horizontal="left"/>
    </xf>
    <xf numFmtId="0" fontId="126" fillId="80" borderId="138" xfId="0" applyFont="1" applyFill="1" applyBorder="1" applyAlignment="1">
      <alignment horizontal="center"/>
    </xf>
    <xf numFmtId="0" fontId="126" fillId="80" borderId="54" xfId="0" applyFont="1" applyFill="1" applyBorder="1" applyAlignment="1">
      <alignment horizontal="center"/>
    </xf>
    <xf numFmtId="0" fontId="126" fillId="80" borderId="139" xfId="0" applyFont="1" applyFill="1" applyBorder="1" applyAlignment="1">
      <alignment horizontal="center"/>
    </xf>
    <xf numFmtId="0" fontId="126" fillId="80" borderId="156" xfId="0" applyFont="1" applyFill="1" applyBorder="1" applyAlignment="1">
      <alignment horizontal="center"/>
    </xf>
    <xf numFmtId="0" fontId="126" fillId="80" borderId="152" xfId="0" applyFont="1" applyFill="1" applyBorder="1" applyAlignment="1">
      <alignment horizontal="center"/>
    </xf>
    <xf numFmtId="0" fontId="126" fillId="80" borderId="154" xfId="0" applyFont="1" applyFill="1" applyBorder="1" applyAlignment="1">
      <alignment horizontal="center"/>
    </xf>
    <xf numFmtId="0" fontId="138" fillId="81" borderId="341" xfId="0" applyFont="1" applyFill="1" applyBorder="1" applyAlignment="1">
      <alignment horizontal="center"/>
    </xf>
    <xf numFmtId="0" fontId="138" fillId="81" borderId="285" xfId="0" applyFont="1" applyFill="1" applyBorder="1" applyAlignment="1">
      <alignment horizontal="center"/>
    </xf>
    <xf numFmtId="0" fontId="120" fillId="81" borderId="341" xfId="0" applyFont="1" applyFill="1" applyBorder="1" applyAlignment="1">
      <alignment horizontal="center"/>
    </xf>
    <xf numFmtId="0" fontId="120" fillId="81" borderId="285" xfId="0" applyFont="1" applyFill="1" applyBorder="1" applyAlignment="1">
      <alignment horizontal="center"/>
    </xf>
    <xf numFmtId="0" fontId="126" fillId="80" borderId="149" xfId="0" applyFont="1" applyFill="1" applyBorder="1" applyAlignment="1">
      <alignment horizontal="center"/>
    </xf>
    <xf numFmtId="0" fontId="126" fillId="80" borderId="150" xfId="0" applyFont="1" applyFill="1" applyBorder="1" applyAlignment="1">
      <alignment horizontal="center"/>
    </xf>
    <xf numFmtId="0" fontId="138" fillId="81" borderId="112" xfId="0" applyFont="1" applyFill="1" applyBorder="1" applyAlignment="1">
      <alignment horizontal="center"/>
    </xf>
    <xf numFmtId="0" fontId="138" fillId="81" borderId="113" xfId="0" applyFont="1" applyFill="1" applyBorder="1" applyAlignment="1">
      <alignment horizontal="center"/>
    </xf>
    <xf numFmtId="0" fontId="138" fillId="81" borderId="175" xfId="0" applyFont="1" applyFill="1" applyBorder="1" applyAlignment="1">
      <alignment horizontal="center"/>
    </xf>
    <xf numFmtId="0" fontId="120" fillId="81" borderId="112" xfId="0" applyFont="1" applyFill="1" applyBorder="1" applyAlignment="1">
      <alignment horizontal="center"/>
    </xf>
    <xf numFmtId="0" fontId="120" fillId="81" borderId="113" xfId="0" applyFont="1" applyFill="1" applyBorder="1" applyAlignment="1">
      <alignment horizontal="center"/>
    </xf>
    <xf numFmtId="0" fontId="120" fillId="81" borderId="175" xfId="0" applyFont="1" applyFill="1" applyBorder="1" applyAlignment="1">
      <alignment horizontal="center"/>
    </xf>
    <xf numFmtId="0" fontId="126" fillId="80" borderId="237" xfId="0" applyFont="1" applyFill="1" applyBorder="1" applyAlignment="1">
      <alignment horizontal="center"/>
    </xf>
    <xf numFmtId="0" fontId="126" fillId="80" borderId="208" xfId="0" applyFont="1" applyFill="1" applyBorder="1" applyAlignment="1">
      <alignment horizontal="center"/>
    </xf>
    <xf numFmtId="0" fontId="126" fillId="80" borderId="238" xfId="0" applyFont="1" applyFill="1" applyBorder="1" applyAlignment="1">
      <alignment horizontal="center"/>
    </xf>
    <xf numFmtId="0" fontId="2" fillId="5" borderId="62" xfId="0" quotePrefix="1" applyFont="1" applyFill="1" applyBorder="1" applyAlignment="1" applyProtection="1">
      <alignment horizontal="left"/>
      <protection locked="0"/>
    </xf>
    <xf numFmtId="0" fontId="2" fillId="5" borderId="51" xfId="0" applyFont="1" applyFill="1" applyBorder="1" applyAlignment="1" applyProtection="1">
      <alignment horizontal="left"/>
      <protection locked="0"/>
    </xf>
    <xf numFmtId="0" fontId="2" fillId="5" borderId="52" xfId="0" applyFont="1" applyFill="1" applyBorder="1" applyAlignment="1" applyProtection="1">
      <alignment horizontal="left"/>
      <protection locked="0"/>
    </xf>
    <xf numFmtId="0" fontId="126" fillId="80" borderId="165" xfId="0" applyFont="1" applyFill="1" applyBorder="1" applyAlignment="1">
      <alignment horizontal="center"/>
    </xf>
    <xf numFmtId="0" fontId="126" fillId="80" borderId="166" xfId="0" applyFont="1" applyFill="1" applyBorder="1" applyAlignment="1">
      <alignment horizontal="center"/>
    </xf>
    <xf numFmtId="0" fontId="126" fillId="80" borderId="236" xfId="0" applyFont="1" applyFill="1" applyBorder="1" applyAlignment="1">
      <alignment horizontal="center"/>
    </xf>
    <xf numFmtId="0" fontId="126" fillId="80" borderId="1" xfId="0" applyFont="1" applyFill="1" applyBorder="1" applyAlignment="1">
      <alignment horizontal="center"/>
    </xf>
    <xf numFmtId="0" fontId="126" fillId="80" borderId="18" xfId="0" applyFont="1" applyFill="1" applyBorder="1" applyAlignment="1">
      <alignment horizontal="center"/>
    </xf>
    <xf numFmtId="0" fontId="39" fillId="74" borderId="341" xfId="0" applyFont="1" applyFill="1" applyBorder="1" applyAlignment="1">
      <alignment horizontal="center"/>
    </xf>
    <xf numFmtId="0" fontId="0" fillId="74" borderId="341" xfId="0" applyFill="1" applyBorder="1" applyAlignment="1" applyProtection="1">
      <alignment horizontal="center"/>
      <protection locked="0"/>
    </xf>
    <xf numFmtId="0" fontId="2" fillId="74" borderId="341" xfId="0" applyFont="1" applyFill="1" applyBorder="1" applyAlignment="1">
      <alignment horizontal="center"/>
    </xf>
    <xf numFmtId="0" fontId="126" fillId="80" borderId="233" xfId="0" applyFont="1" applyFill="1" applyBorder="1" applyAlignment="1">
      <alignment horizontal="center"/>
    </xf>
    <xf numFmtId="0" fontId="126" fillId="80" borderId="234" xfId="0" applyFont="1" applyFill="1" applyBorder="1" applyAlignment="1">
      <alignment horizontal="center"/>
    </xf>
    <xf numFmtId="0" fontId="2" fillId="5" borderId="51" xfId="0" quotePrefix="1" applyFont="1" applyFill="1" applyBorder="1" applyAlignment="1" applyProtection="1">
      <alignment horizontal="left"/>
      <protection locked="0"/>
    </xf>
    <xf numFmtId="0" fontId="0" fillId="74" borderId="151" xfId="0" applyFill="1" applyBorder="1" applyAlignment="1">
      <alignment horizontal="center"/>
    </xf>
    <xf numFmtId="0" fontId="64" fillId="74" borderId="336" xfId="0" applyFont="1" applyFill="1" applyBorder="1" applyAlignment="1">
      <alignment horizontal="center" wrapText="1"/>
    </xf>
    <xf numFmtId="0" fontId="64" fillId="74" borderId="337" xfId="0" applyFont="1" applyFill="1" applyBorder="1" applyAlignment="1">
      <alignment horizontal="center" wrapText="1"/>
    </xf>
    <xf numFmtId="0" fontId="64" fillId="74" borderId="335" xfId="0" applyFont="1" applyFill="1" applyBorder="1" applyAlignment="1">
      <alignment horizontal="center" wrapText="1"/>
    </xf>
    <xf numFmtId="0" fontId="2" fillId="74" borderId="358" xfId="0" applyFont="1" applyFill="1" applyBorder="1" applyAlignment="1" applyProtection="1">
      <alignment horizontal="center" vertical="center" wrapText="1"/>
      <protection locked="0"/>
    </xf>
    <xf numFmtId="0" fontId="2" fillId="74" borderId="335" xfId="0" applyFont="1" applyFill="1" applyBorder="1" applyAlignment="1" applyProtection="1">
      <alignment horizontal="center" vertical="center" wrapText="1"/>
      <protection locked="0"/>
    </xf>
    <xf numFmtId="4" fontId="2" fillId="74" borderId="341" xfId="0" applyNumberFormat="1" applyFont="1" applyFill="1" applyBorder="1" applyAlignment="1">
      <alignment horizontal="center"/>
    </xf>
    <xf numFmtId="0" fontId="2" fillId="74" borderId="337" xfId="0" applyFont="1" applyFill="1" applyBorder="1" applyAlignment="1" applyProtection="1">
      <alignment horizontal="center" vertical="center" wrapText="1"/>
      <protection locked="0"/>
    </xf>
    <xf numFmtId="0" fontId="131" fillId="74" borderId="14" xfId="0" applyFont="1" applyFill="1" applyBorder="1" applyAlignment="1">
      <alignment horizontal="left" vertical="top" wrapText="1"/>
    </xf>
    <xf numFmtId="0" fontId="131" fillId="74" borderId="12" xfId="0" applyFont="1" applyFill="1" applyBorder="1" applyAlignment="1">
      <alignment horizontal="left" vertical="top" wrapText="1"/>
    </xf>
    <xf numFmtId="0" fontId="131" fillId="74" borderId="16" xfId="0" applyFont="1" applyFill="1" applyBorder="1" applyAlignment="1">
      <alignment horizontal="left" vertical="top" wrapText="1"/>
    </xf>
    <xf numFmtId="0" fontId="39" fillId="74" borderId="341" xfId="0" applyFont="1" applyFill="1" applyBorder="1" applyAlignment="1">
      <alignment horizontal="center" wrapText="1"/>
    </xf>
    <xf numFmtId="0" fontId="0" fillId="74" borderId="341" xfId="0" applyFill="1" applyBorder="1" applyAlignment="1">
      <alignment horizontal="center" wrapText="1"/>
    </xf>
    <xf numFmtId="0" fontId="2" fillId="74" borderId="341" xfId="0" applyFont="1" applyFill="1" applyBorder="1" applyAlignment="1" applyProtection="1">
      <alignment horizontal="center"/>
      <protection locked="0"/>
    </xf>
    <xf numFmtId="0" fontId="2" fillId="5" borderId="52" xfId="0" quotePrefix="1" applyFont="1" applyFill="1" applyBorder="1" applyAlignment="1" applyProtection="1">
      <alignment horizontal="left"/>
      <protection locked="0"/>
    </xf>
    <xf numFmtId="0" fontId="120" fillId="81" borderId="7" xfId="0" applyFont="1" applyFill="1" applyBorder="1" applyAlignment="1">
      <alignment horizontal="center" vertical="top"/>
    </xf>
    <xf numFmtId="0" fontId="120" fillId="81" borderId="1" xfId="0" applyFont="1" applyFill="1" applyBorder="1" applyAlignment="1">
      <alignment horizontal="center" vertical="top"/>
    </xf>
    <xf numFmtId="0" fontId="120" fillId="81" borderId="18" xfId="0" applyFont="1" applyFill="1" applyBorder="1" applyAlignment="1">
      <alignment horizontal="center" vertical="top"/>
    </xf>
    <xf numFmtId="0" fontId="120" fillId="81" borderId="3" xfId="0" applyFont="1" applyFill="1" applyBorder="1" applyAlignment="1">
      <alignment horizontal="center" vertical="top"/>
    </xf>
    <xf numFmtId="0" fontId="120" fillId="81" borderId="0" xfId="0" applyFont="1" applyFill="1" applyAlignment="1">
      <alignment horizontal="center" vertical="top"/>
    </xf>
    <xf numFmtId="0" fontId="120" fillId="81" borderId="17" xfId="0" applyFont="1" applyFill="1" applyBorder="1" applyAlignment="1">
      <alignment horizontal="center" vertical="top"/>
    </xf>
    <xf numFmtId="0" fontId="120" fillId="81" borderId="53" xfId="0" applyFont="1" applyFill="1" applyBorder="1" applyAlignment="1">
      <alignment horizontal="center" vertical="top"/>
    </xf>
    <xf numFmtId="0" fontId="120" fillId="81" borderId="70" xfId="0" applyFont="1" applyFill="1" applyBorder="1" applyAlignment="1">
      <alignment horizontal="center" vertical="top"/>
    </xf>
    <xf numFmtId="0" fontId="120" fillId="81" borderId="40" xfId="0" applyFont="1" applyFill="1" applyBorder="1" applyAlignment="1">
      <alignment horizontal="center" vertical="top"/>
    </xf>
    <xf numFmtId="0" fontId="124" fillId="80" borderId="93" xfId="0" applyFont="1" applyFill="1" applyBorder="1" applyAlignment="1">
      <alignment horizontal="center"/>
    </xf>
    <xf numFmtId="0" fontId="124" fillId="80" borderId="94" xfId="0" applyFont="1" applyFill="1" applyBorder="1" applyAlignment="1">
      <alignment horizontal="center"/>
    </xf>
    <xf numFmtId="0" fontId="124" fillId="80" borderId="95" xfId="0" applyFont="1" applyFill="1" applyBorder="1" applyAlignment="1">
      <alignment horizontal="center"/>
    </xf>
    <xf numFmtId="0" fontId="126" fillId="80" borderId="56" xfId="0" applyFont="1" applyFill="1" applyBorder="1" applyAlignment="1">
      <alignment horizontal="center"/>
    </xf>
    <xf numFmtId="0" fontId="126" fillId="80" borderId="57" xfId="0" applyFont="1" applyFill="1" applyBorder="1" applyAlignment="1">
      <alignment horizontal="center"/>
    </xf>
    <xf numFmtId="0" fontId="126" fillId="80" borderId="58" xfId="0" applyFont="1" applyFill="1" applyBorder="1" applyAlignment="1">
      <alignment horizontal="center"/>
    </xf>
    <xf numFmtId="0" fontId="64" fillId="81" borderId="164" xfId="0" applyFont="1" applyFill="1" applyBorder="1" applyAlignment="1">
      <alignment horizontal="left"/>
    </xf>
    <xf numFmtId="0" fontId="64" fillId="81" borderId="60" xfId="0" applyFont="1" applyFill="1" applyBorder="1" applyAlignment="1">
      <alignment horizontal="left"/>
    </xf>
    <xf numFmtId="0" fontId="64" fillId="81" borderId="67" xfId="0" applyFont="1" applyFill="1" applyBorder="1" applyAlignment="1">
      <alignment horizontal="left"/>
    </xf>
    <xf numFmtId="0" fontId="64" fillId="81" borderId="57" xfId="0" applyFont="1" applyFill="1" applyBorder="1" applyAlignment="1">
      <alignment horizontal="left"/>
    </xf>
    <xf numFmtId="0" fontId="124" fillId="80" borderId="7" xfId="0" applyFont="1" applyFill="1" applyBorder="1" applyAlignment="1">
      <alignment horizontal="left" vertical="top"/>
    </xf>
    <xf numFmtId="0" fontId="124" fillId="80" borderId="1" xfId="0" applyFont="1" applyFill="1" applyBorder="1" applyAlignment="1">
      <alignment horizontal="left" vertical="top"/>
    </xf>
    <xf numFmtId="0" fontId="124" fillId="80" borderId="18" xfId="0" applyFont="1" applyFill="1" applyBorder="1" applyAlignment="1">
      <alignment horizontal="left" vertical="top"/>
    </xf>
    <xf numFmtId="0" fontId="171" fillId="0" borderId="0" xfId="0" applyFont="1" applyAlignment="1">
      <alignment horizontal="left"/>
    </xf>
    <xf numFmtId="0" fontId="65" fillId="74" borderId="137" xfId="0" applyFont="1" applyFill="1" applyBorder="1" applyAlignment="1">
      <alignment horizontal="center" wrapText="1"/>
    </xf>
    <xf numFmtId="0" fontId="39" fillId="74" borderId="0" xfId="0" applyFont="1" applyFill="1" applyAlignment="1">
      <alignment horizontal="center" wrapText="1"/>
    </xf>
    <xf numFmtId="0" fontId="39" fillId="74" borderId="137" xfId="0" applyFont="1" applyFill="1" applyBorder="1" applyAlignment="1">
      <alignment horizontal="center" wrapText="1"/>
    </xf>
    <xf numFmtId="0" fontId="39" fillId="74" borderId="4" xfId="0" applyFont="1" applyFill="1" applyBorder="1" applyAlignment="1">
      <alignment horizontal="center" wrapText="1"/>
    </xf>
    <xf numFmtId="0" fontId="124" fillId="74" borderId="254" xfId="0" applyFont="1" applyFill="1" applyBorder="1" applyAlignment="1">
      <alignment horizontal="center"/>
    </xf>
    <xf numFmtId="0" fontId="124" fillId="74" borderId="255" xfId="0" applyFont="1" applyFill="1" applyBorder="1" applyAlignment="1">
      <alignment horizontal="center"/>
    </xf>
    <xf numFmtId="0" fontId="131" fillId="0" borderId="0" xfId="0" applyFont="1" applyAlignment="1">
      <alignment horizontal="left" vertical="top" wrapText="1"/>
    </xf>
    <xf numFmtId="0" fontId="0" fillId="0" borderId="0" xfId="0" applyAlignment="1">
      <alignment horizontal="left" vertical="top"/>
    </xf>
    <xf numFmtId="0" fontId="0" fillId="74" borderId="335" xfId="0" applyFill="1" applyBorder="1" applyAlignment="1" applyProtection="1">
      <alignment horizontal="center"/>
      <protection locked="0"/>
    </xf>
    <xf numFmtId="0" fontId="0" fillId="74" borderId="336" xfId="0" applyFill="1" applyBorder="1" applyAlignment="1" applyProtection="1">
      <alignment horizontal="center"/>
      <protection locked="0"/>
    </xf>
    <xf numFmtId="0" fontId="0" fillId="74" borderId="337" xfId="0" applyFill="1" applyBorder="1" applyAlignment="1" applyProtection="1">
      <alignment horizontal="center"/>
      <protection locked="0"/>
    </xf>
    <xf numFmtId="0" fontId="126" fillId="80" borderId="138" xfId="0" applyFont="1" applyFill="1" applyBorder="1" applyAlignment="1">
      <alignment horizontal="left"/>
    </xf>
    <xf numFmtId="0" fontId="126" fillId="80" borderId="54" xfId="0" applyFont="1" applyFill="1" applyBorder="1" applyAlignment="1">
      <alignment horizontal="left"/>
    </xf>
    <xf numFmtId="0" fontId="126" fillId="80" borderId="139" xfId="0" applyFont="1" applyFill="1" applyBorder="1" applyAlignment="1">
      <alignment horizontal="left"/>
    </xf>
    <xf numFmtId="0" fontId="0" fillId="74" borderId="5" xfId="0" applyFill="1" applyBorder="1" applyAlignment="1">
      <alignment horizontal="center"/>
    </xf>
    <xf numFmtId="0" fontId="0" fillId="74" borderId="15" xfId="0" applyFill="1" applyBorder="1" applyAlignment="1">
      <alignment horizontal="center"/>
    </xf>
    <xf numFmtId="0" fontId="120" fillId="81" borderId="88" xfId="0" applyFont="1" applyFill="1" applyBorder="1" applyAlignment="1">
      <alignment horizontal="center"/>
    </xf>
    <xf numFmtId="0" fontId="120" fillId="81" borderId="240" xfId="0" applyFont="1" applyFill="1" applyBorder="1" applyAlignment="1">
      <alignment horizontal="center"/>
    </xf>
    <xf numFmtId="0" fontId="120" fillId="81" borderId="81" xfId="0" applyFont="1" applyFill="1" applyBorder="1" applyAlignment="1">
      <alignment horizontal="center"/>
    </xf>
    <xf numFmtId="0" fontId="120" fillId="81" borderId="239" xfId="0" applyFont="1" applyFill="1" applyBorder="1" applyAlignment="1">
      <alignment horizontal="center"/>
    </xf>
    <xf numFmtId="0" fontId="2" fillId="74" borderId="361" xfId="0" applyFont="1" applyFill="1" applyBorder="1" applyAlignment="1">
      <alignment horizontal="center"/>
    </xf>
    <xf numFmtId="0" fontId="2" fillId="74" borderId="360" xfId="0" applyFont="1" applyFill="1" applyBorder="1" applyAlignment="1">
      <alignment horizontal="center"/>
    </xf>
    <xf numFmtId="0" fontId="124" fillId="80" borderId="7" xfId="0" applyFont="1" applyFill="1" applyBorder="1" applyAlignment="1">
      <alignment horizontal="left"/>
    </xf>
    <xf numFmtId="0" fontId="124" fillId="80" borderId="1" xfId="0" applyFont="1" applyFill="1" applyBorder="1" applyAlignment="1">
      <alignment horizontal="left"/>
    </xf>
    <xf numFmtId="0" fontId="124" fillId="80" borderId="18" xfId="0" applyFont="1" applyFill="1" applyBorder="1" applyAlignment="1">
      <alignment horizontal="left"/>
    </xf>
    <xf numFmtId="0" fontId="39" fillId="74" borderId="335" xfId="0" applyFont="1" applyFill="1" applyBorder="1" applyAlignment="1">
      <alignment horizontal="center"/>
    </xf>
    <xf numFmtId="0" fontId="39" fillId="74" borderId="336" xfId="0" applyFont="1" applyFill="1" applyBorder="1" applyAlignment="1">
      <alignment horizontal="center"/>
    </xf>
    <xf numFmtId="0" fontId="39" fillId="74" borderId="337" xfId="0" applyFont="1" applyFill="1" applyBorder="1" applyAlignment="1">
      <alignment horizontal="center"/>
    </xf>
    <xf numFmtId="0" fontId="39" fillId="74" borderId="356" xfId="0" applyFont="1" applyFill="1" applyBorder="1" applyAlignment="1">
      <alignment horizontal="center"/>
    </xf>
    <xf numFmtId="0" fontId="124" fillId="80" borderId="103" xfId="0" applyFont="1" applyFill="1" applyBorder="1" applyAlignment="1">
      <alignment horizontal="left" wrapText="1"/>
    </xf>
    <xf numFmtId="0" fontId="124" fillId="80" borderId="104" xfId="0" applyFont="1" applyFill="1" applyBorder="1" applyAlignment="1">
      <alignment horizontal="left" wrapText="1"/>
    </xf>
    <xf numFmtId="0" fontId="124" fillId="80" borderId="107" xfId="0" applyFont="1" applyFill="1" applyBorder="1" applyAlignment="1">
      <alignment horizontal="left" wrapText="1"/>
    </xf>
    <xf numFmtId="0" fontId="39" fillId="74" borderId="361" xfId="0" applyFont="1" applyFill="1" applyBorder="1" applyAlignment="1">
      <alignment horizontal="center"/>
    </xf>
    <xf numFmtId="0" fontId="39" fillId="74" borderId="187" xfId="0" applyFont="1" applyFill="1" applyBorder="1" applyAlignment="1">
      <alignment horizontal="center"/>
    </xf>
    <xf numFmtId="0" fontId="39" fillId="74" borderId="362" xfId="0" applyFont="1" applyFill="1" applyBorder="1" applyAlignment="1">
      <alignment horizontal="center"/>
    </xf>
    <xf numFmtId="0" fontId="64" fillId="74" borderId="347" xfId="0" applyFont="1" applyFill="1" applyBorder="1" applyAlignment="1">
      <alignment horizontal="center"/>
    </xf>
    <xf numFmtId="0" fontId="2" fillId="74" borderId="361" xfId="0" applyFont="1" applyFill="1" applyBorder="1" applyAlignment="1">
      <alignment horizontal="left"/>
    </xf>
    <xf numFmtId="0" fontId="2" fillId="74" borderId="360" xfId="0" applyFont="1" applyFill="1" applyBorder="1" applyAlignment="1">
      <alignment horizontal="left"/>
    </xf>
    <xf numFmtId="0" fontId="2" fillId="74" borderId="169" xfId="0" applyFont="1" applyFill="1" applyBorder="1" applyAlignment="1" applyProtection="1">
      <alignment horizontal="center" vertical="center" wrapText="1"/>
      <protection locked="0"/>
    </xf>
    <xf numFmtId="0" fontId="2" fillId="74" borderId="258" xfId="0" applyFont="1" applyFill="1" applyBorder="1" applyAlignment="1" applyProtection="1">
      <alignment horizontal="center" vertical="center" wrapText="1"/>
      <protection locked="0"/>
    </xf>
    <xf numFmtId="0" fontId="2" fillId="74" borderId="365" xfId="0" applyFont="1" applyFill="1" applyBorder="1" applyAlignment="1" applyProtection="1">
      <alignment horizontal="center" vertical="center" wrapText="1"/>
      <protection locked="0"/>
    </xf>
    <xf numFmtId="0" fontId="2" fillId="74" borderId="171" xfId="0" applyFont="1" applyFill="1" applyBorder="1" applyAlignment="1" applyProtection="1">
      <alignment horizontal="center" vertical="center" wrapText="1"/>
      <protection locked="0"/>
    </xf>
    <xf numFmtId="0" fontId="2" fillId="74" borderId="170" xfId="0" applyFont="1" applyFill="1" applyBorder="1" applyAlignment="1" applyProtection="1">
      <alignment horizontal="center" vertical="center" wrapText="1"/>
      <protection locked="0"/>
    </xf>
    <xf numFmtId="0" fontId="2" fillId="74" borderId="259" xfId="0" applyFont="1" applyFill="1" applyBorder="1" applyAlignment="1" applyProtection="1">
      <alignment horizontal="center" vertical="center" wrapText="1"/>
      <protection locked="0"/>
    </xf>
    <xf numFmtId="0" fontId="2" fillId="74" borderId="366" xfId="0" applyFont="1" applyFill="1" applyBorder="1" applyAlignment="1" applyProtection="1">
      <alignment horizontal="center" vertical="center" wrapText="1"/>
      <protection locked="0"/>
    </xf>
    <xf numFmtId="0" fontId="2" fillId="74" borderId="168" xfId="0" applyFont="1" applyFill="1" applyBorder="1" applyAlignment="1" applyProtection="1">
      <alignment horizontal="center" vertical="center" wrapText="1"/>
      <protection locked="0"/>
    </xf>
    <xf numFmtId="0" fontId="2" fillId="74" borderId="364" xfId="0" applyFont="1" applyFill="1" applyBorder="1" applyAlignment="1" applyProtection="1">
      <alignment horizontal="center" vertical="center" wrapText="1"/>
      <protection locked="0"/>
    </xf>
    <xf numFmtId="0" fontId="2" fillId="74" borderId="362" xfId="0" applyFont="1" applyFill="1" applyBorder="1" applyAlignment="1" applyProtection="1">
      <alignment horizontal="center" vertical="center" wrapText="1"/>
      <protection locked="0"/>
    </xf>
    <xf numFmtId="0" fontId="2" fillId="74" borderId="361" xfId="0" applyFont="1" applyFill="1" applyBorder="1" applyAlignment="1" applyProtection="1">
      <alignment horizontal="center" vertical="center" wrapText="1"/>
      <protection locked="0"/>
    </xf>
    <xf numFmtId="0" fontId="0" fillId="74" borderId="123" xfId="0" applyFill="1" applyBorder="1" applyAlignment="1">
      <alignment horizontal="center"/>
    </xf>
    <xf numFmtId="0" fontId="0" fillId="74" borderId="124" xfId="0" applyFill="1" applyBorder="1" applyAlignment="1">
      <alignment horizontal="center"/>
    </xf>
    <xf numFmtId="0" fontId="124" fillId="80" borderId="71" xfId="0" applyFont="1" applyFill="1" applyBorder="1" applyAlignment="1">
      <alignment horizontal="left" vertical="top"/>
    </xf>
    <xf numFmtId="0" fontId="124" fillId="80" borderId="72" xfId="0" applyFont="1" applyFill="1" applyBorder="1" applyAlignment="1">
      <alignment horizontal="left" vertical="top"/>
    </xf>
    <xf numFmtId="0" fontId="124" fillId="80" borderId="73" xfId="0" applyFont="1" applyFill="1" applyBorder="1" applyAlignment="1">
      <alignment horizontal="left" vertical="top"/>
    </xf>
    <xf numFmtId="0" fontId="120" fillId="81" borderId="71" xfId="0" applyFont="1" applyFill="1" applyBorder="1" applyAlignment="1">
      <alignment horizontal="left" vertical="top"/>
    </xf>
    <xf numFmtId="0" fontId="120" fillId="81" borderId="72" xfId="0" applyFont="1" applyFill="1" applyBorder="1" applyAlignment="1">
      <alignment horizontal="left" vertical="top"/>
    </xf>
    <xf numFmtId="0" fontId="120" fillId="81" borderId="73" xfId="0" applyFont="1" applyFill="1" applyBorder="1" applyAlignment="1">
      <alignment horizontal="left" vertical="top"/>
    </xf>
    <xf numFmtId="0" fontId="120" fillId="81" borderId="47" xfId="0" applyFont="1" applyFill="1" applyBorder="1" applyAlignment="1">
      <alignment horizontal="left" vertical="top"/>
    </xf>
    <xf numFmtId="0" fontId="120" fillId="81" borderId="0" xfId="0" applyFont="1" applyFill="1" applyAlignment="1">
      <alignment horizontal="left" vertical="top"/>
    </xf>
    <xf numFmtId="0" fontId="120" fillId="81" borderId="74" xfId="0" applyFont="1" applyFill="1" applyBorder="1" applyAlignment="1">
      <alignment horizontal="left" vertical="top"/>
    </xf>
    <xf numFmtId="0" fontId="120" fillId="81" borderId="48" xfId="0" applyFont="1" applyFill="1" applyBorder="1" applyAlignment="1">
      <alignment horizontal="left" vertical="top"/>
    </xf>
    <xf numFmtId="0" fontId="120" fillId="81" borderId="75" xfId="0" applyFont="1" applyFill="1" applyBorder="1" applyAlignment="1">
      <alignment horizontal="left" vertical="top"/>
    </xf>
    <xf numFmtId="0" fontId="120" fillId="81" borderId="76" xfId="0" applyFont="1" applyFill="1" applyBorder="1" applyAlignment="1">
      <alignment horizontal="left" vertical="top"/>
    </xf>
    <xf numFmtId="0" fontId="124" fillId="80" borderId="159" xfId="0" applyFont="1" applyFill="1" applyBorder="1" applyAlignment="1">
      <alignment horizontal="left"/>
    </xf>
    <xf numFmtId="0" fontId="124" fillId="80" borderId="54" xfId="0" applyFont="1" applyFill="1" applyBorder="1" applyAlignment="1">
      <alignment horizontal="left"/>
    </xf>
    <xf numFmtId="0" fontId="124" fillId="80" borderId="139" xfId="0" applyFont="1" applyFill="1" applyBorder="1" applyAlignment="1">
      <alignment horizontal="left"/>
    </xf>
    <xf numFmtId="0" fontId="39" fillId="74" borderId="347" xfId="0" applyFont="1" applyFill="1" applyBorder="1" applyAlignment="1">
      <alignment horizontal="center"/>
    </xf>
    <xf numFmtId="0" fontId="39" fillId="74" borderId="285" xfId="0" applyFont="1" applyFill="1" applyBorder="1" applyAlignment="1">
      <alignment horizontal="center"/>
    </xf>
    <xf numFmtId="0" fontId="64" fillId="74" borderId="341" xfId="0" applyFont="1" applyFill="1" applyBorder="1" applyAlignment="1">
      <alignment horizontal="center"/>
    </xf>
    <xf numFmtId="0" fontId="123" fillId="0" borderId="0" xfId="0" applyFont="1" applyAlignment="1">
      <alignment horizontal="center"/>
    </xf>
    <xf numFmtId="178" fontId="28" fillId="0" borderId="0" xfId="0" applyNumberFormat="1" applyFont="1" applyAlignment="1" applyProtection="1">
      <alignment wrapText="1"/>
      <protection locked="0"/>
    </xf>
    <xf numFmtId="183" fontId="89" fillId="74" borderId="48" xfId="32511" applyFont="1" applyFill="1" applyBorder="1" applyAlignment="1">
      <alignment horizontal="left"/>
    </xf>
    <xf numFmtId="183" fontId="89" fillId="74" borderId="75" xfId="32511" applyFont="1" applyFill="1" applyBorder="1" applyAlignment="1">
      <alignment horizontal="left"/>
    </xf>
    <xf numFmtId="0" fontId="63" fillId="0" borderId="70" xfId="0" applyFont="1" applyBorder="1" applyAlignment="1">
      <alignment horizontal="left" wrapText="1"/>
    </xf>
    <xf numFmtId="0" fontId="39" fillId="74" borderId="138" xfId="0" applyFont="1" applyFill="1" applyBorder="1" applyAlignment="1" applyProtection="1">
      <alignment horizontal="center"/>
      <protection locked="0"/>
    </xf>
    <xf numFmtId="0" fontId="39" fillId="74" borderId="54" xfId="0" applyFont="1" applyFill="1" applyBorder="1" applyAlignment="1" applyProtection="1">
      <alignment horizontal="center"/>
      <protection locked="0"/>
    </xf>
    <xf numFmtId="0" fontId="39" fillId="74" borderId="139" xfId="0" applyFont="1" applyFill="1" applyBorder="1" applyAlignment="1" applyProtection="1">
      <alignment horizontal="center"/>
      <protection locked="0"/>
    </xf>
    <xf numFmtId="0" fontId="124" fillId="80" borderId="14" xfId="0" applyFont="1" applyFill="1" applyBorder="1" applyAlignment="1">
      <alignment horizontal="left" vertical="top"/>
    </xf>
    <xf numFmtId="0" fontId="124" fillId="80" borderId="12" xfId="0" applyFont="1" applyFill="1" applyBorder="1" applyAlignment="1">
      <alignment horizontal="left" vertical="top"/>
    </xf>
    <xf numFmtId="0" fontId="124" fillId="80" borderId="16" xfId="0" applyFont="1" applyFill="1" applyBorder="1" applyAlignment="1">
      <alignment horizontal="left" vertical="top"/>
    </xf>
    <xf numFmtId="0" fontId="89" fillId="74" borderId="470" xfId="0" applyFont="1" applyFill="1" applyBorder="1" applyAlignment="1">
      <alignment horizontal="left"/>
    </xf>
    <xf numFmtId="0" fontId="89" fillId="74" borderId="64" xfId="0" applyFont="1" applyFill="1" applyBorder="1" applyAlignment="1">
      <alignment horizontal="left"/>
    </xf>
    <xf numFmtId="0" fontId="89" fillId="74" borderId="222" xfId="0" applyFont="1" applyFill="1" applyBorder="1" applyAlignment="1">
      <alignment horizontal="left"/>
    </xf>
    <xf numFmtId="0" fontId="89" fillId="74" borderId="71" xfId="0" applyFont="1" applyFill="1" applyBorder="1" applyAlignment="1">
      <alignment horizontal="left"/>
    </xf>
    <xf numFmtId="0" fontId="89" fillId="74" borderId="72" xfId="0" applyFont="1" applyFill="1" applyBorder="1" applyAlignment="1">
      <alignment horizontal="left"/>
    </xf>
    <xf numFmtId="0" fontId="89" fillId="74" borderId="73" xfId="0" applyFont="1" applyFill="1" applyBorder="1" applyAlignment="1">
      <alignment horizontal="left"/>
    </xf>
    <xf numFmtId="183" fontId="154" fillId="74" borderId="471" xfId="32510" applyFont="1" applyFill="1" applyBorder="1" applyAlignment="1">
      <alignment horizontal="left"/>
    </xf>
    <xf numFmtId="183" fontId="154" fillId="74" borderId="80" xfId="32510" applyFont="1" applyFill="1" applyBorder="1" applyAlignment="1">
      <alignment horizontal="left"/>
    </xf>
    <xf numFmtId="183" fontId="154" fillId="74" borderId="110" xfId="32510" applyFont="1" applyFill="1" applyBorder="1" applyAlignment="1">
      <alignment horizontal="left"/>
    </xf>
    <xf numFmtId="183" fontId="154" fillId="74" borderId="81" xfId="32510" applyFont="1" applyFill="1" applyBorder="1" applyAlignment="1">
      <alignment horizontal="left"/>
    </xf>
    <xf numFmtId="0" fontId="154" fillId="74" borderId="101" xfId="0" quotePrefix="1" applyFont="1" applyFill="1" applyBorder="1"/>
    <xf numFmtId="0" fontId="154" fillId="74" borderId="86" xfId="0" quotePrefix="1" applyFont="1" applyFill="1" applyBorder="1"/>
    <xf numFmtId="0" fontId="154" fillId="74" borderId="109" xfId="0" quotePrefix="1" applyFont="1" applyFill="1" applyBorder="1"/>
    <xf numFmtId="183" fontId="89" fillId="74" borderId="461" xfId="32511" applyFont="1" applyFill="1" applyBorder="1" applyAlignment="1">
      <alignment horizontal="left"/>
    </xf>
    <xf numFmtId="183" fontId="99" fillId="74" borderId="466" xfId="32510" applyFont="1" applyFill="1" applyBorder="1" applyAlignment="1">
      <alignment horizontal="right"/>
    </xf>
    <xf numFmtId="183" fontId="99" fillId="74" borderId="451" xfId="32510" applyFont="1" applyFill="1" applyBorder="1" applyAlignment="1">
      <alignment horizontal="right"/>
    </xf>
    <xf numFmtId="183" fontId="190" fillId="74" borderId="3" xfId="32510" applyFont="1" applyFill="1" applyBorder="1" applyAlignment="1">
      <alignment horizontal="center" vertical="center" wrapText="1"/>
    </xf>
    <xf numFmtId="183" fontId="190" fillId="74" borderId="461" xfId="32510" applyFont="1" applyFill="1" applyBorder="1" applyAlignment="1">
      <alignment horizontal="center" vertical="center" wrapText="1"/>
    </xf>
    <xf numFmtId="183" fontId="99" fillId="74" borderId="461" xfId="32510" applyFont="1" applyFill="1" applyBorder="1" applyAlignment="1">
      <alignment horizontal="left"/>
    </xf>
    <xf numFmtId="183" fontId="99" fillId="74" borderId="453" xfId="32510" applyFont="1" applyFill="1" applyBorder="1" applyAlignment="1">
      <alignment horizontal="left"/>
    </xf>
    <xf numFmtId="0" fontId="89" fillId="74" borderId="159" xfId="32510" applyNumberFormat="1" applyFont="1" applyFill="1" applyBorder="1" applyAlignment="1">
      <alignment horizontal="left"/>
    </xf>
    <xf numFmtId="0" fontId="89" fillId="74" borderId="54" xfId="32510" applyNumberFormat="1" applyFont="1" applyFill="1" applyBorder="1" applyAlignment="1">
      <alignment horizontal="left"/>
    </xf>
    <xf numFmtId="0" fontId="89" fillId="74" borderId="136" xfId="32510" applyNumberFormat="1" applyFont="1" applyFill="1" applyBorder="1" applyAlignment="1">
      <alignment horizontal="left"/>
    </xf>
    <xf numFmtId="0" fontId="89" fillId="74" borderId="138" xfId="32510" applyNumberFormat="1" applyFont="1" applyFill="1" applyBorder="1" applyAlignment="1">
      <alignment horizontal="center"/>
    </xf>
    <xf numFmtId="0" fontId="89" fillId="74" borderId="139" xfId="32510" applyNumberFormat="1" applyFont="1" applyFill="1" applyBorder="1" applyAlignment="1">
      <alignment horizontal="center"/>
    </xf>
    <xf numFmtId="183" fontId="63" fillId="74" borderId="467" xfId="32510" applyFont="1" applyFill="1" applyBorder="1" applyAlignment="1">
      <alignment horizontal="center" wrapText="1"/>
    </xf>
    <xf numFmtId="183" fontId="63" fillId="74" borderId="28" xfId="32510" applyFont="1" applyFill="1" applyBorder="1" applyAlignment="1">
      <alignment horizontal="center" wrapText="1"/>
    </xf>
    <xf numFmtId="183" fontId="154" fillId="74" borderId="454" xfId="32510" applyFont="1" applyFill="1" applyBorder="1" applyAlignment="1">
      <alignment horizontal="center" wrapText="1"/>
    </xf>
    <xf numFmtId="183" fontId="154" fillId="74" borderId="5" xfId="32510" applyFont="1" applyFill="1" applyBorder="1" applyAlignment="1">
      <alignment horizontal="center" wrapText="1"/>
    </xf>
    <xf numFmtId="183" fontId="89" fillId="74" borderId="3" xfId="32510" applyFont="1" applyFill="1" applyBorder="1" applyAlignment="1">
      <alignment horizontal="center" vertical="center"/>
    </xf>
    <xf numFmtId="0" fontId="124" fillId="74" borderId="165" xfId="0" applyFont="1" applyFill="1" applyBorder="1" applyAlignment="1">
      <alignment horizontal="center"/>
    </xf>
    <xf numFmtId="0" fontId="124" fillId="74" borderId="166" xfId="0" applyFont="1" applyFill="1" applyBorder="1" applyAlignment="1">
      <alignment horizontal="center"/>
    </xf>
    <xf numFmtId="0" fontId="64" fillId="75" borderId="251" xfId="0" applyFont="1" applyFill="1" applyBorder="1" applyAlignment="1">
      <alignment horizontal="center"/>
    </xf>
    <xf numFmtId="0" fontId="64" fillId="75" borderId="208" xfId="0" applyFont="1" applyFill="1" applyBorder="1" applyAlignment="1">
      <alignment horizontal="center"/>
    </xf>
    <xf numFmtId="0" fontId="64" fillId="75" borderId="247" xfId="0" applyFont="1" applyFill="1" applyBorder="1" applyAlignment="1">
      <alignment horizontal="center"/>
    </xf>
    <xf numFmtId="183" fontId="63" fillId="74" borderId="28" xfId="32510" applyFont="1" applyFill="1" applyBorder="1" applyAlignment="1">
      <alignment horizontal="center" vertical="center"/>
    </xf>
    <xf numFmtId="183" fontId="63" fillId="74" borderId="459" xfId="32510" applyFont="1" applyFill="1" applyBorder="1" applyAlignment="1">
      <alignment horizontal="center" vertical="center"/>
    </xf>
    <xf numFmtId="183" fontId="154" fillId="74" borderId="118" xfId="32510" applyFont="1" applyFill="1" applyBorder="1" applyAlignment="1">
      <alignment horizontal="center" wrapText="1"/>
    </xf>
    <xf numFmtId="183" fontId="154" fillId="74" borderId="15" xfId="32510" applyFont="1" applyFill="1" applyBorder="1" applyAlignment="1">
      <alignment horizontal="center" wrapText="1"/>
    </xf>
    <xf numFmtId="183" fontId="154" fillId="74" borderId="460" xfId="32510" applyFont="1" applyFill="1" applyBorder="1" applyAlignment="1">
      <alignment horizontal="center" wrapText="1"/>
    </xf>
    <xf numFmtId="183" fontId="89" fillId="74" borderId="461" xfId="32510" applyFont="1" applyFill="1" applyBorder="1" applyAlignment="1">
      <alignment horizontal="center" vertical="center"/>
    </xf>
    <xf numFmtId="183" fontId="89" fillId="74" borderId="183" xfId="32510" applyFont="1" applyFill="1" applyBorder="1" applyAlignment="1">
      <alignment horizontal="center" vertical="center"/>
    </xf>
    <xf numFmtId="0" fontId="41" fillId="74" borderId="200" xfId="0" applyFont="1" applyFill="1" applyBorder="1" applyAlignment="1">
      <alignment horizontal="center"/>
    </xf>
    <xf numFmtId="0" fontId="41" fillId="74" borderId="64" xfId="0" applyFont="1" applyFill="1" applyBorder="1" applyAlignment="1">
      <alignment horizontal="center"/>
    </xf>
    <xf numFmtId="0" fontId="41" fillId="74" borderId="222" xfId="0" applyFont="1" applyFill="1" applyBorder="1" applyAlignment="1">
      <alignment horizontal="center"/>
    </xf>
    <xf numFmtId="0" fontId="126" fillId="74" borderId="223" xfId="0" applyFont="1" applyFill="1" applyBorder="1" applyAlignment="1">
      <alignment horizontal="center"/>
    </xf>
    <xf numFmtId="0" fontId="2" fillId="75" borderId="181" xfId="0" applyFont="1" applyFill="1" applyBorder="1" applyAlignment="1">
      <alignment horizontal="left"/>
    </xf>
    <xf numFmtId="0" fontId="2" fillId="75" borderId="80" xfId="0" applyFont="1" applyFill="1" applyBorder="1" applyAlignment="1">
      <alignment horizontal="left"/>
    </xf>
    <xf numFmtId="0" fontId="64" fillId="75" borderId="66" xfId="0" applyFont="1" applyFill="1" applyBorder="1" applyAlignment="1" applyProtection="1">
      <alignment horizontal="left"/>
      <protection locked="0"/>
    </xf>
    <xf numFmtId="0" fontId="171" fillId="0" borderId="0" xfId="0" applyFont="1" applyAlignment="1">
      <alignment horizontal="left" wrapText="1"/>
    </xf>
    <xf numFmtId="0" fontId="120" fillId="81" borderId="7" xfId="0" applyFont="1" applyFill="1" applyBorder="1" applyAlignment="1">
      <alignment horizontal="left" vertical="top"/>
    </xf>
    <xf numFmtId="0" fontId="120" fillId="81" borderId="1" xfId="0" applyFont="1" applyFill="1" applyBorder="1" applyAlignment="1">
      <alignment horizontal="left" vertical="top"/>
    </xf>
    <xf numFmtId="0" fontId="120" fillId="81" borderId="18" xfId="0" applyFont="1" applyFill="1" applyBorder="1" applyAlignment="1">
      <alignment horizontal="left" vertical="top"/>
    </xf>
    <xf numFmtId="0" fontId="120" fillId="81" borderId="3" xfId="0" applyFont="1" applyFill="1" applyBorder="1" applyAlignment="1">
      <alignment horizontal="left" vertical="top"/>
    </xf>
    <xf numFmtId="0" fontId="120" fillId="81" borderId="17" xfId="0" applyFont="1" applyFill="1" applyBorder="1" applyAlignment="1">
      <alignment horizontal="left" vertical="top"/>
    </xf>
    <xf numFmtId="0" fontId="120" fillId="81" borderId="53" xfId="0" applyFont="1" applyFill="1" applyBorder="1" applyAlignment="1">
      <alignment horizontal="left" vertical="top"/>
    </xf>
    <xf numFmtId="0" fontId="120" fillId="81" borderId="70" xfId="0" applyFont="1" applyFill="1" applyBorder="1" applyAlignment="1">
      <alignment horizontal="left" vertical="top"/>
    </xf>
    <xf numFmtId="0" fontId="120" fillId="81" borderId="40" xfId="0" applyFont="1" applyFill="1" applyBorder="1" applyAlignment="1">
      <alignment horizontal="left" vertical="top"/>
    </xf>
    <xf numFmtId="0" fontId="124" fillId="80" borderId="14" xfId="0" applyFont="1" applyFill="1" applyBorder="1" applyAlignment="1">
      <alignment horizontal="left"/>
    </xf>
    <xf numFmtId="0" fontId="124" fillId="80" borderId="12" xfId="0" applyFont="1" applyFill="1" applyBorder="1" applyAlignment="1">
      <alignment horizontal="left"/>
    </xf>
    <xf numFmtId="0" fontId="124" fillId="80" borderId="16" xfId="0" applyFont="1" applyFill="1" applyBorder="1" applyAlignment="1">
      <alignment horizontal="left"/>
    </xf>
    <xf numFmtId="0" fontId="2" fillId="74" borderId="162" xfId="0" applyFont="1" applyFill="1" applyBorder="1" applyAlignment="1" applyProtection="1">
      <alignment horizontal="center"/>
      <protection locked="0"/>
    </xf>
    <xf numFmtId="0" fontId="2" fillId="74" borderId="0" xfId="0" applyFont="1" applyFill="1" applyAlignment="1" applyProtection="1">
      <alignment horizontal="center"/>
      <protection locked="0"/>
    </xf>
    <xf numFmtId="0" fontId="2" fillId="74" borderId="360" xfId="0" applyFont="1" applyFill="1" applyBorder="1" applyAlignment="1" applyProtection="1">
      <alignment horizontal="center" vertical="center" wrapText="1"/>
      <protection locked="0"/>
    </xf>
    <xf numFmtId="0" fontId="2" fillId="74" borderId="349" xfId="0" applyFont="1" applyFill="1" applyBorder="1" applyAlignment="1" applyProtection="1">
      <alignment horizontal="center" vertical="center" wrapText="1"/>
      <protection locked="0"/>
    </xf>
    <xf numFmtId="0" fontId="0" fillId="74" borderId="113" xfId="0" applyFill="1" applyBorder="1" applyAlignment="1" applyProtection="1">
      <alignment horizontal="center"/>
      <protection locked="0"/>
    </xf>
    <xf numFmtId="0" fontId="0" fillId="74" borderId="175" xfId="0" applyFill="1" applyBorder="1" applyAlignment="1" applyProtection="1">
      <alignment horizontal="center"/>
      <protection locked="0"/>
    </xf>
    <xf numFmtId="4" fontId="2" fillId="74" borderId="156" xfId="0" applyNumberFormat="1" applyFont="1" applyFill="1" applyBorder="1" applyAlignment="1">
      <alignment horizontal="center"/>
    </xf>
    <xf numFmtId="4" fontId="2" fillId="74" borderId="152" xfId="0" applyNumberFormat="1" applyFont="1" applyFill="1" applyBorder="1" applyAlignment="1">
      <alignment horizontal="center"/>
    </xf>
    <xf numFmtId="4" fontId="2" fillId="74" borderId="153" xfId="0" applyNumberFormat="1" applyFont="1" applyFill="1" applyBorder="1" applyAlignment="1">
      <alignment horizontal="center"/>
    </xf>
    <xf numFmtId="0" fontId="2" fillId="74" borderId="368" xfId="0" applyFont="1" applyFill="1" applyBorder="1" applyAlignment="1" applyProtection="1">
      <alignment horizontal="center" vertical="center" wrapText="1"/>
      <protection locked="0"/>
    </xf>
    <xf numFmtId="0" fontId="2" fillId="74" borderId="257" xfId="0" applyFont="1" applyFill="1" applyBorder="1" applyAlignment="1" applyProtection="1">
      <alignment horizontal="center" vertical="center" wrapText="1"/>
      <protection locked="0"/>
    </xf>
    <xf numFmtId="0" fontId="39" fillId="74" borderId="172" xfId="0" applyFont="1" applyFill="1" applyBorder="1" applyAlignment="1">
      <alignment horizontal="center" wrapText="1"/>
    </xf>
    <xf numFmtId="0" fontId="39" fillId="74" borderId="113" xfId="0" applyFont="1" applyFill="1" applyBorder="1" applyAlignment="1">
      <alignment horizontal="center" wrapText="1"/>
    </xf>
    <xf numFmtId="0" fontId="39" fillId="74" borderId="173" xfId="0" applyFont="1" applyFill="1" applyBorder="1" applyAlignment="1">
      <alignment horizontal="center" wrapText="1"/>
    </xf>
    <xf numFmtId="0" fontId="0" fillId="74" borderId="172" xfId="0" applyFill="1" applyBorder="1" applyAlignment="1">
      <alignment horizontal="center"/>
    </xf>
    <xf numFmtId="0" fontId="0" fillId="74" borderId="113" xfId="0" applyFill="1" applyBorder="1" applyAlignment="1">
      <alignment horizontal="center"/>
    </xf>
    <xf numFmtId="0" fontId="0" fillId="74" borderId="175" xfId="0" applyFill="1" applyBorder="1" applyAlignment="1">
      <alignment horizontal="center"/>
    </xf>
    <xf numFmtId="0" fontId="2" fillId="74" borderId="367" xfId="0" applyFont="1" applyFill="1" applyBorder="1" applyAlignment="1" applyProtection="1">
      <alignment horizontal="center" vertical="center" wrapText="1"/>
      <protection locked="0"/>
    </xf>
    <xf numFmtId="0" fontId="2" fillId="74" borderId="167" xfId="0" applyFont="1" applyFill="1" applyBorder="1" applyAlignment="1" applyProtection="1">
      <alignment horizontal="center" vertical="center" wrapText="1"/>
      <protection locked="0"/>
    </xf>
    <xf numFmtId="0" fontId="2" fillId="74" borderId="348" xfId="0" applyFont="1" applyFill="1" applyBorder="1" applyAlignment="1" applyProtection="1">
      <alignment horizontal="center" vertical="center"/>
      <protection locked="0"/>
    </xf>
    <xf numFmtId="0" fontId="120" fillId="81" borderId="347" xfId="0" applyFont="1" applyFill="1" applyBorder="1" applyAlignment="1">
      <alignment horizontal="center"/>
    </xf>
    <xf numFmtId="0" fontId="120" fillId="81" borderId="348" xfId="0" applyFont="1" applyFill="1" applyBorder="1" applyAlignment="1">
      <alignment horizontal="center"/>
    </xf>
    <xf numFmtId="0" fontId="41" fillId="74" borderId="14" xfId="0" applyFont="1" applyFill="1" applyBorder="1" applyAlignment="1">
      <alignment horizontal="center"/>
    </xf>
    <xf numFmtId="0" fontId="41" fillId="74" borderId="12" xfId="0" applyFont="1" applyFill="1" applyBorder="1" applyAlignment="1">
      <alignment horizontal="center"/>
    </xf>
    <xf numFmtId="0" fontId="41" fillId="74" borderId="16" xfId="0" applyFont="1" applyFill="1" applyBorder="1" applyAlignment="1">
      <alignment horizontal="center"/>
    </xf>
    <xf numFmtId="0" fontId="2" fillId="75" borderId="455" xfId="0" applyFont="1" applyFill="1" applyBorder="1" applyAlignment="1">
      <alignment horizontal="left"/>
    </xf>
    <xf numFmtId="0" fontId="64" fillId="75" borderId="405" xfId="0" applyFont="1" applyFill="1" applyBorder="1" applyAlignment="1" applyProtection="1">
      <alignment horizontal="left"/>
      <protection locked="0"/>
    </xf>
    <xf numFmtId="0" fontId="59" fillId="74" borderId="273" xfId="0" applyFont="1" applyFill="1" applyBorder="1" applyAlignment="1">
      <alignment horizontal="center"/>
    </xf>
    <xf numFmtId="0" fontId="59" fillId="74" borderId="272" xfId="0" applyFont="1" applyFill="1" applyBorder="1" applyAlignment="1">
      <alignment horizontal="center"/>
    </xf>
    <xf numFmtId="0" fontId="59" fillId="74" borderId="271" xfId="0" applyFont="1" applyFill="1" applyBorder="1" applyAlignment="1">
      <alignment horizontal="center"/>
    </xf>
    <xf numFmtId="0" fontId="59" fillId="74" borderId="15" xfId="0" applyFont="1" applyFill="1" applyBorder="1" applyAlignment="1">
      <alignment horizontal="center" vertical="center" wrapText="1"/>
    </xf>
    <xf numFmtId="0" fontId="59" fillId="74" borderId="44" xfId="0" applyFont="1" applyFill="1" applyBorder="1" applyAlignment="1">
      <alignment horizontal="center" vertical="center" wrapText="1"/>
    </xf>
    <xf numFmtId="0" fontId="59" fillId="74" borderId="454" xfId="0" applyFont="1" applyFill="1" applyBorder="1" applyAlignment="1">
      <alignment horizontal="center" vertical="center" wrapText="1"/>
    </xf>
    <xf numFmtId="0" fontId="59" fillId="74" borderId="43" xfId="0" applyFont="1" applyFill="1" applyBorder="1" applyAlignment="1">
      <alignment horizontal="center" vertical="center" wrapText="1"/>
    </xf>
    <xf numFmtId="0" fontId="191" fillId="74" borderId="13" xfId="0" applyFont="1" applyFill="1" applyBorder="1" applyAlignment="1">
      <alignment horizontal="left" vertical="center" wrapText="1"/>
    </xf>
    <xf numFmtId="0" fontId="191" fillId="74" borderId="28" xfId="0" applyFont="1" applyFill="1" applyBorder="1" applyAlignment="1">
      <alignment horizontal="left" vertical="center" wrapText="1"/>
    </xf>
    <xf numFmtId="0" fontId="191" fillId="74" borderId="6" xfId="0" applyFont="1" applyFill="1" applyBorder="1" applyAlignment="1">
      <alignment horizontal="left" vertical="center" wrapText="1"/>
    </xf>
    <xf numFmtId="0" fontId="59" fillId="74" borderId="138" xfId="0" applyFont="1" applyFill="1" applyBorder="1" applyAlignment="1">
      <alignment horizontal="center"/>
    </xf>
    <xf numFmtId="0" fontId="59" fillId="74" borderId="54" xfId="0" applyFont="1" applyFill="1" applyBorder="1" applyAlignment="1">
      <alignment horizontal="center"/>
    </xf>
    <xf numFmtId="0" fontId="59" fillId="74" borderId="136" xfId="0" applyFont="1" applyFill="1" applyBorder="1" applyAlignment="1">
      <alignment horizontal="center"/>
    </xf>
    <xf numFmtId="0" fontId="59" fillId="74" borderId="139" xfId="0" applyFont="1" applyFill="1" applyBorder="1" applyAlignment="1">
      <alignment horizontal="center"/>
    </xf>
    <xf numFmtId="0" fontId="59" fillId="74" borderId="481" xfId="0" applyFont="1" applyFill="1" applyBorder="1" applyAlignment="1">
      <alignment horizontal="center" vertical="center" wrapText="1"/>
    </xf>
    <xf numFmtId="0" fontId="59" fillId="74" borderId="487" xfId="0" applyFont="1" applyFill="1" applyBorder="1" applyAlignment="1">
      <alignment horizontal="center" vertical="center" wrapText="1"/>
    </xf>
    <xf numFmtId="0" fontId="41" fillId="74" borderId="138" xfId="0" applyFont="1" applyFill="1" applyBorder="1" applyAlignment="1">
      <alignment horizontal="center"/>
    </xf>
    <xf numFmtId="0" fontId="41" fillId="74" borderId="54" xfId="0" applyFont="1" applyFill="1" applyBorder="1" applyAlignment="1">
      <alignment horizontal="center"/>
    </xf>
    <xf numFmtId="0" fontId="41" fillId="74" borderId="139" xfId="0" applyFont="1" applyFill="1" applyBorder="1" applyAlignment="1">
      <alignment horizontal="center"/>
    </xf>
    <xf numFmtId="0" fontId="0" fillId="74" borderId="138" xfId="0" applyFill="1" applyBorder="1" applyAlignment="1">
      <alignment horizontal="center" wrapText="1"/>
    </xf>
    <xf numFmtId="0" fontId="0" fillId="74" borderId="139" xfId="0" applyFill="1" applyBorder="1" applyAlignment="1">
      <alignment horizontal="center" wrapText="1"/>
    </xf>
    <xf numFmtId="0" fontId="64" fillId="75" borderId="413" xfId="0" applyFont="1" applyFill="1" applyBorder="1" applyAlignment="1" applyProtection="1">
      <alignment horizontal="center"/>
      <protection locked="0"/>
    </xf>
    <xf numFmtId="0" fontId="64" fillId="75" borderId="414" xfId="0" applyFont="1" applyFill="1" applyBorder="1" applyAlignment="1" applyProtection="1">
      <alignment horizontal="center"/>
      <protection locked="0"/>
    </xf>
    <xf numFmtId="0" fontId="64" fillId="75" borderId="415" xfId="0" applyFont="1" applyFill="1" applyBorder="1" applyAlignment="1" applyProtection="1">
      <alignment horizontal="center"/>
      <protection locked="0"/>
    </xf>
    <xf numFmtId="0" fontId="126" fillId="74" borderId="413" xfId="0" applyFont="1" applyFill="1" applyBorder="1" applyAlignment="1">
      <alignment horizontal="center"/>
    </xf>
    <xf numFmtId="0" fontId="126" fillId="74" borderId="414" xfId="0" applyFont="1" applyFill="1" applyBorder="1" applyAlignment="1">
      <alignment horizontal="center"/>
    </xf>
    <xf numFmtId="0" fontId="126" fillId="74" borderId="416" xfId="0" applyFont="1" applyFill="1" applyBorder="1" applyAlignment="1">
      <alignment horizontal="center"/>
    </xf>
    <xf numFmtId="0" fontId="2" fillId="75" borderId="138" xfId="0" applyFont="1" applyFill="1" applyBorder="1" applyAlignment="1">
      <alignment horizontal="left"/>
    </xf>
    <xf numFmtId="0" fontId="2" fillId="75" borderId="54" xfId="0" applyFont="1" applyFill="1" applyBorder="1" applyAlignment="1">
      <alignment horizontal="left"/>
    </xf>
    <xf numFmtId="0" fontId="2" fillId="75" borderId="136" xfId="0" applyFont="1" applyFill="1" applyBorder="1" applyAlignment="1">
      <alignment horizontal="left"/>
    </xf>
  </cellXfs>
  <cellStyles count="32513">
    <cellStyle name="20 % - uthevingsfarge 1" xfId="32440" xr:uid="{A9D07A05-797B-4EAC-BA81-358B0D654986}"/>
    <cellStyle name="20 % – uthevingsfarge 1" xfId="71" builtinId="30" customBuiltin="1"/>
    <cellStyle name="20 % - uthevingsfarge 2" xfId="32443" xr:uid="{19E4E9F6-7EAD-46CC-90FD-E6B3800EFF45}"/>
    <cellStyle name="20 % – uthevingsfarge 2" xfId="74" builtinId="34" customBuiltin="1"/>
    <cellStyle name="20 % - uthevingsfarge 3" xfId="32446" xr:uid="{8684FB09-8DED-4EFC-890F-4284DB4482A3}"/>
    <cellStyle name="20 % – uthevingsfarge 3" xfId="77" builtinId="38" customBuiltin="1"/>
    <cellStyle name="20 % - uthevingsfarge 4" xfId="32449" xr:uid="{0F89FF3D-016C-4D19-BF63-B3D5915042F9}"/>
    <cellStyle name="20 % – uthevingsfarge 4" xfId="80" builtinId="42" customBuiltin="1"/>
    <cellStyle name="20 % - uthevingsfarge 5" xfId="32452" xr:uid="{7096F6CC-0246-498A-B636-5DD1482C45BF}"/>
    <cellStyle name="20 % – uthevingsfarge 5" xfId="83" builtinId="46" customBuiltin="1"/>
    <cellStyle name="20 % - uthevingsfarge 6" xfId="32455" xr:uid="{CA7E336F-7C1B-4F1A-9AFA-A34D1CA14114}"/>
    <cellStyle name="20 % – uthevingsfarge 6" xfId="86" builtinId="50" customBuiltin="1"/>
    <cellStyle name="20% - Accent1 2" xfId="72" xr:uid="{A4DE3DB7-782F-4324-8044-3715299EB15C}"/>
    <cellStyle name="20% - Accent1 3" xfId="73" xr:uid="{394920C2-FA92-492B-A839-34332DD3D4BD}"/>
    <cellStyle name="20% - Accent2 2" xfId="75" xr:uid="{93437177-6F7B-461B-B0F7-A50C57320F1B}"/>
    <cellStyle name="20% - Accent2 3" xfId="76" xr:uid="{716D039B-4B1C-4840-8C49-028CE1BEDB5F}"/>
    <cellStyle name="20% - Accent3 2" xfId="78" xr:uid="{8564F64E-4756-43D0-ABF1-D28815D609C6}"/>
    <cellStyle name="20% - Accent3 3" xfId="79" xr:uid="{1481AF1C-212B-4CA4-BF15-AA623C01E007}"/>
    <cellStyle name="20% - Accent4 2" xfId="81" xr:uid="{00E1FAB7-D58D-41EA-AC27-18AB98268E1B}"/>
    <cellStyle name="20% - Accent4 3" xfId="82" xr:uid="{56626215-E150-424E-8D36-868B11BED228}"/>
    <cellStyle name="20% - Accent5 2" xfId="84" xr:uid="{A21878B8-4D39-40D8-BDB0-FA952C1F759D}"/>
    <cellStyle name="20% - Accent5 3" xfId="85" xr:uid="{2B416BFC-841F-4D4F-9EAE-2269D78FEFBC}"/>
    <cellStyle name="20% - Accent6 2" xfId="87" xr:uid="{67B41213-1482-491C-BBD7-D91B9D4EEF07}"/>
    <cellStyle name="20% - Accent6 3" xfId="88" xr:uid="{72F191E9-4B06-4B42-874E-E8E167DDF763}"/>
    <cellStyle name="20% - uthevingsfarge 1 2" xfId="89" xr:uid="{9C62051F-9DA8-4C0E-A9AF-F0EB0AD78994}"/>
    <cellStyle name="20% - uthevingsfarge 1 2 2" xfId="90" xr:uid="{358FBED7-6621-49CA-A5B8-031A9DF9074A}"/>
    <cellStyle name="20% - uthevingsfarge 1 2 3" xfId="91" xr:uid="{DF567E66-64E4-4EFA-B968-A3F90C1AD55E}"/>
    <cellStyle name="20% - uthevingsfarge 1 2 4" xfId="32458" xr:uid="{7269E406-F30B-4C16-82E9-18317110DEE1}"/>
    <cellStyle name="20% - uthevingsfarge 2 2" xfId="92" xr:uid="{E52B3210-8370-4C52-AF25-9975B9D77B28}"/>
    <cellStyle name="20% - uthevingsfarge 2 2 2" xfId="93" xr:uid="{CC67669F-1F18-4410-BC76-FA5D86815A20}"/>
    <cellStyle name="20% - uthevingsfarge 2 2 3" xfId="94" xr:uid="{45DBBB46-798E-45B3-8856-FB7A347C7A30}"/>
    <cellStyle name="20% - uthevingsfarge 2 2 4" xfId="32459" xr:uid="{38BE7152-11BA-401E-BA52-4755898DAC36}"/>
    <cellStyle name="20% - uthevingsfarge 3 2" xfId="95" xr:uid="{787919CD-5EDA-47C2-91C7-E3CD4E809E21}"/>
    <cellStyle name="20% - uthevingsfarge 3 2 2" xfId="96" xr:uid="{FA1EE0C1-E523-46A5-88DE-61B7D7FDEE2A}"/>
    <cellStyle name="20% - uthevingsfarge 3 2 3" xfId="97" xr:uid="{156CAF92-3CE9-4A84-AA84-BCBB0D51355C}"/>
    <cellStyle name="20% - uthevingsfarge 3 2 4" xfId="32460" xr:uid="{6C1C2E6D-8A41-499D-9AC8-69862DE6D51E}"/>
    <cellStyle name="20% - uthevingsfarge 4 2" xfId="98" xr:uid="{8EE5428C-E80A-4346-932D-1977F55313C3}"/>
    <cellStyle name="20% - uthevingsfarge 4 2 2" xfId="99" xr:uid="{0494B7D7-8CC6-4EF4-BC2F-ABB88B8D4963}"/>
    <cellStyle name="20% - uthevingsfarge 4 2 3" xfId="100" xr:uid="{0434F6B6-1854-4A10-9922-A52FBA2AD225}"/>
    <cellStyle name="20% - uthevingsfarge 4 2 4" xfId="32461" xr:uid="{CB6C5F7B-EDAA-4A55-91EE-735BCD63CD0A}"/>
    <cellStyle name="20% - uthevingsfarge 5 10" xfId="5179" xr:uid="{664F8470-F3FE-453C-AEDD-BFB857AE12B4}"/>
    <cellStyle name="20% - uthevingsfarge 5 10 2" xfId="8228" xr:uid="{B51AB0D5-D5A8-4613-A9C8-3B79947455E2}"/>
    <cellStyle name="20% - uthevingsfarge 5 10 2 2" xfId="8229" xr:uid="{954504C4-CBA9-4463-8788-BB1EED9C16AC}"/>
    <cellStyle name="20% - uthevingsfarge 5 10 2 3" xfId="8230" xr:uid="{9C5A3403-A19B-4E88-8EC8-AFD7ED4C1B5E}"/>
    <cellStyle name="20% - uthevingsfarge 5 10 3" xfId="8231" xr:uid="{E6182024-367E-4ED9-9BE6-C0DF5DB57164}"/>
    <cellStyle name="20% - uthevingsfarge 5 10 3 2" xfId="8232" xr:uid="{7D428ACE-CC6F-45A6-89B3-AA447B627444}"/>
    <cellStyle name="20% - uthevingsfarge 5 10 3 3" xfId="8233" xr:uid="{713EBDCC-7226-4FDA-A3CC-596C7DFE57C1}"/>
    <cellStyle name="20% - uthevingsfarge 5 10 4" xfId="8234" xr:uid="{05C0C548-23B6-4213-A602-4023DB81D487}"/>
    <cellStyle name="20% - uthevingsfarge 5 10 5" xfId="8235" xr:uid="{90F5BA57-F7E1-457D-B7EC-104815CE5560}"/>
    <cellStyle name="20% - uthevingsfarge 5 2" xfId="101" xr:uid="{D35F103F-11D7-4CDB-BDC0-2FAA1A2D5981}"/>
    <cellStyle name="20% - uthevingsfarge 5 2 10" xfId="8236" xr:uid="{396B31C0-F989-41B1-AF1B-346D58EA873D}"/>
    <cellStyle name="20% - uthevingsfarge 5 2 10 2" xfId="8237" xr:uid="{F1F1D998-F5DB-4B50-B60B-87D147E0AAC4}"/>
    <cellStyle name="20% - uthevingsfarge 5 2 10 3" xfId="8238" xr:uid="{04C9994A-9132-4370-8DA1-4318482F4593}"/>
    <cellStyle name="20% - uthevingsfarge 5 2 11" xfId="8239" xr:uid="{52F5A785-0F50-43EA-9E17-5A24F5F3E7A9}"/>
    <cellStyle name="20% - uthevingsfarge 5 2 12" xfId="8240" xr:uid="{71FC5A7C-07E7-44EB-B434-EA49812BAFD2}"/>
    <cellStyle name="20% - uthevingsfarge 5 2 13" xfId="8241" xr:uid="{DB767B3C-B3F0-4AB8-ADA6-E84C8C177B08}"/>
    <cellStyle name="20% - uthevingsfarge 5 2 14" xfId="32462" xr:uid="{DECA912E-A411-4B61-B949-EF62F56420F6}"/>
    <cellStyle name="20% - uthevingsfarge 5 2 2" xfId="102" xr:uid="{CD255593-7BD3-41FE-96C8-DBA470E5E741}"/>
    <cellStyle name="20% - uthevingsfarge 5 2 2 10" xfId="8242" xr:uid="{4BE7C26E-502D-45DC-99F3-E8E6E83AA2FB}"/>
    <cellStyle name="20% - uthevingsfarge 5 2 2 11" xfId="8243" xr:uid="{910CD80A-9B79-4E11-84BE-995365837B72}"/>
    <cellStyle name="20% - uthevingsfarge 5 2 2 12" xfId="8244" xr:uid="{CE2DD8A4-C085-4213-9188-CDF44BF63D2B}"/>
    <cellStyle name="20% - uthevingsfarge 5 2 2 2" xfId="103" xr:uid="{07661776-AA10-4EC8-AB85-E318E7F6EE51}"/>
    <cellStyle name="20% - uthevingsfarge 5 2 2 2 10" xfId="8245" xr:uid="{A93D7194-261D-4EF4-AE03-0503589CE16D}"/>
    <cellStyle name="20% - uthevingsfarge 5 2 2 2 11" xfId="8246" xr:uid="{BF5FAAE9-996C-4FEC-A102-201AE05DBAD5}"/>
    <cellStyle name="20% - uthevingsfarge 5 2 2 2 2" xfId="104" xr:uid="{E503EEC2-D8D4-4621-9B60-7DB1FF284A3F}"/>
    <cellStyle name="20% - uthevingsfarge 5 2 2 2 2 10" xfId="8247" xr:uid="{18B58FF7-FEB4-429A-A67A-0C2B18268DFB}"/>
    <cellStyle name="20% - uthevingsfarge 5 2 2 2 2 2" xfId="105" xr:uid="{EAB54131-CAAC-4B90-A81A-F11C7EC6C25E}"/>
    <cellStyle name="20% - uthevingsfarge 5 2 2 2 2 2 2" xfId="8248" xr:uid="{DBC09889-3FB5-492D-A2C6-17E54F28DFCB}"/>
    <cellStyle name="20% - uthevingsfarge 5 2 2 2 2 2 2 2" xfId="8249" xr:uid="{F6037480-1D9F-46AB-8EFE-63F743682F58}"/>
    <cellStyle name="20% - uthevingsfarge 5 2 2 2 2 2 2 2 2" xfId="8250" xr:uid="{FF576EBE-A25C-43ED-89C2-C6E4FA8389C0}"/>
    <cellStyle name="20% - uthevingsfarge 5 2 2 2 2 2 2 2 3" xfId="8251" xr:uid="{353AAD04-A0C8-48F6-BB4B-561A070BDBD8}"/>
    <cellStyle name="20% - uthevingsfarge 5 2 2 2 2 2 2 3" xfId="8252" xr:uid="{D649111C-0A30-4C9D-B758-011897E799A3}"/>
    <cellStyle name="20% - uthevingsfarge 5 2 2 2 2 2 2 4" xfId="8253" xr:uid="{7A5938A3-369A-4B0F-ABDF-E0189B154F10}"/>
    <cellStyle name="20% - uthevingsfarge 5 2 2 2 2 2 3" xfId="8254" xr:uid="{9543A59E-8EF5-4C91-8F6C-08FB4FD74F29}"/>
    <cellStyle name="20% - uthevingsfarge 5 2 2 2 2 2 3 2" xfId="8255" xr:uid="{DBDA8C19-F881-408F-B916-E6DD386448A2}"/>
    <cellStyle name="20% - uthevingsfarge 5 2 2 2 2 2 3 3" xfId="8256" xr:uid="{6847A538-A312-4FCA-BD8F-29104BCE0FA3}"/>
    <cellStyle name="20% - uthevingsfarge 5 2 2 2 2 2 4" xfId="8257" xr:uid="{B29AB998-D9B0-4CA3-A99C-AEE83B76BA7E}"/>
    <cellStyle name="20% - uthevingsfarge 5 2 2 2 2 2 5" xfId="8258" xr:uid="{970D05F1-0A12-4FCF-B5F6-946E527EA15C}"/>
    <cellStyle name="20% - uthevingsfarge 5 2 2 2 2 2 6" xfId="8259" xr:uid="{7E2886C0-8C60-4DA4-9251-8AB341684B4C}"/>
    <cellStyle name="20% - uthevingsfarge 5 2 2 2 2 3" xfId="106" xr:uid="{AC0D6519-465B-47AF-8EC3-03ED0B46A84F}"/>
    <cellStyle name="20% - uthevingsfarge 5 2 2 2 2 3 2" xfId="8260" xr:uid="{F7F60479-0317-4013-9640-20A39FBFF3F6}"/>
    <cellStyle name="20% - uthevingsfarge 5 2 2 2 2 3 2 2" xfId="8261" xr:uid="{8C0A4D3F-3A0A-4FED-B862-A0F37045198E}"/>
    <cellStyle name="20% - uthevingsfarge 5 2 2 2 2 3 2 2 2" xfId="8262" xr:uid="{008ED445-E890-4D35-A004-127C02E286EF}"/>
    <cellStyle name="20% - uthevingsfarge 5 2 2 2 2 3 2 2 3" xfId="8263" xr:uid="{17540C77-1588-4AE9-8C14-12966F4CA2D0}"/>
    <cellStyle name="20% - uthevingsfarge 5 2 2 2 2 3 2 3" xfId="8264" xr:uid="{08C1FC98-A612-49DD-A169-AFA480CF6CE4}"/>
    <cellStyle name="20% - uthevingsfarge 5 2 2 2 2 3 2 4" xfId="8265" xr:uid="{C5C5F076-E929-49B2-B81C-32959EA16506}"/>
    <cellStyle name="20% - uthevingsfarge 5 2 2 2 2 3 3" xfId="8266" xr:uid="{47485E58-7CE5-4AA8-8637-989BF068C714}"/>
    <cellStyle name="20% - uthevingsfarge 5 2 2 2 2 3 3 2" xfId="8267" xr:uid="{E94134B6-D2FD-4294-9442-163D12F475FD}"/>
    <cellStyle name="20% - uthevingsfarge 5 2 2 2 2 3 3 3" xfId="8268" xr:uid="{F95CC4FC-2782-4740-9249-E3B65972F233}"/>
    <cellStyle name="20% - uthevingsfarge 5 2 2 2 2 3 4" xfId="8269" xr:uid="{F85102FB-291B-45B8-84FC-F4BC5EB07809}"/>
    <cellStyle name="20% - uthevingsfarge 5 2 2 2 2 3 5" xfId="8270" xr:uid="{37852BAA-8B9B-4186-8667-74CA6F0E7530}"/>
    <cellStyle name="20% - uthevingsfarge 5 2 2 2 2 3 6" xfId="8271" xr:uid="{D4D5818B-49A2-4883-B2C1-D5804F7AC34C}"/>
    <cellStyle name="20% - uthevingsfarge 5 2 2 2 2 4" xfId="8272" xr:uid="{A5A181FF-1A95-48EC-9E8D-2100E8CC601E}"/>
    <cellStyle name="20% - uthevingsfarge 5 2 2 2 2 4 2" xfId="8273" xr:uid="{05C938A4-5EC1-4514-808C-10FC34467CB5}"/>
    <cellStyle name="20% - uthevingsfarge 5 2 2 2 2 4 2 2" xfId="8274" xr:uid="{6B06B604-F63D-40C5-8201-487C2E8E5A17}"/>
    <cellStyle name="20% - uthevingsfarge 5 2 2 2 2 4 2 3" xfId="8275" xr:uid="{78ED7FF4-89AD-4F0E-ABFC-48996A86382E}"/>
    <cellStyle name="20% - uthevingsfarge 5 2 2 2 2 4 3" xfId="8276" xr:uid="{37311B63-1EAE-4751-8C11-7B3538ED9093}"/>
    <cellStyle name="20% - uthevingsfarge 5 2 2 2 2 4 4" xfId="8277" xr:uid="{69C2E3A4-DE33-4ACF-A186-3EB93C99B56A}"/>
    <cellStyle name="20% - uthevingsfarge 5 2 2 2 2 5" xfId="8278" xr:uid="{65125A75-9099-4C44-B89A-9B56EB80A79C}"/>
    <cellStyle name="20% - uthevingsfarge 5 2 2 2 2 5 2" xfId="8279" xr:uid="{7B45417B-B7E5-4E7A-827D-41243B30A302}"/>
    <cellStyle name="20% - uthevingsfarge 5 2 2 2 2 5 2 2" xfId="8280" xr:uid="{1493DFD4-DE06-4057-9F41-69A63015C6DD}"/>
    <cellStyle name="20% - uthevingsfarge 5 2 2 2 2 5 2 3" xfId="8281" xr:uid="{AA4576F5-2054-4001-95FB-125FD9004F86}"/>
    <cellStyle name="20% - uthevingsfarge 5 2 2 2 2 5 3" xfId="8282" xr:uid="{E2A01BF3-22E4-4FEE-B6E9-346F7BF9B46C}"/>
    <cellStyle name="20% - uthevingsfarge 5 2 2 2 2 5 4" xfId="8283" xr:uid="{68BA97FB-5656-4DDB-8CC1-2FB2C49AF394}"/>
    <cellStyle name="20% - uthevingsfarge 5 2 2 2 2 6" xfId="8284" xr:uid="{34D92548-96C8-4586-8784-4E0AE896D80C}"/>
    <cellStyle name="20% - uthevingsfarge 5 2 2 2 2 6 2" xfId="8285" xr:uid="{981414A0-4472-48B0-A6D1-2D6D30632E14}"/>
    <cellStyle name="20% - uthevingsfarge 5 2 2 2 2 6 3" xfId="8286" xr:uid="{AFB12BFA-8D61-4F63-9E2F-8B7AF926292C}"/>
    <cellStyle name="20% - uthevingsfarge 5 2 2 2 2 7" xfId="8287" xr:uid="{65386D4F-7205-4118-8BD9-AD7C46B61FED}"/>
    <cellStyle name="20% - uthevingsfarge 5 2 2 2 2 7 2" xfId="8288" xr:uid="{990931F9-8590-436A-9DA6-87BA150E7D50}"/>
    <cellStyle name="20% - uthevingsfarge 5 2 2 2 2 7 3" xfId="8289" xr:uid="{3228EA17-2C60-439B-811B-9DB749B1B1BC}"/>
    <cellStyle name="20% - uthevingsfarge 5 2 2 2 2 8" xfId="8290" xr:uid="{1F35FACE-A5C3-4DD4-BC21-B68F5A46A5AD}"/>
    <cellStyle name="20% - uthevingsfarge 5 2 2 2 2 9" xfId="8291" xr:uid="{6733BD0E-CBD8-451A-9F86-BFDAF22654F6}"/>
    <cellStyle name="20% - uthevingsfarge 5 2 2 2 3" xfId="107" xr:uid="{05F8A0A9-94E0-4249-BDED-C5BD1E55926D}"/>
    <cellStyle name="20% - uthevingsfarge 5 2 2 2 3 2" xfId="8292" xr:uid="{04C92085-990A-4707-89CA-2AB7ADE1B539}"/>
    <cellStyle name="20% - uthevingsfarge 5 2 2 2 3 2 2" xfId="8293" xr:uid="{9C63E72E-E5A6-4F4C-9672-504283FE40DE}"/>
    <cellStyle name="20% - uthevingsfarge 5 2 2 2 3 2 2 2" xfId="8294" xr:uid="{0B614F43-583E-419A-A0D5-3CA2A09AEB82}"/>
    <cellStyle name="20% - uthevingsfarge 5 2 2 2 3 2 2 3" xfId="8295" xr:uid="{273E26E0-0DAA-40B5-8A8D-0991505CEF25}"/>
    <cellStyle name="20% - uthevingsfarge 5 2 2 2 3 2 3" xfId="8296" xr:uid="{0FCED39E-731B-4908-A6D3-CD6BA744932C}"/>
    <cellStyle name="20% - uthevingsfarge 5 2 2 2 3 2 4" xfId="8297" xr:uid="{CBB1250D-CA80-4CD0-AEC7-F2A4CDA0ACD1}"/>
    <cellStyle name="20% - uthevingsfarge 5 2 2 2 3 3" xfId="8298" xr:uid="{9AA9AFD1-BA91-4BF3-A64E-086D571D62D9}"/>
    <cellStyle name="20% - uthevingsfarge 5 2 2 2 3 3 2" xfId="8299" xr:uid="{FF29C460-DE3B-4F01-AD9E-7F31D344AF18}"/>
    <cellStyle name="20% - uthevingsfarge 5 2 2 2 3 3 3" xfId="8300" xr:uid="{4FD943A8-249A-4235-8594-F1CF1203529B}"/>
    <cellStyle name="20% - uthevingsfarge 5 2 2 2 3 4" xfId="8301" xr:uid="{7C03B263-821D-4F6D-9F4E-46928044191C}"/>
    <cellStyle name="20% - uthevingsfarge 5 2 2 2 3 5" xfId="8302" xr:uid="{DCBAF811-BEBA-48C4-8EC6-9811AB821656}"/>
    <cellStyle name="20% - uthevingsfarge 5 2 2 2 3 6" xfId="8303" xr:uid="{EEB1632A-5FD1-48C6-B2A1-87EE4C3F35A6}"/>
    <cellStyle name="20% - uthevingsfarge 5 2 2 2 4" xfId="108" xr:uid="{2485F248-F339-4AD1-857D-5AAE244975AC}"/>
    <cellStyle name="20% - uthevingsfarge 5 2 2 2 4 2" xfId="8304" xr:uid="{FA0F90F5-5E20-45F0-9A5B-D1B971B35B0A}"/>
    <cellStyle name="20% - uthevingsfarge 5 2 2 2 4 2 2" xfId="8305" xr:uid="{C943D9AC-D373-49A3-B3A0-5F73525F9125}"/>
    <cellStyle name="20% - uthevingsfarge 5 2 2 2 4 2 2 2" xfId="8306" xr:uid="{FEF540F0-59B9-4596-89B9-8C95F50DA13B}"/>
    <cellStyle name="20% - uthevingsfarge 5 2 2 2 4 2 2 3" xfId="8307" xr:uid="{E3AD4E76-5390-49F6-8D83-A508DDFF5EDD}"/>
    <cellStyle name="20% - uthevingsfarge 5 2 2 2 4 2 3" xfId="8308" xr:uid="{4A5066BC-6A14-4C41-A1A5-8ED2D7980B6D}"/>
    <cellStyle name="20% - uthevingsfarge 5 2 2 2 4 2 4" xfId="8309" xr:uid="{6E26E038-CA50-4224-A443-D57F71BFB526}"/>
    <cellStyle name="20% - uthevingsfarge 5 2 2 2 4 3" xfId="8310" xr:uid="{BDB815D0-86E1-4AE2-9C95-BEC401C3EEED}"/>
    <cellStyle name="20% - uthevingsfarge 5 2 2 2 4 3 2" xfId="8311" xr:uid="{B9B6E988-7455-4601-A010-780B0C21C30B}"/>
    <cellStyle name="20% - uthevingsfarge 5 2 2 2 4 3 3" xfId="8312" xr:uid="{BC1C1B4F-BABF-45B4-A899-2EC1DCDF7B65}"/>
    <cellStyle name="20% - uthevingsfarge 5 2 2 2 4 4" xfId="8313" xr:uid="{F49EA65B-C51C-4BB4-9D3B-61BB3BEAD4DB}"/>
    <cellStyle name="20% - uthevingsfarge 5 2 2 2 4 5" xfId="8314" xr:uid="{D12C0CF8-054D-463B-BED0-E4A9FCEB3AEA}"/>
    <cellStyle name="20% - uthevingsfarge 5 2 2 2 4 6" xfId="8315" xr:uid="{7DA2661E-1CA8-4892-B4E8-ABF328EADEA3}"/>
    <cellStyle name="20% - uthevingsfarge 5 2 2 2 5" xfId="8316" xr:uid="{37F01F80-4DBD-4018-8211-78BFB41B77AF}"/>
    <cellStyle name="20% - uthevingsfarge 5 2 2 2 5 2" xfId="8317" xr:uid="{DE84710A-1151-4A25-B0D8-2CAB1AA9445F}"/>
    <cellStyle name="20% - uthevingsfarge 5 2 2 2 5 2 2" xfId="8318" xr:uid="{78B9AF4A-365E-4314-A3F0-C3D3A3D951EA}"/>
    <cellStyle name="20% - uthevingsfarge 5 2 2 2 5 2 3" xfId="8319" xr:uid="{2F12A2CA-2709-420F-9053-B773FF20BA84}"/>
    <cellStyle name="20% - uthevingsfarge 5 2 2 2 5 3" xfId="8320" xr:uid="{10890F2C-A349-4E11-9BB0-D2DF71FCCBCF}"/>
    <cellStyle name="20% - uthevingsfarge 5 2 2 2 5 4" xfId="8321" xr:uid="{BFA306C6-EC16-41F9-8C64-5BDF6AAB6260}"/>
    <cellStyle name="20% - uthevingsfarge 5 2 2 2 6" xfId="8322" xr:uid="{2F7A86F3-D08F-455F-BBBD-C9EB3646905F}"/>
    <cellStyle name="20% - uthevingsfarge 5 2 2 2 6 2" xfId="8323" xr:uid="{F415CD34-E60E-45F9-B249-CFA2194EC7DD}"/>
    <cellStyle name="20% - uthevingsfarge 5 2 2 2 6 2 2" xfId="8324" xr:uid="{EE07CFC7-8BB7-4C6C-A4EC-A873E65317DD}"/>
    <cellStyle name="20% - uthevingsfarge 5 2 2 2 6 2 3" xfId="8325" xr:uid="{244D6E46-E8E8-4454-A188-44701F938675}"/>
    <cellStyle name="20% - uthevingsfarge 5 2 2 2 6 3" xfId="8326" xr:uid="{DF9078EE-109E-4E81-B561-C311982E1224}"/>
    <cellStyle name="20% - uthevingsfarge 5 2 2 2 6 4" xfId="8327" xr:uid="{F5AA71A5-DC3E-4F25-B348-86CE2F616333}"/>
    <cellStyle name="20% - uthevingsfarge 5 2 2 2 7" xfId="8328" xr:uid="{FD7B8526-2EBA-4757-B3CE-F1AED47A0308}"/>
    <cellStyle name="20% - uthevingsfarge 5 2 2 2 7 2" xfId="8329" xr:uid="{2B4AC1F3-1BE5-4C75-8E9A-846FA10CD66F}"/>
    <cellStyle name="20% - uthevingsfarge 5 2 2 2 7 3" xfId="8330" xr:uid="{CFF72C2E-5C8E-4DCB-8407-3A4FC708B55A}"/>
    <cellStyle name="20% - uthevingsfarge 5 2 2 2 8" xfId="8331" xr:uid="{19B4F69C-9FD1-458A-9A7B-4C809D01AE89}"/>
    <cellStyle name="20% - uthevingsfarge 5 2 2 2 8 2" xfId="8332" xr:uid="{4A834F59-1402-4330-AB9D-B55D614D3A1C}"/>
    <cellStyle name="20% - uthevingsfarge 5 2 2 2 8 3" xfId="8333" xr:uid="{2BE0CBB1-7490-458E-BB18-503FD00F4388}"/>
    <cellStyle name="20% - uthevingsfarge 5 2 2 2 9" xfId="8334" xr:uid="{83F1C447-B258-4E31-BC3D-4EA3EF877D54}"/>
    <cellStyle name="20% - uthevingsfarge 5 2 2 3" xfId="109" xr:uid="{77F541E7-41F0-4066-B42B-5D2ABE14082E}"/>
    <cellStyle name="20% - uthevingsfarge 5 2 2 3 10" xfId="8335" xr:uid="{518C43D0-F124-4ECE-9CCB-482E65894D07}"/>
    <cellStyle name="20% - uthevingsfarge 5 2 2 3 2" xfId="110" xr:uid="{DDA627C6-0543-4110-969F-67D33AF4DD68}"/>
    <cellStyle name="20% - uthevingsfarge 5 2 2 3 2 2" xfId="8336" xr:uid="{9FC2CABE-4522-41AE-93F4-0D2308861C91}"/>
    <cellStyle name="20% - uthevingsfarge 5 2 2 3 2 2 2" xfId="8337" xr:uid="{39F95C17-1A3F-46BC-B1AF-099D2EF0C958}"/>
    <cellStyle name="20% - uthevingsfarge 5 2 2 3 2 2 2 2" xfId="8338" xr:uid="{CB273DB6-CE77-480E-82CF-B3C1FE28C796}"/>
    <cellStyle name="20% - uthevingsfarge 5 2 2 3 2 2 2 3" xfId="8339" xr:uid="{019C85A0-7486-4376-BFA1-2EB70B6189E4}"/>
    <cellStyle name="20% - uthevingsfarge 5 2 2 3 2 2 3" xfId="8340" xr:uid="{B87F1378-2B49-4CD7-A8BB-BAB0D53F251D}"/>
    <cellStyle name="20% - uthevingsfarge 5 2 2 3 2 2 4" xfId="8341" xr:uid="{B4D300E1-4F65-4DED-B417-6218E9A802D9}"/>
    <cellStyle name="20% - uthevingsfarge 5 2 2 3 2 3" xfId="8342" xr:uid="{BA64B0FB-5416-4820-967F-B216A7159DA3}"/>
    <cellStyle name="20% - uthevingsfarge 5 2 2 3 2 3 2" xfId="8343" xr:uid="{742208E4-E400-414B-8BD6-8BAE4EEC84D4}"/>
    <cellStyle name="20% - uthevingsfarge 5 2 2 3 2 3 3" xfId="8344" xr:uid="{E50CF87C-2553-4D51-88F0-F1417EE80B85}"/>
    <cellStyle name="20% - uthevingsfarge 5 2 2 3 2 4" xfId="8345" xr:uid="{71393F28-7943-47BD-938B-72DD8EEB64D8}"/>
    <cellStyle name="20% - uthevingsfarge 5 2 2 3 2 5" xfId="8346" xr:uid="{76C5ED77-0B89-474D-94CF-20695D571207}"/>
    <cellStyle name="20% - uthevingsfarge 5 2 2 3 2 6" xfId="8347" xr:uid="{5B168522-8CDE-423C-8644-9BD8047A786A}"/>
    <cellStyle name="20% - uthevingsfarge 5 2 2 3 3" xfId="111" xr:uid="{1620112E-B1C4-417E-8799-086D208FB96D}"/>
    <cellStyle name="20% - uthevingsfarge 5 2 2 3 3 2" xfId="8348" xr:uid="{0F063625-F684-4AD0-BBB4-5E90E71CA037}"/>
    <cellStyle name="20% - uthevingsfarge 5 2 2 3 3 2 2" xfId="8349" xr:uid="{62D27E3E-55D3-4DCE-B130-B46070233C08}"/>
    <cellStyle name="20% - uthevingsfarge 5 2 2 3 3 2 2 2" xfId="8350" xr:uid="{606D9934-7A74-4E76-9BA0-6145EA2F9E9C}"/>
    <cellStyle name="20% - uthevingsfarge 5 2 2 3 3 2 2 3" xfId="8351" xr:uid="{8533442D-74A7-45EF-8235-D7892624DF5D}"/>
    <cellStyle name="20% - uthevingsfarge 5 2 2 3 3 2 3" xfId="8352" xr:uid="{79ED7EFB-89FA-42CC-8003-163C5A178734}"/>
    <cellStyle name="20% - uthevingsfarge 5 2 2 3 3 2 4" xfId="8353" xr:uid="{2B47B01B-6ED7-4098-B347-E677568B7A7E}"/>
    <cellStyle name="20% - uthevingsfarge 5 2 2 3 3 3" xfId="8354" xr:uid="{A8904835-0E4A-4C11-9D13-74501C95B11A}"/>
    <cellStyle name="20% - uthevingsfarge 5 2 2 3 3 3 2" xfId="8355" xr:uid="{2922875A-280F-4E6E-9431-278B88F1AC94}"/>
    <cellStyle name="20% - uthevingsfarge 5 2 2 3 3 3 3" xfId="8356" xr:uid="{6A6CBCB0-C3E2-4313-B607-93C6A1DDB84F}"/>
    <cellStyle name="20% - uthevingsfarge 5 2 2 3 3 4" xfId="8357" xr:uid="{75C5BE17-4F4D-4F43-95D8-2E56CAF3BF1D}"/>
    <cellStyle name="20% - uthevingsfarge 5 2 2 3 3 5" xfId="8358" xr:uid="{3A009411-2493-49CC-84F9-0971B57CC204}"/>
    <cellStyle name="20% - uthevingsfarge 5 2 2 3 3 6" xfId="8359" xr:uid="{0C7C0D27-8CB4-49B1-9A10-CDC36FB5ABA1}"/>
    <cellStyle name="20% - uthevingsfarge 5 2 2 3 4" xfId="8360" xr:uid="{A91EBA63-29E1-4B75-85EC-ED94A571B839}"/>
    <cellStyle name="20% - uthevingsfarge 5 2 2 3 4 2" xfId="8361" xr:uid="{AA724C05-FB35-48CE-9010-9B73AEC8C056}"/>
    <cellStyle name="20% - uthevingsfarge 5 2 2 3 4 2 2" xfId="8362" xr:uid="{7A597A97-4330-4150-8899-4623988049E9}"/>
    <cellStyle name="20% - uthevingsfarge 5 2 2 3 4 2 3" xfId="8363" xr:uid="{AAD89A8F-E022-4E0C-902B-E3CA9651D915}"/>
    <cellStyle name="20% - uthevingsfarge 5 2 2 3 4 3" xfId="8364" xr:uid="{D0C2A2DB-C1D6-4AB7-B7CD-3F111538FCC4}"/>
    <cellStyle name="20% - uthevingsfarge 5 2 2 3 4 4" xfId="8365" xr:uid="{13B68CDE-C8B6-495B-BFD9-B8C757039194}"/>
    <cellStyle name="20% - uthevingsfarge 5 2 2 3 5" xfId="8366" xr:uid="{469280D2-6E2F-40B6-B4EB-EF41E6E6B131}"/>
    <cellStyle name="20% - uthevingsfarge 5 2 2 3 5 2" xfId="8367" xr:uid="{AD7F22C5-4CEC-4484-91A9-378AF233678E}"/>
    <cellStyle name="20% - uthevingsfarge 5 2 2 3 5 2 2" xfId="8368" xr:uid="{CCE77D23-CCA8-41A4-A5EF-4EE3C3604812}"/>
    <cellStyle name="20% - uthevingsfarge 5 2 2 3 5 2 3" xfId="8369" xr:uid="{D2B69ABC-9062-41CF-AC72-0E3C6E55016B}"/>
    <cellStyle name="20% - uthevingsfarge 5 2 2 3 5 3" xfId="8370" xr:uid="{E989D189-742B-412F-BCAD-D00AC969FFC0}"/>
    <cellStyle name="20% - uthevingsfarge 5 2 2 3 5 4" xfId="8371" xr:uid="{1CA48924-7B72-4986-B074-87BF5B04F5F0}"/>
    <cellStyle name="20% - uthevingsfarge 5 2 2 3 6" xfId="8372" xr:uid="{F4B5FAD7-032D-40F1-B7F3-5F0B76680D88}"/>
    <cellStyle name="20% - uthevingsfarge 5 2 2 3 6 2" xfId="8373" xr:uid="{D35730DA-C06A-4FB4-9266-D3DD79654C8F}"/>
    <cellStyle name="20% - uthevingsfarge 5 2 2 3 6 3" xfId="8374" xr:uid="{992BFC4A-A63A-40AD-AB22-F7E49CD2A54A}"/>
    <cellStyle name="20% - uthevingsfarge 5 2 2 3 7" xfId="8375" xr:uid="{330FEFE5-0E10-4954-9AD1-143E4D402D7A}"/>
    <cellStyle name="20% - uthevingsfarge 5 2 2 3 7 2" xfId="8376" xr:uid="{14C82F16-6D2A-4E59-889E-2C3C0118AB7A}"/>
    <cellStyle name="20% - uthevingsfarge 5 2 2 3 7 3" xfId="8377" xr:uid="{8878861E-299D-4672-A27E-73763317D02C}"/>
    <cellStyle name="20% - uthevingsfarge 5 2 2 3 8" xfId="8378" xr:uid="{828FDADA-032B-4C30-9B2C-4ECED1F0737E}"/>
    <cellStyle name="20% - uthevingsfarge 5 2 2 3 9" xfId="8379" xr:uid="{E75C7B83-1EA0-4578-B455-8DDDDD2B5883}"/>
    <cellStyle name="20% - uthevingsfarge 5 2 2 4" xfId="112" xr:uid="{1AAA6D2C-01E9-4544-A89A-AD73DEE14548}"/>
    <cellStyle name="20% - uthevingsfarge 5 2 2 4 2" xfId="8380" xr:uid="{B2AEC981-120C-4F9A-8905-A38740C00010}"/>
    <cellStyle name="20% - uthevingsfarge 5 2 2 4 2 2" xfId="8381" xr:uid="{4AF50A39-5058-43C7-9A64-9F464D4D8686}"/>
    <cellStyle name="20% - uthevingsfarge 5 2 2 4 2 2 2" xfId="8382" xr:uid="{083C9086-1C16-4852-9A93-B2C893FB6310}"/>
    <cellStyle name="20% - uthevingsfarge 5 2 2 4 2 2 3" xfId="8383" xr:uid="{22151C96-E4E6-4E60-B742-73BF4536AD53}"/>
    <cellStyle name="20% - uthevingsfarge 5 2 2 4 2 3" xfId="8384" xr:uid="{6613CEDB-8A54-4346-B646-BC1EACAFA8D4}"/>
    <cellStyle name="20% - uthevingsfarge 5 2 2 4 2 4" xfId="8385" xr:uid="{9F69385E-AFFE-4A7D-AF7C-EDD7138E089E}"/>
    <cellStyle name="20% - uthevingsfarge 5 2 2 4 3" xfId="8386" xr:uid="{11BF89D4-EBA1-4E1D-A191-6F007CDFBBC0}"/>
    <cellStyle name="20% - uthevingsfarge 5 2 2 4 3 2" xfId="8387" xr:uid="{7664D27F-14F2-4CFE-A8AD-545F21060817}"/>
    <cellStyle name="20% - uthevingsfarge 5 2 2 4 3 3" xfId="8388" xr:uid="{5188D0CF-94CF-4A35-B40F-FDD5AA74839D}"/>
    <cellStyle name="20% - uthevingsfarge 5 2 2 4 4" xfId="8389" xr:uid="{43A88A9D-D115-4889-8D39-0C867461D8D0}"/>
    <cellStyle name="20% - uthevingsfarge 5 2 2 4 5" xfId="8390" xr:uid="{80816A6D-B92F-4845-B4D9-87B31772C57A}"/>
    <cellStyle name="20% - uthevingsfarge 5 2 2 4 6" xfId="8391" xr:uid="{E458909F-6942-4D53-9298-1E469C11F299}"/>
    <cellStyle name="20% - uthevingsfarge 5 2 2 5" xfId="113" xr:uid="{FD2B8F93-20E5-4CD8-B63B-7D553C0DAF81}"/>
    <cellStyle name="20% - uthevingsfarge 5 2 2 5 2" xfId="8392" xr:uid="{6FD1CD54-19A7-41F0-841F-CC72D2E37E39}"/>
    <cellStyle name="20% - uthevingsfarge 5 2 2 5 2 2" xfId="8393" xr:uid="{E8664912-DE37-46DA-8B58-3E1D3E25CC32}"/>
    <cellStyle name="20% - uthevingsfarge 5 2 2 5 2 2 2" xfId="8394" xr:uid="{72AEA9DB-B4C6-4E35-B1FF-7F36295A04B1}"/>
    <cellStyle name="20% - uthevingsfarge 5 2 2 5 2 2 3" xfId="8395" xr:uid="{F0AC4A1B-6AFD-4620-8DAC-3096760C1DA8}"/>
    <cellStyle name="20% - uthevingsfarge 5 2 2 5 2 3" xfId="8396" xr:uid="{DDB69FB6-1D5A-4009-8AC0-80CEC31CB64F}"/>
    <cellStyle name="20% - uthevingsfarge 5 2 2 5 2 4" xfId="8397" xr:uid="{DD8F8933-4251-45BC-A578-ACF03ADB2A38}"/>
    <cellStyle name="20% - uthevingsfarge 5 2 2 5 3" xfId="8398" xr:uid="{11993F31-D8ED-4F2D-939C-7EFA9C920CDE}"/>
    <cellStyle name="20% - uthevingsfarge 5 2 2 5 3 2" xfId="8399" xr:uid="{759D64E8-CDF4-47E0-A938-EF0E65839789}"/>
    <cellStyle name="20% - uthevingsfarge 5 2 2 5 3 3" xfId="8400" xr:uid="{4FD6B40E-3003-4083-8309-D8B5FC986FB7}"/>
    <cellStyle name="20% - uthevingsfarge 5 2 2 5 4" xfId="8401" xr:uid="{72E424FF-2935-4CFD-A58D-3A395D32EF40}"/>
    <cellStyle name="20% - uthevingsfarge 5 2 2 5 5" xfId="8402" xr:uid="{8B7BF5E1-6983-4CD6-9747-DAA2DAE5ACDD}"/>
    <cellStyle name="20% - uthevingsfarge 5 2 2 5 6" xfId="8403" xr:uid="{7D4FD3A5-BC96-4338-A5B4-B4B1E17D3939}"/>
    <cellStyle name="20% - uthevingsfarge 5 2 2 6" xfId="8404" xr:uid="{293D7AE4-0FAA-4C5E-AF76-F244EA3ECF1B}"/>
    <cellStyle name="20% - uthevingsfarge 5 2 2 6 2" xfId="8405" xr:uid="{B00C512C-3324-4A1C-A189-7ED9EF4D29AE}"/>
    <cellStyle name="20% - uthevingsfarge 5 2 2 6 2 2" xfId="8406" xr:uid="{B68EDCFE-8818-4932-9027-33584A42A149}"/>
    <cellStyle name="20% - uthevingsfarge 5 2 2 6 2 3" xfId="8407" xr:uid="{475658F2-95B7-4B08-867D-58875455488B}"/>
    <cellStyle name="20% - uthevingsfarge 5 2 2 6 3" xfId="8408" xr:uid="{530C3B96-73D7-4614-8546-A5BB4EBEB299}"/>
    <cellStyle name="20% - uthevingsfarge 5 2 2 6 4" xfId="8409" xr:uid="{5552429F-8D14-4AAD-AFB7-1C49A5D4C8FF}"/>
    <cellStyle name="20% - uthevingsfarge 5 2 2 7" xfId="8410" xr:uid="{AF3F23C9-90B0-4F0C-93CD-2EE80ABFEDB1}"/>
    <cellStyle name="20% - uthevingsfarge 5 2 2 7 2" xfId="8411" xr:uid="{83A11AF5-8FB3-4FEE-B8BD-8AC47A13A860}"/>
    <cellStyle name="20% - uthevingsfarge 5 2 2 7 2 2" xfId="8412" xr:uid="{9CA3E892-113D-4CE1-90F5-56E5FD69F1CB}"/>
    <cellStyle name="20% - uthevingsfarge 5 2 2 7 2 3" xfId="8413" xr:uid="{FA356ADD-D34B-4A95-92C1-C35486E43C36}"/>
    <cellStyle name="20% - uthevingsfarge 5 2 2 7 3" xfId="8414" xr:uid="{C0CD381A-E308-4A90-A4D9-8EEA9E7C0877}"/>
    <cellStyle name="20% - uthevingsfarge 5 2 2 7 4" xfId="8415" xr:uid="{DB8E797B-016E-451B-94B3-4768DCD21743}"/>
    <cellStyle name="20% - uthevingsfarge 5 2 2 8" xfId="8416" xr:uid="{46A2986F-4285-49DF-9402-EF2E570164B2}"/>
    <cellStyle name="20% - uthevingsfarge 5 2 2 8 2" xfId="8417" xr:uid="{EC0A10AF-C7AE-480F-BD3B-76CFC5D38235}"/>
    <cellStyle name="20% - uthevingsfarge 5 2 2 8 3" xfId="8418" xr:uid="{D73A1732-EF94-469D-8DC6-85DCF4872907}"/>
    <cellStyle name="20% - uthevingsfarge 5 2 2 9" xfId="8419" xr:uid="{E618DCD8-4A08-469A-9B84-5CA4D064D56F}"/>
    <cellStyle name="20% - uthevingsfarge 5 2 2 9 2" xfId="8420" xr:uid="{2F82A59C-BCED-487B-AC91-18F96113BCB0}"/>
    <cellStyle name="20% - uthevingsfarge 5 2 2 9 3" xfId="8421" xr:uid="{E0E4767A-7BDA-4D0D-9CB4-669BA2DB6D38}"/>
    <cellStyle name="20% - uthevingsfarge 5 2 3" xfId="114" xr:uid="{FE0F9BDA-CE8B-4B6F-8F05-C8652FD798F5}"/>
    <cellStyle name="20% - uthevingsfarge 5 2 3 10" xfId="8422" xr:uid="{2BF4CD68-52BA-4DD4-ADC9-E2882BFBBDA8}"/>
    <cellStyle name="20% - uthevingsfarge 5 2 3 11" xfId="8423" xr:uid="{410E168E-F461-4573-9E03-7AA7E2BB22A7}"/>
    <cellStyle name="20% - uthevingsfarge 5 2 3 2" xfId="115" xr:uid="{36B3629B-879D-4787-B4FC-1AD57CE8B0A8}"/>
    <cellStyle name="20% - uthevingsfarge 5 2 3 2 10" xfId="8424" xr:uid="{FA5D4766-643D-4873-BEBC-11CF606CC55E}"/>
    <cellStyle name="20% - uthevingsfarge 5 2 3 2 2" xfId="116" xr:uid="{0AE8D818-1306-4A14-B6AC-8BCE762B2B35}"/>
    <cellStyle name="20% - uthevingsfarge 5 2 3 2 2 2" xfId="8425" xr:uid="{24E37255-3A09-4D64-BEBA-946EA497B32A}"/>
    <cellStyle name="20% - uthevingsfarge 5 2 3 2 2 2 2" xfId="8426" xr:uid="{BD95301F-E27B-4F7E-BF7C-E7001D31C81B}"/>
    <cellStyle name="20% - uthevingsfarge 5 2 3 2 2 2 2 2" xfId="8427" xr:uid="{264F28CB-A18A-4D0E-8689-3277AAC7A325}"/>
    <cellStyle name="20% - uthevingsfarge 5 2 3 2 2 2 2 3" xfId="8428" xr:uid="{EAC8EA42-5297-429B-B54F-825474421937}"/>
    <cellStyle name="20% - uthevingsfarge 5 2 3 2 2 2 3" xfId="8429" xr:uid="{0EB8A555-1E79-45DA-B5C5-813DC7B94E29}"/>
    <cellStyle name="20% - uthevingsfarge 5 2 3 2 2 2 4" xfId="8430" xr:uid="{FC17D9C1-6337-48AF-841F-7BC985D39FD7}"/>
    <cellStyle name="20% - uthevingsfarge 5 2 3 2 2 3" xfId="8431" xr:uid="{F48720AB-A4BB-4FF9-BC19-7DE67B101B64}"/>
    <cellStyle name="20% - uthevingsfarge 5 2 3 2 2 3 2" xfId="8432" xr:uid="{B77713D4-A211-4DBB-BDE0-6A6901F95E8B}"/>
    <cellStyle name="20% - uthevingsfarge 5 2 3 2 2 3 3" xfId="8433" xr:uid="{CBD81295-595A-48A0-AE12-D3CB286E0987}"/>
    <cellStyle name="20% - uthevingsfarge 5 2 3 2 2 4" xfId="8434" xr:uid="{1E50520A-7240-4D7B-8C41-5D7CEC05EF78}"/>
    <cellStyle name="20% - uthevingsfarge 5 2 3 2 2 5" xfId="8435" xr:uid="{58A42740-A31E-4C20-B7AF-6B2CCE9C7EDB}"/>
    <cellStyle name="20% - uthevingsfarge 5 2 3 2 2 6" xfId="8436" xr:uid="{268F6BEA-EE2E-4AAF-9A5B-7707F058B8EB}"/>
    <cellStyle name="20% - uthevingsfarge 5 2 3 2 3" xfId="117" xr:uid="{3756D821-A0E2-4354-B336-E3099120B894}"/>
    <cellStyle name="20% - uthevingsfarge 5 2 3 2 3 2" xfId="8437" xr:uid="{3C14FBB9-C1A2-4F52-9FFB-A7B541F42E60}"/>
    <cellStyle name="20% - uthevingsfarge 5 2 3 2 3 2 2" xfId="8438" xr:uid="{1E5F7E48-EEF4-4155-BCC0-EB8DE80230B5}"/>
    <cellStyle name="20% - uthevingsfarge 5 2 3 2 3 2 2 2" xfId="8439" xr:uid="{DB76688F-E890-4FAB-BA14-50B4035F857F}"/>
    <cellStyle name="20% - uthevingsfarge 5 2 3 2 3 2 2 3" xfId="8440" xr:uid="{869A21A1-E869-46B7-9450-094875B3D1B7}"/>
    <cellStyle name="20% - uthevingsfarge 5 2 3 2 3 2 3" xfId="8441" xr:uid="{5A979E67-A398-4283-B0AB-9AC21E4F7382}"/>
    <cellStyle name="20% - uthevingsfarge 5 2 3 2 3 2 4" xfId="8442" xr:uid="{54CB9938-F7D2-46BC-B4ED-9C75F3F1854F}"/>
    <cellStyle name="20% - uthevingsfarge 5 2 3 2 3 3" xfId="8443" xr:uid="{7B12945A-A429-449F-96FE-EFFC4861A887}"/>
    <cellStyle name="20% - uthevingsfarge 5 2 3 2 3 3 2" xfId="8444" xr:uid="{21A47CE5-7C0C-46CA-B288-FF22B87798D0}"/>
    <cellStyle name="20% - uthevingsfarge 5 2 3 2 3 3 3" xfId="8445" xr:uid="{CD465A31-5071-4572-BA4A-EA3557623920}"/>
    <cellStyle name="20% - uthevingsfarge 5 2 3 2 3 4" xfId="8446" xr:uid="{83AEF397-AB4C-4005-9A25-F6EA383E261E}"/>
    <cellStyle name="20% - uthevingsfarge 5 2 3 2 3 5" xfId="8447" xr:uid="{B5C2864F-62B5-4E5A-A37D-D05531107E64}"/>
    <cellStyle name="20% - uthevingsfarge 5 2 3 2 3 6" xfId="8448" xr:uid="{B117ABCA-A875-47B5-A7EB-C127F1C570D4}"/>
    <cellStyle name="20% - uthevingsfarge 5 2 3 2 4" xfId="8449" xr:uid="{252D0E70-DB86-4A6A-9CA3-91A63FF9663C}"/>
    <cellStyle name="20% - uthevingsfarge 5 2 3 2 4 2" xfId="8450" xr:uid="{CCEC531E-E2DE-46BC-B14E-53F4637226E9}"/>
    <cellStyle name="20% - uthevingsfarge 5 2 3 2 4 2 2" xfId="8451" xr:uid="{A4A668B5-51C5-4158-9ED1-837B7FB5C843}"/>
    <cellStyle name="20% - uthevingsfarge 5 2 3 2 4 2 3" xfId="8452" xr:uid="{16627C42-A9B3-44C4-8EEC-960611E80CBF}"/>
    <cellStyle name="20% - uthevingsfarge 5 2 3 2 4 3" xfId="8453" xr:uid="{F6A87673-3510-4C8F-9F28-6783B5F34370}"/>
    <cellStyle name="20% - uthevingsfarge 5 2 3 2 4 4" xfId="8454" xr:uid="{4954E6BB-AE6F-4508-8369-5F006C8DBEB4}"/>
    <cellStyle name="20% - uthevingsfarge 5 2 3 2 5" xfId="8455" xr:uid="{C243D79A-8211-42AA-85CF-ADBF748D65C0}"/>
    <cellStyle name="20% - uthevingsfarge 5 2 3 2 5 2" xfId="8456" xr:uid="{851E93A4-665B-41A1-9B62-98592F6BB5E9}"/>
    <cellStyle name="20% - uthevingsfarge 5 2 3 2 5 2 2" xfId="8457" xr:uid="{798BAE84-FCBB-4B8A-95D8-357C5E37C8BD}"/>
    <cellStyle name="20% - uthevingsfarge 5 2 3 2 5 2 3" xfId="8458" xr:uid="{FDBE30BE-69DC-46C4-874E-0BD728C0E35A}"/>
    <cellStyle name="20% - uthevingsfarge 5 2 3 2 5 3" xfId="8459" xr:uid="{F54033FB-0AA4-4AAA-8A9E-5AE02FB3A8C4}"/>
    <cellStyle name="20% - uthevingsfarge 5 2 3 2 5 4" xfId="8460" xr:uid="{7F2F338D-4788-48F6-9BF7-A92DF7D583B1}"/>
    <cellStyle name="20% - uthevingsfarge 5 2 3 2 6" xfId="8461" xr:uid="{F84CF492-738C-4113-9364-4D85D4464F76}"/>
    <cellStyle name="20% - uthevingsfarge 5 2 3 2 6 2" xfId="8462" xr:uid="{6663457E-8900-4EF0-A1C2-B583FB596757}"/>
    <cellStyle name="20% - uthevingsfarge 5 2 3 2 6 3" xfId="8463" xr:uid="{E963BEB2-4C49-4BFF-BBBE-14E9C4DD5AC8}"/>
    <cellStyle name="20% - uthevingsfarge 5 2 3 2 7" xfId="8464" xr:uid="{17760EE7-59A2-4077-8796-CA111ECE7685}"/>
    <cellStyle name="20% - uthevingsfarge 5 2 3 2 7 2" xfId="8465" xr:uid="{85B7C4CF-C177-455F-B334-61C86D10F7FC}"/>
    <cellStyle name="20% - uthevingsfarge 5 2 3 2 7 3" xfId="8466" xr:uid="{9901C6DF-1EEA-4F46-A0EE-2D877003CAD5}"/>
    <cellStyle name="20% - uthevingsfarge 5 2 3 2 8" xfId="8467" xr:uid="{2A368246-797D-4B83-BCF6-D336DB38CFB5}"/>
    <cellStyle name="20% - uthevingsfarge 5 2 3 2 9" xfId="8468" xr:uid="{7ED9B9A9-3B8C-4C9D-8BC0-EA5EED3BA620}"/>
    <cellStyle name="20% - uthevingsfarge 5 2 3 3" xfId="118" xr:uid="{80BE3812-5CEF-47F0-B662-DF78400E9231}"/>
    <cellStyle name="20% - uthevingsfarge 5 2 3 3 2" xfId="8469" xr:uid="{C2DDE935-5932-4732-BBBC-DFF779804C52}"/>
    <cellStyle name="20% - uthevingsfarge 5 2 3 3 2 2" xfId="8470" xr:uid="{A3C3356C-88C5-4F10-B7CE-3CE85267A65F}"/>
    <cellStyle name="20% - uthevingsfarge 5 2 3 3 2 2 2" xfId="8471" xr:uid="{8730178D-7CFC-4A1A-B01B-069F24903665}"/>
    <cellStyle name="20% - uthevingsfarge 5 2 3 3 2 2 3" xfId="8472" xr:uid="{45A58361-D4AB-45FD-8948-6CFDBCFF9813}"/>
    <cellStyle name="20% - uthevingsfarge 5 2 3 3 2 3" xfId="8473" xr:uid="{9696BB88-802E-4216-A97B-D14CEE2C1C3F}"/>
    <cellStyle name="20% - uthevingsfarge 5 2 3 3 2 4" xfId="8474" xr:uid="{1595F6F9-A455-45FD-96FA-147FF3F49821}"/>
    <cellStyle name="20% - uthevingsfarge 5 2 3 3 3" xfId="8475" xr:uid="{E397652C-AD65-4D37-92F2-BA0C235E7C6D}"/>
    <cellStyle name="20% - uthevingsfarge 5 2 3 3 3 2" xfId="8476" xr:uid="{DB84E5B8-999B-4940-B69E-DF88A97AF824}"/>
    <cellStyle name="20% - uthevingsfarge 5 2 3 3 3 3" xfId="8477" xr:uid="{5EC86E78-E799-4C09-8F03-9BC47898772D}"/>
    <cellStyle name="20% - uthevingsfarge 5 2 3 3 4" xfId="8478" xr:uid="{13092336-CAF1-4110-9B25-7F786D73EB15}"/>
    <cellStyle name="20% - uthevingsfarge 5 2 3 3 5" xfId="8479" xr:uid="{288C97E3-20EC-43EE-937A-231358E248D5}"/>
    <cellStyle name="20% - uthevingsfarge 5 2 3 3 6" xfId="8480" xr:uid="{316BDC51-252B-465A-90CF-60BA53CA4491}"/>
    <cellStyle name="20% - uthevingsfarge 5 2 3 4" xfId="119" xr:uid="{F97A7A4B-8F99-4F5A-B64C-CB3BBEE3D1B8}"/>
    <cellStyle name="20% - uthevingsfarge 5 2 3 4 2" xfId="8481" xr:uid="{B53E6578-9DEE-4BCC-ABD6-AB9C82C52B39}"/>
    <cellStyle name="20% - uthevingsfarge 5 2 3 4 2 2" xfId="8482" xr:uid="{E1656DD2-B3D3-4FCF-9863-D093D7B89A6B}"/>
    <cellStyle name="20% - uthevingsfarge 5 2 3 4 2 2 2" xfId="8483" xr:uid="{A81C2441-F635-4A6A-9F4B-B77009542257}"/>
    <cellStyle name="20% - uthevingsfarge 5 2 3 4 2 2 3" xfId="8484" xr:uid="{C113FF21-F4A3-48E3-A206-1447E8411D5A}"/>
    <cellStyle name="20% - uthevingsfarge 5 2 3 4 2 3" xfId="8485" xr:uid="{FABE206E-0C83-4DBA-ABFF-0FFC790B17C2}"/>
    <cellStyle name="20% - uthevingsfarge 5 2 3 4 2 4" xfId="8486" xr:uid="{A5821C9D-0478-40C2-A369-879AB75B1056}"/>
    <cellStyle name="20% - uthevingsfarge 5 2 3 4 3" xfId="8487" xr:uid="{EB3C0218-3807-44A2-8A75-9C2B1B25D342}"/>
    <cellStyle name="20% - uthevingsfarge 5 2 3 4 3 2" xfId="8488" xr:uid="{BA27348C-6F29-47C8-AF84-819B5F480C95}"/>
    <cellStyle name="20% - uthevingsfarge 5 2 3 4 3 3" xfId="8489" xr:uid="{D9276B23-ED3D-4077-BA81-D0D9C76C37BB}"/>
    <cellStyle name="20% - uthevingsfarge 5 2 3 4 4" xfId="8490" xr:uid="{1E0C376A-7F2D-401C-AEFD-0E7AB14E18DB}"/>
    <cellStyle name="20% - uthevingsfarge 5 2 3 4 5" xfId="8491" xr:uid="{99C9B4E8-C827-40F5-B38C-F813B402E6F5}"/>
    <cellStyle name="20% - uthevingsfarge 5 2 3 4 6" xfId="8492" xr:uid="{E859778B-5D84-43A5-86E3-FB2797D56653}"/>
    <cellStyle name="20% - uthevingsfarge 5 2 3 5" xfId="8493" xr:uid="{CAD4D04F-F189-458E-A058-C8ADE49D8E91}"/>
    <cellStyle name="20% - uthevingsfarge 5 2 3 5 2" xfId="8494" xr:uid="{00348400-8523-41B8-AB52-127A28AB2A71}"/>
    <cellStyle name="20% - uthevingsfarge 5 2 3 5 2 2" xfId="8495" xr:uid="{C8020ACB-9D15-496D-8E41-9E1DF5931338}"/>
    <cellStyle name="20% - uthevingsfarge 5 2 3 5 2 3" xfId="8496" xr:uid="{96DBB266-6743-45D1-81B3-7D275CC8F1C4}"/>
    <cellStyle name="20% - uthevingsfarge 5 2 3 5 3" xfId="8497" xr:uid="{E3CA04BC-77AD-4491-A2F3-EBFBCBF7B4C5}"/>
    <cellStyle name="20% - uthevingsfarge 5 2 3 5 4" xfId="8498" xr:uid="{2E62AF08-11E2-4A9E-AD4D-8365F8F0C3F9}"/>
    <cellStyle name="20% - uthevingsfarge 5 2 3 6" xfId="8499" xr:uid="{9E5E8054-8A45-465B-957A-2050DA71AF31}"/>
    <cellStyle name="20% - uthevingsfarge 5 2 3 6 2" xfId="8500" xr:uid="{20657F8C-4FA6-4210-B21E-B54AAE5846E2}"/>
    <cellStyle name="20% - uthevingsfarge 5 2 3 6 2 2" xfId="8501" xr:uid="{99091059-B067-4DFB-AE4E-2BF0D9A88E1F}"/>
    <cellStyle name="20% - uthevingsfarge 5 2 3 6 2 3" xfId="8502" xr:uid="{A9420A9D-2E36-486D-8DEF-19BDFCE66C31}"/>
    <cellStyle name="20% - uthevingsfarge 5 2 3 6 3" xfId="8503" xr:uid="{6C983CC3-7A16-42BF-BBA9-A303AC96158F}"/>
    <cellStyle name="20% - uthevingsfarge 5 2 3 6 4" xfId="8504" xr:uid="{66D7855A-02F1-4087-95F4-A8ED6C813091}"/>
    <cellStyle name="20% - uthevingsfarge 5 2 3 7" xfId="8505" xr:uid="{3BA08CDC-32B2-45AF-87A3-BB2D70269701}"/>
    <cellStyle name="20% - uthevingsfarge 5 2 3 7 2" xfId="8506" xr:uid="{0DE17A95-A9A9-4FE6-AC9B-80512D5E66D2}"/>
    <cellStyle name="20% - uthevingsfarge 5 2 3 7 3" xfId="8507" xr:uid="{595A3ECF-F149-4589-9601-423D5A44647A}"/>
    <cellStyle name="20% - uthevingsfarge 5 2 3 8" xfId="8508" xr:uid="{158FE94B-7825-4B78-8FFA-CE891E32B0A7}"/>
    <cellStyle name="20% - uthevingsfarge 5 2 3 8 2" xfId="8509" xr:uid="{73E0AAF1-6A57-4E24-B693-8C5149E1BBD8}"/>
    <cellStyle name="20% - uthevingsfarge 5 2 3 8 3" xfId="8510" xr:uid="{DEE1C178-09A6-4BDF-B626-52CC6C209246}"/>
    <cellStyle name="20% - uthevingsfarge 5 2 3 9" xfId="8511" xr:uid="{CA2EFC93-2977-4391-85F9-05BCF052C2EE}"/>
    <cellStyle name="20% - uthevingsfarge 5 2 4" xfId="120" xr:uid="{47D2426E-0DAB-4DC9-B13D-67D500A25F61}"/>
    <cellStyle name="20% - uthevingsfarge 5 2 4 10" xfId="8512" xr:uid="{269644E8-7236-40CC-93DD-81557B188BEA}"/>
    <cellStyle name="20% - uthevingsfarge 5 2 4 2" xfId="121" xr:uid="{4D2573A7-3BDD-44CA-BD22-9DBA200E17B3}"/>
    <cellStyle name="20% - uthevingsfarge 5 2 4 2 2" xfId="8513" xr:uid="{AFD79BEB-B745-4A79-A9C5-51ECD4408433}"/>
    <cellStyle name="20% - uthevingsfarge 5 2 4 2 2 2" xfId="8514" xr:uid="{CCBDCAD5-E3E5-4B1A-9F73-85BFE9B4E2A1}"/>
    <cellStyle name="20% - uthevingsfarge 5 2 4 2 2 2 2" xfId="8515" xr:uid="{386D6CB0-3C34-46D1-9EF9-9A09A895802C}"/>
    <cellStyle name="20% - uthevingsfarge 5 2 4 2 2 2 3" xfId="8516" xr:uid="{788DE2BE-BFBA-4CF5-AF8A-D44CBACFC536}"/>
    <cellStyle name="20% - uthevingsfarge 5 2 4 2 2 3" xfId="8517" xr:uid="{9A09A441-7CBD-4F8A-8A00-60CAE9EEBE98}"/>
    <cellStyle name="20% - uthevingsfarge 5 2 4 2 2 4" xfId="8518" xr:uid="{0D73B4B7-9ED3-478D-82AE-947DA352E950}"/>
    <cellStyle name="20% - uthevingsfarge 5 2 4 2 3" xfId="8519" xr:uid="{09F8AA85-4A9F-4901-8D92-0F7ED78ABA9B}"/>
    <cellStyle name="20% - uthevingsfarge 5 2 4 2 3 2" xfId="8520" xr:uid="{3DE6EA1B-3819-4E8D-9839-90F34CA4EA65}"/>
    <cellStyle name="20% - uthevingsfarge 5 2 4 2 3 3" xfId="8521" xr:uid="{2B392401-4F21-4B0B-9D10-14B3C67C643D}"/>
    <cellStyle name="20% - uthevingsfarge 5 2 4 2 4" xfId="8522" xr:uid="{1B93CD14-9A25-4451-8078-7F390FCB7C2D}"/>
    <cellStyle name="20% - uthevingsfarge 5 2 4 2 5" xfId="8523" xr:uid="{3C073D48-7E54-45EA-BE82-84DE1D1C7C70}"/>
    <cellStyle name="20% - uthevingsfarge 5 2 4 2 6" xfId="8524" xr:uid="{067D2C6F-4584-4FD9-AC6E-6DCC7B5907BC}"/>
    <cellStyle name="20% - uthevingsfarge 5 2 4 3" xfId="122" xr:uid="{F0243B12-AEB5-4336-B16D-F9A9D4ED371A}"/>
    <cellStyle name="20% - uthevingsfarge 5 2 4 3 2" xfId="8525" xr:uid="{8B2D32EA-679E-4CA3-B9A0-58488AA55EBA}"/>
    <cellStyle name="20% - uthevingsfarge 5 2 4 3 2 2" xfId="8526" xr:uid="{14552BC6-CB02-4082-944C-5DD4CACB4234}"/>
    <cellStyle name="20% - uthevingsfarge 5 2 4 3 2 2 2" xfId="8527" xr:uid="{63796951-C7DF-4B33-A0B6-D321264E1B7E}"/>
    <cellStyle name="20% - uthevingsfarge 5 2 4 3 2 2 3" xfId="8528" xr:uid="{1EC3AF14-C501-42B5-850D-F5E6A965B4E0}"/>
    <cellStyle name="20% - uthevingsfarge 5 2 4 3 2 3" xfId="8529" xr:uid="{CF4E1CAD-0A9D-4567-B91C-4F6CCD32B26C}"/>
    <cellStyle name="20% - uthevingsfarge 5 2 4 3 2 4" xfId="8530" xr:uid="{65331105-ED73-42BB-8300-28A1D18D29AC}"/>
    <cellStyle name="20% - uthevingsfarge 5 2 4 3 3" xfId="8531" xr:uid="{F059FB16-FD59-479E-91B5-344A5CA52ED4}"/>
    <cellStyle name="20% - uthevingsfarge 5 2 4 3 3 2" xfId="8532" xr:uid="{7EBE0C4E-E04D-44FA-B2B9-81A3872A4001}"/>
    <cellStyle name="20% - uthevingsfarge 5 2 4 3 3 3" xfId="8533" xr:uid="{6FA4C093-DFC6-4A6C-A594-4E0F48C596E5}"/>
    <cellStyle name="20% - uthevingsfarge 5 2 4 3 4" xfId="8534" xr:uid="{003548BD-6945-421E-954E-8694133A9758}"/>
    <cellStyle name="20% - uthevingsfarge 5 2 4 3 5" xfId="8535" xr:uid="{E824CA2E-CC18-4372-9340-2584999610DC}"/>
    <cellStyle name="20% - uthevingsfarge 5 2 4 3 6" xfId="8536" xr:uid="{CDD94DD4-F52D-4AAF-BC41-A7779F212254}"/>
    <cellStyle name="20% - uthevingsfarge 5 2 4 4" xfId="8537" xr:uid="{8A5B9D3A-8D7C-4CFB-A525-426425F26AC2}"/>
    <cellStyle name="20% - uthevingsfarge 5 2 4 4 2" xfId="8538" xr:uid="{6A585DC6-6832-4CBE-B805-F84419F52CCD}"/>
    <cellStyle name="20% - uthevingsfarge 5 2 4 4 2 2" xfId="8539" xr:uid="{1B61DF4D-0614-46BD-AD11-0AAE2BBA04C0}"/>
    <cellStyle name="20% - uthevingsfarge 5 2 4 4 2 3" xfId="8540" xr:uid="{9909C20D-1F1B-4402-8FE5-5E47A4A2CD30}"/>
    <cellStyle name="20% - uthevingsfarge 5 2 4 4 3" xfId="8541" xr:uid="{FCB50138-9D29-48F8-B53A-BB727B5CD6A4}"/>
    <cellStyle name="20% - uthevingsfarge 5 2 4 4 4" xfId="8542" xr:uid="{302ECA7C-5548-42EF-93DB-E43A93FDC1E5}"/>
    <cellStyle name="20% - uthevingsfarge 5 2 4 5" xfId="8543" xr:uid="{A8CC60BE-321B-405F-8BA9-926CE52A0E63}"/>
    <cellStyle name="20% - uthevingsfarge 5 2 4 5 2" xfId="8544" xr:uid="{6F00965B-FD45-4F5A-B292-B89A900C2675}"/>
    <cellStyle name="20% - uthevingsfarge 5 2 4 5 2 2" xfId="8545" xr:uid="{AA9AEE84-2AB0-4060-B3A7-97083E44D989}"/>
    <cellStyle name="20% - uthevingsfarge 5 2 4 5 2 3" xfId="8546" xr:uid="{6D200DEB-0764-44A3-AC3D-49FC26F3D3FD}"/>
    <cellStyle name="20% - uthevingsfarge 5 2 4 5 3" xfId="8547" xr:uid="{2D240FF1-9CB8-43DD-9FAC-87B67FFE77E3}"/>
    <cellStyle name="20% - uthevingsfarge 5 2 4 5 4" xfId="8548" xr:uid="{A0808C7E-F4B5-4049-8C8F-2A3420D904E8}"/>
    <cellStyle name="20% - uthevingsfarge 5 2 4 6" xfId="8549" xr:uid="{3AD21C17-C7AA-4F13-8486-4FAB5A09D187}"/>
    <cellStyle name="20% - uthevingsfarge 5 2 4 6 2" xfId="8550" xr:uid="{3BB374EB-36B1-4A83-9B3D-5F95A2E52408}"/>
    <cellStyle name="20% - uthevingsfarge 5 2 4 6 3" xfId="8551" xr:uid="{9B68F514-0295-4AEB-8825-F739BC0FEF62}"/>
    <cellStyle name="20% - uthevingsfarge 5 2 4 7" xfId="8552" xr:uid="{D05EE813-895C-4D72-838A-F853DBD42352}"/>
    <cellStyle name="20% - uthevingsfarge 5 2 4 7 2" xfId="8553" xr:uid="{536C4FF7-1156-4519-B070-98338F3F55C0}"/>
    <cellStyle name="20% - uthevingsfarge 5 2 4 7 3" xfId="8554" xr:uid="{9019B10B-3F32-4071-848C-7481ADF58EF4}"/>
    <cellStyle name="20% - uthevingsfarge 5 2 4 8" xfId="8555" xr:uid="{1D273C50-EEA2-4F02-BC03-1007E59C7A0F}"/>
    <cellStyle name="20% - uthevingsfarge 5 2 4 9" xfId="8556" xr:uid="{8772B4AE-3151-4C94-B6D5-F0039A627FFE}"/>
    <cellStyle name="20% - uthevingsfarge 5 2 5" xfId="123" xr:uid="{68585495-EB95-495D-812B-5F56EA44F309}"/>
    <cellStyle name="20% - uthevingsfarge 5 2 5 2" xfId="8557" xr:uid="{9A997828-A6F1-46F0-A408-B53EBBECF03A}"/>
    <cellStyle name="20% - uthevingsfarge 5 2 5 2 2" xfId="8558" xr:uid="{02D172DB-61AE-4DFE-8E91-D134DB7FFB47}"/>
    <cellStyle name="20% - uthevingsfarge 5 2 5 2 2 2" xfId="8559" xr:uid="{1FDA3EDB-FCE2-4906-8E6A-D490501668E4}"/>
    <cellStyle name="20% - uthevingsfarge 5 2 5 2 2 3" xfId="8560" xr:uid="{C3BDA20A-7A42-4643-B55C-E1A062834F0B}"/>
    <cellStyle name="20% - uthevingsfarge 5 2 5 2 3" xfId="8561" xr:uid="{9E7176E5-106B-420B-8090-1466CE9CDB32}"/>
    <cellStyle name="20% - uthevingsfarge 5 2 5 2 4" xfId="8562" xr:uid="{94B5D612-2976-46B4-8582-082129E932D8}"/>
    <cellStyle name="20% - uthevingsfarge 5 2 5 3" xfId="8563" xr:uid="{65BA9463-3520-4A44-A4DC-810A6FA28DCF}"/>
    <cellStyle name="20% - uthevingsfarge 5 2 5 3 2" xfId="8564" xr:uid="{C13B614F-07CF-47DF-B463-3984E5DE3C63}"/>
    <cellStyle name="20% - uthevingsfarge 5 2 5 3 3" xfId="8565" xr:uid="{18D429DB-80C8-401B-9D07-B20FF581E4CB}"/>
    <cellStyle name="20% - uthevingsfarge 5 2 5 4" xfId="8566" xr:uid="{E78468D6-16FD-4B75-A1FD-77203C67CAA3}"/>
    <cellStyle name="20% - uthevingsfarge 5 2 5 5" xfId="8567" xr:uid="{D1177E17-F63E-4EBB-8C3C-9DF69A613DF9}"/>
    <cellStyle name="20% - uthevingsfarge 5 2 5 6" xfId="8568" xr:uid="{37164DCF-4697-4B28-97BF-A14308712C6F}"/>
    <cellStyle name="20% - uthevingsfarge 5 2 6" xfId="124" xr:uid="{5CB0D752-81FB-4DF9-9622-3F6FD92EF7CA}"/>
    <cellStyle name="20% - uthevingsfarge 5 2 6 2" xfId="8569" xr:uid="{78F59D87-F1EA-4AEE-9B37-1C3F7BDB7E68}"/>
    <cellStyle name="20% - uthevingsfarge 5 2 6 2 2" xfId="8570" xr:uid="{82D0A6FC-18FF-4922-9380-CF474BE93656}"/>
    <cellStyle name="20% - uthevingsfarge 5 2 6 2 2 2" xfId="8571" xr:uid="{69F8FCD5-8DDE-4409-8F13-4B3DE41F6F78}"/>
    <cellStyle name="20% - uthevingsfarge 5 2 6 2 2 3" xfId="8572" xr:uid="{B3A3BCF7-D6A1-4C6D-991F-B0C3F7EB7D58}"/>
    <cellStyle name="20% - uthevingsfarge 5 2 6 2 3" xfId="8573" xr:uid="{23B952C3-29AB-4DB4-AF63-988074E99E32}"/>
    <cellStyle name="20% - uthevingsfarge 5 2 6 2 4" xfId="8574" xr:uid="{A40509CD-C4E7-4BF9-9FB8-C7DB1A81C48F}"/>
    <cellStyle name="20% - uthevingsfarge 5 2 6 3" xfId="8575" xr:uid="{F773A994-3F28-416C-818A-8BF927EEE5BC}"/>
    <cellStyle name="20% - uthevingsfarge 5 2 6 3 2" xfId="8576" xr:uid="{BAF9DED6-514F-4C34-923E-44C9E21071AA}"/>
    <cellStyle name="20% - uthevingsfarge 5 2 6 3 3" xfId="8577" xr:uid="{29F543E0-9BBD-44F2-9236-70584E0DF296}"/>
    <cellStyle name="20% - uthevingsfarge 5 2 6 4" xfId="8578" xr:uid="{483EBF26-49FC-4C6A-95B9-83C6C1DB26BF}"/>
    <cellStyle name="20% - uthevingsfarge 5 2 6 5" xfId="8579" xr:uid="{85C72466-B412-4BBB-BA4E-62BB830D6415}"/>
    <cellStyle name="20% - uthevingsfarge 5 2 6 6" xfId="8580" xr:uid="{CE1435C5-7841-4F3C-9E32-23728B230904}"/>
    <cellStyle name="20% - uthevingsfarge 5 2 7" xfId="8581" xr:uid="{5440E427-0B20-4F36-9235-940A67CA9379}"/>
    <cellStyle name="20% - uthevingsfarge 5 2 7 2" xfId="8582" xr:uid="{B8A79DAE-EA64-4EA4-A96C-C145789A8261}"/>
    <cellStyle name="20% - uthevingsfarge 5 2 7 2 2" xfId="8583" xr:uid="{4D5F4AD4-CE7E-40AC-B870-97B50759AFAC}"/>
    <cellStyle name="20% - uthevingsfarge 5 2 7 2 3" xfId="8584" xr:uid="{B33DD325-55E8-4785-AC06-917BEC45D72A}"/>
    <cellStyle name="20% - uthevingsfarge 5 2 7 3" xfId="8585" xr:uid="{750BA354-CDD6-4342-8634-2BA17534B9D9}"/>
    <cellStyle name="20% - uthevingsfarge 5 2 7 4" xfId="8586" xr:uid="{7937B98A-9840-4898-B440-1A25673C1562}"/>
    <cellStyle name="20% - uthevingsfarge 5 2 8" xfId="8587" xr:uid="{0A842EE1-DCB5-4C2E-9863-7CDAECA4BA49}"/>
    <cellStyle name="20% - uthevingsfarge 5 2 8 2" xfId="8588" xr:uid="{035D06E7-FAEC-406E-AC19-AFB0672313E6}"/>
    <cellStyle name="20% - uthevingsfarge 5 2 8 2 2" xfId="8589" xr:uid="{98742443-2AE9-4B0C-904E-C936C0C80AD9}"/>
    <cellStyle name="20% - uthevingsfarge 5 2 8 2 3" xfId="8590" xr:uid="{C2B1493C-3C3E-4D21-94E0-BB476D0DD35E}"/>
    <cellStyle name="20% - uthevingsfarge 5 2 8 3" xfId="8591" xr:uid="{FB0347DD-96EB-444A-A9D9-E5E820968381}"/>
    <cellStyle name="20% - uthevingsfarge 5 2 8 4" xfId="8592" xr:uid="{AA40694A-34B1-4895-B1A3-19467C5E0ACC}"/>
    <cellStyle name="20% - uthevingsfarge 5 2 9" xfId="8593" xr:uid="{7572190F-87EC-41BF-A707-6CE9C497AAAC}"/>
    <cellStyle name="20% - uthevingsfarge 5 2 9 2" xfId="8594" xr:uid="{CC624548-70E1-4A95-8E92-437EB0D84195}"/>
    <cellStyle name="20% - uthevingsfarge 5 2 9 3" xfId="8595" xr:uid="{2FFA6B69-CA55-42CA-8B23-500C7BEADC08}"/>
    <cellStyle name="20% - uthevingsfarge 5 3" xfId="125" xr:uid="{BDB49FCF-F30B-4E0B-8F81-450675267D37}"/>
    <cellStyle name="20% - uthevingsfarge 5 3 2" xfId="126" xr:uid="{A3BE1945-8123-463D-9C0D-D1E529DA6F92}"/>
    <cellStyle name="20% - uthevingsfarge 5 3 3" xfId="127" xr:uid="{3A116A02-69DC-43D2-9D88-059889B74E46}"/>
    <cellStyle name="20% - uthevingsfarge 5 4" xfId="128" xr:uid="{8CB684AC-E127-4DF4-86C8-74B29380D191}"/>
    <cellStyle name="20% - uthevingsfarge 5 4 10" xfId="8596" xr:uid="{5B51E335-631A-40A9-BD92-BE18F8DAD381}"/>
    <cellStyle name="20% - uthevingsfarge 5 4 10 2" xfId="8597" xr:uid="{6E05558A-69E6-4601-99AD-185DFCBFF367}"/>
    <cellStyle name="20% - uthevingsfarge 5 4 10 3" xfId="8598" xr:uid="{9364CD53-8F4A-4222-954F-8BA520E6C803}"/>
    <cellStyle name="20% - uthevingsfarge 5 4 11" xfId="8599" xr:uid="{57B12965-9F33-432A-935B-575012F03C01}"/>
    <cellStyle name="20% - uthevingsfarge 5 4 12" xfId="8600" xr:uid="{C3A1D805-47DE-4F99-9175-655A76BAB328}"/>
    <cellStyle name="20% - uthevingsfarge 5 4 13" xfId="8601" xr:uid="{7498E66C-1217-48A6-ABB9-A9C63DA91E8A}"/>
    <cellStyle name="20% - uthevingsfarge 5 4 2" xfId="129" xr:uid="{9CB76DE6-0AA3-4A50-BBBB-E4C110F56DF0}"/>
    <cellStyle name="20% - uthevingsfarge 5 4 2 10" xfId="8602" xr:uid="{E1EE3322-E271-4EBA-8A59-931DC40E1A8D}"/>
    <cellStyle name="20% - uthevingsfarge 5 4 2 11" xfId="8603" xr:uid="{1AB6314C-94B9-40A5-989F-28F745FB6143}"/>
    <cellStyle name="20% - uthevingsfarge 5 4 2 12" xfId="8604" xr:uid="{CCDBFA41-F00D-4ED6-8D4A-2427A77F05E7}"/>
    <cellStyle name="20% - uthevingsfarge 5 4 2 2" xfId="130" xr:uid="{11B54F28-74AA-463D-AAFF-D4B08CB2873E}"/>
    <cellStyle name="20% - uthevingsfarge 5 4 2 2 10" xfId="8605" xr:uid="{91B56778-FB2B-4E2A-9AD0-D1B22B9D1F41}"/>
    <cellStyle name="20% - uthevingsfarge 5 4 2 2 11" xfId="8606" xr:uid="{5CE9A89A-2B6B-46CF-BB5E-55FBD6848307}"/>
    <cellStyle name="20% - uthevingsfarge 5 4 2 2 2" xfId="131" xr:uid="{5A85E9CD-553C-4C32-BEE6-546E83061E12}"/>
    <cellStyle name="20% - uthevingsfarge 5 4 2 2 2 10" xfId="8607" xr:uid="{B0456163-2148-43A3-92B2-AE0EDC649E02}"/>
    <cellStyle name="20% - uthevingsfarge 5 4 2 2 2 2" xfId="132" xr:uid="{8A9668AF-53DE-4335-82CC-4EAD392F6A5F}"/>
    <cellStyle name="20% - uthevingsfarge 5 4 2 2 2 2 2" xfId="8608" xr:uid="{A13550D1-112B-45DA-B6CF-0FA248BA7B52}"/>
    <cellStyle name="20% - uthevingsfarge 5 4 2 2 2 2 2 2" xfId="8609" xr:uid="{73F6FDF2-CBD5-477E-A009-DEDE87C8A765}"/>
    <cellStyle name="20% - uthevingsfarge 5 4 2 2 2 2 2 2 2" xfId="8610" xr:uid="{B9EE2748-4045-41DA-A9B4-D09E18DFE7E3}"/>
    <cellStyle name="20% - uthevingsfarge 5 4 2 2 2 2 2 2 3" xfId="8611" xr:uid="{F8212D49-8298-4712-A877-C17C09259E12}"/>
    <cellStyle name="20% - uthevingsfarge 5 4 2 2 2 2 2 3" xfId="8612" xr:uid="{1A557399-BC01-41CA-9FDB-30D98FEE4984}"/>
    <cellStyle name="20% - uthevingsfarge 5 4 2 2 2 2 2 4" xfId="8613" xr:uid="{D1083C68-B836-4FCB-83A0-3D6E3F59C2DC}"/>
    <cellStyle name="20% - uthevingsfarge 5 4 2 2 2 2 3" xfId="8614" xr:uid="{0330BA1C-56C4-4CD2-8345-E798586C374D}"/>
    <cellStyle name="20% - uthevingsfarge 5 4 2 2 2 2 3 2" xfId="8615" xr:uid="{2B6EC993-AF7D-4216-B25E-EB694947FA0F}"/>
    <cellStyle name="20% - uthevingsfarge 5 4 2 2 2 2 3 3" xfId="8616" xr:uid="{1562DE9B-8785-4BA0-BAB4-B1FBFB103268}"/>
    <cellStyle name="20% - uthevingsfarge 5 4 2 2 2 2 4" xfId="8617" xr:uid="{96879B6C-07AD-4D47-8CBC-AA298077BF3E}"/>
    <cellStyle name="20% - uthevingsfarge 5 4 2 2 2 2 5" xfId="8618" xr:uid="{A1C752D1-C753-4943-9464-04B34C951F4F}"/>
    <cellStyle name="20% - uthevingsfarge 5 4 2 2 2 2 6" xfId="8619" xr:uid="{F75F5F96-0605-4FC0-A565-40F949E89434}"/>
    <cellStyle name="20% - uthevingsfarge 5 4 2 2 2 3" xfId="133" xr:uid="{B0CB0491-81C9-4533-B1C3-DCE00ED185CB}"/>
    <cellStyle name="20% - uthevingsfarge 5 4 2 2 2 3 2" xfId="8620" xr:uid="{EC18337D-B064-46C5-9779-78BDB7EEEFFD}"/>
    <cellStyle name="20% - uthevingsfarge 5 4 2 2 2 3 2 2" xfId="8621" xr:uid="{7412773F-684E-4559-9516-E21C7F5A9EF2}"/>
    <cellStyle name="20% - uthevingsfarge 5 4 2 2 2 3 2 2 2" xfId="8622" xr:uid="{573A3294-E921-4945-80AE-A5909B6CAF17}"/>
    <cellStyle name="20% - uthevingsfarge 5 4 2 2 2 3 2 2 3" xfId="8623" xr:uid="{1F2C1ADA-170F-4CD5-ADAA-9A2DB2128431}"/>
    <cellStyle name="20% - uthevingsfarge 5 4 2 2 2 3 2 3" xfId="8624" xr:uid="{FF058268-9AEE-4199-B13C-A8BF3371FA13}"/>
    <cellStyle name="20% - uthevingsfarge 5 4 2 2 2 3 2 4" xfId="8625" xr:uid="{A7E1632F-5C43-4A76-A11F-AB72203F8DDA}"/>
    <cellStyle name="20% - uthevingsfarge 5 4 2 2 2 3 3" xfId="8626" xr:uid="{07195609-D7A9-4026-A576-D97A9EFE5556}"/>
    <cellStyle name="20% - uthevingsfarge 5 4 2 2 2 3 3 2" xfId="8627" xr:uid="{A016E1A8-75FD-4C11-91D1-3FEC3AA1E3D9}"/>
    <cellStyle name="20% - uthevingsfarge 5 4 2 2 2 3 3 3" xfId="8628" xr:uid="{AB679E98-7683-4957-8D2A-42CE151D39B2}"/>
    <cellStyle name="20% - uthevingsfarge 5 4 2 2 2 3 4" xfId="8629" xr:uid="{9AFC20D4-5B9E-409B-8541-E77ACAA98CA2}"/>
    <cellStyle name="20% - uthevingsfarge 5 4 2 2 2 3 5" xfId="8630" xr:uid="{53E0D754-1023-41F6-8A9C-DB63DBD8768F}"/>
    <cellStyle name="20% - uthevingsfarge 5 4 2 2 2 3 6" xfId="8631" xr:uid="{5189500D-AA7C-4D5D-B63A-20A5B924AEB1}"/>
    <cellStyle name="20% - uthevingsfarge 5 4 2 2 2 4" xfId="8632" xr:uid="{3149F43C-3637-47D4-BADE-21188FCD3043}"/>
    <cellStyle name="20% - uthevingsfarge 5 4 2 2 2 4 2" xfId="8633" xr:uid="{D65037E1-E4BB-4FA8-B778-34C937FE5B31}"/>
    <cellStyle name="20% - uthevingsfarge 5 4 2 2 2 4 2 2" xfId="8634" xr:uid="{29C9B60A-F0A6-41AE-A824-53C4FDEC0917}"/>
    <cellStyle name="20% - uthevingsfarge 5 4 2 2 2 4 2 3" xfId="8635" xr:uid="{E041016B-36D5-423E-BAB5-BA5ACD62BAF4}"/>
    <cellStyle name="20% - uthevingsfarge 5 4 2 2 2 4 3" xfId="8636" xr:uid="{61E53A3E-533A-499C-9FF1-DF08EA90B069}"/>
    <cellStyle name="20% - uthevingsfarge 5 4 2 2 2 4 4" xfId="8637" xr:uid="{22A6EEDD-9AA1-4750-BD2D-1081C0C42E3E}"/>
    <cellStyle name="20% - uthevingsfarge 5 4 2 2 2 5" xfId="8638" xr:uid="{0486ECE9-76FB-43AC-9715-2426D9A6F110}"/>
    <cellStyle name="20% - uthevingsfarge 5 4 2 2 2 5 2" xfId="8639" xr:uid="{06F4A1A4-4BFC-40B9-9793-758F03E773A3}"/>
    <cellStyle name="20% - uthevingsfarge 5 4 2 2 2 5 2 2" xfId="8640" xr:uid="{531FCA62-F7AA-49AF-BFF2-31CF9C1A7955}"/>
    <cellStyle name="20% - uthevingsfarge 5 4 2 2 2 5 2 3" xfId="8641" xr:uid="{9AAFAB91-88E6-49F6-85FC-4D973CDAF902}"/>
    <cellStyle name="20% - uthevingsfarge 5 4 2 2 2 5 3" xfId="8642" xr:uid="{852812DE-175E-429F-A332-83D018185830}"/>
    <cellStyle name="20% - uthevingsfarge 5 4 2 2 2 5 4" xfId="8643" xr:uid="{CBC0BEBF-D90A-45AB-B399-C2045349A93D}"/>
    <cellStyle name="20% - uthevingsfarge 5 4 2 2 2 6" xfId="8644" xr:uid="{552A6C85-738C-455F-B5DD-3B52305FAB43}"/>
    <cellStyle name="20% - uthevingsfarge 5 4 2 2 2 6 2" xfId="8645" xr:uid="{60B730EB-9B5E-4249-9FE0-B5AC3B076411}"/>
    <cellStyle name="20% - uthevingsfarge 5 4 2 2 2 6 3" xfId="8646" xr:uid="{EAFB1427-7EA9-4F21-BFF0-2C7B00D2781C}"/>
    <cellStyle name="20% - uthevingsfarge 5 4 2 2 2 7" xfId="8647" xr:uid="{0268619E-B9BB-49A1-A469-47D2C47DEE93}"/>
    <cellStyle name="20% - uthevingsfarge 5 4 2 2 2 7 2" xfId="8648" xr:uid="{B6E72DCA-A4F5-45E0-8A33-6B593DDBD680}"/>
    <cellStyle name="20% - uthevingsfarge 5 4 2 2 2 7 3" xfId="8649" xr:uid="{355313BE-3C87-4A58-B449-52F4F2DB39D2}"/>
    <cellStyle name="20% - uthevingsfarge 5 4 2 2 2 8" xfId="8650" xr:uid="{7AF6FF64-8E72-4AED-9FEA-BA4A7DCE33C1}"/>
    <cellStyle name="20% - uthevingsfarge 5 4 2 2 2 9" xfId="8651" xr:uid="{67326102-1D13-4D47-BB3F-0051A7F8D4B8}"/>
    <cellStyle name="20% - uthevingsfarge 5 4 2 2 3" xfId="134" xr:uid="{4221E866-6536-48E5-ADE6-0BDEC39F8A03}"/>
    <cellStyle name="20% - uthevingsfarge 5 4 2 2 3 2" xfId="8652" xr:uid="{3E5B6F2C-0336-45AD-905B-008E932584F5}"/>
    <cellStyle name="20% - uthevingsfarge 5 4 2 2 3 2 2" xfId="8653" xr:uid="{E1D8CFD2-8755-4CEA-97BF-8CC95648F1E0}"/>
    <cellStyle name="20% - uthevingsfarge 5 4 2 2 3 2 2 2" xfId="8654" xr:uid="{E7578A06-8750-4CDA-B9F6-8013DD494C9C}"/>
    <cellStyle name="20% - uthevingsfarge 5 4 2 2 3 2 2 3" xfId="8655" xr:uid="{1317B727-C652-4C21-B59F-41B29DB8505E}"/>
    <cellStyle name="20% - uthevingsfarge 5 4 2 2 3 2 3" xfId="8656" xr:uid="{E317B4FA-4518-4C0C-B2E0-73A33AC3D39E}"/>
    <cellStyle name="20% - uthevingsfarge 5 4 2 2 3 2 4" xfId="8657" xr:uid="{B424C509-BAEC-42C9-AEEB-5E0567AE004E}"/>
    <cellStyle name="20% - uthevingsfarge 5 4 2 2 3 3" xfId="8658" xr:uid="{EB9FEA4D-5260-4641-9584-95CB7D5F91BA}"/>
    <cellStyle name="20% - uthevingsfarge 5 4 2 2 3 3 2" xfId="8659" xr:uid="{943ECB63-78EF-4C6F-A0B0-8E856D66B395}"/>
    <cellStyle name="20% - uthevingsfarge 5 4 2 2 3 3 3" xfId="8660" xr:uid="{A5B36CE1-713B-41FE-82F9-865600491F43}"/>
    <cellStyle name="20% - uthevingsfarge 5 4 2 2 3 4" xfId="8661" xr:uid="{7E99340C-7AA9-48AC-ACC9-EDEA1C9D7EAF}"/>
    <cellStyle name="20% - uthevingsfarge 5 4 2 2 3 5" xfId="8662" xr:uid="{8E50A4FF-4017-4992-9B23-28776628B608}"/>
    <cellStyle name="20% - uthevingsfarge 5 4 2 2 3 6" xfId="8663" xr:uid="{85218500-83C7-4887-8CB8-23EA060F278C}"/>
    <cellStyle name="20% - uthevingsfarge 5 4 2 2 4" xfId="135" xr:uid="{02EC84DE-B40E-4EBE-B9A7-2CFA2D661D60}"/>
    <cellStyle name="20% - uthevingsfarge 5 4 2 2 4 2" xfId="8664" xr:uid="{9E55840B-54DB-413C-B7E0-C51526563B37}"/>
    <cellStyle name="20% - uthevingsfarge 5 4 2 2 4 2 2" xfId="8665" xr:uid="{45F0BFE8-27E0-4E59-A5B7-ACAF34BC115D}"/>
    <cellStyle name="20% - uthevingsfarge 5 4 2 2 4 2 2 2" xfId="8666" xr:uid="{0FD4525B-F483-407A-9D86-B878B382F0E8}"/>
    <cellStyle name="20% - uthevingsfarge 5 4 2 2 4 2 2 3" xfId="8667" xr:uid="{39C2A76A-DBE5-475A-A73F-B4AA57DEC1F9}"/>
    <cellStyle name="20% - uthevingsfarge 5 4 2 2 4 2 3" xfId="8668" xr:uid="{4BA7456B-3B55-4AB7-922B-E4636E01AA45}"/>
    <cellStyle name="20% - uthevingsfarge 5 4 2 2 4 2 4" xfId="8669" xr:uid="{2246F6E6-B58F-4C85-83A2-B13C19CB7CA7}"/>
    <cellStyle name="20% - uthevingsfarge 5 4 2 2 4 3" xfId="8670" xr:uid="{1BCFEF18-610F-4257-9B2E-D71AE3F648D8}"/>
    <cellStyle name="20% - uthevingsfarge 5 4 2 2 4 3 2" xfId="8671" xr:uid="{2AAC4701-8EB6-4CDA-A7D6-89448ED8625F}"/>
    <cellStyle name="20% - uthevingsfarge 5 4 2 2 4 3 3" xfId="8672" xr:uid="{8D5418D9-3517-4389-B095-2E771D875A01}"/>
    <cellStyle name="20% - uthevingsfarge 5 4 2 2 4 4" xfId="8673" xr:uid="{B3AFF8A7-99C4-42CD-946D-867A91427E08}"/>
    <cellStyle name="20% - uthevingsfarge 5 4 2 2 4 5" xfId="8674" xr:uid="{7B9FD2EC-6671-4E17-96E1-51B7CBFB2D11}"/>
    <cellStyle name="20% - uthevingsfarge 5 4 2 2 4 6" xfId="8675" xr:uid="{A9823C61-9AD8-4B86-830E-EE21E735A34C}"/>
    <cellStyle name="20% - uthevingsfarge 5 4 2 2 5" xfId="8676" xr:uid="{B5B2350B-2DDB-4514-A997-FDDFBBB457C0}"/>
    <cellStyle name="20% - uthevingsfarge 5 4 2 2 5 2" xfId="8677" xr:uid="{DAB8A47B-6538-4E14-B437-048A223DAF71}"/>
    <cellStyle name="20% - uthevingsfarge 5 4 2 2 5 2 2" xfId="8678" xr:uid="{2B513FFB-1492-4C3D-A1A9-797CB6466944}"/>
    <cellStyle name="20% - uthevingsfarge 5 4 2 2 5 2 3" xfId="8679" xr:uid="{A387B2D4-68A3-467B-99BB-B142B4B1A2F2}"/>
    <cellStyle name="20% - uthevingsfarge 5 4 2 2 5 3" xfId="8680" xr:uid="{1BBC7611-7FB0-459D-A702-BF0B34F6021C}"/>
    <cellStyle name="20% - uthevingsfarge 5 4 2 2 5 4" xfId="8681" xr:uid="{AF914080-B144-4E86-8BB1-4BFEEB043409}"/>
    <cellStyle name="20% - uthevingsfarge 5 4 2 2 6" xfId="8682" xr:uid="{3A57A198-23C9-48F1-BB49-7D448D8CD440}"/>
    <cellStyle name="20% - uthevingsfarge 5 4 2 2 6 2" xfId="8683" xr:uid="{FEF1E2A3-105B-4A11-A821-84C8659B833D}"/>
    <cellStyle name="20% - uthevingsfarge 5 4 2 2 6 2 2" xfId="8684" xr:uid="{599D2C09-875A-4EF0-AFA8-C883D3E28075}"/>
    <cellStyle name="20% - uthevingsfarge 5 4 2 2 6 2 3" xfId="8685" xr:uid="{EF06DBE3-F50E-4279-8545-C9BA11107DDF}"/>
    <cellStyle name="20% - uthevingsfarge 5 4 2 2 6 3" xfId="8686" xr:uid="{059D1CBC-3C1A-4ED9-A319-2F96E25D2EE6}"/>
    <cellStyle name="20% - uthevingsfarge 5 4 2 2 6 4" xfId="8687" xr:uid="{EB6150BC-21FE-4F75-BCDB-458734D9FBAE}"/>
    <cellStyle name="20% - uthevingsfarge 5 4 2 2 7" xfId="8688" xr:uid="{95FAAED6-9F8B-489A-AAF4-4C971A49CA6F}"/>
    <cellStyle name="20% - uthevingsfarge 5 4 2 2 7 2" xfId="8689" xr:uid="{687AF936-F510-4F1D-83CF-3731B594CC89}"/>
    <cellStyle name="20% - uthevingsfarge 5 4 2 2 7 3" xfId="8690" xr:uid="{CE3F37CC-F879-48E2-992C-03E6A5C4E193}"/>
    <cellStyle name="20% - uthevingsfarge 5 4 2 2 8" xfId="8691" xr:uid="{B9AF4169-9F90-4A34-8DBE-054386455454}"/>
    <cellStyle name="20% - uthevingsfarge 5 4 2 2 8 2" xfId="8692" xr:uid="{AE6D5309-CA94-4786-A08E-6B2CEFB3650C}"/>
    <cellStyle name="20% - uthevingsfarge 5 4 2 2 8 3" xfId="8693" xr:uid="{CBC1AD88-04FE-4825-A4F1-2A6283F78731}"/>
    <cellStyle name="20% - uthevingsfarge 5 4 2 2 9" xfId="8694" xr:uid="{22987838-F126-4C53-B5E2-99E3DF29B7CA}"/>
    <cellStyle name="20% - uthevingsfarge 5 4 2 3" xfId="136" xr:uid="{3E0EBCCC-B624-4911-8AB5-2104A7FCCCFE}"/>
    <cellStyle name="20% - uthevingsfarge 5 4 2 3 10" xfId="8695" xr:uid="{D0967F69-3732-484F-8134-DCFFCAAC65DD}"/>
    <cellStyle name="20% - uthevingsfarge 5 4 2 3 2" xfId="137" xr:uid="{F4CDF4C2-8524-45FA-B8BF-768C4219BD06}"/>
    <cellStyle name="20% - uthevingsfarge 5 4 2 3 2 2" xfId="8696" xr:uid="{D654AEBC-5A8D-4635-8B4C-29F7F6015FAB}"/>
    <cellStyle name="20% - uthevingsfarge 5 4 2 3 2 2 2" xfId="8697" xr:uid="{18DB2B3D-BBF9-4593-B6DD-A232E0C077BD}"/>
    <cellStyle name="20% - uthevingsfarge 5 4 2 3 2 2 2 2" xfId="8698" xr:uid="{F5BCC4C8-D817-48DA-B69D-C645B43CC046}"/>
    <cellStyle name="20% - uthevingsfarge 5 4 2 3 2 2 2 3" xfId="8699" xr:uid="{9E8777DA-CB91-47A4-A6D0-B6CF5F70F4BE}"/>
    <cellStyle name="20% - uthevingsfarge 5 4 2 3 2 2 3" xfId="8700" xr:uid="{0CFBAC37-9AE1-4484-9D32-F75BA0591DD0}"/>
    <cellStyle name="20% - uthevingsfarge 5 4 2 3 2 2 4" xfId="8701" xr:uid="{F296A16B-E0DF-4E3E-A4B1-E55158B3FCE2}"/>
    <cellStyle name="20% - uthevingsfarge 5 4 2 3 2 3" xfId="8702" xr:uid="{B24FE9D1-136D-4669-9A81-C415CB346EA3}"/>
    <cellStyle name="20% - uthevingsfarge 5 4 2 3 2 3 2" xfId="8703" xr:uid="{F02A5953-8584-4FCE-B37D-95C480A9EDC2}"/>
    <cellStyle name="20% - uthevingsfarge 5 4 2 3 2 3 3" xfId="8704" xr:uid="{E2AC8472-14B1-4360-88FA-D20628511F6D}"/>
    <cellStyle name="20% - uthevingsfarge 5 4 2 3 2 4" xfId="8705" xr:uid="{F642BD50-84A8-42CE-B998-55BE598B086D}"/>
    <cellStyle name="20% - uthevingsfarge 5 4 2 3 2 5" xfId="8706" xr:uid="{0A801A8C-C019-4228-A3D1-37FD0D01CA23}"/>
    <cellStyle name="20% - uthevingsfarge 5 4 2 3 2 6" xfId="8707" xr:uid="{BC3084A8-1D78-4D34-B104-74249553EC51}"/>
    <cellStyle name="20% - uthevingsfarge 5 4 2 3 3" xfId="138" xr:uid="{267F0142-FEF2-4A1E-84F9-5CAB4D99AE00}"/>
    <cellStyle name="20% - uthevingsfarge 5 4 2 3 3 2" xfId="8708" xr:uid="{38BAE1FA-6D84-4906-9EAD-F31DF72E0591}"/>
    <cellStyle name="20% - uthevingsfarge 5 4 2 3 3 2 2" xfId="8709" xr:uid="{107C3BDD-C8C9-48F6-A214-1E65809614B4}"/>
    <cellStyle name="20% - uthevingsfarge 5 4 2 3 3 2 2 2" xfId="8710" xr:uid="{4475D4FC-D0C8-4974-81BD-8FBFBC3A3C69}"/>
    <cellStyle name="20% - uthevingsfarge 5 4 2 3 3 2 2 3" xfId="8711" xr:uid="{80C9E83F-A4C1-489A-864B-1912FA7949D2}"/>
    <cellStyle name="20% - uthevingsfarge 5 4 2 3 3 2 3" xfId="8712" xr:uid="{4B9B5068-E81B-49CC-9FA4-1A0E1B9BBB43}"/>
    <cellStyle name="20% - uthevingsfarge 5 4 2 3 3 2 4" xfId="8713" xr:uid="{02780E7E-43D6-459C-ACB8-224E7648ECDC}"/>
    <cellStyle name="20% - uthevingsfarge 5 4 2 3 3 3" xfId="8714" xr:uid="{0F02F46A-35EE-4D89-BCE1-4AFCC01B246D}"/>
    <cellStyle name="20% - uthevingsfarge 5 4 2 3 3 3 2" xfId="8715" xr:uid="{1BC5A9F4-9866-4793-A2D4-C2550190CEED}"/>
    <cellStyle name="20% - uthevingsfarge 5 4 2 3 3 3 3" xfId="8716" xr:uid="{C012A172-1280-4155-9298-B3BC2C8B9393}"/>
    <cellStyle name="20% - uthevingsfarge 5 4 2 3 3 4" xfId="8717" xr:uid="{8A010992-2041-40F7-A2B8-DC085280B503}"/>
    <cellStyle name="20% - uthevingsfarge 5 4 2 3 3 5" xfId="8718" xr:uid="{F1C981C5-027D-4748-B9D7-0B35569B4B00}"/>
    <cellStyle name="20% - uthevingsfarge 5 4 2 3 3 6" xfId="8719" xr:uid="{D4EFB542-278D-4177-8236-17E504C39EDF}"/>
    <cellStyle name="20% - uthevingsfarge 5 4 2 3 4" xfId="8720" xr:uid="{7D0D6CAE-D466-4B44-9915-9DAF1BAB7C6F}"/>
    <cellStyle name="20% - uthevingsfarge 5 4 2 3 4 2" xfId="8721" xr:uid="{52107797-FE04-4E4F-A7C6-77DD61C216E1}"/>
    <cellStyle name="20% - uthevingsfarge 5 4 2 3 4 2 2" xfId="8722" xr:uid="{875E29D9-273C-41EB-9FDF-FFF7FD76AED1}"/>
    <cellStyle name="20% - uthevingsfarge 5 4 2 3 4 2 3" xfId="8723" xr:uid="{17797F7D-2C16-4FE7-8C06-7A2A7009AC5C}"/>
    <cellStyle name="20% - uthevingsfarge 5 4 2 3 4 3" xfId="8724" xr:uid="{C095B52B-D60F-41C4-BB96-979800758066}"/>
    <cellStyle name="20% - uthevingsfarge 5 4 2 3 4 4" xfId="8725" xr:uid="{00A2226C-D514-4F29-97C7-2D93CBAC800B}"/>
    <cellStyle name="20% - uthevingsfarge 5 4 2 3 5" xfId="8726" xr:uid="{EC59E5F4-7A38-4067-9C6B-8E7FEE16E760}"/>
    <cellStyle name="20% - uthevingsfarge 5 4 2 3 5 2" xfId="8727" xr:uid="{A1C78EB3-FB3D-4208-8FF1-D5D5491016A7}"/>
    <cellStyle name="20% - uthevingsfarge 5 4 2 3 5 2 2" xfId="8728" xr:uid="{54B34030-9EC4-4186-B57C-F71579CEC0D9}"/>
    <cellStyle name="20% - uthevingsfarge 5 4 2 3 5 2 3" xfId="8729" xr:uid="{2A93384D-5004-469E-AACA-58666C8BE19F}"/>
    <cellStyle name="20% - uthevingsfarge 5 4 2 3 5 3" xfId="8730" xr:uid="{26E63ECA-B87B-4520-BF5F-AB32EE932C66}"/>
    <cellStyle name="20% - uthevingsfarge 5 4 2 3 5 4" xfId="8731" xr:uid="{3DB09883-CCC6-42F8-9434-5EEA107BC599}"/>
    <cellStyle name="20% - uthevingsfarge 5 4 2 3 6" xfId="8732" xr:uid="{61BC6DB6-7BFD-46FE-9AE3-263ED1979FEB}"/>
    <cellStyle name="20% - uthevingsfarge 5 4 2 3 6 2" xfId="8733" xr:uid="{877B2AF7-B4C0-467C-8A59-425DE2E634D9}"/>
    <cellStyle name="20% - uthevingsfarge 5 4 2 3 6 3" xfId="8734" xr:uid="{C98736F5-F047-4E45-BDE6-3747B0E694D8}"/>
    <cellStyle name="20% - uthevingsfarge 5 4 2 3 7" xfId="8735" xr:uid="{66E1C34C-93F1-491F-8DFD-158FC4444565}"/>
    <cellStyle name="20% - uthevingsfarge 5 4 2 3 7 2" xfId="8736" xr:uid="{1350A1AC-E4BA-4560-8226-00DDA9AB836C}"/>
    <cellStyle name="20% - uthevingsfarge 5 4 2 3 7 3" xfId="8737" xr:uid="{EB227187-AB51-46A9-88A9-9501A5441C2F}"/>
    <cellStyle name="20% - uthevingsfarge 5 4 2 3 8" xfId="8738" xr:uid="{A996E1A9-A288-4FA5-833B-0AE5D90A3440}"/>
    <cellStyle name="20% - uthevingsfarge 5 4 2 3 9" xfId="8739" xr:uid="{A622B7A9-58DA-42E6-AAA7-8B93FC08371A}"/>
    <cellStyle name="20% - uthevingsfarge 5 4 2 4" xfId="139" xr:uid="{85B0A003-55FF-4FF1-8184-4C40309D74C3}"/>
    <cellStyle name="20% - uthevingsfarge 5 4 2 4 2" xfId="8740" xr:uid="{DDECDA4C-83C0-47C0-AF09-D085D57334DA}"/>
    <cellStyle name="20% - uthevingsfarge 5 4 2 4 2 2" xfId="8741" xr:uid="{938A7ECC-1274-40BA-96CF-6CACD9E6F54F}"/>
    <cellStyle name="20% - uthevingsfarge 5 4 2 4 2 2 2" xfId="8742" xr:uid="{9C5A9BAB-1430-4C0B-9022-A31A28437947}"/>
    <cellStyle name="20% - uthevingsfarge 5 4 2 4 2 2 3" xfId="8743" xr:uid="{FEB07DAD-CDA6-4724-88E3-9CA320E848B7}"/>
    <cellStyle name="20% - uthevingsfarge 5 4 2 4 2 3" xfId="8744" xr:uid="{CD2B2219-342A-423A-9794-FC7DA753B155}"/>
    <cellStyle name="20% - uthevingsfarge 5 4 2 4 2 4" xfId="8745" xr:uid="{A472F213-CA8D-4BE3-B678-DF9A125E03AA}"/>
    <cellStyle name="20% - uthevingsfarge 5 4 2 4 3" xfId="8746" xr:uid="{81F4D49E-7D27-4C3B-BD4A-BBA7279C7567}"/>
    <cellStyle name="20% - uthevingsfarge 5 4 2 4 3 2" xfId="8747" xr:uid="{A7FE4A82-2B9F-4D70-9971-281D6E719363}"/>
    <cellStyle name="20% - uthevingsfarge 5 4 2 4 3 3" xfId="8748" xr:uid="{F02FB56E-D7FA-44AC-9384-AFC1BEB2D72F}"/>
    <cellStyle name="20% - uthevingsfarge 5 4 2 4 4" xfId="8749" xr:uid="{F7D6E0FD-22DD-4F2C-BED7-917B4579D6DF}"/>
    <cellStyle name="20% - uthevingsfarge 5 4 2 4 5" xfId="8750" xr:uid="{0697C645-B4CA-4076-9F32-1D2050F26038}"/>
    <cellStyle name="20% - uthevingsfarge 5 4 2 4 6" xfId="8751" xr:uid="{45FD9BF1-A33B-428E-AD38-371823C49729}"/>
    <cellStyle name="20% - uthevingsfarge 5 4 2 5" xfId="140" xr:uid="{E5FB9301-81A0-4C6D-819F-2ACED1253D4D}"/>
    <cellStyle name="20% - uthevingsfarge 5 4 2 5 2" xfId="8752" xr:uid="{BCB32DCF-92F2-4D73-A835-529E136F22A1}"/>
    <cellStyle name="20% - uthevingsfarge 5 4 2 5 2 2" xfId="8753" xr:uid="{CD2A2860-2882-461A-94FC-09A25749C6CB}"/>
    <cellStyle name="20% - uthevingsfarge 5 4 2 5 2 2 2" xfId="8754" xr:uid="{7C3263C2-8CF1-43B0-9F92-0302734EA198}"/>
    <cellStyle name="20% - uthevingsfarge 5 4 2 5 2 2 3" xfId="8755" xr:uid="{08282E4D-E316-4E07-B126-D47E00DB9D3E}"/>
    <cellStyle name="20% - uthevingsfarge 5 4 2 5 2 3" xfId="8756" xr:uid="{8A4587F4-6C2F-4380-AA4B-CE4911031D14}"/>
    <cellStyle name="20% - uthevingsfarge 5 4 2 5 2 4" xfId="8757" xr:uid="{8257EA03-C83B-4B5A-8593-929733BBC7A9}"/>
    <cellStyle name="20% - uthevingsfarge 5 4 2 5 3" xfId="8758" xr:uid="{E4E60BBA-FD54-4E35-9528-512F68A5D1D4}"/>
    <cellStyle name="20% - uthevingsfarge 5 4 2 5 3 2" xfId="8759" xr:uid="{CAC39E85-4EFD-4C4D-9517-48981A725645}"/>
    <cellStyle name="20% - uthevingsfarge 5 4 2 5 3 3" xfId="8760" xr:uid="{BD8813DF-61EB-40A4-9E15-7529DBF7A56A}"/>
    <cellStyle name="20% - uthevingsfarge 5 4 2 5 4" xfId="8761" xr:uid="{DFAAA49C-77E9-4A9D-9AAB-972AF0DBE828}"/>
    <cellStyle name="20% - uthevingsfarge 5 4 2 5 5" xfId="8762" xr:uid="{AA233205-8FA7-44EA-8D1A-DC9D235FECF9}"/>
    <cellStyle name="20% - uthevingsfarge 5 4 2 5 6" xfId="8763" xr:uid="{399DA165-9235-4199-B5FF-330A8A4B7362}"/>
    <cellStyle name="20% - uthevingsfarge 5 4 2 6" xfId="8764" xr:uid="{863CE4F4-D0EE-43B1-837B-AFAE37390EC2}"/>
    <cellStyle name="20% - uthevingsfarge 5 4 2 6 2" xfId="8765" xr:uid="{4E389AD5-F9D3-4C57-A84F-A4DCD50D1B4E}"/>
    <cellStyle name="20% - uthevingsfarge 5 4 2 6 2 2" xfId="8766" xr:uid="{D9DB9A87-BA29-4531-BA9A-7B50464A816F}"/>
    <cellStyle name="20% - uthevingsfarge 5 4 2 6 2 3" xfId="8767" xr:uid="{466CD19F-719C-463C-BF53-67CAF481CC16}"/>
    <cellStyle name="20% - uthevingsfarge 5 4 2 6 3" xfId="8768" xr:uid="{D05AD230-9DDA-4021-91EA-C28C91A8AF8B}"/>
    <cellStyle name="20% - uthevingsfarge 5 4 2 6 4" xfId="8769" xr:uid="{35CD71D3-AE31-45B3-8DE2-0F63062859FA}"/>
    <cellStyle name="20% - uthevingsfarge 5 4 2 7" xfId="8770" xr:uid="{8AD6BA0B-4B94-418D-868B-5CA92FD3862D}"/>
    <cellStyle name="20% - uthevingsfarge 5 4 2 7 2" xfId="8771" xr:uid="{ECF81EC4-6848-4840-87F3-B981F2E91FF7}"/>
    <cellStyle name="20% - uthevingsfarge 5 4 2 7 2 2" xfId="8772" xr:uid="{8CA0A709-FF01-4470-8A54-7F97CBF03F4D}"/>
    <cellStyle name="20% - uthevingsfarge 5 4 2 7 2 3" xfId="8773" xr:uid="{19802507-F08B-4D7D-BA89-9229B4AEDC7F}"/>
    <cellStyle name="20% - uthevingsfarge 5 4 2 7 3" xfId="8774" xr:uid="{CB0D043D-051B-4A69-B04E-D79096B0F128}"/>
    <cellStyle name="20% - uthevingsfarge 5 4 2 7 4" xfId="8775" xr:uid="{AAF19B04-0C6C-4BC9-9CD3-5876C88FB8A6}"/>
    <cellStyle name="20% - uthevingsfarge 5 4 2 8" xfId="8776" xr:uid="{6F30A66D-5CAB-46AC-A28B-18E9A10C5EE9}"/>
    <cellStyle name="20% - uthevingsfarge 5 4 2 8 2" xfId="8777" xr:uid="{5B1EACD6-86AC-4ABD-B1EF-994378074815}"/>
    <cellStyle name="20% - uthevingsfarge 5 4 2 8 3" xfId="8778" xr:uid="{90459876-A501-4BB2-8B79-7154BD07687D}"/>
    <cellStyle name="20% - uthevingsfarge 5 4 2 9" xfId="8779" xr:uid="{27E8E1F4-21BA-445F-8819-A7394D553BCC}"/>
    <cellStyle name="20% - uthevingsfarge 5 4 2 9 2" xfId="8780" xr:uid="{489B49DB-B282-42D3-9FA7-D62055AE7D0E}"/>
    <cellStyle name="20% - uthevingsfarge 5 4 2 9 3" xfId="8781" xr:uid="{AD36FA85-3242-43E9-A7AB-7D9BDDAC9B71}"/>
    <cellStyle name="20% - uthevingsfarge 5 4 3" xfId="141" xr:uid="{944AC01A-E473-4962-A655-E841F519322A}"/>
    <cellStyle name="20% - uthevingsfarge 5 4 3 10" xfId="8782" xr:uid="{CFFF0CC9-4D7B-43F9-8EA0-8B9FA2616D44}"/>
    <cellStyle name="20% - uthevingsfarge 5 4 3 11" xfId="8783" xr:uid="{3F6112B1-BF90-4AFA-B62E-A1BD638531B0}"/>
    <cellStyle name="20% - uthevingsfarge 5 4 3 2" xfId="142" xr:uid="{0AC0FB99-7B56-4E72-B6CC-7DCD6A22AC49}"/>
    <cellStyle name="20% - uthevingsfarge 5 4 3 2 10" xfId="8784" xr:uid="{AC43872B-6A17-4088-9E5E-09CDB8983C75}"/>
    <cellStyle name="20% - uthevingsfarge 5 4 3 2 2" xfId="143" xr:uid="{64DDACF3-785F-40ED-A913-4270F68DC2AE}"/>
    <cellStyle name="20% - uthevingsfarge 5 4 3 2 2 2" xfId="8785" xr:uid="{FB42D43C-51C8-4DC0-A4A0-968B441B7795}"/>
    <cellStyle name="20% - uthevingsfarge 5 4 3 2 2 2 2" xfId="8786" xr:uid="{B95C7477-5AED-4A72-88DA-3801DB4F6C41}"/>
    <cellStyle name="20% - uthevingsfarge 5 4 3 2 2 2 2 2" xfId="8787" xr:uid="{FA73F5E5-6E7A-4983-A82A-8A56C4BF54C3}"/>
    <cellStyle name="20% - uthevingsfarge 5 4 3 2 2 2 2 3" xfId="8788" xr:uid="{C4135783-929A-42ED-85C4-E801171CB981}"/>
    <cellStyle name="20% - uthevingsfarge 5 4 3 2 2 2 3" xfId="8789" xr:uid="{4EEB6470-95EF-4F86-B4F3-A8D3B3F24217}"/>
    <cellStyle name="20% - uthevingsfarge 5 4 3 2 2 2 4" xfId="8790" xr:uid="{2FA1CE88-C0E0-4BF6-A5F2-8DBBBDC14AF9}"/>
    <cellStyle name="20% - uthevingsfarge 5 4 3 2 2 3" xfId="8791" xr:uid="{6AD8A2BC-F234-4473-9BDA-0BE5F1A63FCC}"/>
    <cellStyle name="20% - uthevingsfarge 5 4 3 2 2 3 2" xfId="8792" xr:uid="{340D3A05-4A37-4C0C-A343-DE6FF792AD47}"/>
    <cellStyle name="20% - uthevingsfarge 5 4 3 2 2 3 3" xfId="8793" xr:uid="{1DF75846-A88F-47C8-9E0A-198463EFD0C2}"/>
    <cellStyle name="20% - uthevingsfarge 5 4 3 2 2 4" xfId="8794" xr:uid="{D1DCB22C-BC1D-4E81-8C94-03FE78E49E94}"/>
    <cellStyle name="20% - uthevingsfarge 5 4 3 2 2 5" xfId="8795" xr:uid="{C69CFD50-1B94-46EA-A50D-CDB939D1A0B6}"/>
    <cellStyle name="20% - uthevingsfarge 5 4 3 2 2 6" xfId="8796" xr:uid="{EE3CCEFA-2196-41B2-94DB-4EAC44F76B1F}"/>
    <cellStyle name="20% - uthevingsfarge 5 4 3 2 3" xfId="144" xr:uid="{0C226EC6-C91F-4B82-BA16-9BBD5C678E50}"/>
    <cellStyle name="20% - uthevingsfarge 5 4 3 2 3 2" xfId="8797" xr:uid="{C37FF1F6-EFBC-437A-BC89-08A08D47B54C}"/>
    <cellStyle name="20% - uthevingsfarge 5 4 3 2 3 2 2" xfId="8798" xr:uid="{518B1C09-CD3F-49A4-9AD5-A2DA353D078F}"/>
    <cellStyle name="20% - uthevingsfarge 5 4 3 2 3 2 2 2" xfId="8799" xr:uid="{1CB537DB-E046-4328-9C7F-41A1FBA514B7}"/>
    <cellStyle name="20% - uthevingsfarge 5 4 3 2 3 2 2 3" xfId="8800" xr:uid="{78F5D9ED-6817-4F7C-84BD-348BDBD970A0}"/>
    <cellStyle name="20% - uthevingsfarge 5 4 3 2 3 2 3" xfId="8801" xr:uid="{B7EB41C9-C9DD-4FB1-B2F9-9212CF5518B7}"/>
    <cellStyle name="20% - uthevingsfarge 5 4 3 2 3 2 4" xfId="8802" xr:uid="{47FEF834-0BBF-45FC-9813-76AEBB9E6A5D}"/>
    <cellStyle name="20% - uthevingsfarge 5 4 3 2 3 3" xfId="8803" xr:uid="{A1FDC12D-C8CC-4A6E-8C20-9F5C76EC2873}"/>
    <cellStyle name="20% - uthevingsfarge 5 4 3 2 3 3 2" xfId="8804" xr:uid="{BC1C388E-CACE-44C2-BBA5-15004A869198}"/>
    <cellStyle name="20% - uthevingsfarge 5 4 3 2 3 3 3" xfId="8805" xr:uid="{E040FAB6-30D1-497A-9605-7E3A8AE37395}"/>
    <cellStyle name="20% - uthevingsfarge 5 4 3 2 3 4" xfId="8806" xr:uid="{5D7B0913-30B6-4742-A0EA-B415642A9D6D}"/>
    <cellStyle name="20% - uthevingsfarge 5 4 3 2 3 5" xfId="8807" xr:uid="{E6298241-3D09-41EB-BD99-A82533DD8C3D}"/>
    <cellStyle name="20% - uthevingsfarge 5 4 3 2 3 6" xfId="8808" xr:uid="{57F9DC25-1E09-46F2-9DF7-8D83240CD4F7}"/>
    <cellStyle name="20% - uthevingsfarge 5 4 3 2 4" xfId="8809" xr:uid="{38D42C14-F340-44EC-87D3-85F206668815}"/>
    <cellStyle name="20% - uthevingsfarge 5 4 3 2 4 2" xfId="8810" xr:uid="{A6C0D012-4BB0-4865-BE20-E3306C22B49D}"/>
    <cellStyle name="20% - uthevingsfarge 5 4 3 2 4 2 2" xfId="8811" xr:uid="{2DAD8FCF-39C9-4FC2-9492-CF366149C5DE}"/>
    <cellStyle name="20% - uthevingsfarge 5 4 3 2 4 2 3" xfId="8812" xr:uid="{55ADE509-A558-49B4-925A-0A1C28E78532}"/>
    <cellStyle name="20% - uthevingsfarge 5 4 3 2 4 3" xfId="8813" xr:uid="{F6F073DC-B18B-452F-A268-DCECB951D744}"/>
    <cellStyle name="20% - uthevingsfarge 5 4 3 2 4 4" xfId="8814" xr:uid="{1063538C-F9AC-423E-BBE9-F8583F61FBDE}"/>
    <cellStyle name="20% - uthevingsfarge 5 4 3 2 5" xfId="8815" xr:uid="{777B3E4F-EC82-40B3-9B59-E2B6D7BA71E1}"/>
    <cellStyle name="20% - uthevingsfarge 5 4 3 2 5 2" xfId="8816" xr:uid="{DE826E17-B7EE-4470-BB7A-F2D457739AF3}"/>
    <cellStyle name="20% - uthevingsfarge 5 4 3 2 5 2 2" xfId="8817" xr:uid="{01B30A66-CFEE-4D57-A43C-1607006FDB33}"/>
    <cellStyle name="20% - uthevingsfarge 5 4 3 2 5 2 3" xfId="8818" xr:uid="{423A500A-76A4-4BA1-9D12-47865DD2E5F6}"/>
    <cellStyle name="20% - uthevingsfarge 5 4 3 2 5 3" xfId="8819" xr:uid="{ED5AD421-3629-46A9-88F9-56A4F95370D7}"/>
    <cellStyle name="20% - uthevingsfarge 5 4 3 2 5 4" xfId="8820" xr:uid="{C9738DE1-7C9A-4F47-BD7F-69CCC80C498F}"/>
    <cellStyle name="20% - uthevingsfarge 5 4 3 2 6" xfId="8821" xr:uid="{2C57667B-16D5-41AD-A50D-F7B083D29C0D}"/>
    <cellStyle name="20% - uthevingsfarge 5 4 3 2 6 2" xfId="8822" xr:uid="{339106FA-9E62-4BF2-B26E-FE8571939478}"/>
    <cellStyle name="20% - uthevingsfarge 5 4 3 2 6 3" xfId="8823" xr:uid="{DF988AE4-A10E-4A92-B5F1-7200ACDD0F2F}"/>
    <cellStyle name="20% - uthevingsfarge 5 4 3 2 7" xfId="8824" xr:uid="{B8E34913-AD5B-40B7-893C-6F4D20BA88ED}"/>
    <cellStyle name="20% - uthevingsfarge 5 4 3 2 7 2" xfId="8825" xr:uid="{20E28084-1BAB-49D5-812D-15D4C4F01D31}"/>
    <cellStyle name="20% - uthevingsfarge 5 4 3 2 7 3" xfId="8826" xr:uid="{85AF5FE9-84DD-4F68-80B9-B57B2D2C1777}"/>
    <cellStyle name="20% - uthevingsfarge 5 4 3 2 8" xfId="8827" xr:uid="{242550A4-B881-4D7D-9758-253AAEF23AEA}"/>
    <cellStyle name="20% - uthevingsfarge 5 4 3 2 9" xfId="8828" xr:uid="{E40F529D-7168-4550-BB44-4E459B387CE8}"/>
    <cellStyle name="20% - uthevingsfarge 5 4 3 3" xfId="145" xr:uid="{1D515822-9B9F-4F23-B2CB-30D71FC6BE4D}"/>
    <cellStyle name="20% - uthevingsfarge 5 4 3 3 2" xfId="8829" xr:uid="{5D1578D5-8898-4C96-ABFF-BC0955C7578C}"/>
    <cellStyle name="20% - uthevingsfarge 5 4 3 3 2 2" xfId="8830" xr:uid="{3D002FF0-BFB4-427A-9FE9-186885511AA2}"/>
    <cellStyle name="20% - uthevingsfarge 5 4 3 3 2 2 2" xfId="8831" xr:uid="{CDE9FEE1-25F6-4586-8D5C-37A84E838CB8}"/>
    <cellStyle name="20% - uthevingsfarge 5 4 3 3 2 2 3" xfId="8832" xr:uid="{A652657A-E2EA-47D8-BEAC-DAEEC9627988}"/>
    <cellStyle name="20% - uthevingsfarge 5 4 3 3 2 3" xfId="8833" xr:uid="{26EA4A69-D9C3-4ADA-8DFD-8B75BD0312BE}"/>
    <cellStyle name="20% - uthevingsfarge 5 4 3 3 2 4" xfId="8834" xr:uid="{2D1CD3D8-B488-43C3-8593-00811C3C3476}"/>
    <cellStyle name="20% - uthevingsfarge 5 4 3 3 3" xfId="8835" xr:uid="{5D76C0C3-E085-4BEC-A26E-F917EB863E2C}"/>
    <cellStyle name="20% - uthevingsfarge 5 4 3 3 3 2" xfId="8836" xr:uid="{E880D246-02BC-4FDC-9552-ECD043CA8DDB}"/>
    <cellStyle name="20% - uthevingsfarge 5 4 3 3 3 3" xfId="8837" xr:uid="{EA7B2AB5-E0A6-4950-BC19-9E6C2ABB29F7}"/>
    <cellStyle name="20% - uthevingsfarge 5 4 3 3 4" xfId="8838" xr:uid="{54E8E7A3-3523-4C39-B69B-CAE87C8175F6}"/>
    <cellStyle name="20% - uthevingsfarge 5 4 3 3 5" xfId="8839" xr:uid="{05AC1697-076A-40C2-82EF-FA66B2F4AAE9}"/>
    <cellStyle name="20% - uthevingsfarge 5 4 3 3 6" xfId="8840" xr:uid="{5D5E5190-6CFE-44BA-B8E6-EC33AB8FC044}"/>
    <cellStyle name="20% - uthevingsfarge 5 4 3 4" xfId="146" xr:uid="{3048011B-A518-48E4-8F97-4B5FDF342B42}"/>
    <cellStyle name="20% - uthevingsfarge 5 4 3 4 2" xfId="8841" xr:uid="{E1A55097-4DD0-4B16-9E61-C94723FC30A5}"/>
    <cellStyle name="20% - uthevingsfarge 5 4 3 4 2 2" xfId="8842" xr:uid="{C0A27838-57D0-4694-91CF-C33F46727CE8}"/>
    <cellStyle name="20% - uthevingsfarge 5 4 3 4 2 2 2" xfId="8843" xr:uid="{86F76A2A-129A-4E0B-A1D8-F46773D97729}"/>
    <cellStyle name="20% - uthevingsfarge 5 4 3 4 2 2 3" xfId="8844" xr:uid="{89271DDC-5FED-4223-8676-49D9D211B1B6}"/>
    <cellStyle name="20% - uthevingsfarge 5 4 3 4 2 3" xfId="8845" xr:uid="{C80034C7-C795-4E0D-86C1-93F2A33DF83C}"/>
    <cellStyle name="20% - uthevingsfarge 5 4 3 4 2 4" xfId="8846" xr:uid="{10679B85-67A9-44A3-B336-BBA577E6ADB5}"/>
    <cellStyle name="20% - uthevingsfarge 5 4 3 4 3" xfId="8847" xr:uid="{CED877C9-C154-4348-9406-021E80C05F6C}"/>
    <cellStyle name="20% - uthevingsfarge 5 4 3 4 3 2" xfId="8848" xr:uid="{038C8A80-A6B9-4062-8ACE-8B60FCD706DC}"/>
    <cellStyle name="20% - uthevingsfarge 5 4 3 4 3 3" xfId="8849" xr:uid="{A0651C50-B452-4FE8-A3F9-DEE0F23DD404}"/>
    <cellStyle name="20% - uthevingsfarge 5 4 3 4 4" xfId="8850" xr:uid="{1F89F39F-2F8E-4D51-B521-7D52A0883D73}"/>
    <cellStyle name="20% - uthevingsfarge 5 4 3 4 5" xfId="8851" xr:uid="{3BFDEDAB-3626-4FE8-B21B-27E178986EBE}"/>
    <cellStyle name="20% - uthevingsfarge 5 4 3 4 6" xfId="8852" xr:uid="{6A94ACE6-B6B6-4BDB-9E5B-D3F6AC99179C}"/>
    <cellStyle name="20% - uthevingsfarge 5 4 3 5" xfId="8853" xr:uid="{B8BEC37E-A0AA-4A9C-837A-8D818559FDB3}"/>
    <cellStyle name="20% - uthevingsfarge 5 4 3 5 2" xfId="8854" xr:uid="{FEAA7F7D-7E31-4BAA-80C4-6CAC4C4381F7}"/>
    <cellStyle name="20% - uthevingsfarge 5 4 3 5 2 2" xfId="8855" xr:uid="{BB9D3531-047F-4B7B-97B8-055C7E8D2BD4}"/>
    <cellStyle name="20% - uthevingsfarge 5 4 3 5 2 3" xfId="8856" xr:uid="{7939859F-5087-493A-A642-B04B51B15C0C}"/>
    <cellStyle name="20% - uthevingsfarge 5 4 3 5 3" xfId="8857" xr:uid="{EA0BF32E-915F-4D86-956B-8B35D3F170DC}"/>
    <cellStyle name="20% - uthevingsfarge 5 4 3 5 4" xfId="8858" xr:uid="{AF8AB964-8218-4D13-958C-E2FB37A93B57}"/>
    <cellStyle name="20% - uthevingsfarge 5 4 3 6" xfId="8859" xr:uid="{2179A439-8F01-4117-9AC4-B9A8F56C714B}"/>
    <cellStyle name="20% - uthevingsfarge 5 4 3 6 2" xfId="8860" xr:uid="{D4D694BB-9850-4BB7-BD61-1E7D963FD3DD}"/>
    <cellStyle name="20% - uthevingsfarge 5 4 3 6 2 2" xfId="8861" xr:uid="{813DE3B4-6698-4E15-ADE0-E6CDEC9FFFF2}"/>
    <cellStyle name="20% - uthevingsfarge 5 4 3 6 2 3" xfId="8862" xr:uid="{9FE8487B-75B5-4CA1-912C-0A5EF661E50B}"/>
    <cellStyle name="20% - uthevingsfarge 5 4 3 6 3" xfId="8863" xr:uid="{69E1A4C9-6C90-477F-B98E-7D1D208032FF}"/>
    <cellStyle name="20% - uthevingsfarge 5 4 3 6 4" xfId="8864" xr:uid="{298C921E-3AE8-4004-BFBC-E7C833B9425C}"/>
    <cellStyle name="20% - uthevingsfarge 5 4 3 7" xfId="8865" xr:uid="{8DD3C7E4-F252-4BC8-84D8-DAB0DFCA4122}"/>
    <cellStyle name="20% - uthevingsfarge 5 4 3 7 2" xfId="8866" xr:uid="{96B2D29C-CA2D-4085-9762-4E12A8EA2D80}"/>
    <cellStyle name="20% - uthevingsfarge 5 4 3 7 3" xfId="8867" xr:uid="{861F3C3D-95CD-4FD9-9EE5-B9EAE4FA69BC}"/>
    <cellStyle name="20% - uthevingsfarge 5 4 3 8" xfId="8868" xr:uid="{4CE19BA3-85C1-45CE-8F30-1AE9B5B81DCB}"/>
    <cellStyle name="20% - uthevingsfarge 5 4 3 8 2" xfId="8869" xr:uid="{6BE84876-D4AB-4C4A-8A3B-61DD363D3890}"/>
    <cellStyle name="20% - uthevingsfarge 5 4 3 8 3" xfId="8870" xr:uid="{E9B051CF-D210-49D1-959D-ADFB15D88D84}"/>
    <cellStyle name="20% - uthevingsfarge 5 4 3 9" xfId="8871" xr:uid="{E37DD2BC-5959-4A21-B203-B34CC8C8F41D}"/>
    <cellStyle name="20% - uthevingsfarge 5 4 4" xfId="147" xr:uid="{5725413B-07C0-4C68-8E7F-4DE9BE84F1B4}"/>
    <cellStyle name="20% - uthevingsfarge 5 4 4 10" xfId="8872" xr:uid="{B8983C63-7065-494B-9842-D9111859525E}"/>
    <cellStyle name="20% - uthevingsfarge 5 4 4 2" xfId="148" xr:uid="{BEFD99B5-36B7-432B-989D-FF2878C71E36}"/>
    <cellStyle name="20% - uthevingsfarge 5 4 4 2 2" xfId="8873" xr:uid="{669D901F-7BC5-4D10-8C7F-1DB1BD200832}"/>
    <cellStyle name="20% - uthevingsfarge 5 4 4 2 2 2" xfId="8874" xr:uid="{20D6DE17-7865-4E55-BE7E-A175262F5342}"/>
    <cellStyle name="20% - uthevingsfarge 5 4 4 2 2 2 2" xfId="8875" xr:uid="{E1D3CA36-B8B2-46E8-B8F0-CB803EAA8D8A}"/>
    <cellStyle name="20% - uthevingsfarge 5 4 4 2 2 2 3" xfId="8876" xr:uid="{AEACA8C7-4CE5-41BF-A749-3667BF8889A5}"/>
    <cellStyle name="20% - uthevingsfarge 5 4 4 2 2 3" xfId="8877" xr:uid="{2CC1CBD3-3B89-4B3B-9552-E961ACAAE32C}"/>
    <cellStyle name="20% - uthevingsfarge 5 4 4 2 2 4" xfId="8878" xr:uid="{E133439D-573A-473C-89E2-78D111A1C940}"/>
    <cellStyle name="20% - uthevingsfarge 5 4 4 2 3" xfId="8879" xr:uid="{2C4A29C3-553B-4C71-9BD1-E8FD852A0AA8}"/>
    <cellStyle name="20% - uthevingsfarge 5 4 4 2 3 2" xfId="8880" xr:uid="{3CC5F1E1-0AAF-47E0-9B26-B50F5EECBB05}"/>
    <cellStyle name="20% - uthevingsfarge 5 4 4 2 3 3" xfId="8881" xr:uid="{DB87923B-8F0F-4FB2-A44D-B749C0E5277A}"/>
    <cellStyle name="20% - uthevingsfarge 5 4 4 2 4" xfId="8882" xr:uid="{F4A6FD36-062D-4B8C-B9B8-77861C001CCC}"/>
    <cellStyle name="20% - uthevingsfarge 5 4 4 2 5" xfId="8883" xr:uid="{4B7DBFA1-4BAD-4A8A-B560-76FDDB80488C}"/>
    <cellStyle name="20% - uthevingsfarge 5 4 4 2 6" xfId="8884" xr:uid="{7540D3C0-1F9E-4F38-A549-6FE6F48F3A80}"/>
    <cellStyle name="20% - uthevingsfarge 5 4 4 3" xfId="149" xr:uid="{F84CD77C-7312-4B33-842F-0C9A45A793AE}"/>
    <cellStyle name="20% - uthevingsfarge 5 4 4 3 2" xfId="8885" xr:uid="{114FFC5F-3219-4F20-93ED-81923C635AE8}"/>
    <cellStyle name="20% - uthevingsfarge 5 4 4 3 2 2" xfId="8886" xr:uid="{B292A3AE-5401-4948-AB22-50F50066BB45}"/>
    <cellStyle name="20% - uthevingsfarge 5 4 4 3 2 2 2" xfId="8887" xr:uid="{281799B4-37D7-4CDF-B677-182031E5202F}"/>
    <cellStyle name="20% - uthevingsfarge 5 4 4 3 2 2 3" xfId="8888" xr:uid="{38E24223-B431-4FB4-AD13-417384BC0060}"/>
    <cellStyle name="20% - uthevingsfarge 5 4 4 3 2 3" xfId="8889" xr:uid="{AE31826F-5A52-4457-8A82-C82AC9F3160A}"/>
    <cellStyle name="20% - uthevingsfarge 5 4 4 3 2 4" xfId="8890" xr:uid="{DAD68291-B40D-4B41-96AB-332634D2FC11}"/>
    <cellStyle name="20% - uthevingsfarge 5 4 4 3 3" xfId="8891" xr:uid="{ACFC5030-5293-4FF9-988D-7AAA6299D778}"/>
    <cellStyle name="20% - uthevingsfarge 5 4 4 3 3 2" xfId="8892" xr:uid="{D19C01DE-167A-4902-8368-98C7BB600861}"/>
    <cellStyle name="20% - uthevingsfarge 5 4 4 3 3 3" xfId="8893" xr:uid="{7605035C-0CA5-4029-AEB8-EDE01ABFEEB6}"/>
    <cellStyle name="20% - uthevingsfarge 5 4 4 3 4" xfId="8894" xr:uid="{6456397B-9363-47E9-9191-5C07F22204FC}"/>
    <cellStyle name="20% - uthevingsfarge 5 4 4 3 5" xfId="8895" xr:uid="{65099F8A-302E-4FB5-A88A-0FBB9E2B86B7}"/>
    <cellStyle name="20% - uthevingsfarge 5 4 4 3 6" xfId="8896" xr:uid="{67E95072-986E-47E1-A612-66DBF710802B}"/>
    <cellStyle name="20% - uthevingsfarge 5 4 4 4" xfId="8897" xr:uid="{DCE309F4-0FEE-4E98-9DCE-FA484FD5EE96}"/>
    <cellStyle name="20% - uthevingsfarge 5 4 4 4 2" xfId="8898" xr:uid="{9D295EB3-4E70-483E-A9DA-6733E20ABA11}"/>
    <cellStyle name="20% - uthevingsfarge 5 4 4 4 2 2" xfId="8899" xr:uid="{7C869747-D393-44BF-BB77-0F17E012B282}"/>
    <cellStyle name="20% - uthevingsfarge 5 4 4 4 2 3" xfId="8900" xr:uid="{99ACBB18-59A6-4987-98F7-18E9B222CECA}"/>
    <cellStyle name="20% - uthevingsfarge 5 4 4 4 3" xfId="8901" xr:uid="{3C0914EA-0369-4031-9C7E-4A8EE18757B5}"/>
    <cellStyle name="20% - uthevingsfarge 5 4 4 4 4" xfId="8902" xr:uid="{FA50B0E5-BBE1-40C6-AC8C-3109016A88A8}"/>
    <cellStyle name="20% - uthevingsfarge 5 4 4 5" xfId="8903" xr:uid="{362AA592-9D68-4B84-9DF9-AD9589D77B9A}"/>
    <cellStyle name="20% - uthevingsfarge 5 4 4 5 2" xfId="8904" xr:uid="{684CB588-6E5F-441B-8644-C97880D26502}"/>
    <cellStyle name="20% - uthevingsfarge 5 4 4 5 2 2" xfId="8905" xr:uid="{B6EFC0D7-51DB-4199-9FB2-FEBBD7DEBAF6}"/>
    <cellStyle name="20% - uthevingsfarge 5 4 4 5 2 3" xfId="8906" xr:uid="{229D6416-4C14-4151-91C8-F9E1C6C73DD6}"/>
    <cellStyle name="20% - uthevingsfarge 5 4 4 5 3" xfId="8907" xr:uid="{5F39D5AA-7405-4BD8-8720-A6AED63874E2}"/>
    <cellStyle name="20% - uthevingsfarge 5 4 4 5 4" xfId="8908" xr:uid="{85D2EA1A-855B-4D9D-AE07-8F8558B1BFA3}"/>
    <cellStyle name="20% - uthevingsfarge 5 4 4 6" xfId="8909" xr:uid="{1B095CEF-3905-4D76-B01F-AA432B638AD2}"/>
    <cellStyle name="20% - uthevingsfarge 5 4 4 6 2" xfId="8910" xr:uid="{FAE35CDD-F9F8-436A-BA84-D3A2AD5F4FE3}"/>
    <cellStyle name="20% - uthevingsfarge 5 4 4 6 3" xfId="8911" xr:uid="{71F2FD1D-D671-4C24-8ECD-AF17627A38D9}"/>
    <cellStyle name="20% - uthevingsfarge 5 4 4 7" xfId="8912" xr:uid="{DDF90DC3-8843-440C-9A0C-20530C5AE976}"/>
    <cellStyle name="20% - uthevingsfarge 5 4 4 7 2" xfId="8913" xr:uid="{F184C6D3-0A01-4DA2-8346-90519BD07069}"/>
    <cellStyle name="20% - uthevingsfarge 5 4 4 7 3" xfId="8914" xr:uid="{24E72EA3-D08F-484F-8CC2-54E26B5264A6}"/>
    <cellStyle name="20% - uthevingsfarge 5 4 4 8" xfId="8915" xr:uid="{195A8489-6F78-4B29-B115-22694B74B573}"/>
    <cellStyle name="20% - uthevingsfarge 5 4 4 9" xfId="8916" xr:uid="{0560BC59-F22D-4896-8234-E983E2CB1AB1}"/>
    <cellStyle name="20% - uthevingsfarge 5 4 5" xfId="150" xr:uid="{E84EA54F-5993-44DB-AC1D-AA7E505F664D}"/>
    <cellStyle name="20% - uthevingsfarge 5 4 5 2" xfId="8917" xr:uid="{B4EBDC2D-B4B9-44D4-9E9A-C902776C9806}"/>
    <cellStyle name="20% - uthevingsfarge 5 4 5 2 2" xfId="8918" xr:uid="{B2B88E93-0662-43ED-91F2-65B13ABAEAD1}"/>
    <cellStyle name="20% - uthevingsfarge 5 4 5 2 2 2" xfId="8919" xr:uid="{24FF47D7-CA0D-46DE-A863-8B395459EA24}"/>
    <cellStyle name="20% - uthevingsfarge 5 4 5 2 2 3" xfId="8920" xr:uid="{C7005223-A53F-4DC7-9DB4-C39266B6D2EA}"/>
    <cellStyle name="20% - uthevingsfarge 5 4 5 2 3" xfId="8921" xr:uid="{5B4209CA-1E3B-4976-8681-A9D4DE95A69D}"/>
    <cellStyle name="20% - uthevingsfarge 5 4 5 2 4" xfId="8922" xr:uid="{31B44396-23C8-44EC-8D77-193F77A7E0ED}"/>
    <cellStyle name="20% - uthevingsfarge 5 4 5 3" xfId="8923" xr:uid="{3874F4F9-C4C1-4399-9C45-E7F07ECC48F9}"/>
    <cellStyle name="20% - uthevingsfarge 5 4 5 3 2" xfId="8924" xr:uid="{4498B236-0247-4240-A4D5-1A8499F96635}"/>
    <cellStyle name="20% - uthevingsfarge 5 4 5 3 3" xfId="8925" xr:uid="{5E5DC0C2-2504-4A0D-ADD3-FB3F22B120AE}"/>
    <cellStyle name="20% - uthevingsfarge 5 4 5 4" xfId="8926" xr:uid="{6000930D-17D3-4032-98D9-208C69E7978E}"/>
    <cellStyle name="20% - uthevingsfarge 5 4 5 5" xfId="8927" xr:uid="{4A21E115-953E-4A66-9E36-F1321065C402}"/>
    <cellStyle name="20% - uthevingsfarge 5 4 5 6" xfId="8928" xr:uid="{BF3796E6-B6B2-4210-B772-CD6BA6EF97BD}"/>
    <cellStyle name="20% - uthevingsfarge 5 4 6" xfId="151" xr:uid="{5F119CBB-E63D-465C-BA07-DC9B97491E10}"/>
    <cellStyle name="20% - uthevingsfarge 5 4 6 2" xfId="8929" xr:uid="{EA81243D-0632-4733-A6CF-217B76661693}"/>
    <cellStyle name="20% - uthevingsfarge 5 4 6 2 2" xfId="8930" xr:uid="{C5491495-C7A1-46F7-894B-E5E5CAF90307}"/>
    <cellStyle name="20% - uthevingsfarge 5 4 6 2 2 2" xfId="8931" xr:uid="{E0F0879D-A259-4680-B6D1-62A91AB4F0E7}"/>
    <cellStyle name="20% - uthevingsfarge 5 4 6 2 2 3" xfId="8932" xr:uid="{141BCD88-20BE-40E8-9B9A-6F9C41EFF4FD}"/>
    <cellStyle name="20% - uthevingsfarge 5 4 6 2 3" xfId="8933" xr:uid="{19DAA6C2-C8B9-4966-BFCA-FB5166A25DCC}"/>
    <cellStyle name="20% - uthevingsfarge 5 4 6 2 4" xfId="8934" xr:uid="{BC4E1742-A69A-4DA2-80FD-69EA9661093E}"/>
    <cellStyle name="20% - uthevingsfarge 5 4 6 3" xfId="8935" xr:uid="{4D397EC9-1D35-4EBC-93C1-3C7E7D9EA50E}"/>
    <cellStyle name="20% - uthevingsfarge 5 4 6 3 2" xfId="8936" xr:uid="{B7B6A571-677B-4583-B901-211AFC24DB65}"/>
    <cellStyle name="20% - uthevingsfarge 5 4 6 3 3" xfId="8937" xr:uid="{6C62A40A-6803-44B9-BE6B-2F865CDBAFCD}"/>
    <cellStyle name="20% - uthevingsfarge 5 4 6 4" xfId="8938" xr:uid="{1037DC41-422E-4FE4-8BC1-CBFBD4F1D4B8}"/>
    <cellStyle name="20% - uthevingsfarge 5 4 6 5" xfId="8939" xr:uid="{E2A1503E-8993-4CEF-A23E-0A55EC6F9DFF}"/>
    <cellStyle name="20% - uthevingsfarge 5 4 6 6" xfId="8940" xr:uid="{171C1279-CB76-4689-BCAA-FA602DAEE007}"/>
    <cellStyle name="20% - uthevingsfarge 5 4 7" xfId="8941" xr:uid="{CAE1780E-51BE-4BEE-8FF5-1622FE2834ED}"/>
    <cellStyle name="20% - uthevingsfarge 5 4 7 2" xfId="8942" xr:uid="{3BCE2C98-39C7-49BA-BAD7-2BE0F3A0FEC6}"/>
    <cellStyle name="20% - uthevingsfarge 5 4 7 2 2" xfId="8943" xr:uid="{C7EC4B2E-478D-4375-9171-8852B5FDAB0D}"/>
    <cellStyle name="20% - uthevingsfarge 5 4 7 2 3" xfId="8944" xr:uid="{BD804A4A-6010-4EB6-A329-29C3E403EA22}"/>
    <cellStyle name="20% - uthevingsfarge 5 4 7 3" xfId="8945" xr:uid="{AAE4C8E8-6494-4656-9E6B-039E8CD26435}"/>
    <cellStyle name="20% - uthevingsfarge 5 4 7 4" xfId="8946" xr:uid="{8F30159C-6571-4744-BBB0-A590998DF9F1}"/>
    <cellStyle name="20% - uthevingsfarge 5 4 8" xfId="8947" xr:uid="{F0B1A366-8BAC-4D52-8C15-BD28A65F7A77}"/>
    <cellStyle name="20% - uthevingsfarge 5 4 8 2" xfId="8948" xr:uid="{0AAD33A1-75F5-4F99-83BD-30D59E996E85}"/>
    <cellStyle name="20% - uthevingsfarge 5 4 8 2 2" xfId="8949" xr:uid="{0FECB42B-1BF2-49BA-B115-D89F5699B0D1}"/>
    <cellStyle name="20% - uthevingsfarge 5 4 8 2 3" xfId="8950" xr:uid="{98C58247-1F29-427D-9C76-77106815763B}"/>
    <cellStyle name="20% - uthevingsfarge 5 4 8 3" xfId="8951" xr:uid="{05DEAC3B-2954-4BE0-9386-6EBC0DC85AB9}"/>
    <cellStyle name="20% - uthevingsfarge 5 4 8 4" xfId="8952" xr:uid="{4E1D5534-77D8-44BD-80CE-22477B51E16C}"/>
    <cellStyle name="20% - uthevingsfarge 5 4 9" xfId="8953" xr:uid="{A5AC10FE-5206-432A-9A81-0982EB2DCE05}"/>
    <cellStyle name="20% - uthevingsfarge 5 4 9 2" xfId="8954" xr:uid="{BECACA24-74A8-4D61-B50E-3DDD4566EDAE}"/>
    <cellStyle name="20% - uthevingsfarge 5 4 9 3" xfId="8955" xr:uid="{C1BA0714-F037-4735-A15B-14C568D6199A}"/>
    <cellStyle name="20% - uthevingsfarge 5 5" xfId="152" xr:uid="{78C1C6A7-5BC9-4BA6-A90B-C75B35ED9E9C}"/>
    <cellStyle name="20% - uthevingsfarge 5 5 10" xfId="8956" xr:uid="{B68CB6BC-F6C9-4245-825B-DDE94E91F6DA}"/>
    <cellStyle name="20% - uthevingsfarge 5 5 11" xfId="8957" xr:uid="{B956BF50-F49D-45FF-BB3B-82CAB746FE52}"/>
    <cellStyle name="20% - uthevingsfarge 5 5 12" xfId="8958" xr:uid="{7B2D2C59-2668-46A3-930D-1CB491ED5D35}"/>
    <cellStyle name="20% - uthevingsfarge 5 5 2" xfId="153" xr:uid="{350178E8-3D3F-4B81-A940-CB9332B9251D}"/>
    <cellStyle name="20% - uthevingsfarge 5 5 2 10" xfId="8959" xr:uid="{0F2615BE-39C7-4A74-9D39-B0000D26D5C0}"/>
    <cellStyle name="20% - uthevingsfarge 5 5 2 11" xfId="8960" xr:uid="{7658F9B4-0053-4598-B076-089D62AC23D6}"/>
    <cellStyle name="20% - uthevingsfarge 5 5 2 2" xfId="154" xr:uid="{09666A5B-5EB9-4751-B075-203478279228}"/>
    <cellStyle name="20% - uthevingsfarge 5 5 2 2 10" xfId="8961" xr:uid="{910BD4A6-2D0A-4AD8-861A-07BE998D1457}"/>
    <cellStyle name="20% - uthevingsfarge 5 5 2 2 2" xfId="155" xr:uid="{1773B082-F5AE-4E36-9A65-91465BA43B70}"/>
    <cellStyle name="20% - uthevingsfarge 5 5 2 2 2 2" xfId="8962" xr:uid="{5DBD4F4D-DCB0-4B2B-9586-7FD1E516F85F}"/>
    <cellStyle name="20% - uthevingsfarge 5 5 2 2 2 2 2" xfId="8963" xr:uid="{41701997-C6B6-4969-88AB-3F53E4E871B5}"/>
    <cellStyle name="20% - uthevingsfarge 5 5 2 2 2 2 2 2" xfId="8964" xr:uid="{254AC643-F02B-4D93-890C-F2728B845E62}"/>
    <cellStyle name="20% - uthevingsfarge 5 5 2 2 2 2 2 3" xfId="8965" xr:uid="{6C800DA9-1689-4023-8A74-8E1747F4DE73}"/>
    <cellStyle name="20% - uthevingsfarge 5 5 2 2 2 2 3" xfId="8966" xr:uid="{212E7C6B-2322-4370-B00F-134104BDB239}"/>
    <cellStyle name="20% - uthevingsfarge 5 5 2 2 2 2 4" xfId="8967" xr:uid="{EC0CFFF7-505F-40BB-B183-6A9C1261BCCD}"/>
    <cellStyle name="20% - uthevingsfarge 5 5 2 2 2 3" xfId="8968" xr:uid="{6BC34DA1-1B4B-46DB-8746-DA2B4D6EB20A}"/>
    <cellStyle name="20% - uthevingsfarge 5 5 2 2 2 3 2" xfId="8969" xr:uid="{01823054-B1A6-404B-B149-1FDD65DB11C4}"/>
    <cellStyle name="20% - uthevingsfarge 5 5 2 2 2 3 3" xfId="8970" xr:uid="{4A83B91B-B1BD-41C6-BE9F-E97BC425551E}"/>
    <cellStyle name="20% - uthevingsfarge 5 5 2 2 2 4" xfId="8971" xr:uid="{8F14BBC3-F1BD-48E5-A95E-E212FC8482FF}"/>
    <cellStyle name="20% - uthevingsfarge 5 5 2 2 2 5" xfId="8972" xr:uid="{8DDAE5A9-27EC-4674-A967-D94250B168DD}"/>
    <cellStyle name="20% - uthevingsfarge 5 5 2 2 2 6" xfId="8973" xr:uid="{6CB9DED6-EB77-42FE-9140-2047234DA3CB}"/>
    <cellStyle name="20% - uthevingsfarge 5 5 2 2 3" xfId="156" xr:uid="{CFCD62D3-B864-4DEC-9D7D-8A3FECCD11B4}"/>
    <cellStyle name="20% - uthevingsfarge 5 5 2 2 3 2" xfId="8974" xr:uid="{B8DE7210-5127-4F9E-BC32-EA7067696845}"/>
    <cellStyle name="20% - uthevingsfarge 5 5 2 2 3 2 2" xfId="8975" xr:uid="{2CB7CC2C-8592-47FF-91DB-5CA003C1EE9E}"/>
    <cellStyle name="20% - uthevingsfarge 5 5 2 2 3 2 2 2" xfId="8976" xr:uid="{8FE3810F-849F-4C59-B65A-7A0A3835EA7E}"/>
    <cellStyle name="20% - uthevingsfarge 5 5 2 2 3 2 2 3" xfId="8977" xr:uid="{9644F26F-2B8C-4BDA-98DD-59CAA41436E0}"/>
    <cellStyle name="20% - uthevingsfarge 5 5 2 2 3 2 3" xfId="8978" xr:uid="{727BDF27-C39D-4009-9B63-AA931D7C6E8B}"/>
    <cellStyle name="20% - uthevingsfarge 5 5 2 2 3 2 4" xfId="8979" xr:uid="{9647D207-3847-418B-AD04-CEE7017CDD3C}"/>
    <cellStyle name="20% - uthevingsfarge 5 5 2 2 3 3" xfId="8980" xr:uid="{388D1C47-3087-4EA2-A194-5FA091446C03}"/>
    <cellStyle name="20% - uthevingsfarge 5 5 2 2 3 3 2" xfId="8981" xr:uid="{242E048D-9CF5-45E0-8E34-4F12DF768319}"/>
    <cellStyle name="20% - uthevingsfarge 5 5 2 2 3 3 3" xfId="8982" xr:uid="{25BE5FF3-96BF-4DFA-9BB8-3C85AC689A88}"/>
    <cellStyle name="20% - uthevingsfarge 5 5 2 2 3 4" xfId="8983" xr:uid="{9E6D2041-6C08-4951-B996-8B7774FEDA7C}"/>
    <cellStyle name="20% - uthevingsfarge 5 5 2 2 3 5" xfId="8984" xr:uid="{50258F86-C540-4362-8546-44C168554E1E}"/>
    <cellStyle name="20% - uthevingsfarge 5 5 2 2 3 6" xfId="8985" xr:uid="{DDBE517D-4B3C-402E-B372-1F7996BE3C5D}"/>
    <cellStyle name="20% - uthevingsfarge 5 5 2 2 4" xfId="8986" xr:uid="{662F4E85-24FA-4189-AFAA-6838DD970413}"/>
    <cellStyle name="20% - uthevingsfarge 5 5 2 2 4 2" xfId="8987" xr:uid="{9894BCB2-10BA-471C-9EF8-39E6ADE94138}"/>
    <cellStyle name="20% - uthevingsfarge 5 5 2 2 4 2 2" xfId="8988" xr:uid="{41CDE126-574B-4284-B491-2DB6A43DE0A4}"/>
    <cellStyle name="20% - uthevingsfarge 5 5 2 2 4 2 3" xfId="8989" xr:uid="{D35AD17C-B32B-4DD8-8E9A-0106866E1106}"/>
    <cellStyle name="20% - uthevingsfarge 5 5 2 2 4 3" xfId="8990" xr:uid="{DB7797C2-E158-4038-B2CE-DA1F00ECFE3C}"/>
    <cellStyle name="20% - uthevingsfarge 5 5 2 2 4 4" xfId="8991" xr:uid="{5E5248FA-3DBF-437B-9765-8BC4ADCAC23A}"/>
    <cellStyle name="20% - uthevingsfarge 5 5 2 2 5" xfId="8992" xr:uid="{3DA3BF3F-23A3-43AA-A641-6A3088D9EB0C}"/>
    <cellStyle name="20% - uthevingsfarge 5 5 2 2 5 2" xfId="8993" xr:uid="{A5C19134-2F6E-476D-BD85-6FE508D863A8}"/>
    <cellStyle name="20% - uthevingsfarge 5 5 2 2 5 2 2" xfId="8994" xr:uid="{53E73991-AA38-488B-8BE6-DBF87F0B62FD}"/>
    <cellStyle name="20% - uthevingsfarge 5 5 2 2 5 2 3" xfId="8995" xr:uid="{B66A32D7-C6A7-4D15-B19C-DEB64590D4C4}"/>
    <cellStyle name="20% - uthevingsfarge 5 5 2 2 5 3" xfId="8996" xr:uid="{6939F8E6-E363-497D-BF22-71C54887F5FA}"/>
    <cellStyle name="20% - uthevingsfarge 5 5 2 2 5 4" xfId="8997" xr:uid="{3BBE3116-E383-4B85-A52B-67EB11C91781}"/>
    <cellStyle name="20% - uthevingsfarge 5 5 2 2 6" xfId="8998" xr:uid="{643D8450-CC2A-4CF1-AFB1-9E4962321B61}"/>
    <cellStyle name="20% - uthevingsfarge 5 5 2 2 6 2" xfId="8999" xr:uid="{EBC287E2-8515-419D-A0C6-AF013E60679A}"/>
    <cellStyle name="20% - uthevingsfarge 5 5 2 2 6 3" xfId="9000" xr:uid="{9EF6C8BA-901D-4822-881C-ED18430CC829}"/>
    <cellStyle name="20% - uthevingsfarge 5 5 2 2 7" xfId="9001" xr:uid="{C3CC09F0-6338-4960-939E-66F9D55E3A4D}"/>
    <cellStyle name="20% - uthevingsfarge 5 5 2 2 7 2" xfId="9002" xr:uid="{79DA1602-6909-481E-9418-EB021BA8699E}"/>
    <cellStyle name="20% - uthevingsfarge 5 5 2 2 7 3" xfId="9003" xr:uid="{9CF90270-6A9F-4CB2-BB42-29942BF4342C}"/>
    <cellStyle name="20% - uthevingsfarge 5 5 2 2 8" xfId="9004" xr:uid="{AABC3398-D9E8-4B76-B7AC-BE16E0EF6A48}"/>
    <cellStyle name="20% - uthevingsfarge 5 5 2 2 9" xfId="9005" xr:uid="{2CC12206-CC4C-42E9-B9AF-EC6A330904FE}"/>
    <cellStyle name="20% - uthevingsfarge 5 5 2 3" xfId="157" xr:uid="{B779A2BF-1089-4206-B354-CAF67779F8C4}"/>
    <cellStyle name="20% - uthevingsfarge 5 5 2 3 2" xfId="9006" xr:uid="{9CA9C351-82DB-4A24-BB73-C698D37C8D64}"/>
    <cellStyle name="20% - uthevingsfarge 5 5 2 3 2 2" xfId="9007" xr:uid="{09A17C1C-8ABE-4C22-8AD4-D77FC35463C6}"/>
    <cellStyle name="20% - uthevingsfarge 5 5 2 3 2 2 2" xfId="9008" xr:uid="{DE7592FE-8D68-4A03-A22A-2EF2861286E6}"/>
    <cellStyle name="20% - uthevingsfarge 5 5 2 3 2 2 3" xfId="9009" xr:uid="{F76D7D8D-72AF-40CB-9371-E8AB08C5EA0C}"/>
    <cellStyle name="20% - uthevingsfarge 5 5 2 3 2 3" xfId="9010" xr:uid="{6DBBF63E-6854-4B8B-BE58-2BFAF052DB82}"/>
    <cellStyle name="20% - uthevingsfarge 5 5 2 3 2 4" xfId="9011" xr:uid="{A4202921-0E4E-48AE-8291-A8B9F8168572}"/>
    <cellStyle name="20% - uthevingsfarge 5 5 2 3 3" xfId="9012" xr:uid="{5DB26C0F-71BC-409B-BA85-D73A15B96F75}"/>
    <cellStyle name="20% - uthevingsfarge 5 5 2 3 3 2" xfId="9013" xr:uid="{ADF6DC21-5FEE-429E-98E2-104CC47E43B2}"/>
    <cellStyle name="20% - uthevingsfarge 5 5 2 3 3 3" xfId="9014" xr:uid="{F77A4197-9DB3-48D8-BDE9-D6E12B1F3DE4}"/>
    <cellStyle name="20% - uthevingsfarge 5 5 2 3 4" xfId="9015" xr:uid="{FD60688F-6E21-469C-9ADE-14370204F6DF}"/>
    <cellStyle name="20% - uthevingsfarge 5 5 2 3 5" xfId="9016" xr:uid="{9E1F1D4C-43C3-4FFF-A364-58126121A476}"/>
    <cellStyle name="20% - uthevingsfarge 5 5 2 3 6" xfId="9017" xr:uid="{16CB7273-DB11-4C97-B292-C9357BF7506E}"/>
    <cellStyle name="20% - uthevingsfarge 5 5 2 4" xfId="158" xr:uid="{5C472D05-4F12-41C1-99C5-07A5E47A67E3}"/>
    <cellStyle name="20% - uthevingsfarge 5 5 2 4 2" xfId="9018" xr:uid="{A26F3D78-AD36-44CC-8012-128611B15917}"/>
    <cellStyle name="20% - uthevingsfarge 5 5 2 4 2 2" xfId="9019" xr:uid="{9C79CD16-E7A2-470A-89EC-9648011F7E76}"/>
    <cellStyle name="20% - uthevingsfarge 5 5 2 4 2 2 2" xfId="9020" xr:uid="{71280F8B-A51C-4361-9D6F-1E4650872EFF}"/>
    <cellStyle name="20% - uthevingsfarge 5 5 2 4 2 2 3" xfId="9021" xr:uid="{998EB8D2-C124-48B1-A1D3-469FBD3A1326}"/>
    <cellStyle name="20% - uthevingsfarge 5 5 2 4 2 3" xfId="9022" xr:uid="{87EAB3C7-B337-41D8-9153-065E228BA6E3}"/>
    <cellStyle name="20% - uthevingsfarge 5 5 2 4 2 4" xfId="9023" xr:uid="{C7F45476-5659-48D6-8AC8-B895D42CD995}"/>
    <cellStyle name="20% - uthevingsfarge 5 5 2 4 3" xfId="9024" xr:uid="{248B8D99-0D87-4E65-9D7D-0B6F368F4D9A}"/>
    <cellStyle name="20% - uthevingsfarge 5 5 2 4 3 2" xfId="9025" xr:uid="{D1E44E6F-BC0C-4675-8279-3CE5E2468524}"/>
    <cellStyle name="20% - uthevingsfarge 5 5 2 4 3 3" xfId="9026" xr:uid="{BC3C19ED-FC36-40EA-918A-067BAB749D67}"/>
    <cellStyle name="20% - uthevingsfarge 5 5 2 4 4" xfId="9027" xr:uid="{D3997D6F-3CE9-43CA-87B4-6FAE12211116}"/>
    <cellStyle name="20% - uthevingsfarge 5 5 2 4 5" xfId="9028" xr:uid="{20D23F8F-B359-4D4C-B542-519238A24D6E}"/>
    <cellStyle name="20% - uthevingsfarge 5 5 2 4 6" xfId="9029" xr:uid="{4C11B2CA-5A3B-4A77-92E0-6A8609D7A9C3}"/>
    <cellStyle name="20% - uthevingsfarge 5 5 2 5" xfId="9030" xr:uid="{770D6E7F-B490-4D31-AF9F-15610006F5E4}"/>
    <cellStyle name="20% - uthevingsfarge 5 5 2 5 2" xfId="9031" xr:uid="{EE1F8F54-AB53-4CF6-B5A6-C7E1EFEFA2E6}"/>
    <cellStyle name="20% - uthevingsfarge 5 5 2 5 2 2" xfId="9032" xr:uid="{2414E9D0-7398-4F1A-B91D-4063613FB950}"/>
    <cellStyle name="20% - uthevingsfarge 5 5 2 5 2 3" xfId="9033" xr:uid="{B8C59BCF-4E86-47F1-A125-4A586E56E855}"/>
    <cellStyle name="20% - uthevingsfarge 5 5 2 5 3" xfId="9034" xr:uid="{4CE47DA8-3F41-4036-84C0-2FB67A51BFD2}"/>
    <cellStyle name="20% - uthevingsfarge 5 5 2 5 4" xfId="9035" xr:uid="{E8CBDD39-C014-4E5C-9FFA-929FFE6EE4B6}"/>
    <cellStyle name="20% - uthevingsfarge 5 5 2 6" xfId="9036" xr:uid="{917E6912-6BC9-4581-95CC-B73C825D03A7}"/>
    <cellStyle name="20% - uthevingsfarge 5 5 2 6 2" xfId="9037" xr:uid="{1305CE06-9D27-4E8C-90A2-7589F4B87FCA}"/>
    <cellStyle name="20% - uthevingsfarge 5 5 2 6 2 2" xfId="9038" xr:uid="{1419B467-6D47-4E5E-9DDF-7DBA71CFF9F8}"/>
    <cellStyle name="20% - uthevingsfarge 5 5 2 6 2 3" xfId="9039" xr:uid="{E689B269-A6E0-4F03-BEA3-F9F3E8E4875A}"/>
    <cellStyle name="20% - uthevingsfarge 5 5 2 6 3" xfId="9040" xr:uid="{0DC5E549-FA96-4EEE-BEBD-D21686118278}"/>
    <cellStyle name="20% - uthevingsfarge 5 5 2 6 4" xfId="9041" xr:uid="{41E432C7-4677-4573-90FE-6EE29238686A}"/>
    <cellStyle name="20% - uthevingsfarge 5 5 2 7" xfId="9042" xr:uid="{02C6344D-FEAF-4963-B442-DA4126D86C34}"/>
    <cellStyle name="20% - uthevingsfarge 5 5 2 7 2" xfId="9043" xr:uid="{0A47A025-ADEC-418C-B5E8-B784DE48A236}"/>
    <cellStyle name="20% - uthevingsfarge 5 5 2 7 3" xfId="9044" xr:uid="{BC8C973F-FFDE-4D41-AB8B-541A9671E7A4}"/>
    <cellStyle name="20% - uthevingsfarge 5 5 2 8" xfId="9045" xr:uid="{5F97A4B5-63AC-4974-8F0B-B18D41F9D885}"/>
    <cellStyle name="20% - uthevingsfarge 5 5 2 8 2" xfId="9046" xr:uid="{F61A9FB9-394F-4E1F-9122-D39682BBF729}"/>
    <cellStyle name="20% - uthevingsfarge 5 5 2 8 3" xfId="9047" xr:uid="{D60B6FCE-63DC-4D87-B6E9-20268CC3ED76}"/>
    <cellStyle name="20% - uthevingsfarge 5 5 2 9" xfId="9048" xr:uid="{F3D16BF7-1E2D-406D-8DDF-FF20D97B7C38}"/>
    <cellStyle name="20% - uthevingsfarge 5 5 3" xfId="159" xr:uid="{48DCAAC1-EE05-4F96-9BB2-644B31666365}"/>
    <cellStyle name="20% - uthevingsfarge 5 5 3 10" xfId="9049" xr:uid="{0BD4A714-BB08-4B34-BC8E-3C43F5CF388A}"/>
    <cellStyle name="20% - uthevingsfarge 5 5 3 2" xfId="160" xr:uid="{4CC429B8-FA1E-4FCF-98AD-4DB34C70AAF8}"/>
    <cellStyle name="20% - uthevingsfarge 5 5 3 2 2" xfId="9050" xr:uid="{6E163C25-A3B0-4AA5-B9D0-A01CC7778395}"/>
    <cellStyle name="20% - uthevingsfarge 5 5 3 2 2 2" xfId="9051" xr:uid="{2C505747-A09D-42E0-B15C-B34239EF0481}"/>
    <cellStyle name="20% - uthevingsfarge 5 5 3 2 2 2 2" xfId="9052" xr:uid="{7CCE2F81-192A-4CF6-990A-F28C2C0AEA8B}"/>
    <cellStyle name="20% - uthevingsfarge 5 5 3 2 2 2 3" xfId="9053" xr:uid="{B3FADE98-9C38-4A93-ADD2-F0D2BA52560E}"/>
    <cellStyle name="20% - uthevingsfarge 5 5 3 2 2 3" xfId="9054" xr:uid="{92E40137-2EB6-4B53-AFF2-11DACA85531F}"/>
    <cellStyle name="20% - uthevingsfarge 5 5 3 2 2 4" xfId="9055" xr:uid="{18610FA2-8D98-401C-80C5-4D61D6F52E92}"/>
    <cellStyle name="20% - uthevingsfarge 5 5 3 2 3" xfId="9056" xr:uid="{41B477B9-0323-400C-A4B2-3059835C0070}"/>
    <cellStyle name="20% - uthevingsfarge 5 5 3 2 3 2" xfId="9057" xr:uid="{9826939B-011A-412F-B51C-861A8B0F53BD}"/>
    <cellStyle name="20% - uthevingsfarge 5 5 3 2 3 3" xfId="9058" xr:uid="{CB89C646-0E39-4761-9C0E-7DF478780D68}"/>
    <cellStyle name="20% - uthevingsfarge 5 5 3 2 4" xfId="9059" xr:uid="{F2AEB308-75CC-4CC3-96BF-E0F0B3B940FC}"/>
    <cellStyle name="20% - uthevingsfarge 5 5 3 2 5" xfId="9060" xr:uid="{B84DB889-7EF5-4B2E-BEBB-A19DC0647819}"/>
    <cellStyle name="20% - uthevingsfarge 5 5 3 2 6" xfId="9061" xr:uid="{A3E57F1A-6DC0-4F04-8047-D0E2AC10BBCE}"/>
    <cellStyle name="20% - uthevingsfarge 5 5 3 3" xfId="161" xr:uid="{05082DAF-AEED-4DDD-8451-98D68BB533DB}"/>
    <cellStyle name="20% - uthevingsfarge 5 5 3 3 2" xfId="9062" xr:uid="{7CEDBBF3-B60B-4692-8307-5A81BD62A17E}"/>
    <cellStyle name="20% - uthevingsfarge 5 5 3 3 2 2" xfId="9063" xr:uid="{B64DD1B3-45FE-4F87-A8F4-C55C3A119DE2}"/>
    <cellStyle name="20% - uthevingsfarge 5 5 3 3 2 2 2" xfId="9064" xr:uid="{85FC33E1-E77D-4904-B487-9F090AD28392}"/>
    <cellStyle name="20% - uthevingsfarge 5 5 3 3 2 2 3" xfId="9065" xr:uid="{4822754D-516D-4C3A-A85F-1DF08761DF98}"/>
    <cellStyle name="20% - uthevingsfarge 5 5 3 3 2 3" xfId="9066" xr:uid="{9C6DC592-AADF-4850-A433-923F9541E7F9}"/>
    <cellStyle name="20% - uthevingsfarge 5 5 3 3 2 4" xfId="9067" xr:uid="{D9404BEF-388E-4C1D-BC62-FD10219F9BCF}"/>
    <cellStyle name="20% - uthevingsfarge 5 5 3 3 3" xfId="9068" xr:uid="{C4211462-08CD-4118-86F9-D5FC19C57853}"/>
    <cellStyle name="20% - uthevingsfarge 5 5 3 3 3 2" xfId="9069" xr:uid="{5148A22C-2CD5-4CC3-87C7-70681DE18BC7}"/>
    <cellStyle name="20% - uthevingsfarge 5 5 3 3 3 3" xfId="9070" xr:uid="{D81FB2AC-39EC-4862-B055-7AA09CB5DF12}"/>
    <cellStyle name="20% - uthevingsfarge 5 5 3 3 4" xfId="9071" xr:uid="{DBD3E095-038C-4082-9803-008F8AF522D0}"/>
    <cellStyle name="20% - uthevingsfarge 5 5 3 3 5" xfId="9072" xr:uid="{7F50302B-5F33-4BF6-A659-A868412B97EE}"/>
    <cellStyle name="20% - uthevingsfarge 5 5 3 3 6" xfId="9073" xr:uid="{34F8D5FC-745F-4C7C-93DE-3203F2617359}"/>
    <cellStyle name="20% - uthevingsfarge 5 5 3 4" xfId="9074" xr:uid="{4D2C3DC9-5BA6-4ECA-AC83-D199F4C4FE58}"/>
    <cellStyle name="20% - uthevingsfarge 5 5 3 4 2" xfId="9075" xr:uid="{82DC3B46-4873-49D6-8C75-315547E52DB0}"/>
    <cellStyle name="20% - uthevingsfarge 5 5 3 4 2 2" xfId="9076" xr:uid="{1A4C2B12-99AA-4444-B585-A9ABFB1E77C6}"/>
    <cellStyle name="20% - uthevingsfarge 5 5 3 4 2 3" xfId="9077" xr:uid="{BFD02ABC-F699-4887-98D4-506F148CA107}"/>
    <cellStyle name="20% - uthevingsfarge 5 5 3 4 3" xfId="9078" xr:uid="{5CC911D6-04DF-4A8D-9CDE-50E86925AD33}"/>
    <cellStyle name="20% - uthevingsfarge 5 5 3 4 4" xfId="9079" xr:uid="{454DDDA8-4C3A-49D9-A8F4-FCF770A16555}"/>
    <cellStyle name="20% - uthevingsfarge 5 5 3 5" xfId="9080" xr:uid="{FBD11656-1F80-491E-B4FB-97501B9868A4}"/>
    <cellStyle name="20% - uthevingsfarge 5 5 3 5 2" xfId="9081" xr:uid="{3FFAEF5E-5D3E-4108-8808-064938823964}"/>
    <cellStyle name="20% - uthevingsfarge 5 5 3 5 2 2" xfId="9082" xr:uid="{1EE11C3C-AC17-46A9-B4E7-8555A59BFB42}"/>
    <cellStyle name="20% - uthevingsfarge 5 5 3 5 2 3" xfId="9083" xr:uid="{F30D03D6-ABA9-4920-A19B-08E8F6B481D6}"/>
    <cellStyle name="20% - uthevingsfarge 5 5 3 5 3" xfId="9084" xr:uid="{09656896-C4CF-4DD2-AB37-EA2960CA99D3}"/>
    <cellStyle name="20% - uthevingsfarge 5 5 3 5 4" xfId="9085" xr:uid="{6C0472EA-3A9A-4F6D-A293-036B4F599510}"/>
    <cellStyle name="20% - uthevingsfarge 5 5 3 6" xfId="9086" xr:uid="{F6CA609A-25A8-4976-8421-0FEFEEAB7132}"/>
    <cellStyle name="20% - uthevingsfarge 5 5 3 6 2" xfId="9087" xr:uid="{DEDE56B5-3AE1-4FB1-99B8-9FC8AC76E06B}"/>
    <cellStyle name="20% - uthevingsfarge 5 5 3 6 3" xfId="9088" xr:uid="{CDCCA6BE-03C4-484D-8D74-AA0AF0DA71CD}"/>
    <cellStyle name="20% - uthevingsfarge 5 5 3 7" xfId="9089" xr:uid="{7E7D3FDA-33CC-4E0C-9987-27D98B71A9A7}"/>
    <cellStyle name="20% - uthevingsfarge 5 5 3 7 2" xfId="9090" xr:uid="{830509B7-98C7-45A8-802C-1D160EBB547C}"/>
    <cellStyle name="20% - uthevingsfarge 5 5 3 7 3" xfId="9091" xr:uid="{C94A0C57-E082-48EC-9953-980692CC7A61}"/>
    <cellStyle name="20% - uthevingsfarge 5 5 3 8" xfId="9092" xr:uid="{AA6B23CE-964F-4F27-AD47-25800C1A975A}"/>
    <cellStyle name="20% - uthevingsfarge 5 5 3 9" xfId="9093" xr:uid="{43E8AA6A-4D90-4802-8C47-8BFD7793CF71}"/>
    <cellStyle name="20% - uthevingsfarge 5 5 4" xfId="162" xr:uid="{C6B666A2-218F-42D8-AE27-41DC916B1AD9}"/>
    <cellStyle name="20% - uthevingsfarge 5 5 4 2" xfId="9094" xr:uid="{3C0D2A93-A075-4A77-B513-E82DB1D2CB85}"/>
    <cellStyle name="20% - uthevingsfarge 5 5 4 2 2" xfId="9095" xr:uid="{60F98179-D824-4751-B2CC-5683C6C57880}"/>
    <cellStyle name="20% - uthevingsfarge 5 5 4 2 2 2" xfId="9096" xr:uid="{42A0732A-73BD-4881-93E2-CB217E46F2DD}"/>
    <cellStyle name="20% - uthevingsfarge 5 5 4 2 2 3" xfId="9097" xr:uid="{E673670E-92F6-4273-B3BF-2FAC51DA3213}"/>
    <cellStyle name="20% - uthevingsfarge 5 5 4 2 3" xfId="9098" xr:uid="{872EC2D2-A10B-49DC-B6CC-09DE4AA6CB99}"/>
    <cellStyle name="20% - uthevingsfarge 5 5 4 2 4" xfId="9099" xr:uid="{389B671E-2328-4EDC-94EC-75A472316338}"/>
    <cellStyle name="20% - uthevingsfarge 5 5 4 3" xfId="9100" xr:uid="{EEF9EEB5-56BD-4472-8255-DCDD6366FAE6}"/>
    <cellStyle name="20% - uthevingsfarge 5 5 4 3 2" xfId="9101" xr:uid="{88F17650-7BA3-495D-8120-8F638CC66EBF}"/>
    <cellStyle name="20% - uthevingsfarge 5 5 4 3 3" xfId="9102" xr:uid="{69C5CCF6-1F66-42F6-8DFC-E249C15BB23B}"/>
    <cellStyle name="20% - uthevingsfarge 5 5 4 4" xfId="9103" xr:uid="{FA6BE23C-E4A6-4948-A14F-20ADC65197E3}"/>
    <cellStyle name="20% - uthevingsfarge 5 5 4 5" xfId="9104" xr:uid="{9C7C29E1-005A-46CF-B5E0-CC16E55AEE44}"/>
    <cellStyle name="20% - uthevingsfarge 5 5 4 6" xfId="9105" xr:uid="{AB48F778-400D-4F32-A369-DF46304A33AE}"/>
    <cellStyle name="20% - uthevingsfarge 5 5 5" xfId="163" xr:uid="{D95A7736-6627-4516-A006-DA2C2F1E297A}"/>
    <cellStyle name="20% - uthevingsfarge 5 5 5 2" xfId="9106" xr:uid="{0A926210-D3B9-4483-A078-7F22591EED33}"/>
    <cellStyle name="20% - uthevingsfarge 5 5 5 2 2" xfId="9107" xr:uid="{15C017FB-4820-412D-9769-9208A76C2BF3}"/>
    <cellStyle name="20% - uthevingsfarge 5 5 5 2 2 2" xfId="9108" xr:uid="{CC4E428C-432B-403B-8315-8A9AEBB8B416}"/>
    <cellStyle name="20% - uthevingsfarge 5 5 5 2 2 3" xfId="9109" xr:uid="{08330F1C-F033-4B11-98B6-2C100B191C65}"/>
    <cellStyle name="20% - uthevingsfarge 5 5 5 2 3" xfId="9110" xr:uid="{E84155AA-2B3F-457F-B09D-5FF417224E88}"/>
    <cellStyle name="20% - uthevingsfarge 5 5 5 2 4" xfId="9111" xr:uid="{A9FE369E-1AA7-42A9-8B21-713D0238488B}"/>
    <cellStyle name="20% - uthevingsfarge 5 5 5 3" xfId="9112" xr:uid="{48BFFCE3-FA77-4D1C-973B-FA7F375DC2CC}"/>
    <cellStyle name="20% - uthevingsfarge 5 5 5 3 2" xfId="9113" xr:uid="{4F32CA90-5724-4F4A-A5E6-7A31C120BB55}"/>
    <cellStyle name="20% - uthevingsfarge 5 5 5 3 3" xfId="9114" xr:uid="{0B0CCDD2-EF51-4DDB-9026-A2A6042B9121}"/>
    <cellStyle name="20% - uthevingsfarge 5 5 5 4" xfId="9115" xr:uid="{3BC1CD44-2629-429E-B1B6-1144E3600BDB}"/>
    <cellStyle name="20% - uthevingsfarge 5 5 5 5" xfId="9116" xr:uid="{BB014D91-0428-4E41-A363-5CFF13D06224}"/>
    <cellStyle name="20% - uthevingsfarge 5 5 5 6" xfId="9117" xr:uid="{EE26C070-1193-4B3A-9E2E-52878A9472C5}"/>
    <cellStyle name="20% - uthevingsfarge 5 5 6" xfId="9118" xr:uid="{0D119890-7FF2-479C-A457-94E1A83CC253}"/>
    <cellStyle name="20% - uthevingsfarge 5 5 6 2" xfId="9119" xr:uid="{DBE3FE57-B67A-4CC2-BE48-F15D2C65875B}"/>
    <cellStyle name="20% - uthevingsfarge 5 5 6 2 2" xfId="9120" xr:uid="{E5DA8C0A-05CB-4918-84F9-7C99DE5C05E6}"/>
    <cellStyle name="20% - uthevingsfarge 5 5 6 2 3" xfId="9121" xr:uid="{0E95DAD2-9A2F-481B-B52F-080DA1824706}"/>
    <cellStyle name="20% - uthevingsfarge 5 5 6 3" xfId="9122" xr:uid="{8BBF546C-585E-463A-B6C0-986D4DCB7A23}"/>
    <cellStyle name="20% - uthevingsfarge 5 5 6 4" xfId="9123" xr:uid="{7CE0EDAB-A824-4A11-8932-2B5037F61F8C}"/>
    <cellStyle name="20% - uthevingsfarge 5 5 7" xfId="9124" xr:uid="{E83D1887-F78F-47CB-95B1-4B7A5B2B250D}"/>
    <cellStyle name="20% - uthevingsfarge 5 5 7 2" xfId="9125" xr:uid="{01669AB0-02F4-482C-8F08-ED09DD995537}"/>
    <cellStyle name="20% - uthevingsfarge 5 5 7 2 2" xfId="9126" xr:uid="{7129814D-17A3-4CDD-8498-64EC3AAFD123}"/>
    <cellStyle name="20% - uthevingsfarge 5 5 7 2 3" xfId="9127" xr:uid="{0C06EFDA-2D6E-46EE-A0C9-ED96AAB38F6B}"/>
    <cellStyle name="20% - uthevingsfarge 5 5 7 3" xfId="9128" xr:uid="{884359D6-DD59-4DA4-8AFC-48757CEB6BD0}"/>
    <cellStyle name="20% - uthevingsfarge 5 5 7 4" xfId="9129" xr:uid="{7182E01A-E0BA-4A94-AB14-5568FAEF4D47}"/>
    <cellStyle name="20% - uthevingsfarge 5 5 8" xfId="9130" xr:uid="{A92E7D40-48BA-4BD1-AC1D-BA6F5A73A8B4}"/>
    <cellStyle name="20% - uthevingsfarge 5 5 8 2" xfId="9131" xr:uid="{6DDFFC26-4C32-45FF-90E9-C86843FF6F4B}"/>
    <cellStyle name="20% - uthevingsfarge 5 5 8 3" xfId="9132" xr:uid="{7DF885E9-F3BE-4D34-8940-9E30805A45D4}"/>
    <cellStyle name="20% - uthevingsfarge 5 5 9" xfId="9133" xr:uid="{45CC1A26-A6E8-486B-9931-ABD9154275B7}"/>
    <cellStyle name="20% - uthevingsfarge 5 5 9 2" xfId="9134" xr:uid="{555E0F18-5241-4E74-BA00-A0D9162CE509}"/>
    <cellStyle name="20% - uthevingsfarge 5 5 9 3" xfId="9135" xr:uid="{6FFD2A2C-F860-490E-ADF9-CAB90CBDD47C}"/>
    <cellStyle name="20% - uthevingsfarge 5 6" xfId="164" xr:uid="{B5393BE5-A768-4373-B300-B00EE5E9ECC5}"/>
    <cellStyle name="20% - uthevingsfarge 5 6 10" xfId="9136" xr:uid="{3AFC8798-7148-4CBD-92AC-541CF73DC929}"/>
    <cellStyle name="20% - uthevingsfarge 5 6 11" xfId="9137" xr:uid="{8A09C496-0591-4FA2-B967-FB3DC6CF82DE}"/>
    <cellStyle name="20% - uthevingsfarge 5 6 2" xfId="165" xr:uid="{C4793891-F260-4FA8-ABE5-FE7E1A79DAB2}"/>
    <cellStyle name="20% - uthevingsfarge 5 6 2 10" xfId="9138" xr:uid="{17C78D60-35BD-4FEC-A641-AADF53CBE5CB}"/>
    <cellStyle name="20% - uthevingsfarge 5 6 2 2" xfId="166" xr:uid="{3BBA5A60-238E-4146-8966-865331050464}"/>
    <cellStyle name="20% - uthevingsfarge 5 6 2 2 2" xfId="9139" xr:uid="{38944344-3103-4B30-B532-E6D391FE2B4E}"/>
    <cellStyle name="20% - uthevingsfarge 5 6 2 2 2 2" xfId="9140" xr:uid="{D8330266-8138-49DE-94AE-B173F2D96A67}"/>
    <cellStyle name="20% - uthevingsfarge 5 6 2 2 2 2 2" xfId="9141" xr:uid="{31E7FE31-B11B-4CA9-B23A-C3FD55114D8D}"/>
    <cellStyle name="20% - uthevingsfarge 5 6 2 2 2 2 3" xfId="9142" xr:uid="{05E9D245-4EFC-4822-A540-0353686B7AB1}"/>
    <cellStyle name="20% - uthevingsfarge 5 6 2 2 2 3" xfId="9143" xr:uid="{CAA590F3-BBDE-40B9-A32B-CF5C75BC2ED1}"/>
    <cellStyle name="20% - uthevingsfarge 5 6 2 2 2 4" xfId="9144" xr:uid="{FE222520-957A-4E68-B263-B4EC6FF7CA7E}"/>
    <cellStyle name="20% - uthevingsfarge 5 6 2 2 3" xfId="9145" xr:uid="{2876C502-2E6F-4E25-9469-A8690E39D68E}"/>
    <cellStyle name="20% - uthevingsfarge 5 6 2 2 3 2" xfId="9146" xr:uid="{B390A0C7-7699-4896-AB52-EB068A999503}"/>
    <cellStyle name="20% - uthevingsfarge 5 6 2 2 3 3" xfId="9147" xr:uid="{E18250DD-AEA5-436D-BB0C-8EF9BF54EA5B}"/>
    <cellStyle name="20% - uthevingsfarge 5 6 2 2 4" xfId="9148" xr:uid="{3302D84C-9F9C-420B-B34E-29A0F0066316}"/>
    <cellStyle name="20% - uthevingsfarge 5 6 2 2 5" xfId="9149" xr:uid="{6913F46D-40D0-4792-90F4-C1998257E626}"/>
    <cellStyle name="20% - uthevingsfarge 5 6 2 2 6" xfId="9150" xr:uid="{C991A172-D8BF-4723-85CF-BE57B5959606}"/>
    <cellStyle name="20% - uthevingsfarge 5 6 2 3" xfId="167" xr:uid="{997CEAE7-3268-499D-8D62-C9188D962B79}"/>
    <cellStyle name="20% - uthevingsfarge 5 6 2 3 2" xfId="9151" xr:uid="{1200EEE6-0760-468F-A088-9830E0A88A01}"/>
    <cellStyle name="20% - uthevingsfarge 5 6 2 3 2 2" xfId="9152" xr:uid="{0EBE17EE-A4CB-4FB7-BCC1-5DE3611D8010}"/>
    <cellStyle name="20% - uthevingsfarge 5 6 2 3 2 2 2" xfId="9153" xr:uid="{32906F92-0989-4D2E-A164-C10FA2935E10}"/>
    <cellStyle name="20% - uthevingsfarge 5 6 2 3 2 2 3" xfId="9154" xr:uid="{7760ADFB-A53D-48C8-B095-3E7326C660F8}"/>
    <cellStyle name="20% - uthevingsfarge 5 6 2 3 2 3" xfId="9155" xr:uid="{292740C0-F612-489D-8BBA-49FFB9F8ED16}"/>
    <cellStyle name="20% - uthevingsfarge 5 6 2 3 2 4" xfId="9156" xr:uid="{873CF759-7004-44A2-8B43-91B99BBA347C}"/>
    <cellStyle name="20% - uthevingsfarge 5 6 2 3 3" xfId="9157" xr:uid="{0A1B5C5A-D384-461D-9F39-09DB50DC1235}"/>
    <cellStyle name="20% - uthevingsfarge 5 6 2 3 3 2" xfId="9158" xr:uid="{ECB10B00-9DA4-424C-8724-AFA2D4C30708}"/>
    <cellStyle name="20% - uthevingsfarge 5 6 2 3 3 3" xfId="9159" xr:uid="{F076B6F0-7E47-47F5-96B5-F5C0AA2F08B3}"/>
    <cellStyle name="20% - uthevingsfarge 5 6 2 3 4" xfId="9160" xr:uid="{737155E1-6DF1-4486-8D37-472A7CEB099E}"/>
    <cellStyle name="20% - uthevingsfarge 5 6 2 3 5" xfId="9161" xr:uid="{A4EDDFFC-C392-4E6B-8631-58636AD6513B}"/>
    <cellStyle name="20% - uthevingsfarge 5 6 2 3 6" xfId="9162" xr:uid="{20FF9867-FB4B-48D0-9EED-6F7CE5E70C6C}"/>
    <cellStyle name="20% - uthevingsfarge 5 6 2 4" xfId="9163" xr:uid="{5404492F-39BC-4DFD-8D09-D6B2AFB6AFC3}"/>
    <cellStyle name="20% - uthevingsfarge 5 6 2 4 2" xfId="9164" xr:uid="{BC89086A-3F2F-4FD7-810F-77FE4704B016}"/>
    <cellStyle name="20% - uthevingsfarge 5 6 2 4 2 2" xfId="9165" xr:uid="{585203C0-E635-48B3-9BA6-FCCB0BC4441C}"/>
    <cellStyle name="20% - uthevingsfarge 5 6 2 4 2 3" xfId="9166" xr:uid="{0315825C-524B-4C24-9C13-A9A3C9A28E1D}"/>
    <cellStyle name="20% - uthevingsfarge 5 6 2 4 3" xfId="9167" xr:uid="{A395E115-5D18-4781-9DDE-20C25E71C386}"/>
    <cellStyle name="20% - uthevingsfarge 5 6 2 4 4" xfId="9168" xr:uid="{FE326726-4286-4893-B9E5-CAA6030C1D71}"/>
    <cellStyle name="20% - uthevingsfarge 5 6 2 5" xfId="9169" xr:uid="{A04D0148-A487-4B41-8916-43446DEDD455}"/>
    <cellStyle name="20% - uthevingsfarge 5 6 2 5 2" xfId="9170" xr:uid="{FBC41663-6D33-4289-A120-3AA1643815C8}"/>
    <cellStyle name="20% - uthevingsfarge 5 6 2 5 2 2" xfId="9171" xr:uid="{77B29ADB-E679-4080-87C4-1EFC5510CF00}"/>
    <cellStyle name="20% - uthevingsfarge 5 6 2 5 2 3" xfId="9172" xr:uid="{0FE76FBA-3E13-4FC6-AD84-0B938BFFCBD1}"/>
    <cellStyle name="20% - uthevingsfarge 5 6 2 5 3" xfId="9173" xr:uid="{4E7472B4-4B2F-4D43-8606-55D88BE8B1B0}"/>
    <cellStyle name="20% - uthevingsfarge 5 6 2 5 4" xfId="9174" xr:uid="{472DA293-E0DC-4890-8AE2-B2AAC2CE0AF9}"/>
    <cellStyle name="20% - uthevingsfarge 5 6 2 6" xfId="9175" xr:uid="{C274F75E-9AC8-4B5B-83D0-647ED260FF7F}"/>
    <cellStyle name="20% - uthevingsfarge 5 6 2 6 2" xfId="9176" xr:uid="{D2DB6A4D-38FA-4D57-BB1A-4587811A0694}"/>
    <cellStyle name="20% - uthevingsfarge 5 6 2 6 3" xfId="9177" xr:uid="{116E445C-93E7-4531-95E0-F5BF8D39B124}"/>
    <cellStyle name="20% - uthevingsfarge 5 6 2 7" xfId="9178" xr:uid="{D1E90830-BDDC-4E29-B7DA-E02B63CC28F0}"/>
    <cellStyle name="20% - uthevingsfarge 5 6 2 7 2" xfId="9179" xr:uid="{775974B8-FA1F-4D8C-A11D-A022EF24F43D}"/>
    <cellStyle name="20% - uthevingsfarge 5 6 2 7 3" xfId="9180" xr:uid="{82FF46CD-05B1-4A1E-B8E3-02B506315EB4}"/>
    <cellStyle name="20% - uthevingsfarge 5 6 2 8" xfId="9181" xr:uid="{E756C704-1059-462F-8ADA-02612A3B8B1E}"/>
    <cellStyle name="20% - uthevingsfarge 5 6 2 9" xfId="9182" xr:uid="{192A0A84-7DB6-46C6-A438-87E332221D0D}"/>
    <cellStyle name="20% - uthevingsfarge 5 6 3" xfId="168" xr:uid="{D373466F-3BEB-465B-BFA5-912BCE3F019E}"/>
    <cellStyle name="20% - uthevingsfarge 5 6 3 2" xfId="9183" xr:uid="{74E10A35-9DEC-4AEE-9B1B-99946BC19B4B}"/>
    <cellStyle name="20% - uthevingsfarge 5 6 3 2 2" xfId="9184" xr:uid="{FDEA58FB-F9CB-4ABF-82B1-BF01A8A0BC92}"/>
    <cellStyle name="20% - uthevingsfarge 5 6 3 2 2 2" xfId="9185" xr:uid="{F454E3EB-3EFE-4917-AFEF-311E6A1A45D9}"/>
    <cellStyle name="20% - uthevingsfarge 5 6 3 2 2 3" xfId="9186" xr:uid="{A2540C0A-1292-4109-81B2-3634370158CB}"/>
    <cellStyle name="20% - uthevingsfarge 5 6 3 2 3" xfId="9187" xr:uid="{0FD65FD6-F5BA-4135-A40E-E244F1E55B44}"/>
    <cellStyle name="20% - uthevingsfarge 5 6 3 2 4" xfId="9188" xr:uid="{5175D882-D72F-4279-A4BF-F2FB7E878E2B}"/>
    <cellStyle name="20% - uthevingsfarge 5 6 3 3" xfId="9189" xr:uid="{B312CB7E-BF02-445D-86CE-ADD66085D024}"/>
    <cellStyle name="20% - uthevingsfarge 5 6 3 3 2" xfId="9190" xr:uid="{EC7AA307-0534-4B97-9264-B1FDF836E54C}"/>
    <cellStyle name="20% - uthevingsfarge 5 6 3 3 3" xfId="9191" xr:uid="{B9C95F65-B7F0-40BB-A825-1A0F4B6B6FF5}"/>
    <cellStyle name="20% - uthevingsfarge 5 6 3 4" xfId="9192" xr:uid="{E7133EEB-0809-4F2B-B0C3-3967171C677E}"/>
    <cellStyle name="20% - uthevingsfarge 5 6 3 5" xfId="9193" xr:uid="{C689B4E4-21FC-47D9-83FD-D9C66933BF30}"/>
    <cellStyle name="20% - uthevingsfarge 5 6 3 6" xfId="9194" xr:uid="{F7320B91-7C60-4437-BB98-8AC8DC4B2361}"/>
    <cellStyle name="20% - uthevingsfarge 5 6 4" xfId="169" xr:uid="{06C43591-A8A2-4FC4-B707-8C365B928D12}"/>
    <cellStyle name="20% - uthevingsfarge 5 6 4 2" xfId="9195" xr:uid="{9F2B4841-C92E-4806-8149-2A3DE9E13495}"/>
    <cellStyle name="20% - uthevingsfarge 5 6 4 2 2" xfId="9196" xr:uid="{E1E8210C-A98F-49E4-B846-740EE65A56A9}"/>
    <cellStyle name="20% - uthevingsfarge 5 6 4 2 2 2" xfId="9197" xr:uid="{5425A944-415B-4D68-B8F6-510C42FAEF42}"/>
    <cellStyle name="20% - uthevingsfarge 5 6 4 2 2 3" xfId="9198" xr:uid="{3BD1A549-08E1-4BB9-8BD3-15425565182F}"/>
    <cellStyle name="20% - uthevingsfarge 5 6 4 2 3" xfId="9199" xr:uid="{279639A2-1525-4CFD-9EA1-5FD297B479BC}"/>
    <cellStyle name="20% - uthevingsfarge 5 6 4 2 4" xfId="9200" xr:uid="{25993E0A-AC09-44A0-B06F-4A4B7DB197EB}"/>
    <cellStyle name="20% - uthevingsfarge 5 6 4 3" xfId="9201" xr:uid="{E082DB44-7E45-479A-B15E-E0E08197B5DA}"/>
    <cellStyle name="20% - uthevingsfarge 5 6 4 3 2" xfId="9202" xr:uid="{D920D1E7-0664-44D6-86D3-07536149CEF1}"/>
    <cellStyle name="20% - uthevingsfarge 5 6 4 3 3" xfId="9203" xr:uid="{92F138A6-8337-4E04-8956-53A85858FEFA}"/>
    <cellStyle name="20% - uthevingsfarge 5 6 4 4" xfId="9204" xr:uid="{5F34ABA1-F145-4C30-9289-0666B67E042D}"/>
    <cellStyle name="20% - uthevingsfarge 5 6 4 5" xfId="9205" xr:uid="{7DDC0A0C-A7B0-4A5F-872B-423E3372F20D}"/>
    <cellStyle name="20% - uthevingsfarge 5 6 4 6" xfId="9206" xr:uid="{D6A5E425-8A2F-4CA4-9030-B52A18C0FA0A}"/>
    <cellStyle name="20% - uthevingsfarge 5 6 5" xfId="9207" xr:uid="{B4C10EB9-690E-4F3C-A283-88042DB9D793}"/>
    <cellStyle name="20% - uthevingsfarge 5 6 5 2" xfId="9208" xr:uid="{C9C4685E-6D49-4C2F-BA6D-B0044F28D489}"/>
    <cellStyle name="20% - uthevingsfarge 5 6 5 2 2" xfId="9209" xr:uid="{ECB3CEFC-00C2-47E4-A544-182A19012D3D}"/>
    <cellStyle name="20% - uthevingsfarge 5 6 5 2 3" xfId="9210" xr:uid="{D282C098-E9DC-4059-92AF-FC865B0C839E}"/>
    <cellStyle name="20% - uthevingsfarge 5 6 5 3" xfId="9211" xr:uid="{E9E9BC32-D937-4A45-BA65-6FC9C9B391AC}"/>
    <cellStyle name="20% - uthevingsfarge 5 6 5 4" xfId="9212" xr:uid="{346776E2-5F5D-41E4-BAF5-9246F4146E46}"/>
    <cellStyle name="20% - uthevingsfarge 5 6 6" xfId="9213" xr:uid="{EF3B9510-F180-4DB8-B65F-DCBD131AD009}"/>
    <cellStyle name="20% - uthevingsfarge 5 6 6 2" xfId="9214" xr:uid="{FB4CA31E-9BD0-4D2B-8A7E-B00D37C14277}"/>
    <cellStyle name="20% - uthevingsfarge 5 6 6 2 2" xfId="9215" xr:uid="{50B5A5F4-F021-4C01-9F3A-94C5DD2681B6}"/>
    <cellStyle name="20% - uthevingsfarge 5 6 6 2 3" xfId="9216" xr:uid="{362A10AC-0451-428C-8C39-8985D09B936D}"/>
    <cellStyle name="20% - uthevingsfarge 5 6 6 3" xfId="9217" xr:uid="{FB72903E-6BEB-495C-8CBA-45445201C46C}"/>
    <cellStyle name="20% - uthevingsfarge 5 6 6 4" xfId="9218" xr:uid="{F30B8557-0719-473F-A849-57CF085F5011}"/>
    <cellStyle name="20% - uthevingsfarge 5 6 7" xfId="9219" xr:uid="{3CA5A4AE-A097-4579-8F0D-E7D30DC704DB}"/>
    <cellStyle name="20% - uthevingsfarge 5 6 7 2" xfId="9220" xr:uid="{F9804126-0943-42A5-811A-A627BC93C54D}"/>
    <cellStyle name="20% - uthevingsfarge 5 6 7 3" xfId="9221" xr:uid="{A8A55AFA-2E76-4212-9119-BE85C9F89FCB}"/>
    <cellStyle name="20% - uthevingsfarge 5 6 8" xfId="9222" xr:uid="{BD8D34D5-534E-4979-A645-F6576EDF0AA6}"/>
    <cellStyle name="20% - uthevingsfarge 5 6 8 2" xfId="9223" xr:uid="{F20E7FAC-0A25-46E6-BE43-0BEFD7537B79}"/>
    <cellStyle name="20% - uthevingsfarge 5 6 8 3" xfId="9224" xr:uid="{2A71C2CF-454E-4016-8DC4-5DD60A43061E}"/>
    <cellStyle name="20% - uthevingsfarge 5 6 9" xfId="9225" xr:uid="{FE742D38-5989-4568-AD3D-44B0F3AE3F8C}"/>
    <cellStyle name="20% - uthevingsfarge 5 7" xfId="170" xr:uid="{ACE0ADD5-F578-4C86-988E-3BE8D56F4154}"/>
    <cellStyle name="20% - uthevingsfarge 5 7 10" xfId="9226" xr:uid="{C1C8B307-71CE-435A-AE09-E505E4D82FBB}"/>
    <cellStyle name="20% - uthevingsfarge 5 7 2" xfId="171" xr:uid="{85ABE8B2-4220-402A-9D99-D8F595C6187D}"/>
    <cellStyle name="20% - uthevingsfarge 5 7 2 2" xfId="9227" xr:uid="{6E712A6F-A554-457E-907F-96425267D908}"/>
    <cellStyle name="20% - uthevingsfarge 5 7 2 2 2" xfId="9228" xr:uid="{0C951A1C-D6C9-4BE1-A7A8-F9EDFBDB8242}"/>
    <cellStyle name="20% - uthevingsfarge 5 7 2 2 2 2" xfId="9229" xr:uid="{B14B12CB-0B2A-426D-9F54-D679D97C841A}"/>
    <cellStyle name="20% - uthevingsfarge 5 7 2 2 2 3" xfId="9230" xr:uid="{9E0E7117-6C60-4718-9A7A-C9CCC218C5B6}"/>
    <cellStyle name="20% - uthevingsfarge 5 7 2 2 3" xfId="9231" xr:uid="{AD3EA311-5B33-452E-8EDF-5572E2835519}"/>
    <cellStyle name="20% - uthevingsfarge 5 7 2 2 4" xfId="9232" xr:uid="{015D9124-59E2-4390-BCAE-1AE721FAD8EB}"/>
    <cellStyle name="20% - uthevingsfarge 5 7 2 3" xfId="9233" xr:uid="{24EDDF5C-8D18-402A-A808-0ADAD9CE172A}"/>
    <cellStyle name="20% - uthevingsfarge 5 7 2 3 2" xfId="9234" xr:uid="{5BDF9202-0E84-4092-88E3-82A6ED12A182}"/>
    <cellStyle name="20% - uthevingsfarge 5 7 2 3 3" xfId="9235" xr:uid="{7B47CAB1-B4B3-4111-A1D5-F4C7FDFE5BE9}"/>
    <cellStyle name="20% - uthevingsfarge 5 7 2 4" xfId="9236" xr:uid="{F48D1136-795C-46D0-A49B-772770020B17}"/>
    <cellStyle name="20% - uthevingsfarge 5 7 2 5" xfId="9237" xr:uid="{6E72CECF-9537-4E63-A5ED-9FA9757BCB03}"/>
    <cellStyle name="20% - uthevingsfarge 5 7 2 6" xfId="9238" xr:uid="{92C65B2E-612E-461E-B470-8EA680096A3C}"/>
    <cellStyle name="20% - uthevingsfarge 5 7 3" xfId="172" xr:uid="{0071D143-796D-4A56-9014-17F0EA67781E}"/>
    <cellStyle name="20% - uthevingsfarge 5 7 3 2" xfId="9239" xr:uid="{605387B5-7421-44E5-80F8-371EAFDCBAE7}"/>
    <cellStyle name="20% - uthevingsfarge 5 7 3 2 2" xfId="9240" xr:uid="{77867FA5-9EFC-41FC-90F1-BBF1574B67B3}"/>
    <cellStyle name="20% - uthevingsfarge 5 7 3 2 2 2" xfId="9241" xr:uid="{DF97CB96-36AF-4B9A-B308-B51262F593AC}"/>
    <cellStyle name="20% - uthevingsfarge 5 7 3 2 2 3" xfId="9242" xr:uid="{3194A62B-20D0-4C51-BAAA-303B13FD9BA9}"/>
    <cellStyle name="20% - uthevingsfarge 5 7 3 2 3" xfId="9243" xr:uid="{97D002BE-ABF7-4BB8-B037-AA7B51EBB2DD}"/>
    <cellStyle name="20% - uthevingsfarge 5 7 3 2 4" xfId="9244" xr:uid="{A1189B75-E171-4648-B670-2F0FF6D0115F}"/>
    <cellStyle name="20% - uthevingsfarge 5 7 3 3" xfId="9245" xr:uid="{8F575B26-DDAD-4379-8EDE-14B3F45A5ADD}"/>
    <cellStyle name="20% - uthevingsfarge 5 7 3 3 2" xfId="9246" xr:uid="{2478F152-A4CA-49AD-A004-F73AB8060BAB}"/>
    <cellStyle name="20% - uthevingsfarge 5 7 3 3 3" xfId="9247" xr:uid="{A2072BF2-CEBB-4CD9-919D-2419F9C14259}"/>
    <cellStyle name="20% - uthevingsfarge 5 7 3 4" xfId="9248" xr:uid="{68DFFD99-3170-4BCC-AC7B-127045FEA933}"/>
    <cellStyle name="20% - uthevingsfarge 5 7 3 5" xfId="9249" xr:uid="{7D2E1F57-4A1F-48E5-A529-5856C2BB4FCD}"/>
    <cellStyle name="20% - uthevingsfarge 5 7 3 6" xfId="9250" xr:uid="{5809A1F9-ED47-4012-ADCB-F9C53CBE8DAB}"/>
    <cellStyle name="20% - uthevingsfarge 5 7 4" xfId="9251" xr:uid="{EE3FD886-6D44-4EC5-9DBC-BF13D5E1CCD6}"/>
    <cellStyle name="20% - uthevingsfarge 5 7 4 2" xfId="9252" xr:uid="{30894E68-264A-4862-B5E4-9C84621ABC02}"/>
    <cellStyle name="20% - uthevingsfarge 5 7 4 2 2" xfId="9253" xr:uid="{84F97C78-8F4F-40AE-AD75-AE2835E4EC39}"/>
    <cellStyle name="20% - uthevingsfarge 5 7 4 2 3" xfId="9254" xr:uid="{DEECDD94-717E-4A0D-8180-2EA1FFAAF70D}"/>
    <cellStyle name="20% - uthevingsfarge 5 7 4 3" xfId="9255" xr:uid="{C916493F-819B-4957-B887-995B57424D28}"/>
    <cellStyle name="20% - uthevingsfarge 5 7 4 4" xfId="9256" xr:uid="{C0AA31F4-7889-43D6-826D-17E87856AB7E}"/>
    <cellStyle name="20% - uthevingsfarge 5 7 5" xfId="9257" xr:uid="{64370E38-1A06-41F0-8FB9-526ADCCF5411}"/>
    <cellStyle name="20% - uthevingsfarge 5 7 5 2" xfId="9258" xr:uid="{9117672C-043E-4E10-8964-FBB0A2E756B9}"/>
    <cellStyle name="20% - uthevingsfarge 5 7 5 2 2" xfId="9259" xr:uid="{40C86832-46BB-40A6-BF26-25C5BF75C168}"/>
    <cellStyle name="20% - uthevingsfarge 5 7 5 2 3" xfId="9260" xr:uid="{A1BE5EF0-50D9-457E-9495-96CB9EEC00FA}"/>
    <cellStyle name="20% - uthevingsfarge 5 7 5 3" xfId="9261" xr:uid="{43F36BCC-0119-4652-9EA1-C5E2ED06A327}"/>
    <cellStyle name="20% - uthevingsfarge 5 7 5 4" xfId="9262" xr:uid="{F13D4BC2-1368-45D6-8969-A0B44FFF877D}"/>
    <cellStyle name="20% - uthevingsfarge 5 7 6" xfId="9263" xr:uid="{5D070659-4166-4E6C-ADFD-1764307706A3}"/>
    <cellStyle name="20% - uthevingsfarge 5 7 6 2" xfId="9264" xr:uid="{6D1DE397-C580-4D58-9229-CA0C9614D8C1}"/>
    <cellStyle name="20% - uthevingsfarge 5 7 6 3" xfId="9265" xr:uid="{1CF38A30-2F50-4DF0-B404-FCE9BB53F49B}"/>
    <cellStyle name="20% - uthevingsfarge 5 7 7" xfId="9266" xr:uid="{3EF05EE4-FFAD-41EF-AB50-1A478F7211E9}"/>
    <cellStyle name="20% - uthevingsfarge 5 7 7 2" xfId="9267" xr:uid="{A89590F5-11AA-4FDC-B03C-1F2F3851FE68}"/>
    <cellStyle name="20% - uthevingsfarge 5 7 7 3" xfId="9268" xr:uid="{B90B5793-EB5A-4A04-8DDB-24513DB72D1A}"/>
    <cellStyle name="20% - uthevingsfarge 5 7 8" xfId="9269" xr:uid="{D97F077E-B2BF-4749-9AD8-85FA09D4E01C}"/>
    <cellStyle name="20% - uthevingsfarge 5 7 9" xfId="9270" xr:uid="{9D15BAEB-1BFC-495E-A471-D646684D6E76}"/>
    <cellStyle name="20% - uthevingsfarge 5 8" xfId="69" xr:uid="{769325A9-EE2B-4850-9935-C7CD88914CC7}"/>
    <cellStyle name="20% - uthevingsfarge 5 8 10" xfId="9271" xr:uid="{47C02B33-45B4-49E5-836C-6B090563903E}"/>
    <cellStyle name="20% - uthevingsfarge 5 8 2" xfId="5184" xr:uid="{22FE2F18-F97E-415E-B4E0-017B6ED215EE}"/>
    <cellStyle name="20% - uthevingsfarge 5 8 2 2" xfId="9272" xr:uid="{F05E21D1-7C5E-46B2-A270-604D1D2745B3}"/>
    <cellStyle name="20% - uthevingsfarge 5 8 2 2 2" xfId="9273" xr:uid="{BC5217FF-6905-4FD2-9972-EC2210083619}"/>
    <cellStyle name="20% - uthevingsfarge 5 8 2 2 2 2" xfId="9274" xr:uid="{858983C2-2B29-4A6D-91A6-D89255643144}"/>
    <cellStyle name="20% - uthevingsfarge 5 8 2 2 2 3" xfId="9275" xr:uid="{ECB36BA9-C3CD-4B0C-B148-5381175EFCD7}"/>
    <cellStyle name="20% - uthevingsfarge 5 8 2 2 3" xfId="9276" xr:uid="{261CC5B5-BA12-467F-917F-9DC5AA7A14EC}"/>
    <cellStyle name="20% - uthevingsfarge 5 8 2 2 4" xfId="9277" xr:uid="{F7654343-AA1A-45D8-BF27-E665B525DDC3}"/>
    <cellStyle name="20% - uthevingsfarge 5 8 2 3" xfId="9278" xr:uid="{5CD3D8E7-DF01-466F-8795-1339B4B5B692}"/>
    <cellStyle name="20% - uthevingsfarge 5 8 2 3 2" xfId="9279" xr:uid="{102E5AC2-175B-4E05-8D19-518EF31460EE}"/>
    <cellStyle name="20% - uthevingsfarge 5 8 2 3 3" xfId="9280" xr:uid="{8BEB9FA0-FCCE-43F9-97AB-F0864BA3440A}"/>
    <cellStyle name="20% - uthevingsfarge 5 8 2 4" xfId="9281" xr:uid="{7A923351-E679-4C63-9ECF-4208B04BCB8A}"/>
    <cellStyle name="20% - uthevingsfarge 5 8 2 5" xfId="9282" xr:uid="{E1DEBB3D-DB41-47E6-B1F0-F3E5572C6F09}"/>
    <cellStyle name="20% - uthevingsfarge 5 8 3" xfId="9283" xr:uid="{BBABE9A4-DBD0-4324-8301-ED7F8D36F6C0}"/>
    <cellStyle name="20% - uthevingsfarge 5 8 3 2" xfId="9284" xr:uid="{0070AA80-FEDC-4C1F-8736-283A758E6199}"/>
    <cellStyle name="20% - uthevingsfarge 5 8 3 2 2" xfId="9285" xr:uid="{2215EF5E-B22C-4506-BE83-BDC76235ABCC}"/>
    <cellStyle name="20% - uthevingsfarge 5 8 3 2 2 2" xfId="9286" xr:uid="{BF4C6135-E3AA-43ED-A4D5-59AB01F057E5}"/>
    <cellStyle name="20% - uthevingsfarge 5 8 3 2 2 3" xfId="9287" xr:uid="{0560701C-5274-44BD-AD88-37EE8E8E7C2C}"/>
    <cellStyle name="20% - uthevingsfarge 5 8 3 2 3" xfId="9288" xr:uid="{93A50B24-DCF3-4EDA-ABB5-280E5ABD8B15}"/>
    <cellStyle name="20% - uthevingsfarge 5 8 3 2 4" xfId="9289" xr:uid="{EECCE8C1-FBBF-435F-A457-1EDF8CE5A54E}"/>
    <cellStyle name="20% - uthevingsfarge 5 8 3 3" xfId="9290" xr:uid="{A27E04EA-0297-40EF-BD5D-041D4ED4CD80}"/>
    <cellStyle name="20% - uthevingsfarge 5 8 3 3 2" xfId="9291" xr:uid="{E96E9F3B-5F91-4737-AE46-8E427AE6D4C6}"/>
    <cellStyle name="20% - uthevingsfarge 5 8 3 3 3" xfId="9292" xr:uid="{D5028D13-4E3D-4DDB-8B60-D7A34AF6F105}"/>
    <cellStyle name="20% - uthevingsfarge 5 8 3 4" xfId="9293" xr:uid="{3922E62F-0190-4BE1-81C1-3DAE23A072CD}"/>
    <cellStyle name="20% - uthevingsfarge 5 8 3 5" xfId="9294" xr:uid="{D4D0BC78-5999-41C0-9477-726C01A5C749}"/>
    <cellStyle name="20% - uthevingsfarge 5 8 4" xfId="9295" xr:uid="{013B5934-CDB9-456F-ACDB-4F4616C3467C}"/>
    <cellStyle name="20% - uthevingsfarge 5 8 4 2" xfId="9296" xr:uid="{A64D4329-3EE1-451E-B83A-6452FAEACEEC}"/>
    <cellStyle name="20% - uthevingsfarge 5 8 4 2 2" xfId="9297" xr:uid="{753439BB-6B93-4E9F-B283-5A8DAD3F97DF}"/>
    <cellStyle name="20% - uthevingsfarge 5 8 4 2 3" xfId="9298" xr:uid="{5040821C-DF62-4CC6-85D2-E917987B3DE5}"/>
    <cellStyle name="20% - uthevingsfarge 5 8 4 3" xfId="9299" xr:uid="{691C19AD-F58E-4514-BAC5-16715F7D2BC1}"/>
    <cellStyle name="20% - uthevingsfarge 5 8 4 4" xfId="9300" xr:uid="{AE885B65-7F23-40B7-9111-8B7A851E33A5}"/>
    <cellStyle name="20% - uthevingsfarge 5 8 5" xfId="9301" xr:uid="{E87AFB5D-CEF0-4042-BD89-6DEBC7818018}"/>
    <cellStyle name="20% - uthevingsfarge 5 8 5 2" xfId="9302" xr:uid="{6E7B4B4B-B0E3-440E-AB14-240C4BBF352D}"/>
    <cellStyle name="20% - uthevingsfarge 5 8 5 2 2" xfId="9303" xr:uid="{6B2EAB0F-B3C4-4901-B0EB-800A9EEB7FB3}"/>
    <cellStyle name="20% - uthevingsfarge 5 8 5 2 3" xfId="9304" xr:uid="{14EC25DF-F6B2-43D7-99BF-A69024774AA1}"/>
    <cellStyle name="20% - uthevingsfarge 5 8 5 3" xfId="9305" xr:uid="{97E7BDD6-E9E4-400D-89C9-66849902E15D}"/>
    <cellStyle name="20% - uthevingsfarge 5 8 5 4" xfId="9306" xr:uid="{FED68D49-945D-4417-8F9C-0271AE90A5B6}"/>
    <cellStyle name="20% - uthevingsfarge 5 8 6" xfId="9307" xr:uid="{E5ED0E74-B618-4C2B-AFD2-76975EBF9A79}"/>
    <cellStyle name="20% - uthevingsfarge 5 8 6 2" xfId="9308" xr:uid="{5998E9BC-D7F5-456B-9ACD-95C6511B72CA}"/>
    <cellStyle name="20% - uthevingsfarge 5 8 6 3" xfId="9309" xr:uid="{1DE7588E-34C5-4669-A804-1D0E7AD18835}"/>
    <cellStyle name="20% - uthevingsfarge 5 8 7" xfId="9310" xr:uid="{3ADBD9D4-8054-4D23-AA28-51EBEE31B0D9}"/>
    <cellStyle name="20% - uthevingsfarge 5 8 7 2" xfId="9311" xr:uid="{E468BD1D-A29A-4769-B692-323AC24E6146}"/>
    <cellStyle name="20% - uthevingsfarge 5 8 7 3" xfId="9312" xr:uid="{D28C434E-8306-4747-9F84-F58DA3534049}"/>
    <cellStyle name="20% - uthevingsfarge 5 8 8" xfId="9313" xr:uid="{D07440CB-CEDA-42CD-B553-D13D13200094}"/>
    <cellStyle name="20% - uthevingsfarge 5 8 9" xfId="9314" xr:uid="{83473AFF-C2B0-4BC9-8599-F05E97944E61}"/>
    <cellStyle name="20% - uthevingsfarge 5 9" xfId="173" xr:uid="{38B8DA0F-6872-4915-939A-768BF491B284}"/>
    <cellStyle name="20% - uthevingsfarge 5 9 2" xfId="5174" xr:uid="{EF928BD6-C079-4D0C-BD6E-9085E068D983}"/>
    <cellStyle name="20% - uthevingsfarge 5 9 2 2" xfId="9315" xr:uid="{0CD3C037-1D4D-41CE-91CF-3E03D806E45F}"/>
    <cellStyle name="20% - uthevingsfarge 5 9 2 2 2" xfId="9316" xr:uid="{82681FD2-BF67-43CF-AABF-7705026BC28F}"/>
    <cellStyle name="20% - uthevingsfarge 5 9 2 2 3" xfId="9317" xr:uid="{842A294C-9D73-45F1-A23E-116F1A7EC52B}"/>
    <cellStyle name="20% - uthevingsfarge 5 9 2 3" xfId="9318" xr:uid="{7E7F1DB3-D02A-4D5D-B718-D8E6760EDC72}"/>
    <cellStyle name="20% - uthevingsfarge 5 9 2 3 2" xfId="9319" xr:uid="{6BBA2226-305A-443F-A915-09AFA7FBC052}"/>
    <cellStyle name="20% - uthevingsfarge 5 9 2 3 3" xfId="9320" xr:uid="{04307E52-48D1-4DC8-8610-6FF40D1B4D80}"/>
    <cellStyle name="20% - uthevingsfarge 5 9 2 4" xfId="9321" xr:uid="{D9042657-3E86-44FA-85E3-F77A48DD9F87}"/>
    <cellStyle name="20% - uthevingsfarge 5 9 2 5" xfId="9322" xr:uid="{913E9ACE-DA71-4D70-ACE3-EB72FF4FA982}"/>
    <cellStyle name="20% - uthevingsfarge 5 9 3" xfId="9323" xr:uid="{9DF26212-CB28-4403-B3F9-71DF0C621F1E}"/>
    <cellStyle name="20% - uthevingsfarge 5 9 3 2" xfId="9324" xr:uid="{73AD9E75-39E4-44DD-BE7C-6320114B8CFE}"/>
    <cellStyle name="20% - uthevingsfarge 5 9 3 3" xfId="9325" xr:uid="{F6504DC5-22C9-4722-8688-07EBAB0C068E}"/>
    <cellStyle name="20% - uthevingsfarge 5 9 4" xfId="9326" xr:uid="{424972A8-9212-46F5-9022-21F237906B45}"/>
    <cellStyle name="20% - uthevingsfarge 5 9 4 2" xfId="9327" xr:uid="{6F040F6D-D046-43FA-A89A-9911E08A6BD4}"/>
    <cellStyle name="20% - uthevingsfarge 5 9 4 3" xfId="9328" xr:uid="{A7D0DB42-851A-4DBD-A127-F65EF866A2D4}"/>
    <cellStyle name="20% - uthevingsfarge 5 9 5" xfId="9329" xr:uid="{F5B376F0-1067-42AB-9B4E-B1B749CEEB3B}"/>
    <cellStyle name="20% - uthevingsfarge 5 9 6" xfId="9330" xr:uid="{E7EA650E-CFAC-4283-97CA-E1EEA0BE7535}"/>
    <cellStyle name="20% - uthevingsfarge 5 9 7" xfId="9331" xr:uid="{D154E425-21DE-4059-A68B-F16166891EB5}"/>
    <cellStyle name="20% - uthevingsfarge 6 2" xfId="174" xr:uid="{24758736-F3B9-4015-9136-C2E752691351}"/>
    <cellStyle name="20% - uthevingsfarge 6 2 2" xfId="175" xr:uid="{CB509328-17ED-4E8F-9DEC-16D109E43F25}"/>
    <cellStyle name="20% - uthevingsfarge 6 2 3" xfId="176" xr:uid="{A8EDE245-8603-495D-9F95-F4BBB7B88A46}"/>
    <cellStyle name="20% - uthevingsfarge 6 2 4" xfId="32463" xr:uid="{E7F91166-A87D-479F-B688-FDC4F51B9736}"/>
    <cellStyle name="40 % - uthevingsfarge 1" xfId="32441" xr:uid="{AACD9806-4A9D-4FBE-8077-94EE1E563E47}"/>
    <cellStyle name="40 % – uthevingsfarge 1" xfId="177" builtinId="31" customBuiltin="1"/>
    <cellStyle name="40 % - uthevingsfarge 2" xfId="32444" xr:uid="{15DEA3C5-A74A-43E8-B679-E48E9ED69E8A}"/>
    <cellStyle name="40 % – uthevingsfarge 2" xfId="180" builtinId="35" customBuiltin="1"/>
    <cellStyle name="40 % - uthevingsfarge 3" xfId="32447" xr:uid="{1DC3FD31-34CB-4B09-8D5F-32A99046F393}"/>
    <cellStyle name="40 % – uthevingsfarge 3" xfId="183" builtinId="39" customBuiltin="1"/>
    <cellStyle name="40 % - uthevingsfarge 4" xfId="32450" xr:uid="{BC23ABDA-D6E9-41EE-9488-20224C7DAEB9}"/>
    <cellStyle name="40 % – uthevingsfarge 4" xfId="186" builtinId="43" customBuiltin="1"/>
    <cellStyle name="40 % - uthevingsfarge 5" xfId="32453" xr:uid="{F4C87D2C-2CF6-4A8C-B95D-712DFC3EA747}"/>
    <cellStyle name="40 % – uthevingsfarge 5" xfId="189" builtinId="47" customBuiltin="1"/>
    <cellStyle name="40 % - uthevingsfarge 6" xfId="32456" xr:uid="{D365A3C6-3B2F-418C-8207-AB3A92B39B4E}"/>
    <cellStyle name="40 % – uthevingsfarge 6" xfId="192" builtinId="51" customBuiltin="1"/>
    <cellStyle name="40% - Accent1 2" xfId="178" xr:uid="{F93620CE-5EF0-45BA-90A9-4EAF3021F1F7}"/>
    <cellStyle name="40% - Accent1 3" xfId="179" xr:uid="{BD44534F-5865-45DB-B118-4FA0408D4C4A}"/>
    <cellStyle name="40% - Accent2 2" xfId="181" xr:uid="{76E37079-F655-4D39-9FD3-27C111D57136}"/>
    <cellStyle name="40% - Accent2 3" xfId="182" xr:uid="{0528BC94-A26D-4E44-8653-67838BB62D8A}"/>
    <cellStyle name="40% - Accent3 2" xfId="184" xr:uid="{C57F8E55-6C0C-4020-B8E9-7E32CD3A6BA8}"/>
    <cellStyle name="40% - Accent3 3" xfId="185" xr:uid="{9BE80C84-203E-4917-8BE9-A3AC47E1E336}"/>
    <cellStyle name="40% - Accent4 2" xfId="187" xr:uid="{1D43E9E5-28B8-4428-863A-B2E0C8D470A6}"/>
    <cellStyle name="40% - Accent4 3" xfId="188" xr:uid="{5100C410-3C2B-4BF5-B99E-55E3EEC52273}"/>
    <cellStyle name="40% - Accent5 2" xfId="190" xr:uid="{44C31CC8-F5A3-496D-BCFA-71E923B55C44}"/>
    <cellStyle name="40% - Accent5 3" xfId="191" xr:uid="{6D7DB336-7120-4557-BF4A-192307167EA4}"/>
    <cellStyle name="40% - Accent6 2" xfId="193" xr:uid="{B984341F-8BED-4FE1-9E66-4B4D175546B6}"/>
    <cellStyle name="40% - Accent6 3" xfId="194" xr:uid="{14E5C983-FE47-4A43-930A-2F980785C7FC}"/>
    <cellStyle name="40% - uthevingsfarge 1 2" xfId="195" xr:uid="{203ECC7E-F26B-43A4-B701-1C0ED833430C}"/>
    <cellStyle name="40% - uthevingsfarge 1 2 2" xfId="196" xr:uid="{842138DA-4E40-4329-8E9D-5CBAAB309DED}"/>
    <cellStyle name="40% - uthevingsfarge 1 2 3" xfId="197" xr:uid="{316DA6AF-EA88-4D8E-8987-F2D677EDFED9}"/>
    <cellStyle name="40% - uthevingsfarge 1 2 4" xfId="32464" xr:uid="{AAB1330D-670F-4DB1-9E70-1207C745EF74}"/>
    <cellStyle name="40% - uthevingsfarge 2 2" xfId="198" xr:uid="{4D940498-1408-4CBA-9667-1F1C77FBB580}"/>
    <cellStyle name="40% - uthevingsfarge 2 2 2" xfId="199" xr:uid="{E1723236-B6C1-4471-86EE-2A6902BA8F9D}"/>
    <cellStyle name="40% - uthevingsfarge 2 2 3" xfId="200" xr:uid="{A0FA43A9-B6CB-48EB-B671-FA0CC6BF6F95}"/>
    <cellStyle name="40% - uthevingsfarge 2 2 4" xfId="32465" xr:uid="{F6F48D23-E32C-4BFA-B911-F482DF47F739}"/>
    <cellStyle name="40% - uthevingsfarge 3 2" xfId="201" xr:uid="{CA51630D-97AE-482B-AAC0-E808781AA4B7}"/>
    <cellStyle name="40% - uthevingsfarge 3 2 2" xfId="202" xr:uid="{0D11E253-A508-454E-B62A-885B7B394324}"/>
    <cellStyle name="40% - uthevingsfarge 3 2 3" xfId="203" xr:uid="{C91A9AE9-398D-4E13-8BA8-713285F808D3}"/>
    <cellStyle name="40% - uthevingsfarge 3 2 4" xfId="32466" xr:uid="{98E7FE5B-05FA-4B86-B9C1-91487A4604AD}"/>
    <cellStyle name="40% - uthevingsfarge 4 2" xfId="204" xr:uid="{C1141826-6A82-4AF8-98E1-ABBDB2A413CA}"/>
    <cellStyle name="40% - uthevingsfarge 4 2 2" xfId="205" xr:uid="{24E8DF54-6F0A-4F2A-AFB7-195AF3CFDE5F}"/>
    <cellStyle name="40% - uthevingsfarge 4 2 3" xfId="206" xr:uid="{6A691F04-28B6-48C3-AEED-6CED497C1278}"/>
    <cellStyle name="40% - uthevingsfarge 4 2 4" xfId="32467" xr:uid="{0666E6B4-D255-40B0-BF91-A875EE796707}"/>
    <cellStyle name="40% - uthevingsfarge 5 2" xfId="207" xr:uid="{12E5293F-2360-4746-A7C6-35626FC66ABF}"/>
    <cellStyle name="40% - uthevingsfarge 5 2 10" xfId="9332" xr:uid="{1D430BC7-38B3-4571-8D05-4FE70D2088BE}"/>
    <cellStyle name="40% - uthevingsfarge 5 2 10 2" xfId="9333" xr:uid="{EE23274F-0CBA-4C39-9644-254994070807}"/>
    <cellStyle name="40% - uthevingsfarge 5 2 10 3" xfId="9334" xr:uid="{2EE1C23D-688D-49B2-9046-583988510159}"/>
    <cellStyle name="40% - uthevingsfarge 5 2 11" xfId="9335" xr:uid="{020BAC83-D8DF-4ADA-979F-11BB87BD16DE}"/>
    <cellStyle name="40% - uthevingsfarge 5 2 12" xfId="9336" xr:uid="{6C561657-0F0A-44A1-A6D7-007DF41EB0A2}"/>
    <cellStyle name="40% - uthevingsfarge 5 2 13" xfId="9337" xr:uid="{8A4B2F58-39DD-4FD7-8EDB-F13AA2CF6CB1}"/>
    <cellStyle name="40% - uthevingsfarge 5 2 14" xfId="32468" xr:uid="{0C166A3F-4FCF-4EF3-9878-AC3FEB3CC2CA}"/>
    <cellStyle name="40% - uthevingsfarge 5 2 2" xfId="208" xr:uid="{FED82F6C-08DA-4FEA-86BD-3987838C8B8B}"/>
    <cellStyle name="40% - uthevingsfarge 5 2 2 10" xfId="9338" xr:uid="{C85555E2-8301-4B00-BCB7-EE01E73B92D6}"/>
    <cellStyle name="40% - uthevingsfarge 5 2 2 11" xfId="9339" xr:uid="{6EF2473F-CA37-4256-8145-2273BCC142FA}"/>
    <cellStyle name="40% - uthevingsfarge 5 2 2 12" xfId="9340" xr:uid="{D831C370-15B6-4D0B-863E-514541C8A05C}"/>
    <cellStyle name="40% - uthevingsfarge 5 2 2 2" xfId="209" xr:uid="{DAE5A7A7-B290-46D5-BD0D-6504D0F6D471}"/>
    <cellStyle name="40% - uthevingsfarge 5 2 2 2 10" xfId="9341" xr:uid="{A9B54B81-7A61-4DE8-8EF4-A3D81A05F9EC}"/>
    <cellStyle name="40% - uthevingsfarge 5 2 2 2 11" xfId="9342" xr:uid="{83550449-891A-4233-A426-C627D61706DB}"/>
    <cellStyle name="40% - uthevingsfarge 5 2 2 2 2" xfId="210" xr:uid="{B297C33D-14AA-416D-BAC2-914151F63252}"/>
    <cellStyle name="40% - uthevingsfarge 5 2 2 2 2 10" xfId="9343" xr:uid="{A1B02ED8-C37E-46FD-9E0F-8979EF9BC098}"/>
    <cellStyle name="40% - uthevingsfarge 5 2 2 2 2 2" xfId="211" xr:uid="{003319D6-2A2C-4FA4-A4EE-A0C52721986E}"/>
    <cellStyle name="40% - uthevingsfarge 5 2 2 2 2 2 2" xfId="9344" xr:uid="{6DB7D2F7-ED94-4D20-87CF-4073B2FCA61A}"/>
    <cellStyle name="40% - uthevingsfarge 5 2 2 2 2 2 2 2" xfId="9345" xr:uid="{DF49170D-77E5-49F6-8350-3ED45E416EDD}"/>
    <cellStyle name="40% - uthevingsfarge 5 2 2 2 2 2 2 2 2" xfId="9346" xr:uid="{DAEC8BA7-0156-4180-A3FA-DA052F4387FF}"/>
    <cellStyle name="40% - uthevingsfarge 5 2 2 2 2 2 2 2 3" xfId="9347" xr:uid="{CDFA0299-FC2F-455A-84B0-6BDC2E780C4E}"/>
    <cellStyle name="40% - uthevingsfarge 5 2 2 2 2 2 2 3" xfId="9348" xr:uid="{AA7095D0-26B1-4EE3-ACFD-CB2A558E8ED1}"/>
    <cellStyle name="40% - uthevingsfarge 5 2 2 2 2 2 2 4" xfId="9349" xr:uid="{086F7DF2-32C5-4949-9D43-726D8A8B363C}"/>
    <cellStyle name="40% - uthevingsfarge 5 2 2 2 2 2 3" xfId="9350" xr:uid="{F990E1EF-19A4-4B7B-BA43-3F268915D5BA}"/>
    <cellStyle name="40% - uthevingsfarge 5 2 2 2 2 2 3 2" xfId="9351" xr:uid="{B3AD0D9E-B26A-4994-97DB-0F306E0A75A1}"/>
    <cellStyle name="40% - uthevingsfarge 5 2 2 2 2 2 3 3" xfId="9352" xr:uid="{FEBEFD85-9243-47D9-AB98-C092C8512DF4}"/>
    <cellStyle name="40% - uthevingsfarge 5 2 2 2 2 2 4" xfId="9353" xr:uid="{96088ED3-D562-4488-BA25-1141DE71D4D5}"/>
    <cellStyle name="40% - uthevingsfarge 5 2 2 2 2 2 5" xfId="9354" xr:uid="{5908E2E6-F475-4B9D-8517-C73CD936D522}"/>
    <cellStyle name="40% - uthevingsfarge 5 2 2 2 2 2 6" xfId="9355" xr:uid="{1C2EDB41-6FAA-4A11-9F86-64446F0E34ED}"/>
    <cellStyle name="40% - uthevingsfarge 5 2 2 2 2 3" xfId="212" xr:uid="{1574AC26-3E90-42F5-8B71-0B149398BBAD}"/>
    <cellStyle name="40% - uthevingsfarge 5 2 2 2 2 3 2" xfId="9356" xr:uid="{41217E95-AB60-4008-8924-9A405DF6FAF9}"/>
    <cellStyle name="40% - uthevingsfarge 5 2 2 2 2 3 2 2" xfId="9357" xr:uid="{B82E486E-B447-4B1D-A10F-4AEFAC52E786}"/>
    <cellStyle name="40% - uthevingsfarge 5 2 2 2 2 3 2 2 2" xfId="9358" xr:uid="{F4040FF6-83F1-4B4F-B08F-0FDD37B25D16}"/>
    <cellStyle name="40% - uthevingsfarge 5 2 2 2 2 3 2 2 3" xfId="9359" xr:uid="{31DFA300-7507-4BF9-812D-DE9F983F0CB5}"/>
    <cellStyle name="40% - uthevingsfarge 5 2 2 2 2 3 2 3" xfId="9360" xr:uid="{0D9B1985-AB39-478C-9FC1-7A5F71E9034F}"/>
    <cellStyle name="40% - uthevingsfarge 5 2 2 2 2 3 2 4" xfId="9361" xr:uid="{C0164AAB-FE41-4BDE-80A2-20AEC8B03CBF}"/>
    <cellStyle name="40% - uthevingsfarge 5 2 2 2 2 3 3" xfId="9362" xr:uid="{1F0C0C29-7C1C-43F5-9006-DEF20490A282}"/>
    <cellStyle name="40% - uthevingsfarge 5 2 2 2 2 3 3 2" xfId="9363" xr:uid="{D2179C67-2B82-44EB-B241-C1DD2F84569F}"/>
    <cellStyle name="40% - uthevingsfarge 5 2 2 2 2 3 3 3" xfId="9364" xr:uid="{B1C7C9FF-D1C3-4913-8A25-2060285148D2}"/>
    <cellStyle name="40% - uthevingsfarge 5 2 2 2 2 3 4" xfId="9365" xr:uid="{B7EC0446-0DD6-4AE7-8E82-E55EA5761BAC}"/>
    <cellStyle name="40% - uthevingsfarge 5 2 2 2 2 3 5" xfId="9366" xr:uid="{8F292430-F841-4EBC-865F-8CB7FCF8EDE8}"/>
    <cellStyle name="40% - uthevingsfarge 5 2 2 2 2 3 6" xfId="9367" xr:uid="{BD1663F1-4F0A-4F11-A28A-8D5663649A90}"/>
    <cellStyle name="40% - uthevingsfarge 5 2 2 2 2 4" xfId="9368" xr:uid="{BA9F1C8E-9B3B-49D3-B7E3-1E8BB727A94E}"/>
    <cellStyle name="40% - uthevingsfarge 5 2 2 2 2 4 2" xfId="9369" xr:uid="{46D99258-8B74-4E84-8D0E-4357F7479660}"/>
    <cellStyle name="40% - uthevingsfarge 5 2 2 2 2 4 2 2" xfId="9370" xr:uid="{A4660083-0AC1-4AFA-BE9F-A792C8794F17}"/>
    <cellStyle name="40% - uthevingsfarge 5 2 2 2 2 4 2 3" xfId="9371" xr:uid="{49A9E349-5853-4A66-B5F8-C1C6F95469D5}"/>
    <cellStyle name="40% - uthevingsfarge 5 2 2 2 2 4 3" xfId="9372" xr:uid="{741F2484-10C9-4D48-90B7-37EE8B791736}"/>
    <cellStyle name="40% - uthevingsfarge 5 2 2 2 2 4 4" xfId="9373" xr:uid="{BC586FDF-2927-4221-9C22-361CCE4A8F89}"/>
    <cellStyle name="40% - uthevingsfarge 5 2 2 2 2 5" xfId="9374" xr:uid="{BF875DCD-43C5-4AA3-9473-F0ED68A181B7}"/>
    <cellStyle name="40% - uthevingsfarge 5 2 2 2 2 5 2" xfId="9375" xr:uid="{B2593608-B8EB-4FBD-B096-28F118620854}"/>
    <cellStyle name="40% - uthevingsfarge 5 2 2 2 2 5 2 2" xfId="9376" xr:uid="{814B63A6-F063-43FD-821E-5765DEDE1B83}"/>
    <cellStyle name="40% - uthevingsfarge 5 2 2 2 2 5 2 3" xfId="9377" xr:uid="{77984B06-E2E2-440D-B22A-B6FD504E65CA}"/>
    <cellStyle name="40% - uthevingsfarge 5 2 2 2 2 5 3" xfId="9378" xr:uid="{F964DDBB-EE7A-4074-8596-CCA43D0E8C07}"/>
    <cellStyle name="40% - uthevingsfarge 5 2 2 2 2 5 4" xfId="9379" xr:uid="{91D294B8-EF4F-4779-B827-E942619E8554}"/>
    <cellStyle name="40% - uthevingsfarge 5 2 2 2 2 6" xfId="9380" xr:uid="{CB4E495F-E0D7-4793-9E41-B54BAABAC1E1}"/>
    <cellStyle name="40% - uthevingsfarge 5 2 2 2 2 6 2" xfId="9381" xr:uid="{8FB3922E-18DB-4F41-BF40-A17E4B658A12}"/>
    <cellStyle name="40% - uthevingsfarge 5 2 2 2 2 6 3" xfId="9382" xr:uid="{351C9E21-343F-4A8B-A1F7-09767DB34C60}"/>
    <cellStyle name="40% - uthevingsfarge 5 2 2 2 2 7" xfId="9383" xr:uid="{FBAF9551-08BA-4A6F-9DE0-AB5837C6A4EA}"/>
    <cellStyle name="40% - uthevingsfarge 5 2 2 2 2 7 2" xfId="9384" xr:uid="{C92667DA-9749-463D-8E76-16AD1C1C7ED0}"/>
    <cellStyle name="40% - uthevingsfarge 5 2 2 2 2 7 3" xfId="9385" xr:uid="{1D4D0D34-AE2B-47A1-B9AA-76DF90B0B0CF}"/>
    <cellStyle name="40% - uthevingsfarge 5 2 2 2 2 8" xfId="9386" xr:uid="{021897AF-26CA-48A9-A1F4-51B54A1CC9CD}"/>
    <cellStyle name="40% - uthevingsfarge 5 2 2 2 2 9" xfId="9387" xr:uid="{94815CCB-EDBA-4E53-ADF7-7E11A3DD8A10}"/>
    <cellStyle name="40% - uthevingsfarge 5 2 2 2 3" xfId="213" xr:uid="{6D030432-54F6-407A-91CC-E3FE6CAE80D7}"/>
    <cellStyle name="40% - uthevingsfarge 5 2 2 2 3 2" xfId="9388" xr:uid="{700B6848-31AE-42E8-8901-A5E404DFD086}"/>
    <cellStyle name="40% - uthevingsfarge 5 2 2 2 3 2 2" xfId="9389" xr:uid="{EE219D2C-F126-487F-A22C-480080465465}"/>
    <cellStyle name="40% - uthevingsfarge 5 2 2 2 3 2 2 2" xfId="9390" xr:uid="{671C6038-1F39-49F8-8D7C-CAC7D79F79AA}"/>
    <cellStyle name="40% - uthevingsfarge 5 2 2 2 3 2 2 3" xfId="9391" xr:uid="{C44EB701-F201-4857-952B-E419D3A651FA}"/>
    <cellStyle name="40% - uthevingsfarge 5 2 2 2 3 2 3" xfId="9392" xr:uid="{855EFCBD-8217-4AA6-8347-6007C5ACFC1A}"/>
    <cellStyle name="40% - uthevingsfarge 5 2 2 2 3 2 4" xfId="9393" xr:uid="{06F1EF3D-0ACC-4867-BC0E-E0102B4AAED9}"/>
    <cellStyle name="40% - uthevingsfarge 5 2 2 2 3 3" xfId="9394" xr:uid="{901F3B90-30F6-402E-9DC3-A665CFE7D3ED}"/>
    <cellStyle name="40% - uthevingsfarge 5 2 2 2 3 3 2" xfId="9395" xr:uid="{603E655E-905D-44B3-B094-C7B655815D25}"/>
    <cellStyle name="40% - uthevingsfarge 5 2 2 2 3 3 3" xfId="9396" xr:uid="{DEE33F9F-4039-43E7-8A8B-71EDF9F2F59E}"/>
    <cellStyle name="40% - uthevingsfarge 5 2 2 2 3 4" xfId="9397" xr:uid="{7963A680-7945-4351-AA79-5AD899599125}"/>
    <cellStyle name="40% - uthevingsfarge 5 2 2 2 3 5" xfId="9398" xr:uid="{540B08E7-E513-4E81-9FC4-B9BAB2E8AEB8}"/>
    <cellStyle name="40% - uthevingsfarge 5 2 2 2 3 6" xfId="9399" xr:uid="{8BC36846-9E9F-4366-AC27-7121AC4005E3}"/>
    <cellStyle name="40% - uthevingsfarge 5 2 2 2 4" xfId="214" xr:uid="{58AA7389-39AD-49FB-B168-32F4AE88C2D6}"/>
    <cellStyle name="40% - uthevingsfarge 5 2 2 2 4 2" xfId="9400" xr:uid="{BE39EA8E-5DEE-4AF8-8269-36C5337197FF}"/>
    <cellStyle name="40% - uthevingsfarge 5 2 2 2 4 2 2" xfId="9401" xr:uid="{058244A5-F6CF-45D9-8A22-6045AC1ECA9F}"/>
    <cellStyle name="40% - uthevingsfarge 5 2 2 2 4 2 2 2" xfId="9402" xr:uid="{03EE79CC-5665-4F7D-AAD7-632520FD9997}"/>
    <cellStyle name="40% - uthevingsfarge 5 2 2 2 4 2 2 3" xfId="9403" xr:uid="{8B88A52F-1195-4185-8B6E-99B829994655}"/>
    <cellStyle name="40% - uthevingsfarge 5 2 2 2 4 2 3" xfId="9404" xr:uid="{697FF887-2562-4622-B183-59EFC676D03D}"/>
    <cellStyle name="40% - uthevingsfarge 5 2 2 2 4 2 4" xfId="9405" xr:uid="{3EC0E1BA-8A0A-4F7B-9B1A-D6C420555CE6}"/>
    <cellStyle name="40% - uthevingsfarge 5 2 2 2 4 3" xfId="9406" xr:uid="{1D3D314A-7824-4140-ADAB-D76E2600AFE9}"/>
    <cellStyle name="40% - uthevingsfarge 5 2 2 2 4 3 2" xfId="9407" xr:uid="{8FA60AFE-6C2C-4434-A210-152FBE72B4E4}"/>
    <cellStyle name="40% - uthevingsfarge 5 2 2 2 4 3 3" xfId="9408" xr:uid="{72CAB901-423E-43CC-8073-494B7B05FDD4}"/>
    <cellStyle name="40% - uthevingsfarge 5 2 2 2 4 4" xfId="9409" xr:uid="{2B1822F5-4BBF-4558-85E1-A06A8108636E}"/>
    <cellStyle name="40% - uthevingsfarge 5 2 2 2 4 5" xfId="9410" xr:uid="{D3550847-74CB-4E61-B8E0-9E2C3E1A7BCB}"/>
    <cellStyle name="40% - uthevingsfarge 5 2 2 2 4 6" xfId="9411" xr:uid="{57BC3354-0A7E-4FE5-AE71-CF0642F42968}"/>
    <cellStyle name="40% - uthevingsfarge 5 2 2 2 5" xfId="9412" xr:uid="{D988D6BB-C9A3-4905-886E-683B21BED1D5}"/>
    <cellStyle name="40% - uthevingsfarge 5 2 2 2 5 2" xfId="9413" xr:uid="{10260323-29E9-40D8-B0B2-C140F6D36554}"/>
    <cellStyle name="40% - uthevingsfarge 5 2 2 2 5 2 2" xfId="9414" xr:uid="{8E0552C7-D9DA-4B4D-A3EB-359D15C7D4D7}"/>
    <cellStyle name="40% - uthevingsfarge 5 2 2 2 5 2 3" xfId="9415" xr:uid="{002CCD9E-791B-40EE-A70D-B17A2EE76F0C}"/>
    <cellStyle name="40% - uthevingsfarge 5 2 2 2 5 3" xfId="9416" xr:uid="{7E007517-CCEE-4414-9750-D1FEA07F0688}"/>
    <cellStyle name="40% - uthevingsfarge 5 2 2 2 5 4" xfId="9417" xr:uid="{55984990-0E11-4D59-B100-936A2F8FC4B1}"/>
    <cellStyle name="40% - uthevingsfarge 5 2 2 2 6" xfId="9418" xr:uid="{CCA575BD-0A26-4BC5-B16A-ADFE8180BF69}"/>
    <cellStyle name="40% - uthevingsfarge 5 2 2 2 6 2" xfId="9419" xr:uid="{AB76720A-36C5-46AA-B6DE-9A56A65FB068}"/>
    <cellStyle name="40% - uthevingsfarge 5 2 2 2 6 2 2" xfId="9420" xr:uid="{70647260-8C2C-46A7-9461-A0FB608EE58B}"/>
    <cellStyle name="40% - uthevingsfarge 5 2 2 2 6 2 3" xfId="9421" xr:uid="{5EC4100D-F803-44D9-8E94-0829F8E98C08}"/>
    <cellStyle name="40% - uthevingsfarge 5 2 2 2 6 3" xfId="9422" xr:uid="{FB324F8F-2A76-44E2-98A3-037E78B566F0}"/>
    <cellStyle name="40% - uthevingsfarge 5 2 2 2 6 4" xfId="9423" xr:uid="{38FD1CCE-3E5A-4DD4-A940-FA5A8E263786}"/>
    <cellStyle name="40% - uthevingsfarge 5 2 2 2 7" xfId="9424" xr:uid="{0CB19EBF-0A23-455F-964B-092231BF33E7}"/>
    <cellStyle name="40% - uthevingsfarge 5 2 2 2 7 2" xfId="9425" xr:uid="{E9A1583E-BD7C-4F70-960A-73AAB5CD1107}"/>
    <cellStyle name="40% - uthevingsfarge 5 2 2 2 7 3" xfId="9426" xr:uid="{A9D1E409-C1CA-4BE7-ABD3-9508EB90B7AD}"/>
    <cellStyle name="40% - uthevingsfarge 5 2 2 2 8" xfId="9427" xr:uid="{FD2265C4-05C1-47CE-A3A7-9644AFF1F402}"/>
    <cellStyle name="40% - uthevingsfarge 5 2 2 2 8 2" xfId="9428" xr:uid="{8522B593-287D-4DE0-B45D-785C2C3D1D2D}"/>
    <cellStyle name="40% - uthevingsfarge 5 2 2 2 8 3" xfId="9429" xr:uid="{6985D6BE-95A4-4EA5-AABF-5364CA4E385A}"/>
    <cellStyle name="40% - uthevingsfarge 5 2 2 2 9" xfId="9430" xr:uid="{FE40A69C-F9AA-493B-8DF5-67A6E30D13B1}"/>
    <cellStyle name="40% - uthevingsfarge 5 2 2 3" xfId="215" xr:uid="{6963C181-A86F-4A05-9E9C-916D80AB894B}"/>
    <cellStyle name="40% - uthevingsfarge 5 2 2 3 10" xfId="9431" xr:uid="{A30E09F9-7D0F-45A3-9205-24AB9E49E969}"/>
    <cellStyle name="40% - uthevingsfarge 5 2 2 3 2" xfId="216" xr:uid="{67EAEC61-A8FE-4F82-99B1-B083907F892F}"/>
    <cellStyle name="40% - uthevingsfarge 5 2 2 3 2 2" xfId="9432" xr:uid="{D2F6C255-C85E-4820-815D-3BB55DAD1326}"/>
    <cellStyle name="40% - uthevingsfarge 5 2 2 3 2 2 2" xfId="9433" xr:uid="{0B17E707-4652-434A-8486-1D2E05B5C904}"/>
    <cellStyle name="40% - uthevingsfarge 5 2 2 3 2 2 2 2" xfId="9434" xr:uid="{BE6789C3-F67F-4727-926F-83E482ACB8F5}"/>
    <cellStyle name="40% - uthevingsfarge 5 2 2 3 2 2 2 3" xfId="9435" xr:uid="{3F32B045-B630-4F59-AA3C-92646AAE7486}"/>
    <cellStyle name="40% - uthevingsfarge 5 2 2 3 2 2 3" xfId="9436" xr:uid="{ECC304BF-0C2F-480D-9691-536D07054DA3}"/>
    <cellStyle name="40% - uthevingsfarge 5 2 2 3 2 2 4" xfId="9437" xr:uid="{46F2D73E-27CD-4AEE-B949-5EED6533F50F}"/>
    <cellStyle name="40% - uthevingsfarge 5 2 2 3 2 3" xfId="9438" xr:uid="{FA9CBC76-1F21-4386-AD18-D3E16CD64C81}"/>
    <cellStyle name="40% - uthevingsfarge 5 2 2 3 2 3 2" xfId="9439" xr:uid="{7B48E08D-C708-48AF-BE3F-798E2728B970}"/>
    <cellStyle name="40% - uthevingsfarge 5 2 2 3 2 3 3" xfId="9440" xr:uid="{2E44784D-6908-47AB-AD87-B5A812AB1CE5}"/>
    <cellStyle name="40% - uthevingsfarge 5 2 2 3 2 4" xfId="9441" xr:uid="{B739B483-E1D0-4821-881D-E06AAC1DD1C1}"/>
    <cellStyle name="40% - uthevingsfarge 5 2 2 3 2 5" xfId="9442" xr:uid="{974ADBBA-C841-4CFF-ADFA-2E6251E32033}"/>
    <cellStyle name="40% - uthevingsfarge 5 2 2 3 2 6" xfId="9443" xr:uid="{A3790ACC-6654-47F8-8871-ABD38714F0F1}"/>
    <cellStyle name="40% - uthevingsfarge 5 2 2 3 3" xfId="217" xr:uid="{1C936220-8136-4710-BA0D-1B2EEAC92EEF}"/>
    <cellStyle name="40% - uthevingsfarge 5 2 2 3 3 2" xfId="9444" xr:uid="{E5E80ADC-6720-470F-844B-7F7EEDC89037}"/>
    <cellStyle name="40% - uthevingsfarge 5 2 2 3 3 2 2" xfId="9445" xr:uid="{534C2FF2-6ECF-4C5B-9315-0802125237C0}"/>
    <cellStyle name="40% - uthevingsfarge 5 2 2 3 3 2 2 2" xfId="9446" xr:uid="{510AAA76-7BAF-4AFC-82FE-69648778D057}"/>
    <cellStyle name="40% - uthevingsfarge 5 2 2 3 3 2 2 3" xfId="9447" xr:uid="{8663816B-993F-429C-AA29-2518BB718903}"/>
    <cellStyle name="40% - uthevingsfarge 5 2 2 3 3 2 3" xfId="9448" xr:uid="{3E196AFF-A220-4AD1-BE27-78FB35E1B28F}"/>
    <cellStyle name="40% - uthevingsfarge 5 2 2 3 3 2 4" xfId="9449" xr:uid="{6A305CD5-A527-4C21-824E-5F5968E02033}"/>
    <cellStyle name="40% - uthevingsfarge 5 2 2 3 3 3" xfId="9450" xr:uid="{BB502A25-9DAA-4DA7-9A3F-0A2D0EF926B5}"/>
    <cellStyle name="40% - uthevingsfarge 5 2 2 3 3 3 2" xfId="9451" xr:uid="{07BA197E-DAA8-402E-9ED8-D3E70BADFBC6}"/>
    <cellStyle name="40% - uthevingsfarge 5 2 2 3 3 3 3" xfId="9452" xr:uid="{E192ACFA-FFE7-4973-BBE3-19B9FB24A102}"/>
    <cellStyle name="40% - uthevingsfarge 5 2 2 3 3 4" xfId="9453" xr:uid="{A9F8E962-1641-4A0A-B805-4F7441951A6E}"/>
    <cellStyle name="40% - uthevingsfarge 5 2 2 3 3 5" xfId="9454" xr:uid="{9412B4C6-97F3-47EE-8104-42C5D9C1A016}"/>
    <cellStyle name="40% - uthevingsfarge 5 2 2 3 3 6" xfId="9455" xr:uid="{465519D4-23B9-4DC2-A3B0-9D70E9863330}"/>
    <cellStyle name="40% - uthevingsfarge 5 2 2 3 4" xfId="9456" xr:uid="{62B8DCD0-CAD3-416C-90C1-05A23AD91CA4}"/>
    <cellStyle name="40% - uthevingsfarge 5 2 2 3 4 2" xfId="9457" xr:uid="{43DAD269-9EC3-4241-9DC7-D208FA93B72D}"/>
    <cellStyle name="40% - uthevingsfarge 5 2 2 3 4 2 2" xfId="9458" xr:uid="{210469FC-7C66-4EA3-BC47-409206AB70E9}"/>
    <cellStyle name="40% - uthevingsfarge 5 2 2 3 4 2 3" xfId="9459" xr:uid="{A1036F02-CF86-4774-B7D2-A1020F161B9E}"/>
    <cellStyle name="40% - uthevingsfarge 5 2 2 3 4 3" xfId="9460" xr:uid="{80FB0133-1ABE-42F3-BC4F-2E35AA72CCC5}"/>
    <cellStyle name="40% - uthevingsfarge 5 2 2 3 4 4" xfId="9461" xr:uid="{FC332535-1DC3-47F7-B401-A4523A97AA61}"/>
    <cellStyle name="40% - uthevingsfarge 5 2 2 3 5" xfId="9462" xr:uid="{499B8055-2583-4349-B425-0F5855A396FC}"/>
    <cellStyle name="40% - uthevingsfarge 5 2 2 3 5 2" xfId="9463" xr:uid="{E1CD2D23-2BB3-4DAC-BFD8-815A2E61D31A}"/>
    <cellStyle name="40% - uthevingsfarge 5 2 2 3 5 2 2" xfId="9464" xr:uid="{C0480C2B-8F2A-4027-8D6C-14615152437C}"/>
    <cellStyle name="40% - uthevingsfarge 5 2 2 3 5 2 3" xfId="9465" xr:uid="{6E849E9F-3CF1-4D33-B5F6-A81E877127D4}"/>
    <cellStyle name="40% - uthevingsfarge 5 2 2 3 5 3" xfId="9466" xr:uid="{23A949FF-A6CC-43B7-9EFA-06A3362E38C4}"/>
    <cellStyle name="40% - uthevingsfarge 5 2 2 3 5 4" xfId="9467" xr:uid="{A1C3A464-1D22-4DE3-9CBA-0FC67C6281F6}"/>
    <cellStyle name="40% - uthevingsfarge 5 2 2 3 6" xfId="9468" xr:uid="{47545942-86D9-44E4-B59A-6B577A782498}"/>
    <cellStyle name="40% - uthevingsfarge 5 2 2 3 6 2" xfId="9469" xr:uid="{3BE5B5F4-456D-42FB-B616-793BBEAE5379}"/>
    <cellStyle name="40% - uthevingsfarge 5 2 2 3 6 3" xfId="9470" xr:uid="{C9463A82-8C26-41E7-A9C2-685ED05A366B}"/>
    <cellStyle name="40% - uthevingsfarge 5 2 2 3 7" xfId="9471" xr:uid="{83123445-0112-4BA1-BF7D-5178A2D76A04}"/>
    <cellStyle name="40% - uthevingsfarge 5 2 2 3 7 2" xfId="9472" xr:uid="{D3AA0671-FFB3-45FF-B879-899C5D956C34}"/>
    <cellStyle name="40% - uthevingsfarge 5 2 2 3 7 3" xfId="9473" xr:uid="{6A14CDC8-56C6-417F-AD3C-F9715E1727BE}"/>
    <cellStyle name="40% - uthevingsfarge 5 2 2 3 8" xfId="9474" xr:uid="{81053CFB-9399-43B9-9C9E-0F9399C8004E}"/>
    <cellStyle name="40% - uthevingsfarge 5 2 2 3 9" xfId="9475" xr:uid="{1D0AE683-876F-4BF7-B37E-D0A358D75B40}"/>
    <cellStyle name="40% - uthevingsfarge 5 2 2 4" xfId="218" xr:uid="{FC241CFE-7EB2-4F8E-9ADA-6B44246EA6F8}"/>
    <cellStyle name="40% - uthevingsfarge 5 2 2 4 2" xfId="9476" xr:uid="{ED06607B-2810-428F-8953-3FAD45704BA1}"/>
    <cellStyle name="40% - uthevingsfarge 5 2 2 4 2 2" xfId="9477" xr:uid="{046ED4EE-0432-4E66-A274-E094F5EA7081}"/>
    <cellStyle name="40% - uthevingsfarge 5 2 2 4 2 2 2" xfId="9478" xr:uid="{C92E4DF4-3A8A-4837-8406-EFA1DCF673EA}"/>
    <cellStyle name="40% - uthevingsfarge 5 2 2 4 2 2 3" xfId="9479" xr:uid="{BF645D83-31C9-4B35-AD1F-D95EE9B4481C}"/>
    <cellStyle name="40% - uthevingsfarge 5 2 2 4 2 3" xfId="9480" xr:uid="{DD7C12F1-A554-41AB-A440-5A3A4877EE96}"/>
    <cellStyle name="40% - uthevingsfarge 5 2 2 4 2 4" xfId="9481" xr:uid="{B32604BE-CE79-4C3E-A0D2-7A260EA7AEE3}"/>
    <cellStyle name="40% - uthevingsfarge 5 2 2 4 3" xfId="9482" xr:uid="{52A0769F-E2BA-4CB3-A88F-B3E6F68F00A7}"/>
    <cellStyle name="40% - uthevingsfarge 5 2 2 4 3 2" xfId="9483" xr:uid="{3095ED2E-9499-4D23-B96E-7A01C909D706}"/>
    <cellStyle name="40% - uthevingsfarge 5 2 2 4 3 3" xfId="9484" xr:uid="{CC16E648-692F-4F23-A7FA-504E06D75B1B}"/>
    <cellStyle name="40% - uthevingsfarge 5 2 2 4 4" xfId="9485" xr:uid="{AED5F157-A535-4665-A197-A6D8A333FD36}"/>
    <cellStyle name="40% - uthevingsfarge 5 2 2 4 5" xfId="9486" xr:uid="{1B1C1D3B-A7F2-4ED8-9438-098377587198}"/>
    <cellStyle name="40% - uthevingsfarge 5 2 2 4 6" xfId="9487" xr:uid="{2A8F9BE8-6A86-4141-8B4B-02EF33C42023}"/>
    <cellStyle name="40% - uthevingsfarge 5 2 2 5" xfId="219" xr:uid="{746E9CCF-3DF2-4332-9A00-28CA38C86FCA}"/>
    <cellStyle name="40% - uthevingsfarge 5 2 2 5 2" xfId="9488" xr:uid="{20105BAF-43F3-43A7-98BF-ED94C3BF9D83}"/>
    <cellStyle name="40% - uthevingsfarge 5 2 2 5 2 2" xfId="9489" xr:uid="{A6A93490-2AB8-4D4B-860A-1EF506A14851}"/>
    <cellStyle name="40% - uthevingsfarge 5 2 2 5 2 2 2" xfId="9490" xr:uid="{D2841854-5E76-4E94-BCB4-9728FBF7E6D1}"/>
    <cellStyle name="40% - uthevingsfarge 5 2 2 5 2 2 3" xfId="9491" xr:uid="{38164BBC-9BC7-4E0C-9B1B-5353AB1BECF0}"/>
    <cellStyle name="40% - uthevingsfarge 5 2 2 5 2 3" xfId="9492" xr:uid="{992F91A6-0D96-4910-802F-D5AC17377FB0}"/>
    <cellStyle name="40% - uthevingsfarge 5 2 2 5 2 4" xfId="9493" xr:uid="{E4D22449-B1F6-4CAE-9A80-A20631EC03A2}"/>
    <cellStyle name="40% - uthevingsfarge 5 2 2 5 3" xfId="9494" xr:uid="{ED251185-EFA4-4B53-B9ED-37313673F358}"/>
    <cellStyle name="40% - uthevingsfarge 5 2 2 5 3 2" xfId="9495" xr:uid="{A2156718-C9CC-476A-9B81-76BDABE7526C}"/>
    <cellStyle name="40% - uthevingsfarge 5 2 2 5 3 3" xfId="9496" xr:uid="{D24C6B9C-8CCE-4CC7-9BA0-230F1D75AD40}"/>
    <cellStyle name="40% - uthevingsfarge 5 2 2 5 4" xfId="9497" xr:uid="{A3961A3D-8102-4E12-A492-256D7D9AE8AE}"/>
    <cellStyle name="40% - uthevingsfarge 5 2 2 5 5" xfId="9498" xr:uid="{170597B5-2485-44A9-A1E9-0DEB3521EABB}"/>
    <cellStyle name="40% - uthevingsfarge 5 2 2 5 6" xfId="9499" xr:uid="{001AC39D-1BFA-4E76-97A5-F305788D09CC}"/>
    <cellStyle name="40% - uthevingsfarge 5 2 2 6" xfId="9500" xr:uid="{C6A5D8E8-F4EF-45DC-A2A7-BFF4CE367A52}"/>
    <cellStyle name="40% - uthevingsfarge 5 2 2 6 2" xfId="9501" xr:uid="{BCE089E1-F1CA-4406-8CB5-9B56BB3711C7}"/>
    <cellStyle name="40% - uthevingsfarge 5 2 2 6 2 2" xfId="9502" xr:uid="{46CAAF82-E270-4F39-8CDE-58A8893C156F}"/>
    <cellStyle name="40% - uthevingsfarge 5 2 2 6 2 3" xfId="9503" xr:uid="{6BFA5C0F-A8EF-4E44-BBB5-0ADB0883D8EB}"/>
    <cellStyle name="40% - uthevingsfarge 5 2 2 6 3" xfId="9504" xr:uid="{DFBFCB3F-BE83-4B46-9326-513883CCA3ED}"/>
    <cellStyle name="40% - uthevingsfarge 5 2 2 6 4" xfId="9505" xr:uid="{B467F9FC-412E-4C10-9392-8B6E5C8F9387}"/>
    <cellStyle name="40% - uthevingsfarge 5 2 2 7" xfId="9506" xr:uid="{FCC07DDE-19EC-4975-992A-2660EA487627}"/>
    <cellStyle name="40% - uthevingsfarge 5 2 2 7 2" xfId="9507" xr:uid="{DE0FF06F-02A1-4D91-937C-64CDD7E04241}"/>
    <cellStyle name="40% - uthevingsfarge 5 2 2 7 2 2" xfId="9508" xr:uid="{6C72D5E1-FE51-4D7C-A32B-9BD2D4524F4D}"/>
    <cellStyle name="40% - uthevingsfarge 5 2 2 7 2 3" xfId="9509" xr:uid="{713ABBB3-3192-4114-9EBF-2D9E71911AE5}"/>
    <cellStyle name="40% - uthevingsfarge 5 2 2 7 3" xfId="9510" xr:uid="{5B7736D7-0B70-429C-8B0A-263E05DC5680}"/>
    <cellStyle name="40% - uthevingsfarge 5 2 2 7 4" xfId="9511" xr:uid="{FBCAF479-5B7E-4BF7-8E4E-7C4D300D5420}"/>
    <cellStyle name="40% - uthevingsfarge 5 2 2 8" xfId="9512" xr:uid="{8A808A09-8058-44ED-A992-B9B8889BDD30}"/>
    <cellStyle name="40% - uthevingsfarge 5 2 2 8 2" xfId="9513" xr:uid="{88B978B4-D106-4BA6-9BEC-E7CCD1D66E12}"/>
    <cellStyle name="40% - uthevingsfarge 5 2 2 8 3" xfId="9514" xr:uid="{57B56DF8-AA15-4A31-901B-11F4BFB0AE40}"/>
    <cellStyle name="40% - uthevingsfarge 5 2 2 9" xfId="9515" xr:uid="{E4C5F472-7F45-4D8E-B98B-5FE612363B25}"/>
    <cellStyle name="40% - uthevingsfarge 5 2 2 9 2" xfId="9516" xr:uid="{DE4B0D40-EBF0-467E-8AA6-1D795C8BEC90}"/>
    <cellStyle name="40% - uthevingsfarge 5 2 2 9 3" xfId="9517" xr:uid="{E0131115-23EC-4722-8F48-FAAE0E7D7AE1}"/>
    <cellStyle name="40% - uthevingsfarge 5 2 3" xfId="220" xr:uid="{DD68BABF-3454-4C01-B07C-BD3D0CF121A9}"/>
    <cellStyle name="40% - uthevingsfarge 5 2 3 10" xfId="9518" xr:uid="{186DB8C5-FAFD-4E94-BB33-C08B8264E108}"/>
    <cellStyle name="40% - uthevingsfarge 5 2 3 11" xfId="9519" xr:uid="{56D2ABA5-03C8-4F1C-AE31-0AA6CEFB5461}"/>
    <cellStyle name="40% - uthevingsfarge 5 2 3 2" xfId="221" xr:uid="{9DDE97A5-1B0C-4117-99D8-6DA3C53825FD}"/>
    <cellStyle name="40% - uthevingsfarge 5 2 3 2 10" xfId="9520" xr:uid="{610168C0-BB60-446C-B33E-5C701619A579}"/>
    <cellStyle name="40% - uthevingsfarge 5 2 3 2 2" xfId="222" xr:uid="{C4F46C57-EC6E-42EE-BC56-2B64FD360A36}"/>
    <cellStyle name="40% - uthevingsfarge 5 2 3 2 2 2" xfId="9521" xr:uid="{9756E809-DAE1-4AC8-A28F-877F7ACF56B1}"/>
    <cellStyle name="40% - uthevingsfarge 5 2 3 2 2 2 2" xfId="9522" xr:uid="{CFDFD52B-1150-4665-A6D2-030BF8535E9E}"/>
    <cellStyle name="40% - uthevingsfarge 5 2 3 2 2 2 2 2" xfId="9523" xr:uid="{FDE5E3B2-1D23-425F-B082-C7D8515A1EFE}"/>
    <cellStyle name="40% - uthevingsfarge 5 2 3 2 2 2 2 3" xfId="9524" xr:uid="{F71B4999-735F-46EF-9F6F-F6B0CFB96C48}"/>
    <cellStyle name="40% - uthevingsfarge 5 2 3 2 2 2 3" xfId="9525" xr:uid="{25081FF2-EA3E-4A14-BF40-A3A08270A713}"/>
    <cellStyle name="40% - uthevingsfarge 5 2 3 2 2 2 4" xfId="9526" xr:uid="{298A2421-58AC-4076-AF7C-DC2C3E17AE34}"/>
    <cellStyle name="40% - uthevingsfarge 5 2 3 2 2 3" xfId="9527" xr:uid="{7384BAF3-508A-4FD0-A541-FF56A6A2C99B}"/>
    <cellStyle name="40% - uthevingsfarge 5 2 3 2 2 3 2" xfId="9528" xr:uid="{84BAE93D-46BB-4E6C-AC2E-D62AED818950}"/>
    <cellStyle name="40% - uthevingsfarge 5 2 3 2 2 3 3" xfId="9529" xr:uid="{165A34AE-5882-4526-BB7D-B1BC59DA31AA}"/>
    <cellStyle name="40% - uthevingsfarge 5 2 3 2 2 4" xfId="9530" xr:uid="{825AC2EB-6F69-4A36-935E-36A401957861}"/>
    <cellStyle name="40% - uthevingsfarge 5 2 3 2 2 5" xfId="9531" xr:uid="{8466A58D-CFF8-4EE5-BA58-CD99BD07385C}"/>
    <cellStyle name="40% - uthevingsfarge 5 2 3 2 2 6" xfId="9532" xr:uid="{B6A8D851-A4A7-4D19-90B4-D1D68059B876}"/>
    <cellStyle name="40% - uthevingsfarge 5 2 3 2 3" xfId="223" xr:uid="{A77ED7BF-C9EC-4F8B-A94A-9A7ECE31CDF2}"/>
    <cellStyle name="40% - uthevingsfarge 5 2 3 2 3 2" xfId="9533" xr:uid="{E7A32698-314D-4D7B-8D83-402257FDFB35}"/>
    <cellStyle name="40% - uthevingsfarge 5 2 3 2 3 2 2" xfId="9534" xr:uid="{510AEBB3-06D2-4FAA-AABC-740F7A9099AE}"/>
    <cellStyle name="40% - uthevingsfarge 5 2 3 2 3 2 2 2" xfId="9535" xr:uid="{5F7B86EC-6264-4C4F-A2E5-7A3C999D1C05}"/>
    <cellStyle name="40% - uthevingsfarge 5 2 3 2 3 2 2 3" xfId="9536" xr:uid="{B27D7BE0-4B25-4F2A-B1B2-05DC9AF23AE5}"/>
    <cellStyle name="40% - uthevingsfarge 5 2 3 2 3 2 3" xfId="9537" xr:uid="{047F06A2-0FB9-4EEA-AFCC-D1B665D6E813}"/>
    <cellStyle name="40% - uthevingsfarge 5 2 3 2 3 2 4" xfId="9538" xr:uid="{5C0FEE1C-2167-4A4E-989A-ADBD76447F5F}"/>
    <cellStyle name="40% - uthevingsfarge 5 2 3 2 3 3" xfId="9539" xr:uid="{7B7E727A-428B-4C53-9FCF-1BB103EE6EBC}"/>
    <cellStyle name="40% - uthevingsfarge 5 2 3 2 3 3 2" xfId="9540" xr:uid="{AF12AA4D-19A0-4243-B2F4-D27F3FA12F07}"/>
    <cellStyle name="40% - uthevingsfarge 5 2 3 2 3 3 3" xfId="9541" xr:uid="{9A1B7CDB-8862-493B-BABA-BF14904245F2}"/>
    <cellStyle name="40% - uthevingsfarge 5 2 3 2 3 4" xfId="9542" xr:uid="{1C3D5D17-B118-4B5A-A60A-3008EFEAC707}"/>
    <cellStyle name="40% - uthevingsfarge 5 2 3 2 3 5" xfId="9543" xr:uid="{BA844F29-D2E4-47CF-A450-2D1F54C1B9EE}"/>
    <cellStyle name="40% - uthevingsfarge 5 2 3 2 3 6" xfId="9544" xr:uid="{690F7AC8-8FB8-4AAA-8118-73525F4FEF1B}"/>
    <cellStyle name="40% - uthevingsfarge 5 2 3 2 4" xfId="9545" xr:uid="{AC513133-2BE8-4DE5-89F2-46C409B83FB5}"/>
    <cellStyle name="40% - uthevingsfarge 5 2 3 2 4 2" xfId="9546" xr:uid="{125B4331-17CF-4C30-86C4-15554E9308F4}"/>
    <cellStyle name="40% - uthevingsfarge 5 2 3 2 4 2 2" xfId="9547" xr:uid="{CBC85EC5-1139-4F02-8875-419F08FC3157}"/>
    <cellStyle name="40% - uthevingsfarge 5 2 3 2 4 2 3" xfId="9548" xr:uid="{86AEB9C9-1BCD-4A7D-AFC4-602F6F299B2A}"/>
    <cellStyle name="40% - uthevingsfarge 5 2 3 2 4 3" xfId="9549" xr:uid="{29463FFE-6F7C-4604-BF70-70EF7A08463E}"/>
    <cellStyle name="40% - uthevingsfarge 5 2 3 2 4 4" xfId="9550" xr:uid="{39964CB1-3708-40F2-A925-00C635FB3050}"/>
    <cellStyle name="40% - uthevingsfarge 5 2 3 2 5" xfId="9551" xr:uid="{9E0C5F55-34A8-4E50-B3D3-4F91EBA983EB}"/>
    <cellStyle name="40% - uthevingsfarge 5 2 3 2 5 2" xfId="9552" xr:uid="{77674891-8CAF-4533-AFC1-DB2432C1573A}"/>
    <cellStyle name="40% - uthevingsfarge 5 2 3 2 5 2 2" xfId="9553" xr:uid="{1EB69F04-D269-49A4-B0DB-9F67DA3FC73C}"/>
    <cellStyle name="40% - uthevingsfarge 5 2 3 2 5 2 3" xfId="9554" xr:uid="{61008A0A-FA58-4599-958F-307D0EE66B3B}"/>
    <cellStyle name="40% - uthevingsfarge 5 2 3 2 5 3" xfId="9555" xr:uid="{06EB8AD0-2861-43C7-94AE-824A7ACD14B7}"/>
    <cellStyle name="40% - uthevingsfarge 5 2 3 2 5 4" xfId="9556" xr:uid="{BB0AD565-1576-47B4-A39E-B9BDF2DE805A}"/>
    <cellStyle name="40% - uthevingsfarge 5 2 3 2 6" xfId="9557" xr:uid="{832F61B6-88A7-4149-8B08-E71D26C1D2C6}"/>
    <cellStyle name="40% - uthevingsfarge 5 2 3 2 6 2" xfId="9558" xr:uid="{BF279731-E961-4784-8AC0-0E7F1A2C410D}"/>
    <cellStyle name="40% - uthevingsfarge 5 2 3 2 6 3" xfId="9559" xr:uid="{49CDE442-233D-4866-A28A-DB8579007036}"/>
    <cellStyle name="40% - uthevingsfarge 5 2 3 2 7" xfId="9560" xr:uid="{8A9FA7AE-8FB3-41E6-9D8D-6C1E4C77607E}"/>
    <cellStyle name="40% - uthevingsfarge 5 2 3 2 7 2" xfId="9561" xr:uid="{7470512D-6DAD-41BB-8BB3-9AF9D0DE76A1}"/>
    <cellStyle name="40% - uthevingsfarge 5 2 3 2 7 3" xfId="9562" xr:uid="{C287A830-1EF2-446A-A60A-8204FC483634}"/>
    <cellStyle name="40% - uthevingsfarge 5 2 3 2 8" xfId="9563" xr:uid="{E526EDAF-DAEC-4C2D-BD6F-41B44FB88DC7}"/>
    <cellStyle name="40% - uthevingsfarge 5 2 3 2 9" xfId="9564" xr:uid="{BDD69822-AEB3-4880-B98B-13FF6070FFEF}"/>
    <cellStyle name="40% - uthevingsfarge 5 2 3 3" xfId="224" xr:uid="{69B5262E-C148-4637-AE8F-2D00A24DD972}"/>
    <cellStyle name="40% - uthevingsfarge 5 2 3 3 2" xfId="9565" xr:uid="{00C235AC-1A4B-4056-A190-7EC524C97CEE}"/>
    <cellStyle name="40% - uthevingsfarge 5 2 3 3 2 2" xfId="9566" xr:uid="{97781FFF-ECC5-45BA-A5AC-F8B6F2699135}"/>
    <cellStyle name="40% - uthevingsfarge 5 2 3 3 2 2 2" xfId="9567" xr:uid="{789A2483-3E09-4643-854F-DE6E7A9046F8}"/>
    <cellStyle name="40% - uthevingsfarge 5 2 3 3 2 2 3" xfId="9568" xr:uid="{AA672B19-07F5-4A64-9248-82EC9DF5C9A6}"/>
    <cellStyle name="40% - uthevingsfarge 5 2 3 3 2 3" xfId="9569" xr:uid="{FADE72B1-E438-4E57-92FF-F3FC0B0B8F51}"/>
    <cellStyle name="40% - uthevingsfarge 5 2 3 3 2 4" xfId="9570" xr:uid="{5771E788-3F25-4686-AED8-FDBD32A411CB}"/>
    <cellStyle name="40% - uthevingsfarge 5 2 3 3 3" xfId="9571" xr:uid="{443FE653-D182-4646-BFBE-80737E7363AA}"/>
    <cellStyle name="40% - uthevingsfarge 5 2 3 3 3 2" xfId="9572" xr:uid="{49174B99-989A-47CA-9C05-07EAF57DFD3A}"/>
    <cellStyle name="40% - uthevingsfarge 5 2 3 3 3 3" xfId="9573" xr:uid="{48F789F8-82B8-4800-8CA6-EC10AFD61438}"/>
    <cellStyle name="40% - uthevingsfarge 5 2 3 3 4" xfId="9574" xr:uid="{75D8A441-EC61-489B-8B22-BE2164FDFE2D}"/>
    <cellStyle name="40% - uthevingsfarge 5 2 3 3 5" xfId="9575" xr:uid="{64D05419-F8FE-4BC7-B564-47FC1EC316D4}"/>
    <cellStyle name="40% - uthevingsfarge 5 2 3 3 6" xfId="9576" xr:uid="{D6B3840F-E114-4B07-B3E3-E8AC21DFD388}"/>
    <cellStyle name="40% - uthevingsfarge 5 2 3 4" xfId="225" xr:uid="{E4406C47-4263-4F9E-86EC-5932CEFF9D87}"/>
    <cellStyle name="40% - uthevingsfarge 5 2 3 4 2" xfId="9577" xr:uid="{D146B80D-4643-49C8-87A3-0D94C4790DF2}"/>
    <cellStyle name="40% - uthevingsfarge 5 2 3 4 2 2" xfId="9578" xr:uid="{6092E84A-3CE5-41AC-8D80-905065FF1F70}"/>
    <cellStyle name="40% - uthevingsfarge 5 2 3 4 2 2 2" xfId="9579" xr:uid="{AEF757E2-DAB2-4A1F-AC78-9B4067EE45A8}"/>
    <cellStyle name="40% - uthevingsfarge 5 2 3 4 2 2 3" xfId="9580" xr:uid="{AEA882BA-2F59-4E51-8EF2-BE0D526D8CB7}"/>
    <cellStyle name="40% - uthevingsfarge 5 2 3 4 2 3" xfId="9581" xr:uid="{9DD5AD59-7680-4910-AE77-81718A3E56E9}"/>
    <cellStyle name="40% - uthevingsfarge 5 2 3 4 2 4" xfId="9582" xr:uid="{E45A220B-47E1-479A-B597-E52DA58CA6D5}"/>
    <cellStyle name="40% - uthevingsfarge 5 2 3 4 3" xfId="9583" xr:uid="{894EC912-E5A6-4F08-BE46-0A9706A20E23}"/>
    <cellStyle name="40% - uthevingsfarge 5 2 3 4 3 2" xfId="9584" xr:uid="{36B9A526-6BD2-4832-9243-3C2FDE29CAA0}"/>
    <cellStyle name="40% - uthevingsfarge 5 2 3 4 3 3" xfId="9585" xr:uid="{DD776F41-85C2-4B28-9FC4-D62CAA8157D8}"/>
    <cellStyle name="40% - uthevingsfarge 5 2 3 4 4" xfId="9586" xr:uid="{3A19BE44-2B7A-4C15-8577-EBF3A7057E94}"/>
    <cellStyle name="40% - uthevingsfarge 5 2 3 4 5" xfId="9587" xr:uid="{D9FC2EB9-B5AD-42E7-8BE6-C8659F4E2FE2}"/>
    <cellStyle name="40% - uthevingsfarge 5 2 3 4 6" xfId="9588" xr:uid="{1EB18E5C-8F48-4896-802C-33BF22603211}"/>
    <cellStyle name="40% - uthevingsfarge 5 2 3 5" xfId="9589" xr:uid="{3EEF1BFA-5B2C-44B7-97C4-9CAF6F9C3B53}"/>
    <cellStyle name="40% - uthevingsfarge 5 2 3 5 2" xfId="9590" xr:uid="{353C2A1D-F260-4C65-B204-B8D897227F6B}"/>
    <cellStyle name="40% - uthevingsfarge 5 2 3 5 2 2" xfId="9591" xr:uid="{38028CC5-219F-45D5-B5ED-4537E41D86CC}"/>
    <cellStyle name="40% - uthevingsfarge 5 2 3 5 2 3" xfId="9592" xr:uid="{FFFF79D2-EEB7-4056-AA85-8AF5C3835407}"/>
    <cellStyle name="40% - uthevingsfarge 5 2 3 5 3" xfId="9593" xr:uid="{1F30A49D-2F65-4214-A65C-22B4E1C07991}"/>
    <cellStyle name="40% - uthevingsfarge 5 2 3 5 4" xfId="9594" xr:uid="{AE1FAED1-51D3-413D-8FA9-245026BFC7BF}"/>
    <cellStyle name="40% - uthevingsfarge 5 2 3 6" xfId="9595" xr:uid="{D90B393F-451E-4577-AEC6-DD4E8DD46966}"/>
    <cellStyle name="40% - uthevingsfarge 5 2 3 6 2" xfId="9596" xr:uid="{66C8DF19-5B1E-4EF5-8B31-03F8C9CDC1F9}"/>
    <cellStyle name="40% - uthevingsfarge 5 2 3 6 2 2" xfId="9597" xr:uid="{1977D607-518F-433E-93AB-610F652099A1}"/>
    <cellStyle name="40% - uthevingsfarge 5 2 3 6 2 3" xfId="9598" xr:uid="{04528043-8C07-40B5-93DA-95A056A1E67B}"/>
    <cellStyle name="40% - uthevingsfarge 5 2 3 6 3" xfId="9599" xr:uid="{50BC339C-263E-420B-8A7A-50E4361246EF}"/>
    <cellStyle name="40% - uthevingsfarge 5 2 3 6 4" xfId="9600" xr:uid="{76A4CA74-6F2A-4751-803D-3041D6C4C043}"/>
    <cellStyle name="40% - uthevingsfarge 5 2 3 7" xfId="9601" xr:uid="{F6F3BD5F-AC28-41C6-81D6-A5DB1BC74B3C}"/>
    <cellStyle name="40% - uthevingsfarge 5 2 3 7 2" xfId="9602" xr:uid="{0DA46407-C883-4E5E-9859-B2E11EEC55B1}"/>
    <cellStyle name="40% - uthevingsfarge 5 2 3 7 3" xfId="9603" xr:uid="{FEF68B10-E8BB-4359-B64C-B51FD6F06AB4}"/>
    <cellStyle name="40% - uthevingsfarge 5 2 3 8" xfId="9604" xr:uid="{7DA46F17-A862-4A57-8EC3-6FAE1244B23F}"/>
    <cellStyle name="40% - uthevingsfarge 5 2 3 8 2" xfId="9605" xr:uid="{095EB980-A24D-43F2-B2D4-2C65262500E1}"/>
    <cellStyle name="40% - uthevingsfarge 5 2 3 8 3" xfId="9606" xr:uid="{506FF14B-40A8-44D9-AB3C-3BA0C5C812D8}"/>
    <cellStyle name="40% - uthevingsfarge 5 2 3 9" xfId="9607" xr:uid="{AD7C1A48-462D-4465-A4DC-6AFB522AF692}"/>
    <cellStyle name="40% - uthevingsfarge 5 2 4" xfId="226" xr:uid="{3F4A47CA-1B17-4546-8688-E079B0A22332}"/>
    <cellStyle name="40% - uthevingsfarge 5 2 4 10" xfId="9608" xr:uid="{0B711868-B2B9-42D8-B344-B15340259134}"/>
    <cellStyle name="40% - uthevingsfarge 5 2 4 2" xfId="227" xr:uid="{3E580484-2BC4-4CC1-8C95-DC98E3608342}"/>
    <cellStyle name="40% - uthevingsfarge 5 2 4 2 2" xfId="9609" xr:uid="{CF15C416-7E06-4A7F-8D0C-F18134537424}"/>
    <cellStyle name="40% - uthevingsfarge 5 2 4 2 2 2" xfId="9610" xr:uid="{883E66DA-97B9-4081-9CB3-83D93B985B50}"/>
    <cellStyle name="40% - uthevingsfarge 5 2 4 2 2 2 2" xfId="9611" xr:uid="{8116842D-9B35-4688-ACA4-779C824AF7F8}"/>
    <cellStyle name="40% - uthevingsfarge 5 2 4 2 2 2 3" xfId="9612" xr:uid="{9B87680F-5B7C-4B92-BEE8-5BF362BFF13E}"/>
    <cellStyle name="40% - uthevingsfarge 5 2 4 2 2 3" xfId="9613" xr:uid="{6078A15E-FC1E-4B9E-89FB-FED2BF2BB0B6}"/>
    <cellStyle name="40% - uthevingsfarge 5 2 4 2 2 4" xfId="9614" xr:uid="{364FF8F0-7468-446B-AFAE-A0156C9DCBDD}"/>
    <cellStyle name="40% - uthevingsfarge 5 2 4 2 3" xfId="9615" xr:uid="{56169DCE-777C-4459-BBDB-5C04C85F2D67}"/>
    <cellStyle name="40% - uthevingsfarge 5 2 4 2 3 2" xfId="9616" xr:uid="{E7C3C751-47AB-409B-8DC9-A44EC550E65D}"/>
    <cellStyle name="40% - uthevingsfarge 5 2 4 2 3 3" xfId="9617" xr:uid="{70F17591-CCFA-42DC-817B-14A3D0023207}"/>
    <cellStyle name="40% - uthevingsfarge 5 2 4 2 4" xfId="9618" xr:uid="{A6B9323B-B1D6-4D86-B76B-46E28FEC1DA5}"/>
    <cellStyle name="40% - uthevingsfarge 5 2 4 2 5" xfId="9619" xr:uid="{AEDD86F0-FA87-402B-8996-4DC08EA6567B}"/>
    <cellStyle name="40% - uthevingsfarge 5 2 4 2 6" xfId="9620" xr:uid="{25AA6700-2E70-4079-8DE7-80CC6554F3F7}"/>
    <cellStyle name="40% - uthevingsfarge 5 2 4 3" xfId="228" xr:uid="{7861808F-A764-4EAA-A085-879ACF69B4C0}"/>
    <cellStyle name="40% - uthevingsfarge 5 2 4 3 2" xfId="9621" xr:uid="{5A0B2C57-AFC8-4EB4-8286-AB4A9F65E8C0}"/>
    <cellStyle name="40% - uthevingsfarge 5 2 4 3 2 2" xfId="9622" xr:uid="{9759DF39-0EF7-4323-A21F-DB301EF9327A}"/>
    <cellStyle name="40% - uthevingsfarge 5 2 4 3 2 2 2" xfId="9623" xr:uid="{DD9EAC16-E77F-4535-9D25-E9FD44355AAE}"/>
    <cellStyle name="40% - uthevingsfarge 5 2 4 3 2 2 3" xfId="9624" xr:uid="{2FECF501-08C5-4CC4-92B9-E87FFC3DF3E1}"/>
    <cellStyle name="40% - uthevingsfarge 5 2 4 3 2 3" xfId="9625" xr:uid="{B152D0D5-4DE7-4F01-9014-C95789AA1308}"/>
    <cellStyle name="40% - uthevingsfarge 5 2 4 3 2 4" xfId="9626" xr:uid="{D4B671FC-6294-4D9B-912B-63576C53A47D}"/>
    <cellStyle name="40% - uthevingsfarge 5 2 4 3 3" xfId="9627" xr:uid="{D14546DF-E5DB-4A87-B1E0-26765514360A}"/>
    <cellStyle name="40% - uthevingsfarge 5 2 4 3 3 2" xfId="9628" xr:uid="{0092A494-AA83-4CF9-A39B-7364D75A87E0}"/>
    <cellStyle name="40% - uthevingsfarge 5 2 4 3 3 3" xfId="9629" xr:uid="{0CFE4BC8-8041-43DB-9A9D-4531B24EF407}"/>
    <cellStyle name="40% - uthevingsfarge 5 2 4 3 4" xfId="9630" xr:uid="{09829386-1381-4D69-9D2D-BE7B71509007}"/>
    <cellStyle name="40% - uthevingsfarge 5 2 4 3 5" xfId="9631" xr:uid="{7A87AD92-766B-4FE2-9144-2F93CB7F801C}"/>
    <cellStyle name="40% - uthevingsfarge 5 2 4 3 6" xfId="9632" xr:uid="{21A2B8C6-624A-4483-8070-79E4CD172914}"/>
    <cellStyle name="40% - uthevingsfarge 5 2 4 4" xfId="9633" xr:uid="{82ED31A8-EEB9-406C-A5BD-556CD3AB6A0D}"/>
    <cellStyle name="40% - uthevingsfarge 5 2 4 4 2" xfId="9634" xr:uid="{089B46F7-23B4-480C-8F86-24B602AD37A4}"/>
    <cellStyle name="40% - uthevingsfarge 5 2 4 4 2 2" xfId="9635" xr:uid="{61E39689-ADDE-4822-93B0-2EBF54F582E0}"/>
    <cellStyle name="40% - uthevingsfarge 5 2 4 4 2 3" xfId="9636" xr:uid="{3155091D-E0FE-4136-B304-06D322EECFE6}"/>
    <cellStyle name="40% - uthevingsfarge 5 2 4 4 3" xfId="9637" xr:uid="{0ED73750-ECF5-4130-AA72-450D81FB626F}"/>
    <cellStyle name="40% - uthevingsfarge 5 2 4 4 4" xfId="9638" xr:uid="{008AA94C-AB79-49FA-A415-9693CD341F49}"/>
    <cellStyle name="40% - uthevingsfarge 5 2 4 5" xfId="9639" xr:uid="{E76D0EBA-CDB2-421C-B318-119718F969C7}"/>
    <cellStyle name="40% - uthevingsfarge 5 2 4 5 2" xfId="9640" xr:uid="{972EEF7A-D435-4298-8934-C4D1330CD8DF}"/>
    <cellStyle name="40% - uthevingsfarge 5 2 4 5 2 2" xfId="9641" xr:uid="{4D048A58-3F39-4570-B99B-09ADF4FA2650}"/>
    <cellStyle name="40% - uthevingsfarge 5 2 4 5 2 3" xfId="9642" xr:uid="{8DB7F647-1F6F-49FC-8C43-D4D394F1919B}"/>
    <cellStyle name="40% - uthevingsfarge 5 2 4 5 3" xfId="9643" xr:uid="{A2B51DA2-B5D5-417A-A60D-8EAAADE4B7D9}"/>
    <cellStyle name="40% - uthevingsfarge 5 2 4 5 4" xfId="9644" xr:uid="{168C0451-0978-41A1-8D1F-14E61D35659F}"/>
    <cellStyle name="40% - uthevingsfarge 5 2 4 6" xfId="9645" xr:uid="{A77358D1-0505-48D3-B21D-8673573A8F3B}"/>
    <cellStyle name="40% - uthevingsfarge 5 2 4 6 2" xfId="9646" xr:uid="{1B03C12E-3A06-4A84-B96A-C0BFE2B2BC63}"/>
    <cellStyle name="40% - uthevingsfarge 5 2 4 6 3" xfId="9647" xr:uid="{B60BDBA9-356B-47C7-AE24-5C4E96EA0E16}"/>
    <cellStyle name="40% - uthevingsfarge 5 2 4 7" xfId="9648" xr:uid="{396E5EFA-A935-42AD-A4DA-18CAEC9C8A95}"/>
    <cellStyle name="40% - uthevingsfarge 5 2 4 7 2" xfId="9649" xr:uid="{8901EC7C-6CE1-4FD3-88C0-C0706BE48D6F}"/>
    <cellStyle name="40% - uthevingsfarge 5 2 4 7 3" xfId="9650" xr:uid="{14154BBD-0A3E-4D43-9B2C-2852DAE5320F}"/>
    <cellStyle name="40% - uthevingsfarge 5 2 4 8" xfId="9651" xr:uid="{8AF764D9-0115-49A0-AECA-6B22240F813C}"/>
    <cellStyle name="40% - uthevingsfarge 5 2 4 9" xfId="9652" xr:uid="{84B13685-4F9C-4F3E-94FA-92966147B487}"/>
    <cellStyle name="40% - uthevingsfarge 5 2 5" xfId="229" xr:uid="{1E494CAA-F3F2-4679-863B-93E5CFEBAA23}"/>
    <cellStyle name="40% - uthevingsfarge 5 2 5 2" xfId="9653" xr:uid="{9FDEF50D-E808-4915-96FD-6E94CA4BC3CD}"/>
    <cellStyle name="40% - uthevingsfarge 5 2 5 2 2" xfId="9654" xr:uid="{C0DDA461-B591-40B8-BD8B-E3D039CE2EF7}"/>
    <cellStyle name="40% - uthevingsfarge 5 2 5 2 2 2" xfId="9655" xr:uid="{921A04D2-849C-4472-926C-4C14E55D833E}"/>
    <cellStyle name="40% - uthevingsfarge 5 2 5 2 2 3" xfId="9656" xr:uid="{3E2E1DFC-4E54-4B33-A6E2-76B57C8D48D8}"/>
    <cellStyle name="40% - uthevingsfarge 5 2 5 2 3" xfId="9657" xr:uid="{DF525DBE-82B2-43AB-B9DE-FE7DA0AA4A73}"/>
    <cellStyle name="40% - uthevingsfarge 5 2 5 2 4" xfId="9658" xr:uid="{6E6262B0-0175-4299-BDA4-C4A52CAFDBD2}"/>
    <cellStyle name="40% - uthevingsfarge 5 2 5 3" xfId="9659" xr:uid="{311280A4-4F6B-4B85-8E79-041370B00E8F}"/>
    <cellStyle name="40% - uthevingsfarge 5 2 5 3 2" xfId="9660" xr:uid="{0D0F9791-1EB5-4236-8F47-EA8B6C01BCA0}"/>
    <cellStyle name="40% - uthevingsfarge 5 2 5 3 3" xfId="9661" xr:uid="{89481B2F-75E8-4680-ABBF-99266A43098F}"/>
    <cellStyle name="40% - uthevingsfarge 5 2 5 4" xfId="9662" xr:uid="{3404BA72-1350-4065-8210-C156A5C5B476}"/>
    <cellStyle name="40% - uthevingsfarge 5 2 5 5" xfId="9663" xr:uid="{B2A626EA-0216-41B6-A9ED-8BAA8075C787}"/>
    <cellStyle name="40% - uthevingsfarge 5 2 5 6" xfId="9664" xr:uid="{C91E8D8D-B461-42B7-8203-A94D9E0BE10F}"/>
    <cellStyle name="40% - uthevingsfarge 5 2 6" xfId="230" xr:uid="{26BB6098-99EB-4A4C-8299-CE2F631E696A}"/>
    <cellStyle name="40% - uthevingsfarge 5 2 6 2" xfId="9665" xr:uid="{DF5C0529-CF50-4F5D-A703-81524662550C}"/>
    <cellStyle name="40% - uthevingsfarge 5 2 6 2 2" xfId="9666" xr:uid="{A6E2BDA4-025F-4C8E-ADAE-8E7ACBF12BF7}"/>
    <cellStyle name="40% - uthevingsfarge 5 2 6 2 2 2" xfId="9667" xr:uid="{76AFB189-8AF3-474A-8952-9341DE9B7633}"/>
    <cellStyle name="40% - uthevingsfarge 5 2 6 2 2 3" xfId="9668" xr:uid="{C05DD675-6B89-4EE7-9FA2-0AD75CFD6BFF}"/>
    <cellStyle name="40% - uthevingsfarge 5 2 6 2 3" xfId="9669" xr:uid="{C61C57DC-D5CF-4E62-87E5-5B233F1AE253}"/>
    <cellStyle name="40% - uthevingsfarge 5 2 6 2 4" xfId="9670" xr:uid="{AE92535A-3D57-4938-9EB5-31F1344FBD4A}"/>
    <cellStyle name="40% - uthevingsfarge 5 2 6 3" xfId="9671" xr:uid="{43E38067-5864-4052-8646-DFF3CB8591E0}"/>
    <cellStyle name="40% - uthevingsfarge 5 2 6 3 2" xfId="9672" xr:uid="{8122412C-02BE-4A46-BC8B-47D1CDB14082}"/>
    <cellStyle name="40% - uthevingsfarge 5 2 6 3 3" xfId="9673" xr:uid="{D8489F51-52D4-41F7-8203-62CA3453E01F}"/>
    <cellStyle name="40% - uthevingsfarge 5 2 6 4" xfId="9674" xr:uid="{E6914175-F6C1-4E64-9E06-970BA00BCC9F}"/>
    <cellStyle name="40% - uthevingsfarge 5 2 6 5" xfId="9675" xr:uid="{E9CC6AAA-4966-4A0A-8E12-87FE1C83F0FA}"/>
    <cellStyle name="40% - uthevingsfarge 5 2 6 6" xfId="9676" xr:uid="{D8D7E928-3416-4CEC-8BCF-5921324F200B}"/>
    <cellStyle name="40% - uthevingsfarge 5 2 7" xfId="9677" xr:uid="{D9658FC3-CCD0-456D-9AEC-349F8102E807}"/>
    <cellStyle name="40% - uthevingsfarge 5 2 7 2" xfId="9678" xr:uid="{FDEA0CE6-3351-47FD-9275-CFEE1BC29664}"/>
    <cellStyle name="40% - uthevingsfarge 5 2 7 2 2" xfId="9679" xr:uid="{652CC6E3-272E-4383-B0E3-AF8D39B7DBC8}"/>
    <cellStyle name="40% - uthevingsfarge 5 2 7 2 3" xfId="9680" xr:uid="{24754014-7E65-40C3-8B5B-E6B2E0BE5C06}"/>
    <cellStyle name="40% - uthevingsfarge 5 2 7 3" xfId="9681" xr:uid="{BF0F6575-FBE2-4C02-A5B6-2E5CBCD2A112}"/>
    <cellStyle name="40% - uthevingsfarge 5 2 7 4" xfId="9682" xr:uid="{A400F6B6-EF6C-4E13-8397-81FC106F6848}"/>
    <cellStyle name="40% - uthevingsfarge 5 2 8" xfId="9683" xr:uid="{A9ACCA9F-CD95-472B-9A1C-1FD74FC1C25D}"/>
    <cellStyle name="40% - uthevingsfarge 5 2 8 2" xfId="9684" xr:uid="{35AD23A6-4204-4A96-814F-9EA922D582CB}"/>
    <cellStyle name="40% - uthevingsfarge 5 2 8 2 2" xfId="9685" xr:uid="{268952E4-1CE7-4F0A-AA92-54419A6F7E7F}"/>
    <cellStyle name="40% - uthevingsfarge 5 2 8 2 3" xfId="9686" xr:uid="{8D915A6F-42D4-4510-AEC2-B9DE18F0B735}"/>
    <cellStyle name="40% - uthevingsfarge 5 2 8 3" xfId="9687" xr:uid="{E7A40A1C-72C8-42DA-9C52-D99E7D72D9C5}"/>
    <cellStyle name="40% - uthevingsfarge 5 2 8 4" xfId="9688" xr:uid="{8F6EA83B-DBE0-467F-86AF-540C7F4DF736}"/>
    <cellStyle name="40% - uthevingsfarge 5 2 9" xfId="9689" xr:uid="{6B9F9311-F25C-475E-A345-16DFF9D2BFE1}"/>
    <cellStyle name="40% - uthevingsfarge 5 2 9 2" xfId="9690" xr:uid="{D2306136-0803-4D07-9137-23C6CE3CBD82}"/>
    <cellStyle name="40% - uthevingsfarge 5 2 9 3" xfId="9691" xr:uid="{3F35BCE4-B426-4D24-B840-355742817883}"/>
    <cellStyle name="40% - uthevingsfarge 5 3" xfId="231" xr:uid="{E0C4147F-D83A-449D-B91A-A862967A8E08}"/>
    <cellStyle name="40% - uthevingsfarge 5 3 2" xfId="232" xr:uid="{7989930A-7964-4393-847E-1310FA7C5BD4}"/>
    <cellStyle name="40% - uthevingsfarge 5 3 3" xfId="233" xr:uid="{15E11E6D-3D4E-476D-9EEF-7B1655F1DBC8}"/>
    <cellStyle name="40% - uthevingsfarge 5 4" xfId="234" xr:uid="{6B942717-43E3-4CC7-AB21-2D2FB3CA1918}"/>
    <cellStyle name="40% - uthevingsfarge 5 4 10" xfId="9692" xr:uid="{BCC3B480-770D-439F-A5A9-061204ECF65D}"/>
    <cellStyle name="40% - uthevingsfarge 5 4 10 2" xfId="9693" xr:uid="{C150433B-9B8E-470F-B00B-3BD14F59C99A}"/>
    <cellStyle name="40% - uthevingsfarge 5 4 10 3" xfId="9694" xr:uid="{6AD2B24A-1EA7-4AD9-AAED-26D22CA780D9}"/>
    <cellStyle name="40% - uthevingsfarge 5 4 11" xfId="9695" xr:uid="{C7FFF4FC-2B68-4C77-9099-C1C5BAB47D91}"/>
    <cellStyle name="40% - uthevingsfarge 5 4 12" xfId="9696" xr:uid="{B666A1DA-B257-4353-9FA8-97C1DE0C85EF}"/>
    <cellStyle name="40% - uthevingsfarge 5 4 13" xfId="9697" xr:uid="{78F5432C-23EE-4EA2-9955-25F19A128DE3}"/>
    <cellStyle name="40% - uthevingsfarge 5 4 2" xfId="235" xr:uid="{A1B40449-8DE6-48EF-9E56-009772D36796}"/>
    <cellStyle name="40% - uthevingsfarge 5 4 2 10" xfId="9698" xr:uid="{8AF35B56-1786-4C43-BB8C-363AC2355256}"/>
    <cellStyle name="40% - uthevingsfarge 5 4 2 11" xfId="9699" xr:uid="{9033E78E-59A5-4612-BF97-6D818E872967}"/>
    <cellStyle name="40% - uthevingsfarge 5 4 2 12" xfId="9700" xr:uid="{CE94A54F-B39A-4246-8BFB-DBC5A265CBB5}"/>
    <cellStyle name="40% - uthevingsfarge 5 4 2 2" xfId="236" xr:uid="{C9B51F75-C9F4-4C41-92E3-00FEAD7A5DDA}"/>
    <cellStyle name="40% - uthevingsfarge 5 4 2 2 10" xfId="9701" xr:uid="{30219776-20B7-44E2-A52F-9469C2C1D16D}"/>
    <cellStyle name="40% - uthevingsfarge 5 4 2 2 11" xfId="9702" xr:uid="{0D2C260A-677D-4EB0-A905-7F5D6698A18B}"/>
    <cellStyle name="40% - uthevingsfarge 5 4 2 2 2" xfId="237" xr:uid="{9E65AC95-5F1E-499C-9F6E-1B0DD8A392A7}"/>
    <cellStyle name="40% - uthevingsfarge 5 4 2 2 2 10" xfId="9703" xr:uid="{1FD7F516-45DF-496B-923C-6B906C291DFB}"/>
    <cellStyle name="40% - uthevingsfarge 5 4 2 2 2 2" xfId="238" xr:uid="{F9B04D6A-7DE7-4FC0-B73C-4C8F7663E7DD}"/>
    <cellStyle name="40% - uthevingsfarge 5 4 2 2 2 2 2" xfId="9704" xr:uid="{0E664CF3-AC6B-4ED7-AEB9-96BFD59F8014}"/>
    <cellStyle name="40% - uthevingsfarge 5 4 2 2 2 2 2 2" xfId="9705" xr:uid="{65A18F8D-2193-439F-932F-FF458BD81882}"/>
    <cellStyle name="40% - uthevingsfarge 5 4 2 2 2 2 2 2 2" xfId="9706" xr:uid="{A13304B2-F2B7-4273-A467-D0F6733C5468}"/>
    <cellStyle name="40% - uthevingsfarge 5 4 2 2 2 2 2 2 3" xfId="9707" xr:uid="{03A74813-AF12-4A9F-A013-D2077BC8242A}"/>
    <cellStyle name="40% - uthevingsfarge 5 4 2 2 2 2 2 3" xfId="9708" xr:uid="{EBB841F8-6AAF-4D9A-9A97-01EBD7702EEF}"/>
    <cellStyle name="40% - uthevingsfarge 5 4 2 2 2 2 2 4" xfId="9709" xr:uid="{8AF61B7B-0970-4157-8674-3B3001DF9E43}"/>
    <cellStyle name="40% - uthevingsfarge 5 4 2 2 2 2 3" xfId="9710" xr:uid="{4997DA87-BDFB-433D-80A6-6B7BA74A5C28}"/>
    <cellStyle name="40% - uthevingsfarge 5 4 2 2 2 2 3 2" xfId="9711" xr:uid="{D51C913E-59F9-4FDC-BF4E-7A7C46CA8A51}"/>
    <cellStyle name="40% - uthevingsfarge 5 4 2 2 2 2 3 3" xfId="9712" xr:uid="{543ED5A7-33B4-47DB-AF17-476B6F9AE179}"/>
    <cellStyle name="40% - uthevingsfarge 5 4 2 2 2 2 4" xfId="9713" xr:uid="{240BDBBC-CB94-49B0-8740-0C44E882B8EA}"/>
    <cellStyle name="40% - uthevingsfarge 5 4 2 2 2 2 5" xfId="9714" xr:uid="{F2AB166B-64E3-438F-89CE-653BB20E6034}"/>
    <cellStyle name="40% - uthevingsfarge 5 4 2 2 2 2 6" xfId="9715" xr:uid="{CD24A854-D81A-42E7-A2ED-505D4C938150}"/>
    <cellStyle name="40% - uthevingsfarge 5 4 2 2 2 3" xfId="239" xr:uid="{979D9CD4-D6CF-422E-B4D9-434FB498E530}"/>
    <cellStyle name="40% - uthevingsfarge 5 4 2 2 2 3 2" xfId="9716" xr:uid="{54B0D742-B01F-43E8-9F59-88650BDE30B1}"/>
    <cellStyle name="40% - uthevingsfarge 5 4 2 2 2 3 2 2" xfId="9717" xr:uid="{788EA269-3F59-44B1-8CB4-3C1A54BEB212}"/>
    <cellStyle name="40% - uthevingsfarge 5 4 2 2 2 3 2 2 2" xfId="9718" xr:uid="{9578007A-D2D9-493B-932C-F787488C2081}"/>
    <cellStyle name="40% - uthevingsfarge 5 4 2 2 2 3 2 2 3" xfId="9719" xr:uid="{E1272B42-659E-4E4C-A557-50BE58FC388A}"/>
    <cellStyle name="40% - uthevingsfarge 5 4 2 2 2 3 2 3" xfId="9720" xr:uid="{93D2D278-B112-4821-8B66-1B66247A0BD4}"/>
    <cellStyle name="40% - uthevingsfarge 5 4 2 2 2 3 2 4" xfId="9721" xr:uid="{049FC6D8-D2A2-44D7-AA54-2BBE5346EC33}"/>
    <cellStyle name="40% - uthevingsfarge 5 4 2 2 2 3 3" xfId="9722" xr:uid="{ABCF3B39-99B0-4434-8031-85FA1CC324E5}"/>
    <cellStyle name="40% - uthevingsfarge 5 4 2 2 2 3 3 2" xfId="9723" xr:uid="{952E58EC-A775-449D-B403-AEFE4368A7AA}"/>
    <cellStyle name="40% - uthevingsfarge 5 4 2 2 2 3 3 3" xfId="9724" xr:uid="{14812FFE-719D-420C-A289-619A2217788B}"/>
    <cellStyle name="40% - uthevingsfarge 5 4 2 2 2 3 4" xfId="9725" xr:uid="{0089F5A7-9099-4B41-BC4D-287F0F71E90D}"/>
    <cellStyle name="40% - uthevingsfarge 5 4 2 2 2 3 5" xfId="9726" xr:uid="{4B0DDBE5-D471-47D3-A3BF-2E7D3402FEDF}"/>
    <cellStyle name="40% - uthevingsfarge 5 4 2 2 2 3 6" xfId="9727" xr:uid="{3D620170-4C86-4104-B7C6-6F5AC2563BB3}"/>
    <cellStyle name="40% - uthevingsfarge 5 4 2 2 2 4" xfId="9728" xr:uid="{0817F3E2-71C3-4B25-BFCE-07815A51709F}"/>
    <cellStyle name="40% - uthevingsfarge 5 4 2 2 2 4 2" xfId="9729" xr:uid="{B3D78EF0-B97E-43C8-8A9D-ABE5EE09BD26}"/>
    <cellStyle name="40% - uthevingsfarge 5 4 2 2 2 4 2 2" xfId="9730" xr:uid="{FDD0DFB1-F660-4FD2-97C4-82F0C8DC2A0B}"/>
    <cellStyle name="40% - uthevingsfarge 5 4 2 2 2 4 2 3" xfId="9731" xr:uid="{2AD79589-88D7-4EB5-8297-9B8E1C44AD79}"/>
    <cellStyle name="40% - uthevingsfarge 5 4 2 2 2 4 3" xfId="9732" xr:uid="{C370A191-3410-4BD5-8C83-E2D95C3EA9DA}"/>
    <cellStyle name="40% - uthevingsfarge 5 4 2 2 2 4 4" xfId="9733" xr:uid="{C5032B70-FC7D-4B01-BA12-3937868100EE}"/>
    <cellStyle name="40% - uthevingsfarge 5 4 2 2 2 5" xfId="9734" xr:uid="{DFEB8A10-C70B-4213-91A0-ACA7CDAD038F}"/>
    <cellStyle name="40% - uthevingsfarge 5 4 2 2 2 5 2" xfId="9735" xr:uid="{A7FB7889-36C2-4795-B67E-192EF014D67C}"/>
    <cellStyle name="40% - uthevingsfarge 5 4 2 2 2 5 2 2" xfId="9736" xr:uid="{28F40E89-A767-4C4C-AAB2-AC62850E1F96}"/>
    <cellStyle name="40% - uthevingsfarge 5 4 2 2 2 5 2 3" xfId="9737" xr:uid="{4D8C67E9-8B04-4175-9B68-43696698B787}"/>
    <cellStyle name="40% - uthevingsfarge 5 4 2 2 2 5 3" xfId="9738" xr:uid="{C9F55723-6BD0-46CB-8025-C7E03DD7CE1E}"/>
    <cellStyle name="40% - uthevingsfarge 5 4 2 2 2 5 4" xfId="9739" xr:uid="{1D7243F1-0884-4A7E-91D9-C7683FFBD13B}"/>
    <cellStyle name="40% - uthevingsfarge 5 4 2 2 2 6" xfId="9740" xr:uid="{3AD01D40-FF9E-450C-A08C-00E0E8E5B9C9}"/>
    <cellStyle name="40% - uthevingsfarge 5 4 2 2 2 6 2" xfId="9741" xr:uid="{0E401701-7585-4D89-B5E9-E3228E7BAE13}"/>
    <cellStyle name="40% - uthevingsfarge 5 4 2 2 2 6 3" xfId="9742" xr:uid="{40D66863-F574-40A3-8E2D-B8BC93D2F5E8}"/>
    <cellStyle name="40% - uthevingsfarge 5 4 2 2 2 7" xfId="9743" xr:uid="{9543568B-F5E6-4F80-8B0D-257F39231E45}"/>
    <cellStyle name="40% - uthevingsfarge 5 4 2 2 2 7 2" xfId="9744" xr:uid="{1A380E40-17A3-405B-BDB9-7C51F66BE48C}"/>
    <cellStyle name="40% - uthevingsfarge 5 4 2 2 2 7 3" xfId="9745" xr:uid="{919C1DF2-F5EC-4C75-B6C0-835E6997D2FB}"/>
    <cellStyle name="40% - uthevingsfarge 5 4 2 2 2 8" xfId="9746" xr:uid="{20D44084-9B54-4348-8028-A24D71B978DB}"/>
    <cellStyle name="40% - uthevingsfarge 5 4 2 2 2 9" xfId="9747" xr:uid="{BB440239-B7BA-4EF9-B90B-CAB8E65EFB41}"/>
    <cellStyle name="40% - uthevingsfarge 5 4 2 2 3" xfId="240" xr:uid="{870E93EB-FDF7-4435-B2BA-B2CF6FD91229}"/>
    <cellStyle name="40% - uthevingsfarge 5 4 2 2 3 2" xfId="9748" xr:uid="{9987D2A3-F553-48CA-B9D8-A3570545C109}"/>
    <cellStyle name="40% - uthevingsfarge 5 4 2 2 3 2 2" xfId="9749" xr:uid="{18B37448-2439-4ECB-84F6-E094C38680D3}"/>
    <cellStyle name="40% - uthevingsfarge 5 4 2 2 3 2 2 2" xfId="9750" xr:uid="{9BE866E8-8D60-4D14-BCCE-A9A07DF6E21D}"/>
    <cellStyle name="40% - uthevingsfarge 5 4 2 2 3 2 2 3" xfId="9751" xr:uid="{6BF39769-11F8-42DB-84C7-1396EDD88E41}"/>
    <cellStyle name="40% - uthevingsfarge 5 4 2 2 3 2 3" xfId="9752" xr:uid="{3DAA05D0-1437-4496-B82B-21061A3E0DA3}"/>
    <cellStyle name="40% - uthevingsfarge 5 4 2 2 3 2 4" xfId="9753" xr:uid="{D97770DB-C7F6-4260-A6AE-9DAEAC0D773F}"/>
    <cellStyle name="40% - uthevingsfarge 5 4 2 2 3 3" xfId="9754" xr:uid="{BBEF12D5-F949-44A9-BAFD-1FFB7891749C}"/>
    <cellStyle name="40% - uthevingsfarge 5 4 2 2 3 3 2" xfId="9755" xr:uid="{19C756D8-CC57-4B63-AEA4-92F8659F3CBC}"/>
    <cellStyle name="40% - uthevingsfarge 5 4 2 2 3 3 3" xfId="9756" xr:uid="{1FFC70D1-0E6D-4BCA-B2D2-1F700AAEFBD6}"/>
    <cellStyle name="40% - uthevingsfarge 5 4 2 2 3 4" xfId="9757" xr:uid="{6C80554F-C824-4DD2-AE2D-C35FCA7C8F34}"/>
    <cellStyle name="40% - uthevingsfarge 5 4 2 2 3 5" xfId="9758" xr:uid="{58462E7E-5F8A-4D8F-BED5-55150134E52C}"/>
    <cellStyle name="40% - uthevingsfarge 5 4 2 2 3 6" xfId="9759" xr:uid="{71443660-3B6F-473D-BCB1-810A7DD6FB59}"/>
    <cellStyle name="40% - uthevingsfarge 5 4 2 2 4" xfId="241" xr:uid="{2BDF1B11-8E53-4726-9E5B-73514869C3C8}"/>
    <cellStyle name="40% - uthevingsfarge 5 4 2 2 4 2" xfId="9760" xr:uid="{754F2244-A455-40DC-9BD7-53CBF771B346}"/>
    <cellStyle name="40% - uthevingsfarge 5 4 2 2 4 2 2" xfId="9761" xr:uid="{90D929A5-35FD-44BA-8D60-61F46EC4BF4D}"/>
    <cellStyle name="40% - uthevingsfarge 5 4 2 2 4 2 2 2" xfId="9762" xr:uid="{17C6C816-DBC1-46F6-A843-6DF962EFD6E2}"/>
    <cellStyle name="40% - uthevingsfarge 5 4 2 2 4 2 2 3" xfId="9763" xr:uid="{D00B7E50-53FD-41E4-9DE8-ECB77BC73658}"/>
    <cellStyle name="40% - uthevingsfarge 5 4 2 2 4 2 3" xfId="9764" xr:uid="{508EFCCC-59BF-492A-9932-BD024EF7FE76}"/>
    <cellStyle name="40% - uthevingsfarge 5 4 2 2 4 2 4" xfId="9765" xr:uid="{AE5CF52E-BB59-42E9-B5E8-B5D7AD1C5849}"/>
    <cellStyle name="40% - uthevingsfarge 5 4 2 2 4 3" xfId="9766" xr:uid="{2C067364-48F5-44C7-A79A-252049FDD30E}"/>
    <cellStyle name="40% - uthevingsfarge 5 4 2 2 4 3 2" xfId="9767" xr:uid="{EFFB0538-C6C2-433B-83AF-CC1E80849AE0}"/>
    <cellStyle name="40% - uthevingsfarge 5 4 2 2 4 3 3" xfId="9768" xr:uid="{B5119727-DBE2-4418-9BC8-B289B0FF2286}"/>
    <cellStyle name="40% - uthevingsfarge 5 4 2 2 4 4" xfId="9769" xr:uid="{41B48754-BDD5-40C0-B046-3C67DA44BAA8}"/>
    <cellStyle name="40% - uthevingsfarge 5 4 2 2 4 5" xfId="9770" xr:uid="{A5F71145-6817-4524-B2D8-FA157896CD14}"/>
    <cellStyle name="40% - uthevingsfarge 5 4 2 2 4 6" xfId="9771" xr:uid="{3066E041-9B0D-4D74-9EF1-334DCBA999DC}"/>
    <cellStyle name="40% - uthevingsfarge 5 4 2 2 5" xfId="9772" xr:uid="{D832DAD1-6590-4E08-AB65-DF6E984992DA}"/>
    <cellStyle name="40% - uthevingsfarge 5 4 2 2 5 2" xfId="9773" xr:uid="{63285E0D-943A-4283-B35D-FFD93DF5D824}"/>
    <cellStyle name="40% - uthevingsfarge 5 4 2 2 5 2 2" xfId="9774" xr:uid="{5F1199E6-FD36-47D0-8DE0-354B8A540058}"/>
    <cellStyle name="40% - uthevingsfarge 5 4 2 2 5 2 3" xfId="9775" xr:uid="{1AF571E9-65AA-4A6B-BD6C-698F58B77A51}"/>
    <cellStyle name="40% - uthevingsfarge 5 4 2 2 5 3" xfId="9776" xr:uid="{F2764536-79CB-4C80-9392-1C2FE919668B}"/>
    <cellStyle name="40% - uthevingsfarge 5 4 2 2 5 4" xfId="9777" xr:uid="{428E1B9A-E69F-4A1A-9034-41E996FF83A3}"/>
    <cellStyle name="40% - uthevingsfarge 5 4 2 2 6" xfId="9778" xr:uid="{A1EFE999-30AB-425C-87BC-82C0018BAF93}"/>
    <cellStyle name="40% - uthevingsfarge 5 4 2 2 6 2" xfId="9779" xr:uid="{7137AFC1-489D-44C9-877B-5045152EEB5F}"/>
    <cellStyle name="40% - uthevingsfarge 5 4 2 2 6 2 2" xfId="9780" xr:uid="{E2A46557-BA4A-4FAF-8EC1-BBE368F021C1}"/>
    <cellStyle name="40% - uthevingsfarge 5 4 2 2 6 2 3" xfId="9781" xr:uid="{25F3CE60-F32E-4B0F-9AFB-6EAFBFFDDDF1}"/>
    <cellStyle name="40% - uthevingsfarge 5 4 2 2 6 3" xfId="9782" xr:uid="{BB98CA48-13A1-4030-B32F-23F18B425138}"/>
    <cellStyle name="40% - uthevingsfarge 5 4 2 2 6 4" xfId="9783" xr:uid="{3C9414E4-9489-4C66-9C7B-BFA327764618}"/>
    <cellStyle name="40% - uthevingsfarge 5 4 2 2 7" xfId="9784" xr:uid="{F17B0202-1027-4837-8A40-92534F8192E1}"/>
    <cellStyle name="40% - uthevingsfarge 5 4 2 2 7 2" xfId="9785" xr:uid="{9EA00772-EE4A-4DB2-88C0-DCD4D6822B94}"/>
    <cellStyle name="40% - uthevingsfarge 5 4 2 2 7 3" xfId="9786" xr:uid="{6159D3D0-A605-4861-8F32-6948128792DF}"/>
    <cellStyle name="40% - uthevingsfarge 5 4 2 2 8" xfId="9787" xr:uid="{29A1B1E9-12E0-47EA-8440-618B76C90A1B}"/>
    <cellStyle name="40% - uthevingsfarge 5 4 2 2 8 2" xfId="9788" xr:uid="{A8C2ACE4-E2E3-49DA-9C18-E3E34E520EBB}"/>
    <cellStyle name="40% - uthevingsfarge 5 4 2 2 8 3" xfId="9789" xr:uid="{5FACBA41-45A8-4972-8E6A-6D13D73C17F2}"/>
    <cellStyle name="40% - uthevingsfarge 5 4 2 2 9" xfId="9790" xr:uid="{7F2FC030-3493-4484-B9BE-AF8D0719DFE4}"/>
    <cellStyle name="40% - uthevingsfarge 5 4 2 3" xfId="242" xr:uid="{3C65AF4E-96C8-4EDF-A2CC-C299F059DBA4}"/>
    <cellStyle name="40% - uthevingsfarge 5 4 2 3 10" xfId="9791" xr:uid="{D76CDA2B-F2D4-404D-AFC4-712AA0F00CFB}"/>
    <cellStyle name="40% - uthevingsfarge 5 4 2 3 2" xfId="243" xr:uid="{B456E43D-CD39-4587-9686-71FE17AB2F76}"/>
    <cellStyle name="40% - uthevingsfarge 5 4 2 3 2 2" xfId="9792" xr:uid="{ADA986BE-3CBE-4DCA-AEFB-8C90E493BFD9}"/>
    <cellStyle name="40% - uthevingsfarge 5 4 2 3 2 2 2" xfId="9793" xr:uid="{89BBA5E3-BB88-4CA4-BF52-84C769F362B4}"/>
    <cellStyle name="40% - uthevingsfarge 5 4 2 3 2 2 2 2" xfId="9794" xr:uid="{7E8640EB-0473-4E6A-B968-504FF9A04153}"/>
    <cellStyle name="40% - uthevingsfarge 5 4 2 3 2 2 2 3" xfId="9795" xr:uid="{331EC554-6481-47BB-8D9F-B8DB48C4B714}"/>
    <cellStyle name="40% - uthevingsfarge 5 4 2 3 2 2 3" xfId="9796" xr:uid="{3AEC0AAD-014C-4622-80CF-2D7215866151}"/>
    <cellStyle name="40% - uthevingsfarge 5 4 2 3 2 2 4" xfId="9797" xr:uid="{164EDF5C-82E0-42EF-8024-36C069955C70}"/>
    <cellStyle name="40% - uthevingsfarge 5 4 2 3 2 3" xfId="9798" xr:uid="{492B4AA5-639E-4ECC-8864-4A5C16DDDB9B}"/>
    <cellStyle name="40% - uthevingsfarge 5 4 2 3 2 3 2" xfId="9799" xr:uid="{8ADE7B75-A182-4376-8B9D-30E5EC5F247F}"/>
    <cellStyle name="40% - uthevingsfarge 5 4 2 3 2 3 3" xfId="9800" xr:uid="{61D8AC9F-43C6-4701-B2CD-C41D2031B32E}"/>
    <cellStyle name="40% - uthevingsfarge 5 4 2 3 2 4" xfId="9801" xr:uid="{E1817921-3763-45F6-A11D-922EBABC4BC8}"/>
    <cellStyle name="40% - uthevingsfarge 5 4 2 3 2 5" xfId="9802" xr:uid="{B3F7E269-77EB-4313-A2A2-2352837D7036}"/>
    <cellStyle name="40% - uthevingsfarge 5 4 2 3 2 6" xfId="9803" xr:uid="{B6107CDF-C012-4B85-A3D1-25B340F9F10F}"/>
    <cellStyle name="40% - uthevingsfarge 5 4 2 3 3" xfId="244" xr:uid="{30E58C5C-5103-4EF8-81D5-A91499B592D7}"/>
    <cellStyle name="40% - uthevingsfarge 5 4 2 3 3 2" xfId="9804" xr:uid="{BC3C8003-C9E5-4B80-A488-D1971FAC0B55}"/>
    <cellStyle name="40% - uthevingsfarge 5 4 2 3 3 2 2" xfId="9805" xr:uid="{10794C00-E9F6-4F67-BA3F-37F4DB571AEA}"/>
    <cellStyle name="40% - uthevingsfarge 5 4 2 3 3 2 2 2" xfId="9806" xr:uid="{E4DC8F0E-C15C-4FB7-8CC6-4A96D5172E48}"/>
    <cellStyle name="40% - uthevingsfarge 5 4 2 3 3 2 2 3" xfId="9807" xr:uid="{9178C657-D7A0-42B3-8BDF-E075C23461F1}"/>
    <cellStyle name="40% - uthevingsfarge 5 4 2 3 3 2 3" xfId="9808" xr:uid="{8525FBFE-073F-4BF1-9DC3-C9273AA964F8}"/>
    <cellStyle name="40% - uthevingsfarge 5 4 2 3 3 2 4" xfId="9809" xr:uid="{41475DC8-24E6-4938-9BDE-DDEABBB40258}"/>
    <cellStyle name="40% - uthevingsfarge 5 4 2 3 3 3" xfId="9810" xr:uid="{FC723B3F-F6C8-45D0-A5D6-6FCDBB26417C}"/>
    <cellStyle name="40% - uthevingsfarge 5 4 2 3 3 3 2" xfId="9811" xr:uid="{433E2E7A-A48C-4E7A-AB2E-708E5ABF49E8}"/>
    <cellStyle name="40% - uthevingsfarge 5 4 2 3 3 3 3" xfId="9812" xr:uid="{34CC0250-591D-4106-8154-B7633CBE33D2}"/>
    <cellStyle name="40% - uthevingsfarge 5 4 2 3 3 4" xfId="9813" xr:uid="{B0845F0D-AF35-4233-ADBD-10B61CFD8473}"/>
    <cellStyle name="40% - uthevingsfarge 5 4 2 3 3 5" xfId="9814" xr:uid="{F217275F-60E0-45C9-9132-E008752244B9}"/>
    <cellStyle name="40% - uthevingsfarge 5 4 2 3 3 6" xfId="9815" xr:uid="{C4CABBF2-E6AD-457D-8A0F-0B30A28BF91F}"/>
    <cellStyle name="40% - uthevingsfarge 5 4 2 3 4" xfId="9816" xr:uid="{EDFE0DA9-FEE2-4FA3-8179-9712B4D1E877}"/>
    <cellStyle name="40% - uthevingsfarge 5 4 2 3 4 2" xfId="9817" xr:uid="{36AFFC2C-F5FF-42F0-918C-8A14A6816E1E}"/>
    <cellStyle name="40% - uthevingsfarge 5 4 2 3 4 2 2" xfId="9818" xr:uid="{773E022A-2311-4350-8442-DAC21FB34CBF}"/>
    <cellStyle name="40% - uthevingsfarge 5 4 2 3 4 2 3" xfId="9819" xr:uid="{3C8A1467-102A-4597-BF70-386442EE7984}"/>
    <cellStyle name="40% - uthevingsfarge 5 4 2 3 4 3" xfId="9820" xr:uid="{FC3B8A80-48E8-4175-9586-4412B159306E}"/>
    <cellStyle name="40% - uthevingsfarge 5 4 2 3 4 4" xfId="9821" xr:uid="{2D486AB6-5BD6-46F8-BBA3-EB10D3160AF4}"/>
    <cellStyle name="40% - uthevingsfarge 5 4 2 3 5" xfId="9822" xr:uid="{6CB9DEB2-898C-4169-8A8F-D277AA12D103}"/>
    <cellStyle name="40% - uthevingsfarge 5 4 2 3 5 2" xfId="9823" xr:uid="{94344605-FCAA-4EBD-B802-BA50B9582DCD}"/>
    <cellStyle name="40% - uthevingsfarge 5 4 2 3 5 2 2" xfId="9824" xr:uid="{79D5C744-156A-4DBB-8B6C-4D5969659012}"/>
    <cellStyle name="40% - uthevingsfarge 5 4 2 3 5 2 3" xfId="9825" xr:uid="{096D682B-22DA-4E6D-B845-EE7FE189824E}"/>
    <cellStyle name="40% - uthevingsfarge 5 4 2 3 5 3" xfId="9826" xr:uid="{FCC67A96-32B8-4827-9516-6735F3972855}"/>
    <cellStyle name="40% - uthevingsfarge 5 4 2 3 5 4" xfId="9827" xr:uid="{AEEF74B5-03B2-4D9A-A215-10CD3DA225EF}"/>
    <cellStyle name="40% - uthevingsfarge 5 4 2 3 6" xfId="9828" xr:uid="{AF13EE69-7B10-4C13-B301-5B3523040451}"/>
    <cellStyle name="40% - uthevingsfarge 5 4 2 3 6 2" xfId="9829" xr:uid="{0F148166-D1C3-4CAD-851A-1B172A45230F}"/>
    <cellStyle name="40% - uthevingsfarge 5 4 2 3 6 3" xfId="9830" xr:uid="{43161DE1-C7A4-4B13-A62D-C8CC8141DBA1}"/>
    <cellStyle name="40% - uthevingsfarge 5 4 2 3 7" xfId="9831" xr:uid="{9F4E03C7-57F3-42D5-B30F-42BA8CC9AC53}"/>
    <cellStyle name="40% - uthevingsfarge 5 4 2 3 7 2" xfId="9832" xr:uid="{92F2094F-A613-4054-8E44-352347186D5A}"/>
    <cellStyle name="40% - uthevingsfarge 5 4 2 3 7 3" xfId="9833" xr:uid="{5B14BA18-05EF-41F7-8D8F-4575278226B5}"/>
    <cellStyle name="40% - uthevingsfarge 5 4 2 3 8" xfId="9834" xr:uid="{DE7640B7-CAAA-43CD-8302-88763548DC79}"/>
    <cellStyle name="40% - uthevingsfarge 5 4 2 3 9" xfId="9835" xr:uid="{176C1C92-FB26-4234-B5EE-1A006E15F01B}"/>
    <cellStyle name="40% - uthevingsfarge 5 4 2 4" xfId="245" xr:uid="{8061E461-6308-4720-8D48-D8E50E924154}"/>
    <cellStyle name="40% - uthevingsfarge 5 4 2 4 2" xfId="9836" xr:uid="{C1CA6D04-6575-4282-B14D-E5B11DA67751}"/>
    <cellStyle name="40% - uthevingsfarge 5 4 2 4 2 2" xfId="9837" xr:uid="{307AA682-8E76-45C0-929A-C6C5690CF569}"/>
    <cellStyle name="40% - uthevingsfarge 5 4 2 4 2 2 2" xfId="9838" xr:uid="{FC9187CB-5190-4E85-9C77-8CADD977BB34}"/>
    <cellStyle name="40% - uthevingsfarge 5 4 2 4 2 2 3" xfId="9839" xr:uid="{514BFD8F-BDEC-4FFB-BF37-53C5634965D4}"/>
    <cellStyle name="40% - uthevingsfarge 5 4 2 4 2 3" xfId="9840" xr:uid="{44A2FC1D-DA77-4107-A5FF-0B6F7DE7A703}"/>
    <cellStyle name="40% - uthevingsfarge 5 4 2 4 2 4" xfId="9841" xr:uid="{8F20D299-E431-4775-BE7E-487C36CC8EB6}"/>
    <cellStyle name="40% - uthevingsfarge 5 4 2 4 3" xfId="9842" xr:uid="{2399F9CF-F226-4FA0-9AEE-D6827E90738D}"/>
    <cellStyle name="40% - uthevingsfarge 5 4 2 4 3 2" xfId="9843" xr:uid="{13BCF50A-9FA4-4AED-991C-623F052E6291}"/>
    <cellStyle name="40% - uthevingsfarge 5 4 2 4 3 3" xfId="9844" xr:uid="{50493A56-D491-4B14-88A7-2F53C75F9118}"/>
    <cellStyle name="40% - uthevingsfarge 5 4 2 4 4" xfId="9845" xr:uid="{4BF9BF45-F5E9-45BC-AEC6-6E16669D9132}"/>
    <cellStyle name="40% - uthevingsfarge 5 4 2 4 5" xfId="9846" xr:uid="{A6D4349D-CFDA-40F0-8A01-2D7BB5616888}"/>
    <cellStyle name="40% - uthevingsfarge 5 4 2 4 6" xfId="9847" xr:uid="{058DA83A-F567-466D-B979-2A83B5DFF76C}"/>
    <cellStyle name="40% - uthevingsfarge 5 4 2 5" xfId="246" xr:uid="{7D5C1435-19D9-4121-AAAA-D863BF6E8547}"/>
    <cellStyle name="40% - uthevingsfarge 5 4 2 5 2" xfId="9848" xr:uid="{5A6EF21A-6D7B-43F0-A12E-0092FA8677CF}"/>
    <cellStyle name="40% - uthevingsfarge 5 4 2 5 2 2" xfId="9849" xr:uid="{A302256E-EE80-4839-9C4D-C22B142AA944}"/>
    <cellStyle name="40% - uthevingsfarge 5 4 2 5 2 2 2" xfId="9850" xr:uid="{B00E26FA-46B1-4926-AC0D-0EB1DC826DEE}"/>
    <cellStyle name="40% - uthevingsfarge 5 4 2 5 2 2 3" xfId="9851" xr:uid="{73674F26-A806-4C87-9C15-621FF84B8351}"/>
    <cellStyle name="40% - uthevingsfarge 5 4 2 5 2 3" xfId="9852" xr:uid="{F01B90E2-1969-4B4B-9472-9ECB888E523D}"/>
    <cellStyle name="40% - uthevingsfarge 5 4 2 5 2 4" xfId="9853" xr:uid="{45B68BEB-CBE5-4F66-B7B7-D32B7ABB9AEE}"/>
    <cellStyle name="40% - uthevingsfarge 5 4 2 5 3" xfId="9854" xr:uid="{861C91BD-9A0E-4D45-83CE-17BB0C09E0F6}"/>
    <cellStyle name="40% - uthevingsfarge 5 4 2 5 3 2" xfId="9855" xr:uid="{0132A6A1-A030-43D5-A304-AA2D95D86A3A}"/>
    <cellStyle name="40% - uthevingsfarge 5 4 2 5 3 3" xfId="9856" xr:uid="{87E6C18E-FEA2-4ACD-B9D9-BB51FD5F56B3}"/>
    <cellStyle name="40% - uthevingsfarge 5 4 2 5 4" xfId="9857" xr:uid="{11D29C1E-F839-4CA2-88C8-A11F07C1FD81}"/>
    <cellStyle name="40% - uthevingsfarge 5 4 2 5 5" xfId="9858" xr:uid="{B456B185-3FDF-4698-8D02-3D5F69F832B1}"/>
    <cellStyle name="40% - uthevingsfarge 5 4 2 5 6" xfId="9859" xr:uid="{42CF418D-69D5-4E4B-9DBD-BAC4A17998C5}"/>
    <cellStyle name="40% - uthevingsfarge 5 4 2 6" xfId="9860" xr:uid="{E846C596-232D-43B9-B5D0-6F027AAD5ABA}"/>
    <cellStyle name="40% - uthevingsfarge 5 4 2 6 2" xfId="9861" xr:uid="{025C63E2-7224-4B3D-BA6C-0D25F16376E4}"/>
    <cellStyle name="40% - uthevingsfarge 5 4 2 6 2 2" xfId="9862" xr:uid="{528C7697-199F-4A5A-ABBB-DAB67BD9B771}"/>
    <cellStyle name="40% - uthevingsfarge 5 4 2 6 2 3" xfId="9863" xr:uid="{F314A79C-6C0C-4617-B1DE-2A5D59BF1CB4}"/>
    <cellStyle name="40% - uthevingsfarge 5 4 2 6 3" xfId="9864" xr:uid="{53EDC0B8-4789-4E83-B85F-33117D8C3F29}"/>
    <cellStyle name="40% - uthevingsfarge 5 4 2 6 4" xfId="9865" xr:uid="{C83471AD-E2EB-4115-A029-C31CC6B9D89F}"/>
    <cellStyle name="40% - uthevingsfarge 5 4 2 7" xfId="9866" xr:uid="{B293FB89-B11D-4601-84CE-3026C60DD142}"/>
    <cellStyle name="40% - uthevingsfarge 5 4 2 7 2" xfId="9867" xr:uid="{19B4AF60-6577-484A-A49A-7C295863E44D}"/>
    <cellStyle name="40% - uthevingsfarge 5 4 2 7 2 2" xfId="9868" xr:uid="{9AAF43FF-C78F-47D1-B0D1-4774D12C7B3C}"/>
    <cellStyle name="40% - uthevingsfarge 5 4 2 7 2 3" xfId="9869" xr:uid="{F6437BBE-3AE0-4D54-A241-955676CDFCF9}"/>
    <cellStyle name="40% - uthevingsfarge 5 4 2 7 3" xfId="9870" xr:uid="{285B8147-4EF2-4EB3-9E21-031D3463A27A}"/>
    <cellStyle name="40% - uthevingsfarge 5 4 2 7 4" xfId="9871" xr:uid="{815F783C-9196-48F8-A119-885B94A73D22}"/>
    <cellStyle name="40% - uthevingsfarge 5 4 2 8" xfId="9872" xr:uid="{9B555859-48A4-48B2-9B17-5C3387C73557}"/>
    <cellStyle name="40% - uthevingsfarge 5 4 2 8 2" xfId="9873" xr:uid="{CE600350-9FC7-4039-86D9-EF5EB0299718}"/>
    <cellStyle name="40% - uthevingsfarge 5 4 2 8 3" xfId="9874" xr:uid="{C327BB09-D878-4058-BD78-C16A823BC628}"/>
    <cellStyle name="40% - uthevingsfarge 5 4 2 9" xfId="9875" xr:uid="{44696A47-A383-469B-82C0-3675E66D57D0}"/>
    <cellStyle name="40% - uthevingsfarge 5 4 2 9 2" xfId="9876" xr:uid="{7D4191BC-EA8E-42BE-9742-B86D2864B22E}"/>
    <cellStyle name="40% - uthevingsfarge 5 4 2 9 3" xfId="9877" xr:uid="{2ED2E4B0-8B96-4514-B7C8-51800F132FA6}"/>
    <cellStyle name="40% - uthevingsfarge 5 4 3" xfId="247" xr:uid="{2E0FC9D1-0228-4A4D-913F-2A47E6B946B0}"/>
    <cellStyle name="40% - uthevingsfarge 5 4 3 10" xfId="9878" xr:uid="{2E7F66B0-4C1F-4161-9571-1504816B6120}"/>
    <cellStyle name="40% - uthevingsfarge 5 4 3 11" xfId="9879" xr:uid="{85B46146-95E0-4078-A6AC-7E7C514AAAF8}"/>
    <cellStyle name="40% - uthevingsfarge 5 4 3 2" xfId="248" xr:uid="{2EA51799-17E7-4FD1-82CA-0A23D3959DAB}"/>
    <cellStyle name="40% - uthevingsfarge 5 4 3 2 10" xfId="9880" xr:uid="{79FC3252-40D7-409D-9274-39CCAD2CD09E}"/>
    <cellStyle name="40% - uthevingsfarge 5 4 3 2 2" xfId="249" xr:uid="{970011CC-B0C6-4187-803A-A1675BC09187}"/>
    <cellStyle name="40% - uthevingsfarge 5 4 3 2 2 2" xfId="9881" xr:uid="{4E9DD891-B7F3-4548-8CED-D05BB39D94E5}"/>
    <cellStyle name="40% - uthevingsfarge 5 4 3 2 2 2 2" xfId="9882" xr:uid="{419C1B00-14B5-4C65-AC27-49ECB80B4B19}"/>
    <cellStyle name="40% - uthevingsfarge 5 4 3 2 2 2 2 2" xfId="9883" xr:uid="{9622F449-03DE-4D2A-B60F-3782F2FE9545}"/>
    <cellStyle name="40% - uthevingsfarge 5 4 3 2 2 2 2 3" xfId="9884" xr:uid="{5502118D-F9F0-4486-B440-2E7BF3BA6560}"/>
    <cellStyle name="40% - uthevingsfarge 5 4 3 2 2 2 3" xfId="9885" xr:uid="{470E9617-AF04-4336-B4AE-1177E50FEC31}"/>
    <cellStyle name="40% - uthevingsfarge 5 4 3 2 2 2 4" xfId="9886" xr:uid="{901FAEF4-42D9-4C96-9D4C-9C06BE31094B}"/>
    <cellStyle name="40% - uthevingsfarge 5 4 3 2 2 3" xfId="9887" xr:uid="{6043E8DC-2731-41E6-BB4A-3E946534771F}"/>
    <cellStyle name="40% - uthevingsfarge 5 4 3 2 2 3 2" xfId="9888" xr:uid="{13F1A2CA-43B4-4B17-A372-E87CA3678E70}"/>
    <cellStyle name="40% - uthevingsfarge 5 4 3 2 2 3 3" xfId="9889" xr:uid="{6C7C3D34-C01C-49EB-83D6-1AB1A1EE77E3}"/>
    <cellStyle name="40% - uthevingsfarge 5 4 3 2 2 4" xfId="9890" xr:uid="{3C9C2698-8E32-4953-AA41-5BCDFB8B0833}"/>
    <cellStyle name="40% - uthevingsfarge 5 4 3 2 2 5" xfId="9891" xr:uid="{055DD91B-DC0F-4635-9E01-8187EB0F4EEB}"/>
    <cellStyle name="40% - uthevingsfarge 5 4 3 2 2 6" xfId="9892" xr:uid="{7CB93171-A8B7-41DA-A7A2-2508E091E935}"/>
    <cellStyle name="40% - uthevingsfarge 5 4 3 2 3" xfId="250" xr:uid="{58696CFD-F874-4BFB-A94F-4A1F0CA91219}"/>
    <cellStyle name="40% - uthevingsfarge 5 4 3 2 3 2" xfId="9893" xr:uid="{7659096A-D8FB-4202-ADE4-C95F81149811}"/>
    <cellStyle name="40% - uthevingsfarge 5 4 3 2 3 2 2" xfId="9894" xr:uid="{2BA3D8D2-951C-4A05-89F5-6E7C81E8E5D0}"/>
    <cellStyle name="40% - uthevingsfarge 5 4 3 2 3 2 2 2" xfId="9895" xr:uid="{335DEEA0-EF58-4F05-A530-A42192157B7C}"/>
    <cellStyle name="40% - uthevingsfarge 5 4 3 2 3 2 2 3" xfId="9896" xr:uid="{394AD356-B7BB-4C93-A2BC-3EE35A2DAC47}"/>
    <cellStyle name="40% - uthevingsfarge 5 4 3 2 3 2 3" xfId="9897" xr:uid="{634BDEB9-AC2B-4883-9064-91A83E7EDBEF}"/>
    <cellStyle name="40% - uthevingsfarge 5 4 3 2 3 2 4" xfId="9898" xr:uid="{E1F76CAF-5BE1-4026-A5F6-182E92064478}"/>
    <cellStyle name="40% - uthevingsfarge 5 4 3 2 3 3" xfId="9899" xr:uid="{973CB0CF-8A88-467B-B435-258D2115111E}"/>
    <cellStyle name="40% - uthevingsfarge 5 4 3 2 3 3 2" xfId="9900" xr:uid="{C1CFCBA4-675C-423C-811E-743882CDDE32}"/>
    <cellStyle name="40% - uthevingsfarge 5 4 3 2 3 3 3" xfId="9901" xr:uid="{236DBF04-B74D-4813-A2BB-845423F51626}"/>
    <cellStyle name="40% - uthevingsfarge 5 4 3 2 3 4" xfId="9902" xr:uid="{19DFDE1F-5616-4CB6-A6B8-AE369F37085E}"/>
    <cellStyle name="40% - uthevingsfarge 5 4 3 2 3 5" xfId="9903" xr:uid="{D725A549-C5E0-4DEA-A92B-104EE14211E1}"/>
    <cellStyle name="40% - uthevingsfarge 5 4 3 2 3 6" xfId="9904" xr:uid="{5677D277-36AE-4013-ADDA-4C530306F036}"/>
    <cellStyle name="40% - uthevingsfarge 5 4 3 2 4" xfId="9905" xr:uid="{E526566D-15E9-427F-9DD2-2C9B947F12B0}"/>
    <cellStyle name="40% - uthevingsfarge 5 4 3 2 4 2" xfId="9906" xr:uid="{3968BA29-13D4-4E36-8AF6-88EAFAF6D15C}"/>
    <cellStyle name="40% - uthevingsfarge 5 4 3 2 4 2 2" xfId="9907" xr:uid="{4DFAF5BA-12CF-4FD7-BFC6-8C0EC0CAF724}"/>
    <cellStyle name="40% - uthevingsfarge 5 4 3 2 4 2 3" xfId="9908" xr:uid="{7FFD75C3-4E30-4ADF-A182-17E0CF6B2C56}"/>
    <cellStyle name="40% - uthevingsfarge 5 4 3 2 4 3" xfId="9909" xr:uid="{EFC39DBD-3BE1-41B1-8ED8-CB8CA30BAFCA}"/>
    <cellStyle name="40% - uthevingsfarge 5 4 3 2 4 4" xfId="9910" xr:uid="{9B08924B-FDFB-4DBD-B0EF-0ABB65272FBE}"/>
    <cellStyle name="40% - uthevingsfarge 5 4 3 2 5" xfId="9911" xr:uid="{8A02DC6B-C0BB-4395-9102-61CC9D011AA0}"/>
    <cellStyle name="40% - uthevingsfarge 5 4 3 2 5 2" xfId="9912" xr:uid="{7EB7376E-E4AB-489E-A925-9F5AF45426A6}"/>
    <cellStyle name="40% - uthevingsfarge 5 4 3 2 5 2 2" xfId="9913" xr:uid="{E14A23D9-EF29-48E8-9F5D-B3104F974CD1}"/>
    <cellStyle name="40% - uthevingsfarge 5 4 3 2 5 2 3" xfId="9914" xr:uid="{105E4D91-2A57-44EE-AF9A-6DD5EF7476FE}"/>
    <cellStyle name="40% - uthevingsfarge 5 4 3 2 5 3" xfId="9915" xr:uid="{2B132907-40D4-4825-ABA5-0A92DD5BE25E}"/>
    <cellStyle name="40% - uthevingsfarge 5 4 3 2 5 4" xfId="9916" xr:uid="{26CB4A0A-893C-4292-96D0-B4B2A792C0D8}"/>
    <cellStyle name="40% - uthevingsfarge 5 4 3 2 6" xfId="9917" xr:uid="{C3BE36FD-B63A-4214-96CF-F3D08613275A}"/>
    <cellStyle name="40% - uthevingsfarge 5 4 3 2 6 2" xfId="9918" xr:uid="{1F4842B2-3491-4E36-A0FF-9BABDFCEFE37}"/>
    <cellStyle name="40% - uthevingsfarge 5 4 3 2 6 3" xfId="9919" xr:uid="{D74F24D0-0686-4C6B-AFD8-3605B4C81EF8}"/>
    <cellStyle name="40% - uthevingsfarge 5 4 3 2 7" xfId="9920" xr:uid="{3800E38B-4FAA-4990-BA61-0B05E9F6830F}"/>
    <cellStyle name="40% - uthevingsfarge 5 4 3 2 7 2" xfId="9921" xr:uid="{2DABEFBC-0637-4121-9ABA-7E5A1D018501}"/>
    <cellStyle name="40% - uthevingsfarge 5 4 3 2 7 3" xfId="9922" xr:uid="{713B46CC-91B2-4D3D-B439-B36805EA7CD0}"/>
    <cellStyle name="40% - uthevingsfarge 5 4 3 2 8" xfId="9923" xr:uid="{2988C356-9A38-4182-B2E4-B17D5909CDD3}"/>
    <cellStyle name="40% - uthevingsfarge 5 4 3 2 9" xfId="9924" xr:uid="{BFF6E1E9-B8B5-4AA9-9619-E1316DBF1E9F}"/>
    <cellStyle name="40% - uthevingsfarge 5 4 3 3" xfId="251" xr:uid="{420CAB66-ABFC-48A7-A044-2EF80703CF47}"/>
    <cellStyle name="40% - uthevingsfarge 5 4 3 3 2" xfId="9925" xr:uid="{5C779256-CC23-4DCE-A10F-06062A839952}"/>
    <cellStyle name="40% - uthevingsfarge 5 4 3 3 2 2" xfId="9926" xr:uid="{CFD852DA-2B09-4C52-8FB1-C55BFA72D0FC}"/>
    <cellStyle name="40% - uthevingsfarge 5 4 3 3 2 2 2" xfId="9927" xr:uid="{5E45E74C-4DBB-4EB6-9BE1-A68F694872C0}"/>
    <cellStyle name="40% - uthevingsfarge 5 4 3 3 2 2 3" xfId="9928" xr:uid="{8202F76D-7DC2-4DE8-AB93-725573041066}"/>
    <cellStyle name="40% - uthevingsfarge 5 4 3 3 2 3" xfId="9929" xr:uid="{BFC04678-0865-4DB8-85D4-E7F807712882}"/>
    <cellStyle name="40% - uthevingsfarge 5 4 3 3 2 4" xfId="9930" xr:uid="{D90D6392-0D7F-4D43-A694-731A75C04588}"/>
    <cellStyle name="40% - uthevingsfarge 5 4 3 3 3" xfId="9931" xr:uid="{ADE5FE8A-BDDB-4E07-B570-FAF98B43A5A5}"/>
    <cellStyle name="40% - uthevingsfarge 5 4 3 3 3 2" xfId="9932" xr:uid="{B0DFD32C-1555-4ACB-BF7C-1FBC25E4C76C}"/>
    <cellStyle name="40% - uthevingsfarge 5 4 3 3 3 3" xfId="9933" xr:uid="{173BD1FC-702D-4C66-ABD6-46DF440B0961}"/>
    <cellStyle name="40% - uthevingsfarge 5 4 3 3 4" xfId="9934" xr:uid="{C2A32948-75B8-4A4C-876C-C60BB1860598}"/>
    <cellStyle name="40% - uthevingsfarge 5 4 3 3 5" xfId="9935" xr:uid="{DF7578A1-D198-47BD-99E0-609FC35938EB}"/>
    <cellStyle name="40% - uthevingsfarge 5 4 3 3 6" xfId="9936" xr:uid="{9A9310F9-4954-4C99-88CD-7221F0D10C38}"/>
    <cellStyle name="40% - uthevingsfarge 5 4 3 4" xfId="252" xr:uid="{7C910CCB-0849-484A-8CC7-F46F16C97CD9}"/>
    <cellStyle name="40% - uthevingsfarge 5 4 3 4 2" xfId="9937" xr:uid="{C91A97A3-5B25-4B67-8803-9FF4D757EE10}"/>
    <cellStyle name="40% - uthevingsfarge 5 4 3 4 2 2" xfId="9938" xr:uid="{26ED9563-909F-4B84-A2CC-4234E35E6311}"/>
    <cellStyle name="40% - uthevingsfarge 5 4 3 4 2 2 2" xfId="9939" xr:uid="{7E26B09D-EAFF-498B-9B1F-BD7C94D43851}"/>
    <cellStyle name="40% - uthevingsfarge 5 4 3 4 2 2 3" xfId="9940" xr:uid="{52EE4234-3289-4F33-BAEC-3DF376810BAF}"/>
    <cellStyle name="40% - uthevingsfarge 5 4 3 4 2 3" xfId="9941" xr:uid="{E0786927-5536-40C1-ADD3-9791A920D3D7}"/>
    <cellStyle name="40% - uthevingsfarge 5 4 3 4 2 4" xfId="9942" xr:uid="{58770253-F58F-4421-A4D1-3C9A204A6DC6}"/>
    <cellStyle name="40% - uthevingsfarge 5 4 3 4 3" xfId="9943" xr:uid="{BC9154D6-E071-4A54-A323-B98C0DDCD947}"/>
    <cellStyle name="40% - uthevingsfarge 5 4 3 4 3 2" xfId="9944" xr:uid="{2373CC98-AA77-468A-8C7B-409CFBDCDA15}"/>
    <cellStyle name="40% - uthevingsfarge 5 4 3 4 3 3" xfId="9945" xr:uid="{9B978D5F-3024-4B81-BDE0-6E33679EB45C}"/>
    <cellStyle name="40% - uthevingsfarge 5 4 3 4 4" xfId="9946" xr:uid="{44B6E0F8-38EA-4208-B6F9-5B8622B5283C}"/>
    <cellStyle name="40% - uthevingsfarge 5 4 3 4 5" xfId="9947" xr:uid="{B1752A58-7CA0-4208-9276-62E81BA2A3DA}"/>
    <cellStyle name="40% - uthevingsfarge 5 4 3 4 6" xfId="9948" xr:uid="{A0BB9E09-134C-430A-A24E-E87C7257DC5F}"/>
    <cellStyle name="40% - uthevingsfarge 5 4 3 5" xfId="9949" xr:uid="{6357A06E-D749-41CA-BC26-C5551BEE56CB}"/>
    <cellStyle name="40% - uthevingsfarge 5 4 3 5 2" xfId="9950" xr:uid="{5A829921-9A87-470C-89C7-7D7DD2E59669}"/>
    <cellStyle name="40% - uthevingsfarge 5 4 3 5 2 2" xfId="9951" xr:uid="{B5378D6C-F450-4FF7-A83A-5F771715BA87}"/>
    <cellStyle name="40% - uthevingsfarge 5 4 3 5 2 3" xfId="9952" xr:uid="{F16C4FBE-0E17-43C3-BB45-A30239F0DCF0}"/>
    <cellStyle name="40% - uthevingsfarge 5 4 3 5 3" xfId="9953" xr:uid="{19EA175E-CCF0-4870-8CD6-CC452966912E}"/>
    <cellStyle name="40% - uthevingsfarge 5 4 3 5 4" xfId="9954" xr:uid="{CFFE882F-5DBB-4826-8507-42CE23D9353A}"/>
    <cellStyle name="40% - uthevingsfarge 5 4 3 6" xfId="9955" xr:uid="{AD4752C7-48E5-4DD9-94E2-76088F03D6E9}"/>
    <cellStyle name="40% - uthevingsfarge 5 4 3 6 2" xfId="9956" xr:uid="{0F6BCB1D-8BB7-4F42-80D7-AF4B635EE60C}"/>
    <cellStyle name="40% - uthevingsfarge 5 4 3 6 2 2" xfId="9957" xr:uid="{2B319145-B24D-4627-ABB7-17214CA79008}"/>
    <cellStyle name="40% - uthevingsfarge 5 4 3 6 2 3" xfId="9958" xr:uid="{503399DA-AF77-4F67-B4C2-960C9F2AFB68}"/>
    <cellStyle name="40% - uthevingsfarge 5 4 3 6 3" xfId="9959" xr:uid="{A021C7F1-6787-46CF-A60A-6CA6BA2670E7}"/>
    <cellStyle name="40% - uthevingsfarge 5 4 3 6 4" xfId="9960" xr:uid="{FDDD53CD-773A-486A-B906-91D6F23A59DE}"/>
    <cellStyle name="40% - uthevingsfarge 5 4 3 7" xfId="9961" xr:uid="{96293BF1-4073-4325-8137-512BE833A52F}"/>
    <cellStyle name="40% - uthevingsfarge 5 4 3 7 2" xfId="9962" xr:uid="{16F89372-AB3F-4F9D-ACFA-F5DD95811022}"/>
    <cellStyle name="40% - uthevingsfarge 5 4 3 7 3" xfId="9963" xr:uid="{424F60CE-CFE8-4D84-9EBA-0431AC21C55D}"/>
    <cellStyle name="40% - uthevingsfarge 5 4 3 8" xfId="9964" xr:uid="{90D52447-DD43-4D75-9467-5346B65BC34A}"/>
    <cellStyle name="40% - uthevingsfarge 5 4 3 8 2" xfId="9965" xr:uid="{C87D877C-6813-4814-A188-53B71E3496E4}"/>
    <cellStyle name="40% - uthevingsfarge 5 4 3 8 3" xfId="9966" xr:uid="{26AF2CA3-971C-42C6-A050-4612FA32968E}"/>
    <cellStyle name="40% - uthevingsfarge 5 4 3 9" xfId="9967" xr:uid="{CB48F36D-EE4A-4B0E-919D-68BAC27ADF32}"/>
    <cellStyle name="40% - uthevingsfarge 5 4 4" xfId="253" xr:uid="{A0F62B81-01F7-4137-96B1-ADB96761B8A9}"/>
    <cellStyle name="40% - uthevingsfarge 5 4 4 10" xfId="9968" xr:uid="{21E4298B-3078-4EF2-BBAD-3D152332C20D}"/>
    <cellStyle name="40% - uthevingsfarge 5 4 4 2" xfId="254" xr:uid="{38BB0093-5BA3-4DF1-AA1B-98624C2456C7}"/>
    <cellStyle name="40% - uthevingsfarge 5 4 4 2 2" xfId="9969" xr:uid="{555247B4-698D-4B1C-8DB5-734CAE8B3EB3}"/>
    <cellStyle name="40% - uthevingsfarge 5 4 4 2 2 2" xfId="9970" xr:uid="{27F0D87C-F2E3-41A1-8E77-3DC063E77036}"/>
    <cellStyle name="40% - uthevingsfarge 5 4 4 2 2 2 2" xfId="9971" xr:uid="{3A866B0B-A1D7-46AC-881F-AC676C84DEDF}"/>
    <cellStyle name="40% - uthevingsfarge 5 4 4 2 2 2 3" xfId="9972" xr:uid="{0029DDF7-33C9-4180-823D-4EC982A4FDBD}"/>
    <cellStyle name="40% - uthevingsfarge 5 4 4 2 2 3" xfId="9973" xr:uid="{5DE55A4F-7DEA-4A7B-9FC1-63602E85CAE2}"/>
    <cellStyle name="40% - uthevingsfarge 5 4 4 2 2 4" xfId="9974" xr:uid="{711D5012-822E-4504-8F05-692533CFC9FC}"/>
    <cellStyle name="40% - uthevingsfarge 5 4 4 2 3" xfId="9975" xr:uid="{0A9BCD0D-29A5-42ED-B3BC-D13EDA09823D}"/>
    <cellStyle name="40% - uthevingsfarge 5 4 4 2 3 2" xfId="9976" xr:uid="{C4CEAB9F-56D5-4289-AE85-50D306EE353D}"/>
    <cellStyle name="40% - uthevingsfarge 5 4 4 2 3 3" xfId="9977" xr:uid="{8141D89D-4D2A-478D-8936-701D86341C90}"/>
    <cellStyle name="40% - uthevingsfarge 5 4 4 2 4" xfId="9978" xr:uid="{616A5B9C-CD66-41DC-A025-22B1BA25B3E4}"/>
    <cellStyle name="40% - uthevingsfarge 5 4 4 2 5" xfId="9979" xr:uid="{C9E05736-8E26-42EA-942E-5D61EA7A4C20}"/>
    <cellStyle name="40% - uthevingsfarge 5 4 4 2 6" xfId="9980" xr:uid="{E7FC6E83-6E06-4E13-B040-C64B4D601F5B}"/>
    <cellStyle name="40% - uthevingsfarge 5 4 4 3" xfId="255" xr:uid="{A24DD035-32C2-4D2A-9B59-230FC93C008D}"/>
    <cellStyle name="40% - uthevingsfarge 5 4 4 3 2" xfId="9981" xr:uid="{B0984365-800F-4249-82B5-13DA7B098D9C}"/>
    <cellStyle name="40% - uthevingsfarge 5 4 4 3 2 2" xfId="9982" xr:uid="{66BA55EF-9F22-4714-A060-5D125AEDC719}"/>
    <cellStyle name="40% - uthevingsfarge 5 4 4 3 2 2 2" xfId="9983" xr:uid="{F318DEBB-536F-419C-AE01-BF80F4E00AAE}"/>
    <cellStyle name="40% - uthevingsfarge 5 4 4 3 2 2 3" xfId="9984" xr:uid="{2ED287B6-E3A3-4BFB-8C47-096FCF63AEC2}"/>
    <cellStyle name="40% - uthevingsfarge 5 4 4 3 2 3" xfId="9985" xr:uid="{05DF0ADC-8750-4D7A-B9C9-5449D82AE2FD}"/>
    <cellStyle name="40% - uthevingsfarge 5 4 4 3 2 4" xfId="9986" xr:uid="{4239F74F-1B3E-4B2A-8CE7-274620AED3B7}"/>
    <cellStyle name="40% - uthevingsfarge 5 4 4 3 3" xfId="9987" xr:uid="{725A8FDB-6857-4595-94AA-7EAF5E804FF9}"/>
    <cellStyle name="40% - uthevingsfarge 5 4 4 3 3 2" xfId="9988" xr:uid="{D89AA692-5FD1-4A16-AB31-CC9311E9EA15}"/>
    <cellStyle name="40% - uthevingsfarge 5 4 4 3 3 3" xfId="9989" xr:uid="{76F25774-58C4-4669-AE8D-6ACC29D615B8}"/>
    <cellStyle name="40% - uthevingsfarge 5 4 4 3 4" xfId="9990" xr:uid="{3A3A4DBE-2E22-4C0A-A2D6-083510E79BDB}"/>
    <cellStyle name="40% - uthevingsfarge 5 4 4 3 5" xfId="9991" xr:uid="{F4B89C98-8DA5-4F40-B1DA-37651DDBC411}"/>
    <cellStyle name="40% - uthevingsfarge 5 4 4 3 6" xfId="9992" xr:uid="{29AD640A-1FF4-47F2-A69F-A83B73B7D13F}"/>
    <cellStyle name="40% - uthevingsfarge 5 4 4 4" xfId="9993" xr:uid="{C7B4CF6D-7F03-4E2D-BF78-2386FE68316F}"/>
    <cellStyle name="40% - uthevingsfarge 5 4 4 4 2" xfId="9994" xr:uid="{950DF197-667F-466B-A906-B86A670CA584}"/>
    <cellStyle name="40% - uthevingsfarge 5 4 4 4 2 2" xfId="9995" xr:uid="{326CDA30-1973-481B-B0A6-259078B76646}"/>
    <cellStyle name="40% - uthevingsfarge 5 4 4 4 2 3" xfId="9996" xr:uid="{37E00A3B-721F-46E5-BB76-663FE553554C}"/>
    <cellStyle name="40% - uthevingsfarge 5 4 4 4 3" xfId="9997" xr:uid="{8D35BF1E-73E2-46D3-8FE7-EFB6B324886A}"/>
    <cellStyle name="40% - uthevingsfarge 5 4 4 4 4" xfId="9998" xr:uid="{5E83C02B-B6D4-4411-AF62-F625AEE77DC2}"/>
    <cellStyle name="40% - uthevingsfarge 5 4 4 5" xfId="9999" xr:uid="{B4CA28D7-A2DA-448A-904F-E759EE44311D}"/>
    <cellStyle name="40% - uthevingsfarge 5 4 4 5 2" xfId="10000" xr:uid="{8A4720E8-2E5C-4316-BEF3-FE40824BE1AD}"/>
    <cellStyle name="40% - uthevingsfarge 5 4 4 5 2 2" xfId="10001" xr:uid="{738EC3A8-A6AF-44C3-9FFF-67AB273FBA3F}"/>
    <cellStyle name="40% - uthevingsfarge 5 4 4 5 2 3" xfId="10002" xr:uid="{F740890D-E6F2-4D66-B605-E65D11F42E5F}"/>
    <cellStyle name="40% - uthevingsfarge 5 4 4 5 3" xfId="10003" xr:uid="{BCD85CF2-F8D7-47A9-8EAB-2D937F71974C}"/>
    <cellStyle name="40% - uthevingsfarge 5 4 4 5 4" xfId="10004" xr:uid="{754A096F-F480-4D2C-B6F9-A7984C1A3DA4}"/>
    <cellStyle name="40% - uthevingsfarge 5 4 4 6" xfId="10005" xr:uid="{54217809-25B7-4EBD-A22F-46FE3182BE08}"/>
    <cellStyle name="40% - uthevingsfarge 5 4 4 6 2" xfId="10006" xr:uid="{E42BB8F5-AED0-4798-83C8-B1E9EA0E0C4B}"/>
    <cellStyle name="40% - uthevingsfarge 5 4 4 6 3" xfId="10007" xr:uid="{C5A86F26-4B05-4E6B-A230-4BD01F182ABE}"/>
    <cellStyle name="40% - uthevingsfarge 5 4 4 7" xfId="10008" xr:uid="{65A9ED3E-274B-4B87-B649-6A899BCF8223}"/>
    <cellStyle name="40% - uthevingsfarge 5 4 4 7 2" xfId="10009" xr:uid="{1A27B514-F992-49D3-84B4-8591DD64884B}"/>
    <cellStyle name="40% - uthevingsfarge 5 4 4 7 3" xfId="10010" xr:uid="{C2CF843C-0960-41F2-874E-589F8C43F037}"/>
    <cellStyle name="40% - uthevingsfarge 5 4 4 8" xfId="10011" xr:uid="{E34AA1BE-576F-4A9E-B0F8-41E85893B6C6}"/>
    <cellStyle name="40% - uthevingsfarge 5 4 4 9" xfId="10012" xr:uid="{67405E88-F959-4496-9C3E-018AF459E66B}"/>
    <cellStyle name="40% - uthevingsfarge 5 4 5" xfId="256" xr:uid="{F9979A6C-76F6-492D-9CEF-8CEF75E3A71C}"/>
    <cellStyle name="40% - uthevingsfarge 5 4 5 2" xfId="10013" xr:uid="{AEF56C4F-588D-4620-9D6C-7DFAB0EC2C48}"/>
    <cellStyle name="40% - uthevingsfarge 5 4 5 2 2" xfId="10014" xr:uid="{06670796-A1BE-4D29-9506-7223A917FC1C}"/>
    <cellStyle name="40% - uthevingsfarge 5 4 5 2 2 2" xfId="10015" xr:uid="{BE9ED6D6-9E25-469B-8493-2DCA894A5948}"/>
    <cellStyle name="40% - uthevingsfarge 5 4 5 2 2 3" xfId="10016" xr:uid="{76B1B4BA-5C2E-4CC9-830A-B025C01AC790}"/>
    <cellStyle name="40% - uthevingsfarge 5 4 5 2 3" xfId="10017" xr:uid="{95A6FD44-FF86-4624-90A8-3EBFB0CCD75F}"/>
    <cellStyle name="40% - uthevingsfarge 5 4 5 2 4" xfId="10018" xr:uid="{5D48A6B0-5657-47C7-9916-56FBA8DFB4F8}"/>
    <cellStyle name="40% - uthevingsfarge 5 4 5 3" xfId="10019" xr:uid="{45B4791F-7556-4B32-96E3-56DA19991144}"/>
    <cellStyle name="40% - uthevingsfarge 5 4 5 3 2" xfId="10020" xr:uid="{30DB5D7C-B9B8-45AE-BB1C-7970807A282A}"/>
    <cellStyle name="40% - uthevingsfarge 5 4 5 3 3" xfId="10021" xr:uid="{AB233189-F6B9-4CB2-9526-BAFA5CF759E6}"/>
    <cellStyle name="40% - uthevingsfarge 5 4 5 4" xfId="10022" xr:uid="{7C264761-51DB-4457-AD6F-263DB2AD9E36}"/>
    <cellStyle name="40% - uthevingsfarge 5 4 5 5" xfId="10023" xr:uid="{DC4D93F1-FA27-4980-AADE-7D4FF36AB7FD}"/>
    <cellStyle name="40% - uthevingsfarge 5 4 5 6" xfId="10024" xr:uid="{0914DDAB-3596-408D-B74D-BACF15850B11}"/>
    <cellStyle name="40% - uthevingsfarge 5 4 6" xfId="257" xr:uid="{15D6D4DA-5D33-4E96-9852-C872217BA90E}"/>
    <cellStyle name="40% - uthevingsfarge 5 4 6 2" xfId="10025" xr:uid="{6ABED12B-0580-4CA2-929F-66D0A6D85372}"/>
    <cellStyle name="40% - uthevingsfarge 5 4 6 2 2" xfId="10026" xr:uid="{78A71071-2799-40C7-9473-1A9721DBB7AA}"/>
    <cellStyle name="40% - uthevingsfarge 5 4 6 2 2 2" xfId="10027" xr:uid="{30DB77C1-9350-4BE9-B9CD-A314914AA3E6}"/>
    <cellStyle name="40% - uthevingsfarge 5 4 6 2 2 3" xfId="10028" xr:uid="{DE9F3DA3-5BFA-40AE-B4BC-165C9C76788E}"/>
    <cellStyle name="40% - uthevingsfarge 5 4 6 2 3" xfId="10029" xr:uid="{C4438AE4-A41B-479C-B366-27326C9FA1A8}"/>
    <cellStyle name="40% - uthevingsfarge 5 4 6 2 4" xfId="10030" xr:uid="{4367318F-CC83-4DA0-A4D4-816AB84D4D3E}"/>
    <cellStyle name="40% - uthevingsfarge 5 4 6 3" xfId="10031" xr:uid="{062CE7BF-D6C8-458B-9BA1-D5657899BE8E}"/>
    <cellStyle name="40% - uthevingsfarge 5 4 6 3 2" xfId="10032" xr:uid="{70BEBCE3-C663-4389-A284-900DF2D0C4A1}"/>
    <cellStyle name="40% - uthevingsfarge 5 4 6 3 3" xfId="10033" xr:uid="{D8442353-78F2-41EF-97C7-E74F5EC7028D}"/>
    <cellStyle name="40% - uthevingsfarge 5 4 6 4" xfId="10034" xr:uid="{D7FAF413-E3B3-4AFC-A866-F2B02BD52FA5}"/>
    <cellStyle name="40% - uthevingsfarge 5 4 6 5" xfId="10035" xr:uid="{2C5A1357-196F-40C5-B7CC-BC488014A017}"/>
    <cellStyle name="40% - uthevingsfarge 5 4 6 6" xfId="10036" xr:uid="{745E3214-07AD-48CE-9228-505CFE55AAF0}"/>
    <cellStyle name="40% - uthevingsfarge 5 4 7" xfId="10037" xr:uid="{DD53C9F2-C55F-4EC7-9C49-38E509547D7A}"/>
    <cellStyle name="40% - uthevingsfarge 5 4 7 2" xfId="10038" xr:uid="{48316D9D-8867-413F-AEC7-816143DF99F4}"/>
    <cellStyle name="40% - uthevingsfarge 5 4 7 2 2" xfId="10039" xr:uid="{89CAEBED-655B-41D5-B43C-FDD5CA815F69}"/>
    <cellStyle name="40% - uthevingsfarge 5 4 7 2 3" xfId="10040" xr:uid="{576E7041-8362-48E9-9CAE-2C4BDC92C142}"/>
    <cellStyle name="40% - uthevingsfarge 5 4 7 3" xfId="10041" xr:uid="{30FFA5EE-256E-41DD-AC95-44E20AD7C978}"/>
    <cellStyle name="40% - uthevingsfarge 5 4 7 4" xfId="10042" xr:uid="{08D39213-444E-4DE6-B724-07CD8A4689AA}"/>
    <cellStyle name="40% - uthevingsfarge 5 4 8" xfId="10043" xr:uid="{82BCD90D-835B-4BCB-BCF9-3299891896DC}"/>
    <cellStyle name="40% - uthevingsfarge 5 4 8 2" xfId="10044" xr:uid="{E10FD8EA-B02D-4C48-ABB9-3036DD6AABA8}"/>
    <cellStyle name="40% - uthevingsfarge 5 4 8 2 2" xfId="10045" xr:uid="{C87F8CF0-2A14-4ED6-995D-15AD7E10E5FF}"/>
    <cellStyle name="40% - uthevingsfarge 5 4 8 2 3" xfId="10046" xr:uid="{094B4287-9E21-48F5-9AC2-270F071F3C08}"/>
    <cellStyle name="40% - uthevingsfarge 5 4 8 3" xfId="10047" xr:uid="{464C278A-2902-4B2E-B069-8DF586CE78A7}"/>
    <cellStyle name="40% - uthevingsfarge 5 4 8 4" xfId="10048" xr:uid="{35A914CF-B0D7-4E61-835E-FE30339E5725}"/>
    <cellStyle name="40% - uthevingsfarge 5 4 9" xfId="10049" xr:uid="{1B8BB951-8A68-48FB-B096-4C90B700DA5C}"/>
    <cellStyle name="40% - uthevingsfarge 5 4 9 2" xfId="10050" xr:uid="{89BE5C3E-6E39-45CB-8DAB-3EAD1E2EA8D3}"/>
    <cellStyle name="40% - uthevingsfarge 5 4 9 3" xfId="10051" xr:uid="{C6E61ADD-031C-4C90-8E4C-6C78B2C4E82B}"/>
    <cellStyle name="40% - uthevingsfarge 6 2" xfId="258" xr:uid="{FBC7B3D6-FC46-40A1-A937-7DCF77C332A1}"/>
    <cellStyle name="40% - uthevingsfarge 6 2 2" xfId="259" xr:uid="{EC1F32D1-255A-4103-833E-544377613485}"/>
    <cellStyle name="40% - uthevingsfarge 6 2 3" xfId="260" xr:uid="{CB3AA54A-B9AA-4448-A2E0-6DB6D6828C46}"/>
    <cellStyle name="40% - uthevingsfarge 6 2 4" xfId="32469" xr:uid="{78AC7425-0EA1-4627-9FDF-B5350FF38704}"/>
    <cellStyle name="60 % - uthevingsfarge 1" xfId="32442" xr:uid="{141115BF-2D1B-46C5-8526-B030937EA313}"/>
    <cellStyle name="60 % – uthevingsfarge 1" xfId="261" builtinId="32" customBuiltin="1"/>
    <cellStyle name="60 % - uthevingsfarge 2" xfId="32445" xr:uid="{4CCD4952-3C40-4897-B8D8-A4A9A9E63796}"/>
    <cellStyle name="60 % – uthevingsfarge 2" xfId="262" builtinId="36" customBuiltin="1"/>
    <cellStyle name="60 % - uthevingsfarge 3" xfId="32448" xr:uid="{ED8CB23B-9F21-4430-9951-A9AC898985FA}"/>
    <cellStyle name="60 % – uthevingsfarge 3" xfId="263" builtinId="40" customBuiltin="1"/>
    <cellStyle name="60 % - uthevingsfarge 4" xfId="32451" xr:uid="{EF783D03-220A-440D-9BD7-EF194978D1DF}"/>
    <cellStyle name="60 % – uthevingsfarge 4" xfId="264" builtinId="44" customBuiltin="1"/>
    <cellStyle name="60 % - uthevingsfarge 5" xfId="32454" xr:uid="{87FFB3F9-8F30-4270-953F-EA945BB315AA}"/>
    <cellStyle name="60 % – uthevingsfarge 5" xfId="265" builtinId="48" customBuiltin="1"/>
    <cellStyle name="60 % - uthevingsfarge 6" xfId="32457" xr:uid="{3E76278D-A947-42E2-8342-BABC7B9063FA}"/>
    <cellStyle name="60 % – uthevingsfarge 6" xfId="266" builtinId="52" customBuiltin="1"/>
    <cellStyle name="60% - uthevingsfarge 1 2" xfId="267" xr:uid="{2EE8C3B0-1EF3-4847-80BA-C5E551DE6B54}"/>
    <cellStyle name="60% - uthevingsfarge 1 2 2" xfId="32470" xr:uid="{B4953CD4-BC8F-45D9-B83E-AAAE75846487}"/>
    <cellStyle name="60% - uthevingsfarge 2 2" xfId="268" xr:uid="{6C2E56DE-ED18-44C9-849F-4E2401554490}"/>
    <cellStyle name="60% - uthevingsfarge 2 2 2" xfId="32471" xr:uid="{4BD8C7CF-A630-4022-B77A-398513A96EA9}"/>
    <cellStyle name="60% - uthevingsfarge 3 2" xfId="269" xr:uid="{AA2FF7DE-B87E-48F6-B226-1E8AD9059E9A}"/>
    <cellStyle name="60% - uthevingsfarge 3 2 2" xfId="32472" xr:uid="{845486DF-44C4-4E61-8DB7-E0D1ADCEFB1E}"/>
    <cellStyle name="60% - uthevingsfarge 4 2" xfId="270" xr:uid="{4B277450-2E6A-410E-A0AF-7FC293457B05}"/>
    <cellStyle name="60% - uthevingsfarge 4 2 2" xfId="32473" xr:uid="{8ED4892B-0D8A-4166-B310-4D8E1656BCF5}"/>
    <cellStyle name="60% - uthevingsfarge 5 2" xfId="271" xr:uid="{308FDB50-4605-4BA8-81C9-88FB46DFF07A}"/>
    <cellStyle name="60% - uthevingsfarge 5 2 2" xfId="32474" xr:uid="{30E74817-23E8-4095-97D7-551DB2BB2243}"/>
    <cellStyle name="60% - uthevingsfarge 6 2" xfId="272" xr:uid="{16287128-1944-43EC-ADD4-F3B972F3C5F0}"/>
    <cellStyle name="60% - uthevingsfarge 6 2 2" xfId="32475" xr:uid="{26265124-9405-4BE3-A2CF-8A14CF18C968}"/>
    <cellStyle name="Accent1" xfId="27" xr:uid="{F55F1C36-1B7C-41BC-AFBD-80C33ED26F32}"/>
    <cellStyle name="Accent2" xfId="28" xr:uid="{13B6125E-5516-42D0-AA7F-F151B66CF4F6}"/>
    <cellStyle name="Accent3" xfId="29" xr:uid="{169C9B73-4A32-4455-AF58-AE69154327D3}"/>
    <cellStyle name="Accent4" xfId="30" xr:uid="{4DFED9D5-D8A8-4AAA-A1CB-3C86D2F638CC}"/>
    <cellStyle name="Accent5" xfId="31" xr:uid="{894FD16E-B444-437B-A46C-CC7C1CC08D0A}"/>
    <cellStyle name="Accent6" xfId="32" xr:uid="{34ACC01F-651D-4B2B-844B-9B1887ED7E3F}"/>
    <cellStyle name="Bad" xfId="21" xr:uid="{220561C2-C9B1-424D-820C-DF8DAB41C3E6}"/>
    <cellStyle name="Beregning" xfId="625" builtinId="22" customBuiltin="1"/>
    <cellStyle name="Beregning 2" xfId="273" xr:uid="{4E1AAD71-FA64-414E-B108-774E99F18A9A}"/>
    <cellStyle name="Beregning 2 10" xfId="274" xr:uid="{62FF9E61-128B-4A66-8CDD-7A8699405BDB}"/>
    <cellStyle name="Beregning 2 10 10" xfId="5490" xr:uid="{8FC1EDEF-069E-488E-A528-2660F50951C5}"/>
    <cellStyle name="Beregning 2 10 10 2" xfId="10053" xr:uid="{8D6C19E1-32C2-4D1C-9D6F-70D35DBBF8B5}"/>
    <cellStyle name="Beregning 2 10 10 2 2" xfId="10054" xr:uid="{7DA20180-E8B1-4498-867F-9BC87EB7B609}"/>
    <cellStyle name="Beregning 2 10 10 2 2 2" xfId="10055" xr:uid="{8FBDD59D-B2EF-41EE-82A5-60AE56C09BF6}"/>
    <cellStyle name="Beregning 2 10 10 2 3" xfId="10056" xr:uid="{C038A602-94BA-4714-B77E-4DA2A4E9B411}"/>
    <cellStyle name="Beregning 2 10 10 3" xfId="10057" xr:uid="{CD3274AB-8AFC-450E-A19B-46D35A70FEDE}"/>
    <cellStyle name="Beregning 2 10 10 3 2" xfId="10058" xr:uid="{6532A3C9-B5A9-4052-9636-884217C43CCE}"/>
    <cellStyle name="Beregning 2 10 10 4" xfId="10059" xr:uid="{332BD66B-581A-42E2-9B31-CB5F0F4A9F9D}"/>
    <cellStyle name="Beregning 2 10 10 5" xfId="10052" xr:uid="{8286DA33-13D7-4B04-A38B-49A04064C11A}"/>
    <cellStyle name="Beregning 2 10 11" xfId="5744" xr:uid="{F0A659E6-8F8C-4322-AB5A-3E52C59CB359}"/>
    <cellStyle name="Beregning 2 10 11 2" xfId="10061" xr:uid="{E84FE1DF-3F68-4AD0-85B2-F679406D8470}"/>
    <cellStyle name="Beregning 2 10 11 3" xfId="10060" xr:uid="{235E30A5-C417-4925-8480-C0DB6EFB96B6}"/>
    <cellStyle name="Beregning 2 10 12" xfId="5883" xr:uid="{45917714-1C8D-464F-BACA-71BD6C932BB8}"/>
    <cellStyle name="Beregning 2 10 2" xfId="275" xr:uid="{165B8A36-9F3F-4C9F-BA20-32EA78ACEE5B}"/>
    <cellStyle name="Beregning 2 10 2 2" xfId="276" xr:uid="{4E4D5D3A-E73A-4C05-A8FF-99CAF5CA03E4}"/>
    <cellStyle name="Beregning 2 10 2 2 2" xfId="10063" xr:uid="{74025E90-423D-46AE-ACA7-D9F73780C858}"/>
    <cellStyle name="Beregning 2 10 2 2 2 2" xfId="10064" xr:uid="{055E9CC6-BDFB-452D-B249-F49D066F202B}"/>
    <cellStyle name="Beregning 2 10 2 2 3" xfId="10065" xr:uid="{AB4A035A-8888-4558-BACC-04C5100C45BA}"/>
    <cellStyle name="Beregning 2 10 2 2 4" xfId="10062" xr:uid="{7E55BC3A-9ED0-48BC-831C-F97207681D78}"/>
    <cellStyle name="Beregning 2 10 2 3" xfId="10066" xr:uid="{9A71371F-72F3-4CE7-851D-87D3126DCA67}"/>
    <cellStyle name="Beregning 2 10 2 3 2" xfId="10067" xr:uid="{89E1E343-7366-4D7D-B093-7602BF9D7054}"/>
    <cellStyle name="Beregning 2 10 2 4" xfId="10068" xr:uid="{AFCEBFFD-E858-44BA-A497-C31ADC59B6F5}"/>
    <cellStyle name="Beregning 2 10 2 5" xfId="6308" xr:uid="{3463D7B0-4AC6-40E8-8168-0A1571B645D4}"/>
    <cellStyle name="Beregning 2 10 3" xfId="277" xr:uid="{9F4E38EA-63C8-4B4A-94B3-215E38FB160D}"/>
    <cellStyle name="Beregning 2 10 3 2" xfId="278" xr:uid="{5B7555C9-22F0-4DAF-9425-FF3B53F70470}"/>
    <cellStyle name="Beregning 2 10 3 2 2" xfId="10070" xr:uid="{E3FE3DE2-C953-4D95-8949-92F6556FDAFA}"/>
    <cellStyle name="Beregning 2 10 3 2 2 2" xfId="10071" xr:uid="{4560B5FB-64FB-4CBB-AB29-E843B37A03E4}"/>
    <cellStyle name="Beregning 2 10 3 2 3" xfId="10072" xr:uid="{42725854-8F7D-48D4-960C-D3C0D2215999}"/>
    <cellStyle name="Beregning 2 10 3 2 4" xfId="10069" xr:uid="{AA8235F2-7F64-43F7-8CAF-8BD7BEEFA3F6}"/>
    <cellStyle name="Beregning 2 10 3 3" xfId="10073" xr:uid="{24D14044-FF42-49B5-9336-B5D996A0736B}"/>
    <cellStyle name="Beregning 2 10 3 3 2" xfId="10074" xr:uid="{8E4DFCE0-EC0E-403F-824E-DEC034D9C084}"/>
    <cellStyle name="Beregning 2 10 3 4" xfId="10075" xr:uid="{86B4F93D-1C40-4139-9772-EB00381F59F7}"/>
    <cellStyle name="Beregning 2 10 3 5" xfId="6309" xr:uid="{A34F31BB-F221-4050-AE43-8FA876CD1997}"/>
    <cellStyle name="Beregning 2 10 4" xfId="279" xr:uid="{9E8968A6-2959-4A2D-9BDB-47C862604091}"/>
    <cellStyle name="Beregning 2 10 4 2" xfId="280" xr:uid="{B1BA0B09-73CA-4FE2-BB4F-3552119F2A75}"/>
    <cellStyle name="Beregning 2 10 4 2 2" xfId="10077" xr:uid="{2B4F8FED-005A-4074-8003-2A5D77D2715A}"/>
    <cellStyle name="Beregning 2 10 4 2 2 2" xfId="10078" xr:uid="{C923AA77-6856-4135-8000-4A93CFBC26D9}"/>
    <cellStyle name="Beregning 2 10 4 2 3" xfId="10079" xr:uid="{2CA9915A-7660-4BB3-BCAE-C6F0686CAB8C}"/>
    <cellStyle name="Beregning 2 10 4 2 4" xfId="10076" xr:uid="{B3E6A3A4-0AB7-4B8F-A51B-F1AD498131DF}"/>
    <cellStyle name="Beregning 2 10 4 3" xfId="10080" xr:uid="{756D3FC4-8D5F-4DCD-91D5-D97FA952F59A}"/>
    <cellStyle name="Beregning 2 10 4 3 2" xfId="10081" xr:uid="{4631E40D-69E6-4B49-A3C5-8973E07F3293}"/>
    <cellStyle name="Beregning 2 10 4 4" xfId="10082" xr:uid="{3859AD6B-B44F-4843-A9F1-D229445B4494}"/>
    <cellStyle name="Beregning 2 10 4 5" xfId="6310" xr:uid="{751427D9-15FF-4840-90DE-09C1193721F5}"/>
    <cellStyle name="Beregning 2 10 5" xfId="281" xr:uid="{C5AEA260-F567-4271-9293-B674ABC27911}"/>
    <cellStyle name="Beregning 2 10 5 2" xfId="282" xr:uid="{2FFFD45E-1FA3-44EF-9554-B98222CADFCB}"/>
    <cellStyle name="Beregning 2 10 5 2 2" xfId="10084" xr:uid="{F706E6F2-46BB-436C-BBA9-4314A7D96168}"/>
    <cellStyle name="Beregning 2 10 5 2 2 2" xfId="10085" xr:uid="{5544D41C-092A-4448-916B-FE7603C9B504}"/>
    <cellStyle name="Beregning 2 10 5 2 3" xfId="10086" xr:uid="{03541D31-6ADA-413F-BB70-368B2D02FE95}"/>
    <cellStyle name="Beregning 2 10 5 2 4" xfId="10083" xr:uid="{F126EE86-C2A4-42F6-84BC-FA072F6ECB5C}"/>
    <cellStyle name="Beregning 2 10 5 3" xfId="10087" xr:uid="{DADDDE45-CB3B-4666-9747-CE2325147642}"/>
    <cellStyle name="Beregning 2 10 5 3 2" xfId="10088" xr:uid="{96AA06D5-0F4C-4D49-B8E2-3687C072999F}"/>
    <cellStyle name="Beregning 2 10 5 4" xfId="10089" xr:uid="{16C1AC71-AF78-4784-8568-4C687D36EC2B}"/>
    <cellStyle name="Beregning 2 10 5 5" xfId="6311" xr:uid="{C9DDA192-C935-43AE-B1B5-4BCECF70979C}"/>
    <cellStyle name="Beregning 2 10 6" xfId="283" xr:uid="{4E5DA73A-1A57-440B-9D85-300137949F1E}"/>
    <cellStyle name="Beregning 2 10 6 2" xfId="284" xr:uid="{EAB4870B-B53A-4499-98E2-F80602A378F9}"/>
    <cellStyle name="Beregning 2 10 6 2 2" xfId="10091" xr:uid="{193801FF-0BCA-4ED1-8E3E-2C6FF21A027B}"/>
    <cellStyle name="Beregning 2 10 6 2 2 2" xfId="10092" xr:uid="{021FE0A6-6D1D-4F5F-A2E7-1DBCC552EEDD}"/>
    <cellStyle name="Beregning 2 10 6 2 3" xfId="10093" xr:uid="{6D2B8EAF-D14B-40D5-9E76-322734A47233}"/>
    <cellStyle name="Beregning 2 10 6 2 4" xfId="10090" xr:uid="{8FC0FED4-15C8-428C-BF68-BF9673856339}"/>
    <cellStyle name="Beregning 2 10 6 3" xfId="10094" xr:uid="{476B58E7-766C-4C82-A246-E405211CB756}"/>
    <cellStyle name="Beregning 2 10 6 3 2" xfId="10095" xr:uid="{525EFC47-87A5-4656-8C24-E353B9A8041F}"/>
    <cellStyle name="Beregning 2 10 6 4" xfId="10096" xr:uid="{00A9B510-04CB-4403-B8F7-3396578DDEE4}"/>
    <cellStyle name="Beregning 2 10 6 5" xfId="6312" xr:uid="{2A4AE7A2-B11A-41EE-8FB4-BAF755D112BB}"/>
    <cellStyle name="Beregning 2 10 7" xfId="285" xr:uid="{00D9EF59-4A36-4A34-9100-64BC38F1F808}"/>
    <cellStyle name="Beregning 2 10 7 2" xfId="286" xr:uid="{FEBB4D12-BC71-40FF-8B59-A19A8ECAE28D}"/>
    <cellStyle name="Beregning 2 10 7 2 2" xfId="10098" xr:uid="{AB4D7567-7363-4EE0-B531-DD52ACB9A1D0}"/>
    <cellStyle name="Beregning 2 10 7 2 2 2" xfId="10099" xr:uid="{65189CDD-B373-492C-A64F-55B0B6274706}"/>
    <cellStyle name="Beregning 2 10 7 2 3" xfId="10100" xr:uid="{61FAF069-86D6-44C5-B5C8-8A8A33B46D64}"/>
    <cellStyle name="Beregning 2 10 7 2 4" xfId="10097" xr:uid="{68DA1511-F057-49EC-9315-0C9F49A95F19}"/>
    <cellStyle name="Beregning 2 10 7 3" xfId="10101" xr:uid="{836BB824-3AAF-4760-83ED-21E04D76CBDF}"/>
    <cellStyle name="Beregning 2 10 7 3 2" xfId="10102" xr:uid="{81C77670-BF44-44B9-AE60-23E3A907BA47}"/>
    <cellStyle name="Beregning 2 10 7 4" xfId="10103" xr:uid="{5F9888A8-755F-4C50-B3F2-7EB797C7FBB8}"/>
    <cellStyle name="Beregning 2 10 7 5" xfId="6313" xr:uid="{96B03538-CA82-486B-931A-E875247DDA9B}"/>
    <cellStyle name="Beregning 2 10 8" xfId="287" xr:uid="{5008C3C7-5B0B-4EB0-9894-972910E09787}"/>
    <cellStyle name="Beregning 2 10 8 2" xfId="10105" xr:uid="{166EDD40-098F-44C7-B7AA-72567D7CBC50}"/>
    <cellStyle name="Beregning 2 10 8 2 2" xfId="10106" xr:uid="{A8D65F01-2854-4C3C-AB8C-2DB1BBA7BED5}"/>
    <cellStyle name="Beregning 2 10 8 2 2 2" xfId="10107" xr:uid="{02A4F6C4-5B6E-4984-8F4D-5364630DE810}"/>
    <cellStyle name="Beregning 2 10 8 2 3" xfId="10108" xr:uid="{CD254657-D8E2-4F68-B33F-7BA94DD45533}"/>
    <cellStyle name="Beregning 2 10 8 3" xfId="10109" xr:uid="{A78FE17F-FB39-423E-964E-FD77B8BFD4A5}"/>
    <cellStyle name="Beregning 2 10 8 3 2" xfId="10110" xr:uid="{5EE17145-AE41-4E65-8106-B784308E2BAC}"/>
    <cellStyle name="Beregning 2 10 8 4" xfId="10111" xr:uid="{B6214A05-5225-4391-A9F3-BC01B730F6EC}"/>
    <cellStyle name="Beregning 2 10 8 5" xfId="10104" xr:uid="{9D803931-89E2-40D7-8A6A-4209A5D584A2}"/>
    <cellStyle name="Beregning 2 10 9" xfId="5244" xr:uid="{73463392-630A-4C74-9020-0E6706B692CA}"/>
    <cellStyle name="Beregning 2 10 9 2" xfId="10113" xr:uid="{276143F7-6C3F-4767-9DEC-E38BE162B146}"/>
    <cellStyle name="Beregning 2 10 9 2 2" xfId="10114" xr:uid="{F904C1AE-288C-4005-88CB-EBAD59D69D0D}"/>
    <cellStyle name="Beregning 2 10 9 3" xfId="10115" xr:uid="{A0C797D3-D2D2-4D79-8B2B-E6F52A07DCD8}"/>
    <cellStyle name="Beregning 2 10 9 4" xfId="10112" xr:uid="{79C0D385-B31B-45B7-B60F-8B9C624EAA2F}"/>
    <cellStyle name="Beregning 2 11" xfId="288" xr:uid="{338043AD-D0E5-4204-A4FA-622FE6D727C1}"/>
    <cellStyle name="Beregning 2 11 10" xfId="5489" xr:uid="{872E71C9-3DE0-4E5B-92EE-49AD758CF998}"/>
    <cellStyle name="Beregning 2 11 10 2" xfId="10117" xr:uid="{09597009-C885-4622-AB7F-A7F063095390}"/>
    <cellStyle name="Beregning 2 11 10 2 2" xfId="10118" xr:uid="{604C57A9-D35B-4344-95D1-FD4726B300EF}"/>
    <cellStyle name="Beregning 2 11 10 2 2 2" xfId="10119" xr:uid="{3D5193A9-3EF0-43D3-B8BD-637A862C549B}"/>
    <cellStyle name="Beregning 2 11 10 2 3" xfId="10120" xr:uid="{9132EBA7-E610-43F0-9E36-5739A4A9667C}"/>
    <cellStyle name="Beregning 2 11 10 3" xfId="10121" xr:uid="{02F131A0-C5CC-4B56-81D9-0995B0F7A119}"/>
    <cellStyle name="Beregning 2 11 10 3 2" xfId="10122" xr:uid="{31933192-82B0-47C8-841E-C2B7F8748813}"/>
    <cellStyle name="Beregning 2 11 10 4" xfId="10123" xr:uid="{626C98F2-D676-474B-B6A8-61B55B33D9F0}"/>
    <cellStyle name="Beregning 2 11 10 5" xfId="10116" xr:uid="{6DB96478-9329-4B0C-8DCA-9CD2AF1E030D}"/>
    <cellStyle name="Beregning 2 11 11" xfId="5843" xr:uid="{8F8A60A1-15A4-4565-A9D3-54D5D03CD866}"/>
    <cellStyle name="Beregning 2 11 11 2" xfId="10125" xr:uid="{0660E132-3FB3-4757-8E03-64BFD2A0D4A5}"/>
    <cellStyle name="Beregning 2 11 11 3" xfId="10124" xr:uid="{783F9FA3-29FB-47EB-AE8F-9A11AEE7615C}"/>
    <cellStyle name="Beregning 2 11 12" xfId="5888" xr:uid="{A6E57E77-C796-4496-AA98-87B508DD141B}"/>
    <cellStyle name="Beregning 2 11 2" xfId="289" xr:uid="{5EECE626-4C4D-4792-848C-16117E7F73CB}"/>
    <cellStyle name="Beregning 2 11 2 2" xfId="290" xr:uid="{27FE06A1-3E83-4A1D-A652-159304A6AC3B}"/>
    <cellStyle name="Beregning 2 11 2 2 2" xfId="10127" xr:uid="{8B750B1B-6B6C-4A55-9392-298F91025ABB}"/>
    <cellStyle name="Beregning 2 11 2 2 2 2" xfId="10128" xr:uid="{DE810E91-8CC9-427E-A28F-B9E54A771BA6}"/>
    <cellStyle name="Beregning 2 11 2 2 3" xfId="10129" xr:uid="{E13A84AA-27A1-48D8-AD58-05CA0FE84D80}"/>
    <cellStyle name="Beregning 2 11 2 2 4" xfId="10126" xr:uid="{E571AF89-8837-43CA-9E69-08277BDD7C80}"/>
    <cellStyle name="Beregning 2 11 2 3" xfId="10130" xr:uid="{9A15A4E9-5196-4E8F-9FB5-C407ABE21E83}"/>
    <cellStyle name="Beregning 2 11 2 3 2" xfId="10131" xr:uid="{BC5070D5-CBB2-4B15-9CED-A8A0F852C606}"/>
    <cellStyle name="Beregning 2 11 2 4" xfId="10132" xr:uid="{77898B64-ADEE-4A36-9086-498DD879BC83}"/>
    <cellStyle name="Beregning 2 11 2 5" xfId="6314" xr:uid="{689DFC25-DF97-4C53-B8EB-6E97A29777B0}"/>
    <cellStyle name="Beregning 2 11 3" xfId="291" xr:uid="{F0446E06-6606-45F4-A4DD-FA157D3D0567}"/>
    <cellStyle name="Beregning 2 11 3 2" xfId="292" xr:uid="{7B877198-43F1-4A9F-933D-7BC65F34C472}"/>
    <cellStyle name="Beregning 2 11 3 2 2" xfId="10134" xr:uid="{15D06C9E-2A3B-4F70-8B40-B55DC83719F4}"/>
    <cellStyle name="Beregning 2 11 3 2 2 2" xfId="10135" xr:uid="{811CAE93-D686-4FC6-9D4B-E5D029FAEEF8}"/>
    <cellStyle name="Beregning 2 11 3 2 3" xfId="10136" xr:uid="{B0660F5A-0C24-4284-BCD4-DB6A4BA8788C}"/>
    <cellStyle name="Beregning 2 11 3 2 4" xfId="10133" xr:uid="{BFE321A7-D495-4EB5-904A-52B29EAB3114}"/>
    <cellStyle name="Beregning 2 11 3 3" xfId="10137" xr:uid="{439A286C-4092-4DBA-B55D-0041E8892942}"/>
    <cellStyle name="Beregning 2 11 3 3 2" xfId="10138" xr:uid="{E0B9AD79-1186-4E33-BF75-01A44243048C}"/>
    <cellStyle name="Beregning 2 11 3 4" xfId="10139" xr:uid="{1593D044-E213-4E41-9D8F-968F92C266BE}"/>
    <cellStyle name="Beregning 2 11 3 5" xfId="6315" xr:uid="{43A9FE91-2913-42E0-9176-BEAE3B7C44ED}"/>
    <cellStyle name="Beregning 2 11 4" xfId="293" xr:uid="{8F336C80-96BB-4E78-9CFE-763945E7E9CF}"/>
    <cellStyle name="Beregning 2 11 4 2" xfId="294" xr:uid="{0A951984-60D4-48D1-8717-96FA8A1B3FD2}"/>
    <cellStyle name="Beregning 2 11 4 2 2" xfId="10141" xr:uid="{43F8A7C1-5EE7-421D-AFD6-4515A6210820}"/>
    <cellStyle name="Beregning 2 11 4 2 2 2" xfId="10142" xr:uid="{4D6448B7-3050-4831-9672-76612ACF4906}"/>
    <cellStyle name="Beregning 2 11 4 2 3" xfId="10143" xr:uid="{19E61D29-B26B-4222-958C-26D6DE111958}"/>
    <cellStyle name="Beregning 2 11 4 2 4" xfId="10140" xr:uid="{A393490A-99B8-4A84-8E9D-2865BFFF13E1}"/>
    <cellStyle name="Beregning 2 11 4 3" xfId="10144" xr:uid="{1B5C100F-BC95-4503-8661-C621180B8229}"/>
    <cellStyle name="Beregning 2 11 4 3 2" xfId="10145" xr:uid="{EE3C53BA-436B-40DB-9816-CC2598A31150}"/>
    <cellStyle name="Beregning 2 11 4 4" xfId="10146" xr:uid="{7F62356F-52FA-4C2F-B079-8A28C10A3782}"/>
    <cellStyle name="Beregning 2 11 4 5" xfId="6316" xr:uid="{AAF05886-3389-418A-9C0B-11D3255A4257}"/>
    <cellStyle name="Beregning 2 11 5" xfId="295" xr:uid="{A3E1EE60-5FF6-4EE6-A9A4-D998A4647228}"/>
    <cellStyle name="Beregning 2 11 5 2" xfId="296" xr:uid="{71713600-6CAD-4B83-813B-99A9894538D6}"/>
    <cellStyle name="Beregning 2 11 5 2 2" xfId="10148" xr:uid="{709EC55F-B778-4FE5-9DBD-95A38931E6EA}"/>
    <cellStyle name="Beregning 2 11 5 2 2 2" xfId="10149" xr:uid="{B9C3248C-63A3-4042-965B-8AA482545435}"/>
    <cellStyle name="Beregning 2 11 5 2 3" xfId="10150" xr:uid="{C663B739-6816-4312-88AF-BE902D6926E2}"/>
    <cellStyle name="Beregning 2 11 5 2 4" xfId="10147" xr:uid="{A5EA77A1-1B07-493A-9249-88A93E528C6F}"/>
    <cellStyle name="Beregning 2 11 5 3" xfId="10151" xr:uid="{6B8C32AB-CC91-4F5F-BBCE-1ECC3F1BD066}"/>
    <cellStyle name="Beregning 2 11 5 3 2" xfId="10152" xr:uid="{B563E357-9FAA-49FD-AEF0-B24885B9038B}"/>
    <cellStyle name="Beregning 2 11 5 4" xfId="10153" xr:uid="{C62B6B59-944F-4FF4-818C-13C7F59B64B0}"/>
    <cellStyle name="Beregning 2 11 5 5" xfId="6317" xr:uid="{26643010-3F05-4B86-BA3F-A1179B8D23E9}"/>
    <cellStyle name="Beregning 2 11 6" xfId="297" xr:uid="{7F502A74-46C9-4B8B-A8E8-3C3390ECEF35}"/>
    <cellStyle name="Beregning 2 11 6 2" xfId="298" xr:uid="{AF7447FD-073C-4E18-8B4E-743FBA227548}"/>
    <cellStyle name="Beregning 2 11 6 2 2" xfId="10155" xr:uid="{541C7F10-B028-4163-9152-73B1857FC52B}"/>
    <cellStyle name="Beregning 2 11 6 2 2 2" xfId="10156" xr:uid="{FFCFF0F9-5319-42A1-8F58-F17E2E2A2A19}"/>
    <cellStyle name="Beregning 2 11 6 2 3" xfId="10157" xr:uid="{7AAED2EA-1FE5-47DC-95A2-89802F97D23A}"/>
    <cellStyle name="Beregning 2 11 6 2 4" xfId="10154" xr:uid="{C2CE841F-1B40-4681-89ED-BDD33BB87703}"/>
    <cellStyle name="Beregning 2 11 6 3" xfId="10158" xr:uid="{C3969706-1102-4E32-8DCF-8096D77D84E2}"/>
    <cellStyle name="Beregning 2 11 6 3 2" xfId="10159" xr:uid="{D1C80A17-E693-439A-9A34-C5A0D854972E}"/>
    <cellStyle name="Beregning 2 11 6 4" xfId="10160" xr:uid="{4C5DD588-171B-4D9D-A909-345DCC818A4C}"/>
    <cellStyle name="Beregning 2 11 6 5" xfId="6318" xr:uid="{7EBCA145-6C6B-46C0-B9B2-5898EAE88A49}"/>
    <cellStyle name="Beregning 2 11 7" xfId="299" xr:uid="{DBCEA6E1-9D9A-4744-9635-6D0B9C6C1768}"/>
    <cellStyle name="Beregning 2 11 7 2" xfId="300" xr:uid="{2E81B278-5EB8-4AB6-A125-5289DCF4F842}"/>
    <cellStyle name="Beregning 2 11 7 2 2" xfId="10162" xr:uid="{921C1597-FA48-4141-968F-178D2E6BAAB7}"/>
    <cellStyle name="Beregning 2 11 7 2 2 2" xfId="10163" xr:uid="{2F5EAD21-6135-4C52-8B62-83DEFD4B0DF7}"/>
    <cellStyle name="Beregning 2 11 7 2 3" xfId="10164" xr:uid="{2DD31E54-1CC8-4573-957A-DEF7F86454DC}"/>
    <cellStyle name="Beregning 2 11 7 2 4" xfId="10161" xr:uid="{12CC02B3-0289-4BF4-937B-F089B1F282E3}"/>
    <cellStyle name="Beregning 2 11 7 3" xfId="10165" xr:uid="{3BA4F365-FE45-4550-996C-ADF4A48EAC65}"/>
    <cellStyle name="Beregning 2 11 7 3 2" xfId="10166" xr:uid="{F32963A1-FE52-4F62-BFA8-DE2A10AD999B}"/>
    <cellStyle name="Beregning 2 11 7 4" xfId="10167" xr:uid="{525BB3FF-8B52-4E09-8194-D643E23BFE51}"/>
    <cellStyle name="Beregning 2 11 7 5" xfId="6319" xr:uid="{8CCB9B74-0F27-4B7F-97C6-05FDFB0C8F29}"/>
    <cellStyle name="Beregning 2 11 8" xfId="301" xr:uid="{167D4207-FC60-4C95-A1D1-C68CC1522CFF}"/>
    <cellStyle name="Beregning 2 11 8 2" xfId="10169" xr:uid="{F92B0349-EB3E-4225-A7DB-A2CF66D96022}"/>
    <cellStyle name="Beregning 2 11 8 2 2" xfId="10170" xr:uid="{B1BF06C5-5CFE-409D-8F78-8DA32467E5BF}"/>
    <cellStyle name="Beregning 2 11 8 2 2 2" xfId="10171" xr:uid="{D9BC98F3-F03D-4005-AFB3-9C3CAA5DD5DA}"/>
    <cellStyle name="Beregning 2 11 8 2 3" xfId="10172" xr:uid="{2238B948-1747-4131-9A2F-286782345448}"/>
    <cellStyle name="Beregning 2 11 8 3" xfId="10173" xr:uid="{E537D2B0-1A50-4A2F-9472-1B0730455203}"/>
    <cellStyle name="Beregning 2 11 8 3 2" xfId="10174" xr:uid="{26EC59F0-5F4C-4164-A9E7-50B0B9DB8DFA}"/>
    <cellStyle name="Beregning 2 11 8 4" xfId="10175" xr:uid="{AF440D41-BA0E-40B8-ACDE-31DE411DEDD0}"/>
    <cellStyle name="Beregning 2 11 8 5" xfId="10168" xr:uid="{815938B0-F427-4661-AB6A-0E3CB5609A1D}"/>
    <cellStyle name="Beregning 2 11 9" xfId="5245" xr:uid="{B46FF14B-0194-41EC-A395-DD39D425E67F}"/>
    <cellStyle name="Beregning 2 11 9 2" xfId="10177" xr:uid="{2DA6A1BA-867C-454C-B46D-6AE58BE0602C}"/>
    <cellStyle name="Beregning 2 11 9 2 2" xfId="10178" xr:uid="{D25F19B4-4C90-4F2D-A629-7DA1B4BD5889}"/>
    <cellStyle name="Beregning 2 11 9 3" xfId="10179" xr:uid="{42934136-0DB0-4FB1-9E1C-DAC0741C190C}"/>
    <cellStyle name="Beregning 2 11 9 4" xfId="10176" xr:uid="{E5404030-9514-47CE-B0A1-1676AF302F39}"/>
    <cellStyle name="Beregning 2 12" xfId="302" xr:uid="{93847DAD-6B9C-4ABB-873C-4688A4B447B4}"/>
    <cellStyle name="Beregning 2 12 10" xfId="5396" xr:uid="{FD5EC3DF-ED16-4BAC-9092-EE85869C071B}"/>
    <cellStyle name="Beregning 2 12 10 2" xfId="10181" xr:uid="{13F11681-6410-4E66-9F04-56909AFDB9D6}"/>
    <cellStyle name="Beregning 2 12 10 2 2" xfId="10182" xr:uid="{496B4E13-4FF6-4D10-A66F-7D99303972EB}"/>
    <cellStyle name="Beregning 2 12 10 2 2 2" xfId="10183" xr:uid="{D7DB1FD6-B4E5-4C89-B882-5054695FA07E}"/>
    <cellStyle name="Beregning 2 12 10 2 3" xfId="10184" xr:uid="{E89D0D1B-3C62-40D2-AE10-1E1A9723EE9E}"/>
    <cellStyle name="Beregning 2 12 10 3" xfId="10185" xr:uid="{AB0281DE-046A-4EA3-A001-3E581EC6E1B0}"/>
    <cellStyle name="Beregning 2 12 10 3 2" xfId="10186" xr:uid="{5D6F7F8E-8917-421B-A51F-58F78291CE90}"/>
    <cellStyle name="Beregning 2 12 10 4" xfId="10187" xr:uid="{F1EBFA1B-F494-4083-8897-12BC0424E14B}"/>
    <cellStyle name="Beregning 2 12 10 5" xfId="10180" xr:uid="{BC68149D-17E4-4996-8674-93CAACDD7B4F}"/>
    <cellStyle name="Beregning 2 12 11" xfId="5836" xr:uid="{3D75DBF9-3272-409C-AAA3-A4CA69467226}"/>
    <cellStyle name="Beregning 2 12 11 2" xfId="10189" xr:uid="{FA642A35-523D-4EFE-B1B7-1A282B69C8EF}"/>
    <cellStyle name="Beregning 2 12 11 3" xfId="10188" xr:uid="{FE4B8A14-864C-47DC-B679-F3D991E10E4A}"/>
    <cellStyle name="Beregning 2 12 12" xfId="5894" xr:uid="{A5119773-95F7-4874-8895-AFBB52EB2203}"/>
    <cellStyle name="Beregning 2 12 2" xfId="303" xr:uid="{27685B37-7C22-4FBF-A992-A9A8C5A7CA0E}"/>
    <cellStyle name="Beregning 2 12 2 2" xfId="304" xr:uid="{0BC9A0D7-1001-4E07-AD4A-541B02E5804F}"/>
    <cellStyle name="Beregning 2 12 2 2 2" xfId="10191" xr:uid="{27EDB12A-9952-4B3E-8BD4-6696A6D711C7}"/>
    <cellStyle name="Beregning 2 12 2 2 2 2" xfId="10192" xr:uid="{0ACE69B5-E93D-4706-ADBF-6F7A7C1CCFD3}"/>
    <cellStyle name="Beregning 2 12 2 2 3" xfId="10193" xr:uid="{A09115AC-AB33-4376-9453-CA351E152607}"/>
    <cellStyle name="Beregning 2 12 2 2 4" xfId="10190" xr:uid="{06ADBA2E-CA68-4287-A38B-D065059F3BB3}"/>
    <cellStyle name="Beregning 2 12 2 3" xfId="10194" xr:uid="{A733406F-DAB2-4C4F-AB63-2BF9E2D57F75}"/>
    <cellStyle name="Beregning 2 12 2 3 2" xfId="10195" xr:uid="{8DC34753-CC4E-4368-B3BF-71283524579C}"/>
    <cellStyle name="Beregning 2 12 2 4" xfId="10196" xr:uid="{D3475B6A-E93F-4644-AA04-60608075FBD8}"/>
    <cellStyle name="Beregning 2 12 2 5" xfId="6320" xr:uid="{8FBD9591-37BF-4417-ABB9-B52A32E3D462}"/>
    <cellStyle name="Beregning 2 12 3" xfId="305" xr:uid="{9E253E92-AFD9-482E-9369-44559F15E023}"/>
    <cellStyle name="Beregning 2 12 3 2" xfId="306" xr:uid="{DBEE0F6A-A0DC-4819-8D70-6A0A9355582B}"/>
    <cellStyle name="Beregning 2 12 3 2 2" xfId="10198" xr:uid="{BC98609F-CE84-40CF-BE67-CECEC0B0442C}"/>
    <cellStyle name="Beregning 2 12 3 2 2 2" xfId="10199" xr:uid="{95E032DA-6999-421C-BDD8-03C12ED5F366}"/>
    <cellStyle name="Beregning 2 12 3 2 3" xfId="10200" xr:uid="{34B563ED-12D8-426C-9C40-90833E845627}"/>
    <cellStyle name="Beregning 2 12 3 2 4" xfId="10197" xr:uid="{A974E27F-1762-4B77-9B82-EC694D9E55DA}"/>
    <cellStyle name="Beregning 2 12 3 3" xfId="10201" xr:uid="{37DCD401-0703-4811-991A-142F7C38C8AE}"/>
    <cellStyle name="Beregning 2 12 3 3 2" xfId="10202" xr:uid="{A90A6731-5691-419D-AAF0-EFD0CBD0C6AA}"/>
    <cellStyle name="Beregning 2 12 3 4" xfId="10203" xr:uid="{2BC40A5C-10F6-4747-BC01-8A1CB82884BF}"/>
    <cellStyle name="Beregning 2 12 3 5" xfId="6321" xr:uid="{4C8C9DEA-E314-4123-89E1-0078D2377B8C}"/>
    <cellStyle name="Beregning 2 12 4" xfId="307" xr:uid="{217FAC3B-7670-4524-A8E3-9155FC850E8E}"/>
    <cellStyle name="Beregning 2 12 4 2" xfId="308" xr:uid="{B9CCBC38-F1C0-4342-BA18-E1BC86F62084}"/>
    <cellStyle name="Beregning 2 12 4 2 2" xfId="10205" xr:uid="{1EE2386F-EF77-440A-8BF5-CF2BBEEEB5C7}"/>
    <cellStyle name="Beregning 2 12 4 2 2 2" xfId="10206" xr:uid="{4ABCB89F-2E1D-4F57-830C-7B2EAFF25455}"/>
    <cellStyle name="Beregning 2 12 4 2 3" xfId="10207" xr:uid="{B86DADDB-4B6C-452A-A398-384ACB2B57BB}"/>
    <cellStyle name="Beregning 2 12 4 2 4" xfId="10204" xr:uid="{65CD2710-89A2-479B-86E4-F35D4166BA1F}"/>
    <cellStyle name="Beregning 2 12 4 3" xfId="10208" xr:uid="{7785FCD8-5D7F-4EF6-BD23-A3021D014D51}"/>
    <cellStyle name="Beregning 2 12 4 3 2" xfId="10209" xr:uid="{5145B9CE-6C5C-44F9-BAC9-938BB28F9F06}"/>
    <cellStyle name="Beregning 2 12 4 4" xfId="10210" xr:uid="{A5FC7672-F619-4E77-961C-F3A39C41F561}"/>
    <cellStyle name="Beregning 2 12 4 5" xfId="6322" xr:uid="{B97252FB-29EB-49F9-BC41-E113F402F665}"/>
    <cellStyle name="Beregning 2 12 5" xfId="309" xr:uid="{E060A515-7A5F-4E5D-B154-302BC7CA90BA}"/>
    <cellStyle name="Beregning 2 12 5 2" xfId="310" xr:uid="{D84B58E1-2550-4BD7-AF01-D4E898B5F94C}"/>
    <cellStyle name="Beregning 2 12 5 2 2" xfId="10212" xr:uid="{5E63DD42-02E2-407D-9E1D-2C961945DB21}"/>
    <cellStyle name="Beregning 2 12 5 2 2 2" xfId="10213" xr:uid="{9EA6D813-1ED9-4BD4-9E7E-15976B013A33}"/>
    <cellStyle name="Beregning 2 12 5 2 3" xfId="10214" xr:uid="{B63BE4C9-28D8-452B-805F-E3C7CF285D6E}"/>
    <cellStyle name="Beregning 2 12 5 2 4" xfId="10211" xr:uid="{6E72CAFB-B720-48DD-BDD5-8D0165B8DEAC}"/>
    <cellStyle name="Beregning 2 12 5 3" xfId="10215" xr:uid="{630877CD-67C2-48B3-AF85-0429B7593D9B}"/>
    <cellStyle name="Beregning 2 12 5 3 2" xfId="10216" xr:uid="{C48F06E7-D1B5-43D1-B62B-3BA7A7393098}"/>
    <cellStyle name="Beregning 2 12 5 4" xfId="10217" xr:uid="{522F7DC2-6B29-4361-A453-6DF027A4138F}"/>
    <cellStyle name="Beregning 2 12 5 5" xfId="6323" xr:uid="{8ABE758B-82CA-407D-A383-85509FF12DDB}"/>
    <cellStyle name="Beregning 2 12 6" xfId="311" xr:uid="{891BD039-CB8E-4EC3-89C0-544E1103C834}"/>
    <cellStyle name="Beregning 2 12 6 2" xfId="312" xr:uid="{4DDF9351-69F5-4905-B46E-F7C5FAE418F2}"/>
    <cellStyle name="Beregning 2 12 6 2 2" xfId="10219" xr:uid="{BB03BA91-347E-4134-BD79-D7615E2A7B27}"/>
    <cellStyle name="Beregning 2 12 6 2 2 2" xfId="10220" xr:uid="{5595DD95-D262-45C4-8F12-E1A910A062D2}"/>
    <cellStyle name="Beregning 2 12 6 2 3" xfId="10221" xr:uid="{CFFFD5AA-F61C-45B0-B777-D49DB38E99D5}"/>
    <cellStyle name="Beregning 2 12 6 2 4" xfId="10218" xr:uid="{12790807-141A-40E6-BFAB-77D0A79E80BC}"/>
    <cellStyle name="Beregning 2 12 6 3" xfId="10222" xr:uid="{EFC00E9C-BCF6-4AC2-9753-839B3DC6B7A2}"/>
    <cellStyle name="Beregning 2 12 6 3 2" xfId="10223" xr:uid="{A37C1652-9E7B-49CF-81DC-5128504D8159}"/>
    <cellStyle name="Beregning 2 12 6 4" xfId="10224" xr:uid="{3A082B13-A0D3-46AE-A25E-3C3513408309}"/>
    <cellStyle name="Beregning 2 12 6 5" xfId="6324" xr:uid="{8038D103-3BF8-48D4-A0A6-889EBAB7D058}"/>
    <cellStyle name="Beregning 2 12 7" xfId="313" xr:uid="{A523AA37-CBF2-4BCA-8023-1167C2576E11}"/>
    <cellStyle name="Beregning 2 12 7 2" xfId="314" xr:uid="{636F356D-059A-465D-9586-67C5C424B540}"/>
    <cellStyle name="Beregning 2 12 7 2 2" xfId="10226" xr:uid="{EB0A8281-404E-49AF-B169-89DC99A379BA}"/>
    <cellStyle name="Beregning 2 12 7 2 2 2" xfId="10227" xr:uid="{F9F9B294-CF6E-4045-8D10-3BCCF70EAC32}"/>
    <cellStyle name="Beregning 2 12 7 2 3" xfId="10228" xr:uid="{C060633F-5FF9-457D-BACF-2AB938C1A210}"/>
    <cellStyle name="Beregning 2 12 7 2 4" xfId="10225" xr:uid="{F4ED4439-0230-42B1-8F05-8B2FE9B22DDE}"/>
    <cellStyle name="Beregning 2 12 7 3" xfId="10229" xr:uid="{ACB7C8C0-CCC9-4E45-A35D-58A1246B7736}"/>
    <cellStyle name="Beregning 2 12 7 3 2" xfId="10230" xr:uid="{A2EFBE7F-40FE-40A3-9DDF-1812D74183BE}"/>
    <cellStyle name="Beregning 2 12 7 4" xfId="10231" xr:uid="{C864B870-FBD0-419B-BE77-9433A2F23AEF}"/>
    <cellStyle name="Beregning 2 12 7 5" xfId="6325" xr:uid="{907403E0-0F7A-458E-ACC4-5772C378EECB}"/>
    <cellStyle name="Beregning 2 12 8" xfId="315" xr:uid="{F55F3F51-A1FD-422B-B55D-4453D7648E37}"/>
    <cellStyle name="Beregning 2 12 8 2" xfId="10233" xr:uid="{909F32C5-A41F-473F-AE74-42C0E3568994}"/>
    <cellStyle name="Beregning 2 12 8 2 2" xfId="10234" xr:uid="{569D8850-02C2-4020-A841-474BBD20B57D}"/>
    <cellStyle name="Beregning 2 12 8 2 2 2" xfId="10235" xr:uid="{9B060FF4-3198-4E75-A6F1-D5F125FFB387}"/>
    <cellStyle name="Beregning 2 12 8 2 3" xfId="10236" xr:uid="{5D30EB98-349B-4E31-B660-C6348315C35A}"/>
    <cellStyle name="Beregning 2 12 8 3" xfId="10237" xr:uid="{3CDD9459-6F99-446C-AF92-D026EEA026EB}"/>
    <cellStyle name="Beregning 2 12 8 3 2" xfId="10238" xr:uid="{87608127-5DDF-4997-93DB-6BCC87A5C2C5}"/>
    <cellStyle name="Beregning 2 12 8 4" xfId="10239" xr:uid="{C85BCADF-2F0F-4524-B41A-FE7D4C89481A}"/>
    <cellStyle name="Beregning 2 12 8 5" xfId="10232" xr:uid="{46E36822-0CEA-4731-88F0-8E0E0A12F262}"/>
    <cellStyle name="Beregning 2 12 9" xfId="5246" xr:uid="{83314002-B369-483A-9F01-99F443F41FA8}"/>
    <cellStyle name="Beregning 2 12 9 2" xfId="10241" xr:uid="{50140AA1-EA46-44D7-89A3-EA32ECF9F34D}"/>
    <cellStyle name="Beregning 2 12 9 2 2" xfId="10242" xr:uid="{D2876E0F-CA4D-4155-AE02-54D135734BDF}"/>
    <cellStyle name="Beregning 2 12 9 3" xfId="10243" xr:uid="{B9C16B08-4920-4BA1-944B-EAD82B673B2D}"/>
    <cellStyle name="Beregning 2 12 9 4" xfId="10240" xr:uid="{9A7E90A8-C2A1-424D-B134-D3C4B90EC498}"/>
    <cellStyle name="Beregning 2 13" xfId="316" xr:uid="{F23A71AC-8812-4E5A-BDAA-EAA1513CE14A}"/>
    <cellStyle name="Beregning 2 13 10" xfId="5397" xr:uid="{97D7A2AA-147F-49B9-B5D1-0E46BFD6E394}"/>
    <cellStyle name="Beregning 2 13 10 2" xfId="10245" xr:uid="{BEA8E634-1DA7-48C1-B71A-484C6B9C3F23}"/>
    <cellStyle name="Beregning 2 13 10 2 2" xfId="10246" xr:uid="{525E8FE9-F139-4DCC-93CF-AA230DBD7F24}"/>
    <cellStyle name="Beregning 2 13 10 2 2 2" xfId="10247" xr:uid="{CF35AD13-270C-4246-8995-4D053BA0CFEA}"/>
    <cellStyle name="Beregning 2 13 10 2 3" xfId="10248" xr:uid="{5746BD87-4AED-4C6C-B836-6332AD632F45}"/>
    <cellStyle name="Beregning 2 13 10 3" xfId="10249" xr:uid="{D19A947D-F330-4831-B0D7-BD8646806AB8}"/>
    <cellStyle name="Beregning 2 13 10 3 2" xfId="10250" xr:uid="{12557E54-BBD4-4550-8E8D-FFDDEC23D734}"/>
    <cellStyle name="Beregning 2 13 10 4" xfId="10251" xr:uid="{203C1DBD-D1DF-4348-9679-8FA643B7B720}"/>
    <cellStyle name="Beregning 2 13 10 5" xfId="10244" xr:uid="{3F79422E-4973-4D5E-86FF-E9458D9C20C4}"/>
    <cellStyle name="Beregning 2 13 11" xfId="5842" xr:uid="{3EFF95F1-23CC-4FF7-B65C-9E2A5FE813CB}"/>
    <cellStyle name="Beregning 2 13 11 2" xfId="10253" xr:uid="{56627783-DE3F-4DE0-8D1A-1EE407CC843B}"/>
    <cellStyle name="Beregning 2 13 11 3" xfId="10252" xr:uid="{036255BC-1201-45A7-927D-83552097DC95}"/>
    <cellStyle name="Beregning 2 13 12" xfId="5988" xr:uid="{D3D3EB46-9A91-4987-868E-C781099A74D2}"/>
    <cellStyle name="Beregning 2 13 2" xfId="317" xr:uid="{A9902BE5-BA53-4AD4-95B4-D49B33604D25}"/>
    <cellStyle name="Beregning 2 13 2 2" xfId="318" xr:uid="{EDAA70F8-AA29-4394-A01D-8261DED762F4}"/>
    <cellStyle name="Beregning 2 13 2 2 2" xfId="10255" xr:uid="{D4AAD1C9-D94D-4975-ABA9-1E0115D926D9}"/>
    <cellStyle name="Beregning 2 13 2 2 2 2" xfId="10256" xr:uid="{693B32F2-F4F8-44C9-8F91-8153B4C361BE}"/>
    <cellStyle name="Beregning 2 13 2 2 3" xfId="10257" xr:uid="{60182295-9A6C-46CF-8C52-A5DA6FCF7315}"/>
    <cellStyle name="Beregning 2 13 2 2 4" xfId="10254" xr:uid="{7A108EE8-71C5-449F-B3C5-54D27C35AA78}"/>
    <cellStyle name="Beregning 2 13 2 3" xfId="10258" xr:uid="{FF5F06CC-20DF-4C82-BAC7-A44BB46B7B3C}"/>
    <cellStyle name="Beregning 2 13 2 3 2" xfId="10259" xr:uid="{556D8E7C-2740-4920-B828-BA3481B9A48E}"/>
    <cellStyle name="Beregning 2 13 2 4" xfId="10260" xr:uid="{836DE445-D75F-417E-A8B0-44D310A36298}"/>
    <cellStyle name="Beregning 2 13 2 5" xfId="6326" xr:uid="{FE55CBDE-15AA-4555-BE36-3F6F37FEF0FF}"/>
    <cellStyle name="Beregning 2 13 3" xfId="319" xr:uid="{093490F6-7606-49B9-95D2-1785C7EFC6A5}"/>
    <cellStyle name="Beregning 2 13 3 2" xfId="320" xr:uid="{CDD5522A-2948-4CCC-A640-9B6EA324B637}"/>
    <cellStyle name="Beregning 2 13 3 2 2" xfId="10262" xr:uid="{C9D68995-5AF6-4EA4-BA08-5804FFF5CDDC}"/>
    <cellStyle name="Beregning 2 13 3 2 2 2" xfId="10263" xr:uid="{F663E38F-BC49-4CE9-B5DC-B2950F31637A}"/>
    <cellStyle name="Beregning 2 13 3 2 3" xfId="10264" xr:uid="{65FF352B-B5E5-402A-89E5-76CBFE6A92B9}"/>
    <cellStyle name="Beregning 2 13 3 2 4" xfId="10261" xr:uid="{4357BC97-4CCF-4EAF-A731-45AEADE5FD22}"/>
    <cellStyle name="Beregning 2 13 3 3" xfId="10265" xr:uid="{E5C5F5D5-271C-4D10-B893-69614D08E5AC}"/>
    <cellStyle name="Beregning 2 13 3 3 2" xfId="10266" xr:uid="{03DE9514-F0D3-4AC6-9923-279E9570739A}"/>
    <cellStyle name="Beregning 2 13 3 4" xfId="10267" xr:uid="{5B12D050-24D6-4CA1-A6CB-8310CE4C2BF6}"/>
    <cellStyle name="Beregning 2 13 3 5" xfId="6327" xr:uid="{E50A7531-0E29-4613-A4F0-9EBD10717382}"/>
    <cellStyle name="Beregning 2 13 4" xfId="321" xr:uid="{4A1637FB-1FFE-431A-9692-12AE5334C0FF}"/>
    <cellStyle name="Beregning 2 13 4 2" xfId="322" xr:uid="{3C681970-BEC0-4504-B454-3675839E081C}"/>
    <cellStyle name="Beregning 2 13 4 2 2" xfId="10269" xr:uid="{AE5CED7E-9C18-4626-9EAA-896FC66901BE}"/>
    <cellStyle name="Beregning 2 13 4 2 2 2" xfId="10270" xr:uid="{D90D5E0A-666D-4432-B7E1-09708F01F773}"/>
    <cellStyle name="Beregning 2 13 4 2 3" xfId="10271" xr:uid="{16CD2565-B79B-4246-B643-27B8F053E2CC}"/>
    <cellStyle name="Beregning 2 13 4 2 4" xfId="10268" xr:uid="{DD8D363F-DDF1-4131-A426-DF2800DB447F}"/>
    <cellStyle name="Beregning 2 13 4 3" xfId="10272" xr:uid="{A2BB18EB-510F-45BE-A4D0-D3243ACB55A3}"/>
    <cellStyle name="Beregning 2 13 4 3 2" xfId="10273" xr:uid="{E8C8BDA8-CAEA-4D27-8094-B39EA852D04C}"/>
    <cellStyle name="Beregning 2 13 4 4" xfId="10274" xr:uid="{9494870C-0AAF-4004-82A4-DE52969597D5}"/>
    <cellStyle name="Beregning 2 13 4 5" xfId="6328" xr:uid="{7516CB64-EE32-49B8-AFB5-305291778043}"/>
    <cellStyle name="Beregning 2 13 5" xfId="323" xr:uid="{596F3F02-A21F-4D4F-B64A-2BD89AC91D58}"/>
    <cellStyle name="Beregning 2 13 5 2" xfId="324" xr:uid="{F8F623BC-B7C0-4D60-8180-ACA020E8EFAF}"/>
    <cellStyle name="Beregning 2 13 5 2 2" xfId="10276" xr:uid="{D3DBD5CC-EA88-42CB-8294-34E4E34EB8F7}"/>
    <cellStyle name="Beregning 2 13 5 2 2 2" xfId="10277" xr:uid="{99BBDABF-563F-4320-8585-D656838FB5F2}"/>
    <cellStyle name="Beregning 2 13 5 2 3" xfId="10278" xr:uid="{BDD1C81E-BECF-48DE-A20A-6BE3EFC0BA5C}"/>
    <cellStyle name="Beregning 2 13 5 2 4" xfId="10275" xr:uid="{E39A3821-04EE-4548-96A0-C20707FA1E21}"/>
    <cellStyle name="Beregning 2 13 5 3" xfId="10279" xr:uid="{A51EE66C-F981-4D6F-8256-5AA4FF51FB4F}"/>
    <cellStyle name="Beregning 2 13 5 3 2" xfId="10280" xr:uid="{53A8F9AB-9F07-424C-AE0C-965128D624EA}"/>
    <cellStyle name="Beregning 2 13 5 4" xfId="10281" xr:uid="{1DC7CD9C-07F8-4950-BBFD-20A15E8E6A92}"/>
    <cellStyle name="Beregning 2 13 5 5" xfId="6329" xr:uid="{F38A84C1-820D-47B8-89AB-E30E316C72FF}"/>
    <cellStyle name="Beregning 2 13 6" xfId="325" xr:uid="{589C8FC4-8C48-4420-822E-2A4DB3E7BC4E}"/>
    <cellStyle name="Beregning 2 13 6 2" xfId="326" xr:uid="{5661C414-05B4-4AA8-8D49-7F663A8E99ED}"/>
    <cellStyle name="Beregning 2 13 6 2 2" xfId="10283" xr:uid="{0C763C65-9D2C-4AA4-8583-EE4C0F6612D9}"/>
    <cellStyle name="Beregning 2 13 6 2 2 2" xfId="10284" xr:uid="{DC6A649B-0882-4184-A3E7-F0F92EA4DEA3}"/>
    <cellStyle name="Beregning 2 13 6 2 3" xfId="10285" xr:uid="{6D6F10DD-C7D1-4B46-B4C1-F0D877335454}"/>
    <cellStyle name="Beregning 2 13 6 2 4" xfId="10282" xr:uid="{41120FF9-D12B-4338-873F-18319FDC48E2}"/>
    <cellStyle name="Beregning 2 13 6 3" xfId="10286" xr:uid="{076EBC15-9DE4-4A7B-99E3-C6B9DCAFA1F5}"/>
    <cellStyle name="Beregning 2 13 6 3 2" xfId="10287" xr:uid="{6A4F5458-C922-4633-91DE-6BB44C209E29}"/>
    <cellStyle name="Beregning 2 13 6 4" xfId="10288" xr:uid="{1AAD07F1-2F2A-4FCC-A46F-0F22FC2FC106}"/>
    <cellStyle name="Beregning 2 13 6 5" xfId="6330" xr:uid="{C5CC91EC-0449-4CDA-9239-D95D4B7ED72C}"/>
    <cellStyle name="Beregning 2 13 7" xfId="327" xr:uid="{18B517AE-7950-42D9-B2F1-6A43358DC4AA}"/>
    <cellStyle name="Beregning 2 13 7 2" xfId="328" xr:uid="{A8286951-C6C2-4524-B382-C16CE306A2F3}"/>
    <cellStyle name="Beregning 2 13 7 2 2" xfId="10290" xr:uid="{91160765-4B09-4C93-9FDA-723D0AC28F6B}"/>
    <cellStyle name="Beregning 2 13 7 2 2 2" xfId="10291" xr:uid="{C1BFEE0C-F79D-46F9-83E7-9F21DC675A2D}"/>
    <cellStyle name="Beregning 2 13 7 2 3" xfId="10292" xr:uid="{CB0C15F7-2B2D-435E-BE62-EAE7E8F3CE89}"/>
    <cellStyle name="Beregning 2 13 7 2 4" xfId="10289" xr:uid="{9DE037C0-3E8A-43F9-8F42-ADF571843085}"/>
    <cellStyle name="Beregning 2 13 7 3" xfId="10293" xr:uid="{E0F0BAFD-9415-41BD-87E4-6A84688CD20F}"/>
    <cellStyle name="Beregning 2 13 7 3 2" xfId="10294" xr:uid="{718BD5C6-6757-4346-A38F-C3084098A064}"/>
    <cellStyle name="Beregning 2 13 7 4" xfId="10295" xr:uid="{929EA5DD-9900-4F63-83AC-1BBBA7EE2D17}"/>
    <cellStyle name="Beregning 2 13 7 5" xfId="6331" xr:uid="{12998833-4D03-48B5-809F-087969B43D23}"/>
    <cellStyle name="Beregning 2 13 8" xfId="329" xr:uid="{CBB9974B-05D7-4AAC-B284-5798BE30EC50}"/>
    <cellStyle name="Beregning 2 13 8 2" xfId="10297" xr:uid="{D21BF165-3864-4BC4-AA59-27E0BD19B702}"/>
    <cellStyle name="Beregning 2 13 8 2 2" xfId="10298" xr:uid="{9E879B25-D554-413F-9330-B81EC5753099}"/>
    <cellStyle name="Beregning 2 13 8 2 2 2" xfId="10299" xr:uid="{24080A20-79FC-41BC-A880-137F3B7B9BCB}"/>
    <cellStyle name="Beregning 2 13 8 2 3" xfId="10300" xr:uid="{947F558E-E6A7-44B6-9FA1-7AE8987ED98A}"/>
    <cellStyle name="Beregning 2 13 8 3" xfId="10301" xr:uid="{4AA40D34-9A87-4452-9ED8-62E83CFA3509}"/>
    <cellStyle name="Beregning 2 13 8 3 2" xfId="10302" xr:uid="{26598089-F93B-40CE-B232-B920FA40C14D}"/>
    <cellStyle name="Beregning 2 13 8 4" xfId="10303" xr:uid="{AF29CC1E-FBF1-42E2-BF48-B861422940AB}"/>
    <cellStyle name="Beregning 2 13 8 5" xfId="10296" xr:uid="{C6A6C5B5-0E70-4801-8005-6DA2F2916E07}"/>
    <cellStyle name="Beregning 2 13 9" xfId="5247" xr:uid="{CE34401B-D9FF-47AC-AFA9-8D4BF5FAB20B}"/>
    <cellStyle name="Beregning 2 13 9 2" xfId="10305" xr:uid="{868538FA-2A7E-4037-A41E-2B52F5683510}"/>
    <cellStyle name="Beregning 2 13 9 2 2" xfId="10306" xr:uid="{85D2B120-AD45-4F87-A787-63A679A1FAB5}"/>
    <cellStyle name="Beregning 2 13 9 3" xfId="10307" xr:uid="{0F8B4AD9-5E16-4377-8BA1-AD74D46C6763}"/>
    <cellStyle name="Beregning 2 13 9 4" xfId="10304" xr:uid="{E4D1FA95-6DC6-44AA-A165-61E63E9EE8F5}"/>
    <cellStyle name="Beregning 2 14" xfId="330" xr:uid="{08291FAB-80D4-4D22-A359-D4437B0146B3}"/>
    <cellStyle name="Beregning 2 14 10" xfId="5491" xr:uid="{5CEB7C29-FCBA-4EA5-B494-3C18A4E3F1FF}"/>
    <cellStyle name="Beregning 2 14 10 2" xfId="10309" xr:uid="{F2971E72-F382-4E3D-BE15-D45655786961}"/>
    <cellStyle name="Beregning 2 14 10 2 2" xfId="10310" xr:uid="{394FC1F2-7D10-43F5-AF9A-68E39CA34132}"/>
    <cellStyle name="Beregning 2 14 10 2 2 2" xfId="10311" xr:uid="{AA0FCA71-700D-4707-8D16-36BCEF87B2EC}"/>
    <cellStyle name="Beregning 2 14 10 2 3" xfId="10312" xr:uid="{9D62F4DE-A076-431D-893F-40407A21AFCB}"/>
    <cellStyle name="Beregning 2 14 10 3" xfId="10313" xr:uid="{B47EDB05-49DA-4554-AC58-EF6FBE182FF7}"/>
    <cellStyle name="Beregning 2 14 10 3 2" xfId="10314" xr:uid="{4D0A961C-5C34-4692-B128-F020AB199D0D}"/>
    <cellStyle name="Beregning 2 14 10 4" xfId="10315" xr:uid="{55BE4E6A-176A-491C-AAC7-223FCB6C89AB}"/>
    <cellStyle name="Beregning 2 14 10 5" xfId="10308" xr:uid="{5F306F7F-CEC5-4D67-B911-B6B3021811E9}"/>
    <cellStyle name="Beregning 2 14 11" xfId="5851" xr:uid="{7373235B-7891-41D4-92D3-613D676A4F85}"/>
    <cellStyle name="Beregning 2 14 11 2" xfId="10317" xr:uid="{08A8D423-67DD-41B8-9C0A-36DF4CB4F2A3}"/>
    <cellStyle name="Beregning 2 14 11 3" xfId="10316" xr:uid="{BCC2A447-B852-425F-B918-3DEBA96BE668}"/>
    <cellStyle name="Beregning 2 14 12" xfId="5987" xr:uid="{34DC329E-9133-41C4-8092-5A84E900F4D0}"/>
    <cellStyle name="Beregning 2 14 2" xfId="331" xr:uid="{95C1A8D2-B79B-4078-B327-8FB225809BD8}"/>
    <cellStyle name="Beregning 2 14 2 2" xfId="332" xr:uid="{4B056471-2142-475C-AF52-D7EDDE7ECB43}"/>
    <cellStyle name="Beregning 2 14 2 2 2" xfId="10319" xr:uid="{443C66C7-99F3-4597-9919-0C47CB4D4E25}"/>
    <cellStyle name="Beregning 2 14 2 2 2 2" xfId="10320" xr:uid="{AA451297-DBF8-4814-8563-5AC7B5A28294}"/>
    <cellStyle name="Beregning 2 14 2 2 3" xfId="10321" xr:uid="{AFABF64C-6F9C-4D98-8029-BA0B06B2F637}"/>
    <cellStyle name="Beregning 2 14 2 2 4" xfId="10318" xr:uid="{E000AAB4-5151-444A-A6E3-4C76D2D06796}"/>
    <cellStyle name="Beregning 2 14 2 3" xfId="10322" xr:uid="{D316C326-C2B1-4EA2-A8EA-95A2C449E847}"/>
    <cellStyle name="Beregning 2 14 2 3 2" xfId="10323" xr:uid="{3DB3CE4A-E473-4D58-8CFF-08EFF13604F2}"/>
    <cellStyle name="Beregning 2 14 2 4" xfId="10324" xr:uid="{79153656-267F-4B12-9F70-9657F6A469D9}"/>
    <cellStyle name="Beregning 2 14 2 5" xfId="6332" xr:uid="{E84542AB-D74F-4F32-9205-B7A43A6FEF46}"/>
    <cellStyle name="Beregning 2 14 3" xfId="333" xr:uid="{1CF3795A-C55B-4179-A778-DE76BE8BD861}"/>
    <cellStyle name="Beregning 2 14 3 2" xfId="334" xr:uid="{96FC9CD5-672C-423E-A8D4-C70DB2BCDC3B}"/>
    <cellStyle name="Beregning 2 14 3 2 2" xfId="10326" xr:uid="{444A92D1-6365-4622-B1C0-D041833ABA1D}"/>
    <cellStyle name="Beregning 2 14 3 2 2 2" xfId="10327" xr:uid="{6DC0C953-8C4E-44AC-B6D9-F1F3B2A15DA0}"/>
    <cellStyle name="Beregning 2 14 3 2 3" xfId="10328" xr:uid="{BEED23CC-0CC2-4101-9D29-4AF1A4BFFB72}"/>
    <cellStyle name="Beregning 2 14 3 2 4" xfId="10325" xr:uid="{6AED51BD-52AB-44F8-A0BD-1F146CB7FB8B}"/>
    <cellStyle name="Beregning 2 14 3 3" xfId="10329" xr:uid="{78B7F9A3-C615-4AEA-9EBA-461F3E3090E6}"/>
    <cellStyle name="Beregning 2 14 3 3 2" xfId="10330" xr:uid="{14B5EC53-5C82-4D02-9EED-FBDC227FEC63}"/>
    <cellStyle name="Beregning 2 14 3 4" xfId="10331" xr:uid="{6BD88DE9-AB82-47AF-BE11-689D1A0AF9F4}"/>
    <cellStyle name="Beregning 2 14 3 5" xfId="6333" xr:uid="{1C13613B-79EA-4DD9-B314-22860D771398}"/>
    <cellStyle name="Beregning 2 14 4" xfId="335" xr:uid="{4D0BEEE9-B8A5-4F71-9A5A-53C403C116DB}"/>
    <cellStyle name="Beregning 2 14 4 2" xfId="336" xr:uid="{6585ADAC-95FD-4DA8-87BB-597BFD305D08}"/>
    <cellStyle name="Beregning 2 14 4 2 2" xfId="10333" xr:uid="{3A4841C1-9315-4CFD-9FBA-46A04AE218D6}"/>
    <cellStyle name="Beregning 2 14 4 2 2 2" xfId="10334" xr:uid="{305DF1DD-0C38-456D-A55F-317D3D1CF8AB}"/>
    <cellStyle name="Beregning 2 14 4 2 3" xfId="10335" xr:uid="{B9CDE31A-7CD8-4847-A5C6-219506F7CF1C}"/>
    <cellStyle name="Beregning 2 14 4 2 4" xfId="10332" xr:uid="{22452F7D-8848-4105-9D60-7C7ADA0DF875}"/>
    <cellStyle name="Beregning 2 14 4 3" xfId="10336" xr:uid="{7BC40A0B-5A5D-4949-BF00-585226574527}"/>
    <cellStyle name="Beregning 2 14 4 3 2" xfId="10337" xr:uid="{8434601E-5CAD-4B11-AE0A-6F4BCE271AA7}"/>
    <cellStyle name="Beregning 2 14 4 4" xfId="10338" xr:uid="{9F52A534-67DF-4351-B2A8-520B63F7E3C8}"/>
    <cellStyle name="Beregning 2 14 4 5" xfId="6334" xr:uid="{92B364E4-B197-45E9-B442-73DDA4359FB2}"/>
    <cellStyle name="Beregning 2 14 5" xfId="337" xr:uid="{1A1DF634-5ADB-4812-85E2-48DD2FC5E0D0}"/>
    <cellStyle name="Beregning 2 14 5 2" xfId="338" xr:uid="{211E4BF0-968C-4118-8583-4F20DF3F81EB}"/>
    <cellStyle name="Beregning 2 14 5 2 2" xfId="10340" xr:uid="{26C5552A-5037-4F06-98DA-4287489DAFB9}"/>
    <cellStyle name="Beregning 2 14 5 2 2 2" xfId="10341" xr:uid="{78D1FD22-42A1-48CE-9DBD-FDAF9E0943CE}"/>
    <cellStyle name="Beregning 2 14 5 2 3" xfId="10342" xr:uid="{3153B4C3-AB3C-4782-9589-2B3C4663C266}"/>
    <cellStyle name="Beregning 2 14 5 2 4" xfId="10339" xr:uid="{E1BACE2F-F02D-4183-8C03-2034A70DA448}"/>
    <cellStyle name="Beregning 2 14 5 3" xfId="10343" xr:uid="{A900A471-1E0A-43EC-9F18-4341F10B4343}"/>
    <cellStyle name="Beregning 2 14 5 3 2" xfId="10344" xr:uid="{5D0CBFA8-7F88-4467-B2C9-855A5AF07220}"/>
    <cellStyle name="Beregning 2 14 5 4" xfId="10345" xr:uid="{8472E67C-BE3A-4F95-9C2D-E036170AE6E4}"/>
    <cellStyle name="Beregning 2 14 5 5" xfId="6335" xr:uid="{DFD548F2-78D8-4727-834F-39F4BC53DC98}"/>
    <cellStyle name="Beregning 2 14 6" xfId="339" xr:uid="{B7B211DA-A963-4C5E-AD75-5249E743CD44}"/>
    <cellStyle name="Beregning 2 14 6 2" xfId="340" xr:uid="{16D7F87E-8484-4372-A351-AAFD2990BD1B}"/>
    <cellStyle name="Beregning 2 14 6 2 2" xfId="10347" xr:uid="{36E2D5DA-0B2A-41D6-B619-76C785D87623}"/>
    <cellStyle name="Beregning 2 14 6 2 2 2" xfId="10348" xr:uid="{315F6538-6EB6-4A91-9EA3-C7647A82DA6F}"/>
    <cellStyle name="Beregning 2 14 6 2 3" xfId="10349" xr:uid="{780A5EDC-C00B-46AD-9324-58DC36EBA980}"/>
    <cellStyle name="Beregning 2 14 6 2 4" xfId="10346" xr:uid="{0E671307-9DAC-4366-BDD9-7AB4D7F88728}"/>
    <cellStyle name="Beregning 2 14 6 3" xfId="10350" xr:uid="{0F8B63F2-877F-4929-81C5-C338574657C8}"/>
    <cellStyle name="Beregning 2 14 6 3 2" xfId="10351" xr:uid="{13911AF9-421F-4903-B762-52CCA868CC46}"/>
    <cellStyle name="Beregning 2 14 6 4" xfId="10352" xr:uid="{0442C453-ADB1-4E71-89D7-5BE9D8A1843B}"/>
    <cellStyle name="Beregning 2 14 6 5" xfId="6336" xr:uid="{F32BB23B-A511-4624-9316-3389D38E15E4}"/>
    <cellStyle name="Beregning 2 14 7" xfId="341" xr:uid="{268B9AD8-E7E7-474A-BD8A-843F05ABFA14}"/>
    <cellStyle name="Beregning 2 14 7 2" xfId="342" xr:uid="{A6D34D37-10CE-48A0-81AD-8302FF7F6B5C}"/>
    <cellStyle name="Beregning 2 14 7 2 2" xfId="10354" xr:uid="{C538B262-33A4-4BED-ABB7-F2E8E8FF0884}"/>
    <cellStyle name="Beregning 2 14 7 2 2 2" xfId="10355" xr:uid="{DF8C1210-8ABD-496E-B535-FE2F8B460677}"/>
    <cellStyle name="Beregning 2 14 7 2 3" xfId="10356" xr:uid="{4CD085EA-BE98-4122-B7DF-946066C6FB1C}"/>
    <cellStyle name="Beregning 2 14 7 2 4" xfId="10353" xr:uid="{45FB881C-FB76-4689-B5D0-3C97649EB3CE}"/>
    <cellStyle name="Beregning 2 14 7 3" xfId="10357" xr:uid="{0B79CAC4-FE87-487F-9B68-3FEDE966404C}"/>
    <cellStyle name="Beregning 2 14 7 3 2" xfId="10358" xr:uid="{A7B8604B-D124-42D2-B76C-EB8A2AA2D50D}"/>
    <cellStyle name="Beregning 2 14 7 4" xfId="10359" xr:uid="{1E1F4A08-E259-487C-BAA7-7EF1C40A3259}"/>
    <cellStyle name="Beregning 2 14 7 5" xfId="6337" xr:uid="{2283A57F-B6FD-4D95-B983-EB376A1A44C7}"/>
    <cellStyle name="Beregning 2 14 8" xfId="343" xr:uid="{566B2729-DE79-478F-8ACA-E7EE66DF9426}"/>
    <cellStyle name="Beregning 2 14 8 2" xfId="10361" xr:uid="{58777288-0C1D-409D-8B08-8654D6A686AD}"/>
    <cellStyle name="Beregning 2 14 8 2 2" xfId="10362" xr:uid="{7F62601C-A2F3-4A6B-9BCC-23252AF152DB}"/>
    <cellStyle name="Beregning 2 14 8 2 2 2" xfId="10363" xr:uid="{3D82313F-7D27-401F-A9B2-C82412E6B63E}"/>
    <cellStyle name="Beregning 2 14 8 2 3" xfId="10364" xr:uid="{33B99DAD-05C7-4328-BF7D-462EA5C54C51}"/>
    <cellStyle name="Beregning 2 14 8 3" xfId="10365" xr:uid="{F8D59BDA-AE72-45FE-9FCB-4E22BDF34917}"/>
    <cellStyle name="Beregning 2 14 8 3 2" xfId="10366" xr:uid="{2D207768-176A-4D6A-9FE7-8FA27A3DB34A}"/>
    <cellStyle name="Beregning 2 14 8 4" xfId="10367" xr:uid="{A9B1DEB8-11DA-478A-83BF-20036442EF3F}"/>
    <cellStyle name="Beregning 2 14 8 5" xfId="10360" xr:uid="{CC451A43-9947-4B13-BBC4-3908E09DDF6E}"/>
    <cellStyle name="Beregning 2 14 9" xfId="5248" xr:uid="{D5B1BCA9-7389-433C-A3C5-0EA8C08219E1}"/>
    <cellStyle name="Beregning 2 14 9 2" xfId="10369" xr:uid="{726E8C7F-BB0A-464C-A5DB-6AB409E94721}"/>
    <cellStyle name="Beregning 2 14 9 2 2" xfId="10370" xr:uid="{B103412E-487C-431F-B911-7C32217AFC3B}"/>
    <cellStyle name="Beregning 2 14 9 3" xfId="10371" xr:uid="{DA8BE996-D601-44FC-BE12-C312C359EC54}"/>
    <cellStyle name="Beregning 2 14 9 4" xfId="10368" xr:uid="{F8FA3131-9AB6-4BF8-ADBF-0BA7637FC8FA}"/>
    <cellStyle name="Beregning 2 15" xfId="344" xr:uid="{113144C8-3B97-4C1C-AC26-4093B5C22CE3}"/>
    <cellStyle name="Beregning 2 15 10" xfId="5322" xr:uid="{B323B53F-A02E-4863-ABAA-EFBA505F7A21}"/>
    <cellStyle name="Beregning 2 15 10 2" xfId="10373" xr:uid="{BE89B4EC-5939-45BF-BA37-74B8C3C1A906}"/>
    <cellStyle name="Beregning 2 15 10 2 2" xfId="10374" xr:uid="{EF6B9904-BC04-4741-A990-339F6E506A92}"/>
    <cellStyle name="Beregning 2 15 10 2 2 2" xfId="10375" xr:uid="{442680D8-E6DB-4278-B8EE-4DD1397EA85F}"/>
    <cellStyle name="Beregning 2 15 10 2 3" xfId="10376" xr:uid="{4F9CE1DE-BD0B-480B-8D4A-F66FCC928D29}"/>
    <cellStyle name="Beregning 2 15 10 3" xfId="10377" xr:uid="{97CE1AC2-D379-4A17-A972-E75A134B20FF}"/>
    <cellStyle name="Beregning 2 15 10 3 2" xfId="10378" xr:uid="{0411F75E-146C-428C-8D6B-8F576CF2C5E2}"/>
    <cellStyle name="Beregning 2 15 10 4" xfId="10379" xr:uid="{3F651FA7-DF5C-4C9F-AEF9-C48B9C16FB68}"/>
    <cellStyle name="Beregning 2 15 10 5" xfId="10372" xr:uid="{C3F9D2A4-ADBB-4208-96A1-688C2EDD165E}"/>
    <cellStyle name="Beregning 2 15 11" xfId="5773" xr:uid="{A9DB32FA-1783-4E8F-905D-A4550EAB431B}"/>
    <cellStyle name="Beregning 2 15 11 2" xfId="10381" xr:uid="{DD89B42C-F47B-4B1D-BEBF-3F9E07C99998}"/>
    <cellStyle name="Beregning 2 15 11 3" xfId="10380" xr:uid="{655F3E88-7A9B-401E-B31E-56C7C07A0018}"/>
    <cellStyle name="Beregning 2 15 12" xfId="5964" xr:uid="{36EAFFAC-2B4D-4B37-8842-EFAB4B56625A}"/>
    <cellStyle name="Beregning 2 15 2" xfId="345" xr:uid="{FE185E84-FAB2-4CE0-B49F-C2C75C91360D}"/>
    <cellStyle name="Beregning 2 15 2 2" xfId="346" xr:uid="{CB134C0D-D9CC-4CA0-92C4-9FD953C985A2}"/>
    <cellStyle name="Beregning 2 15 2 2 2" xfId="10383" xr:uid="{A9B0FC84-177F-4931-B2F5-99713A512B90}"/>
    <cellStyle name="Beregning 2 15 2 2 2 2" xfId="10384" xr:uid="{036C95B7-FB99-4F2C-AC0E-EA4AC525F11A}"/>
    <cellStyle name="Beregning 2 15 2 2 3" xfId="10385" xr:uid="{3CE506F2-60A4-4150-AFB4-06826C61B693}"/>
    <cellStyle name="Beregning 2 15 2 2 4" xfId="10382" xr:uid="{E641214B-EE0C-4A20-BB6C-D22C5D75457F}"/>
    <cellStyle name="Beregning 2 15 2 3" xfId="10386" xr:uid="{F473704F-1E53-494C-8BDB-4F2839E84E8A}"/>
    <cellStyle name="Beregning 2 15 2 3 2" xfId="10387" xr:uid="{947966D1-41AF-4EF2-8018-0F3D040E394B}"/>
    <cellStyle name="Beregning 2 15 2 4" xfId="10388" xr:uid="{5CE23E80-10E2-4501-ABFB-FAB5068ED0D8}"/>
    <cellStyle name="Beregning 2 15 2 5" xfId="6338" xr:uid="{D8C01A0F-E6B2-4CDC-92EA-98F4CA3ADFFF}"/>
    <cellStyle name="Beregning 2 15 3" xfId="347" xr:uid="{0EA80130-0209-4227-8B76-12C075C40FA9}"/>
    <cellStyle name="Beregning 2 15 3 2" xfId="348" xr:uid="{ACA1E212-30CF-4EE9-A92D-CFF32728E11A}"/>
    <cellStyle name="Beregning 2 15 3 2 2" xfId="10390" xr:uid="{1165B777-E255-4118-83E4-9F8C4D6E8FFC}"/>
    <cellStyle name="Beregning 2 15 3 2 2 2" xfId="10391" xr:uid="{E3958872-E221-4F92-AB6D-9D5554E6EF2A}"/>
    <cellStyle name="Beregning 2 15 3 2 3" xfId="10392" xr:uid="{487111BC-904F-4993-8E61-2443ABFC36C4}"/>
    <cellStyle name="Beregning 2 15 3 2 4" xfId="10389" xr:uid="{FA5322AA-7414-4065-B6F1-BAA70CA5FF76}"/>
    <cellStyle name="Beregning 2 15 3 3" xfId="10393" xr:uid="{C3E4B474-ACAC-4F12-9895-778277B3651A}"/>
    <cellStyle name="Beregning 2 15 3 3 2" xfId="10394" xr:uid="{3404B21F-2A05-4EFF-BCCE-B0035094B71D}"/>
    <cellStyle name="Beregning 2 15 3 4" xfId="10395" xr:uid="{C8963740-9F01-4392-B0F9-0DAF7376E5D1}"/>
    <cellStyle name="Beregning 2 15 3 5" xfId="6339" xr:uid="{7EE7BBC5-4F79-43A4-95AD-A3DA80C290C3}"/>
    <cellStyle name="Beregning 2 15 4" xfId="349" xr:uid="{65915783-1619-4C8E-ABAF-580C86E74559}"/>
    <cellStyle name="Beregning 2 15 4 2" xfId="350" xr:uid="{DB6E0757-7095-4491-ADC0-4A39C5FBE5DB}"/>
    <cellStyle name="Beregning 2 15 4 2 2" xfId="10397" xr:uid="{10B2DD4B-21AB-4834-94C2-D6EBF0D7E151}"/>
    <cellStyle name="Beregning 2 15 4 2 2 2" xfId="10398" xr:uid="{288CECBA-06F9-4DD1-9EAD-494197F8146F}"/>
    <cellStyle name="Beregning 2 15 4 2 3" xfId="10399" xr:uid="{FCC507E4-C3B5-4664-95D4-EE06BBDAA0C7}"/>
    <cellStyle name="Beregning 2 15 4 2 4" xfId="10396" xr:uid="{E0E01D33-5F2A-4627-B4F3-A9312C57DCDE}"/>
    <cellStyle name="Beregning 2 15 4 3" xfId="10400" xr:uid="{6D512505-C17A-4682-9A53-88E77D201A42}"/>
    <cellStyle name="Beregning 2 15 4 3 2" xfId="10401" xr:uid="{4AFD4AF8-798D-42F3-A517-E5567B45A601}"/>
    <cellStyle name="Beregning 2 15 4 4" xfId="10402" xr:uid="{60E23BAF-5D40-4035-BE4B-E12304FD24F3}"/>
    <cellStyle name="Beregning 2 15 4 5" xfId="6340" xr:uid="{E9A82BD9-FD52-44EC-9069-69CE1D1742DB}"/>
    <cellStyle name="Beregning 2 15 5" xfId="351" xr:uid="{466B249F-CD5F-4C37-B264-36ADE29F3E15}"/>
    <cellStyle name="Beregning 2 15 5 2" xfId="352" xr:uid="{95774191-F066-4EB3-A178-98CFEFDC7A9C}"/>
    <cellStyle name="Beregning 2 15 5 2 2" xfId="10404" xr:uid="{E8F4FAF0-1401-4A49-9DBC-3F70A61CD399}"/>
    <cellStyle name="Beregning 2 15 5 2 2 2" xfId="10405" xr:uid="{FBAEAF12-166C-4113-8A39-3B431B11EFFE}"/>
    <cellStyle name="Beregning 2 15 5 2 3" xfId="10406" xr:uid="{BFD6264B-3E93-4B41-83D2-AC8626B75AE3}"/>
    <cellStyle name="Beregning 2 15 5 2 4" xfId="10403" xr:uid="{2E821D07-ABC4-4B93-97FF-C376D7842D5D}"/>
    <cellStyle name="Beregning 2 15 5 3" xfId="10407" xr:uid="{7D6303A1-D231-41C8-B218-24E5C29EEB38}"/>
    <cellStyle name="Beregning 2 15 5 3 2" xfId="10408" xr:uid="{1FB9030F-8C30-4E30-B11A-2F49ECED98CB}"/>
    <cellStyle name="Beregning 2 15 5 4" xfId="10409" xr:uid="{7B8ACA0C-8E14-4472-AED2-B561F5C6C79D}"/>
    <cellStyle name="Beregning 2 15 5 5" xfId="6341" xr:uid="{110383DC-9F07-4890-9FE6-838D57CFCCAD}"/>
    <cellStyle name="Beregning 2 15 6" xfId="353" xr:uid="{5DF7BC1B-660D-41DE-BBFD-F12530E52EFC}"/>
    <cellStyle name="Beregning 2 15 6 2" xfId="354" xr:uid="{EED90151-1879-4BC7-9A09-394B9D97AB7B}"/>
    <cellStyle name="Beregning 2 15 6 2 2" xfId="10411" xr:uid="{34321FDC-4D97-4EA6-A450-B465D55BA45E}"/>
    <cellStyle name="Beregning 2 15 6 2 2 2" xfId="10412" xr:uid="{41BFB017-7169-4338-86F4-2A164132CC22}"/>
    <cellStyle name="Beregning 2 15 6 2 3" xfId="10413" xr:uid="{AA7A6B4F-17DA-4AF8-950D-07B26FB4121D}"/>
    <cellStyle name="Beregning 2 15 6 2 4" xfId="10410" xr:uid="{4A923E17-93FD-4730-A876-70DDBB92BC1E}"/>
    <cellStyle name="Beregning 2 15 6 3" xfId="10414" xr:uid="{C805339F-85FF-4048-910E-3016C27053B4}"/>
    <cellStyle name="Beregning 2 15 6 3 2" xfId="10415" xr:uid="{D8D0DAA5-C0BA-4615-9D72-04428F60FBF6}"/>
    <cellStyle name="Beregning 2 15 6 4" xfId="10416" xr:uid="{15F79B28-FD49-4DAB-97DE-27477D10F226}"/>
    <cellStyle name="Beregning 2 15 6 5" xfId="6342" xr:uid="{03A7416E-AED7-4961-91EF-6A95D263551A}"/>
    <cellStyle name="Beregning 2 15 7" xfId="355" xr:uid="{A002DFCB-7CE3-4917-AD1F-387A49E9BEE5}"/>
    <cellStyle name="Beregning 2 15 7 2" xfId="356" xr:uid="{CF1B3A6C-80E3-45B8-88F4-D2A65FEDA050}"/>
    <cellStyle name="Beregning 2 15 7 2 2" xfId="10418" xr:uid="{81B85BFB-C4D6-4D89-B208-1AD172E6E71B}"/>
    <cellStyle name="Beregning 2 15 7 2 2 2" xfId="10419" xr:uid="{6516CA79-1FFC-4177-8501-3D76DB1B363F}"/>
    <cellStyle name="Beregning 2 15 7 2 3" xfId="10420" xr:uid="{D7400A8C-195C-4C22-B8FE-15B8007BA51A}"/>
    <cellStyle name="Beregning 2 15 7 2 4" xfId="10417" xr:uid="{2776D8EA-B6B1-4CF3-8DD3-870AAE94243A}"/>
    <cellStyle name="Beregning 2 15 7 3" xfId="10421" xr:uid="{0DF57103-BEAC-4C83-82AF-3164F86434C3}"/>
    <cellStyle name="Beregning 2 15 7 3 2" xfId="10422" xr:uid="{43C7144F-0E6A-4CE3-AC4E-9B0C9E0FB44C}"/>
    <cellStyle name="Beregning 2 15 7 4" xfId="10423" xr:uid="{D1B967EE-36A1-4B7E-950C-EDAD0074B44F}"/>
    <cellStyle name="Beregning 2 15 7 5" xfId="6343" xr:uid="{3A8641F5-5134-4BD8-8A85-6DF680DFA6B6}"/>
    <cellStyle name="Beregning 2 15 8" xfId="357" xr:uid="{ED146B8D-FAC2-426B-9427-7F5D2A2F91AF}"/>
    <cellStyle name="Beregning 2 15 8 2" xfId="10425" xr:uid="{12230416-8735-4C05-BA42-0A4A991425F2}"/>
    <cellStyle name="Beregning 2 15 8 2 2" xfId="10426" xr:uid="{83598ABF-102D-4E4D-9A7D-EB9248DFEAEF}"/>
    <cellStyle name="Beregning 2 15 8 2 2 2" xfId="10427" xr:uid="{B9FBF5F9-6402-49F8-9B89-87305E6DDE9E}"/>
    <cellStyle name="Beregning 2 15 8 2 3" xfId="10428" xr:uid="{39F035BC-6BED-4552-BB0F-D00575787B47}"/>
    <cellStyle name="Beregning 2 15 8 3" xfId="10429" xr:uid="{C9EC38C5-8DDB-4C84-90F3-B156C52ACB3A}"/>
    <cellStyle name="Beregning 2 15 8 3 2" xfId="10430" xr:uid="{C5FB99B4-48D0-4CF2-85DC-71DDFB60FADE}"/>
    <cellStyle name="Beregning 2 15 8 4" xfId="10431" xr:uid="{81E3EF65-734F-4E91-AA8A-E6497F96A5B1}"/>
    <cellStyle name="Beregning 2 15 8 5" xfId="10424" xr:uid="{AA082C79-88EE-4467-B9D9-539757DFF98A}"/>
    <cellStyle name="Beregning 2 15 9" xfId="5249" xr:uid="{96EC291D-F9BB-4F93-ACCF-343BFD9FC013}"/>
    <cellStyle name="Beregning 2 15 9 2" xfId="10433" xr:uid="{B8CB9B69-CA83-45B2-8D7C-4689AEA09A41}"/>
    <cellStyle name="Beregning 2 15 9 2 2" xfId="10434" xr:uid="{1BFA273F-E56B-4939-94F8-2C3FDF004265}"/>
    <cellStyle name="Beregning 2 15 9 3" xfId="10435" xr:uid="{D9DC81D2-DDAB-41BC-A2AB-16DBD1FE0E70}"/>
    <cellStyle name="Beregning 2 15 9 4" xfId="10432" xr:uid="{96FB245D-4D6F-4E41-A556-3371EF5B6689}"/>
    <cellStyle name="Beregning 2 16" xfId="358" xr:uid="{D918B72F-7CBE-4972-8D90-9090A3E51659}"/>
    <cellStyle name="Beregning 2 16 10" xfId="5398" xr:uid="{E428B743-8178-449D-9B20-B4A73BADFD5F}"/>
    <cellStyle name="Beregning 2 16 10 2" xfId="10437" xr:uid="{7301EF9D-3EA4-468A-B018-5F5913CEAA40}"/>
    <cellStyle name="Beregning 2 16 10 2 2" xfId="10438" xr:uid="{3DBD06C2-4B4D-4A1A-A5D7-880D833FB665}"/>
    <cellStyle name="Beregning 2 16 10 2 2 2" xfId="10439" xr:uid="{5077C862-5FFF-44C3-8E46-26A52D8B81B5}"/>
    <cellStyle name="Beregning 2 16 10 2 3" xfId="10440" xr:uid="{D68413F7-BB21-4780-8509-33AEB321FE44}"/>
    <cellStyle name="Beregning 2 16 10 3" xfId="10441" xr:uid="{3F810BAB-534B-42A8-A094-25B1E295EEAC}"/>
    <cellStyle name="Beregning 2 16 10 3 2" xfId="10442" xr:uid="{A0597081-C975-4A6B-A020-13AAED98DD69}"/>
    <cellStyle name="Beregning 2 16 10 4" xfId="10443" xr:uid="{C5EEB071-6CF2-40AB-8DD3-EFBC6DAB628A}"/>
    <cellStyle name="Beregning 2 16 10 5" xfId="10436" xr:uid="{884D71BB-4844-432D-98DF-7BF2A13A3F1A}"/>
    <cellStyle name="Beregning 2 16 11" xfId="5786" xr:uid="{E46A9E34-087A-4057-9AF1-2771A3471D45}"/>
    <cellStyle name="Beregning 2 16 11 2" xfId="10445" xr:uid="{A41DF6F3-87BF-46B2-9EF8-3DAFDE6091A6}"/>
    <cellStyle name="Beregning 2 16 11 3" xfId="10444" xr:uid="{656E066C-ADE2-4347-848E-3378CD454C43}"/>
    <cellStyle name="Beregning 2 16 12" xfId="5965" xr:uid="{A6595F53-81B6-4C87-B1F6-C7A7180F46A4}"/>
    <cellStyle name="Beregning 2 16 2" xfId="359" xr:uid="{1465FC02-B00E-4C4C-9FB5-3093958C21C4}"/>
    <cellStyle name="Beregning 2 16 2 2" xfId="360" xr:uid="{B1D4F77D-97D3-4145-B3D9-84A0F939CD6B}"/>
    <cellStyle name="Beregning 2 16 2 2 2" xfId="10447" xr:uid="{894A83EF-B273-4F17-A9D1-8C78C8485435}"/>
    <cellStyle name="Beregning 2 16 2 2 2 2" xfId="10448" xr:uid="{4F114E6A-C699-40E6-B937-DEA93644EE56}"/>
    <cellStyle name="Beregning 2 16 2 2 3" xfId="10449" xr:uid="{D0F6C4C8-02BB-482A-9851-8C0D9ACEC764}"/>
    <cellStyle name="Beregning 2 16 2 2 4" xfId="10446" xr:uid="{B44FBE67-F07E-4EDC-AC8D-4AE82E0CD80B}"/>
    <cellStyle name="Beregning 2 16 2 3" xfId="10450" xr:uid="{EE2F7F38-511F-4EBC-BA3F-E76F3DF393D1}"/>
    <cellStyle name="Beregning 2 16 2 3 2" xfId="10451" xr:uid="{40233EF4-8060-4740-BCB4-02E6CE491EFE}"/>
    <cellStyle name="Beregning 2 16 2 4" xfId="10452" xr:uid="{5B6C2329-1C09-4A55-99CC-C876DB3EE010}"/>
    <cellStyle name="Beregning 2 16 2 5" xfId="6344" xr:uid="{BB0B02C5-40A9-4522-9B36-C40DC4BE6DBE}"/>
    <cellStyle name="Beregning 2 16 3" xfId="361" xr:uid="{596B6ADA-2A58-42C7-A846-811AEA8FC2F1}"/>
    <cellStyle name="Beregning 2 16 3 2" xfId="362" xr:uid="{3CFFB6BB-2EC9-44B2-B6AF-3AD96041AA60}"/>
    <cellStyle name="Beregning 2 16 3 2 2" xfId="10454" xr:uid="{1CDAD85B-92C8-4653-9190-D65B53727E0A}"/>
    <cellStyle name="Beregning 2 16 3 2 2 2" xfId="10455" xr:uid="{B55AB671-02EB-4BF7-A08C-3BFE4A2CF5A0}"/>
    <cellStyle name="Beregning 2 16 3 2 3" xfId="10456" xr:uid="{C4F98003-0022-4741-94F9-F954FAC09E86}"/>
    <cellStyle name="Beregning 2 16 3 2 4" xfId="10453" xr:uid="{1551DE44-D542-42A7-85E4-D3811C9F1B07}"/>
    <cellStyle name="Beregning 2 16 3 3" xfId="10457" xr:uid="{85D92B21-AFDC-4B13-BB27-879340F0AC5D}"/>
    <cellStyle name="Beregning 2 16 3 3 2" xfId="10458" xr:uid="{7A954315-EAE7-4C2B-B6A9-C9D24B37DEE4}"/>
    <cellStyle name="Beregning 2 16 3 4" xfId="10459" xr:uid="{9D54A2A3-425A-49C2-89E9-DC4DD181FB02}"/>
    <cellStyle name="Beregning 2 16 3 5" xfId="6345" xr:uid="{C9980611-4505-4C54-9FFB-298BC9B3AA1C}"/>
    <cellStyle name="Beregning 2 16 4" xfId="363" xr:uid="{4C7F6243-6C99-4940-8EE7-277F77F3170B}"/>
    <cellStyle name="Beregning 2 16 4 2" xfId="364" xr:uid="{0B839CA8-7018-48AC-8522-65354F66D385}"/>
    <cellStyle name="Beregning 2 16 4 2 2" xfId="10461" xr:uid="{0F4F8886-16BC-4323-8176-43F7A7919601}"/>
    <cellStyle name="Beregning 2 16 4 2 2 2" xfId="10462" xr:uid="{771A84CC-761E-410D-A269-8CBA6FB74DB0}"/>
    <cellStyle name="Beregning 2 16 4 2 3" xfId="10463" xr:uid="{A7B6A1AF-BC8E-4204-AB01-B792E42C3FFF}"/>
    <cellStyle name="Beregning 2 16 4 2 4" xfId="10460" xr:uid="{8EA76497-A68B-434E-880E-5727D1A79996}"/>
    <cellStyle name="Beregning 2 16 4 3" xfId="10464" xr:uid="{172AF046-B280-476D-97FC-525E7D177902}"/>
    <cellStyle name="Beregning 2 16 4 3 2" xfId="10465" xr:uid="{8F15AA50-C382-41C2-809E-4A7EAE127C32}"/>
    <cellStyle name="Beregning 2 16 4 4" xfId="10466" xr:uid="{009E31AC-EA46-4E6D-B491-2BE139C43A5F}"/>
    <cellStyle name="Beregning 2 16 4 5" xfId="6346" xr:uid="{044C0E03-E39A-43A6-A9B8-5C562DF46D15}"/>
    <cellStyle name="Beregning 2 16 5" xfId="365" xr:uid="{436DA90A-C9E8-4BF6-B406-3B228E8D2DBC}"/>
    <cellStyle name="Beregning 2 16 5 2" xfId="366" xr:uid="{AEFC1F2B-BE2C-4C8B-AB02-78883715A016}"/>
    <cellStyle name="Beregning 2 16 5 2 2" xfId="10468" xr:uid="{CE908AB5-C3A6-416E-A6C5-41E326CDC485}"/>
    <cellStyle name="Beregning 2 16 5 2 2 2" xfId="10469" xr:uid="{EA81EC65-5EC6-45B4-ABC3-78DEEDA1470E}"/>
    <cellStyle name="Beregning 2 16 5 2 3" xfId="10470" xr:uid="{6EE2C9E8-CAFA-481B-862D-DE45E56B7E2D}"/>
    <cellStyle name="Beregning 2 16 5 2 4" xfId="10467" xr:uid="{0867F4BF-872E-40D1-A47A-C7B342FAC401}"/>
    <cellStyle name="Beregning 2 16 5 3" xfId="10471" xr:uid="{E3610EE2-CC50-4778-9F4C-DA26CEB446A0}"/>
    <cellStyle name="Beregning 2 16 5 3 2" xfId="10472" xr:uid="{4A86AFB8-668B-4267-8403-6F9A02B19AD9}"/>
    <cellStyle name="Beregning 2 16 5 4" xfId="10473" xr:uid="{ABAAE136-3C5D-4606-807F-91C43BF8C33A}"/>
    <cellStyle name="Beregning 2 16 5 5" xfId="6347" xr:uid="{4C8D537F-04F0-4A5F-A2BA-2501AF9A01EF}"/>
    <cellStyle name="Beregning 2 16 6" xfId="367" xr:uid="{FE7D46E7-644F-4C32-B0A8-E78EC140F783}"/>
    <cellStyle name="Beregning 2 16 6 2" xfId="368" xr:uid="{A5A1183D-49DF-472C-A0BF-868EDFF83148}"/>
    <cellStyle name="Beregning 2 16 6 2 2" xfId="10475" xr:uid="{D7F9446D-D854-453E-B5EC-E34D1877FBA0}"/>
    <cellStyle name="Beregning 2 16 6 2 2 2" xfId="10476" xr:uid="{83ED99D5-0610-4F81-8134-3E0386069CDD}"/>
    <cellStyle name="Beregning 2 16 6 2 3" xfId="10477" xr:uid="{D0846A7D-7066-4CD6-810D-DDBBE865C612}"/>
    <cellStyle name="Beregning 2 16 6 2 4" xfId="10474" xr:uid="{38780E7B-C775-4FE2-A20E-AF5E193583BE}"/>
    <cellStyle name="Beregning 2 16 6 3" xfId="10478" xr:uid="{107059C2-A4AE-4F8B-9B66-9C45685A36CC}"/>
    <cellStyle name="Beregning 2 16 6 3 2" xfId="10479" xr:uid="{B840A540-7FB6-401F-9105-76A655237863}"/>
    <cellStyle name="Beregning 2 16 6 4" xfId="10480" xr:uid="{1D3410D3-BB8D-422B-99FC-3D46F498B6B0}"/>
    <cellStyle name="Beregning 2 16 6 5" xfId="6348" xr:uid="{4EBE47F4-B3A6-4E80-82EE-27F3A24CFC9F}"/>
    <cellStyle name="Beregning 2 16 7" xfId="369" xr:uid="{50505DE5-1896-42AF-BDD4-E7BBF4318BB5}"/>
    <cellStyle name="Beregning 2 16 7 2" xfId="370" xr:uid="{4255EE6E-4DCA-4A9A-A430-F65B5391432C}"/>
    <cellStyle name="Beregning 2 16 7 2 2" xfId="10482" xr:uid="{A2467451-8CB8-4994-881C-6A3FBDD312D5}"/>
    <cellStyle name="Beregning 2 16 7 2 2 2" xfId="10483" xr:uid="{1AEDDA64-BFD9-488F-A26C-ABAB4E8CF468}"/>
    <cellStyle name="Beregning 2 16 7 2 3" xfId="10484" xr:uid="{A71E48DC-D7EA-4A2B-B0BC-6304984D5A6A}"/>
    <cellStyle name="Beregning 2 16 7 2 4" xfId="10481" xr:uid="{30E00FFB-53FE-420A-83DC-32B63A2225E6}"/>
    <cellStyle name="Beregning 2 16 7 3" xfId="10485" xr:uid="{C4933110-9FF0-41EB-8078-F5BF348C5397}"/>
    <cellStyle name="Beregning 2 16 7 3 2" xfId="10486" xr:uid="{55D168EC-EB29-4E48-A6E7-9E6996D78176}"/>
    <cellStyle name="Beregning 2 16 7 4" xfId="10487" xr:uid="{532B7A7B-D9C2-422A-85BB-69808C963E4A}"/>
    <cellStyle name="Beregning 2 16 7 5" xfId="6349" xr:uid="{6CA72CD2-9B0B-47B3-A98D-524AF4059B15}"/>
    <cellStyle name="Beregning 2 16 8" xfId="371" xr:uid="{D21BC89A-FE6A-42CB-8981-644A8E32B3F2}"/>
    <cellStyle name="Beregning 2 16 8 2" xfId="10489" xr:uid="{B0125327-DCF5-4B08-814E-1950B40E3416}"/>
    <cellStyle name="Beregning 2 16 8 2 2" xfId="10490" xr:uid="{D11CF366-2E48-484B-8CE7-75BAF0CA9BE4}"/>
    <cellStyle name="Beregning 2 16 8 2 2 2" xfId="10491" xr:uid="{63E282F1-85A9-4060-B3DC-82735920EA33}"/>
    <cellStyle name="Beregning 2 16 8 2 3" xfId="10492" xr:uid="{B0C8EC34-CF94-42D6-A061-09DD8EF020AE}"/>
    <cellStyle name="Beregning 2 16 8 3" xfId="10493" xr:uid="{5F9902BF-56CF-4C74-9783-54A354984114}"/>
    <cellStyle name="Beregning 2 16 8 3 2" xfId="10494" xr:uid="{25369A04-2DD2-4B9E-99BB-3E4A94F299B4}"/>
    <cellStyle name="Beregning 2 16 8 4" xfId="10495" xr:uid="{772784BD-2708-487F-AF1B-7DC830B85513}"/>
    <cellStyle name="Beregning 2 16 8 5" xfId="10488" xr:uid="{A40E28C2-6175-4AC9-B7C7-CEF8CD282522}"/>
    <cellStyle name="Beregning 2 16 9" xfId="5250" xr:uid="{AE02936C-F030-4B78-9425-041F795CC41F}"/>
    <cellStyle name="Beregning 2 16 9 2" xfId="10497" xr:uid="{E072868B-3F84-4722-B131-D832E5BCF0F6}"/>
    <cellStyle name="Beregning 2 16 9 2 2" xfId="10498" xr:uid="{DADA4223-2E53-450C-A9EA-BBA393F5EF9D}"/>
    <cellStyle name="Beregning 2 16 9 3" xfId="10499" xr:uid="{6D0C4474-8FCC-4401-8B4B-C0CE1AB9F6EA}"/>
    <cellStyle name="Beregning 2 16 9 4" xfId="10496" xr:uid="{E1B3E16A-7277-4F32-A488-2E591A4D10CC}"/>
    <cellStyle name="Beregning 2 17" xfId="372" xr:uid="{1BA7D681-D045-428C-8866-EED167C66F49}"/>
    <cellStyle name="Beregning 2 17 10" xfId="5399" xr:uid="{A5D18B5A-C7E4-41E3-A90E-4140017635CE}"/>
    <cellStyle name="Beregning 2 17 10 2" xfId="10501" xr:uid="{F5FB95CA-38AB-4C60-9FF4-8468A0B49D21}"/>
    <cellStyle name="Beregning 2 17 10 2 2" xfId="10502" xr:uid="{AE33371B-9E2C-4570-97E9-EEFE2F37C320}"/>
    <cellStyle name="Beregning 2 17 10 2 2 2" xfId="10503" xr:uid="{B499B8F2-F401-467D-BC60-AE4806D74811}"/>
    <cellStyle name="Beregning 2 17 10 2 3" xfId="10504" xr:uid="{45B0086B-90FC-4931-AC6D-8DE03F022EDA}"/>
    <cellStyle name="Beregning 2 17 10 3" xfId="10505" xr:uid="{CAF50D67-9BE5-4ECB-8E2E-C63CEBEDECC8}"/>
    <cellStyle name="Beregning 2 17 10 3 2" xfId="10506" xr:uid="{F2CF0BFD-C7F1-4002-BDD5-C9077784F666}"/>
    <cellStyle name="Beregning 2 17 10 4" xfId="10507" xr:uid="{128C3AFB-CB81-40A1-94B0-0BF8A7C3AF67}"/>
    <cellStyle name="Beregning 2 17 10 5" xfId="10500" xr:uid="{9B99D54F-90E4-4150-9A7B-38CBCB1556E6}"/>
    <cellStyle name="Beregning 2 17 11" xfId="5809" xr:uid="{CCAA6E2F-0757-40A5-A728-6B7241F29736}"/>
    <cellStyle name="Beregning 2 17 11 2" xfId="10509" xr:uid="{D5F85F6E-7A43-4573-9EAB-447DF76AB92C}"/>
    <cellStyle name="Beregning 2 17 11 3" xfId="10508" xr:uid="{F05A6BCF-D1FB-427A-B232-0D70FE2ED85D}"/>
    <cellStyle name="Beregning 2 17 12" xfId="5989" xr:uid="{B292571F-0251-4937-93CF-13EF78D0645C}"/>
    <cellStyle name="Beregning 2 17 2" xfId="373" xr:uid="{347A9BE5-D57B-47C0-9A69-15FF4EFBD698}"/>
    <cellStyle name="Beregning 2 17 2 2" xfId="374" xr:uid="{130AD11B-BF24-4985-AF33-DB11A11BE06F}"/>
    <cellStyle name="Beregning 2 17 2 2 2" xfId="10511" xr:uid="{68430C8A-9D11-458C-ADBF-1469C2BD9450}"/>
    <cellStyle name="Beregning 2 17 2 2 2 2" xfId="10512" xr:uid="{9ACA63A5-1D82-4A0C-B2A9-99254161074A}"/>
    <cellStyle name="Beregning 2 17 2 2 3" xfId="10513" xr:uid="{9C905D5F-E9D5-4B7F-A33F-679564B66585}"/>
    <cellStyle name="Beregning 2 17 2 2 4" xfId="10510" xr:uid="{482ACA5A-D243-4CE0-8FBF-A6016155C750}"/>
    <cellStyle name="Beregning 2 17 2 3" xfId="10514" xr:uid="{4A742D92-6B4E-4EF2-9982-22C72FAA91A7}"/>
    <cellStyle name="Beregning 2 17 2 3 2" xfId="10515" xr:uid="{BB1B4321-C91A-47D5-B428-1655ED0459FA}"/>
    <cellStyle name="Beregning 2 17 2 4" xfId="10516" xr:uid="{C60B86A6-257B-470E-86FC-CAA7671FEC54}"/>
    <cellStyle name="Beregning 2 17 2 5" xfId="6350" xr:uid="{7735AC03-6829-42E3-848B-DEED7D1C2833}"/>
    <cellStyle name="Beregning 2 17 3" xfId="375" xr:uid="{333675DE-7A49-41C5-86AE-B80D68EAAA30}"/>
    <cellStyle name="Beregning 2 17 3 2" xfId="376" xr:uid="{D0BA66F9-9C29-42B3-82FF-9CEAB27C31E8}"/>
    <cellStyle name="Beregning 2 17 3 2 2" xfId="10518" xr:uid="{40BD8641-752A-47F5-B1DA-BACFB7EA2096}"/>
    <cellStyle name="Beregning 2 17 3 2 2 2" xfId="10519" xr:uid="{76E45E69-4473-4C57-BBD1-1DBDB548010A}"/>
    <cellStyle name="Beregning 2 17 3 2 3" xfId="10520" xr:uid="{3AD21744-801C-45A5-A0F6-DB973B5031B4}"/>
    <cellStyle name="Beregning 2 17 3 2 4" xfId="10517" xr:uid="{411A4505-406E-4054-9786-1A7BD19F1D0E}"/>
    <cellStyle name="Beregning 2 17 3 3" xfId="10521" xr:uid="{E9749F09-BBC1-407C-B0A4-91617208B7F3}"/>
    <cellStyle name="Beregning 2 17 3 3 2" xfId="10522" xr:uid="{01B79CFA-7FA0-4CF8-940D-258ACBAED5EB}"/>
    <cellStyle name="Beregning 2 17 3 4" xfId="10523" xr:uid="{B51A5D54-9AC5-48F2-89E3-D4BCABCE6A0D}"/>
    <cellStyle name="Beregning 2 17 3 5" xfId="6351" xr:uid="{7B81301F-B841-4DAE-A99B-06BDF8A4CE7A}"/>
    <cellStyle name="Beregning 2 17 4" xfId="377" xr:uid="{89084EDC-31C8-4A4A-8282-20E93EF924A3}"/>
    <cellStyle name="Beregning 2 17 4 2" xfId="378" xr:uid="{07F1AAB8-F8C9-4EEC-8667-30875F21B06B}"/>
    <cellStyle name="Beregning 2 17 4 2 2" xfId="10525" xr:uid="{9211984D-2F8E-4438-8CC6-E00954465B0B}"/>
    <cellStyle name="Beregning 2 17 4 2 2 2" xfId="10526" xr:uid="{4B28B0AC-6A61-469C-A3EC-A651024DDDA1}"/>
    <cellStyle name="Beregning 2 17 4 2 3" xfId="10527" xr:uid="{511AEFD3-DD68-4A35-A24F-FD58516178A8}"/>
    <cellStyle name="Beregning 2 17 4 2 4" xfId="10524" xr:uid="{E5AEDFB4-0673-47B4-AD4F-6E72EDBC38F6}"/>
    <cellStyle name="Beregning 2 17 4 3" xfId="10528" xr:uid="{A345229B-8422-49CE-A85F-4B324A1ED162}"/>
    <cellStyle name="Beregning 2 17 4 3 2" xfId="10529" xr:uid="{A59CF587-DE54-4D82-B4FC-ABBE91AE2423}"/>
    <cellStyle name="Beregning 2 17 4 4" xfId="10530" xr:uid="{495240C4-E701-42E3-81C1-B5A6A1E9E6C1}"/>
    <cellStyle name="Beregning 2 17 4 5" xfId="6352" xr:uid="{BEE6BC1E-442E-46D5-815D-464FA1B7B932}"/>
    <cellStyle name="Beregning 2 17 5" xfId="379" xr:uid="{F6F89B34-AE20-47A6-98A0-49D2E01C6070}"/>
    <cellStyle name="Beregning 2 17 5 2" xfId="380" xr:uid="{8BE9F60A-B591-4E64-BDBB-234B04657DD0}"/>
    <cellStyle name="Beregning 2 17 5 2 2" xfId="10532" xr:uid="{B2189C92-D081-4D51-9F00-D2C434906CE0}"/>
    <cellStyle name="Beregning 2 17 5 2 2 2" xfId="10533" xr:uid="{C5D50289-0A15-4B9D-922E-FAD681DAC4BE}"/>
    <cellStyle name="Beregning 2 17 5 2 3" xfId="10534" xr:uid="{0098DD12-933C-4F15-A5EB-288C2697E8C4}"/>
    <cellStyle name="Beregning 2 17 5 2 4" xfId="10531" xr:uid="{5A8BBFC9-EC0E-4C4A-A633-A4182D14A211}"/>
    <cellStyle name="Beregning 2 17 5 3" xfId="10535" xr:uid="{5B5922B0-0CEA-4A16-BEDF-EC529BC576FB}"/>
    <cellStyle name="Beregning 2 17 5 3 2" xfId="10536" xr:uid="{EBE3CF46-A0B6-414D-B6D1-C905162D6D22}"/>
    <cellStyle name="Beregning 2 17 5 4" xfId="10537" xr:uid="{29A0193B-DF2A-4BDC-8FD5-6EA7BAAC934F}"/>
    <cellStyle name="Beregning 2 17 5 5" xfId="6353" xr:uid="{67F9A3EF-AE5D-41CD-A648-0259754D1DDC}"/>
    <cellStyle name="Beregning 2 17 6" xfId="381" xr:uid="{DE4B52A4-9A2E-4873-B3CD-3AC69315EB57}"/>
    <cellStyle name="Beregning 2 17 6 2" xfId="382" xr:uid="{EDDB79AE-24FE-4411-ADD2-89D30E4ABF9C}"/>
    <cellStyle name="Beregning 2 17 6 2 2" xfId="10539" xr:uid="{FBE8CAD3-1465-4FF5-96DD-C874D02B8A9F}"/>
    <cellStyle name="Beregning 2 17 6 2 2 2" xfId="10540" xr:uid="{A3B66E41-426A-48E2-8AD9-09D0979C2981}"/>
    <cellStyle name="Beregning 2 17 6 2 3" xfId="10541" xr:uid="{1CA4BDC8-D1CE-4C7B-956D-D9F047184C9D}"/>
    <cellStyle name="Beregning 2 17 6 2 4" xfId="10538" xr:uid="{DD5C3172-A162-45AF-8CAF-D9B4897C6014}"/>
    <cellStyle name="Beregning 2 17 6 3" xfId="10542" xr:uid="{A2A85F50-29F9-4030-86F2-1605093AB9CC}"/>
    <cellStyle name="Beregning 2 17 6 3 2" xfId="10543" xr:uid="{563F7886-D34C-4BC1-AEFD-E2945F0D6233}"/>
    <cellStyle name="Beregning 2 17 6 4" xfId="10544" xr:uid="{3AAED2ED-13FE-483B-AA2F-8A19D7DE0AC7}"/>
    <cellStyle name="Beregning 2 17 6 5" xfId="6354" xr:uid="{48C3E36C-89E8-40CC-AC84-74A718E97FE8}"/>
    <cellStyle name="Beregning 2 17 7" xfId="383" xr:uid="{F1E28EF3-90B5-496C-8080-F49E66E8724B}"/>
    <cellStyle name="Beregning 2 17 7 2" xfId="384" xr:uid="{3EDC8676-C624-44A4-95EB-9A5A80A5BB6A}"/>
    <cellStyle name="Beregning 2 17 7 2 2" xfId="10546" xr:uid="{AAFC1B1D-1C29-4D54-8AAF-C393920B4A0C}"/>
    <cellStyle name="Beregning 2 17 7 2 2 2" xfId="10547" xr:uid="{2C8EEAE7-1FDF-49D8-9CF7-6B7FA6A747A1}"/>
    <cellStyle name="Beregning 2 17 7 2 3" xfId="10548" xr:uid="{0A0FC06A-3B58-4645-91CE-4C00AACE8419}"/>
    <cellStyle name="Beregning 2 17 7 2 4" xfId="10545" xr:uid="{BA8B6D3D-2D0A-490F-BB27-98D165C1B923}"/>
    <cellStyle name="Beregning 2 17 7 3" xfId="10549" xr:uid="{0C40B075-2414-4A4B-BC97-164FA8876691}"/>
    <cellStyle name="Beregning 2 17 7 3 2" xfId="10550" xr:uid="{BD4DCF2E-E459-4130-90E7-0E45A7A5D971}"/>
    <cellStyle name="Beregning 2 17 7 4" xfId="10551" xr:uid="{07398433-E754-47DC-90A9-4858F667BDFC}"/>
    <cellStyle name="Beregning 2 17 7 5" xfId="6355" xr:uid="{8026C5AD-DD99-49A2-B243-CF4FE66D8109}"/>
    <cellStyle name="Beregning 2 17 8" xfId="385" xr:uid="{82F97C72-E6B0-4BF2-9D83-036AE3A5279C}"/>
    <cellStyle name="Beregning 2 17 8 2" xfId="10553" xr:uid="{78BA0DC9-4904-4125-8074-D883B3341470}"/>
    <cellStyle name="Beregning 2 17 8 2 2" xfId="10554" xr:uid="{40666CD0-336D-485E-9188-DB59175C0AAE}"/>
    <cellStyle name="Beregning 2 17 8 2 2 2" xfId="10555" xr:uid="{546A9B25-ED44-4C67-8D53-6824F91CD538}"/>
    <cellStyle name="Beregning 2 17 8 2 3" xfId="10556" xr:uid="{0AC7D9A5-A5DB-411A-8CF7-FFBE75F26EEF}"/>
    <cellStyle name="Beregning 2 17 8 3" xfId="10557" xr:uid="{5642F8C8-E2A1-4249-BE91-9D34854CDE6F}"/>
    <cellStyle name="Beregning 2 17 8 3 2" xfId="10558" xr:uid="{343963FA-CC08-40A5-9BC5-65AD21F8268B}"/>
    <cellStyle name="Beregning 2 17 8 4" xfId="10559" xr:uid="{287017FA-DEC0-4E7F-AE99-7E8D7362B00A}"/>
    <cellStyle name="Beregning 2 17 8 5" xfId="10552" xr:uid="{47CB4261-0F13-4AE6-8995-938EB2645776}"/>
    <cellStyle name="Beregning 2 17 9" xfId="5251" xr:uid="{4F1E481B-7517-4483-873A-BF6CD867C634}"/>
    <cellStyle name="Beregning 2 17 9 2" xfId="10561" xr:uid="{DAC21B9F-0588-4385-8A4A-172204D1FFF4}"/>
    <cellStyle name="Beregning 2 17 9 2 2" xfId="10562" xr:uid="{70DE029A-30A2-4FF2-B650-81221555C428}"/>
    <cellStyle name="Beregning 2 17 9 3" xfId="10563" xr:uid="{12BCD442-51D5-4BBB-B9AD-B84E84737E3E}"/>
    <cellStyle name="Beregning 2 17 9 4" xfId="10560" xr:uid="{C327AB3A-8459-4097-A868-DBC9AA025112}"/>
    <cellStyle name="Beregning 2 18" xfId="386" xr:uid="{90D06966-C52E-43C2-AD89-5A6FBDEB54CC}"/>
    <cellStyle name="Beregning 2 18 10" xfId="5400" xr:uid="{7D9BFE06-A073-4203-96FB-5792A88A88D9}"/>
    <cellStyle name="Beregning 2 18 10 2" xfId="10565" xr:uid="{ED8B680D-DD43-4A6D-BF54-D9ED5221EB23}"/>
    <cellStyle name="Beregning 2 18 10 2 2" xfId="10566" xr:uid="{4AB71686-0752-46FB-B086-B03E1525D025}"/>
    <cellStyle name="Beregning 2 18 10 2 2 2" xfId="10567" xr:uid="{5ED1DEB0-58B7-483B-985B-934080AB4450}"/>
    <cellStyle name="Beregning 2 18 10 2 3" xfId="10568" xr:uid="{40A2A1DC-60BE-4057-89DB-C85526F0DB62}"/>
    <cellStyle name="Beregning 2 18 10 3" xfId="10569" xr:uid="{F96B9CC8-7DE4-45F3-A542-839925688E4B}"/>
    <cellStyle name="Beregning 2 18 10 3 2" xfId="10570" xr:uid="{D36C8109-4764-4C4D-93B4-860A3F87A3EC}"/>
    <cellStyle name="Beregning 2 18 10 4" xfId="10571" xr:uid="{4A44E5F8-D575-4659-B12D-D4B7A3D86D88}"/>
    <cellStyle name="Beregning 2 18 10 5" xfId="10564" xr:uid="{3ACF7C04-4693-49FB-8146-9D591E07DE5D}"/>
    <cellStyle name="Beregning 2 18 11" xfId="5754" xr:uid="{F1E094AB-306E-44B8-8F71-DADE2FD13D7D}"/>
    <cellStyle name="Beregning 2 18 11 2" xfId="10573" xr:uid="{08CCC257-5983-4CAA-ADE5-9462DD98B2F8}"/>
    <cellStyle name="Beregning 2 18 11 3" xfId="10572" xr:uid="{D674E379-D61B-43AD-BCA3-94C0B560CAD5}"/>
    <cellStyle name="Beregning 2 18 12" xfId="5893" xr:uid="{98EFD89E-BA60-4576-888D-042E2AD28065}"/>
    <cellStyle name="Beregning 2 18 2" xfId="387" xr:uid="{4FACA747-1BC2-48B2-AB5C-BAED8FC904D4}"/>
    <cellStyle name="Beregning 2 18 2 2" xfId="388" xr:uid="{3BDF1EB0-5780-47A9-A95D-1AE0FA41A8EE}"/>
    <cellStyle name="Beregning 2 18 2 2 2" xfId="10575" xr:uid="{50B9075B-C79F-43C8-A2C3-6CDE7BACADCA}"/>
    <cellStyle name="Beregning 2 18 2 2 2 2" xfId="10576" xr:uid="{FEF80A23-EC71-4B34-9E5B-08D679BD564D}"/>
    <cellStyle name="Beregning 2 18 2 2 3" xfId="10577" xr:uid="{66DB9BE6-4E1B-4399-B97A-C8CF98D37167}"/>
    <cellStyle name="Beregning 2 18 2 2 4" xfId="10574" xr:uid="{7C0D6870-E902-4326-BD52-5DDEDDA76960}"/>
    <cellStyle name="Beregning 2 18 2 3" xfId="10578" xr:uid="{5D40A346-0DE1-44A4-9E9D-266ECDFCE3AF}"/>
    <cellStyle name="Beregning 2 18 2 3 2" xfId="10579" xr:uid="{331230CF-F38C-410F-90B7-430260CF14A8}"/>
    <cellStyle name="Beregning 2 18 2 4" xfId="10580" xr:uid="{A8328CDE-30EB-407E-9977-DC96B06F1BBB}"/>
    <cellStyle name="Beregning 2 18 2 5" xfId="6356" xr:uid="{A38BC8C4-71F2-42B8-9FF4-49A8E021572E}"/>
    <cellStyle name="Beregning 2 18 3" xfId="389" xr:uid="{1DABA667-C6AC-4BBC-BA3E-5DE1BDE0360A}"/>
    <cellStyle name="Beregning 2 18 3 2" xfId="390" xr:uid="{854C99A4-8AB9-4A37-A190-117CEFC01790}"/>
    <cellStyle name="Beregning 2 18 3 2 2" xfId="10582" xr:uid="{8976AF0F-6B34-4B17-9720-8F399B5A1612}"/>
    <cellStyle name="Beregning 2 18 3 2 2 2" xfId="10583" xr:uid="{F2CEFE43-1DC6-4FEC-B00A-951D8B2FE65A}"/>
    <cellStyle name="Beregning 2 18 3 2 3" xfId="10584" xr:uid="{9115E188-CB79-4987-84DD-EEE3AE24589D}"/>
    <cellStyle name="Beregning 2 18 3 2 4" xfId="10581" xr:uid="{6F132E86-3A68-4203-A1ED-1D1A09F62A19}"/>
    <cellStyle name="Beregning 2 18 3 3" xfId="10585" xr:uid="{D350933B-A17E-4BF8-8C54-B8DCC247C3A8}"/>
    <cellStyle name="Beregning 2 18 3 3 2" xfId="10586" xr:uid="{885946CA-3074-4295-AAC4-85C17FA335FA}"/>
    <cellStyle name="Beregning 2 18 3 4" xfId="10587" xr:uid="{8055F710-3EA2-4CE1-9314-80AF29A08BCC}"/>
    <cellStyle name="Beregning 2 18 3 5" xfId="6357" xr:uid="{7DBE9DD9-CFAA-48EC-8C28-180A423AE73D}"/>
    <cellStyle name="Beregning 2 18 4" xfId="391" xr:uid="{7FD15CAB-DD8B-47FC-BF65-7FC080F94FF8}"/>
    <cellStyle name="Beregning 2 18 4 2" xfId="392" xr:uid="{A1F526BA-EC2C-4672-A46C-4C10D6C7672C}"/>
    <cellStyle name="Beregning 2 18 4 2 2" xfId="10589" xr:uid="{A6A9EA59-B6D0-4B27-B59E-61E64FB732B6}"/>
    <cellStyle name="Beregning 2 18 4 2 2 2" xfId="10590" xr:uid="{248ED7A8-87A9-4BD4-9323-5F517C2048FB}"/>
    <cellStyle name="Beregning 2 18 4 2 3" xfId="10591" xr:uid="{9A4FA2AB-78A3-421C-B93F-ABA6ADAA60B6}"/>
    <cellStyle name="Beregning 2 18 4 2 4" xfId="10588" xr:uid="{CF549229-6995-463B-9CF4-E85CE47BD416}"/>
    <cellStyle name="Beregning 2 18 4 3" xfId="10592" xr:uid="{A95856D7-5FB6-4FCA-83B5-3C356BE74D96}"/>
    <cellStyle name="Beregning 2 18 4 3 2" xfId="10593" xr:uid="{ECA7C9C2-3E84-413E-917A-938D605677D0}"/>
    <cellStyle name="Beregning 2 18 4 4" xfId="10594" xr:uid="{DF749659-A1CC-401F-8EF6-7EBB59A0139B}"/>
    <cellStyle name="Beregning 2 18 4 5" xfId="6358" xr:uid="{501A0568-0F34-4359-B413-247F7C75AAEB}"/>
    <cellStyle name="Beregning 2 18 5" xfId="393" xr:uid="{E4C69EFC-FD10-48EF-AC8B-AD1B286C5BDC}"/>
    <cellStyle name="Beregning 2 18 5 2" xfId="394" xr:uid="{E0E08B82-E69C-4E13-A74F-A88B80247C88}"/>
    <cellStyle name="Beregning 2 18 5 2 2" xfId="10596" xr:uid="{4CAD1EF2-206B-4DB3-81F3-2FE6D154998D}"/>
    <cellStyle name="Beregning 2 18 5 2 2 2" xfId="10597" xr:uid="{2520D8F6-C8F8-4165-9B4B-ADC30E9C1FB1}"/>
    <cellStyle name="Beregning 2 18 5 2 3" xfId="10598" xr:uid="{647D8754-2C2C-492B-B21A-2F09A6C41F8E}"/>
    <cellStyle name="Beregning 2 18 5 2 4" xfId="10595" xr:uid="{C98C093F-53F2-493F-94B2-5BC89DF5351E}"/>
    <cellStyle name="Beregning 2 18 5 3" xfId="10599" xr:uid="{11F8DD3E-97C7-4D26-9CB8-A231F752359A}"/>
    <cellStyle name="Beregning 2 18 5 3 2" xfId="10600" xr:uid="{29AF90FE-8E86-4EAF-83B7-F1262D616CA9}"/>
    <cellStyle name="Beregning 2 18 5 4" xfId="10601" xr:uid="{D143BF60-8965-4DDB-98FB-105E0057EBED}"/>
    <cellStyle name="Beregning 2 18 5 5" xfId="6359" xr:uid="{192514C4-9E3C-4EF2-80B7-C5F3929B087B}"/>
    <cellStyle name="Beregning 2 18 6" xfId="395" xr:uid="{591CB49F-C1D3-4580-81C8-45AB09ACF24D}"/>
    <cellStyle name="Beregning 2 18 6 2" xfId="396" xr:uid="{7E25B81B-EC98-49EF-8209-9BABCA2C9CCC}"/>
    <cellStyle name="Beregning 2 18 6 2 2" xfId="10603" xr:uid="{6AEDA610-7862-4917-B82D-AA17CD59621C}"/>
    <cellStyle name="Beregning 2 18 6 2 2 2" xfId="10604" xr:uid="{AC366F23-8FDD-40DD-9407-0FD2FF539558}"/>
    <cellStyle name="Beregning 2 18 6 2 3" xfId="10605" xr:uid="{2BAA1484-E2EA-43E6-9702-5CD5FF0752AD}"/>
    <cellStyle name="Beregning 2 18 6 2 4" xfId="10602" xr:uid="{9B66FF5A-5ED0-4889-BD99-922FD803490C}"/>
    <cellStyle name="Beregning 2 18 6 3" xfId="10606" xr:uid="{E00B1222-35C9-4D12-818A-58B24D7F5893}"/>
    <cellStyle name="Beregning 2 18 6 3 2" xfId="10607" xr:uid="{79ACEE57-305C-4C11-9462-0D5584738B2E}"/>
    <cellStyle name="Beregning 2 18 6 4" xfId="10608" xr:uid="{24354486-1633-4DDE-BA6B-38A317D4C896}"/>
    <cellStyle name="Beregning 2 18 6 5" xfId="6360" xr:uid="{321C75D6-C333-4B1C-855F-84118BB2EC93}"/>
    <cellStyle name="Beregning 2 18 7" xfId="397" xr:uid="{3A0557E3-5937-4402-8E6D-4FED5C837A75}"/>
    <cellStyle name="Beregning 2 18 7 2" xfId="398" xr:uid="{CE3E1673-4637-442C-AEEA-66C9AF652745}"/>
    <cellStyle name="Beregning 2 18 7 2 2" xfId="10610" xr:uid="{2264C324-8D7F-42E1-954E-D71AD03DDD76}"/>
    <cellStyle name="Beregning 2 18 7 2 2 2" xfId="10611" xr:uid="{831C10A8-6327-4833-B466-C9FA4EDACE2A}"/>
    <cellStyle name="Beregning 2 18 7 2 3" xfId="10612" xr:uid="{693A8D04-6EE3-4B79-BD02-F480242D4186}"/>
    <cellStyle name="Beregning 2 18 7 2 4" xfId="10609" xr:uid="{445B4A4F-D153-46D7-82B6-B8B7BC55ED89}"/>
    <cellStyle name="Beregning 2 18 7 3" xfId="10613" xr:uid="{CA7D10EF-631C-49D9-8BE1-8A3FA9A24BDF}"/>
    <cellStyle name="Beregning 2 18 7 3 2" xfId="10614" xr:uid="{C0C18A8F-F449-4A5F-BA5C-4BC5124D6E86}"/>
    <cellStyle name="Beregning 2 18 7 4" xfId="10615" xr:uid="{9950485D-5407-4098-93C7-E884FD665378}"/>
    <cellStyle name="Beregning 2 18 7 5" xfId="6361" xr:uid="{956D4EF7-E64D-44D0-A848-79FBC2B649FE}"/>
    <cellStyle name="Beregning 2 18 8" xfId="399" xr:uid="{56C7C094-1424-48AC-B2F6-AB9959728E24}"/>
    <cellStyle name="Beregning 2 18 8 2" xfId="10617" xr:uid="{AF621C89-1E7A-47F8-AE90-C846A013F2E4}"/>
    <cellStyle name="Beregning 2 18 8 2 2" xfId="10618" xr:uid="{8F23BC6E-5DE0-453E-AB2D-8F968B8A7A74}"/>
    <cellStyle name="Beregning 2 18 8 2 2 2" xfId="10619" xr:uid="{7AE259F8-194A-41BC-94E4-3350F8A452CF}"/>
    <cellStyle name="Beregning 2 18 8 2 3" xfId="10620" xr:uid="{9A476B86-2AD1-4FB9-A23B-A12482295FDA}"/>
    <cellStyle name="Beregning 2 18 8 3" xfId="10621" xr:uid="{E449EA0B-64CF-4831-A694-50128DF611A2}"/>
    <cellStyle name="Beregning 2 18 8 3 2" xfId="10622" xr:uid="{AB930E8C-B938-485D-BC88-3E8236AE4719}"/>
    <cellStyle name="Beregning 2 18 8 4" xfId="10623" xr:uid="{9C29A19B-5538-45A1-ACA2-E548ED8CC645}"/>
    <cellStyle name="Beregning 2 18 8 5" xfId="10616" xr:uid="{0651C697-8522-4FE8-921C-B463A4257ED9}"/>
    <cellStyle name="Beregning 2 18 9" xfId="5252" xr:uid="{D488A79E-50B0-481F-AA2C-78BE2B3BC0BA}"/>
    <cellStyle name="Beregning 2 18 9 2" xfId="10625" xr:uid="{A99149E9-3EF4-4870-A521-B70A498F0F30}"/>
    <cellStyle name="Beregning 2 18 9 2 2" xfId="10626" xr:uid="{8FFE7D4B-4BCF-46A6-900E-758225E8D112}"/>
    <cellStyle name="Beregning 2 18 9 3" xfId="10627" xr:uid="{C9295479-6F8E-40F2-8611-8D21FCF1EF3E}"/>
    <cellStyle name="Beregning 2 18 9 4" xfId="10624" xr:uid="{AAB24CA9-8007-4B76-B6BE-8E71FE4A4A09}"/>
    <cellStyle name="Beregning 2 19" xfId="400" xr:uid="{36479D04-7AD6-481F-8121-2C569E9F942E}"/>
    <cellStyle name="Beregning 2 19 10" xfId="5401" xr:uid="{75C2242D-87AF-47D2-86EC-03E0D1E45913}"/>
    <cellStyle name="Beregning 2 19 10 2" xfId="10629" xr:uid="{203B6B69-788B-4512-9DB4-48B9C980F600}"/>
    <cellStyle name="Beregning 2 19 10 2 2" xfId="10630" xr:uid="{001D6D35-8654-4ADD-9F67-560C9FCFBEF3}"/>
    <cellStyle name="Beregning 2 19 10 2 2 2" xfId="10631" xr:uid="{00F2921C-B4E4-48F4-B085-9B7B800944F8}"/>
    <cellStyle name="Beregning 2 19 10 2 3" xfId="10632" xr:uid="{9E33D95F-24C5-401E-89F6-A44A7CCB5C2F}"/>
    <cellStyle name="Beregning 2 19 10 3" xfId="10633" xr:uid="{B265CC77-6075-4E57-A05D-2779DF474E11}"/>
    <cellStyle name="Beregning 2 19 10 3 2" xfId="10634" xr:uid="{19318B1A-2BE3-45A6-BEEE-8783CCA52C29}"/>
    <cellStyle name="Beregning 2 19 10 4" xfId="10635" xr:uid="{2E05FD57-3CA1-4CFC-A937-FCF0077F8A53}"/>
    <cellStyle name="Beregning 2 19 10 5" xfId="10628" xr:uid="{0C8C885E-0101-4155-8CCC-87D1EE7175DE}"/>
    <cellStyle name="Beregning 2 19 11" xfId="5837" xr:uid="{9565DC6E-69F4-482B-A08B-75B63B58011C}"/>
    <cellStyle name="Beregning 2 19 11 2" xfId="10637" xr:uid="{B30806E6-1A0E-4E1F-84CC-33172068405F}"/>
    <cellStyle name="Beregning 2 19 11 3" xfId="10636" xr:uid="{46D463B9-A1DA-4213-AD97-883968C4835B}"/>
    <cellStyle name="Beregning 2 19 12" xfId="5966" xr:uid="{61666636-CF3A-48BA-A9E1-8094DFB18C57}"/>
    <cellStyle name="Beregning 2 19 2" xfId="401" xr:uid="{824F668C-46A6-4E39-8F52-F4E79BCE4BC7}"/>
    <cellStyle name="Beregning 2 19 2 2" xfId="402" xr:uid="{7681A226-FE66-4819-AED1-8F702481255A}"/>
    <cellStyle name="Beregning 2 19 2 2 2" xfId="10639" xr:uid="{0300C6C0-1645-435D-9082-D99322427B59}"/>
    <cellStyle name="Beregning 2 19 2 2 2 2" xfId="10640" xr:uid="{3EC250A4-99C4-4FF1-9B8C-5F6B40A59E4F}"/>
    <cellStyle name="Beregning 2 19 2 2 3" xfId="10641" xr:uid="{41B80940-02AD-43AA-B8FB-23C6CA133B3A}"/>
    <cellStyle name="Beregning 2 19 2 2 4" xfId="10638" xr:uid="{25AA89A7-7AD8-4127-BC73-4E2EBE71ABBF}"/>
    <cellStyle name="Beregning 2 19 2 3" xfId="10642" xr:uid="{ADECBE69-040E-4B4C-8641-534F04AC5BB5}"/>
    <cellStyle name="Beregning 2 19 2 3 2" xfId="10643" xr:uid="{69F7CEB3-14B1-4D71-8D9D-2FD48EC9803A}"/>
    <cellStyle name="Beregning 2 19 2 4" xfId="10644" xr:uid="{1AAF1066-3745-4146-80ED-F2AB78F2D0E3}"/>
    <cellStyle name="Beregning 2 19 2 5" xfId="6362" xr:uid="{E4D332E0-A850-4027-BC65-D772CCFE56CC}"/>
    <cellStyle name="Beregning 2 19 3" xfId="403" xr:uid="{1ACB6F00-1E49-4955-A2BC-5980217F5E00}"/>
    <cellStyle name="Beregning 2 19 3 2" xfId="404" xr:uid="{26B17B80-1BE2-4352-9609-D3976814EF67}"/>
    <cellStyle name="Beregning 2 19 3 2 2" xfId="10646" xr:uid="{3E68563D-3184-415E-BBC3-2548226B7F44}"/>
    <cellStyle name="Beregning 2 19 3 2 2 2" xfId="10647" xr:uid="{7943A5F9-534E-4241-AAEF-11B69407E25B}"/>
    <cellStyle name="Beregning 2 19 3 2 3" xfId="10648" xr:uid="{D22D3D70-8F1B-4E97-AF03-70C23419F30F}"/>
    <cellStyle name="Beregning 2 19 3 2 4" xfId="10645" xr:uid="{F9D1DEB5-B8C3-4773-B4B2-8B6808373A94}"/>
    <cellStyle name="Beregning 2 19 3 3" xfId="10649" xr:uid="{F4A07AEA-74DA-4512-9236-76F11FD032F6}"/>
    <cellStyle name="Beregning 2 19 3 3 2" xfId="10650" xr:uid="{A3841CF0-B7E0-48AF-9683-B9CD631EDB91}"/>
    <cellStyle name="Beregning 2 19 3 4" xfId="10651" xr:uid="{8AE2B409-8AC2-46C9-9A19-DC23C28A0033}"/>
    <cellStyle name="Beregning 2 19 3 5" xfId="6363" xr:uid="{5D59585D-F114-41B3-9AAE-5BBA4BB9C132}"/>
    <cellStyle name="Beregning 2 19 4" xfId="405" xr:uid="{8B71E184-B773-486C-8092-1BB5B3487F6D}"/>
    <cellStyle name="Beregning 2 19 4 2" xfId="406" xr:uid="{F49FFCB8-0649-42C7-9DED-42D1C373B466}"/>
    <cellStyle name="Beregning 2 19 4 2 2" xfId="10653" xr:uid="{BAD4D223-B59A-4EF7-89A7-6ECD9C141CE6}"/>
    <cellStyle name="Beregning 2 19 4 2 2 2" xfId="10654" xr:uid="{FE4810E3-7930-4397-883A-824D4E59DF0D}"/>
    <cellStyle name="Beregning 2 19 4 2 3" xfId="10655" xr:uid="{6B3210B7-F95A-446E-A737-28BD3133CAE5}"/>
    <cellStyle name="Beregning 2 19 4 2 4" xfId="10652" xr:uid="{ACBF96C2-D0E1-4031-82E7-0CBD9ED229FA}"/>
    <cellStyle name="Beregning 2 19 4 3" xfId="10656" xr:uid="{66CA96BB-D9EA-4FBD-9D11-ACA52999F2DE}"/>
    <cellStyle name="Beregning 2 19 4 3 2" xfId="10657" xr:uid="{1373462F-ADA3-4667-A276-92B40868CA9C}"/>
    <cellStyle name="Beregning 2 19 4 4" xfId="10658" xr:uid="{C594A9C3-AD13-4DF0-A382-862769BB60E4}"/>
    <cellStyle name="Beregning 2 19 4 5" xfId="6364" xr:uid="{250A2038-E535-4974-B696-2D6D4114BA11}"/>
    <cellStyle name="Beregning 2 19 5" xfId="407" xr:uid="{36A4DE3F-74F2-42FC-8228-0DA106783445}"/>
    <cellStyle name="Beregning 2 19 5 2" xfId="408" xr:uid="{69A85D56-98AF-4547-B669-E49E79365656}"/>
    <cellStyle name="Beregning 2 19 5 2 2" xfId="10660" xr:uid="{30F4E524-9DD5-4FAF-98D8-BB2BACAC42F0}"/>
    <cellStyle name="Beregning 2 19 5 2 2 2" xfId="10661" xr:uid="{D56ACBD4-99AA-4DE9-85AD-4923156359EE}"/>
    <cellStyle name="Beregning 2 19 5 2 3" xfId="10662" xr:uid="{348895B8-3ECD-4CA4-9F03-4B9471B48633}"/>
    <cellStyle name="Beregning 2 19 5 2 4" xfId="10659" xr:uid="{59C393B2-41C7-4015-BA8C-2843EBB3C6E7}"/>
    <cellStyle name="Beregning 2 19 5 3" xfId="10663" xr:uid="{AB235E03-ACE2-4219-A974-289253F5F913}"/>
    <cellStyle name="Beregning 2 19 5 3 2" xfId="10664" xr:uid="{1099BA6B-E445-4787-9996-F74C8AD49A83}"/>
    <cellStyle name="Beregning 2 19 5 4" xfId="10665" xr:uid="{2C420897-FB21-46A2-814D-CBE4E637DDCF}"/>
    <cellStyle name="Beregning 2 19 5 5" xfId="6365" xr:uid="{824F6A40-836C-474F-A771-258424294082}"/>
    <cellStyle name="Beregning 2 19 6" xfId="409" xr:uid="{8C22C935-1A72-49DF-A56E-EEF8072FCE4F}"/>
    <cellStyle name="Beregning 2 19 6 2" xfId="410" xr:uid="{449C74D9-265A-4174-AC89-D45ADED4BEBF}"/>
    <cellStyle name="Beregning 2 19 6 2 2" xfId="10667" xr:uid="{34A1C94E-AEAB-4662-90B0-E72A7DB545AE}"/>
    <cellStyle name="Beregning 2 19 6 2 2 2" xfId="10668" xr:uid="{043ECC72-A7E3-4F8E-9ED5-093F7007D3BE}"/>
    <cellStyle name="Beregning 2 19 6 2 3" xfId="10669" xr:uid="{56768D04-399B-4EEC-978E-33A899051C5C}"/>
    <cellStyle name="Beregning 2 19 6 2 4" xfId="10666" xr:uid="{AB21B53C-BFF8-4A3B-822B-408D5A76275A}"/>
    <cellStyle name="Beregning 2 19 6 3" xfId="10670" xr:uid="{E2A6D1CE-9365-4CD7-8483-BFA5F1670AD8}"/>
    <cellStyle name="Beregning 2 19 6 3 2" xfId="10671" xr:uid="{793E8B2C-7FF7-4781-BF4D-D0C6D8D4D662}"/>
    <cellStyle name="Beregning 2 19 6 4" xfId="10672" xr:uid="{DC7A5296-E191-4EAB-8735-FA266F32C3DD}"/>
    <cellStyle name="Beregning 2 19 6 5" xfId="6366" xr:uid="{B84DB1BB-018A-4856-A58B-57B000721EB8}"/>
    <cellStyle name="Beregning 2 19 7" xfId="411" xr:uid="{A13476FC-D2E7-4CB5-B922-7989E6A1326F}"/>
    <cellStyle name="Beregning 2 19 7 2" xfId="412" xr:uid="{2F02AF5E-6E2D-46EF-8FFD-BF9AA908FF86}"/>
    <cellStyle name="Beregning 2 19 7 2 2" xfId="10674" xr:uid="{741491C1-FC46-4DBD-B6E8-59AADBD678FF}"/>
    <cellStyle name="Beregning 2 19 7 2 2 2" xfId="10675" xr:uid="{F9E85B21-A9D2-493A-9518-82F8A2EE4074}"/>
    <cellStyle name="Beregning 2 19 7 2 3" xfId="10676" xr:uid="{EAC49CF8-4118-4E59-A04F-117772749B85}"/>
    <cellStyle name="Beregning 2 19 7 2 4" xfId="10673" xr:uid="{D2B207DE-2293-4A47-A3BF-1B950EDD63CD}"/>
    <cellStyle name="Beregning 2 19 7 3" xfId="10677" xr:uid="{ABB307E5-CC66-4805-8E99-B6C99447DDB8}"/>
    <cellStyle name="Beregning 2 19 7 3 2" xfId="10678" xr:uid="{B98B65FC-543E-4E65-B086-D237BACF3590}"/>
    <cellStyle name="Beregning 2 19 7 4" xfId="10679" xr:uid="{DD2B0B63-FC1E-4A74-9F46-42A23BCBE010}"/>
    <cellStyle name="Beregning 2 19 7 5" xfId="6367" xr:uid="{BA20F656-B14C-4357-A7B7-6CAE20BCC3C6}"/>
    <cellStyle name="Beregning 2 19 8" xfId="413" xr:uid="{3FCB6553-5777-4C7B-B0F3-F271F697BE42}"/>
    <cellStyle name="Beregning 2 19 8 2" xfId="10681" xr:uid="{0C97BA51-EB6C-4D02-87BC-B290F940B717}"/>
    <cellStyle name="Beregning 2 19 8 2 2" xfId="10682" xr:uid="{640E4A17-9794-4ED8-88F0-16A3F031D8AC}"/>
    <cellStyle name="Beregning 2 19 8 2 2 2" xfId="10683" xr:uid="{CFAE3A3B-6C8D-4C14-82F2-5CF4A4ED573E}"/>
    <cellStyle name="Beregning 2 19 8 2 3" xfId="10684" xr:uid="{D375497D-CF18-4B2C-AB2A-8915748C9148}"/>
    <cellStyle name="Beregning 2 19 8 3" xfId="10685" xr:uid="{33B3DCD7-6D19-4EA6-9586-00DEF9E74CAC}"/>
    <cellStyle name="Beregning 2 19 8 3 2" xfId="10686" xr:uid="{6E234E19-7ECE-417F-AB2B-CA77CE4E0476}"/>
    <cellStyle name="Beregning 2 19 8 4" xfId="10687" xr:uid="{1E99CAB8-31ED-4F78-AE76-3F5C04C4BF66}"/>
    <cellStyle name="Beregning 2 19 8 5" xfId="10680" xr:uid="{E2C5AB2D-8724-4052-8F0F-EB6B648E68DA}"/>
    <cellStyle name="Beregning 2 19 9" xfId="5253" xr:uid="{79824FFC-9C1B-488C-A336-3E5CCA805BA6}"/>
    <cellStyle name="Beregning 2 19 9 2" xfId="10689" xr:uid="{9A72796C-D44F-4CF9-9D63-7AB52FD75D5B}"/>
    <cellStyle name="Beregning 2 19 9 2 2" xfId="10690" xr:uid="{8B308C19-01A3-447B-8439-958EF63A3720}"/>
    <cellStyle name="Beregning 2 19 9 3" xfId="10691" xr:uid="{42E765F3-3D2F-4A98-AEC1-DAD80B3C4A86}"/>
    <cellStyle name="Beregning 2 19 9 4" xfId="10688" xr:uid="{7B71B3F9-400B-40F9-81EE-5C6F388F3923}"/>
    <cellStyle name="Beregning 2 2" xfId="414" xr:uid="{250F442A-ACF7-47D0-B69C-ABD13FF07790}"/>
    <cellStyle name="Beregning 2 2 10" xfId="5415" xr:uid="{95113EED-6F7A-4BC0-AC05-D6AAF86C8894}"/>
    <cellStyle name="Beregning 2 2 10 2" xfId="10693" xr:uid="{4C186204-9411-4BC9-BB85-F96200E32F40}"/>
    <cellStyle name="Beregning 2 2 10 2 2" xfId="10694" xr:uid="{BB4DE50D-F580-43AD-8257-440CEB427F93}"/>
    <cellStyle name="Beregning 2 2 10 3" xfId="10695" xr:uid="{DCDB74EE-A6A4-4222-9D6C-48A25CFD0114}"/>
    <cellStyle name="Beregning 2 2 10 4" xfId="10692" xr:uid="{46A61328-AC04-4149-9F1E-CD24A61120DA}"/>
    <cellStyle name="Beregning 2 2 11" xfId="5316" xr:uid="{AB61467B-0222-402A-999E-A9FC614DB2BB}"/>
    <cellStyle name="Beregning 2 2 11 2" xfId="10697" xr:uid="{803C3F6E-64AA-48BD-A55E-1CA835BF6473}"/>
    <cellStyle name="Beregning 2 2 11 2 2" xfId="10698" xr:uid="{2E8A2749-8BF9-4D04-9548-A0D802B12C6E}"/>
    <cellStyle name="Beregning 2 2 11 2 2 2" xfId="10699" xr:uid="{FDE144F0-8906-4C6D-B977-BBFEB86846DA}"/>
    <cellStyle name="Beregning 2 2 11 2 3" xfId="10700" xr:uid="{11B2AF2B-AC8A-41B1-B395-2C660FAC104B}"/>
    <cellStyle name="Beregning 2 2 11 3" xfId="10701" xr:uid="{FE7B40EB-DDC9-47DA-8716-8D5B97EA771D}"/>
    <cellStyle name="Beregning 2 2 11 3 2" xfId="10702" xr:uid="{902107A9-DE04-4EAF-A684-E5DC935FD408}"/>
    <cellStyle name="Beregning 2 2 11 4" xfId="10703" xr:uid="{C5DEF2F0-DDA5-47EE-80F9-8ABDE0149987}"/>
    <cellStyle name="Beregning 2 2 11 5" xfId="10696" xr:uid="{D145CEF9-E44B-4605-86C2-9BD1B225DD75}"/>
    <cellStyle name="Beregning 2 2 12" xfId="5817" xr:uid="{E42836FF-24EC-41BE-8421-41D8DDC25FB1}"/>
    <cellStyle name="Beregning 2 2 12 2" xfId="10705" xr:uid="{E2F8E155-733F-4342-A87D-30143ECFDBDC}"/>
    <cellStyle name="Beregning 2 2 12 2 2" xfId="10706" xr:uid="{55B1894C-9513-4835-9BC6-560C716B2F6D}"/>
    <cellStyle name="Beregning 2 2 12 3" xfId="10707" xr:uid="{F9333C18-3890-4C6D-87C5-B034E33D3259}"/>
    <cellStyle name="Beregning 2 2 12 4" xfId="10704" xr:uid="{443949DE-EAE8-42FA-9942-0F17943B88F1}"/>
    <cellStyle name="Beregning 2 2 13" xfId="5789" xr:uid="{1A9BD799-A627-4AA4-8222-94E8D2D898BE}"/>
    <cellStyle name="Beregning 2 2 13 2" xfId="10709" xr:uid="{A65823A5-0199-4BCB-A7E2-370E1B880B49}"/>
    <cellStyle name="Beregning 2 2 13 3" xfId="10708" xr:uid="{E0925651-6961-4ECF-AA72-CB75A7BF716E}"/>
    <cellStyle name="Beregning 2 2 14" xfId="5812" xr:uid="{B57C9325-3DE3-498C-A12E-ADD7E4776290}"/>
    <cellStyle name="Beregning 2 2 14 2" xfId="10710" xr:uid="{D35C8C50-EBE5-41B9-9672-E6406C24A28B}"/>
    <cellStyle name="Beregning 2 2 15" xfId="5750" xr:uid="{1C725511-8BBC-45EE-8800-D65E7D08B2F1}"/>
    <cellStyle name="Beregning 2 2 16" xfId="5981" xr:uid="{BE5C1849-6345-46D5-9D1B-0085C154BDAC}"/>
    <cellStyle name="Beregning 2 2 2" xfId="415" xr:uid="{AF7F21C0-EC08-443E-B6F3-5946E5914C1A}"/>
    <cellStyle name="Beregning 2 2 2 2" xfId="416" xr:uid="{CDC53D59-0DA2-46BB-9E6A-20811360667E}"/>
    <cellStyle name="Beregning 2 2 2 2 10" xfId="10712" xr:uid="{1BF348D8-B7AB-487D-8B11-B2B2A61ABAD8}"/>
    <cellStyle name="Beregning 2 2 2 2 10 2" xfId="10713" xr:uid="{7BBA92BB-1A80-401E-8472-6A8D731BDB23}"/>
    <cellStyle name="Beregning 2 2 2 2 10 2 2" xfId="10714" xr:uid="{46EA779D-26CD-4D46-BB31-6FB6A6C8EEB2}"/>
    <cellStyle name="Beregning 2 2 2 2 10 2 2 2" xfId="10715" xr:uid="{C33C8E05-C58B-4DA3-8853-50D709F0D9AE}"/>
    <cellStyle name="Beregning 2 2 2 2 10 2 3" xfId="10716" xr:uid="{4E549C2A-2FF8-4902-9DA1-12748B459CDA}"/>
    <cellStyle name="Beregning 2 2 2 2 10 3" xfId="10717" xr:uid="{A9F98992-AAD8-4B33-AE32-8D8D81D7D6A1}"/>
    <cellStyle name="Beregning 2 2 2 2 10 3 2" xfId="10718" xr:uid="{267C0856-85DC-4934-9315-6E73E1621594}"/>
    <cellStyle name="Beregning 2 2 2 2 10 4" xfId="10719" xr:uid="{7439E4BA-D70A-4AC6-8503-AB4720AD2782}"/>
    <cellStyle name="Beregning 2 2 2 2 11" xfId="10720" xr:uid="{562BEA2F-A5BC-4580-950B-4CB5DE3F5A5C}"/>
    <cellStyle name="Beregning 2 2 2 2 11 2" xfId="10721" xr:uid="{6A9BE202-DE2A-4222-BDE7-C427E6F2CA3E}"/>
    <cellStyle name="Beregning 2 2 2 2 12" xfId="10722" xr:uid="{C9DEB15B-AF06-423C-BE3B-E023D78B23B7}"/>
    <cellStyle name="Beregning 2 2 2 2 13" xfId="10711" xr:uid="{52CA12B2-7585-4515-BA0C-C473B6A276F2}"/>
    <cellStyle name="Beregning 2 2 2 2 2" xfId="10723" xr:uid="{665D3E1B-E37F-4DE3-944F-B17B289EFB2B}"/>
    <cellStyle name="Beregning 2 2 2 2 2 2" xfId="10724" xr:uid="{A2A0BFCC-6D9B-405E-BB3E-D1680693E253}"/>
    <cellStyle name="Beregning 2 2 2 2 2 2 2" xfId="10725" xr:uid="{30B08D6F-7FB8-4562-8EB4-311D7DA237D7}"/>
    <cellStyle name="Beregning 2 2 2 2 2 2 2 2" xfId="10726" xr:uid="{E2004787-2730-4357-8DE5-2F1C21FEF41E}"/>
    <cellStyle name="Beregning 2 2 2 2 2 2 3" xfId="10727" xr:uid="{F2B721B3-D910-4236-ADDA-B129894A557D}"/>
    <cellStyle name="Beregning 2 2 2 2 2 3" xfId="10728" xr:uid="{8074C800-59C9-448B-B1D8-6B0E2E883D89}"/>
    <cellStyle name="Beregning 2 2 2 2 2 3 2" xfId="10729" xr:uid="{4587A5A7-F54C-4B5A-89B1-B4A02C5F80EF}"/>
    <cellStyle name="Beregning 2 2 2 2 2 4" xfId="10730" xr:uid="{CFBA27F8-F865-4896-B956-B2BA59023918}"/>
    <cellStyle name="Beregning 2 2 2 2 3" xfId="10731" xr:uid="{92DD0F40-0685-425F-8EE2-9DD00E752117}"/>
    <cellStyle name="Beregning 2 2 2 2 3 2" xfId="10732" xr:uid="{658223C3-F787-41C0-A701-52F9856068D1}"/>
    <cellStyle name="Beregning 2 2 2 2 3 2 2" xfId="10733" xr:uid="{6AE19B91-00B7-42AA-A131-70B678C86253}"/>
    <cellStyle name="Beregning 2 2 2 2 3 2 2 2" xfId="10734" xr:uid="{49C9B002-DD07-4A61-8745-3E5FEC0DB800}"/>
    <cellStyle name="Beregning 2 2 2 2 3 2 3" xfId="10735" xr:uid="{F162F758-4A78-4E70-ADE9-C2451F31ACA0}"/>
    <cellStyle name="Beregning 2 2 2 2 3 3" xfId="10736" xr:uid="{7E0A431B-8800-4E5A-A76B-06E7F86C0A8A}"/>
    <cellStyle name="Beregning 2 2 2 2 3 3 2" xfId="10737" xr:uid="{3E9F75A4-AA45-42AA-886E-74F79461FA68}"/>
    <cellStyle name="Beregning 2 2 2 2 3 4" xfId="10738" xr:uid="{1E4882B6-D559-43C9-AB8C-F945A3B53A43}"/>
    <cellStyle name="Beregning 2 2 2 2 4" xfId="10739" xr:uid="{5E1A792E-88AE-4C74-B868-D5F1755A24CA}"/>
    <cellStyle name="Beregning 2 2 2 2 4 2" xfId="10740" xr:uid="{5DAB3981-B9CD-470C-99FF-CB59FBB3E58F}"/>
    <cellStyle name="Beregning 2 2 2 2 4 2 2" xfId="10741" xr:uid="{A0F206E3-5F84-4E8A-B3BE-9CB9367D48A7}"/>
    <cellStyle name="Beregning 2 2 2 2 4 2 2 2" xfId="10742" xr:uid="{FBCD7F81-332E-468F-9F60-443CB161C746}"/>
    <cellStyle name="Beregning 2 2 2 2 4 2 3" xfId="10743" xr:uid="{F9B49BB8-C415-4735-8BE7-1147514B3C23}"/>
    <cellStyle name="Beregning 2 2 2 2 4 3" xfId="10744" xr:uid="{39479485-BC87-4605-8F0E-027120CA6226}"/>
    <cellStyle name="Beregning 2 2 2 2 4 3 2" xfId="10745" xr:uid="{8B3AB03E-44CF-44B1-9E18-E9894C9E1545}"/>
    <cellStyle name="Beregning 2 2 2 2 4 4" xfId="10746" xr:uid="{BEC37B63-D64C-4E95-8D63-D6E490FA8AB5}"/>
    <cellStyle name="Beregning 2 2 2 2 5" xfId="10747" xr:uid="{046B26AB-9357-49B3-A172-A9E0F1C4754C}"/>
    <cellStyle name="Beregning 2 2 2 2 5 2" xfId="10748" xr:uid="{224F4B05-99D0-437F-89FE-4510C2A9F9DF}"/>
    <cellStyle name="Beregning 2 2 2 2 5 2 2" xfId="10749" xr:uid="{E2A41BA2-BC28-4ED7-AB00-B6957B9A672B}"/>
    <cellStyle name="Beregning 2 2 2 2 5 2 2 2" xfId="10750" xr:uid="{976E11AA-E335-495A-B3B0-52CFE819E1D6}"/>
    <cellStyle name="Beregning 2 2 2 2 5 2 3" xfId="10751" xr:uid="{19D32E0A-4E7F-4AD3-83D5-2A47FD1FE6BC}"/>
    <cellStyle name="Beregning 2 2 2 2 5 3" xfId="10752" xr:uid="{A6D4F18E-9042-4DAE-B18B-62522D35724E}"/>
    <cellStyle name="Beregning 2 2 2 2 5 3 2" xfId="10753" xr:uid="{B1843A7D-58D0-444D-8CD7-A9ADBAD0C031}"/>
    <cellStyle name="Beregning 2 2 2 2 5 4" xfId="10754" xr:uid="{950550F2-01F5-47CF-BF10-4D90A623D2AA}"/>
    <cellStyle name="Beregning 2 2 2 2 6" xfId="10755" xr:uid="{82AB165D-A0DE-4F13-BEB0-A451F8D032EF}"/>
    <cellStyle name="Beregning 2 2 2 2 6 2" xfId="10756" xr:uid="{54F5238A-BF82-40C3-9DD0-CE5F4FAFC6D1}"/>
    <cellStyle name="Beregning 2 2 2 2 6 2 2" xfId="10757" xr:uid="{4D1C5AB8-F14E-4BB6-AFB1-41CCBA793F70}"/>
    <cellStyle name="Beregning 2 2 2 2 6 2 2 2" xfId="10758" xr:uid="{E967FF45-5609-4557-A215-0B0E4626458E}"/>
    <cellStyle name="Beregning 2 2 2 2 6 2 3" xfId="10759" xr:uid="{235B1E9C-8CEF-4DF2-9E40-BD0026F1E556}"/>
    <cellStyle name="Beregning 2 2 2 2 6 3" xfId="10760" xr:uid="{6405C6A4-A1E3-49E3-AC5F-CBB80E94966B}"/>
    <cellStyle name="Beregning 2 2 2 2 6 3 2" xfId="10761" xr:uid="{91DB1DB5-FCD3-4CB3-BA79-2540E7736E71}"/>
    <cellStyle name="Beregning 2 2 2 2 6 4" xfId="10762" xr:uid="{376B32AA-49A3-4800-9879-BF1319926450}"/>
    <cellStyle name="Beregning 2 2 2 2 7" xfId="10763" xr:uid="{50E7FBB2-1837-4C67-8B4A-914A706A74E9}"/>
    <cellStyle name="Beregning 2 2 2 2 7 2" xfId="10764" xr:uid="{09688E61-2987-40EE-AFA8-8C51E273A3C3}"/>
    <cellStyle name="Beregning 2 2 2 2 7 2 2" xfId="10765" xr:uid="{6325FFDD-FA82-498B-9AA2-27F934BAF3E8}"/>
    <cellStyle name="Beregning 2 2 2 2 7 2 2 2" xfId="10766" xr:uid="{3AD62A34-0236-48E6-AB11-F56CD3A8DCBD}"/>
    <cellStyle name="Beregning 2 2 2 2 7 2 3" xfId="10767" xr:uid="{14DB34F1-34FC-4ACE-995E-1BD92F5BF4F9}"/>
    <cellStyle name="Beregning 2 2 2 2 7 3" xfId="10768" xr:uid="{83B86CAB-357E-4F5B-B2D5-061E0FB461EE}"/>
    <cellStyle name="Beregning 2 2 2 2 7 3 2" xfId="10769" xr:uid="{1DEA3FD5-DEF7-434F-A55E-EB48266C7288}"/>
    <cellStyle name="Beregning 2 2 2 2 7 4" xfId="10770" xr:uid="{96E88EA4-4D6A-47A7-81C6-4A0AB5D484EF}"/>
    <cellStyle name="Beregning 2 2 2 2 8" xfId="10771" xr:uid="{C7839D91-9539-40D1-8612-202E9148021A}"/>
    <cellStyle name="Beregning 2 2 2 2 8 2" xfId="10772" xr:uid="{F9DEC314-7147-4BA8-860E-5E486F78C522}"/>
    <cellStyle name="Beregning 2 2 2 2 8 2 2" xfId="10773" xr:uid="{6B96B365-9E20-4D68-B510-2E2EF0677D48}"/>
    <cellStyle name="Beregning 2 2 2 2 8 2 2 2" xfId="10774" xr:uid="{E8A5DA70-B6A7-49BD-BE78-02B861612E9C}"/>
    <cellStyle name="Beregning 2 2 2 2 8 2 3" xfId="10775" xr:uid="{AE67FD5E-4D0F-4F7B-9287-03761D9335DB}"/>
    <cellStyle name="Beregning 2 2 2 2 8 3" xfId="10776" xr:uid="{D6BF1863-2E65-4CDC-AED6-742A6F2422D7}"/>
    <cellStyle name="Beregning 2 2 2 2 8 3 2" xfId="10777" xr:uid="{A6F752AE-712C-407D-ACFD-494543158702}"/>
    <cellStyle name="Beregning 2 2 2 2 8 4" xfId="10778" xr:uid="{947943A0-4D58-4DC1-BC7E-F4ABB1481707}"/>
    <cellStyle name="Beregning 2 2 2 2 9" xfId="10779" xr:uid="{9F74A63B-4FF1-426F-AB60-A8872876BA9D}"/>
    <cellStyle name="Beregning 2 2 2 2 9 2" xfId="10780" xr:uid="{B2D113D7-FED2-4E04-ABE8-2C23DF2BD109}"/>
    <cellStyle name="Beregning 2 2 2 2 9 2 2" xfId="10781" xr:uid="{B6AA6F6B-A83F-4E1F-8CC6-A063BF6A44FD}"/>
    <cellStyle name="Beregning 2 2 2 2 9 3" xfId="10782" xr:uid="{82F7BEAB-8998-412A-B396-C74D99AA008A}"/>
    <cellStyle name="Beregning 2 2 2 3" xfId="10783" xr:uid="{1CA4EBB4-25C5-45F1-9068-2A863FD71123}"/>
    <cellStyle name="Beregning 2 2 2 3 2" xfId="10784" xr:uid="{FE8CD5E3-B596-4F04-BEFA-65A8B8B8E547}"/>
    <cellStyle name="Beregning 2 2 2 4" xfId="10785" xr:uid="{3259E649-0DF2-4AE9-A14A-D93909EC947B}"/>
    <cellStyle name="Beregning 2 2 2 5" xfId="6368" xr:uid="{873F78FC-5424-4BE6-8052-D6F8FCC46484}"/>
    <cellStyle name="Beregning 2 2 3" xfId="417" xr:uid="{80B8DAA5-FC44-4AD3-887E-282250376C8B}"/>
    <cellStyle name="Beregning 2 2 3 2" xfId="418" xr:uid="{FB8DC432-66F1-49C8-8A74-A983CA0A1F2A}"/>
    <cellStyle name="Beregning 2 2 3 2 2" xfId="10787" xr:uid="{EF0707E0-2848-4F5B-8E4C-DBBBBADA766E}"/>
    <cellStyle name="Beregning 2 2 3 2 2 2" xfId="10788" xr:uid="{C481C6DA-0D79-4712-A679-097E3569DEBB}"/>
    <cellStyle name="Beregning 2 2 3 2 3" xfId="10789" xr:uid="{E2A72E71-23FC-4337-8510-5052C8CC798B}"/>
    <cellStyle name="Beregning 2 2 3 2 4" xfId="10786" xr:uid="{566C0820-5CCB-4077-9E42-2E02869CF439}"/>
    <cellStyle name="Beregning 2 2 3 3" xfId="10790" xr:uid="{E38D3D12-F631-40B0-86A8-AD6BF7B548E2}"/>
    <cellStyle name="Beregning 2 2 3 3 2" xfId="10791" xr:uid="{E27AA26C-4ECC-4DA2-9265-251F1A6376EB}"/>
    <cellStyle name="Beregning 2 2 3 4" xfId="10792" xr:uid="{7662080E-8E9D-4A0D-9F6C-B3CB4CCA2D3E}"/>
    <cellStyle name="Beregning 2 2 3 5" xfId="6369" xr:uid="{0B9F24E6-B048-4124-B99C-66FEF74A36DE}"/>
    <cellStyle name="Beregning 2 2 4" xfId="419" xr:uid="{4C317008-A68B-4B8B-A685-88601F181AFF}"/>
    <cellStyle name="Beregning 2 2 4 2" xfId="420" xr:uid="{FE1F8EDC-6A3D-41E6-8C63-BAB7864D44D5}"/>
    <cellStyle name="Beregning 2 2 4 2 2" xfId="10794" xr:uid="{BEB534AE-519A-4A49-AE80-1A94C3B26589}"/>
    <cellStyle name="Beregning 2 2 4 2 2 2" xfId="10795" xr:uid="{9A7011FD-2DFD-4148-B70B-00624C08101B}"/>
    <cellStyle name="Beregning 2 2 4 2 3" xfId="10796" xr:uid="{5E1429B6-9CD4-4871-8CD0-BB823FA58BF7}"/>
    <cellStyle name="Beregning 2 2 4 2 4" xfId="10793" xr:uid="{816C1DA0-2220-47FC-9C87-CFD6F30579A7}"/>
    <cellStyle name="Beregning 2 2 4 3" xfId="10797" xr:uid="{8A64CECD-B4D8-415E-968D-E314194EEE6B}"/>
    <cellStyle name="Beregning 2 2 4 3 2" xfId="10798" xr:uid="{C1B29DE7-98F2-4FAC-9E40-8FE87420FBCB}"/>
    <cellStyle name="Beregning 2 2 4 4" xfId="10799" xr:uid="{A6948B8F-86CE-47CF-9B10-8C7B6926AE71}"/>
    <cellStyle name="Beregning 2 2 4 5" xfId="6370" xr:uid="{04988647-E006-4801-8755-5FEA68CDDD61}"/>
    <cellStyle name="Beregning 2 2 5" xfId="421" xr:uid="{1636FA91-4B78-4AA6-8AE5-A3F06482844E}"/>
    <cellStyle name="Beregning 2 2 5 2" xfId="422" xr:uid="{AEDD93C4-5E15-4942-AAA2-698877D8CCD6}"/>
    <cellStyle name="Beregning 2 2 5 2 2" xfId="10801" xr:uid="{BF98D75A-DB05-4BE5-B3D1-AFB1650C8ED0}"/>
    <cellStyle name="Beregning 2 2 5 2 2 2" xfId="10802" xr:uid="{DC52A227-4440-4729-8A43-A7F708B4DDDD}"/>
    <cellStyle name="Beregning 2 2 5 2 3" xfId="10803" xr:uid="{35B1683B-B7A9-4108-957A-70D1724790E8}"/>
    <cellStyle name="Beregning 2 2 5 2 4" xfId="10800" xr:uid="{2D531128-7E2B-489A-A14D-6507C9FA5881}"/>
    <cellStyle name="Beregning 2 2 5 3" xfId="10804" xr:uid="{491A3A93-C001-4D36-BAC9-28CAD4D97EE5}"/>
    <cellStyle name="Beregning 2 2 5 3 2" xfId="10805" xr:uid="{66195AD1-410F-455C-B38E-FB3AB51F485C}"/>
    <cellStyle name="Beregning 2 2 5 4" xfId="10806" xr:uid="{AEA1F83B-4BD0-4FAE-97A4-5C45802FBE8B}"/>
    <cellStyle name="Beregning 2 2 5 5" xfId="6371" xr:uid="{A52504E5-593B-4695-B367-C173DD9C24DB}"/>
    <cellStyle name="Beregning 2 2 6" xfId="423" xr:uid="{BA5BD24D-0F0F-4A86-9BD1-C134685F4C24}"/>
    <cellStyle name="Beregning 2 2 6 2" xfId="424" xr:uid="{7270BABB-44E2-4D84-BDB1-FCA7F3E639DA}"/>
    <cellStyle name="Beregning 2 2 6 2 2" xfId="10808" xr:uid="{1383DCC4-43D2-4498-9E25-B60945820991}"/>
    <cellStyle name="Beregning 2 2 6 2 2 2" xfId="10809" xr:uid="{567E236E-4A2F-46DB-97BA-52ADE9FB41A1}"/>
    <cellStyle name="Beregning 2 2 6 2 3" xfId="10810" xr:uid="{8FD45B0D-0B75-43B1-BF26-221F90786BA8}"/>
    <cellStyle name="Beregning 2 2 6 2 4" xfId="10807" xr:uid="{6E678B80-3663-42F6-9438-170CEBFDAFF5}"/>
    <cellStyle name="Beregning 2 2 6 3" xfId="10811" xr:uid="{59D82A5F-7B3E-4581-A911-73D93B0A70E9}"/>
    <cellStyle name="Beregning 2 2 6 3 2" xfId="10812" xr:uid="{8DD9A6BD-615D-4D63-84BB-06FF7265AAAC}"/>
    <cellStyle name="Beregning 2 2 6 4" xfId="10813" xr:uid="{7737F144-DAB2-48A5-85D9-CC70EA10977A}"/>
    <cellStyle name="Beregning 2 2 6 5" xfId="6372" xr:uid="{D7962AF2-3A7D-46F9-94B1-F75472817E87}"/>
    <cellStyle name="Beregning 2 2 7" xfId="425" xr:uid="{35AFEB86-8181-4E38-B917-4552F3D2F1A4}"/>
    <cellStyle name="Beregning 2 2 7 2" xfId="426" xr:uid="{4204E7D4-7840-499B-AB2F-185BAC86142A}"/>
    <cellStyle name="Beregning 2 2 7 2 2" xfId="10815" xr:uid="{211474AA-1F8B-49F7-BB7E-9A56435CB22C}"/>
    <cellStyle name="Beregning 2 2 7 2 2 2" xfId="10816" xr:uid="{F40AD6E0-8894-4468-89D0-99BE6FB13AB4}"/>
    <cellStyle name="Beregning 2 2 7 2 3" xfId="10817" xr:uid="{2B970F0B-CCC9-4091-9CB5-15982E94F067}"/>
    <cellStyle name="Beregning 2 2 7 2 4" xfId="10814" xr:uid="{689A3892-B5F6-4100-8DEA-B4AC9AD01872}"/>
    <cellStyle name="Beregning 2 2 7 3" xfId="10818" xr:uid="{107A7F53-F8BC-4790-86F0-098C86467BC9}"/>
    <cellStyle name="Beregning 2 2 7 3 2" xfId="10819" xr:uid="{1B477084-D43D-46F4-ACAB-73EDBCF350F3}"/>
    <cellStyle name="Beregning 2 2 7 4" xfId="10820" xr:uid="{11BBB024-F7E6-4D7E-B80A-A6A7EB8DC655}"/>
    <cellStyle name="Beregning 2 2 7 5" xfId="6373" xr:uid="{7DB3C75F-D875-499E-BDBA-2B2B99EB4218}"/>
    <cellStyle name="Beregning 2 2 8" xfId="427" xr:uid="{D2817832-6CF5-4556-BACD-20B00DA774A6}"/>
    <cellStyle name="Beregning 2 2 8 2" xfId="10822" xr:uid="{35C7A28E-6DA7-43BD-B35F-6085B751917B}"/>
    <cellStyle name="Beregning 2 2 8 2 2" xfId="10823" xr:uid="{ECCB5D91-056F-47F9-9956-1921D5C3F413}"/>
    <cellStyle name="Beregning 2 2 8 2 2 2" xfId="10824" xr:uid="{A6717C7B-E2B8-4067-925B-1F78A467EFD6}"/>
    <cellStyle name="Beregning 2 2 8 2 3" xfId="10825" xr:uid="{739F354F-ACE5-47EF-A7CF-856EAB1F8D27}"/>
    <cellStyle name="Beregning 2 2 8 3" xfId="10826" xr:uid="{F19158DB-261F-4F3F-A009-0B6CD65A6518}"/>
    <cellStyle name="Beregning 2 2 8 3 2" xfId="10827" xr:uid="{1BE74703-46AF-433A-90EC-C766616E717F}"/>
    <cellStyle name="Beregning 2 2 8 4" xfId="10828" xr:uid="{6B489E4B-EAC2-41C4-8A93-67116A6A91CD}"/>
    <cellStyle name="Beregning 2 2 8 5" xfId="10821" xr:uid="{22395354-33D8-4870-B959-60A7D2831545}"/>
    <cellStyle name="Beregning 2 2 9" xfId="5216" xr:uid="{DDD16F71-698C-4A85-8C5A-89E54178D6A5}"/>
    <cellStyle name="Beregning 2 2 9 2" xfId="10830" xr:uid="{64E335E2-3946-46E4-91C1-6B36E7480675}"/>
    <cellStyle name="Beregning 2 2 9 2 2" xfId="10831" xr:uid="{4A58F576-0BEE-4453-B4CF-026107E507FD}"/>
    <cellStyle name="Beregning 2 2 9 2 2 2" xfId="10832" xr:uid="{0D8DEFDC-B665-4759-AC17-272E3D6BA259}"/>
    <cellStyle name="Beregning 2 2 9 2 3" xfId="10833" xr:uid="{4EE0D29B-FF05-4658-A065-9CF45569CF01}"/>
    <cellStyle name="Beregning 2 2 9 3" xfId="10834" xr:uid="{C4389250-84ED-45F2-8263-B2C4E81FB754}"/>
    <cellStyle name="Beregning 2 2 9 3 2" xfId="10835" xr:uid="{90C99EF4-275A-42C3-923B-D3ABB4ECD24D}"/>
    <cellStyle name="Beregning 2 2 9 4" xfId="10836" xr:uid="{A4F4990F-2131-4DFA-B25A-FCD5D9FB81C1}"/>
    <cellStyle name="Beregning 2 2 9 5" xfId="10829" xr:uid="{47981514-C855-4C32-AF75-5A840E7530B3}"/>
    <cellStyle name="Beregning 2 20" xfId="428" xr:uid="{24FBB364-495E-4D6E-A061-A40D6D0F8EE0}"/>
    <cellStyle name="Beregning 2 20 10" xfId="5371" xr:uid="{F8A6FD38-CBA4-4128-8055-5D42108C258C}"/>
    <cellStyle name="Beregning 2 20 10 2" xfId="10838" xr:uid="{5689A4D1-2F24-4AEF-86CC-E0B6951FCE26}"/>
    <cellStyle name="Beregning 2 20 10 2 2" xfId="10839" xr:uid="{0F07BB40-B3BD-4D7B-9522-714163106F3F}"/>
    <cellStyle name="Beregning 2 20 10 2 2 2" xfId="10840" xr:uid="{051E1B8C-4454-4B78-BD42-72DF9F0D8E96}"/>
    <cellStyle name="Beregning 2 20 10 2 3" xfId="10841" xr:uid="{86EA4104-EE9A-41E4-AAE2-51A444BE587E}"/>
    <cellStyle name="Beregning 2 20 10 3" xfId="10842" xr:uid="{DFF22DB8-7CDD-4C53-B671-0716A93912EA}"/>
    <cellStyle name="Beregning 2 20 10 3 2" xfId="10843" xr:uid="{EB1B2D6B-1230-45B1-BEA8-636E86682613}"/>
    <cellStyle name="Beregning 2 20 10 4" xfId="10844" xr:uid="{8D4B483E-B66C-4FE7-B61D-4EB3A1D3788B}"/>
    <cellStyle name="Beregning 2 20 10 5" xfId="10837" xr:uid="{16517F14-3A40-4CED-9B9B-B2D1BFC29A96}"/>
    <cellStyle name="Beregning 2 20 11" xfId="5752" xr:uid="{7E89447B-E640-4A27-A27E-06F5928464F7}"/>
    <cellStyle name="Beregning 2 20 11 2" xfId="10846" xr:uid="{46CDBD2B-BEB2-49E3-9C39-8E52894CB3EB}"/>
    <cellStyle name="Beregning 2 20 11 3" xfId="10845" xr:uid="{527F4E0A-F233-47A6-A0E9-B09043E04AE4}"/>
    <cellStyle name="Beregning 2 20 12" xfId="5967" xr:uid="{75598A82-6D35-4351-9390-E5DB35E8133A}"/>
    <cellStyle name="Beregning 2 20 2" xfId="429" xr:uid="{06D4BAED-8D6D-4089-8097-482B45D83279}"/>
    <cellStyle name="Beregning 2 20 2 2" xfId="430" xr:uid="{C660637C-0653-4A0D-90B5-42D5A96C8CE9}"/>
    <cellStyle name="Beregning 2 20 2 2 2" xfId="10848" xr:uid="{88CA366E-930D-410E-9CA5-E113929E974E}"/>
    <cellStyle name="Beregning 2 20 2 2 2 2" xfId="10849" xr:uid="{E02F7AF5-05DA-4D96-9E99-C00D75285B17}"/>
    <cellStyle name="Beregning 2 20 2 2 3" xfId="10850" xr:uid="{340EEE36-FB6C-48BD-B82A-3795120A86A7}"/>
    <cellStyle name="Beregning 2 20 2 2 4" xfId="10847" xr:uid="{EC75A501-884F-4EBD-98D2-3C22DD28A058}"/>
    <cellStyle name="Beregning 2 20 2 3" xfId="10851" xr:uid="{5793737A-9592-4B87-A4DB-65E8C42E7638}"/>
    <cellStyle name="Beregning 2 20 2 3 2" xfId="10852" xr:uid="{9720A01C-4712-4D27-AE59-DDB918820CF5}"/>
    <cellStyle name="Beregning 2 20 2 4" xfId="10853" xr:uid="{5486C4BB-A140-494A-B97E-0486A5C5F179}"/>
    <cellStyle name="Beregning 2 20 2 5" xfId="6374" xr:uid="{A1FDDEED-E6CA-453E-BFE7-9C2281D54B4A}"/>
    <cellStyle name="Beregning 2 20 3" xfId="431" xr:uid="{9A0C7CA9-99CB-4EA8-8421-1509ABDBED2B}"/>
    <cellStyle name="Beregning 2 20 3 2" xfId="432" xr:uid="{942D2CEB-5791-499A-9A8F-833EDA3EC5E6}"/>
    <cellStyle name="Beregning 2 20 3 2 2" xfId="10855" xr:uid="{EC49BB42-A59C-4679-B124-92FAE0F365AF}"/>
    <cellStyle name="Beregning 2 20 3 2 2 2" xfId="10856" xr:uid="{3138FE27-180E-45B1-960C-D0D43C4AA611}"/>
    <cellStyle name="Beregning 2 20 3 2 3" xfId="10857" xr:uid="{2984E2AF-FBDE-466E-84D5-3E43C5AE7380}"/>
    <cellStyle name="Beregning 2 20 3 2 4" xfId="10854" xr:uid="{2D078773-EA9F-47BA-A10E-FC642AEC4529}"/>
    <cellStyle name="Beregning 2 20 3 3" xfId="10858" xr:uid="{F02E94B3-17E0-405D-9836-0AF3B04EF12A}"/>
    <cellStyle name="Beregning 2 20 3 3 2" xfId="10859" xr:uid="{E4BBFAD9-3CD3-4EC8-9CBB-856F79626DBC}"/>
    <cellStyle name="Beregning 2 20 3 4" xfId="10860" xr:uid="{11DBD62B-E0B5-4E6D-BC64-6F8569352790}"/>
    <cellStyle name="Beregning 2 20 3 5" xfId="6375" xr:uid="{7F8A8531-7F47-4BEA-A0D9-577BE6DFC379}"/>
    <cellStyle name="Beregning 2 20 4" xfId="433" xr:uid="{8B98AD1B-EE99-4AEE-B184-A1AF43C77ED9}"/>
    <cellStyle name="Beregning 2 20 4 2" xfId="434" xr:uid="{9B6BFCD5-8CF1-4AE4-BEF3-612BED6F964F}"/>
    <cellStyle name="Beregning 2 20 4 2 2" xfId="10862" xr:uid="{E3812A8F-E092-4A4B-A027-AF61C597C006}"/>
    <cellStyle name="Beregning 2 20 4 2 2 2" xfId="10863" xr:uid="{9749FDC3-78C5-4D43-AEA8-178A25CEABE9}"/>
    <cellStyle name="Beregning 2 20 4 2 3" xfId="10864" xr:uid="{1C033176-1D2A-4A72-8757-41BE8A6085C8}"/>
    <cellStyle name="Beregning 2 20 4 2 4" xfId="10861" xr:uid="{D2A3C87A-04AD-4612-9934-05893E2A1B16}"/>
    <cellStyle name="Beregning 2 20 4 3" xfId="10865" xr:uid="{4996C8CD-CFAA-49C9-936C-9F2C373F52F6}"/>
    <cellStyle name="Beregning 2 20 4 3 2" xfId="10866" xr:uid="{DF5E6E96-2501-4FE4-9DFD-C51C9E7D965B}"/>
    <cellStyle name="Beregning 2 20 4 4" xfId="10867" xr:uid="{3D2A8DC7-BA46-4F5B-A882-DF0A585B5A47}"/>
    <cellStyle name="Beregning 2 20 4 5" xfId="6376" xr:uid="{B3CAAD1F-F9B2-46D6-AA23-60567EF0285D}"/>
    <cellStyle name="Beregning 2 20 5" xfId="435" xr:uid="{0B834983-84CC-426C-BADC-D7435632A88C}"/>
    <cellStyle name="Beregning 2 20 5 2" xfId="436" xr:uid="{01F77709-F70D-4251-921C-FFAE2A77E346}"/>
    <cellStyle name="Beregning 2 20 5 2 2" xfId="10869" xr:uid="{8FA3B6BF-03AD-4215-B92C-4548F1BF47B3}"/>
    <cellStyle name="Beregning 2 20 5 2 2 2" xfId="10870" xr:uid="{9AD4B9B5-739A-4C41-B05D-FA8057B81BA7}"/>
    <cellStyle name="Beregning 2 20 5 2 3" xfId="10871" xr:uid="{D2D208C7-54F0-43AD-927B-C588F3D993AF}"/>
    <cellStyle name="Beregning 2 20 5 2 4" xfId="10868" xr:uid="{4FC92C3C-420A-4034-AE8D-A147F693AEB0}"/>
    <cellStyle name="Beregning 2 20 5 3" xfId="10872" xr:uid="{EAF2F635-AFE8-43A8-915A-6503D1A109CA}"/>
    <cellStyle name="Beregning 2 20 5 3 2" xfId="10873" xr:uid="{98DD0243-F4F7-4549-9512-768F1177F9BA}"/>
    <cellStyle name="Beregning 2 20 5 4" xfId="10874" xr:uid="{EF614160-860B-4100-88E6-B948B34278B5}"/>
    <cellStyle name="Beregning 2 20 5 5" xfId="6377" xr:uid="{A5CEE90F-C016-4081-8348-FDF80FC0C87A}"/>
    <cellStyle name="Beregning 2 20 6" xfId="437" xr:uid="{2CCC1BD5-1596-485B-A5CD-3B0F719FE2F4}"/>
    <cellStyle name="Beregning 2 20 6 2" xfId="438" xr:uid="{C296088B-FF74-4A84-9D0E-6C79B4D334E0}"/>
    <cellStyle name="Beregning 2 20 6 2 2" xfId="10876" xr:uid="{3B865C03-518F-4269-8A68-583E4D66D464}"/>
    <cellStyle name="Beregning 2 20 6 2 2 2" xfId="10877" xr:uid="{D13E90C3-6E64-454F-AAB8-38313F924B11}"/>
    <cellStyle name="Beregning 2 20 6 2 3" xfId="10878" xr:uid="{1AA2DC9C-DA29-41C8-9831-4954FBAA6754}"/>
    <cellStyle name="Beregning 2 20 6 2 4" xfId="10875" xr:uid="{EAD9406F-3C63-4050-AE65-B3AD09ACC2D5}"/>
    <cellStyle name="Beregning 2 20 6 3" xfId="10879" xr:uid="{E10633DC-8BB2-48CB-8D74-6233336B25A6}"/>
    <cellStyle name="Beregning 2 20 6 3 2" xfId="10880" xr:uid="{CF1CE7C6-F8D2-436F-BDD7-3E276D29723F}"/>
    <cellStyle name="Beregning 2 20 6 4" xfId="10881" xr:uid="{C03E998A-25AF-486D-8A87-753E5645816F}"/>
    <cellStyle name="Beregning 2 20 6 5" xfId="6378" xr:uid="{79B32BFC-9687-4990-83CC-B5445117101F}"/>
    <cellStyle name="Beregning 2 20 7" xfId="439" xr:uid="{25A67E4B-1371-43C7-8F20-1D6820B89E4D}"/>
    <cellStyle name="Beregning 2 20 7 2" xfId="440" xr:uid="{043153BC-A7AC-4A20-B348-9FF8D2761969}"/>
    <cellStyle name="Beregning 2 20 7 2 2" xfId="10883" xr:uid="{66990A43-94C9-4F04-8900-61F6D1A32250}"/>
    <cellStyle name="Beregning 2 20 7 2 2 2" xfId="10884" xr:uid="{CE130B87-DEB2-494D-8B18-042E58F761A6}"/>
    <cellStyle name="Beregning 2 20 7 2 3" xfId="10885" xr:uid="{3E7E011A-E6B3-4540-96B0-4EE16DF545B5}"/>
    <cellStyle name="Beregning 2 20 7 2 4" xfId="10882" xr:uid="{F284D531-5B93-4404-BE12-EE7EA26C99BF}"/>
    <cellStyle name="Beregning 2 20 7 3" xfId="10886" xr:uid="{1D7B9C87-51C7-4614-B06D-378B9E6B0580}"/>
    <cellStyle name="Beregning 2 20 7 3 2" xfId="10887" xr:uid="{F719D451-CCD7-4CC0-9227-D442D531BC68}"/>
    <cellStyle name="Beregning 2 20 7 4" xfId="10888" xr:uid="{EE57E299-3D30-413E-9634-4BF998CB2313}"/>
    <cellStyle name="Beregning 2 20 7 5" xfId="6379" xr:uid="{99B4FEF9-019B-4D02-BE8D-1643A10A5091}"/>
    <cellStyle name="Beregning 2 20 8" xfId="441" xr:uid="{3620E0FC-73FA-4725-8A08-24C7E9758ED9}"/>
    <cellStyle name="Beregning 2 20 8 2" xfId="10890" xr:uid="{DDDEBDCD-74E4-4D17-A71F-6B4E19FB3BFD}"/>
    <cellStyle name="Beregning 2 20 8 2 2" xfId="10891" xr:uid="{EEE84F82-6F11-4306-B367-831A79A2CFF7}"/>
    <cellStyle name="Beregning 2 20 8 2 2 2" xfId="10892" xr:uid="{9ED28C51-C4CB-4AD8-A138-EADA65A234AF}"/>
    <cellStyle name="Beregning 2 20 8 2 3" xfId="10893" xr:uid="{6C62499E-63F7-4CC6-A80F-04BB80951031}"/>
    <cellStyle name="Beregning 2 20 8 3" xfId="10894" xr:uid="{255CFE49-166B-4366-A7EF-C1FADA341A76}"/>
    <cellStyle name="Beregning 2 20 8 3 2" xfId="10895" xr:uid="{47D0B075-D425-428E-B281-1649397F1A15}"/>
    <cellStyle name="Beregning 2 20 8 4" xfId="10896" xr:uid="{C1CA9044-778C-4401-A3CF-F1339D635BF5}"/>
    <cellStyle name="Beregning 2 20 8 5" xfId="10889" xr:uid="{6C2D9AE1-59C3-4D90-A6D5-5ABAF646C0AD}"/>
    <cellStyle name="Beregning 2 20 9" xfId="5254" xr:uid="{7F4AD964-30F6-4DB6-A18A-5971CA7500FF}"/>
    <cellStyle name="Beregning 2 20 9 2" xfId="10898" xr:uid="{A6482EDB-DD0D-408B-8280-34CC5CBCD0A3}"/>
    <cellStyle name="Beregning 2 20 9 2 2" xfId="10899" xr:uid="{1E2EB76E-D43F-4AE0-BE27-E3A8B3BF74E7}"/>
    <cellStyle name="Beregning 2 20 9 3" xfId="10900" xr:uid="{62C4B468-693E-4146-839D-960AB6A43913}"/>
    <cellStyle name="Beregning 2 20 9 4" xfId="10897" xr:uid="{9400CE1A-8335-4BAC-8FD4-902DDA0E4E86}"/>
    <cellStyle name="Beregning 2 21" xfId="442" xr:uid="{AADEA133-948E-4ECB-BDCF-3AD049C7DC3B}"/>
    <cellStyle name="Beregning 2 21 10" xfId="5381" xr:uid="{54665755-8F88-4E0A-8033-AC99ED9FA68A}"/>
    <cellStyle name="Beregning 2 21 10 2" xfId="10902" xr:uid="{CBAADDCC-38EF-4ADF-B5B8-A06C37EBE919}"/>
    <cellStyle name="Beregning 2 21 10 2 2" xfId="10903" xr:uid="{A3C30574-D542-4533-863F-32517BCD7145}"/>
    <cellStyle name="Beregning 2 21 10 2 2 2" xfId="10904" xr:uid="{D130C582-327B-4774-8620-E52FA23F35E1}"/>
    <cellStyle name="Beregning 2 21 10 2 3" xfId="10905" xr:uid="{1B225ED0-E61B-4D1B-B12A-54D4240AF8BB}"/>
    <cellStyle name="Beregning 2 21 10 3" xfId="10906" xr:uid="{90A4F452-334D-46E7-A965-945E5A5D81D2}"/>
    <cellStyle name="Beregning 2 21 10 3 2" xfId="10907" xr:uid="{36BA754F-75E2-4D9D-BA2D-8CC52185808C}"/>
    <cellStyle name="Beregning 2 21 10 4" xfId="10908" xr:uid="{EDA306A7-7F0C-4EC2-B00D-60E2E3CB5ED3}"/>
    <cellStyle name="Beregning 2 21 10 5" xfId="10901" xr:uid="{1561E119-DCBC-4569-A86E-661EAE9013CA}"/>
    <cellStyle name="Beregning 2 21 11" xfId="5859" xr:uid="{F19A3E49-8D6A-4123-BEDE-4B5F3B6147C0}"/>
    <cellStyle name="Beregning 2 21 11 2" xfId="10910" xr:uid="{68EA113F-B46E-4FA8-869A-31A5AA5119AD}"/>
    <cellStyle name="Beregning 2 21 11 3" xfId="10909" xr:uid="{8A3037B5-10B6-4F66-830F-39C70D5C7A3B}"/>
    <cellStyle name="Beregning 2 21 12" xfId="5968" xr:uid="{28EC12F2-51DC-40D0-B1B5-E7FD87BB7298}"/>
    <cellStyle name="Beregning 2 21 2" xfId="443" xr:uid="{5923ECF1-AAC1-4C31-8969-71B883D3AF5E}"/>
    <cellStyle name="Beregning 2 21 2 2" xfId="444" xr:uid="{CFD41951-E768-4C77-BC45-6A0523D7D095}"/>
    <cellStyle name="Beregning 2 21 2 2 2" xfId="10912" xr:uid="{C9C22D46-70B3-4B2D-8FD1-A49C04B64508}"/>
    <cellStyle name="Beregning 2 21 2 2 2 2" xfId="10913" xr:uid="{A95CA9C4-8399-4E35-9FB2-E1013241472A}"/>
    <cellStyle name="Beregning 2 21 2 2 3" xfId="10914" xr:uid="{5EE58E51-44C7-4E9B-99F1-3122E5AA1E2F}"/>
    <cellStyle name="Beregning 2 21 2 2 4" xfId="10911" xr:uid="{85424E7D-820A-4DBA-8214-9471A1E29FEB}"/>
    <cellStyle name="Beregning 2 21 2 3" xfId="10915" xr:uid="{437A4C41-EDA9-41C9-A57F-F6BB948BE526}"/>
    <cellStyle name="Beregning 2 21 2 3 2" xfId="10916" xr:uid="{71392E29-35A4-421B-90B7-60EB95D69EB7}"/>
    <cellStyle name="Beregning 2 21 2 4" xfId="10917" xr:uid="{46350EFA-FFB8-4C1C-BC57-986EDABAE872}"/>
    <cellStyle name="Beregning 2 21 2 5" xfId="6380" xr:uid="{ADE7D240-08F6-4F91-BB2C-EB5DB0BC5C06}"/>
    <cellStyle name="Beregning 2 21 3" xfId="445" xr:uid="{D0DB727B-4863-4782-8F41-D66619AF6A1F}"/>
    <cellStyle name="Beregning 2 21 3 2" xfId="446" xr:uid="{FFEEB2F2-291F-468D-9B66-FB9E231EA18E}"/>
    <cellStyle name="Beregning 2 21 3 2 2" xfId="10919" xr:uid="{8E2A937F-CA99-4451-AE5B-A2D176DEA154}"/>
    <cellStyle name="Beregning 2 21 3 2 2 2" xfId="10920" xr:uid="{BF1E0D03-1B0A-4E16-B480-8E64C6FA67E6}"/>
    <cellStyle name="Beregning 2 21 3 2 3" xfId="10921" xr:uid="{50D2BD9B-C7F5-432C-970B-9BBA841DC926}"/>
    <cellStyle name="Beregning 2 21 3 2 4" xfId="10918" xr:uid="{8DCB288D-3F04-4904-95C5-351217456A5D}"/>
    <cellStyle name="Beregning 2 21 3 3" xfId="10922" xr:uid="{0F121E53-75D0-4BA3-9264-498F392C3BA3}"/>
    <cellStyle name="Beregning 2 21 3 3 2" xfId="10923" xr:uid="{2D7EF494-E646-42E2-80AB-34E4EAC2BC5D}"/>
    <cellStyle name="Beregning 2 21 3 4" xfId="10924" xr:uid="{2DEDD7D5-7964-4978-ADEC-9C1268051AB9}"/>
    <cellStyle name="Beregning 2 21 3 5" xfId="6381" xr:uid="{F76C3168-DC18-4F97-AAE9-DE318A813C93}"/>
    <cellStyle name="Beregning 2 21 4" xfId="447" xr:uid="{A1675C34-9629-45BD-A38F-129BACB023CB}"/>
    <cellStyle name="Beregning 2 21 4 2" xfId="448" xr:uid="{F779E876-AF2A-4DFB-9A90-A98708820035}"/>
    <cellStyle name="Beregning 2 21 4 2 2" xfId="10926" xr:uid="{C54DC699-C917-4462-8CB1-F3497307FC38}"/>
    <cellStyle name="Beregning 2 21 4 2 2 2" xfId="10927" xr:uid="{B5223867-D926-48C0-B0AF-7F524667A485}"/>
    <cellStyle name="Beregning 2 21 4 2 3" xfId="10928" xr:uid="{5FEEAA5E-7BD9-4FFE-9349-340941637593}"/>
    <cellStyle name="Beregning 2 21 4 2 4" xfId="10925" xr:uid="{77403EF7-BAA5-4D1F-AEE9-C78AC8F8BDDF}"/>
    <cellStyle name="Beregning 2 21 4 3" xfId="10929" xr:uid="{007E1FE0-0BFD-4CAA-82F4-D73F619C9901}"/>
    <cellStyle name="Beregning 2 21 4 3 2" xfId="10930" xr:uid="{D718EC88-C177-481F-BFB4-E6B64B0AAA21}"/>
    <cellStyle name="Beregning 2 21 4 4" xfId="10931" xr:uid="{3466B914-DB9D-45D5-B2DD-A192B9EB23F7}"/>
    <cellStyle name="Beregning 2 21 4 5" xfId="6382" xr:uid="{4A0890CD-FBED-46D7-9CF6-EDFC5E140D60}"/>
    <cellStyle name="Beregning 2 21 5" xfId="449" xr:uid="{3C37345E-1251-4B5B-B5B3-45265BD6E0FE}"/>
    <cellStyle name="Beregning 2 21 5 2" xfId="450" xr:uid="{524EE7F5-AF51-44FA-A826-9685CA434E58}"/>
    <cellStyle name="Beregning 2 21 5 2 2" xfId="10933" xr:uid="{42BF0E0F-1C71-4D4B-9BC7-57AE41ED8ACA}"/>
    <cellStyle name="Beregning 2 21 5 2 2 2" xfId="10934" xr:uid="{C1C26A57-3C4B-4F4C-A4FC-8B1EA2C8A3EB}"/>
    <cellStyle name="Beregning 2 21 5 2 3" xfId="10935" xr:uid="{D659B456-ADDD-4EB6-841B-B72951EC39FA}"/>
    <cellStyle name="Beregning 2 21 5 2 4" xfId="10932" xr:uid="{148B103F-A3B7-43E5-8FFB-08BC3A370C84}"/>
    <cellStyle name="Beregning 2 21 5 3" xfId="10936" xr:uid="{7F2000F7-F664-4FF1-8B63-995CF22AD61D}"/>
    <cellStyle name="Beregning 2 21 5 3 2" xfId="10937" xr:uid="{FBEFC787-F95A-456F-B01A-7F91DC8C8879}"/>
    <cellStyle name="Beregning 2 21 5 4" xfId="10938" xr:uid="{9F94646A-1479-409D-B4EC-B899D3652AAD}"/>
    <cellStyle name="Beregning 2 21 5 5" xfId="6383" xr:uid="{DA8584AE-3806-4508-A074-2F3EBE4C91D3}"/>
    <cellStyle name="Beregning 2 21 6" xfId="451" xr:uid="{6D30A1E1-1313-48F6-A89E-1E7606F6A9F6}"/>
    <cellStyle name="Beregning 2 21 6 2" xfId="452" xr:uid="{E548ED94-90EF-48CC-9DB4-DC5830D8CA08}"/>
    <cellStyle name="Beregning 2 21 6 2 2" xfId="10940" xr:uid="{985E0522-BA6B-45A2-A2A2-C3C9D611A636}"/>
    <cellStyle name="Beregning 2 21 6 2 2 2" xfId="10941" xr:uid="{A07EF872-67A0-4B0C-B38A-4081F411D855}"/>
    <cellStyle name="Beregning 2 21 6 2 3" xfId="10942" xr:uid="{DF84E252-63C0-4C79-AAD0-F586D57E3B85}"/>
    <cellStyle name="Beregning 2 21 6 2 4" xfId="10939" xr:uid="{C37BE252-2C8F-45E5-8F2C-58FF7D959E5F}"/>
    <cellStyle name="Beregning 2 21 6 3" xfId="10943" xr:uid="{4FFBBA51-3E03-4208-A521-3C0A2490AF68}"/>
    <cellStyle name="Beregning 2 21 6 3 2" xfId="10944" xr:uid="{EE4A937B-82F6-4332-8F7D-22F64A92B7C8}"/>
    <cellStyle name="Beregning 2 21 6 4" xfId="10945" xr:uid="{3F16A314-F9D3-40F0-A6DB-8ABFAE142845}"/>
    <cellStyle name="Beregning 2 21 6 5" xfId="6384" xr:uid="{2839F7AB-64F7-4ECC-9DA7-D73AEC5F451F}"/>
    <cellStyle name="Beregning 2 21 7" xfId="453" xr:uid="{F7790FB4-C480-44E4-B4A3-2FF182E7CAB1}"/>
    <cellStyle name="Beregning 2 21 7 2" xfId="454" xr:uid="{1AD2D2BF-6AD4-4252-B67E-9B9D8DEDCC6E}"/>
    <cellStyle name="Beregning 2 21 7 2 2" xfId="10947" xr:uid="{CC7B5483-EC9D-40B6-8D88-142C674CBB65}"/>
    <cellStyle name="Beregning 2 21 7 2 2 2" xfId="10948" xr:uid="{202D2733-505A-4D3F-BF70-9E9234D259CF}"/>
    <cellStyle name="Beregning 2 21 7 2 3" xfId="10949" xr:uid="{CFBE2D87-52C0-49D5-876D-0C960A465374}"/>
    <cellStyle name="Beregning 2 21 7 2 4" xfId="10946" xr:uid="{3ECCF524-8E3F-4CE7-991C-0B988C0FB311}"/>
    <cellStyle name="Beregning 2 21 7 3" xfId="10950" xr:uid="{307395FF-4496-430B-87FB-249781309536}"/>
    <cellStyle name="Beregning 2 21 7 3 2" xfId="10951" xr:uid="{9C2B1F50-3F50-4F95-962F-226EF35C7530}"/>
    <cellStyle name="Beregning 2 21 7 4" xfId="10952" xr:uid="{8D9E5C0E-4D76-46EB-BFB6-1872E067AC31}"/>
    <cellStyle name="Beregning 2 21 7 5" xfId="6385" xr:uid="{289BD772-C3B9-4A2A-8AA1-11C8F8B753DE}"/>
    <cellStyle name="Beregning 2 21 8" xfId="455" xr:uid="{990B0B60-6532-48FD-A6C7-FA0D8A6BF5E1}"/>
    <cellStyle name="Beregning 2 21 8 2" xfId="10954" xr:uid="{ABBBF5C4-DD7C-4D59-8E02-A7960AD43FBA}"/>
    <cellStyle name="Beregning 2 21 8 2 2" xfId="10955" xr:uid="{A03DBAFB-5DE3-429B-93D3-4B0481FFBC51}"/>
    <cellStyle name="Beregning 2 21 8 2 2 2" xfId="10956" xr:uid="{1915E447-8424-42E1-B87B-F3DED022FDBF}"/>
    <cellStyle name="Beregning 2 21 8 2 3" xfId="10957" xr:uid="{26BCDA1E-6662-495D-9565-5F86A0B365B7}"/>
    <cellStyle name="Beregning 2 21 8 3" xfId="10958" xr:uid="{E0CBAF3C-CE59-4AD2-AF58-599CEE9240AD}"/>
    <cellStyle name="Beregning 2 21 8 3 2" xfId="10959" xr:uid="{74A9455D-7231-47E7-845C-83199550C3BE}"/>
    <cellStyle name="Beregning 2 21 8 4" xfId="10960" xr:uid="{5D1C4719-F9B4-4943-8184-71AC8A5F887D}"/>
    <cellStyle name="Beregning 2 21 8 5" xfId="10953" xr:uid="{3C1F5B98-9A4E-4AE1-86A1-4C4B8A26585B}"/>
    <cellStyle name="Beregning 2 21 9" xfId="5255" xr:uid="{626B542C-39DA-492D-BB1C-EEACE1ACD105}"/>
    <cellStyle name="Beregning 2 21 9 2" xfId="10962" xr:uid="{8CA92770-4370-4B11-8111-04A0E4A43711}"/>
    <cellStyle name="Beregning 2 21 9 2 2" xfId="10963" xr:uid="{1200883A-2678-47D8-ABC8-D85171B71628}"/>
    <cellStyle name="Beregning 2 21 9 3" xfId="10964" xr:uid="{4FCE2E69-EAC6-4DFD-9BC2-DF0C7C8140A1}"/>
    <cellStyle name="Beregning 2 21 9 4" xfId="10961" xr:uid="{7501F31D-577A-43AF-B2D4-F7D0C87EB52F}"/>
    <cellStyle name="Beregning 2 22" xfId="456" xr:uid="{A7B01AEC-FC0A-455C-A504-38F9783B752D}"/>
    <cellStyle name="Beregning 2 22 10" xfId="5494" xr:uid="{FD5F7303-A367-47DD-9B32-A737EADD01D8}"/>
    <cellStyle name="Beregning 2 22 10 2" xfId="10966" xr:uid="{1059B0DF-A4E5-4722-A709-AB423C8867FB}"/>
    <cellStyle name="Beregning 2 22 10 2 2" xfId="10967" xr:uid="{83A01E15-728A-4347-AF57-9B75AD4CFC12}"/>
    <cellStyle name="Beregning 2 22 10 2 2 2" xfId="10968" xr:uid="{C4B7CE6F-D412-42B3-B333-65C0D422582F}"/>
    <cellStyle name="Beregning 2 22 10 2 3" xfId="10969" xr:uid="{A75C5964-D7BF-42C5-B7A9-E1AF1CC85689}"/>
    <cellStyle name="Beregning 2 22 10 3" xfId="10970" xr:uid="{3BF239EE-54BF-442C-BFEA-658C6B8FB30B}"/>
    <cellStyle name="Beregning 2 22 10 3 2" xfId="10971" xr:uid="{1175A6DD-063C-4A9E-8E85-A6443591E1D4}"/>
    <cellStyle name="Beregning 2 22 10 4" xfId="10972" xr:uid="{4642CF0B-AF78-4A90-95D7-6E1F22D87C1A}"/>
    <cellStyle name="Beregning 2 22 10 5" xfId="10965" xr:uid="{F0A56BC7-1788-447D-A5F6-5E1AD25D7F54}"/>
    <cellStyle name="Beregning 2 22 11" xfId="5821" xr:uid="{14457919-F09F-47D2-A9D3-1EAC503E5EA7}"/>
    <cellStyle name="Beregning 2 22 11 2" xfId="10974" xr:uid="{BC39CCFE-8F97-482C-BC04-19CD980465C0}"/>
    <cellStyle name="Beregning 2 22 11 3" xfId="10973" xr:uid="{FEA88207-3062-40EC-B4D5-9D47605B6605}"/>
    <cellStyle name="Beregning 2 22 12" xfId="5895" xr:uid="{C1B4BF2E-D3FF-4DCC-9CF6-9C0CF634C062}"/>
    <cellStyle name="Beregning 2 22 2" xfId="457" xr:uid="{26E2B3E0-AC6D-42B6-AAAE-E35BB4663C5E}"/>
    <cellStyle name="Beregning 2 22 2 2" xfId="458" xr:uid="{7A447F3B-23C6-45B9-8CB3-31C5C9CE7C82}"/>
    <cellStyle name="Beregning 2 22 2 2 2" xfId="10976" xr:uid="{764653A3-857A-440C-BBC4-82CD3D6C217C}"/>
    <cellStyle name="Beregning 2 22 2 2 2 2" xfId="10977" xr:uid="{B0D7B00B-9288-470E-B2B0-B8F83445C9B6}"/>
    <cellStyle name="Beregning 2 22 2 2 3" xfId="10978" xr:uid="{5C3574F8-C79B-496A-942B-C83AA775994F}"/>
    <cellStyle name="Beregning 2 22 2 2 4" xfId="10975" xr:uid="{1F6752C2-547E-4151-9444-25898F3250C2}"/>
    <cellStyle name="Beregning 2 22 2 3" xfId="10979" xr:uid="{FA593BC1-7F93-4888-8C39-11D8FB61AD48}"/>
    <cellStyle name="Beregning 2 22 2 3 2" xfId="10980" xr:uid="{6BEA22F0-4BDB-4878-98E6-80D5118042EF}"/>
    <cellStyle name="Beregning 2 22 2 4" xfId="10981" xr:uid="{AB595745-2872-48CF-AD0D-E75766CBB491}"/>
    <cellStyle name="Beregning 2 22 2 5" xfId="6386" xr:uid="{F609ADFE-0220-4D7D-9629-1E6C0997A7B6}"/>
    <cellStyle name="Beregning 2 22 3" xfId="459" xr:uid="{9612E2CA-30FC-47E8-9107-5A431E9DCD5F}"/>
    <cellStyle name="Beregning 2 22 3 2" xfId="460" xr:uid="{B88D965A-FADE-4FF1-A897-213D79CC0D36}"/>
    <cellStyle name="Beregning 2 22 3 2 2" xfId="10983" xr:uid="{0D4681A2-FE9E-4EED-8476-390C84C0EAF9}"/>
    <cellStyle name="Beregning 2 22 3 2 2 2" xfId="10984" xr:uid="{0557150B-11FB-432F-96B1-EB4E1972F0D2}"/>
    <cellStyle name="Beregning 2 22 3 2 3" xfId="10985" xr:uid="{FBD8BAFB-E93D-4614-BCDE-3160688235E5}"/>
    <cellStyle name="Beregning 2 22 3 2 4" xfId="10982" xr:uid="{399B8C6E-1453-41FE-BDAC-71BEF4EAF571}"/>
    <cellStyle name="Beregning 2 22 3 3" xfId="10986" xr:uid="{AC68BC97-99ED-4CAA-A966-1935702190AC}"/>
    <cellStyle name="Beregning 2 22 3 3 2" xfId="10987" xr:uid="{A518F3F4-BEF0-406A-9D09-AC8989A4B818}"/>
    <cellStyle name="Beregning 2 22 3 4" xfId="10988" xr:uid="{922F83AF-BB38-4A0E-95FB-F66CDED58EDC}"/>
    <cellStyle name="Beregning 2 22 3 5" xfId="6387" xr:uid="{F2490636-301B-4D17-AB5D-54E538E083E1}"/>
    <cellStyle name="Beregning 2 22 4" xfId="461" xr:uid="{5E1A08FD-3303-4F7B-8F00-3B05DFB5D147}"/>
    <cellStyle name="Beregning 2 22 4 2" xfId="462" xr:uid="{638D88C2-51B9-4374-A363-B5EBF0FD274A}"/>
    <cellStyle name="Beregning 2 22 4 2 2" xfId="10990" xr:uid="{E089F0AA-9CCA-4A3D-B6DD-39509ED33168}"/>
    <cellStyle name="Beregning 2 22 4 2 2 2" xfId="10991" xr:uid="{FC4A4A6C-2010-4688-9DB7-96F515564548}"/>
    <cellStyle name="Beregning 2 22 4 2 3" xfId="10992" xr:uid="{FE35E7EB-13EF-4F8E-8B58-0293481FCE05}"/>
    <cellStyle name="Beregning 2 22 4 2 4" xfId="10989" xr:uid="{A8F7F762-9CBB-45BE-BE18-E9121C34080A}"/>
    <cellStyle name="Beregning 2 22 4 3" xfId="10993" xr:uid="{4ABD38CC-53C7-4D9C-89F0-F510131772F7}"/>
    <cellStyle name="Beregning 2 22 4 3 2" xfId="10994" xr:uid="{F3DA8BF7-B709-455F-983B-56DD82D7FD54}"/>
    <cellStyle name="Beregning 2 22 4 4" xfId="10995" xr:uid="{357CC5A2-FD61-4C60-BD9B-507ECF868814}"/>
    <cellStyle name="Beregning 2 22 4 5" xfId="6388" xr:uid="{1F70BFF3-EF15-4F43-9C16-03877CD4E081}"/>
    <cellStyle name="Beregning 2 22 5" xfId="463" xr:uid="{E635CD89-8B1E-499E-BEC5-200E13C5F5FF}"/>
    <cellStyle name="Beregning 2 22 5 2" xfId="464" xr:uid="{DD4716C1-893B-44FA-94FC-D49D5E1AD77C}"/>
    <cellStyle name="Beregning 2 22 5 2 2" xfId="10997" xr:uid="{6C1DCC10-24F4-4DCC-98E3-4F9435AC03AD}"/>
    <cellStyle name="Beregning 2 22 5 2 2 2" xfId="10998" xr:uid="{1690BBC9-BF00-4202-A4AF-2598500F308B}"/>
    <cellStyle name="Beregning 2 22 5 2 3" xfId="10999" xr:uid="{6A7CC374-9152-4CAB-86EF-36AD328C8530}"/>
    <cellStyle name="Beregning 2 22 5 2 4" xfId="10996" xr:uid="{7C0A1C7C-D843-42D5-B8A5-1B9EA1E1A730}"/>
    <cellStyle name="Beregning 2 22 5 3" xfId="11000" xr:uid="{9259359B-5373-47D3-8FB0-5D9320B6652A}"/>
    <cellStyle name="Beregning 2 22 5 3 2" xfId="11001" xr:uid="{F664528E-89DC-4D0F-9084-CB299CFA222C}"/>
    <cellStyle name="Beregning 2 22 5 4" xfId="11002" xr:uid="{1C0066AF-0C0A-411E-B97A-BB7DA30CB7C9}"/>
    <cellStyle name="Beregning 2 22 5 5" xfId="6389" xr:uid="{67A36BBD-65BE-406E-9F3F-DAA440C555B2}"/>
    <cellStyle name="Beregning 2 22 6" xfId="465" xr:uid="{B32E74D0-1D20-4B48-94BA-6016F6383F35}"/>
    <cellStyle name="Beregning 2 22 6 2" xfId="466" xr:uid="{7A6D81E5-BA71-43E7-BF4A-AE6094857BE6}"/>
    <cellStyle name="Beregning 2 22 6 2 2" xfId="11004" xr:uid="{6BD3DE01-4F0E-4F23-937B-0A639576A22B}"/>
    <cellStyle name="Beregning 2 22 6 2 2 2" xfId="11005" xr:uid="{9C7995FA-711F-4C68-A402-936A13B80522}"/>
    <cellStyle name="Beregning 2 22 6 2 3" xfId="11006" xr:uid="{24328564-ED0A-4A88-B25A-5DB1D2B02034}"/>
    <cellStyle name="Beregning 2 22 6 2 4" xfId="11003" xr:uid="{380D1F50-421B-412E-857E-0C90F15CDDF7}"/>
    <cellStyle name="Beregning 2 22 6 3" xfId="11007" xr:uid="{A558AB83-BBB2-4B3A-932C-DA89004B5F50}"/>
    <cellStyle name="Beregning 2 22 6 3 2" xfId="11008" xr:uid="{9DE42D76-FA8A-4DAB-B508-CCBAF4C8E7A4}"/>
    <cellStyle name="Beregning 2 22 6 4" xfId="11009" xr:uid="{627EBC1C-7F07-4594-AB82-83E00051EE7D}"/>
    <cellStyle name="Beregning 2 22 6 5" xfId="6390" xr:uid="{FBC7B62B-3408-48A6-BA9F-ABB29E0F1FB9}"/>
    <cellStyle name="Beregning 2 22 7" xfId="467" xr:uid="{BF8D431A-8DBE-4764-B04A-BD3BB0B57C42}"/>
    <cellStyle name="Beregning 2 22 7 2" xfId="468" xr:uid="{03DB1993-D1BE-4753-ACB7-4EEAA78F1E98}"/>
    <cellStyle name="Beregning 2 22 7 2 2" xfId="11011" xr:uid="{F86338FF-59AE-4AE1-ACD6-BA593A84F445}"/>
    <cellStyle name="Beregning 2 22 7 2 2 2" xfId="11012" xr:uid="{AAAB5103-36B7-4471-9F28-FDAF5B5EB7C9}"/>
    <cellStyle name="Beregning 2 22 7 2 3" xfId="11013" xr:uid="{6A336954-3086-4DE4-8D48-EC4D47734152}"/>
    <cellStyle name="Beregning 2 22 7 2 4" xfId="11010" xr:uid="{1E36B748-B98D-4754-9464-39B4651228ED}"/>
    <cellStyle name="Beregning 2 22 7 3" xfId="11014" xr:uid="{326CDBC8-A449-42C0-A511-7DF7BAEF4A6A}"/>
    <cellStyle name="Beregning 2 22 7 3 2" xfId="11015" xr:uid="{499ADBF0-E6C3-4D6F-A05C-60270FD7907B}"/>
    <cellStyle name="Beregning 2 22 7 4" xfId="11016" xr:uid="{C2AB1140-F0E7-4742-AC62-1138531CEFB1}"/>
    <cellStyle name="Beregning 2 22 7 5" xfId="6391" xr:uid="{9F73DC82-94D9-40CA-B5BF-3C4238A24D7E}"/>
    <cellStyle name="Beregning 2 22 8" xfId="469" xr:uid="{71ACFBD3-A015-409C-9402-275F2491F5E1}"/>
    <cellStyle name="Beregning 2 22 8 2" xfId="11018" xr:uid="{61D80664-EDFB-405D-8705-7006A735C1BB}"/>
    <cellStyle name="Beregning 2 22 8 2 2" xfId="11019" xr:uid="{A380FED4-0B28-4CF5-853C-D9A0A7EA82A2}"/>
    <cellStyle name="Beregning 2 22 8 2 2 2" xfId="11020" xr:uid="{8072DBB7-D62B-4386-851B-1664E99F2383}"/>
    <cellStyle name="Beregning 2 22 8 2 3" xfId="11021" xr:uid="{78A32D76-9AF2-411B-A061-9DA8C5F4422B}"/>
    <cellStyle name="Beregning 2 22 8 3" xfId="11022" xr:uid="{B6B274EC-9FC0-4942-8056-9EBE6C98D711}"/>
    <cellStyle name="Beregning 2 22 8 3 2" xfId="11023" xr:uid="{480C3970-9568-4EB7-A8EE-60C7205A9F36}"/>
    <cellStyle name="Beregning 2 22 8 4" xfId="11024" xr:uid="{D51F2B86-273F-405C-AEDD-8EACC4EEABA1}"/>
    <cellStyle name="Beregning 2 22 8 5" xfId="11017" xr:uid="{FAF31E9D-CF4D-4E09-B64F-18723412F3E6}"/>
    <cellStyle name="Beregning 2 22 9" xfId="5256" xr:uid="{36535641-7919-476E-8305-49808F1848D4}"/>
    <cellStyle name="Beregning 2 22 9 2" xfId="11026" xr:uid="{FD4FBBEE-DD40-4776-B4A4-E6C64D414734}"/>
    <cellStyle name="Beregning 2 22 9 2 2" xfId="11027" xr:uid="{11BABE4C-4400-45BC-AD1E-EAABACEA3314}"/>
    <cellStyle name="Beregning 2 22 9 3" xfId="11028" xr:uid="{C73D46E4-23B8-4F9A-89C2-B9951DB59377}"/>
    <cellStyle name="Beregning 2 22 9 4" xfId="11025" xr:uid="{F4370B20-2DAE-41B2-8821-9B1B3B0BB7CC}"/>
    <cellStyle name="Beregning 2 23" xfId="470" xr:uid="{F31E822A-A2D1-422E-9567-ECF61B14D021}"/>
    <cellStyle name="Beregning 2 23 2" xfId="471" xr:uid="{CF9C55E7-A00D-4705-9BAA-F2D406C8D4C4}"/>
    <cellStyle name="Beregning 2 23 2 2" xfId="11030" xr:uid="{220D1784-43C2-4398-842E-A53201E4BCC0}"/>
    <cellStyle name="Beregning 2 23 2 3" xfId="11029" xr:uid="{5D72D243-8035-4C11-B434-ADDD9E0ECCCC}"/>
    <cellStyle name="Beregning 2 23 3" xfId="11031" xr:uid="{E2503ABF-9F14-43D0-8E07-C52DA13C9829}"/>
    <cellStyle name="Beregning 2 23 4" xfId="6392" xr:uid="{14C8DCF1-A819-4304-AE21-0CEDA26A395C}"/>
    <cellStyle name="Beregning 2 24" xfId="472" xr:uid="{2A375FFA-BD47-4833-A43E-71B362FE3429}"/>
    <cellStyle name="Beregning 2 24 2" xfId="473" xr:uid="{A1045B25-397A-42E9-A836-A679CC156DCA}"/>
    <cellStyle name="Beregning 2 24 2 2" xfId="11033" xr:uid="{6A283DA3-DEC0-4293-9AA2-65EB9C4E5B3B}"/>
    <cellStyle name="Beregning 2 24 2 3" xfId="11032" xr:uid="{12AA92E9-111D-4F66-A2C6-811074641FB4}"/>
    <cellStyle name="Beregning 2 24 3" xfId="11034" xr:uid="{ECA658D6-27D9-4912-B046-502E4F0CEF36}"/>
    <cellStyle name="Beregning 2 24 4" xfId="6393" xr:uid="{9A464F69-818F-462C-801C-E9BB6148DA23}"/>
    <cellStyle name="Beregning 2 25" xfId="474" xr:uid="{7774AB62-4053-4822-BA3C-09EE225D744E}"/>
    <cellStyle name="Beregning 2 25 2" xfId="475" xr:uid="{BEF65660-3C4D-4EBF-BA92-120ACEFBCF63}"/>
    <cellStyle name="Beregning 2 25 2 2" xfId="11036" xr:uid="{24EA08AD-52DF-46FB-80CC-0B774C2CE164}"/>
    <cellStyle name="Beregning 2 25 2 3" xfId="11035" xr:uid="{5C0F84FC-D932-4CB6-BF24-906C60F7A4E9}"/>
    <cellStyle name="Beregning 2 25 3" xfId="11037" xr:uid="{EC386389-BE1C-4658-A244-03FEE1E7A4C3}"/>
    <cellStyle name="Beregning 2 25 4" xfId="6394" xr:uid="{0CD573EC-46E6-4041-9638-0B85BB4C3FD5}"/>
    <cellStyle name="Beregning 2 26" xfId="476" xr:uid="{C5D74D37-2B8E-4109-B4E6-CC4E405C56A9}"/>
    <cellStyle name="Beregning 2 26 2" xfId="477" xr:uid="{45F2F0E5-BF8A-4E09-8695-FE07DAAB11A8}"/>
    <cellStyle name="Beregning 2 26 2 2" xfId="11039" xr:uid="{88FAE7B9-CE63-448F-91C3-451F5E193543}"/>
    <cellStyle name="Beregning 2 26 2 3" xfId="11038" xr:uid="{E9C80B6C-B3C8-4D3C-BCA6-61FAD839B456}"/>
    <cellStyle name="Beregning 2 26 3" xfId="11040" xr:uid="{620C537F-805F-4844-BF07-67F68EA34219}"/>
    <cellStyle name="Beregning 2 26 4" xfId="6395" xr:uid="{7304CC41-A6D6-421A-97B0-21B8A461BE82}"/>
    <cellStyle name="Beregning 2 27" xfId="478" xr:uid="{43EC2E81-5D72-45F4-BA99-4D414AD2F581}"/>
    <cellStyle name="Beregning 2 27 2" xfId="479" xr:uid="{2957FF52-2152-4C26-9362-FEF3833821CD}"/>
    <cellStyle name="Beregning 2 27 2 2" xfId="11042" xr:uid="{A10F3035-084E-4398-8F39-FEF919904DF5}"/>
    <cellStyle name="Beregning 2 27 2 3" xfId="11041" xr:uid="{2AAC3104-3819-4A93-A9F4-C20DCFE195A1}"/>
    <cellStyle name="Beregning 2 27 3" xfId="11043" xr:uid="{188F365B-5C72-47EC-BA47-CC23D39E50DC}"/>
    <cellStyle name="Beregning 2 27 4" xfId="6396" xr:uid="{E0803F5E-08B0-473E-91E1-689163028EBB}"/>
    <cellStyle name="Beregning 2 28" xfId="480" xr:uid="{F488A334-E270-443A-8199-35F9CFA01981}"/>
    <cellStyle name="Beregning 2 28 2" xfId="481" xr:uid="{F5E5BF7B-447F-4214-8AE8-5106412E6384}"/>
    <cellStyle name="Beregning 2 28 2 2" xfId="11045" xr:uid="{0F332A0B-C03C-434A-BAB5-F9A684120D69}"/>
    <cellStyle name="Beregning 2 28 2 3" xfId="11044" xr:uid="{F3C694A9-FFD1-4932-9270-4B7CB7F80EA4}"/>
    <cellStyle name="Beregning 2 28 3" xfId="11046" xr:uid="{4FCDA576-9111-431B-894D-4084CD17F2DA}"/>
    <cellStyle name="Beregning 2 28 4" xfId="6397" xr:uid="{C81186E8-2926-41AA-8F79-B0DF8A4EFDA9}"/>
    <cellStyle name="Beregning 2 29" xfId="482" xr:uid="{B46A70DE-BD5B-4778-A40A-79E759CC87FD}"/>
    <cellStyle name="Beregning 2 29 2" xfId="483" xr:uid="{15E67E09-C29F-4C84-8075-1C0065066E5F}"/>
    <cellStyle name="Beregning 2 29 2 2" xfId="11048" xr:uid="{3BFB5E04-4845-4A00-B57E-368F067163DF}"/>
    <cellStyle name="Beregning 2 29 2 3" xfId="11047" xr:uid="{B304DFCF-B587-4B48-B2EF-5A9042094887}"/>
    <cellStyle name="Beregning 2 29 3" xfId="11049" xr:uid="{CCEBD6BA-DDE2-490F-AF4B-B4E4125FD55F}"/>
    <cellStyle name="Beregning 2 29 4" xfId="6398" xr:uid="{AFB66304-35EB-495B-811C-15AE0C40762A}"/>
    <cellStyle name="Beregning 2 3" xfId="484" xr:uid="{DD1219AD-6564-4FED-9000-3D82CC131965}"/>
    <cellStyle name="Beregning 2 3 10" xfId="5493" xr:uid="{F3F0A193-B108-4B60-99DE-B9967C9914E3}"/>
    <cellStyle name="Beregning 2 3 10 2" xfId="11051" xr:uid="{B8667A80-E646-49B1-85FC-F49B9E376CA8}"/>
    <cellStyle name="Beregning 2 3 10 2 2" xfId="11052" xr:uid="{31205210-B37B-453A-B2ED-69E61B58BE25}"/>
    <cellStyle name="Beregning 2 3 10 2 2 2" xfId="11053" xr:uid="{8ACC870C-7135-4F8C-A361-D2B688C566D6}"/>
    <cellStyle name="Beregning 2 3 10 2 3" xfId="11054" xr:uid="{B22E0299-2686-4F3C-900E-2962BFEC8356}"/>
    <cellStyle name="Beregning 2 3 10 3" xfId="11055" xr:uid="{79CFE5F7-C574-412E-BFF7-D9646252254E}"/>
    <cellStyle name="Beregning 2 3 10 3 2" xfId="11056" xr:uid="{CF922647-E52D-4968-8EEE-F0E6F0560AF7}"/>
    <cellStyle name="Beregning 2 3 10 4" xfId="11057" xr:uid="{3F6EC516-9DFF-403A-BAE0-C07A489FB5AE}"/>
    <cellStyle name="Beregning 2 3 10 5" xfId="11050" xr:uid="{84A4EC22-A222-408B-A7CE-7FBA0B622790}"/>
    <cellStyle name="Beregning 2 3 11" xfId="5787" xr:uid="{3E853AAB-4147-44E3-8231-20911ECD9407}"/>
    <cellStyle name="Beregning 2 3 11 2" xfId="11059" xr:uid="{FBCB5144-C6DF-4C2A-9CD2-7CB7A659C996}"/>
    <cellStyle name="Beregning 2 3 11 2 2" xfId="11060" xr:uid="{A5923BB6-5D95-4480-A1F6-9305F140B654}"/>
    <cellStyle name="Beregning 2 3 11 3" xfId="11061" xr:uid="{A82CD754-0CFD-4388-AA22-C9F815E78F0D}"/>
    <cellStyle name="Beregning 2 3 11 4" xfId="11058" xr:uid="{CBFD7B44-0C74-4356-B987-AE7E7DCFB710}"/>
    <cellStyle name="Beregning 2 3 12" xfId="5899" xr:uid="{CC37C696-85DC-432C-98D6-03451042DC1C}"/>
    <cellStyle name="Beregning 2 3 12 2" xfId="11062" xr:uid="{DC7B8355-0705-4D35-9A2C-0FE391523426}"/>
    <cellStyle name="Beregning 2 3 13" xfId="11063" xr:uid="{F7882E9E-891C-4E35-93FE-9FAE9AD4EAE6}"/>
    <cellStyle name="Beregning 2 3 2" xfId="485" xr:uid="{A30C0FD5-699B-49D5-8966-EFCC96655037}"/>
    <cellStyle name="Beregning 2 3 2 2" xfId="486" xr:uid="{C140BA8F-3AF8-4BA8-861A-5B9B587FEE74}"/>
    <cellStyle name="Beregning 2 3 2 2 2" xfId="11065" xr:uid="{506C6288-4DED-440A-85D9-85CEB98E60E7}"/>
    <cellStyle name="Beregning 2 3 2 2 2 2" xfId="11066" xr:uid="{892781BC-9EA1-41FF-BFCD-BDE8F14E1961}"/>
    <cellStyle name="Beregning 2 3 2 2 3" xfId="11067" xr:uid="{1CFF9C36-B43F-44D8-B6A2-A7AB16ABE77C}"/>
    <cellStyle name="Beregning 2 3 2 2 4" xfId="11064" xr:uid="{3AB895C1-E45C-428A-8BF4-DAF54A3B5B82}"/>
    <cellStyle name="Beregning 2 3 2 3" xfId="11068" xr:uid="{C2C324F0-64B2-4076-BBBE-382122CD4CF9}"/>
    <cellStyle name="Beregning 2 3 2 3 2" xfId="11069" xr:uid="{5E7ABCAE-EEC0-4B1D-85AA-93ADBF159377}"/>
    <cellStyle name="Beregning 2 3 2 4" xfId="11070" xr:uid="{91EE9235-2BC9-4D2F-841B-DEB0A930E120}"/>
    <cellStyle name="Beregning 2 3 2 5" xfId="6399" xr:uid="{979D3215-EEDD-46A8-BE19-854C2C238FEF}"/>
    <cellStyle name="Beregning 2 3 3" xfId="487" xr:uid="{81389B44-FE06-4106-AF59-8040C94304AE}"/>
    <cellStyle name="Beregning 2 3 3 2" xfId="488" xr:uid="{FA89CBE5-F34D-4D31-901A-817949C88C53}"/>
    <cellStyle name="Beregning 2 3 3 2 2" xfId="11072" xr:uid="{B224784A-0CE4-44A8-B560-C9EC67FB2A10}"/>
    <cellStyle name="Beregning 2 3 3 2 2 2" xfId="11073" xr:uid="{168CB87E-6EB1-499E-BA7F-02C18C22975E}"/>
    <cellStyle name="Beregning 2 3 3 2 3" xfId="11074" xr:uid="{CCB2A13D-6AB0-49AF-BD5E-D891C6F3C109}"/>
    <cellStyle name="Beregning 2 3 3 2 4" xfId="11071" xr:uid="{6D6D9CEB-81B6-48A3-80A0-E200732D6B2B}"/>
    <cellStyle name="Beregning 2 3 3 3" xfId="11075" xr:uid="{294D2EC4-5776-4639-863E-F22D7C90A1DE}"/>
    <cellStyle name="Beregning 2 3 3 3 2" xfId="11076" xr:uid="{F1B8E495-9B95-4A23-BE67-3BFC47E73E06}"/>
    <cellStyle name="Beregning 2 3 3 4" xfId="11077" xr:uid="{20C692F2-44FB-4DD6-A34D-91814534202D}"/>
    <cellStyle name="Beregning 2 3 3 5" xfId="6400" xr:uid="{D83BE9C2-224F-4803-AF9E-9DACEC8C39C6}"/>
    <cellStyle name="Beregning 2 3 4" xfId="489" xr:uid="{9BB460CE-8077-46D2-B45A-AF4CF199937E}"/>
    <cellStyle name="Beregning 2 3 4 2" xfId="490" xr:uid="{20F5B321-FA63-41E4-B6B7-9F41AC05BFE0}"/>
    <cellStyle name="Beregning 2 3 4 2 2" xfId="11079" xr:uid="{6B7110F5-50B8-4CB0-9BE9-442FED3E849F}"/>
    <cellStyle name="Beregning 2 3 4 2 2 2" xfId="11080" xr:uid="{7EDFED03-EBF7-4C5A-A623-AABD6A17299A}"/>
    <cellStyle name="Beregning 2 3 4 2 3" xfId="11081" xr:uid="{3AA96151-A759-4D12-AAD4-006D7EFF65CB}"/>
    <cellStyle name="Beregning 2 3 4 2 4" xfId="11078" xr:uid="{FDE0250D-9FFC-4769-8175-5520915A26F6}"/>
    <cellStyle name="Beregning 2 3 4 3" xfId="11082" xr:uid="{B7FF1A6F-D9EA-46EB-86BE-9C7F7D1CB47C}"/>
    <cellStyle name="Beregning 2 3 4 3 2" xfId="11083" xr:uid="{6AF7CB62-2256-475A-9249-B2069A894ACA}"/>
    <cellStyle name="Beregning 2 3 4 4" xfId="11084" xr:uid="{5EE48915-68F6-4FC8-94F8-9F735FB10C69}"/>
    <cellStyle name="Beregning 2 3 4 5" xfId="6401" xr:uid="{9BADD77B-0026-4951-B72E-91DA49BC261E}"/>
    <cellStyle name="Beregning 2 3 5" xfId="491" xr:uid="{ECCC6EF7-53E7-408E-BC55-E31D99B92107}"/>
    <cellStyle name="Beregning 2 3 5 2" xfId="492" xr:uid="{0B07C541-661F-4105-BCCC-40625167BD4F}"/>
    <cellStyle name="Beregning 2 3 5 2 2" xfId="11086" xr:uid="{00A3FD13-6401-4807-BF88-907FB2343D6E}"/>
    <cellStyle name="Beregning 2 3 5 2 2 2" xfId="11087" xr:uid="{B431A1F4-17D5-4312-8B99-B3FE0AF1F733}"/>
    <cellStyle name="Beregning 2 3 5 2 3" xfId="11088" xr:uid="{36253BF9-09F1-49B3-AB13-9F078FBF23E8}"/>
    <cellStyle name="Beregning 2 3 5 2 4" xfId="11085" xr:uid="{9753A476-95AF-4D83-A465-4E435ACE9F25}"/>
    <cellStyle name="Beregning 2 3 5 3" xfId="11089" xr:uid="{9227C2F5-A47D-4C69-9D88-939F530ACF4F}"/>
    <cellStyle name="Beregning 2 3 5 3 2" xfId="11090" xr:uid="{2C5F2791-709A-4A42-922D-077FAB547CDE}"/>
    <cellStyle name="Beregning 2 3 5 4" xfId="11091" xr:uid="{D79A6C17-A947-41BA-8C88-6C0FF1FE90FD}"/>
    <cellStyle name="Beregning 2 3 5 5" xfId="6402" xr:uid="{CEA3447B-4A48-48BA-9140-B48DF014DCF9}"/>
    <cellStyle name="Beregning 2 3 6" xfId="493" xr:uid="{64C55C44-B424-4A7B-AE40-E70AE1C06F16}"/>
    <cellStyle name="Beregning 2 3 6 2" xfId="494" xr:uid="{504EA542-8FE4-430B-9D9F-2AD44C2111AA}"/>
    <cellStyle name="Beregning 2 3 6 2 2" xfId="11093" xr:uid="{BED58AFB-B670-4D3A-91FB-588D112CC487}"/>
    <cellStyle name="Beregning 2 3 6 2 2 2" xfId="11094" xr:uid="{BD9D315F-F26C-46A1-B952-EDB3B652336A}"/>
    <cellStyle name="Beregning 2 3 6 2 3" xfId="11095" xr:uid="{42949EB1-E681-4933-AEB9-F0F2472B6555}"/>
    <cellStyle name="Beregning 2 3 6 2 4" xfId="11092" xr:uid="{DE24DFE5-289D-46F6-B1BB-C0797EAA1CD4}"/>
    <cellStyle name="Beregning 2 3 6 3" xfId="11096" xr:uid="{8B53B462-B2FD-4919-9AB1-B8769EF5883F}"/>
    <cellStyle name="Beregning 2 3 6 3 2" xfId="11097" xr:uid="{29388550-EB58-4062-8B6D-33867C2C3C39}"/>
    <cellStyle name="Beregning 2 3 6 4" xfId="11098" xr:uid="{DBBD82AA-973E-4B1F-80D8-37ACAD46237D}"/>
    <cellStyle name="Beregning 2 3 6 5" xfId="6403" xr:uid="{08D256E6-376A-478C-92A0-A58BC4F5ECCF}"/>
    <cellStyle name="Beregning 2 3 7" xfId="495" xr:uid="{C9795796-5A03-463D-87C2-0C09B1FD8C6D}"/>
    <cellStyle name="Beregning 2 3 7 2" xfId="496" xr:uid="{9A2ACA11-1E02-46CB-90C1-0BC110B97D60}"/>
    <cellStyle name="Beregning 2 3 7 2 2" xfId="11100" xr:uid="{2AE7281B-7E03-4468-B1AF-8CE15D9B11C8}"/>
    <cellStyle name="Beregning 2 3 7 2 2 2" xfId="11101" xr:uid="{25D79B33-4C28-49CE-9DFD-44B5764CA9F4}"/>
    <cellStyle name="Beregning 2 3 7 2 3" xfId="11102" xr:uid="{D6381395-C535-4D35-83B0-37EA9471B0F7}"/>
    <cellStyle name="Beregning 2 3 7 2 4" xfId="11099" xr:uid="{B8B760E5-C175-4A87-A586-EB393CC42282}"/>
    <cellStyle name="Beregning 2 3 7 3" xfId="11103" xr:uid="{F3FD628A-C2FE-47BD-9E67-E1772850D37F}"/>
    <cellStyle name="Beregning 2 3 7 3 2" xfId="11104" xr:uid="{7B168E55-6A5C-4F60-A66C-E6494A539298}"/>
    <cellStyle name="Beregning 2 3 7 4" xfId="11105" xr:uid="{E132BC1E-815C-4732-A62F-3284DAF98E70}"/>
    <cellStyle name="Beregning 2 3 7 5" xfId="6404" xr:uid="{21C1CE49-6166-4038-B4ED-062F5B88D844}"/>
    <cellStyle name="Beregning 2 3 8" xfId="497" xr:uid="{7201F246-4989-42DA-A6BB-F8A332045BD5}"/>
    <cellStyle name="Beregning 2 3 8 2" xfId="11107" xr:uid="{724617B7-FEEC-43DF-87BE-3B85724058BE}"/>
    <cellStyle name="Beregning 2 3 8 2 2" xfId="11108" xr:uid="{125B2A29-8C7F-4568-AD8C-10EDCB5465CE}"/>
    <cellStyle name="Beregning 2 3 8 2 2 2" xfId="11109" xr:uid="{EC8E26D0-F9DD-4AFA-A044-839516E517B8}"/>
    <cellStyle name="Beregning 2 3 8 2 3" xfId="11110" xr:uid="{9B85161C-8690-4C9D-A27C-F86703F7C964}"/>
    <cellStyle name="Beregning 2 3 8 3" xfId="11111" xr:uid="{5DBD26A8-C1BA-45CD-BB61-55E4BA3128BE}"/>
    <cellStyle name="Beregning 2 3 8 3 2" xfId="11112" xr:uid="{2BB6D746-2238-45C4-A0C3-41FFDEA322AE}"/>
    <cellStyle name="Beregning 2 3 8 4" xfId="11113" xr:uid="{E778B147-F24D-410E-9927-8887255A5EA0}"/>
    <cellStyle name="Beregning 2 3 8 5" xfId="11106" xr:uid="{EB706A5F-21F8-4AE7-A8CF-FA1B591DA0DE}"/>
    <cellStyle name="Beregning 2 3 9" xfId="5257" xr:uid="{276E8B5D-8589-4CC3-B644-3CEB13DEB331}"/>
    <cellStyle name="Beregning 2 3 9 2" xfId="11115" xr:uid="{E6873F4C-E0EA-42BE-B32E-CD10BB829781}"/>
    <cellStyle name="Beregning 2 3 9 2 2" xfId="11116" xr:uid="{8FE6A7C8-2D38-4F08-B4FF-2BB3DCA5D8DD}"/>
    <cellStyle name="Beregning 2 3 9 3" xfId="11117" xr:uid="{72A3478E-0347-43A6-958E-D4518118E4B7}"/>
    <cellStyle name="Beregning 2 3 9 4" xfId="11114" xr:uid="{C456AB8D-153F-4113-9C77-05DD69756419}"/>
    <cellStyle name="Beregning 2 30" xfId="498" xr:uid="{E120B863-E201-4389-BE2C-8C408812EE68}"/>
    <cellStyle name="Beregning 2 30 2" xfId="499" xr:uid="{DFF5B067-22EC-45C5-A583-4C344B0096B8}"/>
    <cellStyle name="Beregning 2 30 2 2" xfId="11119" xr:uid="{5F2ABA2F-3A0B-4343-9F37-B0AB17208F10}"/>
    <cellStyle name="Beregning 2 30 2 3" xfId="11118" xr:uid="{6D733B5F-5D53-44C8-966B-FC87F73D6C17}"/>
    <cellStyle name="Beregning 2 30 3" xfId="11120" xr:uid="{878B50DF-D714-41F6-AF04-D4613A24C0D7}"/>
    <cellStyle name="Beregning 2 30 4" xfId="6405" xr:uid="{18669CD1-360E-420B-BB11-270E876DAA33}"/>
    <cellStyle name="Beregning 2 31" xfId="500" xr:uid="{3F9E5CD6-FFD8-4B45-B534-3F4B42637AA5}"/>
    <cellStyle name="Beregning 2 31 2" xfId="501" xr:uid="{CFA840F6-2DCD-4D43-880D-910F5F0E1310}"/>
    <cellStyle name="Beregning 2 31 2 2" xfId="11122" xr:uid="{7C59D3B0-176C-4970-907E-D86FB0750DD9}"/>
    <cellStyle name="Beregning 2 31 2 3" xfId="11121" xr:uid="{7F91306F-7F45-49BA-AABD-4D0D976C9E03}"/>
    <cellStyle name="Beregning 2 31 3" xfId="11123" xr:uid="{8E93F22F-06CF-426C-9E5E-8F3FABA865E8}"/>
    <cellStyle name="Beregning 2 31 4" xfId="6406" xr:uid="{ADBCB963-7BCA-4A76-BAE4-F0763E693F56}"/>
    <cellStyle name="Beregning 2 32" xfId="502" xr:uid="{01C6A2E5-5678-44E7-ACC3-E8958F7CC7FF}"/>
    <cellStyle name="Beregning 2 32 2" xfId="503" xr:uid="{D604F861-9359-4C66-ADAB-6B3C55DD9922}"/>
    <cellStyle name="Beregning 2 32 2 2" xfId="11125" xr:uid="{B108F440-3569-47DF-80BA-1824943ADA09}"/>
    <cellStyle name="Beregning 2 32 2 3" xfId="11124" xr:uid="{85E75544-563E-4948-BC63-44C747C1C744}"/>
    <cellStyle name="Beregning 2 32 3" xfId="11126" xr:uid="{8051C7A9-36F7-4DCD-B51E-921CB24FDF89}"/>
    <cellStyle name="Beregning 2 32 4" xfId="6407" xr:uid="{F1AB2DB3-37E6-4360-A965-2EA1CFEE674B}"/>
    <cellStyle name="Beregning 2 33" xfId="504" xr:uid="{F12F7F6A-DA3D-46D5-95BB-9966746D1E98}"/>
    <cellStyle name="Beregning 2 33 2" xfId="505" xr:uid="{730623BB-553A-4E17-B469-D96D7053519B}"/>
    <cellStyle name="Beregning 2 33 2 2" xfId="11128" xr:uid="{FBDF13D7-FED3-4A45-A7AE-E7C3906ADF2B}"/>
    <cellStyle name="Beregning 2 33 2 3" xfId="11127" xr:uid="{9049F073-6E7E-4F9E-B21D-3A6A811EC624}"/>
    <cellStyle name="Beregning 2 33 3" xfId="11129" xr:uid="{81644A57-31DF-4C71-A9A0-2DEE69F9C5E2}"/>
    <cellStyle name="Beregning 2 33 4" xfId="6408" xr:uid="{E6BBD031-B46C-46B0-94AF-D8C2636DD40E}"/>
    <cellStyle name="Beregning 2 34" xfId="506" xr:uid="{AA3E60D8-AC1D-401D-8D22-FE9E91633A6C}"/>
    <cellStyle name="Beregning 2 34 2" xfId="507" xr:uid="{6FF2C286-8668-47BF-A736-FD2ED2F4387C}"/>
    <cellStyle name="Beregning 2 34 2 2" xfId="11131" xr:uid="{9467F3AC-8A7E-4A80-BDB0-A094B9F2801A}"/>
    <cellStyle name="Beregning 2 34 2 3" xfId="11130" xr:uid="{7532B0CC-AC4B-4E94-B882-6E7D61FEF5EC}"/>
    <cellStyle name="Beregning 2 34 3" xfId="11132" xr:uid="{BC0D5701-A337-474D-B680-A23612485C93}"/>
    <cellStyle name="Beregning 2 34 4" xfId="6409" xr:uid="{6883528C-AD93-4B99-8E07-324A95806B61}"/>
    <cellStyle name="Beregning 2 35" xfId="508" xr:uid="{A0CD8FB3-3114-4664-BAFF-EB9F3457F387}"/>
    <cellStyle name="Beregning 2 35 2" xfId="509" xr:uid="{6BA1B3FC-0D0D-4213-BDF8-7F9D7655854D}"/>
    <cellStyle name="Beregning 2 35 2 2" xfId="11134" xr:uid="{D61D32E3-70A4-470C-BA49-9ECEDF82410D}"/>
    <cellStyle name="Beregning 2 35 2 3" xfId="11133" xr:uid="{5AC73D11-8702-4B1D-8D72-80F0406B94E7}"/>
    <cellStyle name="Beregning 2 35 3" xfId="11135" xr:uid="{B92F0711-517E-4153-9CC1-DF2DEC5B6FDD}"/>
    <cellStyle name="Beregning 2 35 4" xfId="6410" xr:uid="{62EB06AF-E9CB-46A6-8293-CC49EEF9FE3F}"/>
    <cellStyle name="Beregning 2 36" xfId="510" xr:uid="{71C416E9-FA38-4ECA-AF0C-4E9054D7830E}"/>
    <cellStyle name="Beregning 2 36 2" xfId="511" xr:uid="{A4C22A2D-DF0A-484C-B215-4AF5E7E89CC6}"/>
    <cellStyle name="Beregning 2 36 2 2" xfId="11137" xr:uid="{4EE6D2E0-7011-4436-9E00-74600E18ECA9}"/>
    <cellStyle name="Beregning 2 36 2 3" xfId="11136" xr:uid="{D3A79049-F93C-4ED8-B65A-314D2B671DFC}"/>
    <cellStyle name="Beregning 2 36 3" xfId="11138" xr:uid="{F13D83AD-71A0-4C1E-868A-8667096FA858}"/>
    <cellStyle name="Beregning 2 36 4" xfId="6411" xr:uid="{0DE7C83F-E74C-4124-A09F-1B1AB9E004D2}"/>
    <cellStyle name="Beregning 2 37" xfId="512" xr:uid="{BEF86C42-E0F0-4AED-BCF1-24188F259668}"/>
    <cellStyle name="Beregning 2 37 2" xfId="513" xr:uid="{1D4717A5-7AD7-4069-B4C9-156EB150697A}"/>
    <cellStyle name="Beregning 2 37 2 2" xfId="11140" xr:uid="{9EEFEB64-E96A-46BE-9E64-BCBCD5F8735F}"/>
    <cellStyle name="Beregning 2 37 2 3" xfId="11139" xr:uid="{4C1C316E-757C-4531-86DC-00112CA72780}"/>
    <cellStyle name="Beregning 2 37 3" xfId="11141" xr:uid="{4A804870-07A9-4E63-A73C-14492F4D9825}"/>
    <cellStyle name="Beregning 2 37 4" xfId="6412" xr:uid="{1A11A88C-A6E5-44F0-A082-020D2538D098}"/>
    <cellStyle name="Beregning 2 38" xfId="514" xr:uid="{557B6F29-0864-4E8D-BE82-3E85CEB99FD4}"/>
    <cellStyle name="Beregning 2 38 2" xfId="515" xr:uid="{AE5A0F87-0D9E-40BE-B08F-D78922CCDFFD}"/>
    <cellStyle name="Beregning 2 38 2 2" xfId="11143" xr:uid="{A7E36A18-A83E-46FA-87A1-979B26D39E8E}"/>
    <cellStyle name="Beregning 2 38 2 3" xfId="11142" xr:uid="{843CFEB6-4992-4126-A5D9-BBB6A68F020E}"/>
    <cellStyle name="Beregning 2 38 3" xfId="11144" xr:uid="{8DC765EF-5285-4AAE-88A5-061D106A7E52}"/>
    <cellStyle name="Beregning 2 38 4" xfId="6413" xr:uid="{A90DD898-DB64-4E23-89B0-E5F41E4D90F1}"/>
    <cellStyle name="Beregning 2 39" xfId="516" xr:uid="{4EF5344B-0DE2-480A-857E-BD6317A9183E}"/>
    <cellStyle name="Beregning 2 39 2" xfId="517" xr:uid="{7FE63D69-44D1-4331-B8D5-5198399BA8C8}"/>
    <cellStyle name="Beregning 2 39 2 2" xfId="11146" xr:uid="{F63917EC-3350-4E72-B6B7-A93D429889EE}"/>
    <cellStyle name="Beregning 2 39 2 3" xfId="11145" xr:uid="{27466DCE-246D-42CB-B584-AA9B5BE7D419}"/>
    <cellStyle name="Beregning 2 39 3" xfId="11147" xr:uid="{E30CEF5A-E626-4BF3-A4FF-E49BA9F6BE3E}"/>
    <cellStyle name="Beregning 2 39 4" xfId="6414" xr:uid="{90FB5126-1237-4028-9677-FD886A4D3A84}"/>
    <cellStyle name="Beregning 2 4" xfId="518" xr:uid="{66B9C3B3-9057-41F6-9A98-4F6E4A5FDF05}"/>
    <cellStyle name="Beregning 2 4 10" xfId="5570" xr:uid="{0E63D573-5C31-4440-9FC9-721035B02E4F}"/>
    <cellStyle name="Beregning 2 4 10 2" xfId="11149" xr:uid="{DBCA41FF-8B73-446E-ACAF-B3B74C5AB692}"/>
    <cellStyle name="Beregning 2 4 10 2 2" xfId="11150" xr:uid="{E6842E65-67D6-4379-AD65-42D6EB245514}"/>
    <cellStyle name="Beregning 2 4 10 2 2 2" xfId="11151" xr:uid="{A7675ACC-F122-43C8-9150-8709D29F2738}"/>
    <cellStyle name="Beregning 2 4 10 2 3" xfId="11152" xr:uid="{14D42B6F-6B57-4BED-BBA5-1ECFD124A50E}"/>
    <cellStyle name="Beregning 2 4 10 3" xfId="11153" xr:uid="{24E7719F-B9F1-4F43-A056-41B37C6607F4}"/>
    <cellStyle name="Beregning 2 4 10 3 2" xfId="11154" xr:uid="{3AEC5ADD-DDFF-4DBD-9D68-8A2E9A16F9B2}"/>
    <cellStyle name="Beregning 2 4 10 4" xfId="11155" xr:uid="{EE77A24A-4020-44C2-AC29-51A0E6B96FC2}"/>
    <cellStyle name="Beregning 2 4 10 5" xfId="11148" xr:uid="{B479B618-0DD7-4EB0-AB8E-822B3E724495}"/>
    <cellStyle name="Beregning 2 4 11" xfId="5785" xr:uid="{0086FEE4-2EC6-4DF0-9B6A-DFB534D619FF}"/>
    <cellStyle name="Beregning 2 4 11 2" xfId="11157" xr:uid="{85C1D520-5C8A-49B1-8C6F-D05FD1A204F9}"/>
    <cellStyle name="Beregning 2 4 11 3" xfId="11156" xr:uid="{A6EC7FA5-E708-4753-9312-5B7607915B6C}"/>
    <cellStyle name="Beregning 2 4 12" xfId="5953" xr:uid="{FE3A1E66-7091-413F-8B42-2053FC65AF86}"/>
    <cellStyle name="Beregning 2 4 2" xfId="519" xr:uid="{3A87078B-E522-4B4A-82F0-076FA7A469E1}"/>
    <cellStyle name="Beregning 2 4 2 2" xfId="520" xr:uid="{4547B968-2722-435F-94A7-6C8D24DE4D5C}"/>
    <cellStyle name="Beregning 2 4 2 2 2" xfId="11159" xr:uid="{76C3A95B-AEFF-40C0-93D4-74ADE57F7911}"/>
    <cellStyle name="Beregning 2 4 2 2 2 2" xfId="11160" xr:uid="{4CD87525-7DD6-41BC-932E-CD1C6D50E07C}"/>
    <cellStyle name="Beregning 2 4 2 2 3" xfId="11161" xr:uid="{41099464-BE47-4EAC-AE09-8572F1727A71}"/>
    <cellStyle name="Beregning 2 4 2 2 4" xfId="11158" xr:uid="{1B4D47B6-FD9B-4AFB-B794-52A139BD8476}"/>
    <cellStyle name="Beregning 2 4 2 3" xfId="11162" xr:uid="{3FBD25EB-F3A7-4D4D-BC94-92AA527A0ED5}"/>
    <cellStyle name="Beregning 2 4 2 3 2" xfId="11163" xr:uid="{98DBD450-C620-4655-8E5F-36F3566328A3}"/>
    <cellStyle name="Beregning 2 4 2 4" xfId="11164" xr:uid="{A7403AB6-B589-499C-BAA4-2272E0BA819F}"/>
    <cellStyle name="Beregning 2 4 2 5" xfId="6415" xr:uid="{EA3EDD17-0999-4BCF-A18B-CF828A54E958}"/>
    <cellStyle name="Beregning 2 4 3" xfId="521" xr:uid="{2CB81937-D337-4C06-A94D-FEA688287C3A}"/>
    <cellStyle name="Beregning 2 4 3 2" xfId="522" xr:uid="{F6065E6E-5161-48EE-9307-B1B537EDFD10}"/>
    <cellStyle name="Beregning 2 4 3 2 2" xfId="11166" xr:uid="{53BBCD95-8603-4DB6-B736-91FDA65BDA0A}"/>
    <cellStyle name="Beregning 2 4 3 2 2 2" xfId="11167" xr:uid="{60EC1D2A-5BED-4F38-AE0E-C24B9CFA5805}"/>
    <cellStyle name="Beregning 2 4 3 2 3" xfId="11168" xr:uid="{F870AD77-BE92-4DEE-9132-0850D3D4BDE0}"/>
    <cellStyle name="Beregning 2 4 3 2 4" xfId="11165" xr:uid="{4A9BBE5D-7663-4BB8-8A4A-ABE75C664800}"/>
    <cellStyle name="Beregning 2 4 3 3" xfId="11169" xr:uid="{2F1F3E36-A3CC-407D-9CE0-C5568253A408}"/>
    <cellStyle name="Beregning 2 4 3 3 2" xfId="11170" xr:uid="{15D53700-96E6-48DF-BDB8-09F086125717}"/>
    <cellStyle name="Beregning 2 4 3 4" xfId="11171" xr:uid="{1E9CAA68-975A-443A-9BD9-09221CA3B2BD}"/>
    <cellStyle name="Beregning 2 4 3 5" xfId="6416" xr:uid="{0E3C5C1C-EE71-49C7-AA75-0B5F3746F9B3}"/>
    <cellStyle name="Beregning 2 4 4" xfId="523" xr:uid="{BD4E97DC-42ED-4C91-951E-C6F9C0E221E2}"/>
    <cellStyle name="Beregning 2 4 4 2" xfId="524" xr:uid="{41DCDF63-479B-475F-AD88-EF14158E4EA5}"/>
    <cellStyle name="Beregning 2 4 4 2 2" xfId="11173" xr:uid="{7FD5FA8F-7701-4903-A017-7515A2D5017D}"/>
    <cellStyle name="Beregning 2 4 4 2 2 2" xfId="11174" xr:uid="{FAF42CE3-DAD8-44EE-9B68-498183ED5C50}"/>
    <cellStyle name="Beregning 2 4 4 2 3" xfId="11175" xr:uid="{AE798998-11EF-44F9-83A4-CEA978CCB2DB}"/>
    <cellStyle name="Beregning 2 4 4 2 4" xfId="11172" xr:uid="{F5A524BC-135C-4E94-B115-3959306F429C}"/>
    <cellStyle name="Beregning 2 4 4 3" xfId="11176" xr:uid="{A00A2F53-04C1-4049-A3ED-A930095B2904}"/>
    <cellStyle name="Beregning 2 4 4 3 2" xfId="11177" xr:uid="{8ED7BE0B-E3CB-4E1F-B17F-35466FCFCDB8}"/>
    <cellStyle name="Beregning 2 4 4 4" xfId="11178" xr:uid="{AA20BDA3-819B-4DC7-86B6-5C3CD31D54AB}"/>
    <cellStyle name="Beregning 2 4 4 5" xfId="6417" xr:uid="{861085ED-273B-4A61-B1B1-452D92B80204}"/>
    <cellStyle name="Beregning 2 4 5" xfId="525" xr:uid="{31A65374-E46D-4634-A668-709396F58232}"/>
    <cellStyle name="Beregning 2 4 5 2" xfId="526" xr:uid="{15472DEC-1E18-4639-A336-24CA4D3EEFB3}"/>
    <cellStyle name="Beregning 2 4 5 2 2" xfId="11180" xr:uid="{571A40A1-0598-47D6-A3E7-AB2CB831DC83}"/>
    <cellStyle name="Beregning 2 4 5 2 2 2" xfId="11181" xr:uid="{435259FD-9780-4EBB-BC4A-AC440EE92458}"/>
    <cellStyle name="Beregning 2 4 5 2 3" xfId="11182" xr:uid="{25E2EE9A-EF43-4320-847C-58396014E684}"/>
    <cellStyle name="Beregning 2 4 5 2 4" xfId="11179" xr:uid="{B1DE65F9-DEBE-4366-A2D5-B229908F93E1}"/>
    <cellStyle name="Beregning 2 4 5 3" xfId="11183" xr:uid="{A307AD8F-2188-4336-AD46-7F27B5416B5C}"/>
    <cellStyle name="Beregning 2 4 5 3 2" xfId="11184" xr:uid="{6BBB074C-EABA-461F-8C08-E228618E3CA7}"/>
    <cellStyle name="Beregning 2 4 5 4" xfId="11185" xr:uid="{139AA3FF-42F8-4153-91F5-F184A47F5315}"/>
    <cellStyle name="Beregning 2 4 5 5" xfId="6418" xr:uid="{98EBE38A-B6A6-491C-AD7F-B3B800B92A5C}"/>
    <cellStyle name="Beregning 2 4 6" xfId="527" xr:uid="{A3DB3E66-8539-444C-9F91-5C3512AF20BD}"/>
    <cellStyle name="Beregning 2 4 6 2" xfId="528" xr:uid="{EBDB4047-3682-407A-BBDE-156DE3E66B76}"/>
    <cellStyle name="Beregning 2 4 6 2 2" xfId="11187" xr:uid="{B2361C52-1825-4D46-BCD8-BB5469CB2DF7}"/>
    <cellStyle name="Beregning 2 4 6 2 2 2" xfId="11188" xr:uid="{8C28E131-635B-4CD7-96B1-B92EE456F399}"/>
    <cellStyle name="Beregning 2 4 6 2 3" xfId="11189" xr:uid="{36128005-5098-4E38-9D4C-4C43BD1E4EE3}"/>
    <cellStyle name="Beregning 2 4 6 2 4" xfId="11186" xr:uid="{5AF397B8-9501-4CC9-95B1-07464BBF70F3}"/>
    <cellStyle name="Beregning 2 4 6 3" xfId="11190" xr:uid="{A90DE0A9-D3C6-466A-BE0A-E7E70382CE88}"/>
    <cellStyle name="Beregning 2 4 6 3 2" xfId="11191" xr:uid="{F6221A51-5671-4D92-B09D-FF6EB492130C}"/>
    <cellStyle name="Beregning 2 4 6 4" xfId="11192" xr:uid="{548C4427-46B2-4DCF-A50B-846B1918A47D}"/>
    <cellStyle name="Beregning 2 4 6 5" xfId="6419" xr:uid="{E0589286-42FA-4719-ADB1-C276D6F4CD2D}"/>
    <cellStyle name="Beregning 2 4 7" xfId="529" xr:uid="{4040AFE3-4127-4DA7-B38B-746368AAC277}"/>
    <cellStyle name="Beregning 2 4 7 2" xfId="530" xr:uid="{2B48CD65-C57C-4ECE-87B6-2B6A00D4B4E2}"/>
    <cellStyle name="Beregning 2 4 7 2 2" xfId="11194" xr:uid="{E6E39229-84C5-46E2-B5E5-2CF460F8A434}"/>
    <cellStyle name="Beregning 2 4 7 2 2 2" xfId="11195" xr:uid="{8C75FD06-F65C-4F43-B0D0-77F5B61B7391}"/>
    <cellStyle name="Beregning 2 4 7 2 3" xfId="11196" xr:uid="{1546F19E-F9F2-4B52-AE85-8286DB586D84}"/>
    <cellStyle name="Beregning 2 4 7 2 4" xfId="11193" xr:uid="{154F9477-1310-4043-9A14-2700645ECE45}"/>
    <cellStyle name="Beregning 2 4 7 3" xfId="11197" xr:uid="{A8046FB3-5480-4463-BD8C-1C6B82F480D5}"/>
    <cellStyle name="Beregning 2 4 7 3 2" xfId="11198" xr:uid="{BA9EDA18-CE85-47C0-A9DA-E5C20554085E}"/>
    <cellStyle name="Beregning 2 4 7 4" xfId="11199" xr:uid="{709B012D-283F-4696-B305-5B65719D9DAD}"/>
    <cellStyle name="Beregning 2 4 7 5" xfId="6420" xr:uid="{FE3DE347-A66A-4517-A989-7FAE3D3332F5}"/>
    <cellStyle name="Beregning 2 4 8" xfId="531" xr:uid="{CF33508A-157D-4268-AF48-42325F3B9A6A}"/>
    <cellStyle name="Beregning 2 4 8 2" xfId="11201" xr:uid="{B423B6B8-698F-4112-9961-C8BA41C7A3FC}"/>
    <cellStyle name="Beregning 2 4 8 2 2" xfId="11202" xr:uid="{7EDC31DC-E657-42AE-8BC3-FE78DF640AD9}"/>
    <cellStyle name="Beregning 2 4 8 2 2 2" xfId="11203" xr:uid="{9354F5D4-97B2-4F9F-A934-437316B01C70}"/>
    <cellStyle name="Beregning 2 4 8 2 3" xfId="11204" xr:uid="{53543BC8-7512-4A87-A6CD-86AEF0C15D92}"/>
    <cellStyle name="Beregning 2 4 8 3" xfId="11205" xr:uid="{8C6B361D-7277-446B-87A3-90DDD29A49DB}"/>
    <cellStyle name="Beregning 2 4 8 3 2" xfId="11206" xr:uid="{27BFADFD-26F0-43B6-893B-5FA7E956532E}"/>
    <cellStyle name="Beregning 2 4 8 4" xfId="11207" xr:uid="{EC08C544-4920-4768-B6A6-F466A8EBF5E9}"/>
    <cellStyle name="Beregning 2 4 8 5" xfId="11200" xr:uid="{13CF2B78-1184-4D11-96F2-D57A3B2E4181}"/>
    <cellStyle name="Beregning 2 4 9" xfId="5258" xr:uid="{43503E12-5912-4AB3-BA1B-EF7F5BDDDDA8}"/>
    <cellStyle name="Beregning 2 4 9 2" xfId="11209" xr:uid="{8928618C-6435-46A2-A3A0-0D59EA8EA038}"/>
    <cellStyle name="Beregning 2 4 9 2 2" xfId="11210" xr:uid="{B330D132-3229-4C0A-AF90-6C9AB3B75D8F}"/>
    <cellStyle name="Beregning 2 4 9 3" xfId="11211" xr:uid="{231D241E-85A4-41FB-8252-8F22BC74D206}"/>
    <cellStyle name="Beregning 2 4 9 4" xfId="11208" xr:uid="{5770CCFD-D319-4637-9D36-F794C3C1D758}"/>
    <cellStyle name="Beregning 2 40" xfId="532" xr:uid="{E640043E-7500-4D83-8B4B-151B89CA02B0}"/>
    <cellStyle name="Beregning 2 40 2" xfId="533" xr:uid="{A58D166A-E492-4B8B-AC09-EEC7DBC6A95D}"/>
    <cellStyle name="Beregning 2 40 2 2" xfId="11213" xr:uid="{EAD9DC07-6687-45AB-BD9A-BF9A705CC117}"/>
    <cellStyle name="Beregning 2 40 2 3" xfId="11212" xr:uid="{B24C7F31-B210-4D93-B7A6-9E38437A0CB2}"/>
    <cellStyle name="Beregning 2 40 3" xfId="11214" xr:uid="{4EEA2495-BF6F-4C35-A8DD-DAAEC5BD7BD2}"/>
    <cellStyle name="Beregning 2 40 4" xfId="6421" xr:uid="{FC881F54-7634-4F36-B4B2-04A4E439D292}"/>
    <cellStyle name="Beregning 2 41" xfId="534" xr:uid="{DFDB3E7D-4BD4-4FC2-8D56-F9F7C56EB1E7}"/>
    <cellStyle name="Beregning 2 41 2" xfId="535" xr:uid="{90893CC6-B974-4917-B8D3-89987A263695}"/>
    <cellStyle name="Beregning 2 41 2 2" xfId="11216" xr:uid="{3730DAF8-2C5D-47DD-A9C0-C3E04539BB33}"/>
    <cellStyle name="Beregning 2 41 2 3" xfId="11215" xr:uid="{07BC6D02-CCFE-43C9-A7AE-7381FCE2C3DF}"/>
    <cellStyle name="Beregning 2 41 3" xfId="11217" xr:uid="{17455668-F9B9-4646-AC31-12CB13D13C9A}"/>
    <cellStyle name="Beregning 2 41 4" xfId="6422" xr:uid="{5A392571-BDFB-4D39-A188-20DBA872F430}"/>
    <cellStyle name="Beregning 2 42" xfId="536" xr:uid="{B70A083E-A555-4B02-8BFE-8E326896B26F}"/>
    <cellStyle name="Beregning 2 42 2" xfId="537" xr:uid="{6A23EF31-070D-4809-8D65-102DC17008DB}"/>
    <cellStyle name="Beregning 2 42 2 2" xfId="11219" xr:uid="{F4287466-B3EC-4473-BEEE-B818FB8CD280}"/>
    <cellStyle name="Beregning 2 42 2 3" xfId="11218" xr:uid="{4B831F3C-26D1-44D3-871E-DAB64BE17E7F}"/>
    <cellStyle name="Beregning 2 42 3" xfId="11220" xr:uid="{3CC5ECE9-9319-4F59-B06E-20699F67D498}"/>
    <cellStyle name="Beregning 2 42 4" xfId="6423" xr:uid="{C146F972-C96D-41B9-A616-82F4A0083D50}"/>
    <cellStyle name="Beregning 2 43" xfId="538" xr:uid="{B37F033A-219D-4290-BD28-71B9B44A9479}"/>
    <cellStyle name="Beregning 2 43 2" xfId="539" xr:uid="{C09D20FB-E096-44AA-903F-7C33110ED4E6}"/>
    <cellStyle name="Beregning 2 43 2 2" xfId="11222" xr:uid="{C3CB4C5A-3693-496F-9352-BD09E244D1AB}"/>
    <cellStyle name="Beregning 2 43 2 3" xfId="11221" xr:uid="{952B653B-1926-4BDA-8C82-70ED6BA14FCB}"/>
    <cellStyle name="Beregning 2 43 3" xfId="11223" xr:uid="{B373988E-F566-4539-A1BE-741A1A86FA23}"/>
    <cellStyle name="Beregning 2 43 4" xfId="6424" xr:uid="{309337ED-0D44-4257-8FF2-67249C9291FD}"/>
    <cellStyle name="Beregning 2 44" xfId="540" xr:uid="{CB7D0C2B-EEDB-401E-A35A-E583A81D3120}"/>
    <cellStyle name="Beregning 2 44 2" xfId="541" xr:uid="{09A9A4D0-74FF-41F9-B710-899BD96FC1FF}"/>
    <cellStyle name="Beregning 2 44 2 2" xfId="11225" xr:uid="{F6593192-911A-4CC3-9AE4-523BF5B4BAF5}"/>
    <cellStyle name="Beregning 2 44 2 3" xfId="11224" xr:uid="{1DECDFFA-6110-49B5-8D62-F19535E45818}"/>
    <cellStyle name="Beregning 2 44 3" xfId="11226" xr:uid="{B9DEE83F-668E-448A-B870-DC52A7246D04}"/>
    <cellStyle name="Beregning 2 44 4" xfId="6425" xr:uid="{A9221FE3-6102-417D-8705-CEE2A249AFFD}"/>
    <cellStyle name="Beregning 2 45" xfId="542" xr:uid="{68954508-6A11-4C07-A8F5-AD186BE32526}"/>
    <cellStyle name="Beregning 2 45 2" xfId="543" xr:uid="{BAE5917D-62F2-49DA-8A1F-99EF45DBF1FC}"/>
    <cellStyle name="Beregning 2 45 2 2" xfId="11228" xr:uid="{AEA4E90F-5F1D-4577-BFA2-B27B514AAF2E}"/>
    <cellStyle name="Beregning 2 45 2 3" xfId="11227" xr:uid="{DFD2FAC9-9D61-449C-AFA4-C028341FB7D7}"/>
    <cellStyle name="Beregning 2 45 3" xfId="11229" xr:uid="{A71BFDC8-1823-4E10-889E-D91BDC3F667D}"/>
    <cellStyle name="Beregning 2 45 4" xfId="6426" xr:uid="{947DABE2-0339-425F-A21D-464DEF624E14}"/>
    <cellStyle name="Beregning 2 46" xfId="544" xr:uid="{F1C9526E-ED60-40F4-A8F1-B247D0C24868}"/>
    <cellStyle name="Beregning 2 46 2" xfId="545" xr:uid="{E63B0612-77D7-4C02-B5C1-6DE7DF44A9F6}"/>
    <cellStyle name="Beregning 2 46 2 2" xfId="11231" xr:uid="{AB001E78-2505-4D57-AE93-EDD30DB4CC93}"/>
    <cellStyle name="Beregning 2 46 2 3" xfId="11230" xr:uid="{831E619B-9E76-4BD9-BEBC-44D3E2AAF91C}"/>
    <cellStyle name="Beregning 2 46 3" xfId="11232" xr:uid="{E8782F2E-B87E-4EDF-87D2-94A70B5313BF}"/>
    <cellStyle name="Beregning 2 46 4" xfId="6427" xr:uid="{1DDBCB77-0C48-48BB-96B1-3D445A00769A}"/>
    <cellStyle name="Beregning 2 47" xfId="546" xr:uid="{246720D7-BE5D-4AD5-8769-6FABDF5EED03}"/>
    <cellStyle name="Beregning 2 47 2" xfId="547" xr:uid="{DD428D70-F38E-4125-845E-418545F45BBA}"/>
    <cellStyle name="Beregning 2 47 2 2" xfId="11234" xr:uid="{EA4FEF0D-E868-4C5C-ABDE-0AC734BF0C2A}"/>
    <cellStyle name="Beregning 2 47 2 3" xfId="11233" xr:uid="{64DCC9E4-ACCB-48AE-87C0-F45DC591A8A0}"/>
    <cellStyle name="Beregning 2 47 3" xfId="11235" xr:uid="{26095DD5-4668-4D8C-BAD8-46594881A975}"/>
    <cellStyle name="Beregning 2 47 4" xfId="6428" xr:uid="{5EE0F15D-7276-4C1F-8B65-B2D1C26CC305}"/>
    <cellStyle name="Beregning 2 48" xfId="548" xr:uid="{0D4F141E-0AD1-499A-A72F-030BCF8F09D7}"/>
    <cellStyle name="Beregning 2 48 2" xfId="549" xr:uid="{D405488C-6AB5-4FAD-A51E-AE6F0DFE513E}"/>
    <cellStyle name="Beregning 2 48 2 2" xfId="11237" xr:uid="{CAB16612-487B-4A05-A668-21B0446C9BB3}"/>
    <cellStyle name="Beregning 2 48 2 3" xfId="11236" xr:uid="{6458AD9D-2E92-4893-840E-D9E45F6814CE}"/>
    <cellStyle name="Beregning 2 48 3" xfId="11238" xr:uid="{1FDB403D-47C9-49EE-973D-4CCCF211D923}"/>
    <cellStyle name="Beregning 2 48 4" xfId="6429" xr:uid="{94A9FBC3-9907-448E-AD8B-45B16963A576}"/>
    <cellStyle name="Beregning 2 49" xfId="550" xr:uid="{3061986C-7507-4C74-B145-350A2CB54F8B}"/>
    <cellStyle name="Beregning 2 49 2" xfId="551" xr:uid="{5A8633B0-6935-468A-9DBB-8BF88D9DE5BB}"/>
    <cellStyle name="Beregning 2 49 2 2" xfId="11240" xr:uid="{2A8C52E7-E03C-4143-85B9-CAA69F22A96B}"/>
    <cellStyle name="Beregning 2 49 2 3" xfId="11239" xr:uid="{3A5E9DE1-EB18-451E-BA72-BDC3E74B9EC6}"/>
    <cellStyle name="Beregning 2 49 3" xfId="11241" xr:uid="{7AD4C073-522B-450B-8462-2918F5B727F9}"/>
    <cellStyle name="Beregning 2 49 4" xfId="6430" xr:uid="{8A4A7624-5A49-4C6A-B2C3-01A068651EC2}"/>
    <cellStyle name="Beregning 2 5" xfId="552" xr:uid="{18B7C579-58BE-4EB9-8C9A-6AE395B0FA1C}"/>
    <cellStyle name="Beregning 2 5 10" xfId="5402" xr:uid="{B9936302-12FC-41E8-8C0F-2B3F44EA90CB}"/>
    <cellStyle name="Beregning 2 5 10 2" xfId="11243" xr:uid="{C8EFD59C-8BF2-4FBD-A3F7-6598A5103C84}"/>
    <cellStyle name="Beregning 2 5 10 2 2" xfId="11244" xr:uid="{6E3B17CF-F9B7-4315-9A76-FD7FB2A8EF34}"/>
    <cellStyle name="Beregning 2 5 10 2 2 2" xfId="11245" xr:uid="{DAD3FAF1-9CA6-4D82-8787-AB4EA8732ABF}"/>
    <cellStyle name="Beregning 2 5 10 2 3" xfId="11246" xr:uid="{BC44687C-6106-420D-81B6-EDBB57F185EE}"/>
    <cellStyle name="Beregning 2 5 10 3" xfId="11247" xr:uid="{65F253D0-A7B0-49F5-8F74-73ED1716C052}"/>
    <cellStyle name="Beregning 2 5 10 3 2" xfId="11248" xr:uid="{96A772C9-B34C-4DFF-B0F1-24C75E56DC4E}"/>
    <cellStyle name="Beregning 2 5 10 4" xfId="11249" xr:uid="{5A85ECCE-4980-4279-AD7D-8680661E89C3}"/>
    <cellStyle name="Beregning 2 5 10 5" xfId="11242" xr:uid="{86D19023-15D6-416E-9D95-4C718337D845}"/>
    <cellStyle name="Beregning 2 5 11" xfId="5871" xr:uid="{C75AC7FB-15DC-44C0-9D16-51B1CE23567F}"/>
    <cellStyle name="Beregning 2 5 11 2" xfId="11251" xr:uid="{2591A2BB-054E-4F44-8AE7-2E06BFD07330}"/>
    <cellStyle name="Beregning 2 5 11 3" xfId="11250" xr:uid="{41A50A87-FEF4-4D8C-B6F1-D5AA37313796}"/>
    <cellStyle name="Beregning 2 5 12" xfId="5992" xr:uid="{F50C6CEF-F28A-4B29-B867-98A59753CC91}"/>
    <cellStyle name="Beregning 2 5 2" xfId="553" xr:uid="{4BAB83C8-BBDD-4E01-A0F4-5F389BA4DC0F}"/>
    <cellStyle name="Beregning 2 5 2 2" xfId="554" xr:uid="{F4876761-1FE9-4F93-8D7D-E0D1D28CAE2F}"/>
    <cellStyle name="Beregning 2 5 2 2 2" xfId="11253" xr:uid="{68B74B9B-C59C-4677-9C47-3A12B2836B40}"/>
    <cellStyle name="Beregning 2 5 2 2 2 2" xfId="11254" xr:uid="{32D8D409-DE85-4FE9-976D-E257C4CA5F44}"/>
    <cellStyle name="Beregning 2 5 2 2 3" xfId="11255" xr:uid="{1F172864-2059-4F6E-BAAF-6E98BDA8F3B6}"/>
    <cellStyle name="Beregning 2 5 2 2 4" xfId="11252" xr:uid="{E18C2E1B-365B-4A30-B5A0-F74797916863}"/>
    <cellStyle name="Beregning 2 5 2 3" xfId="11256" xr:uid="{D185D347-A06C-4272-963C-C091CB4CD3EC}"/>
    <cellStyle name="Beregning 2 5 2 3 2" xfId="11257" xr:uid="{125E9815-7621-4C3F-8A35-E33CC5334A28}"/>
    <cellStyle name="Beregning 2 5 2 4" xfId="11258" xr:uid="{F3A8EDF7-5655-4F26-89A3-85CA163BC794}"/>
    <cellStyle name="Beregning 2 5 2 5" xfId="6431" xr:uid="{0EC7EBF4-9512-4B34-A3D4-7919B2A456C0}"/>
    <cellStyle name="Beregning 2 5 3" xfId="555" xr:uid="{F3F03136-8D17-4A8B-9C7B-B30146068F70}"/>
    <cellStyle name="Beregning 2 5 3 2" xfId="556" xr:uid="{4DABF3D2-DA4A-479A-97B7-AA92077C3392}"/>
    <cellStyle name="Beregning 2 5 3 2 2" xfId="11260" xr:uid="{3391701E-F866-469D-96C4-D1D9AD3F2411}"/>
    <cellStyle name="Beregning 2 5 3 2 2 2" xfId="11261" xr:uid="{0CCDFEEB-0B2A-4E8D-95C0-57B040D9B6B6}"/>
    <cellStyle name="Beregning 2 5 3 2 3" xfId="11262" xr:uid="{D4B088DC-8F39-4EA6-A351-2D657672B78B}"/>
    <cellStyle name="Beregning 2 5 3 2 4" xfId="11259" xr:uid="{6B5CA69C-F24B-486A-8ED4-BA55DC56C645}"/>
    <cellStyle name="Beregning 2 5 3 3" xfId="11263" xr:uid="{7137A276-D5E7-42FA-B274-F09D4659A195}"/>
    <cellStyle name="Beregning 2 5 3 3 2" xfId="11264" xr:uid="{1189F889-B60E-4D97-A605-2009AFC6D1B0}"/>
    <cellStyle name="Beregning 2 5 3 4" xfId="11265" xr:uid="{B102ACE0-EEB1-48C4-8F9E-F3D71416F4A6}"/>
    <cellStyle name="Beregning 2 5 3 5" xfId="6432" xr:uid="{05C296B2-E252-44DD-A01A-E14C9E8FE4D0}"/>
    <cellStyle name="Beregning 2 5 4" xfId="557" xr:uid="{4EEA638B-ACEF-4610-8A95-7261C59E995D}"/>
    <cellStyle name="Beregning 2 5 4 2" xfId="558" xr:uid="{47CD5003-C274-48A0-9FE8-11699792F373}"/>
    <cellStyle name="Beregning 2 5 4 2 2" xfId="11267" xr:uid="{014F4FA2-1DEF-4496-80F8-4A3C686D460E}"/>
    <cellStyle name="Beregning 2 5 4 2 2 2" xfId="11268" xr:uid="{52A4F3CB-3D21-47A0-B12B-8B6B023A1082}"/>
    <cellStyle name="Beregning 2 5 4 2 3" xfId="11269" xr:uid="{99C1E873-901D-4F6B-BC32-89C04A6E0F85}"/>
    <cellStyle name="Beregning 2 5 4 2 4" xfId="11266" xr:uid="{5F7E58CA-E347-4CAE-A2DE-D42C04380CB6}"/>
    <cellStyle name="Beregning 2 5 4 3" xfId="11270" xr:uid="{3019A2D4-1AB6-41B6-88FE-B0BBE5302293}"/>
    <cellStyle name="Beregning 2 5 4 3 2" xfId="11271" xr:uid="{676763FB-1307-4A9C-83BF-C02AC2FC5E71}"/>
    <cellStyle name="Beregning 2 5 4 4" xfId="11272" xr:uid="{DDF13B86-BE69-4421-AEB8-439DF842FBA7}"/>
    <cellStyle name="Beregning 2 5 4 5" xfId="6433" xr:uid="{DFC85328-8C21-4D3A-A1E5-0F51BDABBAE5}"/>
    <cellStyle name="Beregning 2 5 5" xfId="559" xr:uid="{7F07B574-71D5-4C7B-8C06-5F9BAAE6B2B3}"/>
    <cellStyle name="Beregning 2 5 5 2" xfId="560" xr:uid="{F9882B59-A545-4A3E-9DD6-45E5EA0B05F3}"/>
    <cellStyle name="Beregning 2 5 5 2 2" xfId="11274" xr:uid="{4DBD3853-2092-45C8-AECE-2F04392AB9B7}"/>
    <cellStyle name="Beregning 2 5 5 2 2 2" xfId="11275" xr:uid="{1A01733E-D208-45AA-9999-B859DFE55296}"/>
    <cellStyle name="Beregning 2 5 5 2 3" xfId="11276" xr:uid="{52281088-B1DB-4338-842E-9E7EB26ADB93}"/>
    <cellStyle name="Beregning 2 5 5 2 4" xfId="11273" xr:uid="{FA7D224C-23CD-49FB-AE3F-9B91E8200AB3}"/>
    <cellStyle name="Beregning 2 5 5 3" xfId="11277" xr:uid="{BB2F767C-27CE-4334-92CF-DF91D767E7C2}"/>
    <cellStyle name="Beregning 2 5 5 3 2" xfId="11278" xr:uid="{B784921E-FF4D-4DDE-B19E-DD8EC48C1228}"/>
    <cellStyle name="Beregning 2 5 5 4" xfId="11279" xr:uid="{4BBF9775-2E05-40FE-A952-F57462FFF3B2}"/>
    <cellStyle name="Beregning 2 5 5 5" xfId="6434" xr:uid="{215F807D-7169-4188-888D-1D4965B0B8C5}"/>
    <cellStyle name="Beregning 2 5 6" xfId="561" xr:uid="{E849C6D8-4D93-4349-8CF8-7D9A69833A27}"/>
    <cellStyle name="Beregning 2 5 6 2" xfId="562" xr:uid="{D7AF001D-3A43-4801-A866-10E0D20A0223}"/>
    <cellStyle name="Beregning 2 5 6 2 2" xfId="11281" xr:uid="{6E3097BD-0BF3-4057-9B4D-2020882FC23B}"/>
    <cellStyle name="Beregning 2 5 6 2 2 2" xfId="11282" xr:uid="{A0332E53-491E-44F4-ADFF-E510B5878136}"/>
    <cellStyle name="Beregning 2 5 6 2 3" xfId="11283" xr:uid="{7098158D-04F7-4BB0-84D1-4C7006A54B42}"/>
    <cellStyle name="Beregning 2 5 6 2 4" xfId="11280" xr:uid="{E92303D8-0658-4E3F-8E6C-99ECFAAED2C2}"/>
    <cellStyle name="Beregning 2 5 6 3" xfId="11284" xr:uid="{B57F5252-6372-4D37-A527-4862D6743E0B}"/>
    <cellStyle name="Beregning 2 5 6 3 2" xfId="11285" xr:uid="{ED5D4655-371C-46FB-BA39-3F9E7ECA6E37}"/>
    <cellStyle name="Beregning 2 5 6 4" xfId="11286" xr:uid="{9BF7F481-3CD0-4B7C-8814-AB3CD6AEF6A0}"/>
    <cellStyle name="Beregning 2 5 6 5" xfId="6435" xr:uid="{AF7E67B7-9CC2-4BB9-916A-9B358A1354B3}"/>
    <cellStyle name="Beregning 2 5 7" xfId="563" xr:uid="{C62BA4D0-971D-47C1-9DCF-B27E8324C5D0}"/>
    <cellStyle name="Beregning 2 5 7 2" xfId="564" xr:uid="{A893820D-16E9-4C17-8803-639290C74372}"/>
    <cellStyle name="Beregning 2 5 7 2 2" xfId="11288" xr:uid="{5159952F-0E0C-487B-832E-15224DF27CF0}"/>
    <cellStyle name="Beregning 2 5 7 2 2 2" xfId="11289" xr:uid="{4CEB2D5D-C16D-459C-BD57-95A5D749A7A2}"/>
    <cellStyle name="Beregning 2 5 7 2 3" xfId="11290" xr:uid="{F0F4B5D6-E353-4E79-981B-1837B5D60816}"/>
    <cellStyle name="Beregning 2 5 7 2 4" xfId="11287" xr:uid="{38C00944-9BD5-45E5-9E6A-A3E1266CE6BC}"/>
    <cellStyle name="Beregning 2 5 7 3" xfId="11291" xr:uid="{686BA6DC-6FAC-4B9B-AE97-E5770BF1E67D}"/>
    <cellStyle name="Beregning 2 5 7 3 2" xfId="11292" xr:uid="{F83A732B-F691-480A-9F9A-F5165F72B61E}"/>
    <cellStyle name="Beregning 2 5 7 4" xfId="11293" xr:uid="{1E87881B-47CA-4F25-A6B6-A314056FA6E8}"/>
    <cellStyle name="Beregning 2 5 7 5" xfId="6436" xr:uid="{6180C1D7-9148-45C1-8F68-F5BC61A7DF09}"/>
    <cellStyle name="Beregning 2 5 8" xfId="565" xr:uid="{5FA2E4AD-F8AB-4655-B79F-9C96BEB1C2EC}"/>
    <cellStyle name="Beregning 2 5 8 2" xfId="11295" xr:uid="{BFF8B294-CB34-4AC2-A0B5-ED696DA38008}"/>
    <cellStyle name="Beregning 2 5 8 2 2" xfId="11296" xr:uid="{06D05DAC-10F6-4B78-AA46-9D4EC9322B47}"/>
    <cellStyle name="Beregning 2 5 8 2 2 2" xfId="11297" xr:uid="{BD36C9D9-CCEC-484D-8955-099EC837FCCD}"/>
    <cellStyle name="Beregning 2 5 8 2 3" xfId="11298" xr:uid="{DC54A348-60B2-44E4-AC2B-8D1D6E18E468}"/>
    <cellStyle name="Beregning 2 5 8 3" xfId="11299" xr:uid="{C4FB1085-0018-4504-BAC8-DD457311D655}"/>
    <cellStyle name="Beregning 2 5 8 3 2" xfId="11300" xr:uid="{C15257EA-6514-4933-89D6-0281A60ACF0F}"/>
    <cellStyle name="Beregning 2 5 8 4" xfId="11301" xr:uid="{41FEE481-652F-4DD8-AAA4-205511AEF4C9}"/>
    <cellStyle name="Beregning 2 5 8 5" xfId="11294" xr:uid="{F2DEDF34-8F3B-4916-9C5C-53E6FCF91294}"/>
    <cellStyle name="Beregning 2 5 9" xfId="5259" xr:uid="{C4BECB04-7B35-4364-AA48-E7612B23CEA6}"/>
    <cellStyle name="Beregning 2 5 9 2" xfId="11303" xr:uid="{577B61E9-8456-49B7-B058-0FFFB23B04FD}"/>
    <cellStyle name="Beregning 2 5 9 2 2" xfId="11304" xr:uid="{76C5A028-04D5-4F03-AD41-3798ADF4E9E9}"/>
    <cellStyle name="Beregning 2 5 9 3" xfId="11305" xr:uid="{CFDF13F4-73C4-4AEA-9A0A-9EE5890E102D}"/>
    <cellStyle name="Beregning 2 5 9 4" xfId="11302" xr:uid="{00B21466-71C8-4C9C-B89B-004799A5965A}"/>
    <cellStyle name="Beregning 2 50" xfId="566" xr:uid="{92059008-D364-40E4-BEDD-C9DABA7F291C}"/>
    <cellStyle name="Beregning 2 50 2" xfId="567" xr:uid="{7CF7FAE4-0085-426F-BB74-B43838FA29E8}"/>
    <cellStyle name="Beregning 2 50 2 2" xfId="11307" xr:uid="{A58E9788-B30A-4AC7-8605-85B9372A21A0}"/>
    <cellStyle name="Beregning 2 50 2 3" xfId="11306" xr:uid="{0E1C19C9-13DE-4A18-A406-25102B320136}"/>
    <cellStyle name="Beregning 2 50 3" xfId="11308" xr:uid="{79B918C1-81C3-4B36-9DCA-1A1A314A5AEB}"/>
    <cellStyle name="Beregning 2 50 4" xfId="6437" xr:uid="{A5EF6C47-A187-4C79-8B53-2CCB85F80B50}"/>
    <cellStyle name="Beregning 2 51" xfId="568" xr:uid="{B0DAF200-99A4-4EE3-BF85-5055BC2FB9C2}"/>
    <cellStyle name="Beregning 2 51 2" xfId="11310" xr:uid="{9A38D902-0CC3-429F-9FB0-E099A1702A37}"/>
    <cellStyle name="Beregning 2 51 3" xfId="11309" xr:uid="{87DB6D83-3CA4-4AA3-80AC-782098784D0D}"/>
    <cellStyle name="Beregning 2 52" xfId="11311" xr:uid="{28DEFD3C-E862-4944-8AEC-EAA61940CEE3}"/>
    <cellStyle name="Beregning 2 6" xfId="569" xr:uid="{5F8CDA2F-0299-4F32-BED4-49D50336E29F}"/>
    <cellStyle name="Beregning 2 6 10" xfId="5323" xr:uid="{C0BC93F0-F8CE-4D3E-BA1F-3FD00E835BD9}"/>
    <cellStyle name="Beregning 2 6 10 2" xfId="11313" xr:uid="{D38DB602-4234-4AF4-A219-B89839F81A7A}"/>
    <cellStyle name="Beregning 2 6 10 2 2" xfId="11314" xr:uid="{5A5908A9-6D3D-43C5-BEBA-165129D86ABB}"/>
    <cellStyle name="Beregning 2 6 10 2 2 2" xfId="11315" xr:uid="{0BE34253-5AE2-41D6-AF0F-111708C4033C}"/>
    <cellStyle name="Beregning 2 6 10 2 3" xfId="11316" xr:uid="{911DBEB9-150A-4C4C-BF34-F3DF75968D31}"/>
    <cellStyle name="Beregning 2 6 10 3" xfId="11317" xr:uid="{8C5B5784-1699-4A2A-9472-EE75E4C21C1B}"/>
    <cellStyle name="Beregning 2 6 10 3 2" xfId="11318" xr:uid="{3CA283B8-0DF9-450D-954C-52507F8C58BC}"/>
    <cellStyle name="Beregning 2 6 10 4" xfId="11319" xr:uid="{D2F1911D-0D4E-4AC0-BF38-99D8B3D6D25D}"/>
    <cellStyle name="Beregning 2 6 10 5" xfId="11312" xr:uid="{E2569678-F60D-4DE0-B0CD-36A84F9E0BE1}"/>
    <cellStyle name="Beregning 2 6 11" xfId="5835" xr:uid="{198B66EB-0449-492F-A9DF-F53498D0ED61}"/>
    <cellStyle name="Beregning 2 6 11 2" xfId="11321" xr:uid="{510373A6-3ABA-47DD-8589-32CFBCBA4316}"/>
    <cellStyle name="Beregning 2 6 11 3" xfId="11320" xr:uid="{B5A0ADAB-1DFF-467F-A9DD-F4AEC15629D0}"/>
    <cellStyle name="Beregning 2 6 12" xfId="5991" xr:uid="{5CE21AC5-E2DB-438F-AC50-1BEF8E9C2940}"/>
    <cellStyle name="Beregning 2 6 2" xfId="570" xr:uid="{2327EC0A-8476-48F4-BCBD-6F2E1C7E11B2}"/>
    <cellStyle name="Beregning 2 6 2 2" xfId="571" xr:uid="{C0717333-C2CE-43D9-8261-10CB783EAF85}"/>
    <cellStyle name="Beregning 2 6 2 2 2" xfId="11323" xr:uid="{CB391E15-40F0-418D-A987-8BD7B1D32352}"/>
    <cellStyle name="Beregning 2 6 2 2 2 2" xfId="11324" xr:uid="{55F29CE4-15A7-49CB-8E57-0062A12C7C53}"/>
    <cellStyle name="Beregning 2 6 2 2 3" xfId="11325" xr:uid="{E7B18A38-F608-4F21-94E1-72A91DE42F7A}"/>
    <cellStyle name="Beregning 2 6 2 2 4" xfId="11322" xr:uid="{DD68FE95-6CE3-4C9D-A437-FDFE9279ED13}"/>
    <cellStyle name="Beregning 2 6 2 3" xfId="11326" xr:uid="{0699C0D0-C08B-4658-9F3F-C5419A6DE9A0}"/>
    <cellStyle name="Beregning 2 6 2 3 2" xfId="11327" xr:uid="{33A27941-F76C-4C23-AE00-53F7F85B6186}"/>
    <cellStyle name="Beregning 2 6 2 4" xfId="11328" xr:uid="{D21C23AD-8727-4579-97C6-1EFF1FF3BC59}"/>
    <cellStyle name="Beregning 2 6 2 5" xfId="6438" xr:uid="{C5D1D347-C2C3-4F51-9D39-3D90F9CEB56D}"/>
    <cellStyle name="Beregning 2 6 3" xfId="572" xr:uid="{FE8D5760-99DE-4953-9650-49786D27FD30}"/>
    <cellStyle name="Beregning 2 6 3 2" xfId="573" xr:uid="{A47A9319-C2D4-4DF9-936C-0E4FE929C7EA}"/>
    <cellStyle name="Beregning 2 6 3 2 2" xfId="11330" xr:uid="{CE2F1A62-DD51-4F68-BE02-C4BBC3C4A1AC}"/>
    <cellStyle name="Beregning 2 6 3 2 2 2" xfId="11331" xr:uid="{625A2557-A896-4F03-9C81-2EB8883EA730}"/>
    <cellStyle name="Beregning 2 6 3 2 3" xfId="11332" xr:uid="{3CC04D32-6D45-4711-97B5-2BFEC39902CE}"/>
    <cellStyle name="Beregning 2 6 3 2 4" xfId="11329" xr:uid="{3A92375D-53B0-40B1-B817-9E47E0F7BB22}"/>
    <cellStyle name="Beregning 2 6 3 3" xfId="11333" xr:uid="{8B2E4D3C-0659-4242-B821-BCE7876CFE26}"/>
    <cellStyle name="Beregning 2 6 3 3 2" xfId="11334" xr:uid="{BF2F2A71-F099-4697-AD2D-67FD02486EB7}"/>
    <cellStyle name="Beregning 2 6 3 4" xfId="11335" xr:uid="{F8B1C2A8-DAA5-422F-B947-898A656B9D8D}"/>
    <cellStyle name="Beregning 2 6 3 5" xfId="6439" xr:uid="{2F66FBA6-DE4B-4900-8983-8D33EFF3EA6D}"/>
    <cellStyle name="Beregning 2 6 4" xfId="574" xr:uid="{94F1A6C7-B3C0-4E44-A29E-6DBC8186B1E6}"/>
    <cellStyle name="Beregning 2 6 4 2" xfId="575" xr:uid="{5FDEE34B-F327-4F06-AA19-728DF29ED7F8}"/>
    <cellStyle name="Beregning 2 6 4 2 2" xfId="11337" xr:uid="{D8B56DE5-12FA-434A-91BC-664AEACE197F}"/>
    <cellStyle name="Beregning 2 6 4 2 2 2" xfId="11338" xr:uid="{7C6D3C14-61C8-41B6-8085-7B97E7B37FF2}"/>
    <cellStyle name="Beregning 2 6 4 2 3" xfId="11339" xr:uid="{54E2458B-6BC2-4CCB-8525-4283D81D65E7}"/>
    <cellStyle name="Beregning 2 6 4 2 4" xfId="11336" xr:uid="{FB2282C8-D4EC-474A-9A4D-30C4B7512C10}"/>
    <cellStyle name="Beregning 2 6 4 3" xfId="11340" xr:uid="{1A89B57E-2EB1-41AA-B2EF-73A383A06CEC}"/>
    <cellStyle name="Beregning 2 6 4 3 2" xfId="11341" xr:uid="{1C499547-C8F5-4DFD-80C2-4526F27681E5}"/>
    <cellStyle name="Beregning 2 6 4 4" xfId="11342" xr:uid="{11515D46-768B-4FE8-9D66-ECABC4672F93}"/>
    <cellStyle name="Beregning 2 6 4 5" xfId="6440" xr:uid="{C2AEF695-EC16-495C-BF02-8F3502D96A7E}"/>
    <cellStyle name="Beregning 2 6 5" xfId="576" xr:uid="{5AE809D7-5F29-4F01-BF2C-4BA862B5CA7A}"/>
    <cellStyle name="Beregning 2 6 5 2" xfId="577" xr:uid="{18A60FA2-A7E6-48B1-BB26-EF1C5EB3A8AA}"/>
    <cellStyle name="Beregning 2 6 5 2 2" xfId="11344" xr:uid="{FF3C3FC3-42FA-48A1-97C3-21B963B0182B}"/>
    <cellStyle name="Beregning 2 6 5 2 2 2" xfId="11345" xr:uid="{97EDBF2E-43FD-4BAF-AA05-B2B848F0354D}"/>
    <cellStyle name="Beregning 2 6 5 2 3" xfId="11346" xr:uid="{EEBE6ADC-0409-40D9-81A0-3253C14EEA7A}"/>
    <cellStyle name="Beregning 2 6 5 2 4" xfId="11343" xr:uid="{559E21CF-08BE-4088-BB25-9B843F51D63B}"/>
    <cellStyle name="Beregning 2 6 5 3" xfId="11347" xr:uid="{C16B33FB-1BF5-48E9-A843-3C440E462893}"/>
    <cellStyle name="Beregning 2 6 5 3 2" xfId="11348" xr:uid="{2625F87D-3648-48CE-ACFF-F628396F9CE6}"/>
    <cellStyle name="Beregning 2 6 5 4" xfId="11349" xr:uid="{E0F03AB6-4796-40CD-982A-45FF8A01128E}"/>
    <cellStyle name="Beregning 2 6 5 5" xfId="6441" xr:uid="{1AACD5FA-F35F-44D9-904C-0C576E2700C0}"/>
    <cellStyle name="Beregning 2 6 6" xfId="578" xr:uid="{642200A2-66E3-40EE-BACA-3D3D02BF3C7B}"/>
    <cellStyle name="Beregning 2 6 6 2" xfId="579" xr:uid="{9CCB0982-53DC-4481-824C-50634C17BA4C}"/>
    <cellStyle name="Beregning 2 6 6 2 2" xfId="11351" xr:uid="{BFFB458C-F173-4373-A108-56DBF8770981}"/>
    <cellStyle name="Beregning 2 6 6 2 2 2" xfId="11352" xr:uid="{3241D0D9-5D64-41C5-A643-D00B21790AC1}"/>
    <cellStyle name="Beregning 2 6 6 2 3" xfId="11353" xr:uid="{D8DF6161-7A4C-4BD3-ABE8-5EFCA06458E9}"/>
    <cellStyle name="Beregning 2 6 6 2 4" xfId="11350" xr:uid="{A8671E8C-DE60-4AEE-B8DE-90D081604FD7}"/>
    <cellStyle name="Beregning 2 6 6 3" xfId="11354" xr:uid="{B7F998E4-E2C5-4C83-959A-FFBECBE7F5A2}"/>
    <cellStyle name="Beregning 2 6 6 3 2" xfId="11355" xr:uid="{53BB9A55-8909-4AA3-984A-E4B208EB6C8D}"/>
    <cellStyle name="Beregning 2 6 6 4" xfId="11356" xr:uid="{184A77EB-0C17-4071-8FA0-FC3EC56CFC67}"/>
    <cellStyle name="Beregning 2 6 6 5" xfId="6442" xr:uid="{D97F0DCA-95FA-4588-92EF-F91071B7D224}"/>
    <cellStyle name="Beregning 2 6 7" xfId="580" xr:uid="{41E65778-1501-43B2-BA07-D17047B82BE5}"/>
    <cellStyle name="Beregning 2 6 7 2" xfId="581" xr:uid="{B6A20065-8B98-488F-964C-151217FB95E9}"/>
    <cellStyle name="Beregning 2 6 7 2 2" xfId="11358" xr:uid="{D99040CF-CBC0-4003-8309-9AAE2502136C}"/>
    <cellStyle name="Beregning 2 6 7 2 2 2" xfId="11359" xr:uid="{F25E5A93-E349-4A92-81C9-8D4F6917DCCB}"/>
    <cellStyle name="Beregning 2 6 7 2 3" xfId="11360" xr:uid="{0F9ABA3C-BFE5-4D1D-BDFF-2B7588BB9AB2}"/>
    <cellStyle name="Beregning 2 6 7 2 4" xfId="11357" xr:uid="{02CD581B-1E20-4282-92DB-75AB56AC3247}"/>
    <cellStyle name="Beregning 2 6 7 3" xfId="11361" xr:uid="{90342874-8BA4-48B7-A69D-0E543734DB47}"/>
    <cellStyle name="Beregning 2 6 7 3 2" xfId="11362" xr:uid="{49EE14BE-1FD9-4521-BD3B-E4B8DC6CF34F}"/>
    <cellStyle name="Beregning 2 6 7 4" xfId="11363" xr:uid="{A8CE1925-2CAC-4588-83B8-ACA26964DC20}"/>
    <cellStyle name="Beregning 2 6 7 5" xfId="6443" xr:uid="{03630BE3-4EBD-4785-8026-D8973DAF001F}"/>
    <cellStyle name="Beregning 2 6 8" xfId="582" xr:uid="{932737DD-F429-4EFE-B10F-63A1688B8075}"/>
    <cellStyle name="Beregning 2 6 8 2" xfId="11365" xr:uid="{A964C602-5692-4B67-8A10-9644422DABFD}"/>
    <cellStyle name="Beregning 2 6 8 2 2" xfId="11366" xr:uid="{A6D13FD5-E832-47F3-81B4-7BED48C5637A}"/>
    <cellStyle name="Beregning 2 6 8 2 2 2" xfId="11367" xr:uid="{2C8A7FD9-D681-48BB-91F5-A36B6FBBDEDA}"/>
    <cellStyle name="Beregning 2 6 8 2 3" xfId="11368" xr:uid="{F6ABC72A-BB7F-4FFA-920B-529ACEE45CC4}"/>
    <cellStyle name="Beregning 2 6 8 3" xfId="11369" xr:uid="{E1D85273-846B-469A-A380-5BF86DA85048}"/>
    <cellStyle name="Beregning 2 6 8 3 2" xfId="11370" xr:uid="{F031D548-8B61-4E3C-916F-2B5C4BFB36CC}"/>
    <cellStyle name="Beregning 2 6 8 4" xfId="11371" xr:uid="{D8B80016-83B2-4C01-A198-0FFE6AC93BD1}"/>
    <cellStyle name="Beregning 2 6 8 5" xfId="11364" xr:uid="{1E83B360-D4F7-496C-9FE8-CEA518D247F8}"/>
    <cellStyle name="Beregning 2 6 9" xfId="5260" xr:uid="{50360BB2-DB59-4F04-B6C7-8AD4F8F462A6}"/>
    <cellStyle name="Beregning 2 6 9 2" xfId="11373" xr:uid="{905630E9-49CD-4FFE-8136-3D6345F8E1AF}"/>
    <cellStyle name="Beregning 2 6 9 2 2" xfId="11374" xr:uid="{2AB89D93-36C9-4014-980B-5F1019B38AA4}"/>
    <cellStyle name="Beregning 2 6 9 3" xfId="11375" xr:uid="{F9E121CC-E57A-4F3A-A6F4-F7430E05F723}"/>
    <cellStyle name="Beregning 2 6 9 4" xfId="11372" xr:uid="{7725A457-45EE-4CAA-B8CF-331988B7BFDF}"/>
    <cellStyle name="Beregning 2 7" xfId="583" xr:uid="{B05E0C96-D46A-492B-BA50-F419AFC737B3}"/>
    <cellStyle name="Beregning 2 7 10" xfId="5334" xr:uid="{87AF65FC-9DD2-49B1-B23D-103849765A45}"/>
    <cellStyle name="Beregning 2 7 10 2" xfId="11377" xr:uid="{982FFC73-35DC-4386-ABC0-DB2124910C7E}"/>
    <cellStyle name="Beregning 2 7 10 2 2" xfId="11378" xr:uid="{36196D4B-0AF0-4874-BD8B-5D75C6875487}"/>
    <cellStyle name="Beregning 2 7 10 2 2 2" xfId="11379" xr:uid="{8003A9CB-7D39-4223-B6A5-DD164290EA59}"/>
    <cellStyle name="Beregning 2 7 10 2 3" xfId="11380" xr:uid="{10CE1544-BEDC-4999-B03B-4E888A25B6C9}"/>
    <cellStyle name="Beregning 2 7 10 3" xfId="11381" xr:uid="{CBA7E0D7-A944-4058-9994-2F55520A2B2B}"/>
    <cellStyle name="Beregning 2 7 10 3 2" xfId="11382" xr:uid="{53DB2DAA-789F-4C06-A42F-363F3B518563}"/>
    <cellStyle name="Beregning 2 7 10 4" xfId="11383" xr:uid="{A3D238F7-9ACB-4416-AB39-5333ADBECAEE}"/>
    <cellStyle name="Beregning 2 7 10 5" xfId="11376" xr:uid="{67836BDA-D059-4AA1-BCF9-C516053B0C15}"/>
    <cellStyle name="Beregning 2 7 11" xfId="5746" xr:uid="{AB7857BB-CCE3-4E6E-8EC0-432395E1BF3E}"/>
    <cellStyle name="Beregning 2 7 11 2" xfId="11385" xr:uid="{540B7098-2A16-48F1-9DC3-8E9E9B64B6A6}"/>
    <cellStyle name="Beregning 2 7 11 3" xfId="11384" xr:uid="{5C148713-21EC-4EED-8D69-3FD849BD8A1F}"/>
    <cellStyle name="Beregning 2 7 12" xfId="6113" xr:uid="{DD0B594B-259A-4E90-9172-38FDFE783866}"/>
    <cellStyle name="Beregning 2 7 2" xfId="584" xr:uid="{BF364E74-CCE1-447E-A504-F773675165C1}"/>
    <cellStyle name="Beregning 2 7 2 2" xfId="585" xr:uid="{136EBF5F-E86C-4F34-97D5-991B2B1FB78B}"/>
    <cellStyle name="Beregning 2 7 2 2 2" xfId="11387" xr:uid="{F5971526-0D82-4CB5-9BE5-AD2E32E8980D}"/>
    <cellStyle name="Beregning 2 7 2 2 2 2" xfId="11388" xr:uid="{23990CA0-8415-4016-B0AE-AD79911EAD49}"/>
    <cellStyle name="Beregning 2 7 2 2 3" xfId="11389" xr:uid="{43BCCC2D-12D7-4423-9748-F4FC05A9E6F4}"/>
    <cellStyle name="Beregning 2 7 2 2 4" xfId="11386" xr:uid="{29C033BD-F426-4F23-A9B1-C1858E766117}"/>
    <cellStyle name="Beregning 2 7 2 3" xfId="11390" xr:uid="{5AA7A36F-75C3-464E-9E1E-1A14C04A8A0D}"/>
    <cellStyle name="Beregning 2 7 2 3 2" xfId="11391" xr:uid="{B9A1B33A-35F5-4E1D-AD2F-6EF79B310730}"/>
    <cellStyle name="Beregning 2 7 2 4" xfId="11392" xr:uid="{DDDBFC5F-0A08-4111-863A-FF7BE21093C6}"/>
    <cellStyle name="Beregning 2 7 2 5" xfId="6444" xr:uid="{52C08B20-7E55-442C-BBC6-EDBEED9A9165}"/>
    <cellStyle name="Beregning 2 7 3" xfId="586" xr:uid="{D915CA64-F4B2-48C6-B45F-46B01D16890F}"/>
    <cellStyle name="Beregning 2 7 3 2" xfId="587" xr:uid="{73D22894-2598-4EF5-A6AF-5EEB84ACF78A}"/>
    <cellStyle name="Beregning 2 7 3 2 2" xfId="11394" xr:uid="{BBED56F6-B6F7-4764-A9B2-4F751D254800}"/>
    <cellStyle name="Beregning 2 7 3 2 2 2" xfId="11395" xr:uid="{5AEDCFCC-1AD0-4E66-A8D7-25E67421482F}"/>
    <cellStyle name="Beregning 2 7 3 2 3" xfId="11396" xr:uid="{C248697F-5B63-4BAB-AB80-EA09E5D5FF48}"/>
    <cellStyle name="Beregning 2 7 3 2 4" xfId="11393" xr:uid="{2BB0523B-5ACB-4619-9BDC-7EE5D62690FC}"/>
    <cellStyle name="Beregning 2 7 3 3" xfId="11397" xr:uid="{437AA63A-1F1D-4AF4-A283-9EFA43D12393}"/>
    <cellStyle name="Beregning 2 7 3 3 2" xfId="11398" xr:uid="{FBD1E87F-D49E-4C4F-B43A-F2CFE675A0C9}"/>
    <cellStyle name="Beregning 2 7 3 4" xfId="11399" xr:uid="{03F95AFD-8188-41CF-AFAA-C41F3A351230}"/>
    <cellStyle name="Beregning 2 7 3 5" xfId="6445" xr:uid="{87AAA214-34EC-41DF-BB4B-1F882E02F55D}"/>
    <cellStyle name="Beregning 2 7 4" xfId="588" xr:uid="{02115DE2-145B-4EE2-BE76-A31D7091B6BD}"/>
    <cellStyle name="Beregning 2 7 4 2" xfId="589" xr:uid="{7485E60D-8B8C-4314-847A-7AF0D116AA9E}"/>
    <cellStyle name="Beregning 2 7 4 2 2" xfId="11401" xr:uid="{4885B65F-C8A8-4754-9302-0E5D0F45796A}"/>
    <cellStyle name="Beregning 2 7 4 2 2 2" xfId="11402" xr:uid="{D2724FAA-7FD3-47A1-BE6D-336FB4CF756C}"/>
    <cellStyle name="Beregning 2 7 4 2 3" xfId="11403" xr:uid="{2FABF19A-86BC-4175-A84A-668B4F9F18D7}"/>
    <cellStyle name="Beregning 2 7 4 2 4" xfId="11400" xr:uid="{F24E38DE-CDA4-4A83-AB63-D69A218C84AA}"/>
    <cellStyle name="Beregning 2 7 4 3" xfId="11404" xr:uid="{74ACF84B-7A7B-49A2-AB63-233EF27AEAB6}"/>
    <cellStyle name="Beregning 2 7 4 3 2" xfId="11405" xr:uid="{408A16EE-0602-4458-A0E9-D07C49BD95F8}"/>
    <cellStyle name="Beregning 2 7 4 4" xfId="11406" xr:uid="{0A25172C-2903-4B98-80E9-C3CA17B78CA4}"/>
    <cellStyle name="Beregning 2 7 4 5" xfId="6446" xr:uid="{A17B2C81-274E-4613-94D5-E29F47423136}"/>
    <cellStyle name="Beregning 2 7 5" xfId="590" xr:uid="{448CBFC5-813D-4EBD-BC9B-5040C3A4908B}"/>
    <cellStyle name="Beregning 2 7 5 2" xfId="591" xr:uid="{C736444C-2FC5-44F4-AADA-86CC49F2C93C}"/>
    <cellStyle name="Beregning 2 7 5 2 2" xfId="11408" xr:uid="{F64EED5E-F72E-4B4C-8A98-44EE95706686}"/>
    <cellStyle name="Beregning 2 7 5 2 2 2" xfId="11409" xr:uid="{8125D783-3CB0-4AC8-B0B3-8D2FF31D5FAD}"/>
    <cellStyle name="Beregning 2 7 5 2 3" xfId="11410" xr:uid="{CC1CD7C0-03DC-412B-8A50-D0FBF88E9910}"/>
    <cellStyle name="Beregning 2 7 5 2 4" xfId="11407" xr:uid="{46009472-4930-47BF-BA9D-957C6938C138}"/>
    <cellStyle name="Beregning 2 7 5 3" xfId="11411" xr:uid="{8C88DE49-A14E-45C0-92CB-67ACFD9BEDF7}"/>
    <cellStyle name="Beregning 2 7 5 3 2" xfId="11412" xr:uid="{02C3CC4D-4FDE-4DE8-A6A7-F969769031FC}"/>
    <cellStyle name="Beregning 2 7 5 4" xfId="11413" xr:uid="{3A259B8B-36BD-4783-9235-EBACF2165659}"/>
    <cellStyle name="Beregning 2 7 5 5" xfId="6447" xr:uid="{5123ED01-48F9-4EA1-A622-D384637821E8}"/>
    <cellStyle name="Beregning 2 7 6" xfId="592" xr:uid="{F2910EAB-0354-49C5-923A-B4877D8EB67B}"/>
    <cellStyle name="Beregning 2 7 6 2" xfId="593" xr:uid="{CEEC3141-3C97-4E6F-B6FF-117BF64A034A}"/>
    <cellStyle name="Beregning 2 7 6 2 2" xfId="11415" xr:uid="{C875C210-4EB4-48DA-9898-799F6CDD372B}"/>
    <cellStyle name="Beregning 2 7 6 2 2 2" xfId="11416" xr:uid="{FAF955DF-0C51-4C3F-BD29-63E627C9FE38}"/>
    <cellStyle name="Beregning 2 7 6 2 3" xfId="11417" xr:uid="{39C8A321-D785-48CF-B20B-0CC07A6A8257}"/>
    <cellStyle name="Beregning 2 7 6 2 4" xfId="11414" xr:uid="{A14DFE33-A3EA-4D09-9A0A-676C09C3FA0C}"/>
    <cellStyle name="Beregning 2 7 6 3" xfId="11418" xr:uid="{138D6455-D397-47C1-A5E6-C7A39AF9C40C}"/>
    <cellStyle name="Beregning 2 7 6 3 2" xfId="11419" xr:uid="{5025376C-CD61-4FE8-BB8E-34EB246F2BEF}"/>
    <cellStyle name="Beregning 2 7 6 4" xfId="11420" xr:uid="{CC5B0FC8-2762-4B19-A8E2-7B5B0EC724D7}"/>
    <cellStyle name="Beregning 2 7 6 5" xfId="6448" xr:uid="{0C03B1B9-FBDB-45E4-957B-EFABE0755A99}"/>
    <cellStyle name="Beregning 2 7 7" xfId="594" xr:uid="{9630A5A2-DDD6-483D-9ED8-ABB716F2682C}"/>
    <cellStyle name="Beregning 2 7 7 2" xfId="595" xr:uid="{3DF885D6-4B29-4D47-85BE-9C5BC27D77F1}"/>
    <cellStyle name="Beregning 2 7 7 2 2" xfId="11422" xr:uid="{EF8AD855-0EEB-48B6-A5CE-A7505FAA9E76}"/>
    <cellStyle name="Beregning 2 7 7 2 2 2" xfId="11423" xr:uid="{99B4C52C-1335-4E44-A230-BBC85DF2DB7B}"/>
    <cellStyle name="Beregning 2 7 7 2 3" xfId="11424" xr:uid="{AA9DC268-2902-4366-80D7-C8C4E0BC6200}"/>
    <cellStyle name="Beregning 2 7 7 2 4" xfId="11421" xr:uid="{B95611EF-ECBA-4952-85BD-A6D454F39891}"/>
    <cellStyle name="Beregning 2 7 7 3" xfId="11425" xr:uid="{6D169F0A-1F4C-4D45-81B3-F0A103F9A47A}"/>
    <cellStyle name="Beregning 2 7 7 3 2" xfId="11426" xr:uid="{B1731939-1EB7-4863-85D9-E64333BC8AA5}"/>
    <cellStyle name="Beregning 2 7 7 4" xfId="11427" xr:uid="{F7C19C19-9514-4215-A768-CF60AE7B340D}"/>
    <cellStyle name="Beregning 2 7 7 5" xfId="6449" xr:uid="{720E3F83-FB44-4BA2-A97A-359FCBD643FD}"/>
    <cellStyle name="Beregning 2 7 8" xfId="596" xr:uid="{90E26C9A-D62E-48BF-95B0-EC0E1D3321F3}"/>
    <cellStyle name="Beregning 2 7 8 2" xfId="11429" xr:uid="{874BC50E-EC16-43F8-9044-35CA98989416}"/>
    <cellStyle name="Beregning 2 7 8 2 2" xfId="11430" xr:uid="{BD1C5DA1-4C12-4C12-9EC2-D8FF8A4B5361}"/>
    <cellStyle name="Beregning 2 7 8 2 2 2" xfId="11431" xr:uid="{26E50605-9C4D-4098-B230-532FD22C999A}"/>
    <cellStyle name="Beregning 2 7 8 2 3" xfId="11432" xr:uid="{BE7E214B-6B42-4CED-8420-FD827B2EAEC2}"/>
    <cellStyle name="Beregning 2 7 8 3" xfId="11433" xr:uid="{979BA127-AD4D-4AE3-B2C8-C3954026AC88}"/>
    <cellStyle name="Beregning 2 7 8 3 2" xfId="11434" xr:uid="{9DF26C98-33E9-463E-A22E-4890E68EE93B}"/>
    <cellStyle name="Beregning 2 7 8 4" xfId="11435" xr:uid="{4609BA2F-F2C2-440F-A515-6F79D4EE029E}"/>
    <cellStyle name="Beregning 2 7 8 5" xfId="11428" xr:uid="{B59E80B6-F59C-463A-911A-F45140A5AE1A}"/>
    <cellStyle name="Beregning 2 7 9" xfId="5261" xr:uid="{BB9D84A1-52FC-4216-8D78-105F626E208D}"/>
    <cellStyle name="Beregning 2 7 9 2" xfId="11437" xr:uid="{5925FEE5-43CB-4BB2-87CD-375F9FE29759}"/>
    <cellStyle name="Beregning 2 7 9 2 2" xfId="11438" xr:uid="{396C37CB-AA10-466C-A8E6-33501FA860D2}"/>
    <cellStyle name="Beregning 2 7 9 3" xfId="11439" xr:uid="{11699245-5B4C-4E28-BBF6-9046C9ABB1D7}"/>
    <cellStyle name="Beregning 2 7 9 4" xfId="11436" xr:uid="{89E1A264-4DB4-4CEA-BFEA-A61B174AD391}"/>
    <cellStyle name="Beregning 2 8" xfId="597" xr:uid="{1E021A45-2D3E-49C4-8203-380D29DAC05E}"/>
    <cellStyle name="Beregning 2 8 10" xfId="5571" xr:uid="{06469B98-DA61-45E4-A00A-B97771E4B086}"/>
    <cellStyle name="Beregning 2 8 10 2" xfId="11441" xr:uid="{21D460B6-383C-4E00-BBC4-F3A583B54156}"/>
    <cellStyle name="Beregning 2 8 10 2 2" xfId="11442" xr:uid="{0A67B282-FADC-4CC6-9C35-C8409174D17A}"/>
    <cellStyle name="Beregning 2 8 10 2 2 2" xfId="11443" xr:uid="{CF10086D-626C-4936-B844-98F9F37B6F9B}"/>
    <cellStyle name="Beregning 2 8 10 2 3" xfId="11444" xr:uid="{2E6F596B-C5DA-48D2-9A97-94A3929FB751}"/>
    <cellStyle name="Beregning 2 8 10 3" xfId="11445" xr:uid="{584C19F9-EAFB-48DE-8FD8-D5B0266BA783}"/>
    <cellStyle name="Beregning 2 8 10 3 2" xfId="11446" xr:uid="{EDF14304-16BF-4337-9DCA-61C812D145E6}"/>
    <cellStyle name="Beregning 2 8 10 4" xfId="11447" xr:uid="{EE610280-618B-48B4-ADE2-12CB1BEA1F80}"/>
    <cellStyle name="Beregning 2 8 10 5" xfId="11440" xr:uid="{57657646-8323-40E2-871F-7305D672F055}"/>
    <cellStyle name="Beregning 2 8 11" xfId="5852" xr:uid="{74D5732A-1617-4872-89CB-BA8AB824AABA}"/>
    <cellStyle name="Beregning 2 8 11 2" xfId="11449" xr:uid="{C542E16E-9946-4C68-A829-CE9AE6BCC0B7}"/>
    <cellStyle name="Beregning 2 8 11 3" xfId="11448" xr:uid="{3AFA4399-427A-4850-AE33-D2E9BE2A159F}"/>
    <cellStyle name="Beregning 2 8 12" xfId="5969" xr:uid="{D8716123-D39D-4647-B385-FCAE4334A92A}"/>
    <cellStyle name="Beregning 2 8 2" xfId="598" xr:uid="{E74131A2-B5F3-421E-B115-9CCC70A6C47E}"/>
    <cellStyle name="Beregning 2 8 2 2" xfId="599" xr:uid="{BC251791-4CB4-4230-8B95-44D5295F4A47}"/>
    <cellStyle name="Beregning 2 8 2 2 2" xfId="11451" xr:uid="{CE5E3C5C-A40F-4E59-92EA-515AF3038207}"/>
    <cellStyle name="Beregning 2 8 2 2 2 2" xfId="11452" xr:uid="{809847B8-014D-428E-B5AC-8687D864E12F}"/>
    <cellStyle name="Beregning 2 8 2 2 3" xfId="11453" xr:uid="{0F4A20BB-4322-402B-8DDC-95EB31701E1F}"/>
    <cellStyle name="Beregning 2 8 2 2 4" xfId="11450" xr:uid="{B7815BB8-DF6F-4A7A-85DC-715F5D1EC9C1}"/>
    <cellStyle name="Beregning 2 8 2 3" xfId="11454" xr:uid="{E16DC83F-03A1-48FE-B4B5-24998A7901BA}"/>
    <cellStyle name="Beregning 2 8 2 3 2" xfId="11455" xr:uid="{F0A0E872-52BB-4115-9C09-E8BBF0185680}"/>
    <cellStyle name="Beregning 2 8 2 4" xfId="11456" xr:uid="{AB5D2298-FD94-4DB0-B700-C9B0C4AF9ED9}"/>
    <cellStyle name="Beregning 2 8 2 5" xfId="6450" xr:uid="{2F9870DE-9D2B-49AD-978C-7D8DD7669188}"/>
    <cellStyle name="Beregning 2 8 3" xfId="600" xr:uid="{7017060A-84F5-4264-B64A-ADCC0D6B0485}"/>
    <cellStyle name="Beregning 2 8 3 2" xfId="601" xr:uid="{B3F3BF48-D042-458C-BFA0-145965794B77}"/>
    <cellStyle name="Beregning 2 8 3 2 2" xfId="11458" xr:uid="{467E4A9D-FAF3-4F17-8B4B-1056C88D0686}"/>
    <cellStyle name="Beregning 2 8 3 2 2 2" xfId="11459" xr:uid="{2696106D-82D6-4A7E-9250-A8B5D6D7693C}"/>
    <cellStyle name="Beregning 2 8 3 2 3" xfId="11460" xr:uid="{CAB54DB5-3ACB-43EC-9D62-3F22B81541AC}"/>
    <cellStyle name="Beregning 2 8 3 2 4" xfId="11457" xr:uid="{167739BE-325E-4903-9B4C-F1AB490410DC}"/>
    <cellStyle name="Beregning 2 8 3 3" xfId="11461" xr:uid="{AAA5CA85-A481-4B17-9B16-6758F1728054}"/>
    <cellStyle name="Beregning 2 8 3 3 2" xfId="11462" xr:uid="{1F26C757-7FE4-4806-819A-984F6F15EE87}"/>
    <cellStyle name="Beregning 2 8 3 4" xfId="11463" xr:uid="{BB032B0B-2701-4AB0-983B-31B294BA153B}"/>
    <cellStyle name="Beregning 2 8 3 5" xfId="6451" xr:uid="{0C7223C0-0334-48BC-A383-22C14B91B4EE}"/>
    <cellStyle name="Beregning 2 8 4" xfId="602" xr:uid="{B7E0144B-B5DE-402E-AC39-B7D13BA7A30F}"/>
    <cellStyle name="Beregning 2 8 4 2" xfId="603" xr:uid="{74523927-4C30-4479-9308-756C258D1BC1}"/>
    <cellStyle name="Beregning 2 8 4 2 2" xfId="11465" xr:uid="{F7C4D3A0-7786-4235-9F35-1CF180E16FBE}"/>
    <cellStyle name="Beregning 2 8 4 2 2 2" xfId="11466" xr:uid="{420EFE64-6AC6-4861-9F55-AAAB76BE2024}"/>
    <cellStyle name="Beregning 2 8 4 2 3" xfId="11467" xr:uid="{E613316A-682B-4D38-A26A-0E37EFA7CC03}"/>
    <cellStyle name="Beregning 2 8 4 2 4" xfId="11464" xr:uid="{A80C984C-C5B0-4AD7-B234-FB79CE07903C}"/>
    <cellStyle name="Beregning 2 8 4 3" xfId="11468" xr:uid="{C1BEA411-63FA-4399-8119-949D97BB9C16}"/>
    <cellStyle name="Beregning 2 8 4 3 2" xfId="11469" xr:uid="{9B970077-8612-4963-84E6-2942E822CCE0}"/>
    <cellStyle name="Beregning 2 8 4 4" xfId="11470" xr:uid="{4527E471-63A4-4E2A-8974-5A2D96A14967}"/>
    <cellStyle name="Beregning 2 8 4 5" xfId="6452" xr:uid="{A7E6DE10-A9B8-4515-AADA-C1B23637B166}"/>
    <cellStyle name="Beregning 2 8 5" xfId="604" xr:uid="{416155FC-E3BE-4F81-AB1A-6923F45A6413}"/>
    <cellStyle name="Beregning 2 8 5 2" xfId="605" xr:uid="{3426B783-EBAE-4BF1-81A1-D9BA3B0A95A2}"/>
    <cellStyle name="Beregning 2 8 5 2 2" xfId="11472" xr:uid="{644F6A89-2358-4DBB-A6F4-AD2D2FFC6CC9}"/>
    <cellStyle name="Beregning 2 8 5 2 2 2" xfId="11473" xr:uid="{BDF15A03-0D07-4DED-9FD3-AE867E62C58D}"/>
    <cellStyle name="Beregning 2 8 5 2 3" xfId="11474" xr:uid="{910460CA-4A67-4976-8371-3B83EC4930CF}"/>
    <cellStyle name="Beregning 2 8 5 2 4" xfId="11471" xr:uid="{F38404D3-B335-49A3-99C3-0A142D66BF8C}"/>
    <cellStyle name="Beregning 2 8 5 3" xfId="11475" xr:uid="{DF3D8137-78F2-4068-920C-2CCA4830B8A1}"/>
    <cellStyle name="Beregning 2 8 5 3 2" xfId="11476" xr:uid="{2970D8E1-85AD-4BDA-9D9E-E1E6310EF6B4}"/>
    <cellStyle name="Beregning 2 8 5 4" xfId="11477" xr:uid="{AAC00201-05E7-438A-BD36-FB9CA9B9FF6D}"/>
    <cellStyle name="Beregning 2 8 5 5" xfId="6453" xr:uid="{7AA76DEC-5AF0-49AE-9CDB-4662A9D07A33}"/>
    <cellStyle name="Beregning 2 8 6" xfId="606" xr:uid="{50B40F1E-F245-4025-9CAC-B579711403DD}"/>
    <cellStyle name="Beregning 2 8 6 2" xfId="607" xr:uid="{DDB83BD8-0B79-4FF1-939F-5C914E3541DF}"/>
    <cellStyle name="Beregning 2 8 6 2 2" xfId="11479" xr:uid="{B5E5285E-3516-4495-9B6A-70061E3ABBFC}"/>
    <cellStyle name="Beregning 2 8 6 2 2 2" xfId="11480" xr:uid="{3057FD48-1D48-41B2-A19F-C603286783CA}"/>
    <cellStyle name="Beregning 2 8 6 2 3" xfId="11481" xr:uid="{ACA8B082-C342-4C1F-BB7B-622A643C616C}"/>
    <cellStyle name="Beregning 2 8 6 2 4" xfId="11478" xr:uid="{12CE9E3E-7A49-4B95-BB1A-4BA282A3B929}"/>
    <cellStyle name="Beregning 2 8 6 3" xfId="11482" xr:uid="{027B9C0A-4FE6-4D2B-9CE9-579D9F4E5793}"/>
    <cellStyle name="Beregning 2 8 6 3 2" xfId="11483" xr:uid="{2CECE331-2C7A-4B38-9F83-8EA0BBCFB087}"/>
    <cellStyle name="Beregning 2 8 6 4" xfId="11484" xr:uid="{F0EA9130-A33C-4865-98FF-0494D30D1409}"/>
    <cellStyle name="Beregning 2 8 6 5" xfId="6454" xr:uid="{C3C2FD27-2E04-4487-BF35-22B6A2D81729}"/>
    <cellStyle name="Beregning 2 8 7" xfId="608" xr:uid="{549C8B60-C87E-4656-B77A-C4F52B6DB01E}"/>
    <cellStyle name="Beregning 2 8 7 2" xfId="609" xr:uid="{9EBCAFD0-B0A4-4BF9-8650-DA8F0CD2B142}"/>
    <cellStyle name="Beregning 2 8 7 2 2" xfId="11486" xr:uid="{2EEA2990-DA93-4C1F-A914-F87731D091B0}"/>
    <cellStyle name="Beregning 2 8 7 2 2 2" xfId="11487" xr:uid="{38063FF3-0509-4BB4-AC35-E0BBB3020825}"/>
    <cellStyle name="Beregning 2 8 7 2 3" xfId="11488" xr:uid="{4A68C16D-C07B-4064-A159-A39D88A8EEAC}"/>
    <cellStyle name="Beregning 2 8 7 2 4" xfId="11485" xr:uid="{3CBCD218-B141-4058-A769-43A3BB7DD743}"/>
    <cellStyle name="Beregning 2 8 7 3" xfId="11489" xr:uid="{9301CDF6-29E9-46D4-AE3E-4DDC2B6D389F}"/>
    <cellStyle name="Beregning 2 8 7 3 2" xfId="11490" xr:uid="{06C372FF-2620-4368-A0A0-BDA1F172E9F1}"/>
    <cellStyle name="Beregning 2 8 7 4" xfId="11491" xr:uid="{E571D417-A3A4-4F60-9C63-2DD5974F3449}"/>
    <cellStyle name="Beregning 2 8 7 5" xfId="6455" xr:uid="{DEC29C50-3C87-4E51-B986-F5E453426199}"/>
    <cellStyle name="Beregning 2 8 8" xfId="610" xr:uid="{770C3889-B324-4B31-A761-446CF39BADBA}"/>
    <cellStyle name="Beregning 2 8 8 2" xfId="11493" xr:uid="{FB1096D8-ABF9-47FD-987E-F513AC67FA92}"/>
    <cellStyle name="Beregning 2 8 8 2 2" xfId="11494" xr:uid="{247DD4C7-31B5-4979-AAC0-354537797F8A}"/>
    <cellStyle name="Beregning 2 8 8 2 2 2" xfId="11495" xr:uid="{BB1E4AAD-72C7-4AE3-93E7-43EC41561C3F}"/>
    <cellStyle name="Beregning 2 8 8 2 3" xfId="11496" xr:uid="{96783056-47BD-4E27-BA83-4F0FEAFDAE4B}"/>
    <cellStyle name="Beregning 2 8 8 3" xfId="11497" xr:uid="{466C9D30-C57C-43BA-A602-90C2C8E5F9A9}"/>
    <cellStyle name="Beregning 2 8 8 3 2" xfId="11498" xr:uid="{FD9601D8-D52A-46A8-B32F-B538F60A17D9}"/>
    <cellStyle name="Beregning 2 8 8 4" xfId="11499" xr:uid="{0DB041F7-A1EB-4F4B-B71B-925CA10F0D76}"/>
    <cellStyle name="Beregning 2 8 8 5" xfId="11492" xr:uid="{986497EB-D957-48C5-8277-4C076FE884BE}"/>
    <cellStyle name="Beregning 2 8 9" xfId="5262" xr:uid="{EC496EE8-4224-4DE4-B623-331516E1E6CB}"/>
    <cellStyle name="Beregning 2 8 9 2" xfId="11501" xr:uid="{AFFBD7A0-BD48-420C-8339-13E2D0A3095E}"/>
    <cellStyle name="Beregning 2 8 9 2 2" xfId="11502" xr:uid="{96B9E0F6-3ABE-42AD-B11F-4151103EFD3E}"/>
    <cellStyle name="Beregning 2 8 9 3" xfId="11503" xr:uid="{35CACE30-B5CB-4F6D-84FB-97C3B2E571E8}"/>
    <cellStyle name="Beregning 2 8 9 4" xfId="11500" xr:uid="{136DE705-2382-49AF-85BA-5AEA0EC6863E}"/>
    <cellStyle name="Beregning 2 9" xfId="611" xr:uid="{D87C9FDE-FC71-47EF-92BE-FADBB4A28AEB}"/>
    <cellStyle name="Beregning 2 9 10" xfId="5409" xr:uid="{47154701-421C-47FA-846E-8672D4334035}"/>
    <cellStyle name="Beregning 2 9 10 2" xfId="11505" xr:uid="{35B678CD-1BF1-4E7E-8902-526E82ACF71D}"/>
    <cellStyle name="Beregning 2 9 10 2 2" xfId="11506" xr:uid="{2045BC2A-4380-4C28-BCCE-324CFFBFDB47}"/>
    <cellStyle name="Beregning 2 9 10 2 2 2" xfId="11507" xr:uid="{C4DC84F6-8866-43A6-A33D-536927B3E65D}"/>
    <cellStyle name="Beregning 2 9 10 2 3" xfId="11508" xr:uid="{AC0D55E4-E123-43D8-8F01-2EE10B5BB8B2}"/>
    <cellStyle name="Beregning 2 9 10 3" xfId="11509" xr:uid="{BD6B339A-01EE-40EF-AFD0-6C40AA25D189}"/>
    <cellStyle name="Beregning 2 9 10 3 2" xfId="11510" xr:uid="{052E0A8B-46DE-4A7A-B5A3-D48E75299860}"/>
    <cellStyle name="Beregning 2 9 10 4" xfId="11511" xr:uid="{8ACE5D2A-FF86-40E0-9F1B-51020B563CEF}"/>
    <cellStyle name="Beregning 2 9 10 5" xfId="11504" xr:uid="{68F6B460-9099-4A92-99C3-0C2AA9500C26}"/>
    <cellStyle name="Beregning 2 9 11" xfId="5822" xr:uid="{F66C8B80-0827-4E29-BAFA-F1A5D75D1FCA}"/>
    <cellStyle name="Beregning 2 9 11 2" xfId="11513" xr:uid="{BBE4E973-A27A-47E2-9639-3E9D69ABFF99}"/>
    <cellStyle name="Beregning 2 9 11 3" xfId="11512" xr:uid="{1FFC41E7-D190-4990-8977-ED4EA87D7770}"/>
    <cellStyle name="Beregning 2 9 12" xfId="5896" xr:uid="{2AF1D8DC-9C98-483A-9A10-AADC92BDA7F6}"/>
    <cellStyle name="Beregning 2 9 2" xfId="612" xr:uid="{2DA2489C-CDEF-4588-9DDE-2E4A6B9CE474}"/>
    <cellStyle name="Beregning 2 9 2 2" xfId="613" xr:uid="{D9C528EB-93A5-4AC6-8833-D2F1A2BE4768}"/>
    <cellStyle name="Beregning 2 9 2 2 2" xfId="11515" xr:uid="{4EE09C5D-145E-4241-9A05-16D1B0552D9B}"/>
    <cellStyle name="Beregning 2 9 2 2 2 2" xfId="11516" xr:uid="{E6F55FA4-F31C-46EB-8837-BC651E66A420}"/>
    <cellStyle name="Beregning 2 9 2 2 3" xfId="11517" xr:uid="{92C7E3A1-CF5B-445F-9724-AEDA5548F122}"/>
    <cellStyle name="Beregning 2 9 2 2 4" xfId="11514" xr:uid="{B8A71322-FD2A-4884-9FC3-B4B018CD848F}"/>
    <cellStyle name="Beregning 2 9 2 3" xfId="11518" xr:uid="{ECE066DD-7CCF-4EED-B9EB-67B284C52695}"/>
    <cellStyle name="Beregning 2 9 2 3 2" xfId="11519" xr:uid="{99721CC8-3184-478B-80F3-8A2F8AF1D5EA}"/>
    <cellStyle name="Beregning 2 9 2 4" xfId="11520" xr:uid="{CD75E18F-2088-4DE9-9B2D-BE66EF6DF806}"/>
    <cellStyle name="Beregning 2 9 2 5" xfId="6456" xr:uid="{96CD5E4A-17E8-4962-B28D-B60897A58B9D}"/>
    <cellStyle name="Beregning 2 9 3" xfId="614" xr:uid="{AE5A5A1B-0251-4694-B355-674C6D8EF364}"/>
    <cellStyle name="Beregning 2 9 3 2" xfId="615" xr:uid="{22D6AE99-D34B-4915-9923-102BE6E29B68}"/>
    <cellStyle name="Beregning 2 9 3 2 2" xfId="11522" xr:uid="{771ECBAB-6B4C-40AC-9F5D-0F7A1CD13525}"/>
    <cellStyle name="Beregning 2 9 3 2 2 2" xfId="11523" xr:uid="{3E6E6C94-289C-4B01-B797-C71B30B13E64}"/>
    <cellStyle name="Beregning 2 9 3 2 3" xfId="11524" xr:uid="{ABE7396E-66B1-4681-9579-9DF436E676C2}"/>
    <cellStyle name="Beregning 2 9 3 2 4" xfId="11521" xr:uid="{77B3B42B-3191-4C25-BE63-48107355B768}"/>
    <cellStyle name="Beregning 2 9 3 3" xfId="11525" xr:uid="{E9ED2D87-5406-4DCA-A950-67D46B3028CB}"/>
    <cellStyle name="Beregning 2 9 3 3 2" xfId="11526" xr:uid="{99D37AE3-B239-48A3-B582-5A1575FCA54B}"/>
    <cellStyle name="Beregning 2 9 3 4" xfId="11527" xr:uid="{731087D0-89F0-4BA2-A8FB-32D9623C6913}"/>
    <cellStyle name="Beregning 2 9 3 5" xfId="6457" xr:uid="{8FAAAB09-1932-466B-A7B6-31D1A28F2827}"/>
    <cellStyle name="Beregning 2 9 4" xfId="616" xr:uid="{201F20AC-AA8A-4DD6-B2CA-19ABC7E212FA}"/>
    <cellStyle name="Beregning 2 9 4 2" xfId="617" xr:uid="{BC934F26-7412-4CA5-9B0F-CC6C53B20989}"/>
    <cellStyle name="Beregning 2 9 4 2 2" xfId="11529" xr:uid="{4743AB1E-5B70-41F9-81A4-982B5634A7AE}"/>
    <cellStyle name="Beregning 2 9 4 2 2 2" xfId="11530" xr:uid="{F7238C94-85A7-48B9-B39E-B661FB67E348}"/>
    <cellStyle name="Beregning 2 9 4 2 3" xfId="11531" xr:uid="{F759CE2F-5AD7-4D77-9C18-52988E8A915F}"/>
    <cellStyle name="Beregning 2 9 4 2 4" xfId="11528" xr:uid="{1599005C-489E-420C-BF3C-53AA47DA3C1C}"/>
    <cellStyle name="Beregning 2 9 4 3" xfId="11532" xr:uid="{88AE6AAE-ECE9-4F51-BEC1-AB77EACD02DC}"/>
    <cellStyle name="Beregning 2 9 4 3 2" xfId="11533" xr:uid="{D1576329-51A8-4695-931D-739EC39DDAC2}"/>
    <cellStyle name="Beregning 2 9 4 4" xfId="11534" xr:uid="{C62C3FCB-62A8-44C4-A1E4-9405F97BC815}"/>
    <cellStyle name="Beregning 2 9 4 5" xfId="6458" xr:uid="{64D14D72-1558-423E-A909-EADFB1ED8330}"/>
    <cellStyle name="Beregning 2 9 5" xfId="618" xr:uid="{A6700644-C8BD-4EC5-848A-8FB0EEB8EE6B}"/>
    <cellStyle name="Beregning 2 9 5 2" xfId="619" xr:uid="{5E06BF54-0A50-423C-A59A-50C1B1CDB625}"/>
    <cellStyle name="Beregning 2 9 5 2 2" xfId="11536" xr:uid="{665D668C-3111-4980-8817-B0EBD8ACBF55}"/>
    <cellStyle name="Beregning 2 9 5 2 2 2" xfId="11537" xr:uid="{A5381C61-66D2-4956-BA9A-C907323BD7B3}"/>
    <cellStyle name="Beregning 2 9 5 2 3" xfId="11538" xr:uid="{10835C3A-D4EB-4C0A-8AF3-7072E97F1804}"/>
    <cellStyle name="Beregning 2 9 5 2 4" xfId="11535" xr:uid="{A69D48BE-15CB-4EC4-BA68-12E940632727}"/>
    <cellStyle name="Beregning 2 9 5 3" xfId="11539" xr:uid="{257A6D5D-2C2C-4031-88C0-7E0DCC6AFD31}"/>
    <cellStyle name="Beregning 2 9 5 3 2" xfId="11540" xr:uid="{454891BE-FDD7-4AB2-891B-CBBD269FC854}"/>
    <cellStyle name="Beregning 2 9 5 4" xfId="11541" xr:uid="{12E582AA-1B24-4AA8-8EBC-FA6FD610E344}"/>
    <cellStyle name="Beregning 2 9 5 5" xfId="6459" xr:uid="{0E129B67-8587-43F3-B1B7-3B7D035C2DBA}"/>
    <cellStyle name="Beregning 2 9 6" xfId="620" xr:uid="{61D140A1-E146-4DA9-8D5A-58291D6AAF60}"/>
    <cellStyle name="Beregning 2 9 6 2" xfId="621" xr:uid="{823D8EBD-3EB6-4E83-8C88-134CA9A1E428}"/>
    <cellStyle name="Beregning 2 9 6 2 2" xfId="11543" xr:uid="{F5420F92-A5EF-49BF-89B2-C9CE80C6728F}"/>
    <cellStyle name="Beregning 2 9 6 2 2 2" xfId="11544" xr:uid="{736AC94A-9216-48D0-84B6-699A5C3ABB99}"/>
    <cellStyle name="Beregning 2 9 6 2 3" xfId="11545" xr:uid="{7EC89CB2-F11F-49DC-B3FF-AA2C6BC30977}"/>
    <cellStyle name="Beregning 2 9 6 2 4" xfId="11542" xr:uid="{80A4A809-1192-4658-99C8-FB3E4142F4CC}"/>
    <cellStyle name="Beregning 2 9 6 3" xfId="11546" xr:uid="{9C497CC0-3C6D-4293-BD71-B1E21ED32680}"/>
    <cellStyle name="Beregning 2 9 6 3 2" xfId="11547" xr:uid="{2F615187-A9D5-4DF4-98B7-E976DF24C8FF}"/>
    <cellStyle name="Beregning 2 9 6 4" xfId="11548" xr:uid="{5E906E1B-43D0-4180-8DCF-D5E09D8339F3}"/>
    <cellStyle name="Beregning 2 9 6 5" xfId="6460" xr:uid="{6C0F7E10-E61C-4235-B1D2-014EB573DEBB}"/>
    <cellStyle name="Beregning 2 9 7" xfId="622" xr:uid="{7070A859-FB66-4D96-9445-4707F450B104}"/>
    <cellStyle name="Beregning 2 9 7 2" xfId="623" xr:uid="{5B95E8B8-3133-4E40-BB6C-12221749EDC8}"/>
    <cellStyle name="Beregning 2 9 7 2 2" xfId="11550" xr:uid="{0935ABF3-6922-4B61-9E68-BD7CB6BABEE1}"/>
    <cellStyle name="Beregning 2 9 7 2 2 2" xfId="11551" xr:uid="{F785D037-C5F1-4BFD-83F1-01468797055B}"/>
    <cellStyle name="Beregning 2 9 7 2 3" xfId="11552" xr:uid="{132A7D1E-A75A-46AE-944A-7B5E80B5C857}"/>
    <cellStyle name="Beregning 2 9 7 2 4" xfId="11549" xr:uid="{E22E5C54-165D-4C04-B643-A09AB37DDB13}"/>
    <cellStyle name="Beregning 2 9 7 3" xfId="11553" xr:uid="{D1C07D3B-0CA9-44D8-B6E2-F1BEB3EDA85F}"/>
    <cellStyle name="Beregning 2 9 7 3 2" xfId="11554" xr:uid="{ED23595C-3061-4F1B-BD3B-B4222E2A3C3F}"/>
    <cellStyle name="Beregning 2 9 7 4" xfId="11555" xr:uid="{5B7C9E52-0E23-434F-A01E-FE0EFA07203F}"/>
    <cellStyle name="Beregning 2 9 7 5" xfId="6461" xr:uid="{2CFEFA2D-ECFD-4CDE-ACAA-9F48EA41E606}"/>
    <cellStyle name="Beregning 2 9 8" xfId="624" xr:uid="{691311A6-68C8-469B-9069-4DBC31A54432}"/>
    <cellStyle name="Beregning 2 9 8 2" xfId="11557" xr:uid="{6745FD84-8FF0-4337-B1AF-FE9DFC99DE3E}"/>
    <cellStyle name="Beregning 2 9 8 2 2" xfId="11558" xr:uid="{EBA7E21F-9C30-4CF3-8A44-082D832B22D6}"/>
    <cellStyle name="Beregning 2 9 8 2 2 2" xfId="11559" xr:uid="{2B04D6E5-EF64-40F8-AD3D-23E92168E528}"/>
    <cellStyle name="Beregning 2 9 8 2 3" xfId="11560" xr:uid="{9BA6799C-3725-4185-AEA2-EF4C6E285368}"/>
    <cellStyle name="Beregning 2 9 8 3" xfId="11561" xr:uid="{44D24AE2-4CEB-481F-8B77-B5F5FD2B4284}"/>
    <cellStyle name="Beregning 2 9 8 3 2" xfId="11562" xr:uid="{BF1B25E9-A841-4C04-A327-C14B37A6E824}"/>
    <cellStyle name="Beregning 2 9 8 4" xfId="11563" xr:uid="{3BBE8D4D-7E0B-4804-96E3-74598376EA0B}"/>
    <cellStyle name="Beregning 2 9 8 5" xfId="11556" xr:uid="{1FFBEB43-8A08-4EB5-B10A-C049952528FE}"/>
    <cellStyle name="Beregning 2 9 9" xfId="5223" xr:uid="{D478A2DB-D651-488B-8C9F-2AF1D88ED252}"/>
    <cellStyle name="Beregning 2 9 9 2" xfId="11565" xr:uid="{682D220E-CB10-4CF9-88FA-3B4711ACFA31}"/>
    <cellStyle name="Beregning 2 9 9 2 2" xfId="11566" xr:uid="{DF80227A-3581-457C-9273-DCEE10E1DB56}"/>
    <cellStyle name="Beregning 2 9 9 3" xfId="11567" xr:uid="{F5DC358A-D8AC-4824-AB01-F1DC9769EBCF}"/>
    <cellStyle name="Beregning 2 9 9 4" xfId="11564" xr:uid="{015241CC-9B92-4E38-8838-CC88B9BDC7F2}"/>
    <cellStyle name="Calculation 10" xfId="626" xr:uid="{48A7DF35-FC53-4BBE-91E6-58EA97F10FBD}"/>
    <cellStyle name="Calculation 10 10" xfId="5505" xr:uid="{B1DD7C76-2E30-4C8E-99E8-57612273D4AF}"/>
    <cellStyle name="Calculation 10 10 2" xfId="11569" xr:uid="{9CCA950E-69E4-4D70-B216-18C2FE658D62}"/>
    <cellStyle name="Calculation 10 10 2 2" xfId="11570" xr:uid="{3156DFA9-DC5D-4C62-BE8B-B2C99D770A76}"/>
    <cellStyle name="Calculation 10 10 2 2 2" xfId="11571" xr:uid="{56E537EE-1228-4FF8-B65E-585B1E592F84}"/>
    <cellStyle name="Calculation 10 10 2 3" xfId="11572" xr:uid="{1D1BFEA1-5285-4269-A5C6-6E2A64FFFC71}"/>
    <cellStyle name="Calculation 10 10 3" xfId="11573" xr:uid="{4F231DC7-EC9C-46D5-BBB4-45D2C2814246}"/>
    <cellStyle name="Calculation 10 10 3 2" xfId="11574" xr:uid="{F7A481B2-0E76-472F-9DFC-E7E0D213A44A}"/>
    <cellStyle name="Calculation 10 10 4" xfId="11575" xr:uid="{B73A9BE6-C9BF-439E-AB41-7EBF60423DBC}"/>
    <cellStyle name="Calculation 10 10 5" xfId="11568" xr:uid="{087C26BF-13C9-47AB-B50B-825B2BE4A4E9}"/>
    <cellStyle name="Calculation 10 11" xfId="5805" xr:uid="{E76E84EC-FB58-4A8D-9B99-7599A63DA0BE}"/>
    <cellStyle name="Calculation 10 11 2" xfId="11577" xr:uid="{59755C63-D120-4BDE-81AA-6A126AE03B9D}"/>
    <cellStyle name="Calculation 10 11 3" xfId="11576" xr:uid="{EE09DC4F-3220-4C02-9E0A-106F0F8B18F0}"/>
    <cellStyle name="Calculation 10 12" xfId="6114" xr:uid="{7D2D1AF7-0E82-49F9-8C54-6686E619CD01}"/>
    <cellStyle name="Calculation 10 2" xfId="627" xr:uid="{75A6F756-CBDA-472A-89FD-A3CBD76E803D}"/>
    <cellStyle name="Calculation 10 2 2" xfId="628" xr:uid="{034A3866-C201-4601-ADCD-E6791A6E9FA4}"/>
    <cellStyle name="Calculation 10 2 2 2" xfId="11579" xr:uid="{33DBE5F2-383C-4A8A-98B1-5531093429D6}"/>
    <cellStyle name="Calculation 10 2 2 2 2" xfId="11580" xr:uid="{00FC828D-69A1-4227-A014-D0A8999ECA1A}"/>
    <cellStyle name="Calculation 10 2 2 3" xfId="11581" xr:uid="{9846809A-53A3-433A-BE93-8B64BBE3E8FD}"/>
    <cellStyle name="Calculation 10 2 2 4" xfId="11578" xr:uid="{380C2037-2B35-43A3-AF27-EA980F8CE903}"/>
    <cellStyle name="Calculation 10 2 3" xfId="11582" xr:uid="{6290F874-FDBA-414C-93B4-0826F0E9DD38}"/>
    <cellStyle name="Calculation 10 2 3 2" xfId="11583" xr:uid="{D1957224-9663-4CC9-91F6-2E68A5804EC7}"/>
    <cellStyle name="Calculation 10 2 4" xfId="11584" xr:uid="{41539D13-959C-4782-8D31-2864C58B36ED}"/>
    <cellStyle name="Calculation 10 2 5" xfId="6462" xr:uid="{5B2B879B-3FF5-4839-8B64-216831D933EC}"/>
    <cellStyle name="Calculation 10 3" xfId="629" xr:uid="{C861FE35-446F-401A-9590-8F8668344251}"/>
    <cellStyle name="Calculation 10 3 2" xfId="630" xr:uid="{C6C02FAF-8BAF-4DC1-AADB-B9FB07A7556C}"/>
    <cellStyle name="Calculation 10 3 2 2" xfId="11586" xr:uid="{87B0739E-42DA-4604-86CC-5CA00572DC61}"/>
    <cellStyle name="Calculation 10 3 2 2 2" xfId="11587" xr:uid="{AED2D9E4-B33B-4293-B4A8-51083D8CFF37}"/>
    <cellStyle name="Calculation 10 3 2 3" xfId="11588" xr:uid="{78CD86D7-1837-4D2E-A79F-75BA22A4C334}"/>
    <cellStyle name="Calculation 10 3 2 4" xfId="11585" xr:uid="{3FC3A1EC-DB99-457B-B841-F1E59004A689}"/>
    <cellStyle name="Calculation 10 3 3" xfId="11589" xr:uid="{C031843E-DED5-48D7-94E1-49DDAE3E7269}"/>
    <cellStyle name="Calculation 10 3 3 2" xfId="11590" xr:uid="{A3341B45-42DC-4356-98D9-D3462A02F8AC}"/>
    <cellStyle name="Calculation 10 3 4" xfId="11591" xr:uid="{378BF668-BCED-44F6-8D37-A1B600C9AD7F}"/>
    <cellStyle name="Calculation 10 3 5" xfId="6463" xr:uid="{080D6077-86D8-4094-BB5D-0412BAF621B9}"/>
    <cellStyle name="Calculation 10 4" xfId="631" xr:uid="{32F576BD-EA25-41C3-9DA1-DBE31E30C1A0}"/>
    <cellStyle name="Calculation 10 4 2" xfId="632" xr:uid="{80655D0E-DA79-4B8A-BB12-F725FFD1C6A6}"/>
    <cellStyle name="Calculation 10 4 2 2" xfId="11593" xr:uid="{96D068B0-BF5F-4A4B-B6E4-3A01F94968A5}"/>
    <cellStyle name="Calculation 10 4 2 2 2" xfId="11594" xr:uid="{BE43A593-EF41-464B-92E6-6517D91AC93B}"/>
    <cellStyle name="Calculation 10 4 2 3" xfId="11595" xr:uid="{6FB8EF67-36BD-4845-8F6B-90A4A50D73DB}"/>
    <cellStyle name="Calculation 10 4 2 4" xfId="11592" xr:uid="{39BD79E9-9720-4120-8334-99C1913AB96A}"/>
    <cellStyle name="Calculation 10 4 3" xfId="11596" xr:uid="{A32181B3-9716-42F7-BA20-929E764915A7}"/>
    <cellStyle name="Calculation 10 4 3 2" xfId="11597" xr:uid="{02B2D5DF-E710-4106-86CF-096404B9A8BB}"/>
    <cellStyle name="Calculation 10 4 4" xfId="11598" xr:uid="{DEA942D8-7AC5-4C0A-B066-DB303DF61DA7}"/>
    <cellStyle name="Calculation 10 4 5" xfId="6464" xr:uid="{E54042AF-5A54-4BEB-A2C5-93809D48E790}"/>
    <cellStyle name="Calculation 10 5" xfId="633" xr:uid="{29F019AD-E222-4484-9606-03DEBA384226}"/>
    <cellStyle name="Calculation 10 5 2" xfId="634" xr:uid="{C057A95C-DB79-4B1E-8C72-DE44B7283A25}"/>
    <cellStyle name="Calculation 10 5 2 2" xfId="11600" xr:uid="{B0D23A81-187F-4A3E-9712-E6F199BC3ED8}"/>
    <cellStyle name="Calculation 10 5 2 2 2" xfId="11601" xr:uid="{6CAF6EB0-9859-4E48-A38F-E2A2391C0256}"/>
    <cellStyle name="Calculation 10 5 2 3" xfId="11602" xr:uid="{CF895D6C-29BD-4ECB-86DF-EB3135ED7B8C}"/>
    <cellStyle name="Calculation 10 5 2 4" xfId="11599" xr:uid="{4E1C430D-B545-4FC8-85A5-9EDE8DA9BFE2}"/>
    <cellStyle name="Calculation 10 5 3" xfId="11603" xr:uid="{00D8A2AC-6D3C-4B90-B69B-B8C06B80B000}"/>
    <cellStyle name="Calculation 10 5 3 2" xfId="11604" xr:uid="{2F82855B-5015-4EF8-82DF-5D28E33DF28F}"/>
    <cellStyle name="Calculation 10 5 4" xfId="11605" xr:uid="{E59042CE-B436-4708-BE73-7D0019CF9F65}"/>
    <cellStyle name="Calculation 10 5 5" xfId="6465" xr:uid="{958FADE4-8B79-4EC1-B457-B37F09323DCD}"/>
    <cellStyle name="Calculation 10 6" xfId="635" xr:uid="{DD48E1BA-EB67-4069-85B1-141BBB63E78C}"/>
    <cellStyle name="Calculation 10 6 2" xfId="636" xr:uid="{1D23ED55-B76E-4298-A754-76C44448CA56}"/>
    <cellStyle name="Calculation 10 6 2 2" xfId="11607" xr:uid="{D46E1551-1A55-492E-9903-ACAA6B551FF5}"/>
    <cellStyle name="Calculation 10 6 2 2 2" xfId="11608" xr:uid="{A61756D3-9D7B-4634-B75B-B0681A04973E}"/>
    <cellStyle name="Calculation 10 6 2 3" xfId="11609" xr:uid="{DA822C6F-FB8F-4CDE-9A70-7DBD9137E775}"/>
    <cellStyle name="Calculation 10 6 2 4" xfId="11606" xr:uid="{F98089BC-0131-4633-84B4-BBE707FEEF1D}"/>
    <cellStyle name="Calculation 10 6 3" xfId="11610" xr:uid="{54009A4B-85F0-4F39-8C8F-7A6DA5EFE8A8}"/>
    <cellStyle name="Calculation 10 6 3 2" xfId="11611" xr:uid="{C55FDA37-354E-4519-A082-99D16A22883E}"/>
    <cellStyle name="Calculation 10 6 4" xfId="11612" xr:uid="{A25CBA02-5D9B-43AB-8264-BFADA0AD8CD1}"/>
    <cellStyle name="Calculation 10 6 5" xfId="6466" xr:uid="{DA7BE764-743D-47D5-B29E-992B67928140}"/>
    <cellStyle name="Calculation 10 7" xfId="637" xr:uid="{A04F1614-655A-4E6F-B56A-9788C4D56AEC}"/>
    <cellStyle name="Calculation 10 7 2" xfId="638" xr:uid="{30687AA9-94B5-4BCB-B58C-7807F5161F6B}"/>
    <cellStyle name="Calculation 10 7 2 2" xfId="11614" xr:uid="{32B869B3-0753-4D9C-BAD9-38577F056C17}"/>
    <cellStyle name="Calculation 10 7 2 2 2" xfId="11615" xr:uid="{F72465A2-06DD-4D38-97A8-91453909289D}"/>
    <cellStyle name="Calculation 10 7 2 3" xfId="11616" xr:uid="{DEE5C372-B9CB-4907-A9C5-D51996A590CB}"/>
    <cellStyle name="Calculation 10 7 2 4" xfId="11613" xr:uid="{B030C25A-2672-4215-8165-14ACFE07DA25}"/>
    <cellStyle name="Calculation 10 7 3" xfId="11617" xr:uid="{7714CF4A-5136-4D9D-AE6B-A55A52697C15}"/>
    <cellStyle name="Calculation 10 7 3 2" xfId="11618" xr:uid="{C75FD96E-377F-494E-84DE-A997E8A01A9A}"/>
    <cellStyle name="Calculation 10 7 4" xfId="11619" xr:uid="{B985DD5E-7189-48E9-935B-A1461DEB3A22}"/>
    <cellStyle name="Calculation 10 7 5" xfId="6467" xr:uid="{BE425AAB-C0F7-4DB4-98DA-9FE164325089}"/>
    <cellStyle name="Calculation 10 8" xfId="639" xr:uid="{6D5F7422-C3BA-4E9B-9B58-BBCA870A052D}"/>
    <cellStyle name="Calculation 10 8 2" xfId="11621" xr:uid="{3424D1A9-22D3-45EB-A84F-2BF5FE1862B4}"/>
    <cellStyle name="Calculation 10 8 2 2" xfId="11622" xr:uid="{9430B79E-6BCB-4F15-8F27-EC87DE4D9606}"/>
    <cellStyle name="Calculation 10 8 2 2 2" xfId="11623" xr:uid="{DFC98A1D-2D82-47C9-9945-1BCC55F069FD}"/>
    <cellStyle name="Calculation 10 8 2 3" xfId="11624" xr:uid="{3032200A-E4E9-4E1A-8953-D9A4C06B49AE}"/>
    <cellStyle name="Calculation 10 8 3" xfId="11625" xr:uid="{F48D9AA2-6EA1-40E7-8169-C0D33026D169}"/>
    <cellStyle name="Calculation 10 8 3 2" xfId="11626" xr:uid="{8D03B734-9878-43FD-B580-39B9F21243BC}"/>
    <cellStyle name="Calculation 10 8 4" xfId="11627" xr:uid="{1B6BDEC0-FCA0-4FA2-A57D-2359FF244BAC}"/>
    <cellStyle name="Calculation 10 8 5" xfId="11620" xr:uid="{13C272D4-FED9-40D1-937F-F36079AF0475}"/>
    <cellStyle name="Calculation 10 9" xfId="5263" xr:uid="{0BFBF84C-968F-4B0A-BF89-98FA50CBFEA7}"/>
    <cellStyle name="Calculation 10 9 2" xfId="11629" xr:uid="{96ECEFA3-9802-418E-90BA-B2DABDE50297}"/>
    <cellStyle name="Calculation 10 9 2 2" xfId="11630" xr:uid="{86AB847C-C2E3-4A9E-9B3A-0D802596AE4A}"/>
    <cellStyle name="Calculation 10 9 3" xfId="11631" xr:uid="{F36BFABD-61DB-4497-B43B-E64E62CAAC7F}"/>
    <cellStyle name="Calculation 10 9 4" xfId="11628" xr:uid="{181BBBFF-6DAC-405D-BC7A-0BDD4926D444}"/>
    <cellStyle name="Calculation 11" xfId="640" xr:uid="{F26B3BCE-48A2-4ACF-A4C9-93EAED9B103C}"/>
    <cellStyle name="Calculation 11 10" xfId="5304" xr:uid="{0E39408C-212E-4254-841C-E442A579FACC}"/>
    <cellStyle name="Calculation 11 10 2" xfId="11633" xr:uid="{9412FA8F-717C-4BB8-A6F4-C3C26F409115}"/>
    <cellStyle name="Calculation 11 10 2 2" xfId="11634" xr:uid="{8501F7B0-CA5A-400D-9CB4-25C304DF79A3}"/>
    <cellStyle name="Calculation 11 10 2 2 2" xfId="11635" xr:uid="{9AED06F7-EFD0-49CD-A0F8-6AE38BA664E9}"/>
    <cellStyle name="Calculation 11 10 2 3" xfId="11636" xr:uid="{5CCF46A0-C5E4-44C0-908D-80C482EC1354}"/>
    <cellStyle name="Calculation 11 10 3" xfId="11637" xr:uid="{292A470F-F234-4D3B-AB6F-33FD4DAC2D42}"/>
    <cellStyle name="Calculation 11 10 3 2" xfId="11638" xr:uid="{FDD52E2F-1736-42E9-9395-7FFE15AD2C7E}"/>
    <cellStyle name="Calculation 11 10 4" xfId="11639" xr:uid="{D849992F-0F2D-44DE-8C08-09ADB2246CE4}"/>
    <cellStyle name="Calculation 11 10 5" xfId="11632" xr:uid="{2EB30DFD-6AD7-4C15-AC62-40FB8119A915}"/>
    <cellStyle name="Calculation 11 11" xfId="5761" xr:uid="{60269D17-4548-440A-B096-9C42A0A891CE}"/>
    <cellStyle name="Calculation 11 11 2" xfId="11641" xr:uid="{04600206-CCC1-4C85-BCD0-B635DA624F46}"/>
    <cellStyle name="Calculation 11 11 3" xfId="11640" xr:uid="{4B1EEA4B-7E08-4CDB-AC0C-D564907F4178}"/>
    <cellStyle name="Calculation 11 12" xfId="5975" xr:uid="{5CBB9DD4-853F-45DD-BDC2-343AAEFB6208}"/>
    <cellStyle name="Calculation 11 2" xfId="641" xr:uid="{BD21C8E9-0551-4CC9-A263-9E780B04B404}"/>
    <cellStyle name="Calculation 11 2 2" xfId="642" xr:uid="{D497CB41-CE3F-401E-B4BA-CE01F91688B0}"/>
    <cellStyle name="Calculation 11 2 2 2" xfId="11643" xr:uid="{9DCA2753-7B2E-48FC-B6CF-B99BA99AF1CF}"/>
    <cellStyle name="Calculation 11 2 2 2 2" xfId="11644" xr:uid="{9E7E06CB-80B0-4672-988E-951DB37F09DF}"/>
    <cellStyle name="Calculation 11 2 2 3" xfId="11645" xr:uid="{D1FFC4AA-196E-4AE0-AEED-9925E0293C99}"/>
    <cellStyle name="Calculation 11 2 2 4" xfId="11642" xr:uid="{77A9E28B-F56B-4835-80A5-5DF002EB2EFD}"/>
    <cellStyle name="Calculation 11 2 3" xfId="11646" xr:uid="{342BBF76-33F4-4DD8-81C7-89628C1F80EE}"/>
    <cellStyle name="Calculation 11 2 3 2" xfId="11647" xr:uid="{F6F8BC0C-AD94-440A-A866-05B0A9B3F4B4}"/>
    <cellStyle name="Calculation 11 2 4" xfId="11648" xr:uid="{49A53849-F3D2-4C9A-A06B-D943C7E5CD49}"/>
    <cellStyle name="Calculation 11 2 5" xfId="6468" xr:uid="{C1E7784D-A9AB-4FCD-A96F-3B5361CED574}"/>
    <cellStyle name="Calculation 11 3" xfId="643" xr:uid="{150F94F6-9C71-45DF-9712-3002D8D0C045}"/>
    <cellStyle name="Calculation 11 3 2" xfId="644" xr:uid="{7F6F29BD-D99F-48BE-8A75-5D6DCF44F0CD}"/>
    <cellStyle name="Calculation 11 3 2 2" xfId="11650" xr:uid="{EF54727F-93AC-43C1-9561-2270ED83DFBE}"/>
    <cellStyle name="Calculation 11 3 2 2 2" xfId="11651" xr:uid="{DCD297C3-D428-4AE9-86AD-BE1AA8938A99}"/>
    <cellStyle name="Calculation 11 3 2 3" xfId="11652" xr:uid="{2B49A14D-0F0F-4BB8-B70F-829AEAEB6083}"/>
    <cellStyle name="Calculation 11 3 2 4" xfId="11649" xr:uid="{01383CC7-FF6F-4F24-97D3-79BEAB971173}"/>
    <cellStyle name="Calculation 11 3 3" xfId="11653" xr:uid="{2DF831FF-00BD-4430-8524-23F4D15FD34E}"/>
    <cellStyle name="Calculation 11 3 3 2" xfId="11654" xr:uid="{6D07955A-D33F-4943-B775-15CAE722B642}"/>
    <cellStyle name="Calculation 11 3 4" xfId="11655" xr:uid="{86AFABC3-8AF4-4CAA-A6C2-C66CAAEDE67E}"/>
    <cellStyle name="Calculation 11 3 5" xfId="6469" xr:uid="{0B81C0AA-1AE7-486D-9511-23FE8FD31970}"/>
    <cellStyle name="Calculation 11 4" xfId="645" xr:uid="{E1A76C08-5B90-450E-A725-330FAD37F82A}"/>
    <cellStyle name="Calculation 11 4 2" xfId="646" xr:uid="{12AC66A5-6E98-435F-A40F-2B54C26B81EC}"/>
    <cellStyle name="Calculation 11 4 2 2" xfId="11657" xr:uid="{1112FE23-D44F-4A5A-B990-286B7F03843B}"/>
    <cellStyle name="Calculation 11 4 2 2 2" xfId="11658" xr:uid="{C40B7034-8CC6-4CAD-8A82-0D69190D95C0}"/>
    <cellStyle name="Calculation 11 4 2 3" xfId="11659" xr:uid="{2ED5CA72-D386-4295-B59B-C25BD44E30A6}"/>
    <cellStyle name="Calculation 11 4 2 4" xfId="11656" xr:uid="{9A992EB8-BF7E-4D8D-8BEA-A3A3C740E965}"/>
    <cellStyle name="Calculation 11 4 3" xfId="11660" xr:uid="{5618B5F2-B9AB-4673-8ED3-FD14493EB1A2}"/>
    <cellStyle name="Calculation 11 4 3 2" xfId="11661" xr:uid="{2EE9BC60-65BD-46CB-8EE5-ED420927561C}"/>
    <cellStyle name="Calculation 11 4 4" xfId="11662" xr:uid="{1759FAC5-A966-4FBC-96A9-A27645DBB3D8}"/>
    <cellStyle name="Calculation 11 4 5" xfId="6470" xr:uid="{B82028DB-41D3-4841-8CAE-00A091886271}"/>
    <cellStyle name="Calculation 11 5" xfId="647" xr:uid="{0662FEA0-6447-4DA9-9A11-B58F7DBB11BD}"/>
    <cellStyle name="Calculation 11 5 2" xfId="648" xr:uid="{D8AE7F21-2B88-41F1-8553-3438DEED4089}"/>
    <cellStyle name="Calculation 11 5 2 2" xfId="11664" xr:uid="{E893AEC8-0BBE-4F82-A10F-45C6D829AAEF}"/>
    <cellStyle name="Calculation 11 5 2 2 2" xfId="11665" xr:uid="{4D1CAD8F-EE31-49AA-A1C2-54683ECE1B71}"/>
    <cellStyle name="Calculation 11 5 2 3" xfId="11666" xr:uid="{37907563-15C0-40E1-B7E1-E5207B714EB5}"/>
    <cellStyle name="Calculation 11 5 2 4" xfId="11663" xr:uid="{3CC9B89F-D3CC-40A8-84D4-34F9BFA7B1BC}"/>
    <cellStyle name="Calculation 11 5 3" xfId="11667" xr:uid="{48386325-5427-43B6-A7BE-B2ED0958A6D3}"/>
    <cellStyle name="Calculation 11 5 3 2" xfId="11668" xr:uid="{A772CFCB-6916-406B-987A-EACC28D76439}"/>
    <cellStyle name="Calculation 11 5 4" xfId="11669" xr:uid="{7A923062-4E5C-4CE7-9F87-1AC75D6746B8}"/>
    <cellStyle name="Calculation 11 5 5" xfId="6471" xr:uid="{15F04A9F-8899-48B3-AD40-02C18B5F764C}"/>
    <cellStyle name="Calculation 11 6" xfId="649" xr:uid="{F4220E84-BB1A-4554-8DBA-1F97D34CB526}"/>
    <cellStyle name="Calculation 11 6 2" xfId="650" xr:uid="{AE04FF3B-5BAD-4DA1-AF75-3661AAF7C156}"/>
    <cellStyle name="Calculation 11 6 2 2" xfId="11671" xr:uid="{35AA94E9-CB72-4E24-9034-60F602D19D0E}"/>
    <cellStyle name="Calculation 11 6 2 2 2" xfId="11672" xr:uid="{C33A1593-2C8D-4EDF-8E8D-65F1A02189B2}"/>
    <cellStyle name="Calculation 11 6 2 3" xfId="11673" xr:uid="{95C02AC2-FE7B-4021-B97E-7F67760737A5}"/>
    <cellStyle name="Calculation 11 6 2 4" xfId="11670" xr:uid="{4C474E49-72FD-4318-8D1B-88A0F011B650}"/>
    <cellStyle name="Calculation 11 6 3" xfId="11674" xr:uid="{FD2A94ED-A0BB-4D6C-832C-04C565C1EDF2}"/>
    <cellStyle name="Calculation 11 6 3 2" xfId="11675" xr:uid="{A98359B2-BE3C-40C5-8AEA-1F1B33D90060}"/>
    <cellStyle name="Calculation 11 6 4" xfId="11676" xr:uid="{D2B6ECB8-78D9-4934-A1C6-39748D1429BE}"/>
    <cellStyle name="Calculation 11 6 5" xfId="6472" xr:uid="{A1544004-F313-40D0-B7B8-E3B9733DF574}"/>
    <cellStyle name="Calculation 11 7" xfId="651" xr:uid="{CBA5CEC0-1BCA-43E8-948E-E21C16E40043}"/>
    <cellStyle name="Calculation 11 7 2" xfId="652" xr:uid="{0ADB4DE3-D523-4DA8-AEAA-020FC2309C6E}"/>
    <cellStyle name="Calculation 11 7 2 2" xfId="11678" xr:uid="{B935B74D-2958-43E6-9A27-9A8E06697FA7}"/>
    <cellStyle name="Calculation 11 7 2 2 2" xfId="11679" xr:uid="{C878D6DB-F59D-474B-AFFA-0196A1BC8318}"/>
    <cellStyle name="Calculation 11 7 2 3" xfId="11680" xr:uid="{E85A75C6-15D2-464F-ACB9-227565F83A2D}"/>
    <cellStyle name="Calculation 11 7 2 4" xfId="11677" xr:uid="{2CF7E007-E454-4622-8B8D-7C4FCE65DBBA}"/>
    <cellStyle name="Calculation 11 7 3" xfId="11681" xr:uid="{759400EB-095F-45C5-B993-75BF4B91E0EE}"/>
    <cellStyle name="Calculation 11 7 3 2" xfId="11682" xr:uid="{EA9212EE-329A-4EF9-9A9D-4C1A497BFA8E}"/>
    <cellStyle name="Calculation 11 7 4" xfId="11683" xr:uid="{EBEC36F5-97C7-4843-BB52-C14A7C1DAF0A}"/>
    <cellStyle name="Calculation 11 7 5" xfId="6473" xr:uid="{2CAD01D1-F0ED-4E58-A5F4-06CD3DD80F4D}"/>
    <cellStyle name="Calculation 11 8" xfId="653" xr:uid="{19F96BD4-5A35-47F2-BB13-1DDA2965B224}"/>
    <cellStyle name="Calculation 11 8 2" xfId="11685" xr:uid="{F63FF42A-9E9F-4A08-99CC-232C3AF45784}"/>
    <cellStyle name="Calculation 11 8 2 2" xfId="11686" xr:uid="{BCC2C3CE-00F0-4DB7-887E-8DFD403EFEAD}"/>
    <cellStyle name="Calculation 11 8 2 2 2" xfId="11687" xr:uid="{4957C906-C5DE-42F3-8C30-D49A766E73D0}"/>
    <cellStyle name="Calculation 11 8 2 3" xfId="11688" xr:uid="{80C6A120-3C04-40AD-8348-84A475838A8D}"/>
    <cellStyle name="Calculation 11 8 3" xfId="11689" xr:uid="{90378BE4-9A5A-46D5-BD37-47AF366C1FE8}"/>
    <cellStyle name="Calculation 11 8 3 2" xfId="11690" xr:uid="{04978ECC-DB32-4BCF-93A4-BF77886840F3}"/>
    <cellStyle name="Calculation 11 8 4" xfId="11691" xr:uid="{A958BDB2-9AC2-4B89-AA22-5EF6D61ACA0B}"/>
    <cellStyle name="Calculation 11 8 5" xfId="11684" xr:uid="{D6C53058-9E93-47F6-9926-57223EF98278}"/>
    <cellStyle name="Calculation 11 9" xfId="5218" xr:uid="{3CA6699C-65F1-4B4A-A7A9-55F52B94C64B}"/>
    <cellStyle name="Calculation 11 9 2" xfId="11693" xr:uid="{F8A23800-ED3D-49F5-93FB-80D8BF776101}"/>
    <cellStyle name="Calculation 11 9 2 2" xfId="11694" xr:uid="{F19F3FD7-05B2-4AF6-A936-AA6C28FF56A5}"/>
    <cellStyle name="Calculation 11 9 3" xfId="11695" xr:uid="{ADEEF722-E930-4F2E-A7A2-C516CF39F381}"/>
    <cellStyle name="Calculation 11 9 4" xfId="11692" xr:uid="{8635B9A7-6684-4CFC-BF95-2887324D9939}"/>
    <cellStyle name="Calculation 12" xfId="654" xr:uid="{DDDA40F8-9350-4FC0-B769-7254F2AB7103}"/>
    <cellStyle name="Calculation 12 10" xfId="5309" xr:uid="{1E332D94-1E84-4EBC-B438-A1C4A4439704}"/>
    <cellStyle name="Calculation 12 10 2" xfId="11697" xr:uid="{87FA53E7-F2A9-4D7C-B704-EEFE4464B097}"/>
    <cellStyle name="Calculation 12 10 2 2" xfId="11698" xr:uid="{17507C14-949E-4976-93AA-5D2DC6437FF1}"/>
    <cellStyle name="Calculation 12 10 2 2 2" xfId="11699" xr:uid="{26ED693E-5D0E-437A-ADC8-04CB1DE5CC03}"/>
    <cellStyle name="Calculation 12 10 2 3" xfId="11700" xr:uid="{1550683C-492F-4AFF-9680-8C00185F7C4E}"/>
    <cellStyle name="Calculation 12 10 3" xfId="11701" xr:uid="{10B0EADD-4C9E-49E8-8276-DC403EBCA6E7}"/>
    <cellStyle name="Calculation 12 10 3 2" xfId="11702" xr:uid="{121093AA-5045-4AD1-914F-DA268B98F14D}"/>
    <cellStyle name="Calculation 12 10 4" xfId="11703" xr:uid="{F9D97482-41BA-46C6-9545-9013F42DCD1B}"/>
    <cellStyle name="Calculation 12 10 5" xfId="11696" xr:uid="{6947005E-5F6F-4DC5-AE15-123713C93852}"/>
    <cellStyle name="Calculation 12 11" xfId="5755" xr:uid="{ACD8363C-E05B-4546-B77E-992D527DD1CB}"/>
    <cellStyle name="Calculation 12 11 2" xfId="11705" xr:uid="{149C8E6B-9ADD-4F33-B079-80F7235BF446}"/>
    <cellStyle name="Calculation 12 11 3" xfId="11704" xr:uid="{10F661CE-6C79-4966-9151-6022B7DD6EF8}"/>
    <cellStyle name="Calculation 12 12" xfId="5976" xr:uid="{67B2566B-D3D6-4C82-97B5-635BB25D679B}"/>
    <cellStyle name="Calculation 12 2" xfId="655" xr:uid="{5C8983A7-6FBE-44A5-BBFF-A33DCE95DB5B}"/>
    <cellStyle name="Calculation 12 2 2" xfId="656" xr:uid="{256571FA-71E7-4005-8798-E1BE6C7AEA28}"/>
    <cellStyle name="Calculation 12 2 2 2" xfId="11707" xr:uid="{D7A8D519-1E1F-4A27-95DC-5CDFB6B7AF40}"/>
    <cellStyle name="Calculation 12 2 2 2 2" xfId="11708" xr:uid="{8389F95D-01F5-48DA-8745-0C87D53A782C}"/>
    <cellStyle name="Calculation 12 2 2 3" xfId="11709" xr:uid="{F6A09084-DFA1-4352-A985-FE5F4BAC38EC}"/>
    <cellStyle name="Calculation 12 2 2 4" xfId="11706" xr:uid="{6E172B8A-96EB-48F9-B748-5CF076A8956A}"/>
    <cellStyle name="Calculation 12 2 3" xfId="11710" xr:uid="{EE70807C-05F8-4781-A2CC-32C4C631AE84}"/>
    <cellStyle name="Calculation 12 2 3 2" xfId="11711" xr:uid="{9FA7559C-2CFB-43F0-8C67-11B662CA2199}"/>
    <cellStyle name="Calculation 12 2 4" xfId="11712" xr:uid="{EA744739-CBAD-42CE-9F55-0DBC24E823DC}"/>
    <cellStyle name="Calculation 12 2 5" xfId="6474" xr:uid="{B3785416-F676-463F-B091-22842E91736E}"/>
    <cellStyle name="Calculation 12 3" xfId="657" xr:uid="{C8F0B509-8C13-4AA8-9250-CD504377F0EA}"/>
    <cellStyle name="Calculation 12 3 2" xfId="658" xr:uid="{D0AB798C-645C-492D-A445-0FB88E2019C0}"/>
    <cellStyle name="Calculation 12 3 2 2" xfId="11714" xr:uid="{BB53EC8B-1078-4660-8C94-D83F0A8E165F}"/>
    <cellStyle name="Calculation 12 3 2 2 2" xfId="11715" xr:uid="{41CB7950-CF54-49AC-8496-38FD250AF343}"/>
    <cellStyle name="Calculation 12 3 2 3" xfId="11716" xr:uid="{B498DFC0-58EE-4A08-91F3-1DFDFE8369E6}"/>
    <cellStyle name="Calculation 12 3 2 4" xfId="11713" xr:uid="{398C4785-2BCB-4009-BCBD-4C933D7AE9E0}"/>
    <cellStyle name="Calculation 12 3 3" xfId="11717" xr:uid="{1CC438F7-9A93-40C1-86C2-8D46072D4577}"/>
    <cellStyle name="Calculation 12 3 3 2" xfId="11718" xr:uid="{FF560433-B359-4F44-A731-DE0AF1B11FF8}"/>
    <cellStyle name="Calculation 12 3 4" xfId="11719" xr:uid="{86F2AB14-3B09-4309-A7E1-495E5C4B1595}"/>
    <cellStyle name="Calculation 12 3 5" xfId="6475" xr:uid="{38A8B09B-8530-440B-862A-858AA2924E25}"/>
    <cellStyle name="Calculation 12 4" xfId="659" xr:uid="{DDDE8504-493F-44B7-B6AE-0B9054198962}"/>
    <cellStyle name="Calculation 12 4 2" xfId="660" xr:uid="{D60E447D-AB97-4227-9D7B-3C49454E073D}"/>
    <cellStyle name="Calculation 12 4 2 2" xfId="11721" xr:uid="{5EA95FF4-917C-4035-BF80-04E764296A5B}"/>
    <cellStyle name="Calculation 12 4 2 2 2" xfId="11722" xr:uid="{111B9589-2A1E-496F-9949-984E3DAB8704}"/>
    <cellStyle name="Calculation 12 4 2 3" xfId="11723" xr:uid="{EEFCFD0D-7E55-4869-B9A3-9441F3209115}"/>
    <cellStyle name="Calculation 12 4 2 4" xfId="11720" xr:uid="{826E4238-4421-4F23-80C7-B9272C56B2FC}"/>
    <cellStyle name="Calculation 12 4 3" xfId="11724" xr:uid="{64564188-9B37-45B4-BFBD-910BEE9CBDA9}"/>
    <cellStyle name="Calculation 12 4 3 2" xfId="11725" xr:uid="{6D08B202-76AF-4338-849D-2941EFAF5887}"/>
    <cellStyle name="Calculation 12 4 4" xfId="11726" xr:uid="{7BDD858F-9F29-4A51-97A0-5BE6988756B1}"/>
    <cellStyle name="Calculation 12 4 5" xfId="6476" xr:uid="{E238A6FF-95DF-427E-BA20-DEAE30C64CE1}"/>
    <cellStyle name="Calculation 12 5" xfId="661" xr:uid="{F8D1369B-F29D-4F5C-999F-CD23549A9F0F}"/>
    <cellStyle name="Calculation 12 5 2" xfId="662" xr:uid="{F55508E1-B016-4B9F-B032-7F9AB1C32E6F}"/>
    <cellStyle name="Calculation 12 5 2 2" xfId="11728" xr:uid="{15846992-E62A-4D7C-88BA-75454269D33A}"/>
    <cellStyle name="Calculation 12 5 2 2 2" xfId="11729" xr:uid="{AE820943-CB53-400E-9CCA-F0F7C35AD547}"/>
    <cellStyle name="Calculation 12 5 2 3" xfId="11730" xr:uid="{058C0696-7B64-4855-A1D9-951E9B8271A5}"/>
    <cellStyle name="Calculation 12 5 2 4" xfId="11727" xr:uid="{4230A4C7-CFEF-4ED3-96A1-F7225BF2D8BA}"/>
    <cellStyle name="Calculation 12 5 3" xfId="11731" xr:uid="{70010A74-EA66-4094-9296-C143EA290B5C}"/>
    <cellStyle name="Calculation 12 5 3 2" xfId="11732" xr:uid="{F0CA0356-26E9-4104-A851-24F8F5A8E547}"/>
    <cellStyle name="Calculation 12 5 4" xfId="11733" xr:uid="{91E05AB5-2350-4308-A5A0-DE7E646F824F}"/>
    <cellStyle name="Calculation 12 5 5" xfId="6477" xr:uid="{F382D5A8-482D-4033-BA69-229BF2E8B1A8}"/>
    <cellStyle name="Calculation 12 6" xfId="663" xr:uid="{526BE45F-D444-4F9C-9EA5-69A73D8C55A6}"/>
    <cellStyle name="Calculation 12 6 2" xfId="664" xr:uid="{0228B60E-899C-4D48-A695-339069BAE5AB}"/>
    <cellStyle name="Calculation 12 6 2 2" xfId="11735" xr:uid="{88656B1E-A50B-4D30-A5D5-2AC94802309E}"/>
    <cellStyle name="Calculation 12 6 2 2 2" xfId="11736" xr:uid="{0D460593-3A60-448D-BC9F-D9399BAA8481}"/>
    <cellStyle name="Calculation 12 6 2 3" xfId="11737" xr:uid="{D69310B1-E01C-4760-A9E9-AC90613A0525}"/>
    <cellStyle name="Calculation 12 6 2 4" xfId="11734" xr:uid="{6B7E9126-9734-4471-A6D4-532D3685E7CA}"/>
    <cellStyle name="Calculation 12 6 3" xfId="11738" xr:uid="{57FE3147-CB12-4972-A8C4-8DA9723BB70B}"/>
    <cellStyle name="Calculation 12 6 3 2" xfId="11739" xr:uid="{6E838487-A178-4334-9A9B-407B4D5EF5F4}"/>
    <cellStyle name="Calculation 12 6 4" xfId="11740" xr:uid="{E4CDC8DF-BB42-4332-8C34-FB1C40883CAC}"/>
    <cellStyle name="Calculation 12 6 5" xfId="6478" xr:uid="{179F1E70-3F5D-4393-B4F2-AFCFADBFA6CE}"/>
    <cellStyle name="Calculation 12 7" xfId="665" xr:uid="{A31DCF1C-8A30-4D07-AC87-EAF955C2FCFA}"/>
    <cellStyle name="Calculation 12 7 2" xfId="666" xr:uid="{6D63CFB3-A757-4543-8A17-A0E26BA0DB2C}"/>
    <cellStyle name="Calculation 12 7 2 2" xfId="11742" xr:uid="{BD5C9DC9-521C-4DF8-94B7-9C48B916D5F5}"/>
    <cellStyle name="Calculation 12 7 2 2 2" xfId="11743" xr:uid="{F746759F-3C10-495A-BB23-BEA6977E2F39}"/>
    <cellStyle name="Calculation 12 7 2 3" xfId="11744" xr:uid="{4ABDF2B7-D9DE-4AAD-B426-114A82C959C9}"/>
    <cellStyle name="Calculation 12 7 2 4" xfId="11741" xr:uid="{CED51F52-6DFB-4C29-8A2D-BAAE0EAEE1FE}"/>
    <cellStyle name="Calculation 12 7 3" xfId="11745" xr:uid="{25D19B4F-2852-410C-8081-65AB88621901}"/>
    <cellStyle name="Calculation 12 7 3 2" xfId="11746" xr:uid="{2F047C67-7A8E-4BE4-90CE-7FE5DC1395F8}"/>
    <cellStyle name="Calculation 12 7 4" xfId="11747" xr:uid="{C094394D-3020-418E-9529-FECD95AEBD87}"/>
    <cellStyle name="Calculation 12 7 5" xfId="6479" xr:uid="{C3D22538-AC62-4258-921B-8944EADBD314}"/>
    <cellStyle name="Calculation 12 8" xfId="667" xr:uid="{D9C5D8F2-E42D-47B9-AD19-33BBFC207CE4}"/>
    <cellStyle name="Calculation 12 8 2" xfId="11749" xr:uid="{88DE51CF-73BC-4382-848F-1622EBEA6F88}"/>
    <cellStyle name="Calculation 12 8 2 2" xfId="11750" xr:uid="{3388C5BA-0BB8-447B-A5E7-7E00DEFD78E8}"/>
    <cellStyle name="Calculation 12 8 2 2 2" xfId="11751" xr:uid="{73F0F465-6DE0-4051-9959-587F2A2DAA8A}"/>
    <cellStyle name="Calculation 12 8 2 3" xfId="11752" xr:uid="{9E06F76B-1DC6-411C-ADFB-A7BC25A92C4E}"/>
    <cellStyle name="Calculation 12 8 3" xfId="11753" xr:uid="{0950F9B5-BCF1-4D8C-944F-BBEC91799779}"/>
    <cellStyle name="Calculation 12 8 3 2" xfId="11754" xr:uid="{6080644A-A51D-484B-9B4B-A6AA800A2C89}"/>
    <cellStyle name="Calculation 12 8 4" xfId="11755" xr:uid="{1AA84F8F-081D-4ACA-8854-04D2CCB58B9A}"/>
    <cellStyle name="Calculation 12 8 5" xfId="11748" xr:uid="{2EA41D07-C578-4B92-B81F-A970904192D7}"/>
    <cellStyle name="Calculation 12 9" xfId="5217" xr:uid="{978D5674-A3BE-44F7-8539-BB5B921C9E7D}"/>
    <cellStyle name="Calculation 12 9 2" xfId="11757" xr:uid="{534568C3-97CA-4DA4-A077-45C1F32FAE05}"/>
    <cellStyle name="Calculation 12 9 2 2" xfId="11758" xr:uid="{2FC9B5E8-02ED-4D15-BC14-91C936963616}"/>
    <cellStyle name="Calculation 12 9 3" xfId="11759" xr:uid="{EB417163-623D-441C-800D-21188BC693D9}"/>
    <cellStyle name="Calculation 12 9 4" xfId="11756" xr:uid="{28DE9646-DB16-4FAF-A45A-33BDDB5D5D1C}"/>
    <cellStyle name="Calculation 13" xfId="668" xr:uid="{F7D5FB17-F993-4A9B-8315-03880E41A46E}"/>
    <cellStyle name="Calculation 13 10" xfId="5492" xr:uid="{3D9C3B9F-AC3F-4C92-A83C-FAB563091E8A}"/>
    <cellStyle name="Calculation 13 10 2" xfId="11761" xr:uid="{3C48BBEE-1DB6-4AD1-828F-4461CB7ECB53}"/>
    <cellStyle name="Calculation 13 10 2 2" xfId="11762" xr:uid="{C627E7B5-C375-4A49-99A9-3C8F2353D1F4}"/>
    <cellStyle name="Calculation 13 10 2 2 2" xfId="11763" xr:uid="{ED5B5193-75F6-492A-B968-D494296C4AA2}"/>
    <cellStyle name="Calculation 13 10 2 3" xfId="11764" xr:uid="{3E596067-E79A-419A-9ED7-BEAF7976D52E}"/>
    <cellStyle name="Calculation 13 10 3" xfId="11765" xr:uid="{251B77FC-F925-4EE5-B1F1-3559E401800D}"/>
    <cellStyle name="Calculation 13 10 3 2" xfId="11766" xr:uid="{38BD89C5-6415-4100-9055-F44EB43D4808}"/>
    <cellStyle name="Calculation 13 10 4" xfId="11767" xr:uid="{3B4B34F2-96DD-47B7-BD12-50C8DCF4CBAE}"/>
    <cellStyle name="Calculation 13 10 5" xfId="11760" xr:uid="{74053A6D-A600-46BE-9DC4-9CA638799845}"/>
    <cellStyle name="Calculation 13 11" xfId="5866" xr:uid="{BF987651-FEC0-4807-AD00-ACDE2DBF5C36}"/>
    <cellStyle name="Calculation 13 11 2" xfId="11769" xr:uid="{27B8AF2A-3ED1-4A8C-B0BB-31F360BA4245}"/>
    <cellStyle name="Calculation 13 11 3" xfId="11768" xr:uid="{0130C6AA-8767-4FFF-AB26-AE84BD4CF47F}"/>
    <cellStyle name="Calculation 13 12" xfId="5993" xr:uid="{AE49AD73-96AB-4DF7-B9B2-EA320B274B71}"/>
    <cellStyle name="Calculation 13 2" xfId="669" xr:uid="{0D49306C-E000-43F0-981D-431CF1A02BB4}"/>
    <cellStyle name="Calculation 13 2 2" xfId="670" xr:uid="{566AEF78-1AD7-4351-ACA4-E4B444CB9D26}"/>
    <cellStyle name="Calculation 13 2 2 2" xfId="11771" xr:uid="{A2008C27-8654-4617-8EF8-B12FD954EB27}"/>
    <cellStyle name="Calculation 13 2 2 2 2" xfId="11772" xr:uid="{B4FD5AF9-0009-477E-BDC9-F3634FD3045A}"/>
    <cellStyle name="Calculation 13 2 2 3" xfId="11773" xr:uid="{80AD525A-9EE1-44E6-B94E-AE361C50E0D4}"/>
    <cellStyle name="Calculation 13 2 2 4" xfId="11770" xr:uid="{0C5B1C48-2E08-4C80-94B5-4EA39AC0D3ED}"/>
    <cellStyle name="Calculation 13 2 3" xfId="11774" xr:uid="{8C1DA022-EA0E-4C31-933A-290C27482981}"/>
    <cellStyle name="Calculation 13 2 3 2" xfId="11775" xr:uid="{F9BB3A5B-217C-4CAC-A263-16221934F2D0}"/>
    <cellStyle name="Calculation 13 2 4" xfId="11776" xr:uid="{1C60F90B-FE97-410C-B69C-5FC00B8CB74E}"/>
    <cellStyle name="Calculation 13 2 5" xfId="6480" xr:uid="{F60F868C-4902-4204-9EE5-FCCC2EC81A42}"/>
    <cellStyle name="Calculation 13 3" xfId="671" xr:uid="{84714755-5888-4A04-A9E2-E722C108FAF4}"/>
    <cellStyle name="Calculation 13 3 2" xfId="672" xr:uid="{C36FE19C-CD2E-4987-AE4C-DCECE8B418D7}"/>
    <cellStyle name="Calculation 13 3 2 2" xfId="11778" xr:uid="{26DDFC80-9C7C-4D95-ADC3-3E2F060E714A}"/>
    <cellStyle name="Calculation 13 3 2 2 2" xfId="11779" xr:uid="{F210934A-8872-472C-A79C-F009BE7B4668}"/>
    <cellStyle name="Calculation 13 3 2 3" xfId="11780" xr:uid="{4FAFFE49-B8AF-482B-A287-82EFE38385BB}"/>
    <cellStyle name="Calculation 13 3 2 4" xfId="11777" xr:uid="{3F1F21B1-3382-452D-B94E-4DD72A59AF94}"/>
    <cellStyle name="Calculation 13 3 3" xfId="11781" xr:uid="{072B43D7-58AA-49AF-999D-2D8DEBDAE89E}"/>
    <cellStyle name="Calculation 13 3 3 2" xfId="11782" xr:uid="{3C1199C5-6671-4C71-8B4F-257A83823E0B}"/>
    <cellStyle name="Calculation 13 3 4" xfId="11783" xr:uid="{969B92E9-0F02-4D5D-9315-49410FD9A9A2}"/>
    <cellStyle name="Calculation 13 3 5" xfId="6481" xr:uid="{3867D7A3-8960-4146-B8C6-0881B334875A}"/>
    <cellStyle name="Calculation 13 4" xfId="673" xr:uid="{0E4A863F-AE8F-47A1-AB3A-C3B0C948EE3A}"/>
    <cellStyle name="Calculation 13 4 2" xfId="674" xr:uid="{AA97C103-A499-43E7-BE0E-388338CD02D1}"/>
    <cellStyle name="Calculation 13 4 2 2" xfId="11785" xr:uid="{B41E26EE-BD58-4A8F-8EE2-B7EDE05DA14A}"/>
    <cellStyle name="Calculation 13 4 2 2 2" xfId="11786" xr:uid="{94255E1D-AB6F-4ABA-830D-9C012B237571}"/>
    <cellStyle name="Calculation 13 4 2 3" xfId="11787" xr:uid="{C22FEA69-FC80-46F2-B3FC-DF534F1D6E7F}"/>
    <cellStyle name="Calculation 13 4 2 4" xfId="11784" xr:uid="{073A6D86-4124-447C-9D2B-0E160A2FB44A}"/>
    <cellStyle name="Calculation 13 4 3" xfId="11788" xr:uid="{B5F3462A-E160-4DED-ABFA-E0A3B5C0559B}"/>
    <cellStyle name="Calculation 13 4 3 2" xfId="11789" xr:uid="{E4B4EA68-910D-42F9-A4CD-52FBED8363F0}"/>
    <cellStyle name="Calculation 13 4 4" xfId="11790" xr:uid="{F3175132-62FF-4A9F-8ADF-3A9E6DC1BB23}"/>
    <cellStyle name="Calculation 13 4 5" xfId="6482" xr:uid="{CAF4C0EB-0840-4618-B816-30BE69F8CE0C}"/>
    <cellStyle name="Calculation 13 5" xfId="675" xr:uid="{10A692A0-196A-4EF2-B1BA-98FF874E00C4}"/>
    <cellStyle name="Calculation 13 5 2" xfId="676" xr:uid="{FBDAF5EE-A98D-4F56-B2BF-2ED4963CA590}"/>
    <cellStyle name="Calculation 13 5 2 2" xfId="11792" xr:uid="{BBC848DD-2133-4B71-AAB1-9D948D8D2824}"/>
    <cellStyle name="Calculation 13 5 2 2 2" xfId="11793" xr:uid="{A4B45A26-D272-4C49-AD63-8754A5E158C6}"/>
    <cellStyle name="Calculation 13 5 2 3" xfId="11794" xr:uid="{F0731BFA-2F80-4434-9FA7-364EF75FF08C}"/>
    <cellStyle name="Calculation 13 5 2 4" xfId="11791" xr:uid="{042D8361-63D7-448B-BA5B-19AAEA267E57}"/>
    <cellStyle name="Calculation 13 5 3" xfId="11795" xr:uid="{972B58F6-E46A-4D6E-8367-94FD876A26A0}"/>
    <cellStyle name="Calculation 13 5 3 2" xfId="11796" xr:uid="{A0015717-8472-458F-98A6-C0CF46B35B6B}"/>
    <cellStyle name="Calculation 13 5 4" xfId="11797" xr:uid="{C5B0308E-CFF8-4074-9243-207E88FB99B2}"/>
    <cellStyle name="Calculation 13 5 5" xfId="6483" xr:uid="{5665627A-3551-4105-9B6E-C5A8EC2E910A}"/>
    <cellStyle name="Calculation 13 6" xfId="677" xr:uid="{4C2A9CA5-43C9-4896-A8A1-40797CCE80D8}"/>
    <cellStyle name="Calculation 13 6 2" xfId="678" xr:uid="{C008414F-5B82-4FE2-81CC-E17CC0BBE51A}"/>
    <cellStyle name="Calculation 13 6 2 2" xfId="11799" xr:uid="{B4E8BEA0-B75E-4C64-B2A6-CEDBC5E6AA9F}"/>
    <cellStyle name="Calculation 13 6 2 2 2" xfId="11800" xr:uid="{E8437721-B547-4E11-B7AD-B21CF9E6DDA2}"/>
    <cellStyle name="Calculation 13 6 2 3" xfId="11801" xr:uid="{F4E2149B-5613-495F-A0A1-6610416BE653}"/>
    <cellStyle name="Calculation 13 6 2 4" xfId="11798" xr:uid="{DEDC39C9-C120-42EF-AFDA-CC06E2686F73}"/>
    <cellStyle name="Calculation 13 6 3" xfId="11802" xr:uid="{21653481-DCDC-4DC0-8C8E-4EB65A3D8D12}"/>
    <cellStyle name="Calculation 13 6 3 2" xfId="11803" xr:uid="{58F47547-69BF-42B9-8836-B0F74955F2E0}"/>
    <cellStyle name="Calculation 13 6 4" xfId="11804" xr:uid="{B62876A4-4A08-4087-BAD0-6696FC968595}"/>
    <cellStyle name="Calculation 13 6 5" xfId="6484" xr:uid="{78BE0BAD-E215-4B7C-8770-80A674B0D1D5}"/>
    <cellStyle name="Calculation 13 7" xfId="679" xr:uid="{53A4B52A-619F-471C-AEFA-1685517218E8}"/>
    <cellStyle name="Calculation 13 7 2" xfId="680" xr:uid="{4D2179B1-7340-45D0-9CEC-1E7D41C313B5}"/>
    <cellStyle name="Calculation 13 7 2 2" xfId="11806" xr:uid="{17D26451-179C-44F6-A5D8-294C63857EFE}"/>
    <cellStyle name="Calculation 13 7 2 2 2" xfId="11807" xr:uid="{C7C1E20B-BAA0-4FBA-B7D6-FA085DBCEC43}"/>
    <cellStyle name="Calculation 13 7 2 3" xfId="11808" xr:uid="{2F146390-3E38-455D-BF3E-09DD6BA3B365}"/>
    <cellStyle name="Calculation 13 7 2 4" xfId="11805" xr:uid="{09CFF5C4-C38C-45FC-A2D9-ECBB7118D60B}"/>
    <cellStyle name="Calculation 13 7 3" xfId="11809" xr:uid="{1A3F277E-73C1-45BB-8F4B-34420855FD9D}"/>
    <cellStyle name="Calculation 13 7 3 2" xfId="11810" xr:uid="{1171BA40-C3C9-4E57-A964-F949C682E8C4}"/>
    <cellStyle name="Calculation 13 7 4" xfId="11811" xr:uid="{F1EDAF06-275F-489D-B361-590CE5749CDC}"/>
    <cellStyle name="Calculation 13 7 5" xfId="6485" xr:uid="{7B294F43-7E9F-4B6F-82D5-A51FDCCF678C}"/>
    <cellStyle name="Calculation 13 8" xfId="681" xr:uid="{20F38A76-F237-41EF-9607-3A35808264AB}"/>
    <cellStyle name="Calculation 13 8 2" xfId="11813" xr:uid="{3FBA08F9-81E0-4C2E-A23B-DB466F6379A1}"/>
    <cellStyle name="Calculation 13 8 2 2" xfId="11814" xr:uid="{00A5394D-63AD-4F76-8066-2B7A638E39D5}"/>
    <cellStyle name="Calculation 13 8 2 2 2" xfId="11815" xr:uid="{9D07F378-9F64-43FF-8A44-309AA25DE0C9}"/>
    <cellStyle name="Calculation 13 8 2 3" xfId="11816" xr:uid="{31595041-4C39-4312-A8A9-D37C0EE4696E}"/>
    <cellStyle name="Calculation 13 8 3" xfId="11817" xr:uid="{44DDD659-D11B-4130-B5E9-DA9F4D4DEDE4}"/>
    <cellStyle name="Calculation 13 8 3 2" xfId="11818" xr:uid="{093C899D-CD97-4875-8773-2B79408C375B}"/>
    <cellStyle name="Calculation 13 8 4" xfId="11819" xr:uid="{B41C4E05-A766-46C3-8D2D-45FBB4A3A6E8}"/>
    <cellStyle name="Calculation 13 8 5" xfId="11812" xr:uid="{2278170D-BEAB-4406-A61B-AB89C58C30FD}"/>
    <cellStyle name="Calculation 13 9" xfId="5264" xr:uid="{817AD5CE-2535-4B7B-A245-619F3BD85E24}"/>
    <cellStyle name="Calculation 13 9 2" xfId="11821" xr:uid="{84A6FC8A-2889-4C0C-955C-FAA8D19EBD5B}"/>
    <cellStyle name="Calculation 13 9 2 2" xfId="11822" xr:uid="{0BAFFA1C-C60C-47BF-B663-A21C5C7340FD}"/>
    <cellStyle name="Calculation 13 9 3" xfId="11823" xr:uid="{0D3BA208-FC16-4888-978B-48D53020C875}"/>
    <cellStyle name="Calculation 13 9 4" xfId="11820" xr:uid="{DCA40082-05C9-47F9-BFB3-19B53E688F9B}"/>
    <cellStyle name="Calculation 14" xfId="682" xr:uid="{FA7A5E3D-B1EB-4252-904A-4A90F6AFCCB9}"/>
    <cellStyle name="Calculation 14 10" xfId="5403" xr:uid="{426F33BE-068A-4FA6-A825-17E07108D862}"/>
    <cellStyle name="Calculation 14 10 2" xfId="11825" xr:uid="{DBB35F61-9F1E-477C-A00E-044992A8DDB0}"/>
    <cellStyle name="Calculation 14 10 2 2" xfId="11826" xr:uid="{F929754E-C62E-4FCF-BD7D-3593D7F52538}"/>
    <cellStyle name="Calculation 14 10 2 2 2" xfId="11827" xr:uid="{A2B49F2A-9AED-48DF-AB94-A9EDFF63F803}"/>
    <cellStyle name="Calculation 14 10 2 3" xfId="11828" xr:uid="{EAEB140B-BACC-4458-AD62-C356ECC3799A}"/>
    <cellStyle name="Calculation 14 10 3" xfId="11829" xr:uid="{7A695382-F19B-4AAD-BDA7-7EE75177A516}"/>
    <cellStyle name="Calculation 14 10 3 2" xfId="11830" xr:uid="{59696945-2771-4A25-97A0-97624F856D68}"/>
    <cellStyle name="Calculation 14 10 4" xfId="11831" xr:uid="{043122FE-E0E7-4381-AF66-7DED42796A65}"/>
    <cellStyle name="Calculation 14 10 5" xfId="11824" xr:uid="{8B457E03-4F44-4569-958A-4754C377B466}"/>
    <cellStyle name="Calculation 14 11" xfId="5757" xr:uid="{DFAD6E1A-C755-4F50-8914-5C9A8573FA72}"/>
    <cellStyle name="Calculation 14 11 2" xfId="11833" xr:uid="{64921980-3AB6-43E0-831C-68279D5DEBE8}"/>
    <cellStyle name="Calculation 14 11 3" xfId="11832" xr:uid="{CB857123-9000-41A1-9E1A-20BCE0C79C18}"/>
    <cellStyle name="Calculation 14 12" xfId="5875" xr:uid="{91FB78D7-5A9F-4CD6-9179-6B1C0A6C6C7C}"/>
    <cellStyle name="Calculation 14 2" xfId="683" xr:uid="{9F1A88BA-A945-4BC9-81DF-684BEDA011B8}"/>
    <cellStyle name="Calculation 14 2 2" xfId="684" xr:uid="{73BA1FC4-E94B-4086-BB31-95053D2BAADA}"/>
    <cellStyle name="Calculation 14 2 2 2" xfId="11835" xr:uid="{EFCB3B88-B293-47D3-8354-D9A262A7E396}"/>
    <cellStyle name="Calculation 14 2 2 2 2" xfId="11836" xr:uid="{6FDD713D-A3E2-4598-BDF0-39DD89863DCD}"/>
    <cellStyle name="Calculation 14 2 2 3" xfId="11837" xr:uid="{42217279-256E-4147-98E9-192606F8E1F8}"/>
    <cellStyle name="Calculation 14 2 2 4" xfId="11834" xr:uid="{66B1E59A-C327-4BAB-B872-E4BD199F42DE}"/>
    <cellStyle name="Calculation 14 2 3" xfId="11838" xr:uid="{2C588404-4C61-4FE7-82E6-788ACD5D5920}"/>
    <cellStyle name="Calculation 14 2 3 2" xfId="11839" xr:uid="{DD8AEB63-AD5A-479A-8C80-34A73AC65F88}"/>
    <cellStyle name="Calculation 14 2 4" xfId="11840" xr:uid="{9855DD91-64F1-4B1D-9BDE-2AF563A8C4E7}"/>
    <cellStyle name="Calculation 14 2 5" xfId="6486" xr:uid="{E8AC5B35-172D-4A8A-9F12-AFCC5C45A683}"/>
    <cellStyle name="Calculation 14 3" xfId="685" xr:uid="{88F07FD6-582E-4B67-965E-481536EDBB0B}"/>
    <cellStyle name="Calculation 14 3 2" xfId="686" xr:uid="{C32D20DA-0163-4722-9B3F-C300E76DBFA2}"/>
    <cellStyle name="Calculation 14 3 2 2" xfId="11842" xr:uid="{1106D6DA-0C5A-4133-9700-670E6A014C03}"/>
    <cellStyle name="Calculation 14 3 2 2 2" xfId="11843" xr:uid="{B57974D9-E493-4F3E-9C14-C0A9CA895DAA}"/>
    <cellStyle name="Calculation 14 3 2 3" xfId="11844" xr:uid="{52ACBD51-2C1F-4D92-89C3-C56545FFBC5E}"/>
    <cellStyle name="Calculation 14 3 2 4" xfId="11841" xr:uid="{34878D48-DD58-40F1-B1D9-374E8F99CDE4}"/>
    <cellStyle name="Calculation 14 3 3" xfId="11845" xr:uid="{E9148C8E-BCA2-4A3D-BD54-568FFF845642}"/>
    <cellStyle name="Calculation 14 3 3 2" xfId="11846" xr:uid="{ED480617-B384-407F-B4E5-ED598DB5A77F}"/>
    <cellStyle name="Calculation 14 3 4" xfId="11847" xr:uid="{7616A367-740B-42C0-AEE9-14752B57BF77}"/>
    <cellStyle name="Calculation 14 3 5" xfId="6487" xr:uid="{2700DC68-A17B-41BB-8EBA-A76BEB3FC777}"/>
    <cellStyle name="Calculation 14 4" xfId="687" xr:uid="{8FA98256-1746-4B70-90F4-CE90D7074C93}"/>
    <cellStyle name="Calculation 14 4 2" xfId="688" xr:uid="{8D0D1A12-DDD9-4C4D-93AF-12B2AC8B6ECE}"/>
    <cellStyle name="Calculation 14 4 2 2" xfId="11849" xr:uid="{2380C083-8071-4BC6-A2A2-991859549D66}"/>
    <cellStyle name="Calculation 14 4 2 2 2" xfId="11850" xr:uid="{F49B1D9C-0810-4336-B14D-897414B09ACD}"/>
    <cellStyle name="Calculation 14 4 2 3" xfId="11851" xr:uid="{3559BF0F-427F-45C8-A1F2-C17354B519FC}"/>
    <cellStyle name="Calculation 14 4 2 4" xfId="11848" xr:uid="{732C5D73-2621-4D54-B0FC-3D5B3A0EE5A3}"/>
    <cellStyle name="Calculation 14 4 3" xfId="11852" xr:uid="{AC5B0F4D-34DA-4982-B495-22B914BBA973}"/>
    <cellStyle name="Calculation 14 4 3 2" xfId="11853" xr:uid="{6B52F9C2-CA9B-4CFE-886D-314C4BC27D4A}"/>
    <cellStyle name="Calculation 14 4 4" xfId="11854" xr:uid="{DC3C2918-0571-4E9C-A961-062F71E9CEAD}"/>
    <cellStyle name="Calculation 14 4 5" xfId="6488" xr:uid="{D499295D-6268-4B67-BA1D-BC3C73E78453}"/>
    <cellStyle name="Calculation 14 5" xfId="689" xr:uid="{40B95987-4461-4025-8CA3-C2654B4C3A2A}"/>
    <cellStyle name="Calculation 14 5 2" xfId="690" xr:uid="{947CE0F0-A282-441D-A964-CD9D0CCA3738}"/>
    <cellStyle name="Calculation 14 5 2 2" xfId="11856" xr:uid="{3F359122-E1BB-4882-8A1D-32FCB2414026}"/>
    <cellStyle name="Calculation 14 5 2 2 2" xfId="11857" xr:uid="{EABBB851-63D1-4166-9B2A-07E5BD12FC0F}"/>
    <cellStyle name="Calculation 14 5 2 3" xfId="11858" xr:uid="{93ED5B47-2D78-4554-A1B8-297FDB5E492D}"/>
    <cellStyle name="Calculation 14 5 2 4" xfId="11855" xr:uid="{E5575B08-14D1-4B84-9C5B-C8DEF1419C8D}"/>
    <cellStyle name="Calculation 14 5 3" xfId="11859" xr:uid="{59230685-A7AF-49B9-9DD6-F721E75B5F4E}"/>
    <cellStyle name="Calculation 14 5 3 2" xfId="11860" xr:uid="{2DF2590C-4E99-4183-A171-66F87C3E615F}"/>
    <cellStyle name="Calculation 14 5 4" xfId="11861" xr:uid="{1DAE5B79-5D62-4014-B178-6FF29522EF84}"/>
    <cellStyle name="Calculation 14 5 5" xfId="6489" xr:uid="{00E18EC4-7DCE-4D46-ADDD-9DCF5B677584}"/>
    <cellStyle name="Calculation 14 6" xfId="691" xr:uid="{511D3AA6-6289-4B58-861B-1C78316509FE}"/>
    <cellStyle name="Calculation 14 6 2" xfId="692" xr:uid="{E632AC53-9181-4FD0-92A4-6DECAF7DE180}"/>
    <cellStyle name="Calculation 14 6 2 2" xfId="11863" xr:uid="{3FD1A83F-4E79-4091-9FC9-3F8674C7A828}"/>
    <cellStyle name="Calculation 14 6 2 2 2" xfId="11864" xr:uid="{33339CE7-BEE2-456F-B750-DE68F0669AE1}"/>
    <cellStyle name="Calculation 14 6 2 3" xfId="11865" xr:uid="{A1EE49D6-4252-458F-AEAA-25D27A04079E}"/>
    <cellStyle name="Calculation 14 6 2 4" xfId="11862" xr:uid="{88FE0B85-2B5C-4AD3-B03B-2F5EF3957D25}"/>
    <cellStyle name="Calculation 14 6 3" xfId="11866" xr:uid="{E0A14C6A-E195-4AE3-B15E-D0272209F87C}"/>
    <cellStyle name="Calculation 14 6 3 2" xfId="11867" xr:uid="{942175DE-D281-4214-BBF5-24D832D816A9}"/>
    <cellStyle name="Calculation 14 6 4" xfId="11868" xr:uid="{183E1BFB-C462-44BF-86B8-BAF24EF5D7CC}"/>
    <cellStyle name="Calculation 14 6 5" xfId="6490" xr:uid="{47EC1360-7ADC-47E6-870F-45205FE3CC7C}"/>
    <cellStyle name="Calculation 14 7" xfId="693" xr:uid="{CBC6315E-6EE5-492B-B521-878A1B1688AE}"/>
    <cellStyle name="Calculation 14 7 2" xfId="694" xr:uid="{65CB1167-348C-4834-B7EF-193F6F6A4DE4}"/>
    <cellStyle name="Calculation 14 7 2 2" xfId="11870" xr:uid="{DF7AB3C4-D979-4CB9-BDD4-54F33334A437}"/>
    <cellStyle name="Calculation 14 7 2 2 2" xfId="11871" xr:uid="{AFA4D09B-9BAB-40D6-BF7B-42E7F8A7527D}"/>
    <cellStyle name="Calculation 14 7 2 3" xfId="11872" xr:uid="{F7A96FAF-7FB9-4847-862C-AA59010D8719}"/>
    <cellStyle name="Calculation 14 7 2 4" xfId="11869" xr:uid="{37EDF779-9405-4A4A-8FE2-3ABA36E4CABE}"/>
    <cellStyle name="Calculation 14 7 3" xfId="11873" xr:uid="{D5CB4A0D-5452-4247-A96C-0859D1067937}"/>
    <cellStyle name="Calculation 14 7 3 2" xfId="11874" xr:uid="{5B6EF36D-9D4C-41D7-A21D-BD97E0AE03FA}"/>
    <cellStyle name="Calculation 14 7 4" xfId="11875" xr:uid="{E1BB70FE-3B6D-4F35-8084-F8DF34CF1565}"/>
    <cellStyle name="Calculation 14 7 5" xfId="6491" xr:uid="{383B170E-B28F-4F47-B307-CDC52459195C}"/>
    <cellStyle name="Calculation 14 8" xfId="695" xr:uid="{50F32EFE-2ABF-4004-9FC3-45ECB7B4379D}"/>
    <cellStyle name="Calculation 14 8 2" xfId="11877" xr:uid="{2D3FBBD3-6855-4DFB-873F-E17A40721764}"/>
    <cellStyle name="Calculation 14 8 2 2" xfId="11878" xr:uid="{64332CEF-A181-488F-BAC2-907E0D17A87E}"/>
    <cellStyle name="Calculation 14 8 2 2 2" xfId="11879" xr:uid="{63748425-8633-4DB1-9B07-4FF9F19797DE}"/>
    <cellStyle name="Calculation 14 8 2 3" xfId="11880" xr:uid="{E73BAF44-DC03-4426-9F5D-881904268164}"/>
    <cellStyle name="Calculation 14 8 3" xfId="11881" xr:uid="{896542A2-9890-431D-B44A-AF2EFDEAC730}"/>
    <cellStyle name="Calculation 14 8 3 2" xfId="11882" xr:uid="{F5E2D3A1-1122-4D0F-B2AD-7E560BC9EBCF}"/>
    <cellStyle name="Calculation 14 8 4" xfId="11883" xr:uid="{A4917B01-8793-4AA4-900B-66F7CA4B8B2F}"/>
    <cellStyle name="Calculation 14 8 5" xfId="11876" xr:uid="{16F92E29-2E3D-4FC3-B307-9AC9D0F70FF8}"/>
    <cellStyle name="Calculation 14 9" xfId="5265" xr:uid="{CA046352-0B47-420B-A926-15248A6C8C66}"/>
    <cellStyle name="Calculation 14 9 2" xfId="11885" xr:uid="{7716856C-C6CC-48B6-BA35-B5D8243C8B6F}"/>
    <cellStyle name="Calculation 14 9 2 2" xfId="11886" xr:uid="{FA69E5E1-7FAF-46C2-92EE-2135C7A3947B}"/>
    <cellStyle name="Calculation 14 9 3" xfId="11887" xr:uid="{409C41E3-3377-40DC-A679-B6BBE73FF72D}"/>
    <cellStyle name="Calculation 14 9 4" xfId="11884" xr:uid="{FD86523D-32A4-4606-B1C1-A57DE34408C1}"/>
    <cellStyle name="Calculation 15" xfId="696" xr:uid="{60A4EC63-462B-4C2F-B25E-5A3A61B9A2B8}"/>
    <cellStyle name="Calculation 15 10" xfId="5317" xr:uid="{AC292A1F-2CA0-47D5-B6B4-58563852E2A1}"/>
    <cellStyle name="Calculation 15 10 2" xfId="11889" xr:uid="{07AF1FDA-5B31-4ACF-9EF3-A046CD88496A}"/>
    <cellStyle name="Calculation 15 10 2 2" xfId="11890" xr:uid="{CFEDC0B3-D4E8-405C-A50B-07DF932AC188}"/>
    <cellStyle name="Calculation 15 10 2 2 2" xfId="11891" xr:uid="{F255C499-7C32-4F42-A9F2-603492C511FE}"/>
    <cellStyle name="Calculation 15 10 2 3" xfId="11892" xr:uid="{35F76BA8-AC2B-4017-8738-580ED4E31CCE}"/>
    <cellStyle name="Calculation 15 10 3" xfId="11893" xr:uid="{5D9F70E8-6E04-4BB1-93B4-BCC570F66984}"/>
    <cellStyle name="Calculation 15 10 3 2" xfId="11894" xr:uid="{633470AD-1AD6-4B92-810B-F4BB8130EC50}"/>
    <cellStyle name="Calculation 15 10 4" xfId="11895" xr:uid="{2C9F8DFD-99F8-4509-8A54-4F91B2CC460A}"/>
    <cellStyle name="Calculation 15 10 5" xfId="11888" xr:uid="{343BBBD0-885F-402A-A552-4C2058F8062C}"/>
    <cellStyle name="Calculation 15 11" xfId="5784" xr:uid="{5FE15A8C-3FF6-4737-910D-8256B153897F}"/>
    <cellStyle name="Calculation 15 11 2" xfId="11897" xr:uid="{63E7B8A0-A8E6-4A64-8B5D-A7CD7D0EF819}"/>
    <cellStyle name="Calculation 15 11 3" xfId="11896" xr:uid="{E0FB732A-E17D-497A-BB18-BDA7395D41C0}"/>
    <cellStyle name="Calculation 15 12" xfId="5880" xr:uid="{035B7133-65B9-48A3-9D85-053545708F20}"/>
    <cellStyle name="Calculation 15 2" xfId="697" xr:uid="{92B97391-A4E0-42CB-9FFD-3B3A1AEA4E22}"/>
    <cellStyle name="Calculation 15 2 2" xfId="698" xr:uid="{5E379E4E-F876-48C8-BA2B-ECAD67B866BC}"/>
    <cellStyle name="Calculation 15 2 2 2" xfId="11899" xr:uid="{8483B276-5C4A-402C-B8A4-6EEF72C43B26}"/>
    <cellStyle name="Calculation 15 2 2 2 2" xfId="11900" xr:uid="{F927B01F-2EBA-4133-9956-839D2AEFE14E}"/>
    <cellStyle name="Calculation 15 2 2 3" xfId="11901" xr:uid="{DE0BAA30-928C-4A0B-9C92-5668E3907E0E}"/>
    <cellStyle name="Calculation 15 2 2 4" xfId="11898" xr:uid="{CFD04AED-E60E-49C7-B1CF-EE1A4F831769}"/>
    <cellStyle name="Calculation 15 2 3" xfId="11902" xr:uid="{B3A94A66-7B7C-4654-A257-B04D296ACA15}"/>
    <cellStyle name="Calculation 15 2 3 2" xfId="11903" xr:uid="{41C0F049-CE74-4497-BA09-C9E4740B51F7}"/>
    <cellStyle name="Calculation 15 2 4" xfId="11904" xr:uid="{79A9DCAF-58E3-4A2B-AAFA-57BD1429E68F}"/>
    <cellStyle name="Calculation 15 2 5" xfId="6492" xr:uid="{061A7F24-D76F-4737-894C-137490F8C01C}"/>
    <cellStyle name="Calculation 15 3" xfId="699" xr:uid="{EF03BA2B-BBA1-4570-8705-C0DD79F4C164}"/>
    <cellStyle name="Calculation 15 3 2" xfId="700" xr:uid="{20829E29-B379-419A-AB1C-70882DF740E1}"/>
    <cellStyle name="Calculation 15 3 2 2" xfId="11906" xr:uid="{17AB986F-087D-4F75-A736-CEDCDADDAA62}"/>
    <cellStyle name="Calculation 15 3 2 2 2" xfId="11907" xr:uid="{D1D868A2-B464-47DA-B9E1-6E96250CAC0F}"/>
    <cellStyle name="Calculation 15 3 2 3" xfId="11908" xr:uid="{9476AE78-C2E7-4D5D-B074-3EF133BEECB8}"/>
    <cellStyle name="Calculation 15 3 2 4" xfId="11905" xr:uid="{F772C3D4-55AE-4021-85C6-4052037384B7}"/>
    <cellStyle name="Calculation 15 3 3" xfId="11909" xr:uid="{3142500F-D477-45E7-A222-2D64E6E5A1DF}"/>
    <cellStyle name="Calculation 15 3 3 2" xfId="11910" xr:uid="{83FB3461-31AE-4335-8B6D-FD9C3C28BE5E}"/>
    <cellStyle name="Calculation 15 3 4" xfId="11911" xr:uid="{FEF7B12D-FEF2-462E-BCD7-E5EB191DE578}"/>
    <cellStyle name="Calculation 15 3 5" xfId="6493" xr:uid="{B9AAF923-53EB-4EB3-9EB7-9EC583A06021}"/>
    <cellStyle name="Calculation 15 4" xfId="701" xr:uid="{C2481D79-2F7A-40E9-9C22-FCB16CEFE688}"/>
    <cellStyle name="Calculation 15 4 2" xfId="702" xr:uid="{844DC764-B802-4F6C-8FB4-3DDFFA38AD55}"/>
    <cellStyle name="Calculation 15 4 2 2" xfId="11913" xr:uid="{F3824B04-187C-409B-B028-57894FDCB121}"/>
    <cellStyle name="Calculation 15 4 2 2 2" xfId="11914" xr:uid="{EC6B2AC2-C691-4B75-8B60-B9A949CC7652}"/>
    <cellStyle name="Calculation 15 4 2 3" xfId="11915" xr:uid="{675A22A8-719F-4397-9AD5-6101593AD056}"/>
    <cellStyle name="Calculation 15 4 2 4" xfId="11912" xr:uid="{1F967CF5-8E57-4044-8775-21A23BA50C81}"/>
    <cellStyle name="Calculation 15 4 3" xfId="11916" xr:uid="{2F811EFE-53EA-4983-838D-78F7380DEA37}"/>
    <cellStyle name="Calculation 15 4 3 2" xfId="11917" xr:uid="{E573A960-F725-474F-A5EB-FFFA3B879EEA}"/>
    <cellStyle name="Calculation 15 4 4" xfId="11918" xr:uid="{80A8482E-9CD8-4707-96EF-A95A41F4A094}"/>
    <cellStyle name="Calculation 15 4 5" xfId="6494" xr:uid="{3A4936F2-DC01-4051-91BF-4579C6E4EA05}"/>
    <cellStyle name="Calculation 15 5" xfId="703" xr:uid="{A758767F-90CC-4CE0-B93E-CAB13431B22D}"/>
    <cellStyle name="Calculation 15 5 2" xfId="704" xr:uid="{B29EA350-A677-4E51-BCC0-0B459937BD3B}"/>
    <cellStyle name="Calculation 15 5 2 2" xfId="11920" xr:uid="{E1965BB7-C7EB-4F4D-98F1-38EC7F14FA5B}"/>
    <cellStyle name="Calculation 15 5 2 2 2" xfId="11921" xr:uid="{4C0A326C-6B24-4066-BC2E-9632535BA477}"/>
    <cellStyle name="Calculation 15 5 2 3" xfId="11922" xr:uid="{E04CE4CA-BB58-4B43-BCB8-D50CBD544722}"/>
    <cellStyle name="Calculation 15 5 2 4" xfId="11919" xr:uid="{F8FB0ABD-1523-4D59-8C08-873955006086}"/>
    <cellStyle name="Calculation 15 5 3" xfId="11923" xr:uid="{5705B4EA-ACB7-4E30-87BF-E4546EF059BA}"/>
    <cellStyle name="Calculation 15 5 3 2" xfId="11924" xr:uid="{10BD3A7A-2742-49E6-BA28-EC023432654D}"/>
    <cellStyle name="Calculation 15 5 4" xfId="11925" xr:uid="{F5DC0FB4-CB8F-47D9-9C02-1A1DBDA89EF1}"/>
    <cellStyle name="Calculation 15 5 5" xfId="6495" xr:uid="{807D603D-945B-4F99-8FD2-56368019E093}"/>
    <cellStyle name="Calculation 15 6" xfId="705" xr:uid="{F37FA81F-4EF0-4D07-87C3-315E2D649994}"/>
    <cellStyle name="Calculation 15 6 2" xfId="706" xr:uid="{6460835A-7BB7-40A3-ACD2-B28C523E1AD0}"/>
    <cellStyle name="Calculation 15 6 2 2" xfId="11927" xr:uid="{95D8A892-8070-4161-93C3-E882DB832032}"/>
    <cellStyle name="Calculation 15 6 2 2 2" xfId="11928" xr:uid="{43E2B286-CD45-470D-A44C-3B6934EB6D87}"/>
    <cellStyle name="Calculation 15 6 2 3" xfId="11929" xr:uid="{603F9C8D-69DD-427E-8977-F7AB5C53B3D6}"/>
    <cellStyle name="Calculation 15 6 2 4" xfId="11926" xr:uid="{D802923B-37D1-44F1-AF3F-1D82A0837A5F}"/>
    <cellStyle name="Calculation 15 6 3" xfId="11930" xr:uid="{3313ACDA-9FE2-4382-8DE1-D19CEC6A7910}"/>
    <cellStyle name="Calculation 15 6 3 2" xfId="11931" xr:uid="{90D4EB99-0A33-4E2C-A471-E9FB85D6A4CD}"/>
    <cellStyle name="Calculation 15 6 4" xfId="11932" xr:uid="{96466410-7904-4229-BA92-61AA78C4D2C1}"/>
    <cellStyle name="Calculation 15 6 5" xfId="6496" xr:uid="{33FAC546-7C10-44BF-9FB9-BC032FB72687}"/>
    <cellStyle name="Calculation 15 7" xfId="707" xr:uid="{B899A414-1D1D-46FC-9CC3-3BCCC2DA31F6}"/>
    <cellStyle name="Calculation 15 7 2" xfId="708" xr:uid="{AA1DC431-6824-43EC-BC2F-4743E9230123}"/>
    <cellStyle name="Calculation 15 7 2 2" xfId="11934" xr:uid="{9D5D32FD-9AA7-487E-A032-1BA7C004674D}"/>
    <cellStyle name="Calculation 15 7 2 2 2" xfId="11935" xr:uid="{E15C6B1C-63C0-4134-8C16-66AA5D446F86}"/>
    <cellStyle name="Calculation 15 7 2 3" xfId="11936" xr:uid="{06CE5CF7-3CF2-4A8D-90ED-F9B1B637A53B}"/>
    <cellStyle name="Calculation 15 7 2 4" xfId="11933" xr:uid="{44459A35-D32E-4DF9-96A3-0AF909BA4926}"/>
    <cellStyle name="Calculation 15 7 3" xfId="11937" xr:uid="{F13B2978-FB55-4EBB-8379-DC68890FB41D}"/>
    <cellStyle name="Calculation 15 7 3 2" xfId="11938" xr:uid="{380D3F75-8398-4B0F-AF17-21130FA1ADC2}"/>
    <cellStyle name="Calculation 15 7 4" xfId="11939" xr:uid="{0FD82AB3-7867-4328-B239-60A161E25A59}"/>
    <cellStyle name="Calculation 15 7 5" xfId="6497" xr:uid="{06C65898-D03B-4CFF-91F1-BD10A58C433D}"/>
    <cellStyle name="Calculation 15 8" xfId="709" xr:uid="{5BA69132-01C4-4689-9E51-56651FD31E8D}"/>
    <cellStyle name="Calculation 15 8 2" xfId="11941" xr:uid="{78ACD32B-4286-4115-9757-38CABD0B234A}"/>
    <cellStyle name="Calculation 15 8 2 2" xfId="11942" xr:uid="{2027B649-EE30-4D5C-9763-CB1F16522331}"/>
    <cellStyle name="Calculation 15 8 2 2 2" xfId="11943" xr:uid="{B435BF15-15C2-4AB8-B94A-A271CB26B711}"/>
    <cellStyle name="Calculation 15 8 2 3" xfId="11944" xr:uid="{879AE765-7329-4BA8-9716-F848417208BC}"/>
    <cellStyle name="Calculation 15 8 3" xfId="11945" xr:uid="{4C6E98E3-9387-43E5-A8F8-6935595CD695}"/>
    <cellStyle name="Calculation 15 8 3 2" xfId="11946" xr:uid="{A4DA98AD-A9D7-4DBF-B246-3E1698FDB972}"/>
    <cellStyle name="Calculation 15 8 4" xfId="11947" xr:uid="{611F8679-3288-465A-9455-A9D79ED099BE}"/>
    <cellStyle name="Calculation 15 8 5" xfId="11940" xr:uid="{C9FBEFA7-82BD-4523-A1A0-28E5E00B16FC}"/>
    <cellStyle name="Calculation 15 9" xfId="5222" xr:uid="{056940C4-C762-4848-8181-A1047016B63A}"/>
    <cellStyle name="Calculation 15 9 2" xfId="11949" xr:uid="{7E013D91-6471-44CA-88CE-7DBB3598AFD0}"/>
    <cellStyle name="Calculation 15 9 2 2" xfId="11950" xr:uid="{0D1FFAE1-75E9-49DC-B66E-48C87DF88727}"/>
    <cellStyle name="Calculation 15 9 3" xfId="11951" xr:uid="{D23A55D9-4601-487B-AA86-3B29A0FF0032}"/>
    <cellStyle name="Calculation 15 9 4" xfId="11948" xr:uid="{5DB3ACE1-30A9-4E30-B38E-A3DEF78FA705}"/>
    <cellStyle name="Calculation 16" xfId="710" xr:uid="{1277D49B-3406-4C1E-B0FE-9AC19136198A}"/>
    <cellStyle name="Calculation 16 10" xfId="5318" xr:uid="{669F2304-9FF8-42D2-90A9-F65AE525F524}"/>
    <cellStyle name="Calculation 16 10 2" xfId="11953" xr:uid="{7B7AD548-E886-400C-BAF2-82EB5067AC13}"/>
    <cellStyle name="Calculation 16 10 2 2" xfId="11954" xr:uid="{A8D47973-98DE-409A-8CE1-A1CDAF10BF03}"/>
    <cellStyle name="Calculation 16 10 2 2 2" xfId="11955" xr:uid="{5E9A1B5B-2B58-4C48-9F8C-8A1D0283742F}"/>
    <cellStyle name="Calculation 16 10 2 3" xfId="11956" xr:uid="{C0C2B529-4CD9-4CD2-9911-DA89483FBA19}"/>
    <cellStyle name="Calculation 16 10 3" xfId="11957" xr:uid="{1D0413C4-C0E0-4619-91A4-E8C5FC907063}"/>
    <cellStyle name="Calculation 16 10 3 2" xfId="11958" xr:uid="{2C0849A5-F34D-42BE-947E-D3022564F5B2}"/>
    <cellStyle name="Calculation 16 10 4" xfId="11959" xr:uid="{7951A3B5-8820-44F4-98FB-111B38813646}"/>
    <cellStyle name="Calculation 16 10 5" xfId="11952" xr:uid="{BCA328A4-6B26-4B69-AC91-A547BA65D10E}"/>
    <cellStyle name="Calculation 16 11" xfId="5798" xr:uid="{6A65DE52-4D73-456A-911D-AC8C08820964}"/>
    <cellStyle name="Calculation 16 11 2" xfId="11961" xr:uid="{C74FFA41-D169-40BE-A285-D0DE9A82D205}"/>
    <cellStyle name="Calculation 16 11 3" xfId="11960" xr:uid="{3C16CA6B-A46D-4F39-84D2-21EE257ED346}"/>
    <cellStyle name="Calculation 16 12" xfId="5990" xr:uid="{0034B50F-C71C-46DA-ABE7-0B43D8351260}"/>
    <cellStyle name="Calculation 16 2" xfId="711" xr:uid="{21C8E787-34CC-4D0B-A798-F01FC712E037}"/>
    <cellStyle name="Calculation 16 2 2" xfId="712" xr:uid="{4BFC93A0-865E-4263-BB30-E53B88E1F0CC}"/>
    <cellStyle name="Calculation 16 2 2 2" xfId="11963" xr:uid="{04ACF4CB-7CE4-4E73-BC28-42E5F6E96182}"/>
    <cellStyle name="Calculation 16 2 2 2 2" xfId="11964" xr:uid="{B93A8FCD-FD18-475C-9214-088880793044}"/>
    <cellStyle name="Calculation 16 2 2 3" xfId="11965" xr:uid="{D971476C-81C6-4690-83AB-60599F70744F}"/>
    <cellStyle name="Calculation 16 2 2 4" xfId="11962" xr:uid="{75B57471-14D8-4AB7-8B59-F2A5C53ABD19}"/>
    <cellStyle name="Calculation 16 2 3" xfId="11966" xr:uid="{6886DB4A-09F8-4406-A41F-03C8F9194646}"/>
    <cellStyle name="Calculation 16 2 3 2" xfId="11967" xr:uid="{9E3BA4E9-0D60-48AF-891E-ADF7C053DF34}"/>
    <cellStyle name="Calculation 16 2 4" xfId="11968" xr:uid="{74B4ADB1-AD41-499C-A7FE-DABCC72D8A2D}"/>
    <cellStyle name="Calculation 16 2 5" xfId="6498" xr:uid="{AFEF702F-8B99-4B4B-8DEE-AEC808D9D475}"/>
    <cellStyle name="Calculation 16 3" xfId="713" xr:uid="{B1028B06-F84C-4787-BE9A-53DCF7892144}"/>
    <cellStyle name="Calculation 16 3 2" xfId="714" xr:uid="{9DD02DBB-65F2-416B-9090-9BD05C3518E6}"/>
    <cellStyle name="Calculation 16 3 2 2" xfId="11970" xr:uid="{5B6CDA10-CBC5-4E62-970E-9C18B67EFACF}"/>
    <cellStyle name="Calculation 16 3 2 2 2" xfId="11971" xr:uid="{4C38BB98-DACF-43FF-8648-D750628845C3}"/>
    <cellStyle name="Calculation 16 3 2 3" xfId="11972" xr:uid="{156A9A4E-01AA-4FF4-8F1A-07DD22AB9C0E}"/>
    <cellStyle name="Calculation 16 3 2 4" xfId="11969" xr:uid="{91526900-9C9B-45FA-B287-01AF1264E381}"/>
    <cellStyle name="Calculation 16 3 3" xfId="11973" xr:uid="{7570D7C9-3BBF-4A74-8040-3C0296D03220}"/>
    <cellStyle name="Calculation 16 3 3 2" xfId="11974" xr:uid="{164728B6-0726-48CE-9377-E96716270351}"/>
    <cellStyle name="Calculation 16 3 4" xfId="11975" xr:uid="{8A33B46B-309B-4E1A-80D0-8A536B56755E}"/>
    <cellStyle name="Calculation 16 3 5" xfId="6499" xr:uid="{18462B6F-B90B-4AA6-9836-9944FB16B0DC}"/>
    <cellStyle name="Calculation 16 4" xfId="715" xr:uid="{6DCD5362-87B1-440F-87CB-6A41474F8CCE}"/>
    <cellStyle name="Calculation 16 4 2" xfId="716" xr:uid="{B7DA0048-3102-458E-A23F-B0DA210865B5}"/>
    <cellStyle name="Calculation 16 4 2 2" xfId="11977" xr:uid="{56069B76-7000-436E-9EB8-CBDFDA866E50}"/>
    <cellStyle name="Calculation 16 4 2 2 2" xfId="11978" xr:uid="{6D75CA36-4F37-4881-BB8E-AF6919B46409}"/>
    <cellStyle name="Calculation 16 4 2 3" xfId="11979" xr:uid="{DF3C21EB-AE2A-4CAD-88C4-4C09DD8E341B}"/>
    <cellStyle name="Calculation 16 4 2 4" xfId="11976" xr:uid="{F3E09971-EC5B-4256-9751-D8ED709B37CA}"/>
    <cellStyle name="Calculation 16 4 3" xfId="11980" xr:uid="{8D478057-6E63-49C7-9B94-5C37A7A59AE0}"/>
    <cellStyle name="Calculation 16 4 3 2" xfId="11981" xr:uid="{A663B974-5010-4E1E-81D6-3AEE7A411FF9}"/>
    <cellStyle name="Calculation 16 4 4" xfId="11982" xr:uid="{ACAEC9DD-C490-4150-A480-28169959FCEC}"/>
    <cellStyle name="Calculation 16 4 5" xfId="6500" xr:uid="{3730D875-945E-4E87-89E1-616F4B6F6E62}"/>
    <cellStyle name="Calculation 16 5" xfId="717" xr:uid="{C7A24D9B-D5AC-4BF8-A165-748D44A8CC50}"/>
    <cellStyle name="Calculation 16 5 2" xfId="718" xr:uid="{3BB31051-7ABF-431B-8CCA-C3551E8E47C6}"/>
    <cellStyle name="Calculation 16 5 2 2" xfId="11984" xr:uid="{DFD6C94F-23BA-48DC-82E5-01BE383CF1B0}"/>
    <cellStyle name="Calculation 16 5 2 2 2" xfId="11985" xr:uid="{C1681ECC-D08B-4CAD-8BBF-2C54B87F0176}"/>
    <cellStyle name="Calculation 16 5 2 3" xfId="11986" xr:uid="{EEE48C58-7150-4009-8151-647841736E3B}"/>
    <cellStyle name="Calculation 16 5 2 4" xfId="11983" xr:uid="{B006CAF4-DC90-4E46-962E-3A95D8245731}"/>
    <cellStyle name="Calculation 16 5 3" xfId="11987" xr:uid="{50496463-E52C-4EB9-AA94-41264110E2C0}"/>
    <cellStyle name="Calculation 16 5 3 2" xfId="11988" xr:uid="{E40115E6-A7B1-4595-ABB8-F2C73B42A614}"/>
    <cellStyle name="Calculation 16 5 4" xfId="11989" xr:uid="{C17E55C8-F93B-4998-8ACE-EC901381D86C}"/>
    <cellStyle name="Calculation 16 5 5" xfId="6501" xr:uid="{93E21FED-A5B4-486E-968D-C399E49E4BF7}"/>
    <cellStyle name="Calculation 16 6" xfId="719" xr:uid="{4C49C037-17A8-49EF-A711-93554F89C2B5}"/>
    <cellStyle name="Calculation 16 6 2" xfId="720" xr:uid="{282C8A66-A95B-49C3-B2EB-CFBDBB92E0D9}"/>
    <cellStyle name="Calculation 16 6 2 2" xfId="11991" xr:uid="{8F5135CF-9DCD-447D-91D5-C8D2801B70B3}"/>
    <cellStyle name="Calculation 16 6 2 2 2" xfId="11992" xr:uid="{48A079C1-32FA-49DE-BFD1-837BBDEA32F0}"/>
    <cellStyle name="Calculation 16 6 2 3" xfId="11993" xr:uid="{032CE674-190F-4CE2-BDC9-21317B3EEBA1}"/>
    <cellStyle name="Calculation 16 6 2 4" xfId="11990" xr:uid="{03BE3FA0-1EDE-4306-874B-03E7B96194B3}"/>
    <cellStyle name="Calculation 16 6 3" xfId="11994" xr:uid="{D3629D38-E659-42A1-83A6-B0A1117288D6}"/>
    <cellStyle name="Calculation 16 6 3 2" xfId="11995" xr:uid="{7D20CE8F-9D67-4259-93C4-0B9E66E582FD}"/>
    <cellStyle name="Calculation 16 6 4" xfId="11996" xr:uid="{62E5B2FC-388B-4311-ADEC-6618FD130FB6}"/>
    <cellStyle name="Calculation 16 6 5" xfId="6502" xr:uid="{CDD9CC6F-DBCB-4490-B377-249751BB4747}"/>
    <cellStyle name="Calculation 16 7" xfId="721" xr:uid="{51D8B631-1765-4608-9CC2-61E46C84EA8B}"/>
    <cellStyle name="Calculation 16 7 2" xfId="722" xr:uid="{17CEAB3A-E6A5-4B57-B22D-6E6E75E665E2}"/>
    <cellStyle name="Calculation 16 7 2 2" xfId="11998" xr:uid="{C073D669-BA45-4312-A42D-57DBB61A0973}"/>
    <cellStyle name="Calculation 16 7 2 2 2" xfId="11999" xr:uid="{0E87DA10-4853-466A-8CED-3144001786F0}"/>
    <cellStyle name="Calculation 16 7 2 3" xfId="12000" xr:uid="{C2B8E25F-4AFE-48A8-884E-AA7B59AD2BA8}"/>
    <cellStyle name="Calculation 16 7 2 4" xfId="11997" xr:uid="{05F989CC-F482-42CE-9007-BD6C94D73AE4}"/>
    <cellStyle name="Calculation 16 7 3" xfId="12001" xr:uid="{A8C8C037-D47E-4CA8-8205-D594E7763A4E}"/>
    <cellStyle name="Calculation 16 7 3 2" xfId="12002" xr:uid="{66C85846-63AA-4F1A-B75C-DEE7944B837C}"/>
    <cellStyle name="Calculation 16 7 4" xfId="12003" xr:uid="{2F7F4876-E9A9-49EC-B8E6-156E1ECE0EF2}"/>
    <cellStyle name="Calculation 16 7 5" xfId="6503" xr:uid="{79A793B5-075F-4BE9-BBA7-FB8E0167EB46}"/>
    <cellStyle name="Calculation 16 8" xfId="723" xr:uid="{791EFF69-B78B-4015-8CB0-23A6BB2E3EC2}"/>
    <cellStyle name="Calculation 16 8 2" xfId="12005" xr:uid="{14E07484-9B01-460E-82D6-B1E934BEB7B7}"/>
    <cellStyle name="Calculation 16 8 2 2" xfId="12006" xr:uid="{ABD80B67-D62E-4192-8268-B0A874440FA0}"/>
    <cellStyle name="Calculation 16 8 2 2 2" xfId="12007" xr:uid="{829CF80A-D2E3-40BF-89D5-AB68392C7236}"/>
    <cellStyle name="Calculation 16 8 2 3" xfId="12008" xr:uid="{9C1A9C5B-A31E-4ED9-BA60-0FD5E1D33872}"/>
    <cellStyle name="Calculation 16 8 3" xfId="12009" xr:uid="{D9708F28-3736-4278-BDBA-95955E1D3184}"/>
    <cellStyle name="Calculation 16 8 3 2" xfId="12010" xr:uid="{F06BE2AD-1487-41BC-8A4E-DD75352002A9}"/>
    <cellStyle name="Calculation 16 8 4" xfId="12011" xr:uid="{34C529A2-D3DA-4C9F-8CC9-AA74BC270264}"/>
    <cellStyle name="Calculation 16 8 5" xfId="12004" xr:uid="{0C52FC93-0730-4649-8CFE-ADE40911981F}"/>
    <cellStyle name="Calculation 16 9" xfId="5219" xr:uid="{F9B82148-B53A-494E-9E75-012242EC2910}"/>
    <cellStyle name="Calculation 16 9 2" xfId="12013" xr:uid="{309127C2-08EC-4AC5-A258-D005623DBE4E}"/>
    <cellStyle name="Calculation 16 9 2 2" xfId="12014" xr:uid="{002D4B3D-C912-4C98-9153-6D64C566DC99}"/>
    <cellStyle name="Calculation 16 9 3" xfId="12015" xr:uid="{342B7D0A-F214-4CFF-80AC-07F6EF023F15}"/>
    <cellStyle name="Calculation 16 9 4" xfId="12012" xr:uid="{2A103E4E-B142-4125-A163-169C7BDDDDD3}"/>
    <cellStyle name="Calculation 17" xfId="724" xr:uid="{C2F7D3BA-425E-44F0-8486-6DB033F1A80F}"/>
    <cellStyle name="Calculation 17 10" xfId="5312" xr:uid="{88E3EE53-4BCD-458C-AD02-5AFA200C528C}"/>
    <cellStyle name="Calculation 17 10 2" xfId="12017" xr:uid="{9A3BD33C-694E-4D18-AC29-A5ED56DD8B72}"/>
    <cellStyle name="Calculation 17 10 2 2" xfId="12018" xr:uid="{47F7D6D6-6A17-4F31-B06E-F01B018C4F20}"/>
    <cellStyle name="Calculation 17 10 2 2 2" xfId="12019" xr:uid="{1AE47EC3-506F-4DE6-9019-84795EDE920D}"/>
    <cellStyle name="Calculation 17 10 2 3" xfId="12020" xr:uid="{87702825-F0EB-41FB-B117-2C554C9DE87E}"/>
    <cellStyle name="Calculation 17 10 3" xfId="12021" xr:uid="{A6C51C2B-1FFB-49C8-BE1F-FE4B7072269B}"/>
    <cellStyle name="Calculation 17 10 3 2" xfId="12022" xr:uid="{136E3D3A-86BF-45CE-B874-FEA9107C8C61}"/>
    <cellStyle name="Calculation 17 10 4" xfId="12023" xr:uid="{6675829D-E139-4EF6-AB6D-E8FD68350970}"/>
    <cellStyle name="Calculation 17 10 5" xfId="12016" xr:uid="{C1AE8808-7ADC-49B2-9AF4-64D7570000B9}"/>
    <cellStyle name="Calculation 17 11" xfId="5832" xr:uid="{09CB9358-47A7-4248-9827-42DC81693C4D}"/>
    <cellStyle name="Calculation 17 11 2" xfId="12025" xr:uid="{5B8ACEFD-149E-4C4F-98A6-91B1FDCA0FA4}"/>
    <cellStyle name="Calculation 17 11 3" xfId="12024" xr:uid="{74D8A283-E115-4A1B-A487-C5DD0DEC6AA9}"/>
    <cellStyle name="Calculation 17 12" xfId="5970" xr:uid="{F345BFE1-19D3-499C-8444-254F946FE29F}"/>
    <cellStyle name="Calculation 17 2" xfId="725" xr:uid="{21393896-D94C-4544-AD6B-74599E35095D}"/>
    <cellStyle name="Calculation 17 2 2" xfId="726" xr:uid="{18EF1BCF-F21C-4B46-A9C4-806C44EBB87D}"/>
    <cellStyle name="Calculation 17 2 2 2" xfId="12027" xr:uid="{DC0A0F8A-42D1-4760-8712-6598C51F241A}"/>
    <cellStyle name="Calculation 17 2 2 2 2" xfId="12028" xr:uid="{2D6E2A81-73E8-4180-B4DE-3D1643FF2BE9}"/>
    <cellStyle name="Calculation 17 2 2 3" xfId="12029" xr:uid="{D2A79104-8ECE-4EEF-A717-9BE79C8D1717}"/>
    <cellStyle name="Calculation 17 2 2 4" xfId="12026" xr:uid="{0E12DAC0-B0C9-4D2B-85B7-5F40B9E3FFF1}"/>
    <cellStyle name="Calculation 17 2 3" xfId="12030" xr:uid="{3EB00F0C-583C-4273-8013-8CBBEB3844AB}"/>
    <cellStyle name="Calculation 17 2 3 2" xfId="12031" xr:uid="{6899C248-264D-44FD-8EB4-8AA469A928A1}"/>
    <cellStyle name="Calculation 17 2 4" xfId="12032" xr:uid="{2A2B1489-989A-4408-93D0-44E4CD3B7B66}"/>
    <cellStyle name="Calculation 17 2 5" xfId="6504" xr:uid="{5DDB9B26-3D2A-492D-91BD-ECD19F0533F8}"/>
    <cellStyle name="Calculation 17 3" xfId="727" xr:uid="{E742B62B-BE6D-4795-97AC-09F0F462082B}"/>
    <cellStyle name="Calculation 17 3 2" xfId="728" xr:uid="{3C727BCC-8738-4095-A9DA-9B3B90AA8DC8}"/>
    <cellStyle name="Calculation 17 3 2 2" xfId="12034" xr:uid="{72F1742A-DEDF-4F13-8D89-81483A995126}"/>
    <cellStyle name="Calculation 17 3 2 2 2" xfId="12035" xr:uid="{6A6FCD68-43C7-4958-A2E3-DFCCC80FBEC4}"/>
    <cellStyle name="Calculation 17 3 2 3" xfId="12036" xr:uid="{3D32F71D-474F-4B4D-8D47-0F075253F896}"/>
    <cellStyle name="Calculation 17 3 2 4" xfId="12033" xr:uid="{01C4F73D-073C-442E-A006-6524272E846D}"/>
    <cellStyle name="Calculation 17 3 3" xfId="12037" xr:uid="{931DCCCC-9A99-43B5-9324-A1102FB61A0D}"/>
    <cellStyle name="Calculation 17 3 3 2" xfId="12038" xr:uid="{71DC3A4A-915A-43B8-B4B3-243CC9486151}"/>
    <cellStyle name="Calculation 17 3 4" xfId="12039" xr:uid="{79DCA761-CC96-4856-B4E6-B02825E2CAFB}"/>
    <cellStyle name="Calculation 17 3 5" xfId="6505" xr:uid="{A6CA65CC-501F-4177-97DE-9503F2AA3EBF}"/>
    <cellStyle name="Calculation 17 4" xfId="729" xr:uid="{2063DEE0-D352-4D8C-AD35-80DEFDC38326}"/>
    <cellStyle name="Calculation 17 4 2" xfId="730" xr:uid="{D210CF77-4228-4AE0-A707-C36E510823C1}"/>
    <cellStyle name="Calculation 17 4 2 2" xfId="12041" xr:uid="{C3CCF395-DB76-409F-B593-220DA8C03080}"/>
    <cellStyle name="Calculation 17 4 2 2 2" xfId="12042" xr:uid="{2CCAD98A-71EB-4F8B-96DB-B6E7E7A9EEB5}"/>
    <cellStyle name="Calculation 17 4 2 3" xfId="12043" xr:uid="{1610A58F-62BA-4B43-8351-96209243EA15}"/>
    <cellStyle name="Calculation 17 4 2 4" xfId="12040" xr:uid="{2FE72553-D8D4-4E4E-95E2-87E4EB338EAE}"/>
    <cellStyle name="Calculation 17 4 3" xfId="12044" xr:uid="{12D4DCFA-7DE1-4B23-A468-5F2C6EDABFAE}"/>
    <cellStyle name="Calculation 17 4 3 2" xfId="12045" xr:uid="{16E4B5D7-AEBC-4964-938E-FB7CCBD32ECE}"/>
    <cellStyle name="Calculation 17 4 4" xfId="12046" xr:uid="{4DDAF7E3-6DAC-4B3B-B77F-3B6FCF719437}"/>
    <cellStyle name="Calculation 17 4 5" xfId="6506" xr:uid="{4D0692EB-4840-4D8D-AB59-B5CFAE17C645}"/>
    <cellStyle name="Calculation 17 5" xfId="731" xr:uid="{19DBDA46-B9E5-47C4-8857-4069656374CF}"/>
    <cellStyle name="Calculation 17 5 2" xfId="732" xr:uid="{4E149D80-9800-4C5B-93DC-ECFCB1018CCA}"/>
    <cellStyle name="Calculation 17 5 2 2" xfId="12048" xr:uid="{398B5DD5-438E-4608-B3F9-FD7721EC86E0}"/>
    <cellStyle name="Calculation 17 5 2 2 2" xfId="12049" xr:uid="{72FD8FFA-7B36-4B83-AB3D-D5585C52A089}"/>
    <cellStyle name="Calculation 17 5 2 3" xfId="12050" xr:uid="{F8D5B1D6-052D-4075-8071-5066993FAD5D}"/>
    <cellStyle name="Calculation 17 5 2 4" xfId="12047" xr:uid="{FA2DEA6D-0C1B-45DC-95CF-6FCEEE5D114E}"/>
    <cellStyle name="Calculation 17 5 3" xfId="12051" xr:uid="{C66DEF7B-C585-4A87-BB4C-65282EE8E065}"/>
    <cellStyle name="Calculation 17 5 3 2" xfId="12052" xr:uid="{C4D9F0E7-7D4E-48B5-AAE6-304C0A1D09B4}"/>
    <cellStyle name="Calculation 17 5 4" xfId="12053" xr:uid="{02A439F4-A694-499E-883A-104883FE924A}"/>
    <cellStyle name="Calculation 17 5 5" xfId="6507" xr:uid="{94408DC1-8124-4399-845B-758B59B9A24B}"/>
    <cellStyle name="Calculation 17 6" xfId="733" xr:uid="{48FF7FDE-EF5A-4876-98C4-DBB359C2E478}"/>
    <cellStyle name="Calculation 17 6 2" xfId="734" xr:uid="{B445FEEA-4EE8-4EE6-8E8A-90D9019E69D5}"/>
    <cellStyle name="Calculation 17 6 2 2" xfId="12055" xr:uid="{05CB76F2-63EF-49FD-A2C7-339749064AF3}"/>
    <cellStyle name="Calculation 17 6 2 2 2" xfId="12056" xr:uid="{5C917958-C552-4CC6-B7C8-438A1C5F5877}"/>
    <cellStyle name="Calculation 17 6 2 3" xfId="12057" xr:uid="{CBE99114-D8BF-4C3A-82AC-623F1E30F1B3}"/>
    <cellStyle name="Calculation 17 6 2 4" xfId="12054" xr:uid="{E196BF52-D889-4908-B009-984FED3635AA}"/>
    <cellStyle name="Calculation 17 6 3" xfId="12058" xr:uid="{6ACDB008-BD8A-4AB7-A930-0810F6F83132}"/>
    <cellStyle name="Calculation 17 6 3 2" xfId="12059" xr:uid="{9015A573-EB98-43DC-B8C0-3C8A6FC60BC6}"/>
    <cellStyle name="Calculation 17 6 4" xfId="12060" xr:uid="{E226A0BD-F78E-46A2-9192-398632E3120C}"/>
    <cellStyle name="Calculation 17 6 5" xfId="6508" xr:uid="{2C60B9FB-FF8E-4560-BD88-0C2AED781DA8}"/>
    <cellStyle name="Calculation 17 7" xfId="735" xr:uid="{1B253ED6-90F6-4E81-975C-92689885D538}"/>
    <cellStyle name="Calculation 17 7 2" xfId="736" xr:uid="{BC95C5FB-C909-4E75-9F65-A76BA0266059}"/>
    <cellStyle name="Calculation 17 7 2 2" xfId="12062" xr:uid="{795B4BD8-8D8E-4E0C-8105-6259445DA209}"/>
    <cellStyle name="Calculation 17 7 2 2 2" xfId="12063" xr:uid="{3447FFD3-8CB3-4BC5-9670-577EC1E3B53C}"/>
    <cellStyle name="Calculation 17 7 2 3" xfId="12064" xr:uid="{D0C366DE-A9B3-4CE9-8A3E-973058084A48}"/>
    <cellStyle name="Calculation 17 7 2 4" xfId="12061" xr:uid="{E0686E4B-ADDC-46CB-8EEE-CA6A7312C210}"/>
    <cellStyle name="Calculation 17 7 3" xfId="12065" xr:uid="{F961E987-939E-46B7-A855-964EE1BBA7AD}"/>
    <cellStyle name="Calculation 17 7 3 2" xfId="12066" xr:uid="{46107B4A-4678-43AA-96EC-9EB8F63DE7BC}"/>
    <cellStyle name="Calculation 17 7 4" xfId="12067" xr:uid="{8DE653BE-66B9-4098-A6FC-34AAE3DC9976}"/>
    <cellStyle name="Calculation 17 7 5" xfId="6509" xr:uid="{A8D2BF0C-1947-413F-919E-B84C61C1B01F}"/>
    <cellStyle name="Calculation 17 8" xfId="737" xr:uid="{1E429404-8F9D-4DB8-BB74-66C52B20D5C6}"/>
    <cellStyle name="Calculation 17 8 2" xfId="12069" xr:uid="{85DE040F-40B9-4134-9CF1-235F51FDF5C9}"/>
    <cellStyle name="Calculation 17 8 2 2" xfId="12070" xr:uid="{4EC9F706-04CA-4869-8CC3-5F159F353328}"/>
    <cellStyle name="Calculation 17 8 2 2 2" xfId="12071" xr:uid="{D8F8D602-F56F-475E-82A1-BCB9EE94B0D6}"/>
    <cellStyle name="Calculation 17 8 2 3" xfId="12072" xr:uid="{27BDCFFA-E7F5-431D-A910-282411BE1368}"/>
    <cellStyle name="Calculation 17 8 3" xfId="12073" xr:uid="{C1BE5F8E-67D4-454F-B4AB-DF00173208D1}"/>
    <cellStyle name="Calculation 17 8 3 2" xfId="12074" xr:uid="{E2C0C535-3BAA-4789-8B4F-089112871BA7}"/>
    <cellStyle name="Calculation 17 8 4" xfId="12075" xr:uid="{E9173E1F-7AE1-4A05-BC0A-AA7D632C4FDF}"/>
    <cellStyle name="Calculation 17 8 5" xfId="12068" xr:uid="{E6733B39-C6AC-4DD3-A6B0-91B208983E8A}"/>
    <cellStyle name="Calculation 17 9" xfId="5266" xr:uid="{1932A181-B26E-447C-9547-B3AE8978D4D3}"/>
    <cellStyle name="Calculation 17 9 2" xfId="12077" xr:uid="{D45BEC8D-0D27-418A-8C3D-43A427DAC6D9}"/>
    <cellStyle name="Calculation 17 9 2 2" xfId="12078" xr:uid="{3FBE06F2-2186-493E-852C-C98FAAC22BCF}"/>
    <cellStyle name="Calculation 17 9 3" xfId="12079" xr:uid="{B1D4A658-6319-4D8A-BC22-A2DD1E582341}"/>
    <cellStyle name="Calculation 17 9 4" xfId="12076" xr:uid="{86BBCEC5-1C7C-403D-8ED6-480E13517CF1}"/>
    <cellStyle name="Calculation 18" xfId="738" xr:uid="{70A2795E-1989-4744-B369-043030B38E04}"/>
    <cellStyle name="Calculation 18 10" xfId="5387" xr:uid="{52B403F5-79AA-4786-BFB3-B1FA7FD45ED4}"/>
    <cellStyle name="Calculation 18 10 2" xfId="12081" xr:uid="{A2AB04AB-79D1-4E24-AEFF-2E9CA2DDD48C}"/>
    <cellStyle name="Calculation 18 10 2 2" xfId="12082" xr:uid="{A074FE75-8DC0-4218-9764-2D21809ADFA0}"/>
    <cellStyle name="Calculation 18 10 2 2 2" xfId="12083" xr:uid="{6F342CD9-A642-4C56-8AE4-23F304E9BBAA}"/>
    <cellStyle name="Calculation 18 10 2 3" xfId="12084" xr:uid="{782DBCDE-A69A-4917-B4AE-33F4242787A9}"/>
    <cellStyle name="Calculation 18 10 3" xfId="12085" xr:uid="{E4613AE2-217D-49CF-BA4C-B61D3F6C7D3D}"/>
    <cellStyle name="Calculation 18 10 3 2" xfId="12086" xr:uid="{BA6F82A0-BD61-49E9-9800-C5C8B0CBC117}"/>
    <cellStyle name="Calculation 18 10 4" xfId="12087" xr:uid="{5E98FC05-1243-46A2-A655-DA3709C1DF52}"/>
    <cellStyle name="Calculation 18 10 5" xfId="12080" xr:uid="{415EC939-4C5F-4FF1-A72B-A0EFF5D3819B}"/>
    <cellStyle name="Calculation 18 11" xfId="5800" xr:uid="{E2B030DF-89B7-4E8A-945C-97ED22C36B1B}"/>
    <cellStyle name="Calculation 18 11 2" xfId="12089" xr:uid="{79FC2366-EFDB-461A-A8D6-DED441070E2D}"/>
    <cellStyle name="Calculation 18 11 3" xfId="12088" xr:uid="{5E0C16E8-CF69-4B81-A0E8-1A5232A56907}"/>
    <cellStyle name="Calculation 18 12" xfId="5889" xr:uid="{D7CA4FF2-7A3C-4C6D-9883-299382E4CCBD}"/>
    <cellStyle name="Calculation 18 2" xfId="739" xr:uid="{102DC2F4-122B-40DA-B092-6186C378B072}"/>
    <cellStyle name="Calculation 18 2 2" xfId="740" xr:uid="{10F88241-F6B1-4982-931C-16E1C2603698}"/>
    <cellStyle name="Calculation 18 2 2 2" xfId="12091" xr:uid="{412B7CF7-66ED-4AD5-A2FD-A4155EA54B89}"/>
    <cellStyle name="Calculation 18 2 2 2 2" xfId="12092" xr:uid="{30757BC0-2DE7-4158-8A70-8366CC9A80F0}"/>
    <cellStyle name="Calculation 18 2 2 3" xfId="12093" xr:uid="{A9AA2D7A-43DA-41C6-908F-89DB4F487961}"/>
    <cellStyle name="Calculation 18 2 2 4" xfId="12090" xr:uid="{B190D9AA-2A08-4C9A-AAE0-C0047209DA01}"/>
    <cellStyle name="Calculation 18 2 3" xfId="12094" xr:uid="{8393A4C5-1907-4615-A60E-A0BDA660F395}"/>
    <cellStyle name="Calculation 18 2 3 2" xfId="12095" xr:uid="{BB94092B-43E2-4397-B610-BE9A96DD0873}"/>
    <cellStyle name="Calculation 18 2 4" xfId="12096" xr:uid="{FBF4FCBE-5B39-4420-9390-D865AA862B2D}"/>
    <cellStyle name="Calculation 18 2 5" xfId="6510" xr:uid="{745CE240-CBDF-4C10-B44B-673A6A450DA7}"/>
    <cellStyle name="Calculation 18 3" xfId="741" xr:uid="{CF450FA0-7BFC-4E7A-AEBC-FC5A9BFFD6C6}"/>
    <cellStyle name="Calculation 18 3 2" xfId="742" xr:uid="{8AC368BE-2675-4EA2-B6C4-3287870ADB38}"/>
    <cellStyle name="Calculation 18 3 2 2" xfId="12098" xr:uid="{FE8CB840-8431-460E-AB9E-7A659F4910B6}"/>
    <cellStyle name="Calculation 18 3 2 2 2" xfId="12099" xr:uid="{9377F584-A69A-48A7-9E68-C11B5D3C224A}"/>
    <cellStyle name="Calculation 18 3 2 3" xfId="12100" xr:uid="{3144FEA3-158E-41F2-91A1-78FF53B7A097}"/>
    <cellStyle name="Calculation 18 3 2 4" xfId="12097" xr:uid="{4271AA15-4AFE-4F2D-BEF9-825F0B779B08}"/>
    <cellStyle name="Calculation 18 3 3" xfId="12101" xr:uid="{5A1157F2-8494-4CB7-91A2-AB4A69199338}"/>
    <cellStyle name="Calculation 18 3 3 2" xfId="12102" xr:uid="{94BE0B9A-DB9F-4AD0-852B-E3D6B447916B}"/>
    <cellStyle name="Calculation 18 3 4" xfId="12103" xr:uid="{11DAC20A-56A3-43E2-9050-AA141677A268}"/>
    <cellStyle name="Calculation 18 3 5" xfId="6511" xr:uid="{3BD0D8F9-2F33-4852-83E8-E15E2726C0FC}"/>
    <cellStyle name="Calculation 18 4" xfId="743" xr:uid="{C0E98492-21E5-4D4F-86CF-76403CDF167F}"/>
    <cellStyle name="Calculation 18 4 2" xfId="744" xr:uid="{13790E6B-D18D-4612-9564-732293C2921A}"/>
    <cellStyle name="Calculation 18 4 2 2" xfId="12105" xr:uid="{AC1A191B-6C6A-44D2-BD29-0915BF66894B}"/>
    <cellStyle name="Calculation 18 4 2 2 2" xfId="12106" xr:uid="{BDCCB9A8-3D3F-46BF-A7E1-42BDF975631B}"/>
    <cellStyle name="Calculation 18 4 2 3" xfId="12107" xr:uid="{5680A17B-634A-4BB7-83BE-A3DD0E50580D}"/>
    <cellStyle name="Calculation 18 4 2 4" xfId="12104" xr:uid="{07655208-E0DF-4100-A973-1F5C4019AF76}"/>
    <cellStyle name="Calculation 18 4 3" xfId="12108" xr:uid="{4F998E5C-CFAB-4BFB-BE23-1BB88FCFDA24}"/>
    <cellStyle name="Calculation 18 4 3 2" xfId="12109" xr:uid="{7A24C88D-386E-41A5-8659-E5248D2F6FAD}"/>
    <cellStyle name="Calculation 18 4 4" xfId="12110" xr:uid="{F2F4F7BB-E95F-4AA8-8B5D-A3AE0661B40D}"/>
    <cellStyle name="Calculation 18 4 5" xfId="6512" xr:uid="{85B93162-1C84-4F2B-9CB2-A23CFDD4FED9}"/>
    <cellStyle name="Calculation 18 5" xfId="745" xr:uid="{44106283-5D78-4A97-B682-E14A4316BEB2}"/>
    <cellStyle name="Calculation 18 5 2" xfId="746" xr:uid="{F839B1C2-2182-4D23-AB7A-3D6A1D4B2EB6}"/>
    <cellStyle name="Calculation 18 5 2 2" xfId="12112" xr:uid="{F0B71891-9A33-47B6-B952-1329246ACC0C}"/>
    <cellStyle name="Calculation 18 5 2 2 2" xfId="12113" xr:uid="{2A164F12-EFE7-4A17-B376-1605E95C5043}"/>
    <cellStyle name="Calculation 18 5 2 3" xfId="12114" xr:uid="{DE67F902-9CB4-40C3-AF19-9667437F4001}"/>
    <cellStyle name="Calculation 18 5 2 4" xfId="12111" xr:uid="{6FBE4BF8-BE9C-444E-9840-92F9B935D6C3}"/>
    <cellStyle name="Calculation 18 5 3" xfId="12115" xr:uid="{E29C7267-5CAE-433D-8797-0D8AED71F3AD}"/>
    <cellStyle name="Calculation 18 5 3 2" xfId="12116" xr:uid="{58AACDA7-D39F-4A18-A1FC-51486C2105BA}"/>
    <cellStyle name="Calculation 18 5 4" xfId="12117" xr:uid="{5662215F-0F76-41E8-999B-2E55F0339A9A}"/>
    <cellStyle name="Calculation 18 5 5" xfId="6513" xr:uid="{51BD50BE-5FD1-446B-A993-F03D0A63CC5C}"/>
    <cellStyle name="Calculation 18 6" xfId="747" xr:uid="{C9F66686-FD02-42B7-87BE-B43F01894305}"/>
    <cellStyle name="Calculation 18 6 2" xfId="748" xr:uid="{B34AD3F6-2E33-43C5-87DA-0B18136601C6}"/>
    <cellStyle name="Calculation 18 6 2 2" xfId="12119" xr:uid="{2FE44926-FC22-49F3-BC93-9D6E5A227055}"/>
    <cellStyle name="Calculation 18 6 2 2 2" xfId="12120" xr:uid="{6917EB94-8520-445D-AE44-CF89E905A428}"/>
    <cellStyle name="Calculation 18 6 2 3" xfId="12121" xr:uid="{63788459-E55E-47C0-8470-9719A167530B}"/>
    <cellStyle name="Calculation 18 6 2 4" xfId="12118" xr:uid="{89169093-F822-4D61-9242-AAB46C2A7475}"/>
    <cellStyle name="Calculation 18 6 3" xfId="12122" xr:uid="{2D63323A-32DE-46A8-8F3B-D5C9662F9D88}"/>
    <cellStyle name="Calculation 18 6 3 2" xfId="12123" xr:uid="{44C9127E-502D-4763-9CC0-C37A8A1FF57B}"/>
    <cellStyle name="Calculation 18 6 4" xfId="12124" xr:uid="{760B214B-1733-4540-9EC9-B6244855E230}"/>
    <cellStyle name="Calculation 18 6 5" xfId="6514" xr:uid="{A831B506-A864-4253-9EF6-56B015F62343}"/>
    <cellStyle name="Calculation 18 7" xfId="749" xr:uid="{9A62F45A-1642-43EF-9F5D-19439E972DA6}"/>
    <cellStyle name="Calculation 18 7 2" xfId="750" xr:uid="{8694C7B7-9784-4611-9A38-31747D17594B}"/>
    <cellStyle name="Calculation 18 7 2 2" xfId="12126" xr:uid="{447D9DB1-600B-475A-9D04-1A970C7F7E79}"/>
    <cellStyle name="Calculation 18 7 2 2 2" xfId="12127" xr:uid="{724A2975-E677-4659-91A6-E2A9B4D58DAD}"/>
    <cellStyle name="Calculation 18 7 2 3" xfId="12128" xr:uid="{34049282-DE5B-41E2-BF03-97A1A3708535}"/>
    <cellStyle name="Calculation 18 7 2 4" xfId="12125" xr:uid="{2D7C36BE-4EE5-42D3-A963-AD90A7A01948}"/>
    <cellStyle name="Calculation 18 7 3" xfId="12129" xr:uid="{AC8ED9D3-1E96-4787-B225-F6037852576F}"/>
    <cellStyle name="Calculation 18 7 3 2" xfId="12130" xr:uid="{230D2D86-5604-480F-80CA-035B89F4D186}"/>
    <cellStyle name="Calculation 18 7 4" xfId="12131" xr:uid="{AB6611B5-EAEB-42D1-9392-4ED1A139052C}"/>
    <cellStyle name="Calculation 18 7 5" xfId="6515" xr:uid="{4C5FD9BD-6B21-4892-A328-02E3C3115F25}"/>
    <cellStyle name="Calculation 18 8" xfId="751" xr:uid="{85097D3A-CF43-48D1-8451-0DF9360858F0}"/>
    <cellStyle name="Calculation 18 8 2" xfId="12133" xr:uid="{00D95A40-9922-4CC9-B5FB-AD12DAFC8080}"/>
    <cellStyle name="Calculation 18 8 2 2" xfId="12134" xr:uid="{A6DEF96B-941D-4998-AC8C-63B45C5C3AD0}"/>
    <cellStyle name="Calculation 18 8 2 2 2" xfId="12135" xr:uid="{0A10E0F2-9696-4D48-849F-05349225B85F}"/>
    <cellStyle name="Calculation 18 8 2 3" xfId="12136" xr:uid="{D8516F7A-723A-4FBA-B25C-F2E76800D45E}"/>
    <cellStyle name="Calculation 18 8 3" xfId="12137" xr:uid="{7DBE40F7-0314-4203-A64A-947589C0CCAF}"/>
    <cellStyle name="Calculation 18 8 3 2" xfId="12138" xr:uid="{F3931590-D3C3-4AC0-84EB-315F575B82B4}"/>
    <cellStyle name="Calculation 18 8 4" xfId="12139" xr:uid="{92A3FDD6-B158-4A58-AE67-010B489BF172}"/>
    <cellStyle name="Calculation 18 8 5" xfId="12132" xr:uid="{4441AEF1-D800-4C3C-8286-59920AAF6C44}"/>
    <cellStyle name="Calculation 18 9" xfId="5221" xr:uid="{950145B5-CC3D-415B-8ED9-CE16A600DFB4}"/>
    <cellStyle name="Calculation 18 9 2" xfId="12141" xr:uid="{C5E42EB0-50C9-4728-A9F8-ADB363B7D54B}"/>
    <cellStyle name="Calculation 18 9 2 2" xfId="12142" xr:uid="{854F22E0-1F61-43FD-9A54-745AC0F311E4}"/>
    <cellStyle name="Calculation 18 9 3" xfId="12143" xr:uid="{2934D81A-8C18-4235-BC22-3BF6875FBC60}"/>
    <cellStyle name="Calculation 18 9 4" xfId="12140" xr:uid="{4FFBC284-6B2E-40E6-9159-9780AA615080}"/>
    <cellStyle name="Calculation 19" xfId="752" xr:uid="{4E917179-2637-44E9-83DD-279B928F0B56}"/>
    <cellStyle name="Calculation 19 10" xfId="5411" xr:uid="{449F12E3-E466-4449-AF6B-6F8003DFD66E}"/>
    <cellStyle name="Calculation 19 10 2" xfId="12145" xr:uid="{0670C95B-7756-4562-B180-250350048AD6}"/>
    <cellStyle name="Calculation 19 10 2 2" xfId="12146" xr:uid="{2F91A8C0-4ADA-42E3-BA44-36891F1DA42A}"/>
    <cellStyle name="Calculation 19 10 2 2 2" xfId="12147" xr:uid="{5B2198CC-2AB3-4C69-9EBD-010FE37EFC7D}"/>
    <cellStyle name="Calculation 19 10 2 3" xfId="12148" xr:uid="{E5D8B029-CF95-44DA-AE04-1FE266C469B2}"/>
    <cellStyle name="Calculation 19 10 3" xfId="12149" xr:uid="{F2564A75-88F6-465E-988C-405A5632D278}"/>
    <cellStyle name="Calculation 19 10 3 2" xfId="12150" xr:uid="{16C91D60-D1D0-4BA7-8190-6A478E3B10E0}"/>
    <cellStyle name="Calculation 19 10 4" xfId="12151" xr:uid="{CBE01369-869B-4029-A2CF-745936689EA6}"/>
    <cellStyle name="Calculation 19 10 5" xfId="12144" xr:uid="{29D75770-F63C-4390-91BD-945EE82079CB}"/>
    <cellStyle name="Calculation 19 11" xfId="5858" xr:uid="{63860E3C-DFE7-4106-B3DA-0A50CCA2FA23}"/>
    <cellStyle name="Calculation 19 11 2" xfId="12153" xr:uid="{56EAA63F-A84C-4919-83C2-D9B7F85E98A4}"/>
    <cellStyle name="Calculation 19 11 3" xfId="12152" xr:uid="{B4A2154E-ED4E-4C66-A09F-9A186805D36F}"/>
    <cellStyle name="Calculation 19 12" xfId="5890" xr:uid="{37355D33-C621-49EC-A33C-582DA080E9F2}"/>
    <cellStyle name="Calculation 19 2" xfId="753" xr:uid="{4B07426C-2450-4F1F-BF24-CFB0D5628D0D}"/>
    <cellStyle name="Calculation 19 2 2" xfId="754" xr:uid="{FB2DC8EB-D189-4CD1-A6ED-3EA845CF0095}"/>
    <cellStyle name="Calculation 19 2 2 2" xfId="12155" xr:uid="{3ACE8BF0-BFC5-4468-8111-61923A326415}"/>
    <cellStyle name="Calculation 19 2 2 2 2" xfId="12156" xr:uid="{2C7DA0EA-FB38-4C13-9176-F6629EC800F4}"/>
    <cellStyle name="Calculation 19 2 2 3" xfId="12157" xr:uid="{F1139672-1B67-4F49-983D-6A0DB8FEB793}"/>
    <cellStyle name="Calculation 19 2 2 4" xfId="12154" xr:uid="{969011D8-D969-4F4F-A16C-312C1277E613}"/>
    <cellStyle name="Calculation 19 2 3" xfId="12158" xr:uid="{C9F829E8-44CC-4F82-A6AD-DC3835980508}"/>
    <cellStyle name="Calculation 19 2 3 2" xfId="12159" xr:uid="{1AC3395B-7330-4A01-9B3E-98F1A81F609C}"/>
    <cellStyle name="Calculation 19 2 4" xfId="12160" xr:uid="{9B4F4BE6-0700-453D-AEDF-00380E4D591F}"/>
    <cellStyle name="Calculation 19 2 5" xfId="6516" xr:uid="{65645433-9FC8-4BD4-BFEB-B85D4A8D714A}"/>
    <cellStyle name="Calculation 19 3" xfId="755" xr:uid="{DAE5F3A6-912C-400E-887B-9F97137A48F6}"/>
    <cellStyle name="Calculation 19 3 2" xfId="756" xr:uid="{C5DCAEA5-D7EE-405A-BCD9-CFFF527B4CB0}"/>
    <cellStyle name="Calculation 19 3 2 2" xfId="12162" xr:uid="{0AEF4556-8C4C-47D3-89E4-F07934FED8B2}"/>
    <cellStyle name="Calculation 19 3 2 2 2" xfId="12163" xr:uid="{5C97C3CD-511B-4E7F-88A2-C311196AE699}"/>
    <cellStyle name="Calculation 19 3 2 3" xfId="12164" xr:uid="{4A0C6683-95A2-4790-A5FD-154AE2C0AEC2}"/>
    <cellStyle name="Calculation 19 3 2 4" xfId="12161" xr:uid="{0E495BA7-B064-4EC4-A346-346974BD8A8B}"/>
    <cellStyle name="Calculation 19 3 3" xfId="12165" xr:uid="{E6764047-3BA1-406D-8F65-FCDB399B9D56}"/>
    <cellStyle name="Calculation 19 3 3 2" xfId="12166" xr:uid="{6AB088D5-A252-4139-85FE-776BBBC34E52}"/>
    <cellStyle name="Calculation 19 3 4" xfId="12167" xr:uid="{EBF725DA-FA92-4451-9BCC-53F14434DBC8}"/>
    <cellStyle name="Calculation 19 3 5" xfId="6517" xr:uid="{D0C2C295-10C5-43EE-AEA4-22B1C852629B}"/>
    <cellStyle name="Calculation 19 4" xfId="757" xr:uid="{0360C2BE-B870-4DE0-87C2-86BF3760C270}"/>
    <cellStyle name="Calculation 19 4 2" xfId="758" xr:uid="{2D9A1EA3-7CD3-48D8-989D-0BD369AC9546}"/>
    <cellStyle name="Calculation 19 4 2 2" xfId="12169" xr:uid="{2F932770-B015-41EC-8FB6-2972E0464447}"/>
    <cellStyle name="Calculation 19 4 2 2 2" xfId="12170" xr:uid="{5C584392-554D-4E62-8B31-40AEF1AACC52}"/>
    <cellStyle name="Calculation 19 4 2 3" xfId="12171" xr:uid="{040119BF-64E1-4C48-A357-4C5354F474CB}"/>
    <cellStyle name="Calculation 19 4 2 4" xfId="12168" xr:uid="{955AC070-255A-4158-B560-047CAA304867}"/>
    <cellStyle name="Calculation 19 4 3" xfId="12172" xr:uid="{779AD506-5AAD-49D0-8A61-C9AD02197BFD}"/>
    <cellStyle name="Calculation 19 4 3 2" xfId="12173" xr:uid="{632BA05A-E790-41DD-8357-AC28B928BFE2}"/>
    <cellStyle name="Calculation 19 4 4" xfId="12174" xr:uid="{782DE4F1-9729-42B5-996A-1242E7DB297D}"/>
    <cellStyle name="Calculation 19 4 5" xfId="6518" xr:uid="{1BF4BCCA-2574-45B4-ACE4-DCA726BF844D}"/>
    <cellStyle name="Calculation 19 5" xfId="759" xr:uid="{1BABF6C8-75E0-430E-AADA-B28FD64168F7}"/>
    <cellStyle name="Calculation 19 5 2" xfId="760" xr:uid="{17DC0545-8BEE-4AC3-907A-0B8F7BC9A870}"/>
    <cellStyle name="Calculation 19 5 2 2" xfId="12176" xr:uid="{5140D80F-6DE7-4E09-A9F6-069BFFEC4317}"/>
    <cellStyle name="Calculation 19 5 2 2 2" xfId="12177" xr:uid="{D347F83E-2C14-4F7D-A8BF-93F890DB7E3C}"/>
    <cellStyle name="Calculation 19 5 2 3" xfId="12178" xr:uid="{ACC9FC82-752E-4245-9F3F-91448744FF61}"/>
    <cellStyle name="Calculation 19 5 2 4" xfId="12175" xr:uid="{DC44A52F-EE0B-4DEA-AA4E-EC42E161A544}"/>
    <cellStyle name="Calculation 19 5 3" xfId="12179" xr:uid="{0474DB2B-9AB6-4F61-9A18-CB8E14A1BDCB}"/>
    <cellStyle name="Calculation 19 5 3 2" xfId="12180" xr:uid="{5CEF426F-08B3-44FB-B567-ED0366670538}"/>
    <cellStyle name="Calculation 19 5 4" xfId="12181" xr:uid="{43852769-F9E7-47D5-973F-950120C93048}"/>
    <cellStyle name="Calculation 19 5 5" xfId="6519" xr:uid="{9F98741E-E267-4B77-B045-B95D244C123E}"/>
    <cellStyle name="Calculation 19 6" xfId="761" xr:uid="{C984508C-730B-4161-B8DD-12762E0F1C00}"/>
    <cellStyle name="Calculation 19 6 2" xfId="762" xr:uid="{ED7CA1A3-4A9E-4B41-B9C6-B5A6D180D3B0}"/>
    <cellStyle name="Calculation 19 6 2 2" xfId="12183" xr:uid="{E2C8105C-4EEE-4457-9A22-04DF38A8639B}"/>
    <cellStyle name="Calculation 19 6 2 2 2" xfId="12184" xr:uid="{EE48DB8F-123B-4D84-A058-9095229D8DAF}"/>
    <cellStyle name="Calculation 19 6 2 3" xfId="12185" xr:uid="{744F0A88-8D39-4799-8BF1-E04067E54503}"/>
    <cellStyle name="Calculation 19 6 2 4" xfId="12182" xr:uid="{2FBDF153-C908-4D25-8ED9-261CA5C634FF}"/>
    <cellStyle name="Calculation 19 6 3" xfId="12186" xr:uid="{D92F4A22-1F84-4C34-8347-325E194D9BE0}"/>
    <cellStyle name="Calculation 19 6 3 2" xfId="12187" xr:uid="{26B11FB9-3B3E-4CEE-8063-C5004CFB7C4A}"/>
    <cellStyle name="Calculation 19 6 4" xfId="12188" xr:uid="{1D980655-2ECB-4248-8538-7BF8315AC8D9}"/>
    <cellStyle name="Calculation 19 6 5" xfId="6520" xr:uid="{64118C2C-14B4-4E88-B5DB-D952BF30EFC7}"/>
    <cellStyle name="Calculation 19 7" xfId="763" xr:uid="{70CDF9FD-6770-4576-87AD-FD5B524E7AB1}"/>
    <cellStyle name="Calculation 19 7 2" xfId="764" xr:uid="{1F75088D-FEFD-4BC2-B4C1-6530B6756289}"/>
    <cellStyle name="Calculation 19 7 2 2" xfId="12190" xr:uid="{3D1AABD2-BD40-4E88-9A99-65D85EDA55D2}"/>
    <cellStyle name="Calculation 19 7 2 2 2" xfId="12191" xr:uid="{F767BBB0-2129-43EF-B31B-C1E90CCE2C2E}"/>
    <cellStyle name="Calculation 19 7 2 3" xfId="12192" xr:uid="{D71C37C5-06D7-4303-A088-6DB6208167C1}"/>
    <cellStyle name="Calculation 19 7 2 4" xfId="12189" xr:uid="{0DB2AC9C-652E-4B97-8EDF-147E2CED7848}"/>
    <cellStyle name="Calculation 19 7 3" xfId="12193" xr:uid="{2090F6B1-26DA-48ED-8882-F9A2500D4B9D}"/>
    <cellStyle name="Calculation 19 7 3 2" xfId="12194" xr:uid="{715B6EF7-CB69-4614-9146-BBCF0B9A9F40}"/>
    <cellStyle name="Calculation 19 7 4" xfId="12195" xr:uid="{5B534BAD-082F-4AA1-89B0-EF9DE7E01374}"/>
    <cellStyle name="Calculation 19 7 5" xfId="6521" xr:uid="{8750AFEE-6599-4E33-91B9-36E84C6D17CE}"/>
    <cellStyle name="Calculation 19 8" xfId="765" xr:uid="{5C9354B6-5C9A-430A-B9CE-A157699B208A}"/>
    <cellStyle name="Calculation 19 8 2" xfId="12197" xr:uid="{0428268E-084F-42CE-AE44-4AF03E2DB4AC}"/>
    <cellStyle name="Calculation 19 8 2 2" xfId="12198" xr:uid="{2DE3A98C-F603-4FD1-A8F0-D69DA4D03C2B}"/>
    <cellStyle name="Calculation 19 8 2 2 2" xfId="12199" xr:uid="{38B304CD-F193-40C9-8322-E026B9B05ED2}"/>
    <cellStyle name="Calculation 19 8 2 3" xfId="12200" xr:uid="{2096B86E-422B-4BE0-B494-130851A4E379}"/>
    <cellStyle name="Calculation 19 8 3" xfId="12201" xr:uid="{63C0E9F5-41E0-4B8D-B2F4-82884C476E16}"/>
    <cellStyle name="Calculation 19 8 3 2" xfId="12202" xr:uid="{23AA9A7A-4243-4C20-8162-C296B3F93AA5}"/>
    <cellStyle name="Calculation 19 8 4" xfId="12203" xr:uid="{163826BF-E2AD-46AD-AB85-5506608187AC}"/>
    <cellStyle name="Calculation 19 8 5" xfId="12196" xr:uid="{55DF0243-5B5D-46C2-93E3-FF0BF01339CA}"/>
    <cellStyle name="Calculation 19 9" xfId="5220" xr:uid="{79EF0597-DF69-4DD3-9EE9-793F9B2EEDF2}"/>
    <cellStyle name="Calculation 19 9 2" xfId="12205" xr:uid="{B17352F5-F39B-4065-8E18-30D36BFD9610}"/>
    <cellStyle name="Calculation 19 9 2 2" xfId="12206" xr:uid="{45E99CD0-1BF7-4D0D-BB90-9C021F6DDE69}"/>
    <cellStyle name="Calculation 19 9 3" xfId="12207" xr:uid="{29DD8CAE-8BF9-431D-BF5C-282CD2F4E250}"/>
    <cellStyle name="Calculation 19 9 4" xfId="12204" xr:uid="{AE260777-9316-48CF-8554-47F5910B18C0}"/>
    <cellStyle name="Calculation 2" xfId="766" xr:uid="{CCA589A5-2F72-40A9-82A3-F380B62A8B8B}"/>
    <cellStyle name="Calculation 2 10" xfId="5416" xr:uid="{7EC9D963-566D-4214-918E-BA73562B1C4C}"/>
    <cellStyle name="Calculation 2 10 2" xfId="12209" xr:uid="{4A8C422A-A284-4CE5-A31D-2B4256EC9859}"/>
    <cellStyle name="Calculation 2 10 2 2" xfId="12210" xr:uid="{8508EC82-E3D0-4342-A86B-79A2F233265D}"/>
    <cellStyle name="Calculation 2 10 3" xfId="12211" xr:uid="{6E0277A6-F15E-4492-92B4-423FD102970F}"/>
    <cellStyle name="Calculation 2 10 4" xfId="12208" xr:uid="{DEA36DD7-03AA-4918-8947-122E6B7C275C}"/>
    <cellStyle name="Calculation 2 11" xfId="5386" xr:uid="{98CB54EB-82DC-4145-B896-464A65B878A2}"/>
    <cellStyle name="Calculation 2 11 2" xfId="12213" xr:uid="{66A233C1-B5F6-4040-9D5F-6267A5D5580B}"/>
    <cellStyle name="Calculation 2 11 2 2" xfId="12214" xr:uid="{C083822A-F618-48A4-8770-9FB84E3EDA10}"/>
    <cellStyle name="Calculation 2 11 2 2 2" xfId="12215" xr:uid="{FE748E03-1854-407D-B7CE-7EFB3151343C}"/>
    <cellStyle name="Calculation 2 11 2 3" xfId="12216" xr:uid="{4D9B4D4B-86E5-4DCC-AEE4-89E59EAEEAA9}"/>
    <cellStyle name="Calculation 2 11 3" xfId="12217" xr:uid="{9234FEEC-C390-40F6-97E5-F99A31CB02F7}"/>
    <cellStyle name="Calculation 2 11 3 2" xfId="12218" xr:uid="{7EEA078A-08BF-4DB7-917C-18EFF7B085E7}"/>
    <cellStyle name="Calculation 2 11 4" xfId="12219" xr:uid="{7CB5E9D0-6B4E-45E1-9B24-4D4A52D72002}"/>
    <cellStyle name="Calculation 2 11 5" xfId="12212" xr:uid="{C8DB6AF9-B996-4B7D-A2C8-4C75B42393C5}"/>
    <cellStyle name="Calculation 2 12" xfId="5818" xr:uid="{FFF8B879-0970-4FC1-B4FD-771EAC9C8F3C}"/>
    <cellStyle name="Calculation 2 12 2" xfId="12221" xr:uid="{4E8414BF-BFAE-4978-8A1B-B5097E9DFA26}"/>
    <cellStyle name="Calculation 2 12 2 2" xfId="12222" xr:uid="{E53CB0BC-1C34-4F0C-A7FA-58B424A40D3B}"/>
    <cellStyle name="Calculation 2 12 3" xfId="12223" xr:uid="{5DBB501F-8ABC-4BC6-8376-2EDB2249530E}"/>
    <cellStyle name="Calculation 2 12 4" xfId="12220" xr:uid="{2379A15C-CB50-4401-BF13-D4EF2D94043C}"/>
    <cellStyle name="Calculation 2 13" xfId="5840" xr:uid="{12D7C190-E5B3-432A-9382-718060817234}"/>
    <cellStyle name="Calculation 2 13 2" xfId="12225" xr:uid="{DF3493FC-A85E-4D33-A7EB-874543AE9663}"/>
    <cellStyle name="Calculation 2 13 3" xfId="12224" xr:uid="{C15CCA7E-A982-4F59-9ED2-1FFD0FFDB3CE}"/>
    <cellStyle name="Calculation 2 14" xfId="5825" xr:uid="{FED5CBB7-6CB2-4001-863D-956056884684}"/>
    <cellStyle name="Calculation 2 14 2" xfId="12226" xr:uid="{79BD22C4-54BA-49BD-8453-73C88ABBE297}"/>
    <cellStyle name="Calculation 2 15" xfId="5865" xr:uid="{6D5CC831-9CB1-4E70-95AB-A06BE76F222F}"/>
    <cellStyle name="Calculation 2 16" xfId="5982" xr:uid="{FCF38FAF-7405-4BAE-AE66-19000F7F08DE}"/>
    <cellStyle name="Calculation 2 2" xfId="767" xr:uid="{2644BA37-D8C2-408D-9DBB-B31B0B98D9D6}"/>
    <cellStyle name="Calculation 2 2 2" xfId="768" xr:uid="{29C01583-6C9F-4965-82BD-C861A88806E0}"/>
    <cellStyle name="Calculation 2 2 2 10" xfId="12228" xr:uid="{15FEBDDA-57EE-45F6-B182-BA44100F9757}"/>
    <cellStyle name="Calculation 2 2 2 10 2" xfId="12229" xr:uid="{6E6284ED-B227-4BA3-83B2-B59C76F54A18}"/>
    <cellStyle name="Calculation 2 2 2 10 2 2" xfId="12230" xr:uid="{9A3C73FE-2B1B-4F89-8DC6-0D7D4A13CB8D}"/>
    <cellStyle name="Calculation 2 2 2 10 2 2 2" xfId="12231" xr:uid="{FE26317D-73E9-4211-9C7A-101601A941C6}"/>
    <cellStyle name="Calculation 2 2 2 10 2 3" xfId="12232" xr:uid="{F6102B6C-070B-4511-9FE7-FA3765037D45}"/>
    <cellStyle name="Calculation 2 2 2 10 3" xfId="12233" xr:uid="{A8A5CD4D-C854-497F-89A1-7A58BFE9B313}"/>
    <cellStyle name="Calculation 2 2 2 10 3 2" xfId="12234" xr:uid="{7C30B0A2-5ED1-499E-8DB9-2394517BDF18}"/>
    <cellStyle name="Calculation 2 2 2 10 4" xfId="12235" xr:uid="{F1F54D47-4E47-4B35-84D1-BAB0090DCC7E}"/>
    <cellStyle name="Calculation 2 2 2 11" xfId="12236" xr:uid="{C06D3337-B6E4-4017-AE60-8C039D6200E4}"/>
    <cellStyle name="Calculation 2 2 2 11 2" xfId="12237" xr:uid="{0DEC42C4-6D8C-4F59-97BA-0786330C1949}"/>
    <cellStyle name="Calculation 2 2 2 12" xfId="12238" xr:uid="{B6444BF8-A790-49FE-8445-E75C90265F80}"/>
    <cellStyle name="Calculation 2 2 2 13" xfId="12227" xr:uid="{2194165E-0453-4E45-A272-A5CCCF9F0E67}"/>
    <cellStyle name="Calculation 2 2 2 2" xfId="12239" xr:uid="{64F8BB23-993C-4AF8-8D59-7961BDC7C070}"/>
    <cellStyle name="Calculation 2 2 2 2 2" xfId="12240" xr:uid="{010E727F-15BB-4B13-94EC-E9BBDEDD852F}"/>
    <cellStyle name="Calculation 2 2 2 2 2 2" xfId="12241" xr:uid="{4492FE16-9E3E-445A-BC65-7B43AF75775E}"/>
    <cellStyle name="Calculation 2 2 2 2 2 2 2" xfId="12242" xr:uid="{7FAED0DD-67C2-4156-BE81-DE6D51159DDD}"/>
    <cellStyle name="Calculation 2 2 2 2 2 3" xfId="12243" xr:uid="{40C97A48-09B4-4E48-9C45-332F5B615746}"/>
    <cellStyle name="Calculation 2 2 2 2 3" xfId="12244" xr:uid="{686EC9CC-5867-4576-B50B-875BA6413E95}"/>
    <cellStyle name="Calculation 2 2 2 2 3 2" xfId="12245" xr:uid="{9A99F8D8-7BE4-46C3-98B6-1A8565AEF494}"/>
    <cellStyle name="Calculation 2 2 2 2 4" xfId="12246" xr:uid="{534EC5F1-D7F4-482A-97DB-B266011CDD19}"/>
    <cellStyle name="Calculation 2 2 2 3" xfId="12247" xr:uid="{CF5D48EB-812F-47AC-A56B-84EAB18D15CD}"/>
    <cellStyle name="Calculation 2 2 2 3 2" xfId="12248" xr:uid="{436793DB-B73C-4B09-A8FB-E97E233EBB85}"/>
    <cellStyle name="Calculation 2 2 2 3 2 2" xfId="12249" xr:uid="{92251978-4BFC-44F6-817D-4FD26949C9A1}"/>
    <cellStyle name="Calculation 2 2 2 3 2 2 2" xfId="12250" xr:uid="{6B7CD68C-2A7C-4B57-818E-84ABA9C979C3}"/>
    <cellStyle name="Calculation 2 2 2 3 2 3" xfId="12251" xr:uid="{D2105AAE-C1D5-4D91-BDB2-2202F4DD5B25}"/>
    <cellStyle name="Calculation 2 2 2 3 3" xfId="12252" xr:uid="{C8EDF731-BE9A-45B8-941E-39A124E23EBB}"/>
    <cellStyle name="Calculation 2 2 2 3 3 2" xfId="12253" xr:uid="{C6E0BA25-0D95-4879-90DF-D444AAACC9C1}"/>
    <cellStyle name="Calculation 2 2 2 3 4" xfId="12254" xr:uid="{7BBFCE29-02F0-416C-B51E-73398EECAB7C}"/>
    <cellStyle name="Calculation 2 2 2 4" xfId="12255" xr:uid="{5FA780F2-5B13-47A5-A137-49789B3F6307}"/>
    <cellStyle name="Calculation 2 2 2 4 2" xfId="12256" xr:uid="{943B224E-3712-43AE-BAFF-FA30040FD6B1}"/>
    <cellStyle name="Calculation 2 2 2 4 2 2" xfId="12257" xr:uid="{B5015954-0B62-4A3B-993E-120B7028E49C}"/>
    <cellStyle name="Calculation 2 2 2 4 2 2 2" xfId="12258" xr:uid="{2A5F5DF4-79DE-4F0D-9DA9-D36522A01CEA}"/>
    <cellStyle name="Calculation 2 2 2 4 2 3" xfId="12259" xr:uid="{F4095072-55CF-4037-B647-576EE189E262}"/>
    <cellStyle name="Calculation 2 2 2 4 3" xfId="12260" xr:uid="{2F93FC6D-4732-42B6-95F9-06DD846E70F0}"/>
    <cellStyle name="Calculation 2 2 2 4 3 2" xfId="12261" xr:uid="{37A85090-04E4-4365-8E69-859B00D585AB}"/>
    <cellStyle name="Calculation 2 2 2 4 4" xfId="12262" xr:uid="{CA9BF3CE-4158-4928-B734-53CBA869D0D9}"/>
    <cellStyle name="Calculation 2 2 2 5" xfId="12263" xr:uid="{C8432A76-7A6B-478C-B8A2-2FEC6F94B698}"/>
    <cellStyle name="Calculation 2 2 2 5 2" xfId="12264" xr:uid="{8200D78E-63AA-48AC-B9AA-EDF95CB47EBA}"/>
    <cellStyle name="Calculation 2 2 2 5 2 2" xfId="12265" xr:uid="{03D69E18-D320-40E7-9A40-9FAAF3146584}"/>
    <cellStyle name="Calculation 2 2 2 5 2 2 2" xfId="12266" xr:uid="{B4DB81CD-14BF-49C7-B097-BEDB918FC66A}"/>
    <cellStyle name="Calculation 2 2 2 5 2 3" xfId="12267" xr:uid="{3B9636FB-EFF5-4DFF-9515-E0148FCE0436}"/>
    <cellStyle name="Calculation 2 2 2 5 3" xfId="12268" xr:uid="{67C6DE49-FC0D-4BAF-981B-91AC66DFC060}"/>
    <cellStyle name="Calculation 2 2 2 5 3 2" xfId="12269" xr:uid="{669EA13B-2ECD-4569-A4B6-37E9F42C6E0F}"/>
    <cellStyle name="Calculation 2 2 2 5 4" xfId="12270" xr:uid="{3933EB5E-DD4A-4EAB-8B8D-90472AC27BB9}"/>
    <cellStyle name="Calculation 2 2 2 6" xfId="12271" xr:uid="{6554F153-162F-49CC-A2C8-6C957E0AFFED}"/>
    <cellStyle name="Calculation 2 2 2 6 2" xfId="12272" xr:uid="{60C4AAB7-403A-4EAC-A851-3CC6F05ECE39}"/>
    <cellStyle name="Calculation 2 2 2 6 2 2" xfId="12273" xr:uid="{351908F5-B0CB-47FC-8FAF-8758499A1F26}"/>
    <cellStyle name="Calculation 2 2 2 6 2 2 2" xfId="12274" xr:uid="{68CDBFEE-E543-4142-B3BF-25B907A183D6}"/>
    <cellStyle name="Calculation 2 2 2 6 2 3" xfId="12275" xr:uid="{E7F8ED6D-B2AC-4502-9180-D6BF1B3A0EA4}"/>
    <cellStyle name="Calculation 2 2 2 6 3" xfId="12276" xr:uid="{C28D252E-2AC3-4B29-9D6A-5A210F5AA499}"/>
    <cellStyle name="Calculation 2 2 2 6 3 2" xfId="12277" xr:uid="{F2FFFDD5-D875-451A-8762-C264FA128D6D}"/>
    <cellStyle name="Calculation 2 2 2 6 4" xfId="12278" xr:uid="{7E8C7186-D087-4EF7-8C2B-34A38016470B}"/>
    <cellStyle name="Calculation 2 2 2 7" xfId="12279" xr:uid="{0DF0EC5B-D514-4C73-A938-4A6E15DA1E7F}"/>
    <cellStyle name="Calculation 2 2 2 7 2" xfId="12280" xr:uid="{6BF30B1A-79D9-4946-A35C-1AD71B2EEBAF}"/>
    <cellStyle name="Calculation 2 2 2 7 2 2" xfId="12281" xr:uid="{AA4A2A95-7FC5-4E85-8366-1D4B284A93C3}"/>
    <cellStyle name="Calculation 2 2 2 7 2 2 2" xfId="12282" xr:uid="{F6417FF6-345D-40B3-8345-ADCAD2EB185B}"/>
    <cellStyle name="Calculation 2 2 2 7 2 3" xfId="12283" xr:uid="{7E0FA00E-7FBB-4D95-86EF-BCECC0787321}"/>
    <cellStyle name="Calculation 2 2 2 7 3" xfId="12284" xr:uid="{F6000982-2E98-4094-9485-993BCF93B5D3}"/>
    <cellStyle name="Calculation 2 2 2 7 3 2" xfId="12285" xr:uid="{0B223D7D-AA6B-40D0-8603-9405DFD9295E}"/>
    <cellStyle name="Calculation 2 2 2 7 4" xfId="12286" xr:uid="{96468E96-9B35-411B-9954-E4FCAF619784}"/>
    <cellStyle name="Calculation 2 2 2 8" xfId="12287" xr:uid="{D4D4F9F3-9761-4860-A565-E12237EDC233}"/>
    <cellStyle name="Calculation 2 2 2 8 2" xfId="12288" xr:uid="{FFA7D315-778A-4676-BD6F-A0958C183559}"/>
    <cellStyle name="Calculation 2 2 2 8 2 2" xfId="12289" xr:uid="{5CEE5F32-77D4-44E8-9CA4-64FE6752A003}"/>
    <cellStyle name="Calculation 2 2 2 8 2 2 2" xfId="12290" xr:uid="{D113459D-86AB-45F6-9D12-84722A4529F0}"/>
    <cellStyle name="Calculation 2 2 2 8 2 3" xfId="12291" xr:uid="{CDC48163-BBE6-496F-8020-20F512F84EC0}"/>
    <cellStyle name="Calculation 2 2 2 8 3" xfId="12292" xr:uid="{D751B57E-9B41-4493-8909-6C8B98CF9186}"/>
    <cellStyle name="Calculation 2 2 2 8 3 2" xfId="12293" xr:uid="{3F3D2887-EA91-4464-8AD4-1388E7D35509}"/>
    <cellStyle name="Calculation 2 2 2 8 4" xfId="12294" xr:uid="{C5D4B732-0DE0-4C09-B478-F56776751728}"/>
    <cellStyle name="Calculation 2 2 2 9" xfId="12295" xr:uid="{BB1E4F49-96B2-4140-A8CD-F1AA1A54C0B2}"/>
    <cellStyle name="Calculation 2 2 2 9 2" xfId="12296" xr:uid="{0F017B6B-A687-4E17-BEF7-82228B33954B}"/>
    <cellStyle name="Calculation 2 2 2 9 2 2" xfId="12297" xr:uid="{9AC6445B-6531-4B05-8678-1062F5D12C49}"/>
    <cellStyle name="Calculation 2 2 2 9 3" xfId="12298" xr:uid="{3212E8C4-C035-45A6-BE89-BCB972B12268}"/>
    <cellStyle name="Calculation 2 2 3" xfId="12299" xr:uid="{F267A2D4-EEC1-4D10-86DE-F397EF6E0516}"/>
    <cellStyle name="Calculation 2 2 3 2" xfId="12300" xr:uid="{B3C400A3-DDF3-47FB-A2C9-B283571FFDF4}"/>
    <cellStyle name="Calculation 2 2 4" xfId="12301" xr:uid="{7539ABFD-2797-4284-8AEE-9B937E8CBC12}"/>
    <cellStyle name="Calculation 2 2 5" xfId="6522" xr:uid="{9FCDFF10-13C7-4E85-8677-AC852EF288A3}"/>
    <cellStyle name="Calculation 2 3" xfId="769" xr:uid="{4A37EB02-5F2E-43F4-8E0A-A4CB93F1CB5E}"/>
    <cellStyle name="Calculation 2 3 2" xfId="770" xr:uid="{FCD67C19-DFF5-42AF-AB5E-41E9C2DEE36F}"/>
    <cellStyle name="Calculation 2 3 2 2" xfId="12303" xr:uid="{9DD36F48-C3AB-4A48-AE3D-D6D9F4E4D269}"/>
    <cellStyle name="Calculation 2 3 2 2 2" xfId="12304" xr:uid="{A9E66326-D455-46C4-9711-32B8D9AFF34D}"/>
    <cellStyle name="Calculation 2 3 2 3" xfId="12305" xr:uid="{F2996A1C-4462-4977-B82D-927469DB2F76}"/>
    <cellStyle name="Calculation 2 3 2 4" xfId="12302" xr:uid="{E29EADCB-A40D-4DB8-ACB1-A766DA754529}"/>
    <cellStyle name="Calculation 2 3 3" xfId="12306" xr:uid="{0B754214-9A7A-4A00-ACB5-E64AF4038442}"/>
    <cellStyle name="Calculation 2 3 3 2" xfId="12307" xr:uid="{054C2EDB-8A65-4060-8196-A9127E5673D0}"/>
    <cellStyle name="Calculation 2 3 4" xfId="12308" xr:uid="{BEC76A03-1E18-4817-8C18-8DD3CDD3F234}"/>
    <cellStyle name="Calculation 2 3 5" xfId="6523" xr:uid="{06800FD9-0860-4DF3-A360-F110CB938D71}"/>
    <cellStyle name="Calculation 2 4" xfId="771" xr:uid="{FCDBD595-EADD-4CC4-80B1-CF4B9E25B2BC}"/>
    <cellStyle name="Calculation 2 4 2" xfId="772" xr:uid="{82D653A0-F8DB-47B9-86D9-DB841BA34BFF}"/>
    <cellStyle name="Calculation 2 4 2 2" xfId="12310" xr:uid="{32169B1C-E609-44B9-AAA1-607A8F123FBA}"/>
    <cellStyle name="Calculation 2 4 2 2 2" xfId="12311" xr:uid="{C42C0A50-8478-4F15-B8A8-E90777B23387}"/>
    <cellStyle name="Calculation 2 4 2 3" xfId="12312" xr:uid="{8DF5D22D-F956-409B-8A35-F86A24B68594}"/>
    <cellStyle name="Calculation 2 4 2 4" xfId="12309" xr:uid="{E440CF62-2202-40F6-8048-4ADBFF3AA097}"/>
    <cellStyle name="Calculation 2 4 3" xfId="12313" xr:uid="{41060D8F-37E3-476C-ADD8-4B65E263650B}"/>
    <cellStyle name="Calculation 2 4 3 2" xfId="12314" xr:uid="{D4259D49-A9E9-4282-9C5D-8FFAFE7F139F}"/>
    <cellStyle name="Calculation 2 4 4" xfId="12315" xr:uid="{13BAAFEE-9C93-4948-9415-C8C21465D0C6}"/>
    <cellStyle name="Calculation 2 4 5" xfId="6524" xr:uid="{E8C2D402-A338-402A-A376-E3A9CB68655B}"/>
    <cellStyle name="Calculation 2 5" xfId="773" xr:uid="{5F7599A6-A1B2-4BD4-8825-1C9899B088EA}"/>
    <cellStyle name="Calculation 2 5 2" xfId="774" xr:uid="{F45305F0-1F64-4156-841E-E3D263CD9159}"/>
    <cellStyle name="Calculation 2 5 2 2" xfId="12317" xr:uid="{1E9F83F0-8046-48BC-8F83-960D2C20AB36}"/>
    <cellStyle name="Calculation 2 5 2 2 2" xfId="12318" xr:uid="{10EBED6A-384C-45E3-8FFE-D6D099FBE567}"/>
    <cellStyle name="Calculation 2 5 2 3" xfId="12319" xr:uid="{CDEB160C-49EE-4318-8CF5-671C33CD4D00}"/>
    <cellStyle name="Calculation 2 5 2 4" xfId="12316" xr:uid="{BBE3BB27-2005-4C78-8647-C540C1C7FA2F}"/>
    <cellStyle name="Calculation 2 5 3" xfId="12320" xr:uid="{BE35D288-B0E0-46A0-9599-BE2059E18A67}"/>
    <cellStyle name="Calculation 2 5 3 2" xfId="12321" xr:uid="{C78D32A8-63BD-4E05-8BB4-9D48FDE1F9D9}"/>
    <cellStyle name="Calculation 2 5 4" xfId="12322" xr:uid="{FD7613E6-3EA9-4A48-B76E-53CE57DB8F55}"/>
    <cellStyle name="Calculation 2 5 5" xfId="6525" xr:uid="{E2AF4303-2794-4617-9966-C2E0E07259CA}"/>
    <cellStyle name="Calculation 2 6" xfId="775" xr:uid="{4FBCDA14-E4F6-4DD1-9CB8-0FA6B6CEDDE0}"/>
    <cellStyle name="Calculation 2 6 2" xfId="776" xr:uid="{EA1BB2F9-FBB8-48BA-A22A-1ADD09375C87}"/>
    <cellStyle name="Calculation 2 6 2 2" xfId="12324" xr:uid="{A0791153-22CF-4916-9F24-4C4E680D5297}"/>
    <cellStyle name="Calculation 2 6 2 2 2" xfId="12325" xr:uid="{952C2A59-8412-4200-80BC-B2BC2802C395}"/>
    <cellStyle name="Calculation 2 6 2 3" xfId="12326" xr:uid="{15663EA5-7205-48B0-8F42-A14E79447D7A}"/>
    <cellStyle name="Calculation 2 6 2 4" xfId="12323" xr:uid="{FF7A02A0-A40C-4812-AED5-A68EAA00D3DD}"/>
    <cellStyle name="Calculation 2 6 3" xfId="12327" xr:uid="{9DF9AD7C-5B45-4DDD-A166-44814EE975AB}"/>
    <cellStyle name="Calculation 2 6 3 2" xfId="12328" xr:uid="{3BADC1DF-89E2-4BD2-B108-E6B376EC5F14}"/>
    <cellStyle name="Calculation 2 6 4" xfId="12329" xr:uid="{FB1EAC27-DD1A-40A6-A9EA-C64965F19B50}"/>
    <cellStyle name="Calculation 2 6 5" xfId="6526" xr:uid="{564732AB-6341-4E7B-9F9C-E62CDA92FE99}"/>
    <cellStyle name="Calculation 2 7" xfId="777" xr:uid="{D38DAC13-3AFD-4394-B29D-53E31AD9D3F2}"/>
    <cellStyle name="Calculation 2 7 2" xfId="778" xr:uid="{F9B75BC9-F482-4382-8288-AB2C18D2A9F0}"/>
    <cellStyle name="Calculation 2 7 2 2" xfId="12331" xr:uid="{36071637-F84B-4FA7-9B66-57AEDD9BAF5B}"/>
    <cellStyle name="Calculation 2 7 2 2 2" xfId="12332" xr:uid="{9D2C50A2-22CE-4F4A-93C8-DC563495CD66}"/>
    <cellStyle name="Calculation 2 7 2 3" xfId="12333" xr:uid="{143DB509-03D6-4E0B-BD0E-E79F692901D5}"/>
    <cellStyle name="Calculation 2 7 2 4" xfId="12330" xr:uid="{04DD6392-D388-44DE-B3B9-DB772D3889A5}"/>
    <cellStyle name="Calculation 2 7 3" xfId="12334" xr:uid="{30409B22-0B6C-40D4-A1A8-6D947374EAAE}"/>
    <cellStyle name="Calculation 2 7 3 2" xfId="12335" xr:uid="{9A04AD2D-BA9E-45C3-8F74-30D2C96950D9}"/>
    <cellStyle name="Calculation 2 7 4" xfId="12336" xr:uid="{B430804C-5E3A-47D1-AB9A-EA57B4521284}"/>
    <cellStyle name="Calculation 2 7 5" xfId="6527" xr:uid="{7C02DB7C-2DA6-46F4-9EA8-46DF93391FA5}"/>
    <cellStyle name="Calculation 2 8" xfId="779" xr:uid="{0A4A8E57-DA1F-4F0A-B4F0-BD7844814A46}"/>
    <cellStyle name="Calculation 2 8 2" xfId="12338" xr:uid="{3E243FBA-5636-46F9-B02D-039674BB79A3}"/>
    <cellStyle name="Calculation 2 8 2 2" xfId="12339" xr:uid="{FEED2CA9-68DB-473F-BB08-014E16EED530}"/>
    <cellStyle name="Calculation 2 8 2 2 2" xfId="12340" xr:uid="{175E26E5-78F0-435D-AE3C-85FB4D7532FD}"/>
    <cellStyle name="Calculation 2 8 2 3" xfId="12341" xr:uid="{B9983180-36E4-4D18-9C1A-00BBB5CC8150}"/>
    <cellStyle name="Calculation 2 8 3" xfId="12342" xr:uid="{AA22A995-D0F1-4630-ACC1-0B715549933F}"/>
    <cellStyle name="Calculation 2 8 3 2" xfId="12343" xr:uid="{BF4D6260-922F-4982-8EF5-3A53B93FD097}"/>
    <cellStyle name="Calculation 2 8 4" xfId="12344" xr:uid="{B56F889D-8E95-4A7F-8651-AF0112426F20}"/>
    <cellStyle name="Calculation 2 8 5" xfId="12337" xr:uid="{231F0D3B-49BE-4CE4-80D1-2B527832A6AE}"/>
    <cellStyle name="Calculation 2 9" xfId="5215" xr:uid="{203FC89D-9DA2-4C63-A610-4ADF860634B7}"/>
    <cellStyle name="Calculation 2 9 2" xfId="12346" xr:uid="{DAA8F94A-1989-46C2-8A24-5EDB7930395E}"/>
    <cellStyle name="Calculation 2 9 2 2" xfId="12347" xr:uid="{EEA9E7DD-7343-4670-A2C3-F2FC2F17F78E}"/>
    <cellStyle name="Calculation 2 9 2 2 2" xfId="12348" xr:uid="{44B4BCFA-1D9A-4F86-8A88-40BF35F07585}"/>
    <cellStyle name="Calculation 2 9 2 3" xfId="12349" xr:uid="{401E2BFE-3926-4D89-9A79-07F384F8BF4B}"/>
    <cellStyle name="Calculation 2 9 3" xfId="12350" xr:uid="{57579AEA-8D40-4D30-BBFE-0F30CE6759A0}"/>
    <cellStyle name="Calculation 2 9 3 2" xfId="12351" xr:uid="{B9B74F16-3AA4-4CAE-A199-F9FF95BE7AE4}"/>
    <cellStyle name="Calculation 2 9 4" xfId="12352" xr:uid="{9408CFF2-97D0-4C82-B4DB-1512AA165A12}"/>
    <cellStyle name="Calculation 2 9 5" xfId="12345" xr:uid="{1D14DBD5-D022-459E-B7A0-716D8E18766A}"/>
    <cellStyle name="Calculation 20" xfId="780" xr:uid="{0F03FBB5-00C9-48F8-BA63-B96697119BF4}"/>
    <cellStyle name="Calculation 20 10" xfId="5404" xr:uid="{83C03A85-FB42-441A-8B01-C2B24BA3EEA2}"/>
    <cellStyle name="Calculation 20 10 2" xfId="12354" xr:uid="{1822E1B8-2C2D-4952-ABD3-69FBC6456C95}"/>
    <cellStyle name="Calculation 20 10 2 2" xfId="12355" xr:uid="{C68CC7FA-96B2-48A2-AA64-03CB3C262092}"/>
    <cellStyle name="Calculation 20 10 2 2 2" xfId="12356" xr:uid="{594AEE74-AD3B-4DB5-AD0F-A16FEB36E369}"/>
    <cellStyle name="Calculation 20 10 2 3" xfId="12357" xr:uid="{FB88C45B-70CD-4C4D-BE6E-FA1AECE3A935}"/>
    <cellStyle name="Calculation 20 10 3" xfId="12358" xr:uid="{0241EA96-2FC6-4B4A-AD14-B6C43B314A2D}"/>
    <cellStyle name="Calculation 20 10 3 2" xfId="12359" xr:uid="{D41A6CE4-718F-4836-ABB1-DD52B4642477}"/>
    <cellStyle name="Calculation 20 10 4" xfId="12360" xr:uid="{F849F77D-7723-425E-B6FC-697676695BE4}"/>
    <cellStyle name="Calculation 20 10 5" xfId="12353" xr:uid="{F76E2B6E-3ECC-45F7-BA23-07D574C8A20E}"/>
    <cellStyle name="Calculation 20 11" xfId="5808" xr:uid="{0DFCD0CC-16A7-4EBE-A536-4E2E5D3080E1}"/>
    <cellStyle name="Calculation 20 11 2" xfId="12362" xr:uid="{06A53CFA-1CE3-41E1-B5E3-219B1485CAAA}"/>
    <cellStyle name="Calculation 20 11 3" xfId="12361" xr:uid="{54F9850F-0FB4-4270-BEFC-EA764F83D176}"/>
    <cellStyle name="Calculation 20 12" xfId="5956" xr:uid="{7D6DC6A0-8895-47D4-8021-EA6FF90EEDA4}"/>
    <cellStyle name="Calculation 20 2" xfId="781" xr:uid="{B5F1A0EE-800D-4F6A-9AA8-AF4CA0820869}"/>
    <cellStyle name="Calculation 20 2 2" xfId="782" xr:uid="{15A59236-4F1B-4488-82F0-B6DC6A528DF7}"/>
    <cellStyle name="Calculation 20 2 2 2" xfId="12364" xr:uid="{6180C1A4-A4EA-4F11-A2D8-BD2E93051B75}"/>
    <cellStyle name="Calculation 20 2 2 2 2" xfId="12365" xr:uid="{70278888-7D64-448A-B30F-685F242618CA}"/>
    <cellStyle name="Calculation 20 2 2 3" xfId="12366" xr:uid="{D91F02E4-02FC-4A81-87EE-B0FB4513E72F}"/>
    <cellStyle name="Calculation 20 2 2 4" xfId="12363" xr:uid="{220E4516-ECE0-4573-A187-1FEB5BCF5877}"/>
    <cellStyle name="Calculation 20 2 3" xfId="12367" xr:uid="{5D707DC8-D770-4744-B6CB-B9065EB4931E}"/>
    <cellStyle name="Calculation 20 2 3 2" xfId="12368" xr:uid="{A0A67539-40B3-4D97-8495-81623E5CC434}"/>
    <cellStyle name="Calculation 20 2 4" xfId="12369" xr:uid="{9F62F293-A73E-4858-AB3B-C652E8BCA490}"/>
    <cellStyle name="Calculation 20 2 5" xfId="6528" xr:uid="{5573D7BA-3BA9-44F3-B8E6-59308DE03804}"/>
    <cellStyle name="Calculation 20 3" xfId="783" xr:uid="{8C70C962-EA4F-46EC-8FCE-A36D1329F163}"/>
    <cellStyle name="Calculation 20 3 2" xfId="784" xr:uid="{436B3DB9-D381-4AE3-93DE-56664B6478C0}"/>
    <cellStyle name="Calculation 20 3 2 2" xfId="12371" xr:uid="{25E4692B-540B-42BA-8512-156B594906A3}"/>
    <cellStyle name="Calculation 20 3 2 2 2" xfId="12372" xr:uid="{5F9E19DB-22B6-4605-9454-D864C0364E2C}"/>
    <cellStyle name="Calculation 20 3 2 3" xfId="12373" xr:uid="{5166056A-C0CC-4292-AA32-B4B84CB2C03E}"/>
    <cellStyle name="Calculation 20 3 2 4" xfId="12370" xr:uid="{04E33829-4008-4D1D-9626-4D157BB07432}"/>
    <cellStyle name="Calculation 20 3 3" xfId="12374" xr:uid="{E7EAD37E-219D-41C7-9167-AE001DF81B21}"/>
    <cellStyle name="Calculation 20 3 3 2" xfId="12375" xr:uid="{E47D177B-55E3-4406-B362-F25D44DE2EE5}"/>
    <cellStyle name="Calculation 20 3 4" xfId="12376" xr:uid="{04B51411-7A4E-4AF3-8B5F-645C37313023}"/>
    <cellStyle name="Calculation 20 3 5" xfId="6529" xr:uid="{BFA4CD40-9F22-492E-8B7E-E2D4048F8A15}"/>
    <cellStyle name="Calculation 20 4" xfId="785" xr:uid="{36FAAC91-A8A3-4F75-901D-64624093E6BA}"/>
    <cellStyle name="Calculation 20 4 2" xfId="786" xr:uid="{46A52E2A-3528-46EC-810C-AAD807BFA0A7}"/>
    <cellStyle name="Calculation 20 4 2 2" xfId="12378" xr:uid="{9A6F27D3-B9F5-46A7-9084-43354F66CA52}"/>
    <cellStyle name="Calculation 20 4 2 2 2" xfId="12379" xr:uid="{1D8E3A97-FF09-4440-BD28-DC8B94EBF056}"/>
    <cellStyle name="Calculation 20 4 2 3" xfId="12380" xr:uid="{DDB8E6A9-89B1-4136-BD32-FFB39662A2BD}"/>
    <cellStyle name="Calculation 20 4 2 4" xfId="12377" xr:uid="{4B1B14AF-3D5A-42FC-A953-801772AE8E3B}"/>
    <cellStyle name="Calculation 20 4 3" xfId="12381" xr:uid="{9EAF4328-522E-4AE9-9207-96D71FB2759B}"/>
    <cellStyle name="Calculation 20 4 3 2" xfId="12382" xr:uid="{D49EB6A1-B799-4821-8E38-BC40ECFA0895}"/>
    <cellStyle name="Calculation 20 4 4" xfId="12383" xr:uid="{617AA9BC-83B8-41EF-BEF6-198664F55FAB}"/>
    <cellStyle name="Calculation 20 4 5" xfId="6530" xr:uid="{1C40C1ED-DB6B-4CB8-B724-231501CB8E15}"/>
    <cellStyle name="Calculation 20 5" xfId="787" xr:uid="{FD568653-A0A1-4D57-8363-0B1A04414295}"/>
    <cellStyle name="Calculation 20 5 2" xfId="788" xr:uid="{F49A51D9-2339-46DA-9CB6-C0E34A0F9181}"/>
    <cellStyle name="Calculation 20 5 2 2" xfId="12385" xr:uid="{3A163676-6BA1-4AAB-9E5B-9FC0250B7053}"/>
    <cellStyle name="Calculation 20 5 2 2 2" xfId="12386" xr:uid="{52D1487F-878D-4CF3-94E0-C1608D0804CE}"/>
    <cellStyle name="Calculation 20 5 2 3" xfId="12387" xr:uid="{DF21A060-FDCB-4AA1-9CF6-26A003FB6FD3}"/>
    <cellStyle name="Calculation 20 5 2 4" xfId="12384" xr:uid="{B6D5E40B-890F-4990-A566-1FFCD6D2E2FB}"/>
    <cellStyle name="Calculation 20 5 3" xfId="12388" xr:uid="{E2F5C407-1C7D-4B30-A34F-B97CB9527203}"/>
    <cellStyle name="Calculation 20 5 3 2" xfId="12389" xr:uid="{E2C4F8F7-5C1C-4D93-8EDB-F1407F78F55B}"/>
    <cellStyle name="Calculation 20 5 4" xfId="12390" xr:uid="{41F18FD8-B473-4DD3-AC3C-B7EC26D4EA46}"/>
    <cellStyle name="Calculation 20 5 5" xfId="6531" xr:uid="{326E9A4E-E96C-4EEE-8634-4044B4AA9FEA}"/>
    <cellStyle name="Calculation 20 6" xfId="789" xr:uid="{9221DD9B-481A-4816-9D8B-666E5168D59E}"/>
    <cellStyle name="Calculation 20 6 2" xfId="790" xr:uid="{55B62531-B16D-468B-ABBF-83DBA64243EE}"/>
    <cellStyle name="Calculation 20 6 2 2" xfId="12392" xr:uid="{C9833F18-3FF4-47B6-9B0D-61D886805D9D}"/>
    <cellStyle name="Calculation 20 6 2 2 2" xfId="12393" xr:uid="{BED276E7-E820-44E2-A0DD-C290B4A2FC3D}"/>
    <cellStyle name="Calculation 20 6 2 3" xfId="12394" xr:uid="{5D54362E-9D6F-4870-920E-B1D12FF02C7D}"/>
    <cellStyle name="Calculation 20 6 2 4" xfId="12391" xr:uid="{6A1F949E-08CC-4BE4-9086-CF1E6AEDFD53}"/>
    <cellStyle name="Calculation 20 6 3" xfId="12395" xr:uid="{B1C7E9FE-568F-45D3-823A-A87183E8E501}"/>
    <cellStyle name="Calculation 20 6 3 2" xfId="12396" xr:uid="{1291E1F0-5BAC-4B58-93A9-076C1CBDC288}"/>
    <cellStyle name="Calculation 20 6 4" xfId="12397" xr:uid="{41687A3A-16A2-4C54-864A-C7D5F49BBAE1}"/>
    <cellStyle name="Calculation 20 6 5" xfId="6532" xr:uid="{ECC07C91-847A-4990-AD2A-734B98E85FF0}"/>
    <cellStyle name="Calculation 20 7" xfId="791" xr:uid="{98F33FF6-AB4A-48F1-A50E-4B82803EE944}"/>
    <cellStyle name="Calculation 20 7 2" xfId="792" xr:uid="{20769E00-867E-4851-9CB0-E3B1AF6FAE9F}"/>
    <cellStyle name="Calculation 20 7 2 2" xfId="12399" xr:uid="{96BC8C46-2829-4E90-BD1F-64FAE2E2B398}"/>
    <cellStyle name="Calculation 20 7 2 2 2" xfId="12400" xr:uid="{7B6D4900-37D3-42DB-AA64-7A23F3CA2170}"/>
    <cellStyle name="Calculation 20 7 2 3" xfId="12401" xr:uid="{6B01D67C-4B3C-4D72-8B69-C2D21C9A28FF}"/>
    <cellStyle name="Calculation 20 7 2 4" xfId="12398" xr:uid="{6B1F3081-C666-4977-8747-EB87C6996531}"/>
    <cellStyle name="Calculation 20 7 3" xfId="12402" xr:uid="{048DA3A0-9EB7-435C-94EC-145CCBD04E62}"/>
    <cellStyle name="Calculation 20 7 3 2" xfId="12403" xr:uid="{AACBB6F9-C54E-4843-A802-2AC72821DF34}"/>
    <cellStyle name="Calculation 20 7 4" xfId="12404" xr:uid="{12E8AC3F-5B24-4D95-81C9-4A5ABACC7134}"/>
    <cellStyle name="Calculation 20 7 5" xfId="6533" xr:uid="{204937E4-4372-46AD-B785-9EB8F544B259}"/>
    <cellStyle name="Calculation 20 8" xfId="793" xr:uid="{1C136B1D-DBDC-4FB7-94C4-D0B6E181BBDA}"/>
    <cellStyle name="Calculation 20 8 2" xfId="12406" xr:uid="{7EF5BD06-3F8D-4B50-A18E-6E00CA8FA087}"/>
    <cellStyle name="Calculation 20 8 2 2" xfId="12407" xr:uid="{FFC9EC0E-D2E6-4DBA-AC98-5035462FBC27}"/>
    <cellStyle name="Calculation 20 8 2 2 2" xfId="12408" xr:uid="{4D90CF4E-B2ED-426D-B347-75AE3BFC4273}"/>
    <cellStyle name="Calculation 20 8 2 3" xfId="12409" xr:uid="{92606FD5-458F-416F-B740-D9DBF9F77BEF}"/>
    <cellStyle name="Calculation 20 8 3" xfId="12410" xr:uid="{3A5DD99E-0EE5-4D8C-B136-263E18AC0644}"/>
    <cellStyle name="Calculation 20 8 3 2" xfId="12411" xr:uid="{2E6146D9-7988-415C-AD5C-5A0FEBF91C43}"/>
    <cellStyle name="Calculation 20 8 4" xfId="12412" xr:uid="{8279913D-6CD8-4E8C-9491-5D7390DC9328}"/>
    <cellStyle name="Calculation 20 8 5" xfId="12405" xr:uid="{06C859B1-5A01-4731-95ED-0237B132E0F1}"/>
    <cellStyle name="Calculation 20 9" xfId="5267" xr:uid="{5356D83D-5B2C-453F-AD0D-BC5F9CA286E3}"/>
    <cellStyle name="Calculation 20 9 2" xfId="12414" xr:uid="{38815572-9C77-49D1-8426-5CAA8351820E}"/>
    <cellStyle name="Calculation 20 9 2 2" xfId="12415" xr:uid="{8151DCD3-F8DE-4F7A-BED8-106E5BCA905C}"/>
    <cellStyle name="Calculation 20 9 3" xfId="12416" xr:uid="{3789CD23-9DD0-4ADA-A1FF-8AE8AB6AFCC0}"/>
    <cellStyle name="Calculation 20 9 4" xfId="12413" xr:uid="{B2089716-0A16-4DA8-86BD-8045F122ADB0}"/>
    <cellStyle name="Calculation 21" xfId="794" xr:uid="{E71BDDF9-F754-4C4C-B208-60B816F47B9A}"/>
    <cellStyle name="Calculation 21 10" xfId="5526" xr:uid="{061C9C05-0253-4113-A97C-056A68C04548}"/>
    <cellStyle name="Calculation 21 10 2" xfId="12418" xr:uid="{AC15441F-518C-4E5B-B1F0-9923935AF0DC}"/>
    <cellStyle name="Calculation 21 10 2 2" xfId="12419" xr:uid="{1C999FC0-B33A-4497-B573-F0426DC81ACE}"/>
    <cellStyle name="Calculation 21 10 2 2 2" xfId="12420" xr:uid="{1338E804-FB54-4AA6-B76E-F1E7EAF3622A}"/>
    <cellStyle name="Calculation 21 10 2 3" xfId="12421" xr:uid="{D51BA24F-6D2F-4CC2-8B96-A10A015795E6}"/>
    <cellStyle name="Calculation 21 10 3" xfId="12422" xr:uid="{97ADEA9F-29A6-41F1-B921-BC56F81D3B98}"/>
    <cellStyle name="Calculation 21 10 3 2" xfId="12423" xr:uid="{BD24F918-68D5-42B1-ACB0-114CEFBFEE1F}"/>
    <cellStyle name="Calculation 21 10 4" xfId="12424" xr:uid="{39DC8DB3-A8D6-4A41-83CA-8FAF6376000E}"/>
    <cellStyle name="Calculation 21 10 5" xfId="12417" xr:uid="{014A86F8-E2E8-4FC1-82C8-46FCCE9ED2F5}"/>
    <cellStyle name="Calculation 21 11" xfId="5815" xr:uid="{A2EFC0FE-67A4-4FB1-A095-88FE81BD54E4}"/>
    <cellStyle name="Calculation 21 11 2" xfId="12426" xr:uid="{FA6A8C92-F750-47BC-8B31-4BF27A8D5EC0}"/>
    <cellStyle name="Calculation 21 11 3" xfId="12425" xr:uid="{017E0B9E-86F5-4F88-BB90-059A68A4A266}"/>
    <cellStyle name="Calculation 21 12" xfId="5977" xr:uid="{A64889BA-9FAE-4FE1-B41D-0130572BACBE}"/>
    <cellStyle name="Calculation 21 2" xfId="795" xr:uid="{9E8311D5-7C7E-4600-8152-B540633C3EAD}"/>
    <cellStyle name="Calculation 21 2 2" xfId="796" xr:uid="{BDF1D749-BEE4-4C16-BE9F-780214D179C5}"/>
    <cellStyle name="Calculation 21 2 2 2" xfId="12428" xr:uid="{3EDFE33F-DCD7-4549-930A-E5B3CCB77507}"/>
    <cellStyle name="Calculation 21 2 2 2 2" xfId="12429" xr:uid="{FD75A8C7-6B3C-4338-AA28-0AC851BF9ACA}"/>
    <cellStyle name="Calculation 21 2 2 3" xfId="12430" xr:uid="{2600A6AA-286F-4CEC-B02D-1903B49AC6C3}"/>
    <cellStyle name="Calculation 21 2 2 4" xfId="12427" xr:uid="{9CB34741-BAA6-4D10-8422-8A536F0E326F}"/>
    <cellStyle name="Calculation 21 2 3" xfId="12431" xr:uid="{CB90A9B5-848C-4ADA-8E2C-A74915F8F1B3}"/>
    <cellStyle name="Calculation 21 2 3 2" xfId="12432" xr:uid="{D24738D7-466C-4918-A6EA-E6F3C4D8E624}"/>
    <cellStyle name="Calculation 21 2 4" xfId="12433" xr:uid="{73483AF2-423B-47FC-85DD-A75AE12E56EE}"/>
    <cellStyle name="Calculation 21 2 5" xfId="6534" xr:uid="{7D249233-9BE7-461A-8F8D-92F245230D0C}"/>
    <cellStyle name="Calculation 21 3" xfId="797" xr:uid="{2EE1821F-6784-4686-8437-447CF457902F}"/>
    <cellStyle name="Calculation 21 3 2" xfId="798" xr:uid="{19D4BD85-0B28-4831-9873-4FBC668E868E}"/>
    <cellStyle name="Calculation 21 3 2 2" xfId="12435" xr:uid="{57FC656D-A3B1-4118-AC00-6F2022E8CE28}"/>
    <cellStyle name="Calculation 21 3 2 2 2" xfId="12436" xr:uid="{9C1E51A2-CEB2-4D56-BBEE-52D934BDBF41}"/>
    <cellStyle name="Calculation 21 3 2 3" xfId="12437" xr:uid="{B516B13D-F0BF-4AC3-898D-F3E7332CA771}"/>
    <cellStyle name="Calculation 21 3 2 4" xfId="12434" xr:uid="{1EA4FB37-0C75-43FB-99C5-E3E6017256E4}"/>
    <cellStyle name="Calculation 21 3 3" xfId="12438" xr:uid="{2399E197-3479-4356-BA98-53006717B040}"/>
    <cellStyle name="Calculation 21 3 3 2" xfId="12439" xr:uid="{2E9221D1-F3EE-40B2-8C2E-43F9404E3E51}"/>
    <cellStyle name="Calculation 21 3 4" xfId="12440" xr:uid="{88AB8004-FAFC-488A-9CAE-5021ECB97BF6}"/>
    <cellStyle name="Calculation 21 3 5" xfId="6535" xr:uid="{61FD4E88-A837-43A3-8999-815748616603}"/>
    <cellStyle name="Calculation 21 4" xfId="799" xr:uid="{002560D5-F014-4E83-9A49-548DF250E130}"/>
    <cellStyle name="Calculation 21 4 2" xfId="800" xr:uid="{6DC845B2-B44F-4415-93B0-3A72C8406CC2}"/>
    <cellStyle name="Calculation 21 4 2 2" xfId="12442" xr:uid="{ABD2265E-ACD2-417A-86E4-38D6B3BC9DD5}"/>
    <cellStyle name="Calculation 21 4 2 2 2" xfId="12443" xr:uid="{63E4C3F8-E038-49AC-B93D-95E7B91F3019}"/>
    <cellStyle name="Calculation 21 4 2 3" xfId="12444" xr:uid="{3D60DAD0-EC93-40CC-B7AD-C4171598706E}"/>
    <cellStyle name="Calculation 21 4 2 4" xfId="12441" xr:uid="{F4AC5ED2-2DE7-449F-84E2-7EEA25B63D81}"/>
    <cellStyle name="Calculation 21 4 3" xfId="12445" xr:uid="{49C6FEF2-C69A-40FB-980B-07907CFC6193}"/>
    <cellStyle name="Calculation 21 4 3 2" xfId="12446" xr:uid="{0D31A2FC-7ECB-44E5-B58C-1F6039596528}"/>
    <cellStyle name="Calculation 21 4 4" xfId="12447" xr:uid="{3D4DC364-8819-4C4B-84E4-3F3153AC40CB}"/>
    <cellStyle name="Calculation 21 4 5" xfId="6536" xr:uid="{4F43C8D7-5B33-4A2C-B129-C4B01D5791DE}"/>
    <cellStyle name="Calculation 21 5" xfId="801" xr:uid="{EC33E44C-841E-4D4D-8BE6-BA0D0B3627ED}"/>
    <cellStyle name="Calculation 21 5 2" xfId="802" xr:uid="{1FFEC916-D731-435F-9A06-68253AE449E1}"/>
    <cellStyle name="Calculation 21 5 2 2" xfId="12449" xr:uid="{9C266003-7EBF-4604-B1E5-8CAE92C87A57}"/>
    <cellStyle name="Calculation 21 5 2 2 2" xfId="12450" xr:uid="{F16A02F7-698B-4C3C-BD6D-815ECE028DAF}"/>
    <cellStyle name="Calculation 21 5 2 3" xfId="12451" xr:uid="{C37E5173-3366-45AD-9AE1-92477A26675A}"/>
    <cellStyle name="Calculation 21 5 2 4" xfId="12448" xr:uid="{D437A4BC-9675-4CFF-B721-8FFAB7B54987}"/>
    <cellStyle name="Calculation 21 5 3" xfId="12452" xr:uid="{0D0D6A5F-1DAE-4CA5-872D-A10DC2D63C7D}"/>
    <cellStyle name="Calculation 21 5 3 2" xfId="12453" xr:uid="{4C99273C-2CBF-4E1A-8E01-7792A1253195}"/>
    <cellStyle name="Calculation 21 5 4" xfId="12454" xr:uid="{E3026487-67C8-44F8-9263-0E60BB23FDE7}"/>
    <cellStyle name="Calculation 21 5 5" xfId="6537" xr:uid="{16E88253-6A85-4032-8F07-B2E22FA896D9}"/>
    <cellStyle name="Calculation 21 6" xfId="803" xr:uid="{196162C6-49E9-4397-957C-D4E587C9FF1B}"/>
    <cellStyle name="Calculation 21 6 2" xfId="804" xr:uid="{61C767F1-9088-468B-B46D-B95856E17E18}"/>
    <cellStyle name="Calculation 21 6 2 2" xfId="12456" xr:uid="{CAE3B0E0-AC13-4CDD-A798-D82D50C15A35}"/>
    <cellStyle name="Calculation 21 6 2 2 2" xfId="12457" xr:uid="{D6F3D160-64B1-4A19-8688-4F879F1FFAD5}"/>
    <cellStyle name="Calculation 21 6 2 3" xfId="12458" xr:uid="{D8077D11-405C-4944-9CF5-7B3E390B4286}"/>
    <cellStyle name="Calculation 21 6 2 4" xfId="12455" xr:uid="{EFBE9F95-A75E-42F6-B121-959227DD9105}"/>
    <cellStyle name="Calculation 21 6 3" xfId="12459" xr:uid="{7A6BF176-CAF5-4555-8B2B-CA3B9011C9E8}"/>
    <cellStyle name="Calculation 21 6 3 2" xfId="12460" xr:uid="{33CE2B25-5FE1-48DE-BF22-5B8A77D745E6}"/>
    <cellStyle name="Calculation 21 6 4" xfId="12461" xr:uid="{4D87C0E5-8483-4CA2-BA23-DEF1E2AA46CA}"/>
    <cellStyle name="Calculation 21 6 5" xfId="6538" xr:uid="{574C4B62-4252-4061-9309-E1BCE21CEA8D}"/>
    <cellStyle name="Calculation 21 7" xfId="805" xr:uid="{EF788759-3C47-4570-957F-8F5388142BB9}"/>
    <cellStyle name="Calculation 21 7 2" xfId="806" xr:uid="{CCF93928-0560-45B7-A019-696B1EB615FA}"/>
    <cellStyle name="Calculation 21 7 2 2" xfId="12463" xr:uid="{36709351-B24D-40E1-BD03-970A258ADDD5}"/>
    <cellStyle name="Calculation 21 7 2 2 2" xfId="12464" xr:uid="{294A337A-C706-4AD9-871D-2A9566E06E7B}"/>
    <cellStyle name="Calculation 21 7 2 3" xfId="12465" xr:uid="{3D10CB98-9FFA-41C6-A4CA-5D26EE85BC98}"/>
    <cellStyle name="Calculation 21 7 2 4" xfId="12462" xr:uid="{23E92F5E-8C0E-4C25-B86F-4C6B27437539}"/>
    <cellStyle name="Calculation 21 7 3" xfId="12466" xr:uid="{BB10B66E-A666-4166-8AB3-637FC86CF4E1}"/>
    <cellStyle name="Calculation 21 7 3 2" xfId="12467" xr:uid="{6E9091B9-96AB-41FD-AE67-750BA414E5C1}"/>
    <cellStyle name="Calculation 21 7 4" xfId="12468" xr:uid="{B7588329-4348-40E8-A774-EEF808505E4B}"/>
    <cellStyle name="Calculation 21 7 5" xfId="6539" xr:uid="{86A70F98-3CF6-4149-BF59-E002747C370F}"/>
    <cellStyle name="Calculation 21 8" xfId="807" xr:uid="{D890F98E-6E33-416E-912E-11DDAE744DD9}"/>
    <cellStyle name="Calculation 21 8 2" xfId="12470" xr:uid="{6005AD4D-2287-4063-9F17-A04D160DBD7A}"/>
    <cellStyle name="Calculation 21 8 2 2" xfId="12471" xr:uid="{D5FBF805-F595-43A2-A811-858419BCE55F}"/>
    <cellStyle name="Calculation 21 8 2 2 2" xfId="12472" xr:uid="{A3C64702-0282-4728-8015-449E93B9F33B}"/>
    <cellStyle name="Calculation 21 8 2 3" xfId="12473" xr:uid="{BF39B658-9C6B-43B7-B55D-DCF965ADC5A9}"/>
    <cellStyle name="Calculation 21 8 3" xfId="12474" xr:uid="{9EE76CE4-0025-4639-B0C5-70C55E78D20E}"/>
    <cellStyle name="Calculation 21 8 3 2" xfId="12475" xr:uid="{4C209CC8-22C1-4849-BCB0-72EDD3D5D63A}"/>
    <cellStyle name="Calculation 21 8 4" xfId="12476" xr:uid="{338AF9AE-E31D-420E-8328-05923FA3EC6D}"/>
    <cellStyle name="Calculation 21 8 5" xfId="12469" xr:uid="{4AF31CFA-7B56-4C15-88B6-490B20BC8A74}"/>
    <cellStyle name="Calculation 21 9" xfId="5268" xr:uid="{59D2A126-4298-42CA-B0BF-8927C4CDD793}"/>
    <cellStyle name="Calculation 21 9 2" xfId="12478" xr:uid="{030C8562-B0D2-48E0-A89D-286D9DE298AC}"/>
    <cellStyle name="Calculation 21 9 2 2" xfId="12479" xr:uid="{81179326-3E24-4BDD-8AB6-E160B7EBDB78}"/>
    <cellStyle name="Calculation 21 9 3" xfId="12480" xr:uid="{1D0A1469-69E3-42EB-BBD5-4F9F5B57B741}"/>
    <cellStyle name="Calculation 21 9 4" xfId="12477" xr:uid="{D61C4E76-0E69-4230-A193-B3F7C5B2862A}"/>
    <cellStyle name="Calculation 22" xfId="808" xr:uid="{E4BE4103-B6D0-40E7-A150-E0B3D79BB116}"/>
    <cellStyle name="Calculation 22 10" xfId="5345" xr:uid="{3EAD085A-FE54-4493-A8CA-55D051C38EBB}"/>
    <cellStyle name="Calculation 22 10 2" xfId="12482" xr:uid="{27D2E8BF-9907-430B-9150-916B95AE5829}"/>
    <cellStyle name="Calculation 22 10 2 2" xfId="12483" xr:uid="{149EEDB9-74E6-44FB-AA3F-6EC586C22EB2}"/>
    <cellStyle name="Calculation 22 10 2 2 2" xfId="12484" xr:uid="{21DECD0D-4FEE-45DE-B01E-99A0FC4DBF97}"/>
    <cellStyle name="Calculation 22 10 2 3" xfId="12485" xr:uid="{CA16934A-6853-40D2-9C5A-9B0C21DA2BA7}"/>
    <cellStyle name="Calculation 22 10 3" xfId="12486" xr:uid="{B3BD2487-A0F9-42EB-AB59-85B752C7AC27}"/>
    <cellStyle name="Calculation 22 10 3 2" xfId="12487" xr:uid="{206A6E3B-02F7-4C50-9762-572583E5D512}"/>
    <cellStyle name="Calculation 22 10 4" xfId="12488" xr:uid="{CC3977DC-9AE2-49E9-A353-6907A7CF8973}"/>
    <cellStyle name="Calculation 22 10 5" xfId="12481" xr:uid="{57FA70A1-1E33-4A27-AB00-B545E7296092}"/>
    <cellStyle name="Calculation 22 11" xfId="5782" xr:uid="{DE245B4E-EAAB-4721-B417-EBC233FE7C61}"/>
    <cellStyle name="Calculation 22 11 2" xfId="12490" xr:uid="{CC92C2F5-2B12-4EA0-8E63-745269FDE303}"/>
    <cellStyle name="Calculation 22 11 3" xfId="12489" xr:uid="{1BA3614D-9F28-4D71-9A57-9B978CB59D60}"/>
    <cellStyle name="Calculation 22 12" xfId="5884" xr:uid="{F8ACAA51-EC0C-48E2-8AF1-9914638EEC2E}"/>
    <cellStyle name="Calculation 22 2" xfId="809" xr:uid="{8B9AD041-1592-4863-BE65-CDBEBE71382A}"/>
    <cellStyle name="Calculation 22 2 2" xfId="810" xr:uid="{1F5BCE52-5AD8-4AE7-A491-68782B2874D7}"/>
    <cellStyle name="Calculation 22 2 2 2" xfId="12492" xr:uid="{FD420D63-8398-43B8-9E2D-692137FD089D}"/>
    <cellStyle name="Calculation 22 2 2 2 2" xfId="12493" xr:uid="{8260D4A4-EEF7-4ADC-A05F-E6858FF8F12B}"/>
    <cellStyle name="Calculation 22 2 2 3" xfId="12494" xr:uid="{6F846AA8-9D77-4D65-B981-6656067A8334}"/>
    <cellStyle name="Calculation 22 2 2 4" xfId="12491" xr:uid="{05539CAF-0AC2-45D1-A2AC-C6621C2BFA4B}"/>
    <cellStyle name="Calculation 22 2 3" xfId="12495" xr:uid="{8DB40965-DE3D-4F0F-B27F-F78155AC93F7}"/>
    <cellStyle name="Calculation 22 2 3 2" xfId="12496" xr:uid="{B68C5E7D-5E06-4DDA-88A8-5E843FA2AFBE}"/>
    <cellStyle name="Calculation 22 2 4" xfId="12497" xr:uid="{CB862765-16CB-4461-A8B4-F1C266035312}"/>
    <cellStyle name="Calculation 22 2 5" xfId="6540" xr:uid="{27D5CCF5-E400-4F74-8716-9517DCEC3CBD}"/>
    <cellStyle name="Calculation 22 3" xfId="811" xr:uid="{3BB6CCAF-F602-41E6-AE75-588D8F83561A}"/>
    <cellStyle name="Calculation 22 3 2" xfId="812" xr:uid="{8B4A3033-C575-492D-885F-780CC05CA14D}"/>
    <cellStyle name="Calculation 22 3 2 2" xfId="12499" xr:uid="{F168FE33-A123-42CB-9F0B-BE7DD3BDC23F}"/>
    <cellStyle name="Calculation 22 3 2 2 2" xfId="12500" xr:uid="{B8B8C916-CA07-477F-BA4D-BD8E5D4AD3BA}"/>
    <cellStyle name="Calculation 22 3 2 3" xfId="12501" xr:uid="{D34764C6-1780-4D01-B56D-52BCED223761}"/>
    <cellStyle name="Calculation 22 3 2 4" xfId="12498" xr:uid="{34E7109E-8327-461C-B33A-67EEE30F6B58}"/>
    <cellStyle name="Calculation 22 3 3" xfId="12502" xr:uid="{A18EB013-B77C-4802-A34E-33D9E7605209}"/>
    <cellStyle name="Calculation 22 3 3 2" xfId="12503" xr:uid="{A16444F4-5E5A-40E4-8688-9C0C056508BC}"/>
    <cellStyle name="Calculation 22 3 4" xfId="12504" xr:uid="{33D8A112-9192-422B-905F-30D326F3E1D2}"/>
    <cellStyle name="Calculation 22 3 5" xfId="6541" xr:uid="{C6A2ED77-F1E1-4A91-AF10-433F9AEF1F52}"/>
    <cellStyle name="Calculation 22 4" xfId="813" xr:uid="{7CFB7DD2-EE7A-4516-846B-C69E485794F1}"/>
    <cellStyle name="Calculation 22 4 2" xfId="814" xr:uid="{8A81F980-C13B-4228-8D19-C7EE181C0459}"/>
    <cellStyle name="Calculation 22 4 2 2" xfId="12506" xr:uid="{70EC6687-887B-48BD-8E2F-DA586F7287D2}"/>
    <cellStyle name="Calculation 22 4 2 2 2" xfId="12507" xr:uid="{301D349C-ABC6-439E-AD2E-0A3239CD8471}"/>
    <cellStyle name="Calculation 22 4 2 3" xfId="12508" xr:uid="{F076FE4A-889B-429B-A0DD-49B96A6096BC}"/>
    <cellStyle name="Calculation 22 4 2 4" xfId="12505" xr:uid="{4005FE3A-D2EE-4AFC-BA17-39E4D47BF0EC}"/>
    <cellStyle name="Calculation 22 4 3" xfId="12509" xr:uid="{35B6C664-3191-4FEA-B76A-C0CEC3F6A1A1}"/>
    <cellStyle name="Calculation 22 4 3 2" xfId="12510" xr:uid="{0EC38957-F7F3-4E38-829A-E5E8DB5234BA}"/>
    <cellStyle name="Calculation 22 4 4" xfId="12511" xr:uid="{A8B9D3EB-E4D6-440A-8971-B116E99E781B}"/>
    <cellStyle name="Calculation 22 4 5" xfId="6542" xr:uid="{2C516371-87FB-40A3-ADA3-13D2E751FAA4}"/>
    <cellStyle name="Calculation 22 5" xfId="815" xr:uid="{993A2DB6-AE09-40ED-AB03-43FA8462635F}"/>
    <cellStyle name="Calculation 22 5 2" xfId="816" xr:uid="{729DAA80-18E8-4665-AD5F-5AA06BA1E71F}"/>
    <cellStyle name="Calculation 22 5 2 2" xfId="12513" xr:uid="{E121E11E-1456-4096-9E3D-8E0FE76AC65F}"/>
    <cellStyle name="Calculation 22 5 2 2 2" xfId="12514" xr:uid="{43B8D19F-FF98-4EA2-B84E-DDBEFB285234}"/>
    <cellStyle name="Calculation 22 5 2 3" xfId="12515" xr:uid="{EB08D1FD-7738-4139-AC18-7F581BAA5E9C}"/>
    <cellStyle name="Calculation 22 5 2 4" xfId="12512" xr:uid="{1342D8F8-430F-4AD3-AD54-73F869F19D67}"/>
    <cellStyle name="Calculation 22 5 3" xfId="12516" xr:uid="{32E79B6F-3A60-4EC2-8D4E-B59E661EF616}"/>
    <cellStyle name="Calculation 22 5 3 2" xfId="12517" xr:uid="{784AD6CD-BBE5-4E08-B573-60BFBF085FE9}"/>
    <cellStyle name="Calculation 22 5 4" xfId="12518" xr:uid="{1BCEE6B4-EE62-416B-857D-500097274919}"/>
    <cellStyle name="Calculation 22 5 5" xfId="6543" xr:uid="{2F667BD3-9F8E-40A6-A80C-737A5B31E7D7}"/>
    <cellStyle name="Calculation 22 6" xfId="817" xr:uid="{A43F4FA1-DB18-4E53-9152-381EDE99E401}"/>
    <cellStyle name="Calculation 22 6 2" xfId="818" xr:uid="{4EF22836-E370-4B09-BDD2-1697466DC261}"/>
    <cellStyle name="Calculation 22 6 2 2" xfId="12520" xr:uid="{547ED4B3-DD48-443D-B38D-DF92575374B0}"/>
    <cellStyle name="Calculation 22 6 2 2 2" xfId="12521" xr:uid="{CA20A1B0-99CB-4C83-B421-FBD323D999F5}"/>
    <cellStyle name="Calculation 22 6 2 3" xfId="12522" xr:uid="{DDFBC07F-1439-43E1-9655-4AB4EB7E2C4B}"/>
    <cellStyle name="Calculation 22 6 2 4" xfId="12519" xr:uid="{B250F9FF-9C31-4A64-B6AA-17DBEB461894}"/>
    <cellStyle name="Calculation 22 6 3" xfId="12523" xr:uid="{205E384D-151E-4810-BDED-5BF513F32FEB}"/>
    <cellStyle name="Calculation 22 6 3 2" xfId="12524" xr:uid="{E2CD70DF-DA63-43F9-AE34-41125617F072}"/>
    <cellStyle name="Calculation 22 6 4" xfId="12525" xr:uid="{8CACEF87-B7D1-464D-BBED-47CCF1F256CB}"/>
    <cellStyle name="Calculation 22 6 5" xfId="6544" xr:uid="{CFEB5B8A-339D-4BE7-BFD8-B7BAB6905552}"/>
    <cellStyle name="Calculation 22 7" xfId="819" xr:uid="{4E7BCF41-4FBA-476B-A884-484322CA11BE}"/>
    <cellStyle name="Calculation 22 7 2" xfId="820" xr:uid="{4D76F923-AF8C-444C-B1E0-811EB70010A7}"/>
    <cellStyle name="Calculation 22 7 2 2" xfId="12527" xr:uid="{9BF0122A-C1BF-4DCC-93BC-B709FACC7A87}"/>
    <cellStyle name="Calculation 22 7 2 2 2" xfId="12528" xr:uid="{AE831746-647F-499F-88A6-64702FB47BFF}"/>
    <cellStyle name="Calculation 22 7 2 3" xfId="12529" xr:uid="{088CA857-8FA9-4982-9A6F-40221A6EB439}"/>
    <cellStyle name="Calculation 22 7 2 4" xfId="12526" xr:uid="{DF6C29CE-253C-4222-A089-D67F8B918766}"/>
    <cellStyle name="Calculation 22 7 3" xfId="12530" xr:uid="{863667DC-6B09-4F07-B0CB-6AB5CCCAAA53}"/>
    <cellStyle name="Calculation 22 7 3 2" xfId="12531" xr:uid="{A5AC730C-CE00-4F28-86FA-E2F92A2BAB61}"/>
    <cellStyle name="Calculation 22 7 4" xfId="12532" xr:uid="{7B071FFD-6ABD-4964-938D-5D48D3EB9C25}"/>
    <cellStyle name="Calculation 22 7 5" xfId="6545" xr:uid="{72AF7371-F9A6-4C22-A8F7-3B1D9B952C7A}"/>
    <cellStyle name="Calculation 22 8" xfId="821" xr:uid="{BB24EF1C-8BBF-4283-9593-BCFD3D17BB9C}"/>
    <cellStyle name="Calculation 22 8 2" xfId="12534" xr:uid="{7A1B3D8D-F55F-40DF-A70C-832E69A38E5D}"/>
    <cellStyle name="Calculation 22 8 2 2" xfId="12535" xr:uid="{6B0A1FF1-9294-4F0C-8C46-019EF64182BF}"/>
    <cellStyle name="Calculation 22 8 2 2 2" xfId="12536" xr:uid="{1EC3A814-4783-4131-8599-16397129E393}"/>
    <cellStyle name="Calculation 22 8 2 3" xfId="12537" xr:uid="{60211567-9C10-4DC2-818F-4CE1460BA12E}"/>
    <cellStyle name="Calculation 22 8 3" xfId="12538" xr:uid="{E083DA77-CB0C-40E6-9FC5-2F9FC989BDC7}"/>
    <cellStyle name="Calculation 22 8 3 2" xfId="12539" xr:uid="{B2B3FB20-A3E1-42CE-9B23-8C7D9A9272D1}"/>
    <cellStyle name="Calculation 22 8 4" xfId="12540" xr:uid="{68BDC2A3-43F9-4096-99B4-C0A1A1AA2298}"/>
    <cellStyle name="Calculation 22 8 5" xfId="12533" xr:uid="{65F892C0-A0FD-497B-8E73-667320A8A38F}"/>
    <cellStyle name="Calculation 22 9" xfId="5269" xr:uid="{9E191DB7-AEFF-47C6-8CB6-2B5E5F802B6F}"/>
    <cellStyle name="Calculation 22 9 2" xfId="12542" xr:uid="{EDC91E6D-CBE7-4644-8737-A2AC72537559}"/>
    <cellStyle name="Calculation 22 9 2 2" xfId="12543" xr:uid="{EE367628-45D4-4E1C-A5CF-FB52BF85E774}"/>
    <cellStyle name="Calculation 22 9 3" xfId="12544" xr:uid="{F9CF6582-E442-495F-A69A-CB117B4C3187}"/>
    <cellStyle name="Calculation 22 9 4" xfId="12541" xr:uid="{D42C526D-F717-40EF-BA25-8B9E510C98E1}"/>
    <cellStyle name="Calculation 23" xfId="822" xr:uid="{F0D1234D-20E7-4D15-8E4D-A083BEAC8D49}"/>
    <cellStyle name="Calculation 23 2" xfId="823" xr:uid="{ECB62C19-85E5-43E2-B12A-56D32AC6C74F}"/>
    <cellStyle name="Calculation 23 2 2" xfId="12546" xr:uid="{BB64B7FB-A386-4E0B-B43C-ACE12BB8ABD1}"/>
    <cellStyle name="Calculation 23 2 3" xfId="12545" xr:uid="{EF468A35-30CC-4D11-9841-52815B77870C}"/>
    <cellStyle name="Calculation 23 3" xfId="12547" xr:uid="{37B938BE-B435-4BBF-B2A7-603B1618FB4D}"/>
    <cellStyle name="Calculation 23 4" xfId="6546" xr:uid="{097D679B-E8D3-43D6-BC81-39303664D98E}"/>
    <cellStyle name="Calculation 24" xfId="824" xr:uid="{1DEB850C-6502-4C5A-BE99-190BA4EBA92E}"/>
    <cellStyle name="Calculation 24 2" xfId="825" xr:uid="{41247290-3DF1-4C2F-B404-93E921DB5160}"/>
    <cellStyle name="Calculation 24 2 2" xfId="12549" xr:uid="{7998A167-E7CA-4FB9-BF73-77778EA7445D}"/>
    <cellStyle name="Calculation 24 2 3" xfId="12548" xr:uid="{1564E638-7400-4249-97F9-740180FDA190}"/>
    <cellStyle name="Calculation 24 3" xfId="12550" xr:uid="{A86F9DF7-5076-4C7B-997C-85FB94C77E8A}"/>
    <cellStyle name="Calculation 24 4" xfId="6547" xr:uid="{FA457679-C377-40DF-B844-8B013CCB3D2F}"/>
    <cellStyle name="Calculation 25" xfId="826" xr:uid="{88C02112-4475-4E94-A392-EDACB1F9FE6C}"/>
    <cellStyle name="Calculation 25 2" xfId="827" xr:uid="{6E5B86F2-996C-464C-B18A-8B4F4EDF041F}"/>
    <cellStyle name="Calculation 25 2 2" xfId="12552" xr:uid="{EF214854-5D0B-4F4A-8464-378973DF21AB}"/>
    <cellStyle name="Calculation 25 2 3" xfId="12551" xr:uid="{8C9B6DFF-80DC-4ABE-A640-77E1FB36232F}"/>
    <cellStyle name="Calculation 25 3" xfId="12553" xr:uid="{CAD8EBC6-9337-46CD-A79B-574156CC5715}"/>
    <cellStyle name="Calculation 25 4" xfId="6548" xr:uid="{DFD9F078-8698-4F48-8BCD-1438EAA68A91}"/>
    <cellStyle name="Calculation 26" xfId="828" xr:uid="{BD79E9FC-7BDF-4DD5-A0DA-E66D77B14F0A}"/>
    <cellStyle name="Calculation 26 2" xfId="829" xr:uid="{9D605BEB-65C3-42CC-9DE2-D4D77866CDCE}"/>
    <cellStyle name="Calculation 26 2 2" xfId="12555" xr:uid="{F1FBC4BE-B382-4139-B160-CDAF60066B16}"/>
    <cellStyle name="Calculation 26 2 3" xfId="12554" xr:uid="{D5406E3A-B4C0-48F3-B70A-5974875B7BA1}"/>
    <cellStyle name="Calculation 26 3" xfId="12556" xr:uid="{03E2A795-4631-4091-997C-D74B9EED57FA}"/>
    <cellStyle name="Calculation 26 4" xfId="6549" xr:uid="{C2EC8BC1-5315-465D-9E6A-DA9DA64BE473}"/>
    <cellStyle name="Calculation 27" xfId="830" xr:uid="{41C05764-2948-401E-B831-254BBE3DB367}"/>
    <cellStyle name="Calculation 27 2" xfId="831" xr:uid="{94562A6F-CB8A-4F1C-8DCA-0518FD01612C}"/>
    <cellStyle name="Calculation 27 2 2" xfId="12558" xr:uid="{23DA1A8B-8D74-4E22-B7A8-A832BB786107}"/>
    <cellStyle name="Calculation 27 2 3" xfId="12557" xr:uid="{3D447E69-B5CD-49AF-BD65-1B6FFE375CEC}"/>
    <cellStyle name="Calculation 27 3" xfId="12559" xr:uid="{F6BB3E05-083D-41AB-B9A1-24E8A5F864C2}"/>
    <cellStyle name="Calculation 27 4" xfId="6550" xr:uid="{8D72FE48-331C-423E-B0DB-67CD20F9FD29}"/>
    <cellStyle name="Calculation 28" xfId="832" xr:uid="{08F48045-433F-4AF1-8E57-40E88AB17652}"/>
    <cellStyle name="Calculation 28 2" xfId="833" xr:uid="{74E68886-FBE1-4968-A70A-0EEC2EF2A371}"/>
    <cellStyle name="Calculation 28 2 2" xfId="12561" xr:uid="{6A222E6E-0D6F-443D-9853-9C2575BA3073}"/>
    <cellStyle name="Calculation 28 2 3" xfId="12560" xr:uid="{DF7DFF1B-2C13-4743-AE84-0C67B6F6FB04}"/>
    <cellStyle name="Calculation 28 3" xfId="12562" xr:uid="{420D9F5C-F56E-4A73-A779-1204D167EFF0}"/>
    <cellStyle name="Calculation 28 4" xfId="6551" xr:uid="{83F45CC4-4D5A-431B-8B25-6D52908521F1}"/>
    <cellStyle name="Calculation 29" xfId="834" xr:uid="{6C86D8AB-C3BA-4243-938F-B0FDE66114F4}"/>
    <cellStyle name="Calculation 29 2" xfId="835" xr:uid="{769C4A85-92EC-40D6-9D63-0CFD3A413E3A}"/>
    <cellStyle name="Calculation 29 2 2" xfId="12564" xr:uid="{16DD84F1-019F-436E-950C-6A752F82B4D8}"/>
    <cellStyle name="Calculation 29 2 3" xfId="12563" xr:uid="{8CA4B0CF-9D2A-4EBD-8C94-963AD842AFF0}"/>
    <cellStyle name="Calculation 29 3" xfId="12565" xr:uid="{A918B87C-BBA3-4B97-9ADC-0CA55748D45D}"/>
    <cellStyle name="Calculation 29 4" xfId="6552" xr:uid="{E2681D46-390E-4C1E-BA35-99BFBB43AF83}"/>
    <cellStyle name="Calculation 3" xfId="836" xr:uid="{DF581418-3F03-4B83-AD13-0678F5D75579}"/>
    <cellStyle name="Calculation 3 10" xfId="5405" xr:uid="{45DFD36C-11BF-4B83-97A7-2FDDF66A2B98}"/>
    <cellStyle name="Calculation 3 10 2" xfId="12567" xr:uid="{5E7FA775-5C16-4232-B434-E4C7F81C37CA}"/>
    <cellStyle name="Calculation 3 10 2 2" xfId="12568" xr:uid="{41491929-B7A3-46F9-AFCB-7EEE8D30A17B}"/>
    <cellStyle name="Calculation 3 10 2 2 2" xfId="12569" xr:uid="{4F274044-1B96-4A8D-BC25-6EA69C71C155}"/>
    <cellStyle name="Calculation 3 10 2 3" xfId="12570" xr:uid="{122E2A58-8636-48E0-BAF3-E1D8294B142C}"/>
    <cellStyle name="Calculation 3 10 3" xfId="12571" xr:uid="{3C1EE995-1880-4575-89DD-7C83E66566D2}"/>
    <cellStyle name="Calculation 3 10 3 2" xfId="12572" xr:uid="{5B85ACC7-6AC2-488C-9B9D-FC9D28407E70}"/>
    <cellStyle name="Calculation 3 10 4" xfId="12573" xr:uid="{0213946D-CC3B-455B-959D-60995FADBD7F}"/>
    <cellStyle name="Calculation 3 10 5" xfId="12566" xr:uid="{489A07FD-1826-468E-872E-9389D7740B91}"/>
    <cellStyle name="Calculation 3 11" xfId="5826" xr:uid="{3DD79632-E817-4E28-8F87-57F774D0AC9D}"/>
    <cellStyle name="Calculation 3 11 2" xfId="12575" xr:uid="{13D6DFBB-C785-43B2-B592-B07C0528DB54}"/>
    <cellStyle name="Calculation 3 11 2 2" xfId="12576" xr:uid="{B83E416C-390D-4F7C-A503-EB6B4EECCDB3}"/>
    <cellStyle name="Calculation 3 11 3" xfId="12577" xr:uid="{A9327B78-74C2-4BCB-B6EF-1DD28A056A3F}"/>
    <cellStyle name="Calculation 3 11 4" xfId="12574" xr:uid="{3C6C2948-F040-4D56-B854-0EE99A8BEF58}"/>
    <cellStyle name="Calculation 3 12" xfId="5971" xr:uid="{7207328C-5F5B-44E9-B3FA-997BEE04397B}"/>
    <cellStyle name="Calculation 3 12 2" xfId="12578" xr:uid="{F06CC5CA-7467-4E42-86CF-8E01AE9AA7CC}"/>
    <cellStyle name="Calculation 3 13" xfId="12579" xr:uid="{ABE9D02D-4650-4784-9855-7F0178C050CF}"/>
    <cellStyle name="Calculation 3 2" xfId="837" xr:uid="{3E997287-B27D-4B40-9DEF-A1F8D554EB48}"/>
    <cellStyle name="Calculation 3 2 2" xfId="838" xr:uid="{72019F6E-61D8-4424-B27F-8CE430DFFBCF}"/>
    <cellStyle name="Calculation 3 2 2 2" xfId="12581" xr:uid="{E47263DD-166A-4E58-BFD7-F11D7F52B9A5}"/>
    <cellStyle name="Calculation 3 2 2 2 2" xfId="12582" xr:uid="{998742EA-E8D9-4D68-BBA8-06C9641DC1B6}"/>
    <cellStyle name="Calculation 3 2 2 3" xfId="12583" xr:uid="{6141B8D7-9DF8-47D3-88F4-2E4947BEA8A0}"/>
    <cellStyle name="Calculation 3 2 2 4" xfId="12580" xr:uid="{C402009C-8FC2-4300-BBE2-DFD3A954F091}"/>
    <cellStyle name="Calculation 3 2 3" xfId="12584" xr:uid="{32E1C358-FDA0-44F0-9FE4-FF59140D3AB6}"/>
    <cellStyle name="Calculation 3 2 3 2" xfId="12585" xr:uid="{DBEC9D13-BC52-4014-8B9F-ABAFE8D4B9AF}"/>
    <cellStyle name="Calculation 3 2 4" xfId="12586" xr:uid="{04FB45D8-756B-4836-85D5-20E98A37570A}"/>
    <cellStyle name="Calculation 3 2 5" xfId="6553" xr:uid="{DA93F8F4-B62C-4BB4-B85B-30FAC0DCCF61}"/>
    <cellStyle name="Calculation 3 3" xfId="839" xr:uid="{420E8F14-FCE4-4818-9651-B7E011146F23}"/>
    <cellStyle name="Calculation 3 3 2" xfId="840" xr:uid="{BB9D5C33-169B-4A55-BDDF-F742727F0542}"/>
    <cellStyle name="Calculation 3 3 2 2" xfId="12588" xr:uid="{56853A79-2722-4868-8462-8ADB87008444}"/>
    <cellStyle name="Calculation 3 3 2 2 2" xfId="12589" xr:uid="{5F241040-03D7-480D-9A4F-0C00785B3809}"/>
    <cellStyle name="Calculation 3 3 2 3" xfId="12590" xr:uid="{1031D482-928D-4AC6-B2DD-65F672D328CB}"/>
    <cellStyle name="Calculation 3 3 2 4" xfId="12587" xr:uid="{D0A54BE1-1266-4704-8B24-B9562093BBDC}"/>
    <cellStyle name="Calculation 3 3 3" xfId="12591" xr:uid="{A9B3FFF7-BB15-400E-8DDD-FD8AF91C8A2A}"/>
    <cellStyle name="Calculation 3 3 3 2" xfId="12592" xr:uid="{9B8AA05C-BC4F-4FF1-92B0-C97829577891}"/>
    <cellStyle name="Calculation 3 3 4" xfId="12593" xr:uid="{3276AF0C-F8AB-4F24-981A-AF719BEC8F12}"/>
    <cellStyle name="Calculation 3 3 5" xfId="6554" xr:uid="{5B784DAC-271E-4E3E-A370-863ED5D7E2CC}"/>
    <cellStyle name="Calculation 3 4" xfId="841" xr:uid="{788C314C-9220-4C08-BC53-D11108D40775}"/>
    <cellStyle name="Calculation 3 4 2" xfId="842" xr:uid="{9A1C21CF-2F78-444F-9A1C-C7CFF9507EC6}"/>
    <cellStyle name="Calculation 3 4 2 2" xfId="12595" xr:uid="{0F5B58D2-FD4D-432C-BB1D-14A278CC9CD8}"/>
    <cellStyle name="Calculation 3 4 2 2 2" xfId="12596" xr:uid="{36374966-2EA2-43FD-BA4B-41B1789AC507}"/>
    <cellStyle name="Calculation 3 4 2 3" xfId="12597" xr:uid="{90F20D5F-6A3B-49F7-9B4D-40B6721C0290}"/>
    <cellStyle name="Calculation 3 4 2 4" xfId="12594" xr:uid="{C6D196AB-E098-44D4-B9AF-FB5DEE4A7F38}"/>
    <cellStyle name="Calculation 3 4 3" xfId="12598" xr:uid="{FBD04A87-9F55-46F4-B699-BB0B13E25104}"/>
    <cellStyle name="Calculation 3 4 3 2" xfId="12599" xr:uid="{9A464027-E110-4576-85E5-66C87B3E9426}"/>
    <cellStyle name="Calculation 3 4 4" xfId="12600" xr:uid="{5C60AAE8-DFA3-4386-900F-F4CDCC79527A}"/>
    <cellStyle name="Calculation 3 4 5" xfId="6555" xr:uid="{F5177DE6-63BD-4F91-9921-F4505925700D}"/>
    <cellStyle name="Calculation 3 5" xfId="843" xr:uid="{E2F7EE25-EC96-4F3F-95E5-E4B9EE283A5B}"/>
    <cellStyle name="Calculation 3 5 2" xfId="844" xr:uid="{1136146E-1A8D-4853-B54A-82C1E21DC986}"/>
    <cellStyle name="Calculation 3 5 2 2" xfId="12602" xr:uid="{8C638778-5020-4A5F-A80D-AA2C7A35164A}"/>
    <cellStyle name="Calculation 3 5 2 2 2" xfId="12603" xr:uid="{FB74B6AC-2787-408D-9F5B-CDE62EB7F20A}"/>
    <cellStyle name="Calculation 3 5 2 3" xfId="12604" xr:uid="{7FB0FED3-3F71-4465-859C-31082EDE5855}"/>
    <cellStyle name="Calculation 3 5 2 4" xfId="12601" xr:uid="{8075DA2D-1751-45B3-AA2D-BCE053D5C3EA}"/>
    <cellStyle name="Calculation 3 5 3" xfId="12605" xr:uid="{7B9D30A9-916C-4906-B1B0-0ABCB081A14C}"/>
    <cellStyle name="Calculation 3 5 3 2" xfId="12606" xr:uid="{42440C81-DB5A-4C4A-B8F4-DB8BB980ABE6}"/>
    <cellStyle name="Calculation 3 5 4" xfId="12607" xr:uid="{47702871-63DE-42A1-8A8C-B08BD6E925FF}"/>
    <cellStyle name="Calculation 3 5 5" xfId="6556" xr:uid="{BE17F8DB-2BAE-416D-8B52-D6DA6B2DA851}"/>
    <cellStyle name="Calculation 3 6" xfId="845" xr:uid="{3BD0DFC6-0E7C-420E-850F-AB0490217F5D}"/>
    <cellStyle name="Calculation 3 6 2" xfId="846" xr:uid="{18A8D7FF-1818-428B-9D7F-978203BDFF99}"/>
    <cellStyle name="Calculation 3 6 2 2" xfId="12609" xr:uid="{D7997FE5-584D-4217-BCB0-581ADEF9991D}"/>
    <cellStyle name="Calculation 3 6 2 2 2" xfId="12610" xr:uid="{4795D524-C65F-4FC4-B8F7-D042C6FB9E45}"/>
    <cellStyle name="Calculation 3 6 2 3" xfId="12611" xr:uid="{7309E9D9-ACC6-4C45-A64B-859CF8FF1F84}"/>
    <cellStyle name="Calculation 3 6 2 4" xfId="12608" xr:uid="{D8F3BF6B-91D8-4083-8464-E5CF45A26B30}"/>
    <cellStyle name="Calculation 3 6 3" xfId="12612" xr:uid="{CB20D5D4-B358-44E3-8F4C-C7DED8DE892D}"/>
    <cellStyle name="Calculation 3 6 3 2" xfId="12613" xr:uid="{D84EE480-E071-4AC9-A0EC-916EB90C2359}"/>
    <cellStyle name="Calculation 3 6 4" xfId="12614" xr:uid="{72F5EC33-025C-4DF1-A2B8-205756E2B21C}"/>
    <cellStyle name="Calculation 3 6 5" xfId="6557" xr:uid="{A691F3E7-5150-43F4-A8E2-7B74EB6BB82F}"/>
    <cellStyle name="Calculation 3 7" xfId="847" xr:uid="{D1FA8C02-D4C5-4639-9EB1-A8C996694C5E}"/>
    <cellStyle name="Calculation 3 7 2" xfId="848" xr:uid="{E2892DE3-EC3E-49E8-9662-514927F7ECD7}"/>
    <cellStyle name="Calculation 3 7 2 2" xfId="12616" xr:uid="{CE8F041E-4655-44F3-A04C-7F83035A0C10}"/>
    <cellStyle name="Calculation 3 7 2 2 2" xfId="12617" xr:uid="{F6C06DC6-5986-494B-90C3-993A848C9AE1}"/>
    <cellStyle name="Calculation 3 7 2 3" xfId="12618" xr:uid="{344A7CE1-9AEF-4857-8DC6-D5324C4E6518}"/>
    <cellStyle name="Calculation 3 7 2 4" xfId="12615" xr:uid="{C06FCEE2-6370-4223-8D1F-8E1CA322EAFA}"/>
    <cellStyle name="Calculation 3 7 3" xfId="12619" xr:uid="{427E554A-1213-4F33-A94C-FA2F54A8B653}"/>
    <cellStyle name="Calculation 3 7 3 2" xfId="12620" xr:uid="{6A6DAC37-A0EA-41A3-8AA3-ACF84BF7E612}"/>
    <cellStyle name="Calculation 3 7 4" xfId="12621" xr:uid="{32C6B7C4-E1D3-4EF9-B2D8-41A5BCEFA0E1}"/>
    <cellStyle name="Calculation 3 7 5" xfId="6558" xr:uid="{A15ACAD3-D70D-47DA-96E4-A7663F89658F}"/>
    <cellStyle name="Calculation 3 8" xfId="849" xr:uid="{D028EED6-8B97-4FF9-AE17-891CF3E95FC0}"/>
    <cellStyle name="Calculation 3 8 2" xfId="12623" xr:uid="{7EC1D46D-E185-40F0-B716-A6DC441E179F}"/>
    <cellStyle name="Calculation 3 8 2 2" xfId="12624" xr:uid="{5A33A8B4-58C5-4CE4-8106-A51107DF0EC1}"/>
    <cellStyle name="Calculation 3 8 2 2 2" xfId="12625" xr:uid="{77D816E1-969F-498A-919C-186F3BBB93E4}"/>
    <cellStyle name="Calculation 3 8 2 3" xfId="12626" xr:uid="{F8236702-148B-4025-AA01-4102A85B312C}"/>
    <cellStyle name="Calculation 3 8 3" xfId="12627" xr:uid="{F3575E08-6077-4261-9089-3251A35477C5}"/>
    <cellStyle name="Calculation 3 8 3 2" xfId="12628" xr:uid="{AD19192F-14AF-4F9C-9BDD-C6FDC3EB9A21}"/>
    <cellStyle name="Calculation 3 8 4" xfId="12629" xr:uid="{6F42ED63-4022-4420-8048-F97690086B48}"/>
    <cellStyle name="Calculation 3 8 5" xfId="12622" xr:uid="{945DB352-1D8C-41B3-B7DC-FF847DFF91BC}"/>
    <cellStyle name="Calculation 3 9" xfId="5270" xr:uid="{4EA60284-D98B-4228-95D8-D98205B643A3}"/>
    <cellStyle name="Calculation 3 9 2" xfId="12631" xr:uid="{6A1E60D2-ED08-4C72-A309-F1C960941688}"/>
    <cellStyle name="Calculation 3 9 2 2" xfId="12632" xr:uid="{17DE4156-88E4-46F7-95D8-1C159FFDA41B}"/>
    <cellStyle name="Calculation 3 9 3" xfId="12633" xr:uid="{2E608771-FBAA-4ECE-910A-590077060880}"/>
    <cellStyle name="Calculation 3 9 4" xfId="12630" xr:uid="{EFB4659E-DD6A-44F6-B0FC-46FEE8CA6E50}"/>
    <cellStyle name="Calculation 30" xfId="850" xr:uid="{AE4A6FE5-5683-4C5D-83B1-77A9F34DDC1C}"/>
    <cellStyle name="Calculation 30 2" xfId="851" xr:uid="{EB4DE3B7-0DF5-4F90-836E-2A1BF8D4CCB5}"/>
    <cellStyle name="Calculation 30 2 2" xfId="12635" xr:uid="{2660E3DF-0EC9-4F02-A046-5EBE540E2BEA}"/>
    <cellStyle name="Calculation 30 2 3" xfId="12634" xr:uid="{13C11E72-2E6C-4DE5-9A03-296395E96892}"/>
    <cellStyle name="Calculation 30 3" xfId="12636" xr:uid="{FF1D67B1-5B21-4C3C-A4B0-EC44BFD02A6B}"/>
    <cellStyle name="Calculation 30 4" xfId="6559" xr:uid="{37BAD771-544D-4CC1-86CD-556C70F537BD}"/>
    <cellStyle name="Calculation 31" xfId="852" xr:uid="{D11F0E35-845C-44F9-A574-D4D838B67CF0}"/>
    <cellStyle name="Calculation 31 2" xfId="853" xr:uid="{74E66C92-D924-4BE6-BF79-DA6EA26E93D4}"/>
    <cellStyle name="Calculation 31 2 2" xfId="12638" xr:uid="{BF08B97B-2EF5-4366-ADE6-292646778D23}"/>
    <cellStyle name="Calculation 31 2 3" xfId="12637" xr:uid="{1039A52B-6D61-44D5-8306-DEC8B67447F5}"/>
    <cellStyle name="Calculation 31 3" xfId="12639" xr:uid="{FF2F7E2A-9DF8-49AC-B1BA-B3CD04307079}"/>
    <cellStyle name="Calculation 31 4" xfId="6560" xr:uid="{C9A5B314-9A8D-4BBD-98CB-8AA9CEA8693E}"/>
    <cellStyle name="Calculation 32" xfId="854" xr:uid="{EF6EC982-98A2-4FED-8794-12A15D517E8D}"/>
    <cellStyle name="Calculation 32 2" xfId="855" xr:uid="{C583C357-6826-480F-B423-DF0765679FA4}"/>
    <cellStyle name="Calculation 32 2 2" xfId="12641" xr:uid="{C85AA58A-D017-481A-B803-6D73B33F7A04}"/>
    <cellStyle name="Calculation 32 2 3" xfId="12640" xr:uid="{8E0B5432-3047-41C2-8B85-41EEDB26148B}"/>
    <cellStyle name="Calculation 32 3" xfId="12642" xr:uid="{05DB7997-5352-45AB-8269-3980343FFEB9}"/>
    <cellStyle name="Calculation 32 4" xfId="6561" xr:uid="{CC55E8A0-84FB-446A-AF0A-BEF02D8077D0}"/>
    <cellStyle name="Calculation 33" xfId="856" xr:uid="{DEFED86F-A218-4F3E-A8B1-EC5068130107}"/>
    <cellStyle name="Calculation 33 2" xfId="857" xr:uid="{59477AD8-892B-481E-A3FD-CFE478F622DD}"/>
    <cellStyle name="Calculation 33 2 2" xfId="12644" xr:uid="{A4DD96E4-DBDC-4871-935C-C13D3DE6630C}"/>
    <cellStyle name="Calculation 33 2 3" xfId="12643" xr:uid="{2F439DFD-713C-48C7-BC14-934189D43807}"/>
    <cellStyle name="Calculation 33 3" xfId="12645" xr:uid="{4BD68E12-D6CB-417E-A894-2C345CBE2909}"/>
    <cellStyle name="Calculation 33 4" xfId="6562" xr:uid="{DA3229F5-4472-4127-8F15-271BC544A11B}"/>
    <cellStyle name="Calculation 34" xfId="858" xr:uid="{3D280673-F31D-4D00-9C04-DD4878A6EA05}"/>
    <cellStyle name="Calculation 34 2" xfId="859" xr:uid="{EF4C1BA0-4294-43B5-8FE9-6296BD961A6D}"/>
    <cellStyle name="Calculation 34 2 2" xfId="12647" xr:uid="{C736EA76-CBC9-4460-B9B8-800EEF08F5A4}"/>
    <cellStyle name="Calculation 34 2 3" xfId="12646" xr:uid="{49D0D063-2280-435F-B133-C470AE47938A}"/>
    <cellStyle name="Calculation 34 3" xfId="12648" xr:uid="{3FC88ADE-39F0-4C6C-A778-0A92346C5282}"/>
    <cellStyle name="Calculation 34 4" xfId="6563" xr:uid="{C39F212C-86AD-45A6-AAAF-51EA7CAE5E01}"/>
    <cellStyle name="Calculation 35" xfId="860" xr:uid="{1DCF5EC0-2DA8-4B70-8517-BA7E219FABE8}"/>
    <cellStyle name="Calculation 35 2" xfId="861" xr:uid="{FE4FF85A-F481-44DD-8D0A-2F6E3B6AA3D8}"/>
    <cellStyle name="Calculation 35 2 2" xfId="12650" xr:uid="{262F409A-F4DB-4826-B974-B463D3BDB45D}"/>
    <cellStyle name="Calculation 35 2 3" xfId="12649" xr:uid="{F0D06495-27D6-4880-A0A0-00A02744B263}"/>
    <cellStyle name="Calculation 35 3" xfId="12651" xr:uid="{408506FC-4E29-4E40-971B-CBCF439D4810}"/>
    <cellStyle name="Calculation 35 4" xfId="6564" xr:uid="{C88D921E-D96A-447E-B163-CEEEBB4A338F}"/>
    <cellStyle name="Calculation 36" xfId="862" xr:uid="{B4A34E5D-9474-41ED-9940-47FB36C4AADB}"/>
    <cellStyle name="Calculation 36 2" xfId="863" xr:uid="{9F1CC4C3-0DF7-4EFB-B5CD-A9C87BE1F659}"/>
    <cellStyle name="Calculation 36 2 2" xfId="12653" xr:uid="{145EB355-64D3-4688-AA5C-1ACD3F965AAB}"/>
    <cellStyle name="Calculation 36 2 3" xfId="12652" xr:uid="{7530AC50-4482-4916-8F8D-BC31170BFAA5}"/>
    <cellStyle name="Calculation 36 3" xfId="12654" xr:uid="{AB77B452-0B34-4D24-9212-6AE36EE510C6}"/>
    <cellStyle name="Calculation 36 4" xfId="6565" xr:uid="{65FB97CA-422C-42FD-8AAF-70FEDCCF6AF7}"/>
    <cellStyle name="Calculation 37" xfId="864" xr:uid="{073C67BB-8AAB-4483-87EF-3B6DF396B724}"/>
    <cellStyle name="Calculation 37 2" xfId="865" xr:uid="{1B192C63-0626-48E4-96BF-CF3685484362}"/>
    <cellStyle name="Calculation 37 2 2" xfId="12656" xr:uid="{CBDDFE71-EF11-4C81-8286-FEDC5228387C}"/>
    <cellStyle name="Calculation 37 2 3" xfId="12655" xr:uid="{506741D4-B5D4-4110-AEF5-9CF7D6D8087A}"/>
    <cellStyle name="Calculation 37 3" xfId="12657" xr:uid="{7A7A015D-B736-459C-B76E-DD3CDAEEF931}"/>
    <cellStyle name="Calculation 37 4" xfId="6566" xr:uid="{FB0300C8-72D4-4812-8A38-26DEAECBB0BE}"/>
    <cellStyle name="Calculation 38" xfId="866" xr:uid="{7938670E-73B3-4B6B-BE40-DA356C90C7B5}"/>
    <cellStyle name="Calculation 38 2" xfId="867" xr:uid="{E6B21222-52DC-4338-8364-B19B6C77370E}"/>
    <cellStyle name="Calculation 38 2 2" xfId="12659" xr:uid="{254AE154-6C03-4DB5-A515-6D184A9F84B1}"/>
    <cellStyle name="Calculation 38 2 3" xfId="12658" xr:uid="{008C1630-2955-4CDD-933E-07FFCE2AA80C}"/>
    <cellStyle name="Calculation 38 3" xfId="12660" xr:uid="{B9742ADC-88C7-4BB8-9DAA-CCD762990B49}"/>
    <cellStyle name="Calculation 38 4" xfId="6567" xr:uid="{E3DB7179-18AE-499E-B481-11A5BF86C09A}"/>
    <cellStyle name="Calculation 39" xfId="868" xr:uid="{6481F4E2-7A14-486E-B6B8-21E2F3D97611}"/>
    <cellStyle name="Calculation 39 2" xfId="869" xr:uid="{29A75D38-C087-4EB3-B934-F26362325A98}"/>
    <cellStyle name="Calculation 39 2 2" xfId="12662" xr:uid="{929662F0-06A2-4FCF-9E19-9A3CA14B0348}"/>
    <cellStyle name="Calculation 39 2 3" xfId="12661" xr:uid="{28E1B4C0-B4EA-40D0-9C09-8AEE2AB9773A}"/>
    <cellStyle name="Calculation 39 3" xfId="12663" xr:uid="{864FDEAA-BB4C-4655-80C2-72C329455F6E}"/>
    <cellStyle name="Calculation 39 4" xfId="6568" xr:uid="{B2DA1F28-4CBB-4B99-B3E9-BA001F9A1524}"/>
    <cellStyle name="Calculation 4" xfId="870" xr:uid="{E8A5EE20-38B2-47BC-A3F9-CF32B0C9E268}"/>
    <cellStyle name="Calculation 4 10" xfId="5307" xr:uid="{08C68E9D-186A-4674-A709-3FD1D96E9BEA}"/>
    <cellStyle name="Calculation 4 10 2" xfId="12665" xr:uid="{4B0CFC41-CA12-48CE-8039-2EBC4BF4CE3C}"/>
    <cellStyle name="Calculation 4 10 2 2" xfId="12666" xr:uid="{B46F585F-F0CB-4FAC-A663-0AE868C33D51}"/>
    <cellStyle name="Calculation 4 10 2 2 2" xfId="12667" xr:uid="{F70B76FD-4B74-4623-B982-ABB001868C74}"/>
    <cellStyle name="Calculation 4 10 2 3" xfId="12668" xr:uid="{24BFE641-BED2-47AD-A92A-021EA1DD9D85}"/>
    <cellStyle name="Calculation 4 10 3" xfId="12669" xr:uid="{E464C6B0-B2B5-4DAE-B662-26991F6A0B3A}"/>
    <cellStyle name="Calculation 4 10 3 2" xfId="12670" xr:uid="{0D12C01C-AC49-4896-B048-3BE20F2561D0}"/>
    <cellStyle name="Calculation 4 10 4" xfId="12671" xr:uid="{68E5C201-D688-4CF9-9D97-8AD79269F3F2}"/>
    <cellStyle name="Calculation 4 10 5" xfId="12664" xr:uid="{F6AAFC5D-5EA0-4A4C-9529-CD859740F3B7}"/>
    <cellStyle name="Calculation 4 11" xfId="5772" xr:uid="{E18E4E57-31E4-4C27-BF3D-66173EA0545C}"/>
    <cellStyle name="Calculation 4 11 2" xfId="12673" xr:uid="{33516481-E7B5-4884-8F51-F61D3484A5EB}"/>
    <cellStyle name="Calculation 4 11 3" xfId="12672" xr:uid="{834CD050-5A3C-4C15-B462-8F1158B6BD01}"/>
    <cellStyle name="Calculation 4 12" xfId="5995" xr:uid="{6B65FCAC-F07C-48B0-A985-36A592BC1000}"/>
    <cellStyle name="Calculation 4 2" xfId="871" xr:uid="{88554D4D-1A46-4FF7-BF00-A4DAAC1873B8}"/>
    <cellStyle name="Calculation 4 2 2" xfId="872" xr:uid="{91573642-39EE-4C55-AB32-7035FB33726D}"/>
    <cellStyle name="Calculation 4 2 2 2" xfId="12675" xr:uid="{11904D28-E85F-4BF0-98AB-3AA677035E27}"/>
    <cellStyle name="Calculation 4 2 2 2 2" xfId="12676" xr:uid="{B0D27E1F-5800-4E1B-920E-4D7510DDA6D9}"/>
    <cellStyle name="Calculation 4 2 2 3" xfId="12677" xr:uid="{173575FF-D7A9-4009-A585-A96413712BFD}"/>
    <cellStyle name="Calculation 4 2 2 4" xfId="12674" xr:uid="{4A7B8515-AB58-40D7-B51C-2488E000A718}"/>
    <cellStyle name="Calculation 4 2 3" xfId="12678" xr:uid="{72DB8287-6F58-41E1-ACAB-4FCE29411486}"/>
    <cellStyle name="Calculation 4 2 3 2" xfId="12679" xr:uid="{A192D90F-CE8F-4172-A5BA-73D0B4A67C1F}"/>
    <cellStyle name="Calculation 4 2 4" xfId="12680" xr:uid="{31F56535-8B81-4860-BB2B-56D340CA4D11}"/>
    <cellStyle name="Calculation 4 2 5" xfId="6569" xr:uid="{748DF18C-95C8-4946-B7A6-6859A38D53F0}"/>
    <cellStyle name="Calculation 4 3" xfId="873" xr:uid="{899D8C68-2045-40CD-9152-30BCCC7B2A36}"/>
    <cellStyle name="Calculation 4 3 2" xfId="874" xr:uid="{69E8686F-9EF5-4B2F-8973-8926B14DFCBB}"/>
    <cellStyle name="Calculation 4 3 2 2" xfId="12682" xr:uid="{83F5D2AB-6A37-4BBD-A167-FB8970D689F2}"/>
    <cellStyle name="Calculation 4 3 2 2 2" xfId="12683" xr:uid="{FA6532FD-7A1B-4BF3-AA71-8199FD715D07}"/>
    <cellStyle name="Calculation 4 3 2 3" xfId="12684" xr:uid="{AC3AF0EA-924E-49A5-98C0-809A4F69F3FB}"/>
    <cellStyle name="Calculation 4 3 2 4" xfId="12681" xr:uid="{332EFF1C-FF45-4C40-9FCC-22E819DE7610}"/>
    <cellStyle name="Calculation 4 3 3" xfId="12685" xr:uid="{67666103-4BA9-438F-BB6C-7013C850B387}"/>
    <cellStyle name="Calculation 4 3 3 2" xfId="12686" xr:uid="{3E0B910D-2C07-483A-B061-846D174609CD}"/>
    <cellStyle name="Calculation 4 3 4" xfId="12687" xr:uid="{170E080C-7308-4D41-A869-47C4A32ACA1C}"/>
    <cellStyle name="Calculation 4 3 5" xfId="6570" xr:uid="{D2F4659C-23B4-4995-B399-D2BAB62A3231}"/>
    <cellStyle name="Calculation 4 4" xfId="875" xr:uid="{702A6835-A20A-4722-BEA3-D86BC0AEAFC3}"/>
    <cellStyle name="Calculation 4 4 2" xfId="876" xr:uid="{2D714491-5C4D-4E04-9EC5-32D6C3B6E309}"/>
    <cellStyle name="Calculation 4 4 2 2" xfId="12689" xr:uid="{B435C3A2-6673-4D1F-8AA3-30CE8F78A904}"/>
    <cellStyle name="Calculation 4 4 2 2 2" xfId="12690" xr:uid="{835749B0-AA24-4363-95F6-72E44451B86A}"/>
    <cellStyle name="Calculation 4 4 2 3" xfId="12691" xr:uid="{8A67FD07-C77B-4148-A2B9-F596AB490798}"/>
    <cellStyle name="Calculation 4 4 2 4" xfId="12688" xr:uid="{0B3C38BA-D037-46D3-9ACD-FFD6A8DC39C7}"/>
    <cellStyle name="Calculation 4 4 3" xfId="12692" xr:uid="{D7740F69-48CA-485B-B1AF-F9EB61D82682}"/>
    <cellStyle name="Calculation 4 4 3 2" xfId="12693" xr:uid="{9B7686EF-170E-452D-B64F-7386C764F3AB}"/>
    <cellStyle name="Calculation 4 4 4" xfId="12694" xr:uid="{8947B3AD-614E-4429-B712-2274F5FD1120}"/>
    <cellStyle name="Calculation 4 4 5" xfId="6571" xr:uid="{226C1E7D-3C04-4FDE-93F5-5BCEA35A743E}"/>
    <cellStyle name="Calculation 4 5" xfId="877" xr:uid="{1DC2906E-203D-4CAD-85A6-8B2DAE2141EA}"/>
    <cellStyle name="Calculation 4 5 2" xfId="878" xr:uid="{6076D3E4-1F8A-4800-A23D-F92E6A64E47A}"/>
    <cellStyle name="Calculation 4 5 2 2" xfId="12696" xr:uid="{C343EB20-0852-425B-83FD-AE33500E632C}"/>
    <cellStyle name="Calculation 4 5 2 2 2" xfId="12697" xr:uid="{4DFE8C9F-107D-4880-90DB-9E299B434C7B}"/>
    <cellStyle name="Calculation 4 5 2 3" xfId="12698" xr:uid="{184E7D71-F1F4-4C71-94CB-6B6A273A47F9}"/>
    <cellStyle name="Calculation 4 5 2 4" xfId="12695" xr:uid="{94C711D1-5213-4E70-9E70-EE82C787A403}"/>
    <cellStyle name="Calculation 4 5 3" xfId="12699" xr:uid="{F6B0ADFE-3BD7-4193-A296-81CD2AF53B62}"/>
    <cellStyle name="Calculation 4 5 3 2" xfId="12700" xr:uid="{2D8F7F3D-ABEA-4740-9C68-4AD4E9FFA917}"/>
    <cellStyle name="Calculation 4 5 4" xfId="12701" xr:uid="{EC510CEC-B32E-4E6C-828B-02F0B8F5356F}"/>
    <cellStyle name="Calculation 4 5 5" xfId="6572" xr:uid="{E8742C8E-6DC3-4E7C-B507-24AC24C216D8}"/>
    <cellStyle name="Calculation 4 6" xfId="879" xr:uid="{EDE4B311-1307-4BC8-B0DB-1762A1AC10DE}"/>
    <cellStyle name="Calculation 4 6 2" xfId="880" xr:uid="{AB0B0230-27E5-4621-992A-83FEAF5C4E8A}"/>
    <cellStyle name="Calculation 4 6 2 2" xfId="12703" xr:uid="{9B9C6534-3094-4D76-94A4-E7FB5817975C}"/>
    <cellStyle name="Calculation 4 6 2 2 2" xfId="12704" xr:uid="{9C456F39-F3FE-437F-924A-AB30AE42CF3E}"/>
    <cellStyle name="Calculation 4 6 2 3" xfId="12705" xr:uid="{D017B1BD-3E52-4F96-957B-90F3FF26B2F7}"/>
    <cellStyle name="Calculation 4 6 2 4" xfId="12702" xr:uid="{A54D4477-7223-4636-85C0-FEA310FC4A9A}"/>
    <cellStyle name="Calculation 4 6 3" xfId="12706" xr:uid="{6468389D-5E92-41F5-945B-06EAEDFFA536}"/>
    <cellStyle name="Calculation 4 6 3 2" xfId="12707" xr:uid="{C5497FBB-67AB-4140-A90F-D75FA2710C26}"/>
    <cellStyle name="Calculation 4 6 4" xfId="12708" xr:uid="{FD86298C-0803-46FB-938C-722D95B4B6EB}"/>
    <cellStyle name="Calculation 4 6 5" xfId="6573" xr:uid="{8A82C541-3FC6-4867-9234-F0FB1C5E7AC5}"/>
    <cellStyle name="Calculation 4 7" xfId="881" xr:uid="{3DCD5DA5-57DB-48E2-9A19-2DE4BD4A3FE3}"/>
    <cellStyle name="Calculation 4 7 2" xfId="882" xr:uid="{129A785D-99D1-4018-B513-0F6B8C33D745}"/>
    <cellStyle name="Calculation 4 7 2 2" xfId="12710" xr:uid="{7B4E4784-CBED-4DEF-935C-DEB6C8312D46}"/>
    <cellStyle name="Calculation 4 7 2 2 2" xfId="12711" xr:uid="{D7225A7F-6742-4A5E-B489-E536A4B16D32}"/>
    <cellStyle name="Calculation 4 7 2 3" xfId="12712" xr:uid="{D8A188AD-AD79-485E-B58C-FFDF8A80CC00}"/>
    <cellStyle name="Calculation 4 7 2 4" xfId="12709" xr:uid="{3ABB65A8-43D6-42CE-82FD-765E310B65EA}"/>
    <cellStyle name="Calculation 4 7 3" xfId="12713" xr:uid="{66D2A017-7730-43F1-A675-59376232BD2D}"/>
    <cellStyle name="Calculation 4 7 3 2" xfId="12714" xr:uid="{DF0FE3EF-05CE-4FBB-B05C-CD69B664BC07}"/>
    <cellStyle name="Calculation 4 7 4" xfId="12715" xr:uid="{863FC6AD-2126-47A2-90DA-3F95D8A11B37}"/>
    <cellStyle name="Calculation 4 7 5" xfId="6574" xr:uid="{F32E7292-4AEA-49E8-B8A6-A24A870EAE70}"/>
    <cellStyle name="Calculation 4 8" xfId="883" xr:uid="{6D2968B5-2A7D-4A2A-BBBE-30602F883D7A}"/>
    <cellStyle name="Calculation 4 8 2" xfId="12717" xr:uid="{213442AC-A7BB-400C-9B19-8CDC725663D8}"/>
    <cellStyle name="Calculation 4 8 2 2" xfId="12718" xr:uid="{7BBC19FD-333D-4204-8445-27AA214A692D}"/>
    <cellStyle name="Calculation 4 8 2 2 2" xfId="12719" xr:uid="{B0246CB1-0C3A-4E09-8359-754D16B6B66B}"/>
    <cellStyle name="Calculation 4 8 2 3" xfId="12720" xr:uid="{2F436DB0-C6B5-4E83-946C-CDE29D463656}"/>
    <cellStyle name="Calculation 4 8 3" xfId="12721" xr:uid="{56699232-A9F7-45C0-BD7F-2CF27E5AF1BF}"/>
    <cellStyle name="Calculation 4 8 3 2" xfId="12722" xr:uid="{3215443F-DCB1-4A7E-ABD7-F7B84F5B0C70}"/>
    <cellStyle name="Calculation 4 8 4" xfId="12723" xr:uid="{71C06D4A-F65D-409A-9742-D48BD062ED9A}"/>
    <cellStyle name="Calculation 4 8 5" xfId="12716" xr:uid="{BE7D0855-652A-4676-9CC1-1F75521F4D6A}"/>
    <cellStyle name="Calculation 4 9" xfId="5227" xr:uid="{CBA082A7-E9FC-40BC-8442-D4500A4A68E7}"/>
    <cellStyle name="Calculation 4 9 2" xfId="12725" xr:uid="{C8160A8A-E1FF-4D93-9AF5-38F6261AC980}"/>
    <cellStyle name="Calculation 4 9 2 2" xfId="12726" xr:uid="{7B551670-F10A-409B-9FCE-770DA017F838}"/>
    <cellStyle name="Calculation 4 9 3" xfId="12727" xr:uid="{F7C1E9A3-F826-49CE-ABCE-7D217A4128DF}"/>
    <cellStyle name="Calculation 4 9 4" xfId="12724" xr:uid="{73F4C8A9-C625-48DB-B341-C5ADCD046069}"/>
    <cellStyle name="Calculation 40" xfId="884" xr:uid="{7B52D5EA-E750-42BC-9FB5-B07C8964EEF8}"/>
    <cellStyle name="Calculation 40 2" xfId="885" xr:uid="{0A91BFCF-66AD-4288-BC01-B70CED341DAD}"/>
    <cellStyle name="Calculation 40 2 2" xfId="12729" xr:uid="{900BE2DB-2707-4439-8AF5-E6FFF2763EFB}"/>
    <cellStyle name="Calculation 40 2 3" xfId="12728" xr:uid="{F2745CD4-C467-4BA9-8C50-37696D4319FA}"/>
    <cellStyle name="Calculation 40 3" xfId="12730" xr:uid="{416706F6-7B8D-421F-9C2A-6B51BFCAC3EC}"/>
    <cellStyle name="Calculation 40 4" xfId="6575" xr:uid="{6072E03E-003C-47D2-80C1-EAAAD14B43F1}"/>
    <cellStyle name="Calculation 41" xfId="886" xr:uid="{704D9BBD-C705-4FD4-AB2E-4826178BA6D8}"/>
    <cellStyle name="Calculation 41 2" xfId="887" xr:uid="{144C5503-DB2B-42B9-9C7D-ABAD474575DE}"/>
    <cellStyle name="Calculation 41 2 2" xfId="12732" xr:uid="{93BBD654-2B63-483F-80CE-D9A2B3193405}"/>
    <cellStyle name="Calculation 41 2 3" xfId="12731" xr:uid="{5DB50D5A-D656-4500-9765-0DC9BC021C64}"/>
    <cellStyle name="Calculation 41 3" xfId="12733" xr:uid="{C5037246-AC43-4EF7-B816-4C596B43FD76}"/>
    <cellStyle name="Calculation 41 4" xfId="6576" xr:uid="{B3F8C5C0-414B-4631-A2AB-A518D2A5351A}"/>
    <cellStyle name="Calculation 42" xfId="888" xr:uid="{55EB6FFE-EF3F-484A-A252-E0E09F9DB77E}"/>
    <cellStyle name="Calculation 42 2" xfId="889" xr:uid="{8FEC4285-091A-4069-8489-553B8D6DDA51}"/>
    <cellStyle name="Calculation 42 2 2" xfId="12735" xr:uid="{1780D627-9F83-411C-8E2B-9104B709C440}"/>
    <cellStyle name="Calculation 42 2 3" xfId="12734" xr:uid="{F5315D57-4EDA-42A0-83CF-3953FD692381}"/>
    <cellStyle name="Calculation 42 3" xfId="12736" xr:uid="{4DD27C6E-96F7-477C-BBF2-F4E038FE5F26}"/>
    <cellStyle name="Calculation 42 4" xfId="6577" xr:uid="{AC1688CD-19FD-483E-884E-E17F4E478A71}"/>
    <cellStyle name="Calculation 43" xfId="890" xr:uid="{ED078C0D-3A9C-4512-BD7E-24EC95D9E9BB}"/>
    <cellStyle name="Calculation 43 2" xfId="891" xr:uid="{189BABE4-6A30-4298-850C-EF45AB38A864}"/>
    <cellStyle name="Calculation 43 2 2" xfId="12738" xr:uid="{D10A00A6-2034-418C-A225-BAFD6E68E247}"/>
    <cellStyle name="Calculation 43 2 3" xfId="12737" xr:uid="{3DF24BF3-4CE8-4CC3-AA6A-87558714D48B}"/>
    <cellStyle name="Calculation 43 3" xfId="12739" xr:uid="{9964775D-0950-4426-8417-EC7585598778}"/>
    <cellStyle name="Calculation 43 4" xfId="6578" xr:uid="{DB746CBF-99F1-4AAB-9088-A00E8B68E049}"/>
    <cellStyle name="Calculation 44" xfId="892" xr:uid="{CC654AC7-18A6-4500-93AE-52BB89A670F0}"/>
    <cellStyle name="Calculation 44 2" xfId="893" xr:uid="{F04CE589-78CE-4725-AFA3-F337FEC3E0F2}"/>
    <cellStyle name="Calculation 44 2 2" xfId="12741" xr:uid="{DB9D9316-C16F-48C2-A8F5-F455E1C3ED9C}"/>
    <cellStyle name="Calculation 44 2 3" xfId="12740" xr:uid="{D69304B5-9DD8-48D9-B3C9-387DF23B73D2}"/>
    <cellStyle name="Calculation 44 3" xfId="12742" xr:uid="{029C7D79-A657-4143-9CA3-80272FFC329E}"/>
    <cellStyle name="Calculation 44 4" xfId="6579" xr:uid="{73738124-A9E7-421E-8683-87A0D8907D72}"/>
    <cellStyle name="Calculation 45" xfId="894" xr:uid="{318DA321-B84E-4FDF-9164-D0D2FC88688A}"/>
    <cellStyle name="Calculation 45 2" xfId="895" xr:uid="{D9666530-DA97-469E-8763-8832ECFADEF1}"/>
    <cellStyle name="Calculation 45 2 2" xfId="12744" xr:uid="{DB0437EC-0817-4E08-B2FA-32DC2495B518}"/>
    <cellStyle name="Calculation 45 2 3" xfId="12743" xr:uid="{9F0F68D5-DB34-4AE9-9BA1-7841DBEC86AC}"/>
    <cellStyle name="Calculation 45 3" xfId="12745" xr:uid="{1CCFC59B-A1A9-420F-B1A4-00F89E3066FC}"/>
    <cellStyle name="Calculation 45 4" xfId="6580" xr:uid="{230CEE0F-BF18-484F-8D18-F57843864136}"/>
    <cellStyle name="Calculation 46" xfId="896" xr:uid="{3B0B47CB-9032-43A9-9590-5178CD8A3BD3}"/>
    <cellStyle name="Calculation 46 2" xfId="897" xr:uid="{CABA58C6-8629-41F1-AD7E-C3C413FBABD1}"/>
    <cellStyle name="Calculation 46 2 2" xfId="12747" xr:uid="{A044F681-44D5-4662-877D-3C6D52F5ACDD}"/>
    <cellStyle name="Calculation 46 2 3" xfId="12746" xr:uid="{F3DC15CA-01EA-44F8-8F17-B50C6DFAE3F0}"/>
    <cellStyle name="Calculation 46 3" xfId="12748" xr:uid="{EF3A1AC8-0AF4-4D83-A96F-4C8EC1791F62}"/>
    <cellStyle name="Calculation 46 4" xfId="6581" xr:uid="{CE32349E-50D9-4861-BDE7-31F3A78C862A}"/>
    <cellStyle name="Calculation 47" xfId="898" xr:uid="{A5130A2D-4FAC-4FF2-9279-EDF1F955D301}"/>
    <cellStyle name="Calculation 47 2" xfId="899" xr:uid="{F888E04B-AB70-4D97-9656-16AC9080CB1D}"/>
    <cellStyle name="Calculation 47 2 2" xfId="12750" xr:uid="{8B95A02C-9F0F-4C68-B044-17A7D349E312}"/>
    <cellStyle name="Calculation 47 2 3" xfId="12749" xr:uid="{DA1EADFB-E054-48CD-93C1-596439B5A321}"/>
    <cellStyle name="Calculation 47 3" xfId="12751" xr:uid="{8B19353F-6B34-4656-B4BB-E87580C636E8}"/>
    <cellStyle name="Calculation 47 4" xfId="6582" xr:uid="{799CFA81-F37D-475E-967B-8EAAD2DF98C1}"/>
    <cellStyle name="Calculation 48" xfId="900" xr:uid="{F1E46BFB-8B2D-4259-B5E6-48CD0EBE3F42}"/>
    <cellStyle name="Calculation 48 2" xfId="901" xr:uid="{6B0E4C35-02A7-434C-A612-9AD4632A1EFF}"/>
    <cellStyle name="Calculation 48 2 2" xfId="12753" xr:uid="{4760C240-F982-4705-A884-11E316A8E26C}"/>
    <cellStyle name="Calculation 48 2 3" xfId="12752" xr:uid="{E494B100-7CD0-4F4B-BE7C-FD82DB13AB91}"/>
    <cellStyle name="Calculation 48 3" xfId="12754" xr:uid="{0B971C57-D843-4155-A926-1EFC9D0D887E}"/>
    <cellStyle name="Calculation 48 4" xfId="6583" xr:uid="{935CFD46-F59A-4A18-939A-3225F0292087}"/>
    <cellStyle name="Calculation 49" xfId="902" xr:uid="{7FCC22F9-F1F0-40E9-A7F1-7CBEB19F91C5}"/>
    <cellStyle name="Calculation 49 2" xfId="903" xr:uid="{723CBFA4-B912-4158-83E6-B4471CA95972}"/>
    <cellStyle name="Calculation 49 2 2" xfId="12756" xr:uid="{62ED9D7D-524E-4FD0-B517-0C399F6A9AD9}"/>
    <cellStyle name="Calculation 49 2 3" xfId="12755" xr:uid="{C279DC9C-C310-415B-AF61-C68EC81F8817}"/>
    <cellStyle name="Calculation 49 3" xfId="12757" xr:uid="{5B3C11B3-687D-426A-95B8-13AEF7D06C95}"/>
    <cellStyle name="Calculation 49 4" xfId="6584" xr:uid="{3D9BB01B-025F-4646-83B9-79BCDCADF894}"/>
    <cellStyle name="Calculation 5" xfId="904" xr:uid="{CBF278BD-6015-412A-8784-598F06D6A6E2}"/>
    <cellStyle name="Calculation 5 10" xfId="5306" xr:uid="{99CCBF8B-C901-4BBE-913B-4CC3A19E023E}"/>
    <cellStyle name="Calculation 5 10 2" xfId="12759" xr:uid="{24AD70F6-40F4-4EAC-BC20-25CDF0E95425}"/>
    <cellStyle name="Calculation 5 10 2 2" xfId="12760" xr:uid="{C366E7A0-3A04-4C33-9447-4F573D77366F}"/>
    <cellStyle name="Calculation 5 10 2 2 2" xfId="12761" xr:uid="{70CFE930-5D6E-46FE-A64E-8344E4A8EAA7}"/>
    <cellStyle name="Calculation 5 10 2 3" xfId="12762" xr:uid="{1DB7BC0C-309E-46DA-B864-AAE2E1F90A55}"/>
    <cellStyle name="Calculation 5 10 3" xfId="12763" xr:uid="{BADFD27E-D8FE-44FA-9CD5-9C56E5DF7FFB}"/>
    <cellStyle name="Calculation 5 10 3 2" xfId="12764" xr:uid="{A95AC4A0-D06E-4632-A6BB-99A498769850}"/>
    <cellStyle name="Calculation 5 10 4" xfId="12765" xr:uid="{9B12BB7F-7F0A-41FC-8C2D-ADB284992A38}"/>
    <cellStyle name="Calculation 5 10 5" xfId="12758" xr:uid="{4728D6E4-CFBC-4E0F-8AB3-D6C7D937C84C}"/>
    <cellStyle name="Calculation 5 11" xfId="5747" xr:uid="{0A021343-1166-4E8C-BA14-29642C3701C9}"/>
    <cellStyle name="Calculation 5 11 2" xfId="12767" xr:uid="{CB3096C9-431B-492D-AED8-184C90A9E3C7}"/>
    <cellStyle name="Calculation 5 11 3" xfId="12766" xr:uid="{9C2AE1CB-96BF-4DF5-B7F2-5ED64F1F2B54}"/>
    <cellStyle name="Calculation 5 12" xfId="5897" xr:uid="{988A80F9-A317-467B-9BD3-6D15EB5ADE0C}"/>
    <cellStyle name="Calculation 5 2" xfId="905" xr:uid="{3BB8EEBB-3F0D-42EA-A7FD-4F78A4685637}"/>
    <cellStyle name="Calculation 5 2 2" xfId="906" xr:uid="{5E27B27E-2FCF-4A93-9618-24DD8A4C96FF}"/>
    <cellStyle name="Calculation 5 2 2 2" xfId="12769" xr:uid="{D689B21A-AF33-409A-974F-2FA7535F9BCD}"/>
    <cellStyle name="Calculation 5 2 2 2 2" xfId="12770" xr:uid="{A8B22E2E-253C-4257-BDC8-343822C198D7}"/>
    <cellStyle name="Calculation 5 2 2 3" xfId="12771" xr:uid="{A0AF48C7-6D25-4F87-B0F1-99A4F01FF023}"/>
    <cellStyle name="Calculation 5 2 2 4" xfId="12768" xr:uid="{80DA352C-23C4-42C0-9A9C-4B82425F3325}"/>
    <cellStyle name="Calculation 5 2 3" xfId="12772" xr:uid="{CE8D6F27-492A-46AF-97DD-A3D1DFD7D2BE}"/>
    <cellStyle name="Calculation 5 2 3 2" xfId="12773" xr:uid="{B39092C6-37E7-4084-9649-C3DEBDDCDCAF}"/>
    <cellStyle name="Calculation 5 2 4" xfId="12774" xr:uid="{66B3F73C-3EE0-470B-B41E-A02F2D61D36A}"/>
    <cellStyle name="Calculation 5 2 5" xfId="6585" xr:uid="{EEC3DE5D-6E81-44CF-8CDD-16C6DADEF0F3}"/>
    <cellStyle name="Calculation 5 3" xfId="907" xr:uid="{3BD436A9-82F4-4178-989A-423931CD90D9}"/>
    <cellStyle name="Calculation 5 3 2" xfId="908" xr:uid="{667D7086-827E-4623-8C80-201324B479CC}"/>
    <cellStyle name="Calculation 5 3 2 2" xfId="12776" xr:uid="{E17B0B4E-9A11-4EC6-92F3-D421287E7C3A}"/>
    <cellStyle name="Calculation 5 3 2 2 2" xfId="12777" xr:uid="{9DDF2EFA-4B42-47E4-B405-6B6859A022EB}"/>
    <cellStyle name="Calculation 5 3 2 3" xfId="12778" xr:uid="{66D939C6-9DB8-45A3-8FE9-E0A02FE30853}"/>
    <cellStyle name="Calculation 5 3 2 4" xfId="12775" xr:uid="{2DB0F8AF-790E-470D-822E-96AF8AC192B3}"/>
    <cellStyle name="Calculation 5 3 3" xfId="12779" xr:uid="{656FAFC6-AF13-4C71-BDD5-73EAA78A258B}"/>
    <cellStyle name="Calculation 5 3 3 2" xfId="12780" xr:uid="{7123C3FD-7C6A-49FC-9E73-58D005B24A22}"/>
    <cellStyle name="Calculation 5 3 4" xfId="12781" xr:uid="{86B74CDF-0FC5-498D-A3B2-0CDA666B99DF}"/>
    <cellStyle name="Calculation 5 3 5" xfId="6586" xr:uid="{19C37A13-D962-4A53-B4F2-219BDB315066}"/>
    <cellStyle name="Calculation 5 4" xfId="909" xr:uid="{1B1538F4-9C67-453D-8E17-95D2DC0AA760}"/>
    <cellStyle name="Calculation 5 4 2" xfId="910" xr:uid="{C86F0D19-E499-4829-B135-D8671B1375E7}"/>
    <cellStyle name="Calculation 5 4 2 2" xfId="12783" xr:uid="{1D77C100-04B9-4645-96A6-11C360F21707}"/>
    <cellStyle name="Calculation 5 4 2 2 2" xfId="12784" xr:uid="{8B14D189-17A3-4A8F-9E00-090572FCDD63}"/>
    <cellStyle name="Calculation 5 4 2 3" xfId="12785" xr:uid="{20CCE3F6-5D63-4DEB-ACEC-4B6E9E8CEC89}"/>
    <cellStyle name="Calculation 5 4 2 4" xfId="12782" xr:uid="{DA03CC19-9BFF-473D-B038-51078A001B70}"/>
    <cellStyle name="Calculation 5 4 3" xfId="12786" xr:uid="{27ABD908-B7E7-45FF-8241-A58CF1758E01}"/>
    <cellStyle name="Calculation 5 4 3 2" xfId="12787" xr:uid="{B09E8FC9-70CB-4DF8-B4E3-79F4236741E2}"/>
    <cellStyle name="Calculation 5 4 4" xfId="12788" xr:uid="{349274E4-7C19-4D01-95AF-5B7251F807C1}"/>
    <cellStyle name="Calculation 5 4 5" xfId="6587" xr:uid="{696B2C97-6F91-4A06-8ACB-70D2446C5189}"/>
    <cellStyle name="Calculation 5 5" xfId="911" xr:uid="{55C91BA0-4A4A-4D90-8D6C-E5ED8FE52556}"/>
    <cellStyle name="Calculation 5 5 2" xfId="912" xr:uid="{1A2AEB7C-F9C3-4286-8801-2B290BE9F6AC}"/>
    <cellStyle name="Calculation 5 5 2 2" xfId="12790" xr:uid="{51078DB7-5799-4D34-AD34-15622FF218EE}"/>
    <cellStyle name="Calculation 5 5 2 2 2" xfId="12791" xr:uid="{773E6D34-3EF4-4A6A-A38B-5BDA8ED7D6C3}"/>
    <cellStyle name="Calculation 5 5 2 3" xfId="12792" xr:uid="{D55197BE-F117-4E3F-AA06-7456794091A1}"/>
    <cellStyle name="Calculation 5 5 2 4" xfId="12789" xr:uid="{4FE5F08E-2382-441D-AB1E-92ED574AEC4D}"/>
    <cellStyle name="Calculation 5 5 3" xfId="12793" xr:uid="{484A9FE5-C919-480E-A5BF-171F8BDC262D}"/>
    <cellStyle name="Calculation 5 5 3 2" xfId="12794" xr:uid="{A8A8734C-B4AF-43FA-9FE5-E9368D120F47}"/>
    <cellStyle name="Calculation 5 5 4" xfId="12795" xr:uid="{B5381EF0-2D15-4C69-B2F2-647A6164C89F}"/>
    <cellStyle name="Calculation 5 5 5" xfId="6588" xr:uid="{E61E4F58-F235-41EB-8AF2-7ED7FD0134E8}"/>
    <cellStyle name="Calculation 5 6" xfId="913" xr:uid="{97E884CE-BCD3-4EBD-AABC-5FE019D50684}"/>
    <cellStyle name="Calculation 5 6 2" xfId="914" xr:uid="{CA7340B6-828C-46A7-8E53-72FCF0F077DB}"/>
    <cellStyle name="Calculation 5 6 2 2" xfId="12797" xr:uid="{FEAA1A51-8407-468B-A6D2-F055F7547292}"/>
    <cellStyle name="Calculation 5 6 2 2 2" xfId="12798" xr:uid="{C8EAC708-676D-4682-8C88-6A185B3BCD87}"/>
    <cellStyle name="Calculation 5 6 2 3" xfId="12799" xr:uid="{128C07FD-2760-4C13-BDBB-AC5408D2597D}"/>
    <cellStyle name="Calculation 5 6 2 4" xfId="12796" xr:uid="{1A1E4150-469E-4713-943B-5DB6A8CE4547}"/>
    <cellStyle name="Calculation 5 6 3" xfId="12800" xr:uid="{25DD11BE-2A39-4FB8-9EC0-597016FE7802}"/>
    <cellStyle name="Calculation 5 6 3 2" xfId="12801" xr:uid="{130BA16A-A103-48E3-9D60-795BB125D617}"/>
    <cellStyle name="Calculation 5 6 4" xfId="12802" xr:uid="{DAC7D4AC-1104-4859-AEAD-8C7D072BF475}"/>
    <cellStyle name="Calculation 5 6 5" xfId="6589" xr:uid="{466A039B-B563-458D-B625-6349BCABC8E9}"/>
    <cellStyle name="Calculation 5 7" xfId="915" xr:uid="{E16D6C99-71CF-4FFB-B881-349BA47BCF6F}"/>
    <cellStyle name="Calculation 5 7 2" xfId="916" xr:uid="{FA4EBE8F-99CD-4752-8EDE-FF6B3CA4C79F}"/>
    <cellStyle name="Calculation 5 7 2 2" xfId="12804" xr:uid="{ABE68402-E702-4C78-B994-893D54BA86DB}"/>
    <cellStyle name="Calculation 5 7 2 2 2" xfId="12805" xr:uid="{366B106A-E40F-4F6A-828D-3DDEACAA1D35}"/>
    <cellStyle name="Calculation 5 7 2 3" xfId="12806" xr:uid="{15B261EF-13B4-42FF-8B92-59EE8DBF77B4}"/>
    <cellStyle name="Calculation 5 7 2 4" xfId="12803" xr:uid="{D9B91327-E020-4B46-A433-6DB4BD889E62}"/>
    <cellStyle name="Calculation 5 7 3" xfId="12807" xr:uid="{013273B3-B355-4190-8604-F8AB6D6FB5D8}"/>
    <cellStyle name="Calculation 5 7 3 2" xfId="12808" xr:uid="{59A2E18D-4BEB-4246-A225-B46883012C21}"/>
    <cellStyle name="Calculation 5 7 4" xfId="12809" xr:uid="{569BC170-B436-4DF7-B201-E5D07EADC734}"/>
    <cellStyle name="Calculation 5 7 5" xfId="6590" xr:uid="{7E5A819A-664F-4C1E-9630-F721535136CB}"/>
    <cellStyle name="Calculation 5 8" xfId="917" xr:uid="{4B974440-25B2-4E36-8C62-3C92C3569FD6}"/>
    <cellStyle name="Calculation 5 8 2" xfId="12811" xr:uid="{8A7D8E91-DA4E-496E-9853-72CCF8EA413C}"/>
    <cellStyle name="Calculation 5 8 2 2" xfId="12812" xr:uid="{DAD8BD0C-DB07-4427-A8AE-2E131F5A735E}"/>
    <cellStyle name="Calculation 5 8 2 2 2" xfId="12813" xr:uid="{0BBAB8D9-FA8F-4E6C-87DA-838DBC3C0AA5}"/>
    <cellStyle name="Calculation 5 8 2 3" xfId="12814" xr:uid="{A4B10F47-1387-4CE3-9CC5-A9EF55F920F5}"/>
    <cellStyle name="Calculation 5 8 3" xfId="12815" xr:uid="{3B839181-9346-40D3-B7B7-68D2737D647B}"/>
    <cellStyle name="Calculation 5 8 3 2" xfId="12816" xr:uid="{CF012CDB-594B-4806-A1C2-3DB111F0F5BA}"/>
    <cellStyle name="Calculation 5 8 4" xfId="12817" xr:uid="{D11184F3-4F7A-429D-91B1-74BB9615B3D9}"/>
    <cellStyle name="Calculation 5 8 5" xfId="12810" xr:uid="{43555F9A-177B-472C-9C6F-7B795B55704C}"/>
    <cellStyle name="Calculation 5 9" xfId="5224" xr:uid="{66365FBC-BC1C-471B-B8AC-B2B5E0F4C47A}"/>
    <cellStyle name="Calculation 5 9 2" xfId="12819" xr:uid="{A76AB536-E77B-4DBC-A201-F2FBCA865323}"/>
    <cellStyle name="Calculation 5 9 2 2" xfId="12820" xr:uid="{77A937CC-EC83-4B88-862F-FA15C1C29749}"/>
    <cellStyle name="Calculation 5 9 3" xfId="12821" xr:uid="{32C85DB4-FF4C-4967-9081-D0E2F2D320D7}"/>
    <cellStyle name="Calculation 5 9 4" xfId="12818" xr:uid="{E97EA803-2229-446A-8968-B286CBC55323}"/>
    <cellStyle name="Calculation 50" xfId="918" xr:uid="{978DE064-B085-4080-B986-AB096C7961AC}"/>
    <cellStyle name="Calculation 50 2" xfId="919" xr:uid="{3B324E15-F622-4F27-B370-23039961C65D}"/>
    <cellStyle name="Calculation 50 2 2" xfId="12823" xr:uid="{2BC028B9-19A0-4965-B2B0-C7B9E63538EE}"/>
    <cellStyle name="Calculation 50 2 3" xfId="12822" xr:uid="{573087D0-B26B-493A-821C-7B29DDC8F86E}"/>
    <cellStyle name="Calculation 50 3" xfId="12824" xr:uid="{B8835317-1589-4E56-890F-42DDEEB5814A}"/>
    <cellStyle name="Calculation 50 4" xfId="6591" xr:uid="{EFC62580-D64D-46DC-8530-123A603510A9}"/>
    <cellStyle name="Calculation 51" xfId="920" xr:uid="{CFA4B8B9-0113-4C81-8B90-6365AA3F800D}"/>
    <cellStyle name="Calculation 51 2" xfId="12826" xr:uid="{EE21D7A7-4EC4-408C-8592-3D5015CE9D39}"/>
    <cellStyle name="Calculation 51 3" xfId="12825" xr:uid="{A8CC98CF-4F4D-4AEB-A83B-D7ACD252251B}"/>
    <cellStyle name="Calculation 52" xfId="12827" xr:uid="{A63F8D21-1D34-4B83-B089-7B6D2B393C6E}"/>
    <cellStyle name="Calculation 6" xfId="921" xr:uid="{3CAF70B5-4D75-4EDE-8176-103A6B1941D5}"/>
    <cellStyle name="Calculation 6 10" xfId="5370" xr:uid="{92904AF6-9176-4E3C-BD2F-B4393E093B4F}"/>
    <cellStyle name="Calculation 6 10 2" xfId="12829" xr:uid="{9937706F-AF22-474C-B6E0-B470AA081816}"/>
    <cellStyle name="Calculation 6 10 2 2" xfId="12830" xr:uid="{055472F5-DFDC-4F20-8088-04AA5691E057}"/>
    <cellStyle name="Calculation 6 10 2 2 2" xfId="12831" xr:uid="{1F7F96AF-E1A3-47E8-8708-DF726E091328}"/>
    <cellStyle name="Calculation 6 10 2 3" xfId="12832" xr:uid="{448FC54B-2A39-45F2-9CFE-FFEAB960FACA}"/>
    <cellStyle name="Calculation 6 10 3" xfId="12833" xr:uid="{1B4C974B-985C-4F42-8316-1E591178E9E2}"/>
    <cellStyle name="Calculation 6 10 3 2" xfId="12834" xr:uid="{10666AAA-C349-4C40-AD8C-EB1D85E87CFE}"/>
    <cellStyle name="Calculation 6 10 4" xfId="12835" xr:uid="{4C7DE500-464A-4819-A44C-FC323C517F97}"/>
    <cellStyle name="Calculation 6 10 5" xfId="12828" xr:uid="{205AC9D0-36BF-4372-9B45-19DC1BF01E0A}"/>
    <cellStyle name="Calculation 6 11" xfId="5762" xr:uid="{205DFAAC-8086-4F61-B215-CF26FC94768E}"/>
    <cellStyle name="Calculation 6 11 2" xfId="12837" xr:uid="{0D403A0A-D3BB-41BB-9419-B7FFA5A1CC0F}"/>
    <cellStyle name="Calculation 6 11 3" xfId="12836" xr:uid="{8D7C5584-C3C8-4C31-B6E1-AB93ACF7EB4E}"/>
    <cellStyle name="Calculation 6 12" xfId="5972" xr:uid="{8D81E51B-C9EB-44B5-A7D1-C940646AC6AA}"/>
    <cellStyle name="Calculation 6 2" xfId="922" xr:uid="{8254E541-D9A7-47D6-BD96-100E4FF998DA}"/>
    <cellStyle name="Calculation 6 2 2" xfId="923" xr:uid="{009A4249-0732-420D-B4A7-6F5DE19C35BE}"/>
    <cellStyle name="Calculation 6 2 2 2" xfId="12839" xr:uid="{0EE743EE-8F41-4B0B-BCEB-41558C95E1CF}"/>
    <cellStyle name="Calculation 6 2 2 2 2" xfId="12840" xr:uid="{41D5DAB6-C3E1-464F-B640-FD99C6EF5DD6}"/>
    <cellStyle name="Calculation 6 2 2 3" xfId="12841" xr:uid="{681158A1-3CD8-4F2E-A72E-57F30B6AAA2B}"/>
    <cellStyle name="Calculation 6 2 2 4" xfId="12838" xr:uid="{D9D94E3E-B06F-47F9-BCA2-E9E416D95CE4}"/>
    <cellStyle name="Calculation 6 2 3" xfId="12842" xr:uid="{45C1515C-AD45-45BD-B6B1-57C373A8D40F}"/>
    <cellStyle name="Calculation 6 2 3 2" xfId="12843" xr:uid="{830853F2-F0B9-4267-83E1-16AE47D1DE87}"/>
    <cellStyle name="Calculation 6 2 4" xfId="12844" xr:uid="{6FB8D0BD-AA0D-452F-B8B0-F6C5C61214FA}"/>
    <cellStyle name="Calculation 6 2 5" xfId="6592" xr:uid="{07B3C915-AE04-435C-8BFA-25F82B0EC8D2}"/>
    <cellStyle name="Calculation 6 3" xfId="924" xr:uid="{A37FAF67-4EB7-46D6-922D-7C3F7075D6D2}"/>
    <cellStyle name="Calculation 6 3 2" xfId="925" xr:uid="{2DCA2F6F-3EDC-414B-8684-F50BD3CA371F}"/>
    <cellStyle name="Calculation 6 3 2 2" xfId="12846" xr:uid="{24594B21-B548-4D44-AB35-7A90B4A5BF54}"/>
    <cellStyle name="Calculation 6 3 2 2 2" xfId="12847" xr:uid="{160F9570-F734-48D7-84A6-4493BF849B0E}"/>
    <cellStyle name="Calculation 6 3 2 3" xfId="12848" xr:uid="{E6FE0376-72BA-46B5-BA49-8ABAE7DE765E}"/>
    <cellStyle name="Calculation 6 3 2 4" xfId="12845" xr:uid="{321752B4-9615-4DFE-B10A-EBAB06C69271}"/>
    <cellStyle name="Calculation 6 3 3" xfId="12849" xr:uid="{5BAE29B7-D18C-4D47-BB96-B7F13C3B4485}"/>
    <cellStyle name="Calculation 6 3 3 2" xfId="12850" xr:uid="{3E674734-1CC6-4539-9448-93335E703670}"/>
    <cellStyle name="Calculation 6 3 4" xfId="12851" xr:uid="{F4B320FE-E45E-4223-B7D3-38AD3052D028}"/>
    <cellStyle name="Calculation 6 3 5" xfId="6593" xr:uid="{E986BF1C-02E7-4661-9A74-D457A06E6849}"/>
    <cellStyle name="Calculation 6 4" xfId="926" xr:uid="{4FA42385-13AE-4B63-9D77-9B9F495B0884}"/>
    <cellStyle name="Calculation 6 4 2" xfId="927" xr:uid="{34C5845D-6972-4903-B697-F19591B1C0EE}"/>
    <cellStyle name="Calculation 6 4 2 2" xfId="12853" xr:uid="{F8523DB5-A69E-4B3A-B03B-B2ACCAF83BD4}"/>
    <cellStyle name="Calculation 6 4 2 2 2" xfId="12854" xr:uid="{F837D2C8-6D9C-47A7-83EB-C1960CB42AC7}"/>
    <cellStyle name="Calculation 6 4 2 3" xfId="12855" xr:uid="{5B60A3A0-EC93-4F11-ADE4-136E3D941006}"/>
    <cellStyle name="Calculation 6 4 2 4" xfId="12852" xr:uid="{97CCC930-1762-4DF7-86F8-5AF5389E7978}"/>
    <cellStyle name="Calculation 6 4 3" xfId="12856" xr:uid="{B2B82023-FAF3-4BB7-80B6-3C3CD68F9323}"/>
    <cellStyle name="Calculation 6 4 3 2" xfId="12857" xr:uid="{15700053-60E9-4960-AF73-E770C9A6F0E6}"/>
    <cellStyle name="Calculation 6 4 4" xfId="12858" xr:uid="{64714603-F789-412F-8282-19F8EA3964F7}"/>
    <cellStyle name="Calculation 6 4 5" xfId="6594" xr:uid="{01204FE9-F6EE-458A-96B7-FEF9341A90AF}"/>
    <cellStyle name="Calculation 6 5" xfId="928" xr:uid="{EEC76BFD-D34D-4FDF-BD2E-490BF694A7BA}"/>
    <cellStyle name="Calculation 6 5 2" xfId="929" xr:uid="{09A52635-E260-4587-856B-9200A0EDD2E1}"/>
    <cellStyle name="Calculation 6 5 2 2" xfId="12860" xr:uid="{B2315295-D1B7-4360-8949-FD81FF05566F}"/>
    <cellStyle name="Calculation 6 5 2 2 2" xfId="12861" xr:uid="{31388235-4330-4C40-B1FF-1227F4EB3897}"/>
    <cellStyle name="Calculation 6 5 2 3" xfId="12862" xr:uid="{F3F3EAE9-A93E-4ABB-ADAE-89B452F9C02A}"/>
    <cellStyle name="Calculation 6 5 2 4" xfId="12859" xr:uid="{69CEE0DE-A708-43B4-B9B9-62C6977A2432}"/>
    <cellStyle name="Calculation 6 5 3" xfId="12863" xr:uid="{CCBB5829-3621-4E0E-AB5D-A37DDF88729E}"/>
    <cellStyle name="Calculation 6 5 3 2" xfId="12864" xr:uid="{8A7A2CC4-3340-428E-9C37-79C853CBB271}"/>
    <cellStyle name="Calculation 6 5 4" xfId="12865" xr:uid="{7D28DF0D-749D-4A76-9DE0-114D063AF3E2}"/>
    <cellStyle name="Calculation 6 5 5" xfId="6595" xr:uid="{7DA5468E-A1AF-43F8-8126-A8CCB74BBEBC}"/>
    <cellStyle name="Calculation 6 6" xfId="930" xr:uid="{960CE20E-2E20-48DA-867C-79134EFF7F27}"/>
    <cellStyle name="Calculation 6 6 2" xfId="931" xr:uid="{71CFE4D9-7B9F-49B7-8887-7671583A333B}"/>
    <cellStyle name="Calculation 6 6 2 2" xfId="12867" xr:uid="{B2208297-F4E4-4A33-87B1-E3012D9989F8}"/>
    <cellStyle name="Calculation 6 6 2 2 2" xfId="12868" xr:uid="{A1F529B8-9A42-4DDC-93A2-88DE889A4041}"/>
    <cellStyle name="Calculation 6 6 2 3" xfId="12869" xr:uid="{209804C7-1F07-4A22-AD1C-81971A9F9B3E}"/>
    <cellStyle name="Calculation 6 6 2 4" xfId="12866" xr:uid="{96E6C554-3A71-45DD-8CF9-A20776CA4F45}"/>
    <cellStyle name="Calculation 6 6 3" xfId="12870" xr:uid="{E9EC13C3-F945-443B-BEB2-4E9D71671996}"/>
    <cellStyle name="Calculation 6 6 3 2" xfId="12871" xr:uid="{3364EBC2-463A-40C0-9B1A-411A7ED0073E}"/>
    <cellStyle name="Calculation 6 6 4" xfId="12872" xr:uid="{2C698AB5-3798-4ACA-9F2F-4B8A07256412}"/>
    <cellStyle name="Calculation 6 6 5" xfId="6596" xr:uid="{C3A18115-FCA6-4D5A-94C6-DCA0DF370E7D}"/>
    <cellStyle name="Calculation 6 7" xfId="932" xr:uid="{88767076-108D-45C5-880C-6B54E6AA6AC8}"/>
    <cellStyle name="Calculation 6 7 2" xfId="933" xr:uid="{6A9ACA3A-C60F-462E-8CDB-4E5FF6847B7E}"/>
    <cellStyle name="Calculation 6 7 2 2" xfId="12874" xr:uid="{16E57E01-A16A-4848-B7CF-3AF9918C7E15}"/>
    <cellStyle name="Calculation 6 7 2 2 2" xfId="12875" xr:uid="{78A6685A-F544-4469-A21E-70CA859EA012}"/>
    <cellStyle name="Calculation 6 7 2 3" xfId="12876" xr:uid="{F6072A41-7110-4521-B885-948993B73001}"/>
    <cellStyle name="Calculation 6 7 2 4" xfId="12873" xr:uid="{926906D9-1F3D-4ED0-B44A-36CA700A2B1F}"/>
    <cellStyle name="Calculation 6 7 3" xfId="12877" xr:uid="{AA5D30C0-E887-402A-9C9F-12E062815C23}"/>
    <cellStyle name="Calculation 6 7 3 2" xfId="12878" xr:uid="{9C8B04F0-1BE1-4530-AC7B-762DCC092AEC}"/>
    <cellStyle name="Calculation 6 7 4" xfId="12879" xr:uid="{C32A5F93-4F79-4C3E-9610-89A250CC10C7}"/>
    <cellStyle name="Calculation 6 7 5" xfId="6597" xr:uid="{A2AE12C5-59D4-4772-A7DD-94C9F3C64F89}"/>
    <cellStyle name="Calculation 6 8" xfId="934" xr:uid="{073C8222-6642-49B4-AECD-F0809AB6B7E2}"/>
    <cellStyle name="Calculation 6 8 2" xfId="12881" xr:uid="{5CF61A49-FA58-45DB-ACDB-DB761A4B4F4D}"/>
    <cellStyle name="Calculation 6 8 2 2" xfId="12882" xr:uid="{90D91B64-0DF7-4010-BED9-3B310568B893}"/>
    <cellStyle name="Calculation 6 8 2 2 2" xfId="12883" xr:uid="{6531556B-39BF-43B8-8D50-541F71583B47}"/>
    <cellStyle name="Calculation 6 8 2 3" xfId="12884" xr:uid="{8A50A6EC-1789-44B7-A503-DDA241D5AADD}"/>
    <cellStyle name="Calculation 6 8 3" xfId="12885" xr:uid="{7ED5D37D-B465-43BD-962E-07972DABCE44}"/>
    <cellStyle name="Calculation 6 8 3 2" xfId="12886" xr:uid="{9B776440-EF94-4663-BADD-A16C23621559}"/>
    <cellStyle name="Calculation 6 8 4" xfId="12887" xr:uid="{12FDFB54-7EED-4389-B997-E854FD3BB741}"/>
    <cellStyle name="Calculation 6 8 5" xfId="12880" xr:uid="{F53E7511-5CD5-4A5D-9C47-A528BD0D1262}"/>
    <cellStyle name="Calculation 6 9" xfId="5271" xr:uid="{8C8C18BD-7B81-422B-A939-19926607861E}"/>
    <cellStyle name="Calculation 6 9 2" xfId="12889" xr:uid="{EB316A9B-E126-43C8-9CB4-BC51CAC0B9AD}"/>
    <cellStyle name="Calculation 6 9 2 2" xfId="12890" xr:uid="{8D96455F-79E8-4A04-A35F-5F1A7D40E8D9}"/>
    <cellStyle name="Calculation 6 9 3" xfId="12891" xr:uid="{FCE53EDF-853B-4764-A31A-0B484AC0AE10}"/>
    <cellStyle name="Calculation 6 9 4" xfId="12888" xr:uid="{58678308-C353-432F-BC51-2E2E3456E21C}"/>
    <cellStyle name="Calculation 7" xfId="935" xr:uid="{0EC58AAC-1411-49D2-B52A-AF0EB2C26899}"/>
    <cellStyle name="Calculation 7 10" xfId="5388" xr:uid="{F339E658-F869-4490-8254-0ED8F1CC9CC5}"/>
    <cellStyle name="Calculation 7 10 2" xfId="12893" xr:uid="{91D3C8BA-7087-4888-83AD-FEAC98BEFBF3}"/>
    <cellStyle name="Calculation 7 10 2 2" xfId="12894" xr:uid="{6DDB35FA-F98B-420F-8CB8-DDC009DF89FE}"/>
    <cellStyle name="Calculation 7 10 2 2 2" xfId="12895" xr:uid="{7DC52715-C6CD-4F0B-A19E-24CF0ECAA865}"/>
    <cellStyle name="Calculation 7 10 2 3" xfId="12896" xr:uid="{A868C294-1C4F-41E4-8CA5-2F6AD0EF8BA0}"/>
    <cellStyle name="Calculation 7 10 3" xfId="12897" xr:uid="{08D8D0D4-BD33-4DE6-9276-1E0E88A09036}"/>
    <cellStyle name="Calculation 7 10 3 2" xfId="12898" xr:uid="{AAAFE0B8-6881-464A-ACB6-A14FD7ABF8AB}"/>
    <cellStyle name="Calculation 7 10 4" xfId="12899" xr:uid="{8BFC5F15-0098-447E-939D-FF243E4A1EFD}"/>
    <cellStyle name="Calculation 7 10 5" xfId="12892" xr:uid="{43662955-5AB2-43D7-BB12-845082975A35}"/>
    <cellStyle name="Calculation 7 11" xfId="5869" xr:uid="{23A45A78-A5CD-48BC-9558-25A706FE7C10}"/>
    <cellStyle name="Calculation 7 11 2" xfId="12901" xr:uid="{C2195740-AEDC-4429-A9A2-95CE9A70C269}"/>
    <cellStyle name="Calculation 7 11 3" xfId="12900" xr:uid="{4DA17161-4FD0-4F13-811F-C1DE95F13AFA}"/>
    <cellStyle name="Calculation 7 12" xfId="5877" xr:uid="{771813DA-34AB-4665-81DB-FC5564301765}"/>
    <cellStyle name="Calculation 7 2" xfId="936" xr:uid="{C73CEEA8-4549-46E2-943E-292FF42C4396}"/>
    <cellStyle name="Calculation 7 2 2" xfId="937" xr:uid="{FFA55AF1-935C-4242-91CB-038C4E7DCF2A}"/>
    <cellStyle name="Calculation 7 2 2 2" xfId="12903" xr:uid="{1D0C1700-28F6-4F2E-A3BD-50503605DEDC}"/>
    <cellStyle name="Calculation 7 2 2 2 2" xfId="12904" xr:uid="{115834AA-42E0-468E-B0B1-E9D960CF03E9}"/>
    <cellStyle name="Calculation 7 2 2 3" xfId="12905" xr:uid="{03DCF640-B381-4723-9E68-4F053F732F8A}"/>
    <cellStyle name="Calculation 7 2 2 4" xfId="12902" xr:uid="{F0161291-991A-41A8-82D4-80BC5AABA991}"/>
    <cellStyle name="Calculation 7 2 3" xfId="12906" xr:uid="{C4D1F8AE-D9F1-479B-813F-EC329D0716C2}"/>
    <cellStyle name="Calculation 7 2 3 2" xfId="12907" xr:uid="{63BC12FC-01EE-4EB7-9A17-D02F5F738707}"/>
    <cellStyle name="Calculation 7 2 4" xfId="12908" xr:uid="{406D939E-D26B-4841-912B-30DB579C6DBB}"/>
    <cellStyle name="Calculation 7 2 5" xfId="6598" xr:uid="{A54F5FC8-20B9-48E5-9B5A-6A973FE66526}"/>
    <cellStyle name="Calculation 7 3" xfId="938" xr:uid="{82859969-4FC4-46DC-97D5-0E287C16E94B}"/>
    <cellStyle name="Calculation 7 3 2" xfId="939" xr:uid="{C3213ECB-9D25-40A6-9D27-70AA077693D0}"/>
    <cellStyle name="Calculation 7 3 2 2" xfId="12910" xr:uid="{86097D98-FB0C-4125-85ED-55075E9D5BAC}"/>
    <cellStyle name="Calculation 7 3 2 2 2" xfId="12911" xr:uid="{76CBA9F4-37C4-470F-B38C-B21DD69EB419}"/>
    <cellStyle name="Calculation 7 3 2 3" xfId="12912" xr:uid="{73BDE958-3B83-4C0A-9A75-33BD6F63666C}"/>
    <cellStyle name="Calculation 7 3 2 4" xfId="12909" xr:uid="{2635EFA0-49F5-49DD-BB8A-73119C4D133F}"/>
    <cellStyle name="Calculation 7 3 3" xfId="12913" xr:uid="{1C45A3D7-3402-4D1D-825F-97DBB25621B3}"/>
    <cellStyle name="Calculation 7 3 3 2" xfId="12914" xr:uid="{EE0C4125-C6C2-4575-9386-913C464B8870}"/>
    <cellStyle name="Calculation 7 3 4" xfId="12915" xr:uid="{2891E630-5617-44DF-99D8-709BAC452822}"/>
    <cellStyle name="Calculation 7 3 5" xfId="6599" xr:uid="{3EE6E11A-CA02-401C-83F9-3731E95B0393}"/>
    <cellStyle name="Calculation 7 4" xfId="940" xr:uid="{F9291EFE-D91F-41FD-9611-10F520262229}"/>
    <cellStyle name="Calculation 7 4 2" xfId="941" xr:uid="{C19C2E77-F34C-4153-A73D-B469C2E995CB}"/>
    <cellStyle name="Calculation 7 4 2 2" xfId="12917" xr:uid="{06E3C856-862F-4C78-94B0-232503AE2B97}"/>
    <cellStyle name="Calculation 7 4 2 2 2" xfId="12918" xr:uid="{9F82F304-E009-4843-9202-7EB78918228F}"/>
    <cellStyle name="Calculation 7 4 2 3" xfId="12919" xr:uid="{098A83AC-5044-42D5-8EB4-5E95A0E479AF}"/>
    <cellStyle name="Calculation 7 4 2 4" xfId="12916" xr:uid="{2AF638BE-8105-474B-80C7-1155FF5ECB07}"/>
    <cellStyle name="Calculation 7 4 3" xfId="12920" xr:uid="{E16B2F70-25A1-402C-9523-3D143EA797DC}"/>
    <cellStyle name="Calculation 7 4 3 2" xfId="12921" xr:uid="{D5F7CA75-D0BF-4FFD-82E3-E8239DD34F3D}"/>
    <cellStyle name="Calculation 7 4 4" xfId="12922" xr:uid="{27AD57A0-1473-4FE5-A2E4-799F04E87EF3}"/>
    <cellStyle name="Calculation 7 4 5" xfId="6600" xr:uid="{BAB571F0-9255-4587-84A6-11E5B0951C12}"/>
    <cellStyle name="Calculation 7 5" xfId="942" xr:uid="{54529C6E-5861-428F-AE23-FB01DC387E51}"/>
    <cellStyle name="Calculation 7 5 2" xfId="943" xr:uid="{AE406775-D64E-4C2D-A3F9-D1BDA9BBDC7A}"/>
    <cellStyle name="Calculation 7 5 2 2" xfId="12924" xr:uid="{5C2E48CE-4479-4DDC-A753-3CB806BDB7BC}"/>
    <cellStyle name="Calculation 7 5 2 2 2" xfId="12925" xr:uid="{C0C3F65D-A080-49AA-8C36-85046F45FCA2}"/>
    <cellStyle name="Calculation 7 5 2 3" xfId="12926" xr:uid="{2A004530-9F92-4306-8641-2DF62BCC97CA}"/>
    <cellStyle name="Calculation 7 5 2 4" xfId="12923" xr:uid="{26EA013C-4AEA-46D7-A820-EC851167EE28}"/>
    <cellStyle name="Calculation 7 5 3" xfId="12927" xr:uid="{3975BE9F-9361-4575-97B0-9BEEA7B469BD}"/>
    <cellStyle name="Calculation 7 5 3 2" xfId="12928" xr:uid="{26C7ADA1-BA1C-4176-88BA-80235836BEC6}"/>
    <cellStyle name="Calculation 7 5 4" xfId="12929" xr:uid="{5F265F39-4B4A-47E2-B157-8DE1802F4DCF}"/>
    <cellStyle name="Calculation 7 5 5" xfId="6601" xr:uid="{C8594C29-9E6F-465E-A38C-965628B62A6F}"/>
    <cellStyle name="Calculation 7 6" xfId="944" xr:uid="{A88E697B-6B88-471B-B71D-01C0C7A78538}"/>
    <cellStyle name="Calculation 7 6 2" xfId="945" xr:uid="{E231008D-0415-44FD-9166-ED3B63B1E677}"/>
    <cellStyle name="Calculation 7 6 2 2" xfId="12931" xr:uid="{19BCF68B-7F40-414B-8ACD-A1119BFAFF34}"/>
    <cellStyle name="Calculation 7 6 2 2 2" xfId="12932" xr:uid="{E3F18C36-4C53-40E9-94D9-EA9565BD4728}"/>
    <cellStyle name="Calculation 7 6 2 3" xfId="12933" xr:uid="{0F3572AA-CF3B-4524-AE08-A6AB7E5B892E}"/>
    <cellStyle name="Calculation 7 6 2 4" xfId="12930" xr:uid="{697B01D9-0A53-4920-BBA8-031631FF6435}"/>
    <cellStyle name="Calculation 7 6 3" xfId="12934" xr:uid="{4672056C-E3D3-4F26-A648-F242B41C8E0A}"/>
    <cellStyle name="Calculation 7 6 3 2" xfId="12935" xr:uid="{E0576C91-2FF5-463D-A2BB-02335E70D339}"/>
    <cellStyle name="Calculation 7 6 4" xfId="12936" xr:uid="{5C12C8CF-D24E-4CED-B52B-820EE09338FB}"/>
    <cellStyle name="Calculation 7 6 5" xfId="6602" xr:uid="{4911CDFB-8BFB-4928-9388-B88C38C5B61A}"/>
    <cellStyle name="Calculation 7 7" xfId="946" xr:uid="{756AB125-01F7-453A-B250-45563C92B1E2}"/>
    <cellStyle name="Calculation 7 7 2" xfId="947" xr:uid="{9403624F-32AF-4507-80BC-CB072EC86E68}"/>
    <cellStyle name="Calculation 7 7 2 2" xfId="12938" xr:uid="{66D2D787-9270-40DD-BE62-484AA47C2AE0}"/>
    <cellStyle name="Calculation 7 7 2 2 2" xfId="12939" xr:uid="{93B31648-349A-4318-BC68-2FB7ACC331B4}"/>
    <cellStyle name="Calculation 7 7 2 3" xfId="12940" xr:uid="{ECF9DE63-1FA2-4820-89EA-6831B79BD7E4}"/>
    <cellStyle name="Calculation 7 7 2 4" xfId="12937" xr:uid="{9931406F-66BF-4BDF-970A-60A44E8A3029}"/>
    <cellStyle name="Calculation 7 7 3" xfId="12941" xr:uid="{6A9ECE86-EC0D-4BED-88D3-8FA53A4656A7}"/>
    <cellStyle name="Calculation 7 7 3 2" xfId="12942" xr:uid="{59274114-85B7-4F55-BFC1-CD3F7117D1FF}"/>
    <cellStyle name="Calculation 7 7 4" xfId="12943" xr:uid="{8EB54C82-0C10-4A2E-81AF-8FA6BB1F6354}"/>
    <cellStyle name="Calculation 7 7 5" xfId="6603" xr:uid="{945EFBDA-7AB6-47C2-A4F9-98707CE0D66F}"/>
    <cellStyle name="Calculation 7 8" xfId="948" xr:uid="{830876B8-621D-4742-928E-31B8F99AE735}"/>
    <cellStyle name="Calculation 7 8 2" xfId="12945" xr:uid="{E3C42321-72A6-4925-A707-1F1195813C16}"/>
    <cellStyle name="Calculation 7 8 2 2" xfId="12946" xr:uid="{89D44706-3703-47C8-8D12-AEE28717E0C7}"/>
    <cellStyle name="Calculation 7 8 2 2 2" xfId="12947" xr:uid="{B735273D-8B4A-429D-90AC-179E5E62CCC9}"/>
    <cellStyle name="Calculation 7 8 2 3" xfId="12948" xr:uid="{A9E7DEB8-CCEE-4F85-BDAE-2D80422C3D7E}"/>
    <cellStyle name="Calculation 7 8 3" xfId="12949" xr:uid="{90DDBB02-4A83-446C-9E98-C3AFA403BCE0}"/>
    <cellStyle name="Calculation 7 8 3 2" xfId="12950" xr:uid="{9A185CE8-D9D3-48DF-9E47-F5F8AB6BA9DC}"/>
    <cellStyle name="Calculation 7 8 4" xfId="12951" xr:uid="{924B701C-F833-4741-8011-7AB8F5CEA251}"/>
    <cellStyle name="Calculation 7 8 5" xfId="12944" xr:uid="{19F1910F-4490-4E2C-9CB0-A3730C8B06A2}"/>
    <cellStyle name="Calculation 7 9" xfId="5226" xr:uid="{2D48AE2D-8663-48C4-8CDB-5B72BC9A38E7}"/>
    <cellStyle name="Calculation 7 9 2" xfId="12953" xr:uid="{8B9EF0B8-EBA8-4EFC-9317-132D38ABE916}"/>
    <cellStyle name="Calculation 7 9 2 2" xfId="12954" xr:uid="{F6EBEC17-C9F4-47B1-BB98-4936CD5B4679}"/>
    <cellStyle name="Calculation 7 9 3" xfId="12955" xr:uid="{63419C7E-63F5-43B7-A8FC-B8B974488CC9}"/>
    <cellStyle name="Calculation 7 9 4" xfId="12952" xr:uid="{A5B89D5A-7040-443D-AD7C-84A3F23EBEEB}"/>
    <cellStyle name="Calculation 8" xfId="949" xr:uid="{5B7E4ABF-27D9-445B-A0C2-06BA61506D73}"/>
    <cellStyle name="Calculation 8 10" xfId="5305" xr:uid="{3E34B0D7-555C-4D9C-915B-31D4BE9B773F}"/>
    <cellStyle name="Calculation 8 10 2" xfId="12957" xr:uid="{765A5F58-EB01-4D2F-B3AE-2C01D13D60BF}"/>
    <cellStyle name="Calculation 8 10 2 2" xfId="12958" xr:uid="{555B9621-C972-4A7C-9DE4-BBEBBADDB945}"/>
    <cellStyle name="Calculation 8 10 2 2 2" xfId="12959" xr:uid="{19225204-21DD-490C-A75C-7557586649D4}"/>
    <cellStyle name="Calculation 8 10 2 3" xfId="12960" xr:uid="{BE36CD55-94CA-424E-A0AA-BF92A2A1FBFD}"/>
    <cellStyle name="Calculation 8 10 3" xfId="12961" xr:uid="{808B16BA-B52B-4574-8F1F-CFF10E03C535}"/>
    <cellStyle name="Calculation 8 10 3 2" xfId="12962" xr:uid="{49D1E828-899B-4C84-8F52-277EF403B3C0}"/>
    <cellStyle name="Calculation 8 10 4" xfId="12963" xr:uid="{A2AB6EB5-A626-4D66-AC8F-CF2AA963A1BA}"/>
    <cellStyle name="Calculation 8 10 5" xfId="12956" xr:uid="{165D8CCE-D52C-463E-99C4-0A05962B9437}"/>
    <cellStyle name="Calculation 8 11" xfId="5830" xr:uid="{FFFC371B-97BA-491F-8257-A12F69ED8EB4}"/>
    <cellStyle name="Calculation 8 11 2" xfId="12965" xr:uid="{EE0242CF-2612-4184-AFF1-C70E5EA00002}"/>
    <cellStyle name="Calculation 8 11 3" xfId="12964" xr:uid="{77DB87E0-39B2-415E-862B-2E97D2E9FB6C}"/>
    <cellStyle name="Calculation 8 12" xfId="5876" xr:uid="{A5EC80BE-E3E2-497B-981A-752E3D6FB0BE}"/>
    <cellStyle name="Calculation 8 2" xfId="950" xr:uid="{3759E8A1-A2A1-43BD-B4A8-07BE9082E2B4}"/>
    <cellStyle name="Calculation 8 2 2" xfId="951" xr:uid="{78C6D1AA-32F8-423D-ABFD-80344AF135AC}"/>
    <cellStyle name="Calculation 8 2 2 2" xfId="12967" xr:uid="{5ACDF730-A71B-4FBF-A540-4B20CF763532}"/>
    <cellStyle name="Calculation 8 2 2 2 2" xfId="12968" xr:uid="{8C95A96B-1FBA-42AE-A5A7-D1D722CCD0B5}"/>
    <cellStyle name="Calculation 8 2 2 3" xfId="12969" xr:uid="{826253E9-D231-40C7-BD4D-EC2C0206D95A}"/>
    <cellStyle name="Calculation 8 2 2 4" xfId="12966" xr:uid="{FE528F8E-E787-424B-9D65-9990454A55A5}"/>
    <cellStyle name="Calculation 8 2 3" xfId="12970" xr:uid="{8DAAE10A-A6C6-43FA-A5EB-22574132CD40}"/>
    <cellStyle name="Calculation 8 2 3 2" xfId="12971" xr:uid="{0B76ABDF-6A53-4BA4-B9D0-8DE9D388678E}"/>
    <cellStyle name="Calculation 8 2 4" xfId="12972" xr:uid="{204A3782-7101-4016-BFA9-E70D66461BB0}"/>
    <cellStyle name="Calculation 8 2 5" xfId="6604" xr:uid="{E885DC6E-9792-4DC1-9ECB-6E90F84ADEDD}"/>
    <cellStyle name="Calculation 8 3" xfId="952" xr:uid="{EDC78BCB-4009-44AF-880A-7ACF7F818336}"/>
    <cellStyle name="Calculation 8 3 2" xfId="953" xr:uid="{D8AEDBA1-8EEA-4449-8DB7-B863A9A08E53}"/>
    <cellStyle name="Calculation 8 3 2 2" xfId="12974" xr:uid="{B7189369-61C5-4880-8CBF-409229329155}"/>
    <cellStyle name="Calculation 8 3 2 2 2" xfId="12975" xr:uid="{46632D81-37FC-43C9-A9A8-4EC687B7C9C7}"/>
    <cellStyle name="Calculation 8 3 2 3" xfId="12976" xr:uid="{0E89EC07-A051-4557-A634-298224621F9A}"/>
    <cellStyle name="Calculation 8 3 2 4" xfId="12973" xr:uid="{DD91B5C8-B399-41B9-9B5D-BD6BC35C7545}"/>
    <cellStyle name="Calculation 8 3 3" xfId="12977" xr:uid="{C60A3D01-26DD-48AD-A9CF-125C1C139BFB}"/>
    <cellStyle name="Calculation 8 3 3 2" xfId="12978" xr:uid="{579D5A47-798A-43BF-9943-C4C01B7801ED}"/>
    <cellStyle name="Calculation 8 3 4" xfId="12979" xr:uid="{8C14FC6E-D942-4AF4-A851-C5105A44E1BA}"/>
    <cellStyle name="Calculation 8 3 5" xfId="6605" xr:uid="{E0AC724F-8B95-4C6C-B0B1-649EB7728547}"/>
    <cellStyle name="Calculation 8 4" xfId="954" xr:uid="{482F4425-4240-41C7-82D2-D11C79A7FDB4}"/>
    <cellStyle name="Calculation 8 4 2" xfId="955" xr:uid="{B0C5BE22-1AEC-47D6-82C4-AA00EA1716D9}"/>
    <cellStyle name="Calculation 8 4 2 2" xfId="12981" xr:uid="{4E1D70BE-3A93-47CE-9D5A-7A2A2DDCDC12}"/>
    <cellStyle name="Calculation 8 4 2 2 2" xfId="12982" xr:uid="{5F3B18BB-B114-4EC4-ACBC-63D45F510A24}"/>
    <cellStyle name="Calculation 8 4 2 3" xfId="12983" xr:uid="{E0C02F84-70E1-4ADE-8618-375AFFAE04ED}"/>
    <cellStyle name="Calculation 8 4 2 4" xfId="12980" xr:uid="{8F828D53-ED41-4DCA-B71A-A66F3CF87807}"/>
    <cellStyle name="Calculation 8 4 3" xfId="12984" xr:uid="{E3CE04A1-2953-4C02-968A-E314146E90F6}"/>
    <cellStyle name="Calculation 8 4 3 2" xfId="12985" xr:uid="{B446EA30-DAAF-4FB4-9E55-92F32C053622}"/>
    <cellStyle name="Calculation 8 4 4" xfId="12986" xr:uid="{E20F9643-CCE2-4AAC-8B62-03FC3744BF3F}"/>
    <cellStyle name="Calculation 8 4 5" xfId="6606" xr:uid="{0F09A960-2CF6-4543-80D3-D7597040EE16}"/>
    <cellStyle name="Calculation 8 5" xfId="956" xr:uid="{AEB59816-FF83-4151-87C5-4C9105A10885}"/>
    <cellStyle name="Calculation 8 5 2" xfId="957" xr:uid="{CAEC8EF8-65DE-4A79-9A81-DB89F5E0C4F5}"/>
    <cellStyle name="Calculation 8 5 2 2" xfId="12988" xr:uid="{216F15D1-5EC7-42CD-8C17-C8584AD75AF7}"/>
    <cellStyle name="Calculation 8 5 2 2 2" xfId="12989" xr:uid="{2710BFC7-B4E4-409C-9EF3-89D16E1772D5}"/>
    <cellStyle name="Calculation 8 5 2 3" xfId="12990" xr:uid="{921384A4-0050-4A62-983D-E1D79661FB3A}"/>
    <cellStyle name="Calculation 8 5 2 4" xfId="12987" xr:uid="{EC49EEE8-E6D0-41D9-9D5B-503B4DE20186}"/>
    <cellStyle name="Calculation 8 5 3" xfId="12991" xr:uid="{7B22057E-D0FA-42B0-BAEA-D0A30F3210A8}"/>
    <cellStyle name="Calculation 8 5 3 2" xfId="12992" xr:uid="{51F02A46-BE74-4328-8F62-9BD83A4C3D23}"/>
    <cellStyle name="Calculation 8 5 4" xfId="12993" xr:uid="{A02A0283-C951-49BA-A5F5-E161235F84B5}"/>
    <cellStyle name="Calculation 8 5 5" xfId="6607" xr:uid="{925B9BEB-CBDD-4ACC-9950-0D851B7F4B80}"/>
    <cellStyle name="Calculation 8 6" xfId="958" xr:uid="{1B67C205-DEBC-4542-9031-91A1A26D5018}"/>
    <cellStyle name="Calculation 8 6 2" xfId="959" xr:uid="{C1F5BBF8-D117-4D74-A042-6B93BC9B75D2}"/>
    <cellStyle name="Calculation 8 6 2 2" xfId="12995" xr:uid="{8E723817-4985-43B7-9473-BE6D791576A8}"/>
    <cellStyle name="Calculation 8 6 2 2 2" xfId="12996" xr:uid="{C430193D-6BA4-4428-8305-5F505DE4B9CD}"/>
    <cellStyle name="Calculation 8 6 2 3" xfId="12997" xr:uid="{A133B531-818A-4BA6-B80D-FD2D6589CB9E}"/>
    <cellStyle name="Calculation 8 6 2 4" xfId="12994" xr:uid="{F210A1A6-DFEA-41CB-95A8-64995ADEC04D}"/>
    <cellStyle name="Calculation 8 6 3" xfId="12998" xr:uid="{97830547-B9E0-43E4-BA6A-AD963E5C1247}"/>
    <cellStyle name="Calculation 8 6 3 2" xfId="12999" xr:uid="{23B89200-3EB0-4B94-8C99-F7BDA84BD8A4}"/>
    <cellStyle name="Calculation 8 6 4" xfId="13000" xr:uid="{6F139BF3-2476-4021-BC23-700EAF230CED}"/>
    <cellStyle name="Calculation 8 6 5" xfId="6608" xr:uid="{06ED0F5B-5795-446E-A1FB-BEEF267328D9}"/>
    <cellStyle name="Calculation 8 7" xfId="960" xr:uid="{2D504B4E-6DEF-43DD-9977-98B3EE4786B7}"/>
    <cellStyle name="Calculation 8 7 2" xfId="961" xr:uid="{2C25DC59-D01C-4B66-9B85-2EB25F4CF127}"/>
    <cellStyle name="Calculation 8 7 2 2" xfId="13002" xr:uid="{E898C48E-B297-41CA-852C-0E9B9A5DB3E8}"/>
    <cellStyle name="Calculation 8 7 2 2 2" xfId="13003" xr:uid="{8A15220B-C709-4923-A67B-66AAC2F08976}"/>
    <cellStyle name="Calculation 8 7 2 3" xfId="13004" xr:uid="{EB724B40-78A6-40AE-ADD6-A9A675E492CF}"/>
    <cellStyle name="Calculation 8 7 2 4" xfId="13001" xr:uid="{35DA2F00-DA29-4D6B-BE9A-0F02D0151577}"/>
    <cellStyle name="Calculation 8 7 3" xfId="13005" xr:uid="{33C49776-8C44-428E-AC63-E6F1FF2C7EC5}"/>
    <cellStyle name="Calculation 8 7 3 2" xfId="13006" xr:uid="{1D87A6CC-1746-4A92-AF37-B4324643A0BF}"/>
    <cellStyle name="Calculation 8 7 4" xfId="13007" xr:uid="{AE977587-8806-47EC-94A9-EA12FDFFEFAD}"/>
    <cellStyle name="Calculation 8 7 5" xfId="6609" xr:uid="{6B41E02C-0935-4ED3-9636-DDC5F6B700D4}"/>
    <cellStyle name="Calculation 8 8" xfId="962" xr:uid="{F97F9A08-36FA-4E94-8BCB-FF7BF6A9B00C}"/>
    <cellStyle name="Calculation 8 8 2" xfId="13009" xr:uid="{A507ACA8-574E-4F08-98D3-EB20D579656B}"/>
    <cellStyle name="Calculation 8 8 2 2" xfId="13010" xr:uid="{939BDCD0-CF6F-4E80-8A26-7431AD43180A}"/>
    <cellStyle name="Calculation 8 8 2 2 2" xfId="13011" xr:uid="{899B3D6A-2569-4BBA-B7A0-3E8EFF6276A6}"/>
    <cellStyle name="Calculation 8 8 2 3" xfId="13012" xr:uid="{5118326D-FBDB-4F34-BC75-44A6D2733CD5}"/>
    <cellStyle name="Calculation 8 8 3" xfId="13013" xr:uid="{1EA2EEC9-1268-4E95-B520-85A2A63CB85A}"/>
    <cellStyle name="Calculation 8 8 3 2" xfId="13014" xr:uid="{E56D8174-E185-4345-8382-F0798BDC8165}"/>
    <cellStyle name="Calculation 8 8 4" xfId="13015" xr:uid="{17BBDE3E-3A26-4A12-B0F9-96759951C1BC}"/>
    <cellStyle name="Calculation 8 8 5" xfId="13008" xr:uid="{9EBE64ED-3943-492A-911B-F570F8DC2749}"/>
    <cellStyle name="Calculation 8 9" xfId="5225" xr:uid="{56F5C8BC-17C1-41B7-8A44-9C82ACCA8A60}"/>
    <cellStyle name="Calculation 8 9 2" xfId="13017" xr:uid="{B0A88906-F841-436D-87F8-1E0F255799BB}"/>
    <cellStyle name="Calculation 8 9 2 2" xfId="13018" xr:uid="{58FE73AD-FBD4-4182-A188-755F6538F6C5}"/>
    <cellStyle name="Calculation 8 9 3" xfId="13019" xr:uid="{DA74F03A-9DD0-498C-9FDC-C73CA58D77EB}"/>
    <cellStyle name="Calculation 8 9 4" xfId="13016" xr:uid="{FAB36A51-25E6-4BE9-92D9-B46EE9D172FC}"/>
    <cellStyle name="Calculation 9" xfId="963" xr:uid="{9AF83766-FB72-4194-9750-D79668C3ADE2}"/>
    <cellStyle name="Calculation 9 10" xfId="5243" xr:uid="{E07F8D9E-36D0-416B-94B8-6B1A40E82308}"/>
    <cellStyle name="Calculation 9 10 2" xfId="13021" xr:uid="{B36D9040-B2D7-436D-8CCB-D2862D5CDC43}"/>
    <cellStyle name="Calculation 9 10 2 2" xfId="13022" xr:uid="{B2F0FB4F-79D3-472E-8B86-D14D5E7777D1}"/>
    <cellStyle name="Calculation 9 10 2 2 2" xfId="13023" xr:uid="{137E7123-F087-420A-8C92-814D8EFE15A8}"/>
    <cellStyle name="Calculation 9 10 2 3" xfId="13024" xr:uid="{C1DBDB39-C58C-4C3F-974A-609BB30DEFE1}"/>
    <cellStyle name="Calculation 9 10 3" xfId="13025" xr:uid="{EAEA38DE-7C49-499D-A092-86885F69E26A}"/>
    <cellStyle name="Calculation 9 10 3 2" xfId="13026" xr:uid="{5A9A8AB6-88ED-4FCD-A613-F546C3F69542}"/>
    <cellStyle name="Calculation 9 10 4" xfId="13027" xr:uid="{C94B5B48-AACF-47FE-9C9F-19BBDBDC294E}"/>
    <cellStyle name="Calculation 9 10 5" xfId="13020" xr:uid="{BB756C49-9035-4D33-83F6-BB24FB005329}"/>
    <cellStyle name="Calculation 9 11" xfId="5868" xr:uid="{209BA6EB-87BC-49A7-B372-8F2052C07402}"/>
    <cellStyle name="Calculation 9 11 2" xfId="13029" xr:uid="{0681EC36-86DA-4385-B76F-B4647C17F6E1}"/>
    <cellStyle name="Calculation 9 11 3" xfId="13028" xr:uid="{7AA290DC-16B8-4BE5-964B-7D7A7C12CC3A}"/>
    <cellStyle name="Calculation 9 12" xfId="5898" xr:uid="{D85288A2-49D9-4702-9E3F-9744A786AA2D}"/>
    <cellStyle name="Calculation 9 2" xfId="964" xr:uid="{F18B7C6C-037E-472F-A7E9-F792D5A76B96}"/>
    <cellStyle name="Calculation 9 2 2" xfId="965" xr:uid="{DEF226AF-231F-4D40-98BA-58C072242F27}"/>
    <cellStyle name="Calculation 9 2 2 2" xfId="13031" xr:uid="{B58671EC-A9B5-4EEA-A362-B3C3A2C5E173}"/>
    <cellStyle name="Calculation 9 2 2 2 2" xfId="13032" xr:uid="{8E70D595-EEC3-477C-9836-DDE4E323EE2D}"/>
    <cellStyle name="Calculation 9 2 2 3" xfId="13033" xr:uid="{7B676EE7-D534-4705-AC05-74EF7F4AB7C9}"/>
    <cellStyle name="Calculation 9 2 2 4" xfId="13030" xr:uid="{09AD4305-4F8C-4055-AA10-03E86ADC9B46}"/>
    <cellStyle name="Calculation 9 2 3" xfId="13034" xr:uid="{2B119035-10F7-4571-B64E-8D286971EDE4}"/>
    <cellStyle name="Calculation 9 2 3 2" xfId="13035" xr:uid="{E8616B3D-7233-4711-AC30-C2B419280EA3}"/>
    <cellStyle name="Calculation 9 2 4" xfId="13036" xr:uid="{3E876FF9-B799-4DB6-B43A-42FD7B8033CF}"/>
    <cellStyle name="Calculation 9 2 5" xfId="6610" xr:uid="{3EBA90D7-0A0A-4FEF-85EC-0C5064A1EE11}"/>
    <cellStyle name="Calculation 9 3" xfId="966" xr:uid="{53A170E5-91DD-4599-83E3-C7892C24F0CE}"/>
    <cellStyle name="Calculation 9 3 2" xfId="967" xr:uid="{DDE6227A-DCD3-4D39-B0E6-E5AD054E0540}"/>
    <cellStyle name="Calculation 9 3 2 2" xfId="13038" xr:uid="{AAAAE017-CA22-4B90-B35E-1A8ABBFC6577}"/>
    <cellStyle name="Calculation 9 3 2 2 2" xfId="13039" xr:uid="{5B9DE79C-833A-4F04-9A7E-CD3BEF91490F}"/>
    <cellStyle name="Calculation 9 3 2 3" xfId="13040" xr:uid="{A5698ED6-9CBB-4C74-ACBB-CEC0311AA966}"/>
    <cellStyle name="Calculation 9 3 2 4" xfId="13037" xr:uid="{D5276773-21B7-48EF-A652-54EFBF1E2DE4}"/>
    <cellStyle name="Calculation 9 3 3" xfId="13041" xr:uid="{28ECF974-9524-498C-A066-422712354DEC}"/>
    <cellStyle name="Calculation 9 3 3 2" xfId="13042" xr:uid="{CF2DA23A-4C63-4D59-8585-21D7CEFEBB42}"/>
    <cellStyle name="Calculation 9 3 4" xfId="13043" xr:uid="{893EA027-1AE6-48FC-92AA-23445543F22B}"/>
    <cellStyle name="Calculation 9 3 5" xfId="6611" xr:uid="{DF8D0C36-CFCF-47CF-8CB4-17A74EFAAEE2}"/>
    <cellStyle name="Calculation 9 4" xfId="968" xr:uid="{90FCD761-FC38-449E-A3B9-3B9B86F47884}"/>
    <cellStyle name="Calculation 9 4 2" xfId="969" xr:uid="{73D3363F-AC5D-4472-932A-02DE90B470FF}"/>
    <cellStyle name="Calculation 9 4 2 2" xfId="13045" xr:uid="{D64CA079-9CA9-4229-8449-F22CF3D3DE50}"/>
    <cellStyle name="Calculation 9 4 2 2 2" xfId="13046" xr:uid="{2D3EEC9A-46B1-4CDA-B7BC-F885287AF9D2}"/>
    <cellStyle name="Calculation 9 4 2 3" xfId="13047" xr:uid="{FFA55551-ABB1-4E24-A9BE-018CBB1B8746}"/>
    <cellStyle name="Calculation 9 4 2 4" xfId="13044" xr:uid="{2CE6E3F3-F071-4DF2-9AD9-A9B4D3EFE7C4}"/>
    <cellStyle name="Calculation 9 4 3" xfId="13048" xr:uid="{6F4D2B95-77CB-4195-9352-15A9EAFA085B}"/>
    <cellStyle name="Calculation 9 4 3 2" xfId="13049" xr:uid="{2D7C69D8-DE7B-4611-9E6E-F2EAF288E5B2}"/>
    <cellStyle name="Calculation 9 4 4" xfId="13050" xr:uid="{9C51D227-7B57-4B89-AD70-5883B60B56F2}"/>
    <cellStyle name="Calculation 9 4 5" xfId="6612" xr:uid="{D6A6C1CD-9600-4443-AEFF-A30F580AFEF7}"/>
    <cellStyle name="Calculation 9 5" xfId="970" xr:uid="{0C9B47D0-2253-41AA-8DE8-2CAE5400A4C6}"/>
    <cellStyle name="Calculation 9 5 2" xfId="971" xr:uid="{61601497-921A-49AE-9F0C-034E73567096}"/>
    <cellStyle name="Calculation 9 5 2 2" xfId="13052" xr:uid="{523629A3-FE78-4FE7-8B96-33F2C6C70028}"/>
    <cellStyle name="Calculation 9 5 2 2 2" xfId="13053" xr:uid="{32324BDE-12BC-4A7B-8CAA-CDA948DFA188}"/>
    <cellStyle name="Calculation 9 5 2 3" xfId="13054" xr:uid="{E7D6F4A3-4AB9-46F5-90AF-D24CCD13ACBD}"/>
    <cellStyle name="Calculation 9 5 2 4" xfId="13051" xr:uid="{B7B05CBC-0846-40F6-8602-5AD11568B759}"/>
    <cellStyle name="Calculation 9 5 3" xfId="13055" xr:uid="{61B836B9-F9D1-47F2-92F1-9C341BDC2290}"/>
    <cellStyle name="Calculation 9 5 3 2" xfId="13056" xr:uid="{36368AD1-A10A-49B0-A695-1CBD29CF5082}"/>
    <cellStyle name="Calculation 9 5 4" xfId="13057" xr:uid="{9CDBA63F-BD1A-40F0-9EB5-C6F0AEC73BA9}"/>
    <cellStyle name="Calculation 9 5 5" xfId="6613" xr:uid="{291568CF-2569-463A-A881-C2C26F88AAAE}"/>
    <cellStyle name="Calculation 9 6" xfId="972" xr:uid="{070F1C0E-F67C-4DD0-897C-F4BE07B7AFC5}"/>
    <cellStyle name="Calculation 9 6 2" xfId="973" xr:uid="{F6E53E05-52B0-4736-AC68-D59CD1DEBA30}"/>
    <cellStyle name="Calculation 9 6 2 2" xfId="13059" xr:uid="{136F081D-E46D-4BE7-9421-5923B241C026}"/>
    <cellStyle name="Calculation 9 6 2 2 2" xfId="13060" xr:uid="{C4DC3161-5866-4149-99CF-E07E25A74F1F}"/>
    <cellStyle name="Calculation 9 6 2 3" xfId="13061" xr:uid="{11023EEF-4A86-4F64-8C9A-830279E19316}"/>
    <cellStyle name="Calculation 9 6 2 4" xfId="13058" xr:uid="{BE137212-B7DC-475E-AAF6-91D32EC298AF}"/>
    <cellStyle name="Calculation 9 6 3" xfId="13062" xr:uid="{16F02416-F58E-4DF0-B79D-9B35F74D8123}"/>
    <cellStyle name="Calculation 9 6 3 2" xfId="13063" xr:uid="{58A6A011-A371-43ED-9789-0F7B98C9B1A8}"/>
    <cellStyle name="Calculation 9 6 4" xfId="13064" xr:uid="{3893BDA3-7605-4257-BDA8-FAEBCADB2A31}"/>
    <cellStyle name="Calculation 9 6 5" xfId="6614" xr:uid="{15E2B212-4CBB-4887-98BF-BDCEA02628EF}"/>
    <cellStyle name="Calculation 9 7" xfId="974" xr:uid="{B652B946-9E42-4C58-9899-12E1D782861D}"/>
    <cellStyle name="Calculation 9 7 2" xfId="975" xr:uid="{03C7DF44-416A-45FB-AF98-D80320D7CB16}"/>
    <cellStyle name="Calculation 9 7 2 2" xfId="13066" xr:uid="{87571919-4D82-4E2A-A564-61AFD6A8D9F1}"/>
    <cellStyle name="Calculation 9 7 2 2 2" xfId="13067" xr:uid="{768BDA77-FC7D-47DB-BA2A-9F164D634F17}"/>
    <cellStyle name="Calculation 9 7 2 3" xfId="13068" xr:uid="{3D6040E2-ADE8-4D10-83D2-4AE07590F557}"/>
    <cellStyle name="Calculation 9 7 2 4" xfId="13065" xr:uid="{886E175A-1719-4053-942E-88EFF2988254}"/>
    <cellStyle name="Calculation 9 7 3" xfId="13069" xr:uid="{D4C920CF-35B5-4060-A578-A3D856113F4D}"/>
    <cellStyle name="Calculation 9 7 3 2" xfId="13070" xr:uid="{8342E358-1936-477D-8EC2-21AEA9330BEC}"/>
    <cellStyle name="Calculation 9 7 4" xfId="13071" xr:uid="{A31236A2-DB3A-4A73-B4D3-065D3D3F6227}"/>
    <cellStyle name="Calculation 9 7 5" xfId="6615" xr:uid="{B8652866-8B13-4CFF-BF8F-C47B976537BA}"/>
    <cellStyle name="Calculation 9 8" xfId="976" xr:uid="{C1A61A2C-20F8-4541-B9A5-6A3C1EED1CED}"/>
    <cellStyle name="Calculation 9 8 2" xfId="13073" xr:uid="{B450B1A4-047D-4C3A-849D-CFD89B070B59}"/>
    <cellStyle name="Calculation 9 8 2 2" xfId="13074" xr:uid="{3BA3E901-CF4F-4372-8FCC-94381A85C82E}"/>
    <cellStyle name="Calculation 9 8 2 2 2" xfId="13075" xr:uid="{43226F81-45E7-47C6-B493-16ABD8B4A417}"/>
    <cellStyle name="Calculation 9 8 2 3" xfId="13076" xr:uid="{F6724087-EE92-44AE-A51E-FB4D95FB351D}"/>
    <cellStyle name="Calculation 9 8 3" xfId="13077" xr:uid="{929A895F-B93D-46E3-AADF-1CF8BEBE4537}"/>
    <cellStyle name="Calculation 9 8 3 2" xfId="13078" xr:uid="{CFFA2C36-8063-4D23-B7E1-ED3E5FA75502}"/>
    <cellStyle name="Calculation 9 8 4" xfId="13079" xr:uid="{3EEDEA4A-A267-4FF1-8E35-1BA5CE66AAC0}"/>
    <cellStyle name="Calculation 9 8 5" xfId="13072" xr:uid="{A2AF2CDF-D626-4A8C-8D63-5C33174C095F}"/>
    <cellStyle name="Calculation 9 9" xfId="5272" xr:uid="{6CE3B53F-EA1D-47AD-B3F1-E63CF2CAE050}"/>
    <cellStyle name="Calculation 9 9 2" xfId="13081" xr:uid="{EFD3BAA2-9AB2-4985-A593-D6DCC8EC189B}"/>
    <cellStyle name="Calculation 9 9 2 2" xfId="13082" xr:uid="{3CA6EE4A-6512-4052-A0DC-60059421D482}"/>
    <cellStyle name="Calculation 9 9 3" xfId="13083" xr:uid="{EB2B8388-1F7B-4059-B4E7-F766AE377630}"/>
    <cellStyle name="Calculation 9 9 4" xfId="13080" xr:uid="{4E2CA1D0-1CB8-4F79-9CD8-FAC7A516D1A4}"/>
    <cellStyle name="Check Cell" xfId="24" xr:uid="{CABAE01E-A6C7-4323-BCB0-3AA390956A6D}"/>
    <cellStyle name="Dårlig 2" xfId="977" xr:uid="{24FC31CA-64BD-4AFF-ACAF-38268739796C}"/>
    <cellStyle name="Explanatory Text" xfId="25" xr:uid="{B794F6E6-4022-42AE-BE8F-2F5E3E26FBE0}"/>
    <cellStyle name="Forklarende tekst 2" xfId="978" xr:uid="{8DC98E07-31FB-48C7-A204-83F8EAC7CCBB}"/>
    <cellStyle name="God" xfId="980" builtinId="26" customBuiltin="1"/>
    <cellStyle name="God 2" xfId="979" xr:uid="{9D622385-1D72-4B6A-8841-1FCD696F38AF}"/>
    <cellStyle name="Heading 1" xfId="17" xr:uid="{14EC2D4C-7FFB-4F51-AC5C-8F3D42287B56}"/>
    <cellStyle name="Heading 2" xfId="18" xr:uid="{97B9C749-825A-4FCA-9F0D-3CC20B0FEE79}"/>
    <cellStyle name="Heading 3" xfId="19" xr:uid="{52087743-CEA0-4A08-89D3-525659092BC4}"/>
    <cellStyle name="Heading 4" xfId="20" xr:uid="{748AD1B8-11C8-43AB-9614-E098A9F0D135}"/>
    <cellStyle name="Hyperkobling" xfId="13" builtinId="8"/>
    <cellStyle name="Hyperkobling 2" xfId="47" xr:uid="{00000000-0005-0000-0000-000017000000}"/>
    <cellStyle name="Hyperkobling 3" xfId="32371" xr:uid="{C15D1F30-C13D-4CB2-9DDE-7A205FF6C0F7}"/>
    <cellStyle name="Hyperkobling 4" xfId="32507" xr:uid="{9B5A51D2-26BB-49B2-AC71-2E0C813E1415}"/>
    <cellStyle name="Hyperlink" xfId="32508" xr:uid="{00000000-000B-0000-0000-000008000000}"/>
    <cellStyle name="Inndata" xfId="1333" builtinId="20" customBuiltin="1"/>
    <cellStyle name="Inndata 2" xfId="981" xr:uid="{0CF3E891-19B2-454F-A4B0-30676429F239}"/>
    <cellStyle name="Inndata 2 10" xfId="982" xr:uid="{65CBD97B-EE91-4E73-8F57-A94D9708C288}"/>
    <cellStyle name="Inndata 2 10 10" xfId="5297" xr:uid="{53A8C681-CA00-45D1-B328-5C8FB60FFF63}"/>
    <cellStyle name="Inndata 2 10 10 2" xfId="13085" xr:uid="{8229A66F-0FB2-48DE-B602-AAEF6B7B4878}"/>
    <cellStyle name="Inndata 2 10 10 2 2" xfId="13086" xr:uid="{CC93B170-3255-47D8-8D5E-293C4C70AA88}"/>
    <cellStyle name="Inndata 2 10 10 2 2 2" xfId="13087" xr:uid="{8EB6E1FF-2DD9-4129-9DE8-6EE0BC8EE32E}"/>
    <cellStyle name="Inndata 2 10 10 2 3" xfId="13088" xr:uid="{42590E60-08E1-4462-9623-63407B53DC89}"/>
    <cellStyle name="Inndata 2 10 10 3" xfId="13089" xr:uid="{5D459D89-D7F4-4E28-A564-6EC2AE8D7C10}"/>
    <cellStyle name="Inndata 2 10 10 3 2" xfId="13090" xr:uid="{04F0AF71-97A9-4D2B-B692-8C030C41C405}"/>
    <cellStyle name="Inndata 2 10 10 4" xfId="13091" xr:uid="{D41A4B75-23C9-4576-9D02-9B50A1D9281B}"/>
    <cellStyle name="Inndata 2 10 10 5" xfId="13084" xr:uid="{F2EB7F36-6BB6-49AD-BE31-2729A945AE07}"/>
    <cellStyle name="Inndata 2 10 11" xfId="5814" xr:uid="{0801EF5F-668E-4B70-BCA9-FEA1C6A6BA63}"/>
    <cellStyle name="Inndata 2 10 11 2" xfId="13093" xr:uid="{6F2BFE7F-2300-48F1-A2C5-76D30EF37EF7}"/>
    <cellStyle name="Inndata 2 10 11 3" xfId="13092" xr:uid="{70848FD0-7180-43E3-98C5-2A46E31EE2C1}"/>
    <cellStyle name="Inndata 2 10 12" xfId="5886" xr:uid="{1FB79789-21F0-4B3F-A146-63433B34DC47}"/>
    <cellStyle name="Inndata 2 10 2" xfId="983" xr:uid="{FA768D71-7E41-4685-A6DB-0557780BC190}"/>
    <cellStyle name="Inndata 2 10 2 2" xfId="984" xr:uid="{6501347F-BA9E-49BE-9709-4190342C414F}"/>
    <cellStyle name="Inndata 2 10 2 2 2" xfId="13095" xr:uid="{BFF89EB2-E5D8-4C62-829B-23713B169D97}"/>
    <cellStyle name="Inndata 2 10 2 2 2 2" xfId="13096" xr:uid="{C06BF301-EB99-4192-A3D0-1DBCB79BFB79}"/>
    <cellStyle name="Inndata 2 10 2 2 3" xfId="13097" xr:uid="{55538D6A-0791-4F96-9CA8-884EFB49538F}"/>
    <cellStyle name="Inndata 2 10 2 2 4" xfId="13094" xr:uid="{A3880D30-8B6B-474A-B352-AD92CC89516C}"/>
    <cellStyle name="Inndata 2 10 2 3" xfId="13098" xr:uid="{90897C6F-1E69-4768-ACA4-ED0F13FACFF2}"/>
    <cellStyle name="Inndata 2 10 2 3 2" xfId="13099" xr:uid="{CEB82C14-1643-4045-B06F-85ECB6BD2FE4}"/>
    <cellStyle name="Inndata 2 10 2 4" xfId="13100" xr:uid="{8A73C7EB-5F56-4CE5-9B6A-31CE77CF25C6}"/>
    <cellStyle name="Inndata 2 10 2 5" xfId="6616" xr:uid="{674798CD-308F-4B93-A311-4050945D6619}"/>
    <cellStyle name="Inndata 2 10 3" xfId="985" xr:uid="{83717072-43D9-43C1-ACAA-21FC34228C45}"/>
    <cellStyle name="Inndata 2 10 3 2" xfId="986" xr:uid="{3D4DF17B-EC24-4065-ACB7-F4446D7D2DA0}"/>
    <cellStyle name="Inndata 2 10 3 2 2" xfId="13102" xr:uid="{C284B6CC-2153-4F74-8923-2690BBF7659B}"/>
    <cellStyle name="Inndata 2 10 3 2 2 2" xfId="13103" xr:uid="{5360F9BD-F7D4-4EDF-A230-A98B853B67AA}"/>
    <cellStyle name="Inndata 2 10 3 2 3" xfId="13104" xr:uid="{21D3508E-E148-422B-B031-E141D2671135}"/>
    <cellStyle name="Inndata 2 10 3 2 4" xfId="13101" xr:uid="{E9A1BEBC-AC2A-47A9-B7EB-4AF2644956C7}"/>
    <cellStyle name="Inndata 2 10 3 3" xfId="13105" xr:uid="{3E5E6162-EAB3-443B-9EDA-0A4F08588F91}"/>
    <cellStyle name="Inndata 2 10 3 3 2" xfId="13106" xr:uid="{E7E7AA87-6122-4E27-A880-109AB1C7B1C0}"/>
    <cellStyle name="Inndata 2 10 3 4" xfId="13107" xr:uid="{0ACF462F-50D2-4CB0-B11C-154C98B5D261}"/>
    <cellStyle name="Inndata 2 10 3 5" xfId="6617" xr:uid="{152058EB-F399-49B3-AB05-0A2CE8D8DE05}"/>
    <cellStyle name="Inndata 2 10 4" xfId="987" xr:uid="{A491F132-AE40-41EB-82BB-74390789FE83}"/>
    <cellStyle name="Inndata 2 10 4 2" xfId="988" xr:uid="{2D71E6FC-7083-4B90-89FC-8BE363875066}"/>
    <cellStyle name="Inndata 2 10 4 2 2" xfId="13109" xr:uid="{0881632A-8EB5-4DD8-A1E6-211257D47041}"/>
    <cellStyle name="Inndata 2 10 4 2 2 2" xfId="13110" xr:uid="{33CA2BFA-3CFD-455D-B522-734DC8DF0C05}"/>
    <cellStyle name="Inndata 2 10 4 2 3" xfId="13111" xr:uid="{C1C66974-2075-4273-8C8B-DCE6A66B0AE8}"/>
    <cellStyle name="Inndata 2 10 4 2 4" xfId="13108" xr:uid="{D06D8D0F-D19C-4DC3-B8FE-D91FD4ED392D}"/>
    <cellStyle name="Inndata 2 10 4 3" xfId="13112" xr:uid="{1BF1D6E0-0029-4100-B9C0-22CBAF687E51}"/>
    <cellStyle name="Inndata 2 10 4 3 2" xfId="13113" xr:uid="{E0AFD479-0075-46E3-88B3-43F21D8E9611}"/>
    <cellStyle name="Inndata 2 10 4 4" xfId="13114" xr:uid="{DD22DAF6-182B-4195-A950-921F252E917F}"/>
    <cellStyle name="Inndata 2 10 4 5" xfId="6618" xr:uid="{471FC4A2-89A9-4E97-8770-A78CF713CB42}"/>
    <cellStyle name="Inndata 2 10 5" xfId="989" xr:uid="{E93E8DB3-38CD-45B6-9566-31997429B12C}"/>
    <cellStyle name="Inndata 2 10 5 2" xfId="990" xr:uid="{24AFF727-0CBA-4BBD-BD77-44477980F5F3}"/>
    <cellStyle name="Inndata 2 10 5 2 2" xfId="13116" xr:uid="{30079E3C-844C-41D5-985F-DCD04BB4719C}"/>
    <cellStyle name="Inndata 2 10 5 2 2 2" xfId="13117" xr:uid="{5CD95DC2-2FAA-4FB6-9EB9-96C766A9689B}"/>
    <cellStyle name="Inndata 2 10 5 2 3" xfId="13118" xr:uid="{1FB2F984-A532-4A58-B368-5E94D225FE64}"/>
    <cellStyle name="Inndata 2 10 5 2 4" xfId="13115" xr:uid="{5FCBD2B4-D700-4287-B1D0-D669DE4756CB}"/>
    <cellStyle name="Inndata 2 10 5 3" xfId="13119" xr:uid="{DC3D78FE-3566-4214-AE9A-3AC2755D309A}"/>
    <cellStyle name="Inndata 2 10 5 3 2" xfId="13120" xr:uid="{3F4A8CD4-5D3F-4027-A2C0-96716FD07C6E}"/>
    <cellStyle name="Inndata 2 10 5 4" xfId="13121" xr:uid="{159A5458-F772-433E-89FA-3B0ACD56CECD}"/>
    <cellStyle name="Inndata 2 10 5 5" xfId="6619" xr:uid="{C09C6C20-4172-45A6-A05A-513FAC7DA5DE}"/>
    <cellStyle name="Inndata 2 10 6" xfId="991" xr:uid="{0A443C4F-A6D7-4126-8A34-606A8E824BC7}"/>
    <cellStyle name="Inndata 2 10 6 2" xfId="992" xr:uid="{15B732FF-C817-4423-A683-61248333CDB2}"/>
    <cellStyle name="Inndata 2 10 6 2 2" xfId="13123" xr:uid="{FFCB1398-D953-4719-9EFE-2C6935A04C40}"/>
    <cellStyle name="Inndata 2 10 6 2 2 2" xfId="13124" xr:uid="{34944334-5564-4DC8-A3CC-92DCFAF7830A}"/>
    <cellStyle name="Inndata 2 10 6 2 3" xfId="13125" xr:uid="{63717BB4-C36B-40DC-86E4-45C445320BB7}"/>
    <cellStyle name="Inndata 2 10 6 2 4" xfId="13122" xr:uid="{02070584-18C1-4192-8E41-0FE2BBC1847E}"/>
    <cellStyle name="Inndata 2 10 6 3" xfId="13126" xr:uid="{2FAD8AF4-65B3-4297-8CCA-1C16BED625F4}"/>
    <cellStyle name="Inndata 2 10 6 3 2" xfId="13127" xr:uid="{25E1551C-BDA0-4E38-9757-B348D58002BE}"/>
    <cellStyle name="Inndata 2 10 6 4" xfId="13128" xr:uid="{A3F135A3-15AF-4F76-BC5B-0F775909E3C6}"/>
    <cellStyle name="Inndata 2 10 6 5" xfId="6620" xr:uid="{B5FA7FA5-E15D-44DB-9871-14C5D5F2C217}"/>
    <cellStyle name="Inndata 2 10 7" xfId="993" xr:uid="{AA14D2EC-0D6C-435E-B641-0419870669D5}"/>
    <cellStyle name="Inndata 2 10 7 2" xfId="994" xr:uid="{A1CF75CD-5574-4CFF-9760-611BCDE116A8}"/>
    <cellStyle name="Inndata 2 10 7 2 2" xfId="13130" xr:uid="{B0111862-BAFD-4B1A-B502-44B1465D5C7A}"/>
    <cellStyle name="Inndata 2 10 7 2 2 2" xfId="13131" xr:uid="{6985C6B8-D997-41CF-B14B-D4CFB9B3EEC6}"/>
    <cellStyle name="Inndata 2 10 7 2 3" xfId="13132" xr:uid="{A888FFEC-0D97-4D0E-B723-27D621E10016}"/>
    <cellStyle name="Inndata 2 10 7 2 4" xfId="13129" xr:uid="{99167535-2E5C-4291-93FB-24FE73A4B332}"/>
    <cellStyle name="Inndata 2 10 7 3" xfId="13133" xr:uid="{82A1763E-B47A-4197-8437-72B2E66FCFD1}"/>
    <cellStyle name="Inndata 2 10 7 3 2" xfId="13134" xr:uid="{60092114-2049-4048-8A71-F261A19631D5}"/>
    <cellStyle name="Inndata 2 10 7 4" xfId="13135" xr:uid="{BB0E4AAF-38BD-4D07-988F-2069D7B74099}"/>
    <cellStyle name="Inndata 2 10 7 5" xfId="6621" xr:uid="{205E8810-7DE0-4A65-9033-D8AC0487DCB9}"/>
    <cellStyle name="Inndata 2 10 8" xfId="995" xr:uid="{44D0320D-9769-4604-908D-210096E8FE6D}"/>
    <cellStyle name="Inndata 2 10 8 2" xfId="13137" xr:uid="{348D7A44-C529-46FA-BC44-6B3309AE8D41}"/>
    <cellStyle name="Inndata 2 10 8 2 2" xfId="13138" xr:uid="{DFCE1A30-5B0A-451A-86CE-3CDA45B31065}"/>
    <cellStyle name="Inndata 2 10 8 2 2 2" xfId="13139" xr:uid="{4264D6E0-6732-4313-A5E7-956A0C4C29ED}"/>
    <cellStyle name="Inndata 2 10 8 2 3" xfId="13140" xr:uid="{AFFA75E1-F96A-4B0F-964C-3F0E9A29D579}"/>
    <cellStyle name="Inndata 2 10 8 3" xfId="13141" xr:uid="{FBBFF271-4158-4B7C-BA2B-9A8392EA6327}"/>
    <cellStyle name="Inndata 2 10 8 3 2" xfId="13142" xr:uid="{EA3AB8B2-EF15-4671-8409-D65819B45D1D}"/>
    <cellStyle name="Inndata 2 10 8 4" xfId="13143" xr:uid="{D4721863-3CB6-4E62-84D7-BDA9C4CFA217}"/>
    <cellStyle name="Inndata 2 10 8 5" xfId="13136" xr:uid="{7D9DA1C9-7F40-4A60-9B9A-97E7E1868732}"/>
    <cellStyle name="Inndata 2 10 9" xfId="5273" xr:uid="{729C0A42-2A06-4555-AC18-7D2F59C5F923}"/>
    <cellStyle name="Inndata 2 10 9 2" xfId="13145" xr:uid="{E89CD9E2-09DB-4B3A-A5DA-129133D21ECB}"/>
    <cellStyle name="Inndata 2 10 9 2 2" xfId="13146" xr:uid="{3155A7FA-50CA-4B53-99DE-EEC3689FF0F4}"/>
    <cellStyle name="Inndata 2 10 9 3" xfId="13147" xr:uid="{E065BA51-091C-4FB7-A4AC-9D1BFFBFB091}"/>
    <cellStyle name="Inndata 2 10 9 4" xfId="13144" xr:uid="{968938A4-5C1A-4419-B3BA-E8A67B7C716F}"/>
    <cellStyle name="Inndata 2 11" xfId="996" xr:uid="{23434E95-F749-4934-8758-087827BC2899}"/>
    <cellStyle name="Inndata 2 11 10" xfId="5537" xr:uid="{429311D7-4303-4DF0-BD94-D35D4947D716}"/>
    <cellStyle name="Inndata 2 11 10 2" xfId="13149" xr:uid="{B9C74FFF-B64D-45C6-8A87-5B7B828DCFB8}"/>
    <cellStyle name="Inndata 2 11 10 2 2" xfId="13150" xr:uid="{BE26AFD3-BFF9-4056-AD7E-8D6AC7FDD41D}"/>
    <cellStyle name="Inndata 2 11 10 2 2 2" xfId="13151" xr:uid="{4CC4662D-FD1B-437C-A111-58ADCDF7509D}"/>
    <cellStyle name="Inndata 2 11 10 2 3" xfId="13152" xr:uid="{FAC4EC5A-6766-4CDE-881E-1CC79D0A1F82}"/>
    <cellStyle name="Inndata 2 11 10 3" xfId="13153" xr:uid="{2E0AFF56-3800-4B11-A852-65B05FB4EEBC}"/>
    <cellStyle name="Inndata 2 11 10 3 2" xfId="13154" xr:uid="{D97FCEFB-B89B-4AF8-8F9A-BC820B4446F7}"/>
    <cellStyle name="Inndata 2 11 10 4" xfId="13155" xr:uid="{D7552BBF-7A0D-4CBC-91AB-F5AD52D671F3}"/>
    <cellStyle name="Inndata 2 11 10 5" xfId="13148" xr:uid="{DF3DAEDE-B0BE-4682-A6B2-41FECB9E2BCF}"/>
    <cellStyle name="Inndata 2 11 11" xfId="5783" xr:uid="{520F8CF2-112F-4BB3-A9CB-91AFA8AABD47}"/>
    <cellStyle name="Inndata 2 11 11 2" xfId="13157" xr:uid="{87895716-600C-4B90-8845-A2C10C242ED9}"/>
    <cellStyle name="Inndata 2 11 11 3" xfId="13156" xr:uid="{B186BDA9-C934-4A89-B71C-9957CAAC5918}"/>
    <cellStyle name="Inndata 2 11 12" xfId="5996" xr:uid="{D456D975-DCA3-446E-8C07-3BD2E80D11C5}"/>
    <cellStyle name="Inndata 2 11 2" xfId="997" xr:uid="{39734E41-3792-4660-8842-5367BC0E6E61}"/>
    <cellStyle name="Inndata 2 11 2 2" xfId="998" xr:uid="{DCA17E66-85AD-4317-8FC9-0043C335EA2B}"/>
    <cellStyle name="Inndata 2 11 2 2 2" xfId="13159" xr:uid="{E3AA33DC-BD94-4F80-A3D9-AF422D2D6D57}"/>
    <cellStyle name="Inndata 2 11 2 2 2 2" xfId="13160" xr:uid="{B3939DC5-FD49-4DDC-81B3-C94132E9E797}"/>
    <cellStyle name="Inndata 2 11 2 2 3" xfId="13161" xr:uid="{FE548CBE-727B-4E7B-8394-BF6D9EA6DCBC}"/>
    <cellStyle name="Inndata 2 11 2 2 4" xfId="13158" xr:uid="{57650D3E-6CD2-4CE5-9C86-50AC6D013F79}"/>
    <cellStyle name="Inndata 2 11 2 3" xfId="13162" xr:uid="{6E646D89-C4B8-4FAE-8213-3C27E737C152}"/>
    <cellStyle name="Inndata 2 11 2 3 2" xfId="13163" xr:uid="{10825200-9397-403B-893A-6368F7E6958C}"/>
    <cellStyle name="Inndata 2 11 2 4" xfId="13164" xr:uid="{B4F0F529-5702-4022-B77C-2D7092C0FF7A}"/>
    <cellStyle name="Inndata 2 11 2 5" xfId="6622" xr:uid="{4F08787C-F382-4BFE-900F-A363FA00E745}"/>
    <cellStyle name="Inndata 2 11 3" xfId="999" xr:uid="{D3FB9506-37B1-49F2-A107-7272FC779298}"/>
    <cellStyle name="Inndata 2 11 3 2" xfId="1000" xr:uid="{F9A311E1-5F90-4ADA-B2A4-FFDBC75335B3}"/>
    <cellStyle name="Inndata 2 11 3 2 2" xfId="13166" xr:uid="{60EF6808-6B28-4AEF-880B-2F9388C0BF22}"/>
    <cellStyle name="Inndata 2 11 3 2 2 2" xfId="13167" xr:uid="{E79930D7-E39B-4B41-A4D0-3A2D2EA9709C}"/>
    <cellStyle name="Inndata 2 11 3 2 3" xfId="13168" xr:uid="{EA605BE7-0C8B-46FE-BB1D-FD41AB17E52E}"/>
    <cellStyle name="Inndata 2 11 3 2 4" xfId="13165" xr:uid="{A0F9FBC9-1710-49FD-8D72-A9A0B0C46F88}"/>
    <cellStyle name="Inndata 2 11 3 3" xfId="13169" xr:uid="{719F143C-4364-43AA-869F-1C3511450DDB}"/>
    <cellStyle name="Inndata 2 11 3 3 2" xfId="13170" xr:uid="{5B350F17-FC2C-4419-8C85-BA1A0C752DFE}"/>
    <cellStyle name="Inndata 2 11 3 4" xfId="13171" xr:uid="{AA793478-F0E2-4D9B-8FE4-CA69207D13BF}"/>
    <cellStyle name="Inndata 2 11 3 5" xfId="6623" xr:uid="{EB71388D-1976-4BFF-BD8E-03F16A120FAF}"/>
    <cellStyle name="Inndata 2 11 4" xfId="1001" xr:uid="{19675985-4C06-4788-B631-4A6D42F735E3}"/>
    <cellStyle name="Inndata 2 11 4 2" xfId="1002" xr:uid="{85F0A0AB-885F-4FFB-B3B2-5864D8DC2D63}"/>
    <cellStyle name="Inndata 2 11 4 2 2" xfId="13173" xr:uid="{113F23EF-424D-4A1E-80E7-5C13C5AF6804}"/>
    <cellStyle name="Inndata 2 11 4 2 2 2" xfId="13174" xr:uid="{48FB6D0F-083F-4338-AB43-5BD6F277146A}"/>
    <cellStyle name="Inndata 2 11 4 2 3" xfId="13175" xr:uid="{27A1E030-F481-4B87-847D-1454B143BFC1}"/>
    <cellStyle name="Inndata 2 11 4 2 4" xfId="13172" xr:uid="{31DFE56E-3EEE-45C2-B010-5C517994799B}"/>
    <cellStyle name="Inndata 2 11 4 3" xfId="13176" xr:uid="{B5AFEA2E-765E-4AA7-AF93-C88FF670DFF7}"/>
    <cellStyle name="Inndata 2 11 4 3 2" xfId="13177" xr:uid="{3030E570-C3A7-4F04-A4D3-9ED0DBC44C96}"/>
    <cellStyle name="Inndata 2 11 4 4" xfId="13178" xr:uid="{57CAA151-099E-4A19-A397-F2E575A32A11}"/>
    <cellStyle name="Inndata 2 11 4 5" xfId="6624" xr:uid="{F4D4D965-DCF9-4B47-8770-64E8D70A3311}"/>
    <cellStyle name="Inndata 2 11 5" xfId="1003" xr:uid="{6E221377-013A-4DC3-A9A7-CFB0264A1858}"/>
    <cellStyle name="Inndata 2 11 5 2" xfId="1004" xr:uid="{A2B56DC8-1D2F-471C-A705-05C4F5F567D1}"/>
    <cellStyle name="Inndata 2 11 5 2 2" xfId="13180" xr:uid="{0BF711B7-B2CB-4B34-88B8-59D79D4E6085}"/>
    <cellStyle name="Inndata 2 11 5 2 2 2" xfId="13181" xr:uid="{DDF16272-17AB-4AC4-9B75-537006FFB378}"/>
    <cellStyle name="Inndata 2 11 5 2 3" xfId="13182" xr:uid="{45C95ABE-1738-47EF-8584-2B630E3E1EDA}"/>
    <cellStyle name="Inndata 2 11 5 2 4" xfId="13179" xr:uid="{BDB32C02-7B86-4578-98E4-884F0B4570CD}"/>
    <cellStyle name="Inndata 2 11 5 3" xfId="13183" xr:uid="{E720C118-4E6B-4729-9AC6-DDCE3565E7E5}"/>
    <cellStyle name="Inndata 2 11 5 3 2" xfId="13184" xr:uid="{7D2DD70F-1537-4E94-B7D7-DDDA0B8D24C8}"/>
    <cellStyle name="Inndata 2 11 5 4" xfId="13185" xr:uid="{B87A6837-9E2E-4945-9B0E-671BD7343485}"/>
    <cellStyle name="Inndata 2 11 5 5" xfId="6625" xr:uid="{3D34D74E-A141-4C39-9435-A8477B4E56A5}"/>
    <cellStyle name="Inndata 2 11 6" xfId="1005" xr:uid="{7FDF4FF7-4361-46D2-9CBD-7EFEB2FE89BF}"/>
    <cellStyle name="Inndata 2 11 6 2" xfId="1006" xr:uid="{74ECDB85-DE98-43A1-9631-72A6F55B6AFD}"/>
    <cellStyle name="Inndata 2 11 6 2 2" xfId="13187" xr:uid="{84E0B679-AA9E-4D1D-A7B4-9DA209A985D8}"/>
    <cellStyle name="Inndata 2 11 6 2 2 2" xfId="13188" xr:uid="{34DC62DA-E0A4-4260-8A94-B733DE8A321B}"/>
    <cellStyle name="Inndata 2 11 6 2 3" xfId="13189" xr:uid="{C43337DB-D578-4D92-9927-B69976352AF0}"/>
    <cellStyle name="Inndata 2 11 6 2 4" xfId="13186" xr:uid="{92699ED7-31F4-484E-A2CF-119478F3046F}"/>
    <cellStyle name="Inndata 2 11 6 3" xfId="13190" xr:uid="{A44AC062-C42F-4AC8-9408-F69974AA5F81}"/>
    <cellStyle name="Inndata 2 11 6 3 2" xfId="13191" xr:uid="{94F56C71-CA16-4534-B4CB-294110B761EA}"/>
    <cellStyle name="Inndata 2 11 6 4" xfId="13192" xr:uid="{EC3F53BA-4444-4A61-BB89-B716661DF55E}"/>
    <cellStyle name="Inndata 2 11 6 5" xfId="6626" xr:uid="{5FA531D5-7FC5-47CC-BD08-C5867567F9FE}"/>
    <cellStyle name="Inndata 2 11 7" xfId="1007" xr:uid="{9EB6E124-F4AA-448F-9129-9B3A6730C746}"/>
    <cellStyle name="Inndata 2 11 7 2" xfId="1008" xr:uid="{73032791-806B-41FC-BF02-2579A95E6805}"/>
    <cellStyle name="Inndata 2 11 7 2 2" xfId="13194" xr:uid="{2292A0A7-54F2-4C3A-84FF-F9712D9A5484}"/>
    <cellStyle name="Inndata 2 11 7 2 2 2" xfId="13195" xr:uid="{785C3B04-FB28-4E03-A59D-D28A89CF8FB8}"/>
    <cellStyle name="Inndata 2 11 7 2 3" xfId="13196" xr:uid="{CF1A13BF-6D4F-4DF8-BA23-0D3571707536}"/>
    <cellStyle name="Inndata 2 11 7 2 4" xfId="13193" xr:uid="{8D9D1929-826E-46A0-A511-15C6C570FCF8}"/>
    <cellStyle name="Inndata 2 11 7 3" xfId="13197" xr:uid="{4820E956-1D0B-4E3E-9842-F31FEA59C837}"/>
    <cellStyle name="Inndata 2 11 7 3 2" xfId="13198" xr:uid="{CD184AE9-9C62-4126-B3E4-B8DA750FA535}"/>
    <cellStyle name="Inndata 2 11 7 4" xfId="13199" xr:uid="{8896852A-9C39-44F9-9B99-3C93E2528E1E}"/>
    <cellStyle name="Inndata 2 11 7 5" xfId="6627" xr:uid="{B05BB907-D55F-4B41-853C-903045824054}"/>
    <cellStyle name="Inndata 2 11 8" xfId="1009" xr:uid="{E067BC13-80C1-43CF-A286-7F4855A6CD2A}"/>
    <cellStyle name="Inndata 2 11 8 2" xfId="13201" xr:uid="{D85DEFA6-4BB3-4743-9572-A8A698E34A43}"/>
    <cellStyle name="Inndata 2 11 8 2 2" xfId="13202" xr:uid="{F61364E6-8AFA-46F3-9A15-C77E880D1FE8}"/>
    <cellStyle name="Inndata 2 11 8 2 2 2" xfId="13203" xr:uid="{CFAD3B52-959B-4CDE-89D5-8BE9D50E3D45}"/>
    <cellStyle name="Inndata 2 11 8 2 3" xfId="13204" xr:uid="{911F9294-38A9-454F-A5B3-F5ECDA15AA77}"/>
    <cellStyle name="Inndata 2 11 8 3" xfId="13205" xr:uid="{1AA1277E-9CB1-4E01-AEBC-63257C50AD67}"/>
    <cellStyle name="Inndata 2 11 8 3 2" xfId="13206" xr:uid="{F70BE580-8400-451D-AFD6-05562DDEDD72}"/>
    <cellStyle name="Inndata 2 11 8 4" xfId="13207" xr:uid="{473AE85A-EBA4-45DA-BA8B-A35DE9EAD0E2}"/>
    <cellStyle name="Inndata 2 11 8 5" xfId="13200" xr:uid="{3B692108-485B-4CF4-B450-EDD6B0B70A93}"/>
    <cellStyle name="Inndata 2 11 9" xfId="5274" xr:uid="{9A3B61A3-0E23-4EDA-883C-F86EF6EFC294}"/>
    <cellStyle name="Inndata 2 11 9 2" xfId="13209" xr:uid="{C8421A54-5566-46BA-9321-6F8B60CDAE7A}"/>
    <cellStyle name="Inndata 2 11 9 2 2" xfId="13210" xr:uid="{68598F04-898E-442C-AC6A-2AFC1F751294}"/>
    <cellStyle name="Inndata 2 11 9 3" xfId="13211" xr:uid="{51273ACF-D144-44BE-B511-8716A09D4D85}"/>
    <cellStyle name="Inndata 2 11 9 4" xfId="13208" xr:uid="{173210AC-2331-4905-9CCA-FD1445A99A8D}"/>
    <cellStyle name="Inndata 2 12" xfId="1010" xr:uid="{4AD38BA7-70F3-4D0D-8750-E733A2F1A093}"/>
    <cellStyle name="Inndata 2 12 10" xfId="5379" xr:uid="{45622BBD-24C4-4A2F-A1BA-15CE7824CB49}"/>
    <cellStyle name="Inndata 2 12 10 2" xfId="13213" xr:uid="{E1C1F829-AC8B-4C61-B865-7C270CFCFBE8}"/>
    <cellStyle name="Inndata 2 12 10 2 2" xfId="13214" xr:uid="{20BBC07E-B165-4416-B5CA-CBB861650A40}"/>
    <cellStyle name="Inndata 2 12 10 2 2 2" xfId="13215" xr:uid="{76619E72-783E-4737-982A-71F0D76EF30A}"/>
    <cellStyle name="Inndata 2 12 10 2 3" xfId="13216" xr:uid="{7E768209-3363-4E0F-A8C9-B77AD335DB77}"/>
    <cellStyle name="Inndata 2 12 10 3" xfId="13217" xr:uid="{F15E5882-EED0-4263-B8E4-F34BE391E459}"/>
    <cellStyle name="Inndata 2 12 10 3 2" xfId="13218" xr:uid="{0177E395-F5C3-48A5-A476-669618FA20C4}"/>
    <cellStyle name="Inndata 2 12 10 4" xfId="13219" xr:uid="{EA454188-4FEF-4D17-A384-AC40EEFDEBBD}"/>
    <cellStyle name="Inndata 2 12 10 5" xfId="13212" xr:uid="{9D0BD562-99DF-4F37-897F-129D65A3ABD6}"/>
    <cellStyle name="Inndata 2 12 11" xfId="5810" xr:uid="{21CBC570-A30C-40A6-9F5D-228AC387706B}"/>
    <cellStyle name="Inndata 2 12 11 2" xfId="13221" xr:uid="{29DF02D4-5BAC-40D2-ABF6-B2787FFDD78C}"/>
    <cellStyle name="Inndata 2 12 11 3" xfId="13220" xr:uid="{35E279B6-E2AF-4838-BED6-5E12DF719E6B}"/>
    <cellStyle name="Inndata 2 12 12" xfId="5994" xr:uid="{FADE6770-3097-4340-9E95-B8CFB038FC5E}"/>
    <cellStyle name="Inndata 2 12 2" xfId="1011" xr:uid="{440FFA88-24B0-49A5-843C-4F56E0361152}"/>
    <cellStyle name="Inndata 2 12 2 2" xfId="1012" xr:uid="{06AF67AD-925D-4EA5-96D1-7AB4FB64060E}"/>
    <cellStyle name="Inndata 2 12 2 2 2" xfId="13223" xr:uid="{1207B636-C3C1-403F-94C3-8ED978B9B527}"/>
    <cellStyle name="Inndata 2 12 2 2 2 2" xfId="13224" xr:uid="{B0CB9514-5F7F-46D1-A2A9-9D96E8420D97}"/>
    <cellStyle name="Inndata 2 12 2 2 3" xfId="13225" xr:uid="{CEBB480A-51F8-4BB3-8125-F52B820F9748}"/>
    <cellStyle name="Inndata 2 12 2 2 4" xfId="13222" xr:uid="{91F03934-3C74-4314-8038-F9267AC5A4AC}"/>
    <cellStyle name="Inndata 2 12 2 3" xfId="13226" xr:uid="{994CAA9E-0FF3-4D46-8B62-2EAF96DD89FF}"/>
    <cellStyle name="Inndata 2 12 2 3 2" xfId="13227" xr:uid="{2D8AF76A-E7C9-4842-AB67-8AEE9B272A06}"/>
    <cellStyle name="Inndata 2 12 2 4" xfId="13228" xr:uid="{A744FF35-BB0B-4759-859D-4FF80D209F6A}"/>
    <cellStyle name="Inndata 2 12 2 5" xfId="6628" xr:uid="{65F72F0C-F55E-445C-84E0-1779DF948326}"/>
    <cellStyle name="Inndata 2 12 3" xfId="1013" xr:uid="{676ACF24-79DC-49D2-A0B2-D85C26A929A3}"/>
    <cellStyle name="Inndata 2 12 3 2" xfId="1014" xr:uid="{2079F69A-7DC1-4DDB-B294-B0E09A981082}"/>
    <cellStyle name="Inndata 2 12 3 2 2" xfId="13230" xr:uid="{72FCD6F9-6554-4D1A-B7C7-C1D5975F2427}"/>
    <cellStyle name="Inndata 2 12 3 2 2 2" xfId="13231" xr:uid="{2FAB03D0-1132-445B-97E0-04D0DB2C9C0B}"/>
    <cellStyle name="Inndata 2 12 3 2 3" xfId="13232" xr:uid="{8A7F0AAA-810B-404B-95A4-8DA8FEB50B34}"/>
    <cellStyle name="Inndata 2 12 3 2 4" xfId="13229" xr:uid="{C2C86694-AAFC-47A0-883B-F4064F22C185}"/>
    <cellStyle name="Inndata 2 12 3 3" xfId="13233" xr:uid="{5A441EA5-B894-41D0-B3F1-4BE1FBEA50F3}"/>
    <cellStyle name="Inndata 2 12 3 3 2" xfId="13234" xr:uid="{1C53E190-74D1-4B57-95B4-4227C72CFEDC}"/>
    <cellStyle name="Inndata 2 12 3 4" xfId="13235" xr:uid="{20AFFB42-0E30-4D9F-987F-D6FBFC47D3A2}"/>
    <cellStyle name="Inndata 2 12 3 5" xfId="6629" xr:uid="{A0EF9CA7-A6A9-40FC-929F-30551CC2D831}"/>
    <cellStyle name="Inndata 2 12 4" xfId="1015" xr:uid="{FE00FF21-0488-4A29-BDA5-7F3907A8D1E7}"/>
    <cellStyle name="Inndata 2 12 4 2" xfId="1016" xr:uid="{22A0FEB9-59C0-4D6A-A7A8-8F1EDCF0FBBB}"/>
    <cellStyle name="Inndata 2 12 4 2 2" xfId="13237" xr:uid="{45B9CD44-438A-40D5-8358-6E9A01DA848F}"/>
    <cellStyle name="Inndata 2 12 4 2 2 2" xfId="13238" xr:uid="{4F62436E-3040-4ECE-8A5D-8EDB58F817E5}"/>
    <cellStyle name="Inndata 2 12 4 2 3" xfId="13239" xr:uid="{E2DEBAA6-7597-40AD-BD34-3CE6D61EB7BD}"/>
    <cellStyle name="Inndata 2 12 4 2 4" xfId="13236" xr:uid="{A1B44AAE-0BAB-4057-BB19-C6DDEBDDA817}"/>
    <cellStyle name="Inndata 2 12 4 3" xfId="13240" xr:uid="{8DE002C6-5E24-4C6A-85F1-A1E2255A4476}"/>
    <cellStyle name="Inndata 2 12 4 3 2" xfId="13241" xr:uid="{6418CC9C-8368-4BE4-9760-6C953FBC28A1}"/>
    <cellStyle name="Inndata 2 12 4 4" xfId="13242" xr:uid="{4AF5E2A7-E82C-4403-96CD-64DC39FB7BA4}"/>
    <cellStyle name="Inndata 2 12 4 5" xfId="6630" xr:uid="{647DE08C-5CFB-4507-AF67-EDF7D29C605C}"/>
    <cellStyle name="Inndata 2 12 5" xfId="1017" xr:uid="{D93FD64F-4116-4260-BDC1-513C5257C981}"/>
    <cellStyle name="Inndata 2 12 5 2" xfId="1018" xr:uid="{43A4C7BF-7356-4BD3-8450-FE629E6E13F8}"/>
    <cellStyle name="Inndata 2 12 5 2 2" xfId="13244" xr:uid="{C8D3341E-BE6E-4CE4-89F4-102AFBD79B28}"/>
    <cellStyle name="Inndata 2 12 5 2 2 2" xfId="13245" xr:uid="{8BA61E86-7657-4C31-83E4-47619F2A5020}"/>
    <cellStyle name="Inndata 2 12 5 2 3" xfId="13246" xr:uid="{C0C9C2FF-3EB3-4BB6-9A4A-725271342C6D}"/>
    <cellStyle name="Inndata 2 12 5 2 4" xfId="13243" xr:uid="{16203D4D-6AA7-4823-801A-D33CCB9BE152}"/>
    <cellStyle name="Inndata 2 12 5 3" xfId="13247" xr:uid="{2CD01A24-1739-4384-B6F4-88319C62A982}"/>
    <cellStyle name="Inndata 2 12 5 3 2" xfId="13248" xr:uid="{24847625-1A9B-4CC2-954B-7E0DFAB483B9}"/>
    <cellStyle name="Inndata 2 12 5 4" xfId="13249" xr:uid="{356AF99D-91A9-4E4B-8CB3-3EA03066E246}"/>
    <cellStyle name="Inndata 2 12 5 5" xfId="6631" xr:uid="{296993C1-F21C-44AC-B107-5D1A7BE022D4}"/>
    <cellStyle name="Inndata 2 12 6" xfId="1019" xr:uid="{D5C3F842-5E9A-4625-8329-ECCAD13D373D}"/>
    <cellStyle name="Inndata 2 12 6 2" xfId="1020" xr:uid="{1E25AF49-E8D5-4652-A080-BC46E2FB0FEC}"/>
    <cellStyle name="Inndata 2 12 6 2 2" xfId="13251" xr:uid="{98EE2188-BDFF-4D1E-A42B-150CE6EE9AE8}"/>
    <cellStyle name="Inndata 2 12 6 2 2 2" xfId="13252" xr:uid="{98EC430D-424F-483B-9B4E-62ABA7F0B4C5}"/>
    <cellStyle name="Inndata 2 12 6 2 3" xfId="13253" xr:uid="{1D6C2231-1018-458A-94A5-A071E32677CF}"/>
    <cellStyle name="Inndata 2 12 6 2 4" xfId="13250" xr:uid="{5032BC56-C107-4D51-8B4B-5F82AF2D06E8}"/>
    <cellStyle name="Inndata 2 12 6 3" xfId="13254" xr:uid="{6813FE27-E831-46B1-88E9-9F0D045A4AE2}"/>
    <cellStyle name="Inndata 2 12 6 3 2" xfId="13255" xr:uid="{662A1C7B-78B4-4C72-84F9-1A0FE6C968F9}"/>
    <cellStyle name="Inndata 2 12 6 4" xfId="13256" xr:uid="{C65B1086-A5AB-4273-B1A6-4FFBC095010F}"/>
    <cellStyle name="Inndata 2 12 6 5" xfId="6632" xr:uid="{0641C96E-B8A0-4F8B-962E-FFAD6E94092C}"/>
    <cellStyle name="Inndata 2 12 7" xfId="1021" xr:uid="{ABABD9DB-E125-4A07-A772-4B87620A86FD}"/>
    <cellStyle name="Inndata 2 12 7 2" xfId="1022" xr:uid="{33D11B5B-C13E-4872-963D-BA87651D4B3A}"/>
    <cellStyle name="Inndata 2 12 7 2 2" xfId="13258" xr:uid="{4D1075BF-FC9E-4E98-9042-19B193507AEC}"/>
    <cellStyle name="Inndata 2 12 7 2 2 2" xfId="13259" xr:uid="{39B5C72B-D168-4395-A298-0F9CD3256BAE}"/>
    <cellStyle name="Inndata 2 12 7 2 3" xfId="13260" xr:uid="{785C16B9-7B56-472E-9339-BF8C58F1AF75}"/>
    <cellStyle name="Inndata 2 12 7 2 4" xfId="13257" xr:uid="{5696D563-6E8E-4212-8A3B-ACDF649645D2}"/>
    <cellStyle name="Inndata 2 12 7 3" xfId="13261" xr:uid="{F4F6FD30-F8D9-42BC-B9A5-29B3D9D117EB}"/>
    <cellStyle name="Inndata 2 12 7 3 2" xfId="13262" xr:uid="{171F03F0-4D49-44E3-B669-3831D457379D}"/>
    <cellStyle name="Inndata 2 12 7 4" xfId="13263" xr:uid="{44D85389-A891-4D73-B573-2EEE3F68E9D3}"/>
    <cellStyle name="Inndata 2 12 7 5" xfId="6633" xr:uid="{354FD627-460C-4BE4-A0A0-975E3EB5E3EF}"/>
    <cellStyle name="Inndata 2 12 8" xfId="1023" xr:uid="{3A1368FB-F1E7-4663-8E76-AFCA70D8296F}"/>
    <cellStyle name="Inndata 2 12 8 2" xfId="13265" xr:uid="{F18CFBAE-9B25-46FC-96A1-358CE74E5A7A}"/>
    <cellStyle name="Inndata 2 12 8 2 2" xfId="13266" xr:uid="{F5F7FFFE-85CB-4128-94B6-7B7C0420DE6C}"/>
    <cellStyle name="Inndata 2 12 8 2 2 2" xfId="13267" xr:uid="{87174751-8194-45DE-A96F-01F3B10FC24C}"/>
    <cellStyle name="Inndata 2 12 8 2 3" xfId="13268" xr:uid="{4B608AEA-F0FA-40CE-8FE0-D31076707102}"/>
    <cellStyle name="Inndata 2 12 8 3" xfId="13269" xr:uid="{33483B8B-072B-4AD4-9C40-257716AE3E67}"/>
    <cellStyle name="Inndata 2 12 8 3 2" xfId="13270" xr:uid="{9C2192D2-CC6D-417D-9463-F7DF650D9BBE}"/>
    <cellStyle name="Inndata 2 12 8 4" xfId="13271" xr:uid="{79961108-6DAC-4581-A95D-D439B1A6F45B}"/>
    <cellStyle name="Inndata 2 12 8 5" xfId="13264" xr:uid="{FE308FD0-FA07-4D5F-982E-AF54C566E2D5}"/>
    <cellStyle name="Inndata 2 12 9" xfId="5275" xr:uid="{8F27C13E-F3A8-4925-A2A2-07B6446190C2}"/>
    <cellStyle name="Inndata 2 12 9 2" xfId="13273" xr:uid="{4DDA761F-71D7-4B49-BA77-C320E2D10C39}"/>
    <cellStyle name="Inndata 2 12 9 2 2" xfId="13274" xr:uid="{7840E034-006E-43E9-A79F-F0BA28E086B5}"/>
    <cellStyle name="Inndata 2 12 9 3" xfId="13275" xr:uid="{48CF7FE5-0904-4F9F-A8DA-F92DA5E157B5}"/>
    <cellStyle name="Inndata 2 12 9 4" xfId="13272" xr:uid="{8DC2FDA1-5D7C-4041-860F-71537772051A}"/>
    <cellStyle name="Inndata 2 13" xfId="1024" xr:uid="{22D619BE-09B2-465B-B972-1DBDD78EB4AD}"/>
    <cellStyle name="Inndata 2 13 10" xfId="5298" xr:uid="{3B00FAB4-B945-4466-ABF4-D470D7A188EE}"/>
    <cellStyle name="Inndata 2 13 10 2" xfId="13277" xr:uid="{35798086-1CFD-4C5D-B20A-B8D500931400}"/>
    <cellStyle name="Inndata 2 13 10 2 2" xfId="13278" xr:uid="{82766249-3113-4331-A531-D08E989317B4}"/>
    <cellStyle name="Inndata 2 13 10 2 2 2" xfId="13279" xr:uid="{C6741BAA-09DF-4111-8D55-76DADEDDB0F0}"/>
    <cellStyle name="Inndata 2 13 10 2 3" xfId="13280" xr:uid="{1255EDAD-D7C5-4B20-B93F-6C68932D8562}"/>
    <cellStyle name="Inndata 2 13 10 3" xfId="13281" xr:uid="{96EF1E16-C4A7-4FD5-80E5-9930AEE7818B}"/>
    <cellStyle name="Inndata 2 13 10 3 2" xfId="13282" xr:uid="{D9826DDF-FEEF-470D-8C24-4EDC240921A3}"/>
    <cellStyle name="Inndata 2 13 10 4" xfId="13283" xr:uid="{E6748DBE-8AFC-407B-BE99-0D29DDEC6D3B}"/>
    <cellStyle name="Inndata 2 13 10 5" xfId="13276" xr:uid="{F590E22E-14DA-42B1-A6CE-24C228E136DC}"/>
    <cellStyle name="Inndata 2 13 11" xfId="5760" xr:uid="{79348153-563B-4D89-B0A2-002EDFE9A610}"/>
    <cellStyle name="Inndata 2 13 11 2" xfId="13285" xr:uid="{113B06A5-7377-48BF-8F7F-988E32E31703}"/>
    <cellStyle name="Inndata 2 13 11 3" xfId="13284" xr:uid="{B27F4E1A-78FA-46B6-8D36-C03B02BACBFF}"/>
    <cellStyle name="Inndata 2 13 12" xfId="5872" xr:uid="{1A58136D-A5D8-4E90-A78E-322A97548852}"/>
    <cellStyle name="Inndata 2 13 2" xfId="1025" xr:uid="{52A343D2-C9F7-4715-B47A-76569AF6F0F6}"/>
    <cellStyle name="Inndata 2 13 2 2" xfId="1026" xr:uid="{539E1E60-9EE5-49C0-84CD-9E4D0B7FE2BB}"/>
    <cellStyle name="Inndata 2 13 2 2 2" xfId="13287" xr:uid="{27C44553-29D7-477A-8DED-938476732657}"/>
    <cellStyle name="Inndata 2 13 2 2 2 2" xfId="13288" xr:uid="{6ADD4945-ADB8-4F02-9008-84CBDEAA991E}"/>
    <cellStyle name="Inndata 2 13 2 2 3" xfId="13289" xr:uid="{E549CF38-445B-48F2-825D-726C4F0FBD65}"/>
    <cellStyle name="Inndata 2 13 2 2 4" xfId="13286" xr:uid="{90B48128-1186-4820-8D95-D82EF29B8BB5}"/>
    <cellStyle name="Inndata 2 13 2 3" xfId="13290" xr:uid="{D73FB867-000A-4791-81F9-59721A173BEC}"/>
    <cellStyle name="Inndata 2 13 2 3 2" xfId="13291" xr:uid="{28F03353-1AE3-4F94-93E7-9C1B75B7AA91}"/>
    <cellStyle name="Inndata 2 13 2 4" xfId="13292" xr:uid="{F7BF6F89-C54C-43FB-8916-7F6E9294DA09}"/>
    <cellStyle name="Inndata 2 13 2 5" xfId="6634" xr:uid="{AC04FEF2-B2D2-4057-90FB-41D2A07CF6BD}"/>
    <cellStyle name="Inndata 2 13 3" xfId="1027" xr:uid="{0A7AABE6-BD6B-4ED5-9A43-C97B704983AD}"/>
    <cellStyle name="Inndata 2 13 3 2" xfId="1028" xr:uid="{D1BFD800-475E-48B0-9BE8-4A038D657069}"/>
    <cellStyle name="Inndata 2 13 3 2 2" xfId="13294" xr:uid="{FEB956F0-80C2-4D89-A7C5-69474842EC2A}"/>
    <cellStyle name="Inndata 2 13 3 2 2 2" xfId="13295" xr:uid="{DA21095C-AD6D-4362-B4B8-A3CAF9F769C8}"/>
    <cellStyle name="Inndata 2 13 3 2 3" xfId="13296" xr:uid="{E5E5E153-8559-4673-ADED-1ABA5D02E32F}"/>
    <cellStyle name="Inndata 2 13 3 2 4" xfId="13293" xr:uid="{719647FA-21FA-422B-AED4-1C8F9C82FFD2}"/>
    <cellStyle name="Inndata 2 13 3 3" xfId="13297" xr:uid="{0403059B-45C6-40AD-80AA-F5F7DF94A3DB}"/>
    <cellStyle name="Inndata 2 13 3 3 2" xfId="13298" xr:uid="{77A9642E-A32A-4A4A-9076-881D8678F0E7}"/>
    <cellStyle name="Inndata 2 13 3 4" xfId="13299" xr:uid="{415B9030-4BA6-4402-9939-EFCB7F7904AA}"/>
    <cellStyle name="Inndata 2 13 3 5" xfId="6635" xr:uid="{3D2F10D1-246E-477D-BEE6-39401B7FB043}"/>
    <cellStyle name="Inndata 2 13 4" xfId="1029" xr:uid="{1BCF0983-0B9C-47CD-9DFE-6B5FF27AE9B6}"/>
    <cellStyle name="Inndata 2 13 4 2" xfId="1030" xr:uid="{9D183F30-B92D-4671-AE06-18FFE9975136}"/>
    <cellStyle name="Inndata 2 13 4 2 2" xfId="13301" xr:uid="{38531873-EA20-4807-A6E4-0B94F11181B9}"/>
    <cellStyle name="Inndata 2 13 4 2 2 2" xfId="13302" xr:uid="{C004D31B-6BB1-4581-AC6C-8FCBFCD0E573}"/>
    <cellStyle name="Inndata 2 13 4 2 3" xfId="13303" xr:uid="{8C0BEC80-37D9-4C85-BE57-CA148DAA0BDE}"/>
    <cellStyle name="Inndata 2 13 4 2 4" xfId="13300" xr:uid="{E9168CDB-65A1-4E84-8E9F-C31B0197C3F0}"/>
    <cellStyle name="Inndata 2 13 4 3" xfId="13304" xr:uid="{EBE1D1DA-25A4-4A5B-B99C-5F0CE08E4B7F}"/>
    <cellStyle name="Inndata 2 13 4 3 2" xfId="13305" xr:uid="{DBAF77C5-C81F-4DF4-A34D-9D7799989E1C}"/>
    <cellStyle name="Inndata 2 13 4 4" xfId="13306" xr:uid="{5741C7BD-11EC-48B6-BF41-0A58CBEF9522}"/>
    <cellStyle name="Inndata 2 13 4 5" xfId="6636" xr:uid="{BCEE0731-8BB2-4BDB-AEAC-FDDEE1E44A2B}"/>
    <cellStyle name="Inndata 2 13 5" xfId="1031" xr:uid="{42DBA009-A8FC-4965-A9BF-F1C671350E31}"/>
    <cellStyle name="Inndata 2 13 5 2" xfId="1032" xr:uid="{4EB6D9BC-1378-45D2-8DD0-5FB28C3CD92C}"/>
    <cellStyle name="Inndata 2 13 5 2 2" xfId="13308" xr:uid="{7CDCE22B-7B5C-4351-B76E-FF2B755B9B4E}"/>
    <cellStyle name="Inndata 2 13 5 2 2 2" xfId="13309" xr:uid="{342FADB0-B14D-408D-9189-4C2EB329A56F}"/>
    <cellStyle name="Inndata 2 13 5 2 3" xfId="13310" xr:uid="{6202C4F3-C223-4901-AD1A-70107C4CE698}"/>
    <cellStyle name="Inndata 2 13 5 2 4" xfId="13307" xr:uid="{82D13C11-9A1E-43FC-B0FB-3311E8C1ED30}"/>
    <cellStyle name="Inndata 2 13 5 3" xfId="13311" xr:uid="{5F766E65-63F5-4DD6-A716-359E830591DC}"/>
    <cellStyle name="Inndata 2 13 5 3 2" xfId="13312" xr:uid="{6EAB4605-F106-45A8-8FDE-E1E8D1FA177B}"/>
    <cellStyle name="Inndata 2 13 5 4" xfId="13313" xr:uid="{E9A74DC4-134F-4676-BBE0-72546FFFEDDD}"/>
    <cellStyle name="Inndata 2 13 5 5" xfId="6637" xr:uid="{C364D2F7-DE0A-4223-8EB6-7F3C6927E145}"/>
    <cellStyle name="Inndata 2 13 6" xfId="1033" xr:uid="{3373B8A0-AC5B-4D15-BC8D-FC2E1677C178}"/>
    <cellStyle name="Inndata 2 13 6 2" xfId="1034" xr:uid="{D0B241D5-8D31-4CA5-8E73-E0BF909B5E7D}"/>
    <cellStyle name="Inndata 2 13 6 2 2" xfId="13315" xr:uid="{7B4D3B22-0AAC-42D0-9161-C60BEED722C4}"/>
    <cellStyle name="Inndata 2 13 6 2 2 2" xfId="13316" xr:uid="{7EE9668F-9181-4775-8EA3-3D9E192CFE29}"/>
    <cellStyle name="Inndata 2 13 6 2 3" xfId="13317" xr:uid="{74CA353D-AD76-4B08-B4E4-CD90F98C42CD}"/>
    <cellStyle name="Inndata 2 13 6 2 4" xfId="13314" xr:uid="{4108A9C8-9B27-43E7-9D08-2A7358333D95}"/>
    <cellStyle name="Inndata 2 13 6 3" xfId="13318" xr:uid="{F6A29243-DBF1-42BF-A620-1F480D8FFAAE}"/>
    <cellStyle name="Inndata 2 13 6 3 2" xfId="13319" xr:uid="{135D3095-5E07-43C0-9E4A-0FE2F1E115FF}"/>
    <cellStyle name="Inndata 2 13 6 4" xfId="13320" xr:uid="{9089F28F-C6F1-4F61-B7A7-D457025DE3CE}"/>
    <cellStyle name="Inndata 2 13 6 5" xfId="6638" xr:uid="{084C1E86-15F6-4A7D-913B-A9A22D963EBF}"/>
    <cellStyle name="Inndata 2 13 7" xfId="1035" xr:uid="{8B741C3A-366B-4D1F-B817-4CD7AC64C324}"/>
    <cellStyle name="Inndata 2 13 7 2" xfId="1036" xr:uid="{F83E9D97-6BDC-49FE-9DFD-34880450BBC7}"/>
    <cellStyle name="Inndata 2 13 7 2 2" xfId="13322" xr:uid="{483CD3FD-28D4-407F-8EDC-36D0A74E0B7A}"/>
    <cellStyle name="Inndata 2 13 7 2 2 2" xfId="13323" xr:uid="{2908655B-87BF-420A-8BC5-97C3396DB7AF}"/>
    <cellStyle name="Inndata 2 13 7 2 3" xfId="13324" xr:uid="{6529D005-41C4-430A-958B-149914234F2C}"/>
    <cellStyle name="Inndata 2 13 7 2 4" xfId="13321" xr:uid="{831747CE-4BC6-44A7-9A7B-EA5B811B4F17}"/>
    <cellStyle name="Inndata 2 13 7 3" xfId="13325" xr:uid="{C208894F-890A-4179-9BE5-894B0DA59459}"/>
    <cellStyle name="Inndata 2 13 7 3 2" xfId="13326" xr:uid="{7C0FF6D3-0DDE-486E-ACAA-077E22E143BB}"/>
    <cellStyle name="Inndata 2 13 7 4" xfId="13327" xr:uid="{38B4FDAD-C0D9-446E-812E-39379E27F9C1}"/>
    <cellStyle name="Inndata 2 13 7 5" xfId="6639" xr:uid="{56701545-A6A7-4E66-8E09-2FAD579D83CE}"/>
    <cellStyle name="Inndata 2 13 8" xfId="1037" xr:uid="{C2F256E6-CFC9-4BC3-BBE3-E44A8C81858D}"/>
    <cellStyle name="Inndata 2 13 8 2" xfId="13329" xr:uid="{896C9859-8953-4DBA-8557-0F4054CE8275}"/>
    <cellStyle name="Inndata 2 13 8 2 2" xfId="13330" xr:uid="{AB80A833-E0A6-4C50-8E6C-96C1C8EF62EC}"/>
    <cellStyle name="Inndata 2 13 8 2 2 2" xfId="13331" xr:uid="{46A4AE38-177F-427F-8698-35A7773565FD}"/>
    <cellStyle name="Inndata 2 13 8 2 3" xfId="13332" xr:uid="{C181CFCE-0D57-438B-A690-28255274CE9F}"/>
    <cellStyle name="Inndata 2 13 8 3" xfId="13333" xr:uid="{5759E096-651F-46D7-98E1-9956F92766ED}"/>
    <cellStyle name="Inndata 2 13 8 3 2" xfId="13334" xr:uid="{8AA30917-5F4D-44A1-9DD8-AC8F0497CD7F}"/>
    <cellStyle name="Inndata 2 13 8 4" xfId="13335" xr:uid="{2BDC421C-A98A-4D7D-873F-AA8D920E332C}"/>
    <cellStyle name="Inndata 2 13 8 5" xfId="13328" xr:uid="{5588021A-49A5-4AF2-8204-88114442F732}"/>
    <cellStyle name="Inndata 2 13 9" xfId="5276" xr:uid="{BB5A55A6-7365-49F0-A483-9CDE96BDCBC7}"/>
    <cellStyle name="Inndata 2 13 9 2" xfId="13337" xr:uid="{1D27DF95-9C81-45CB-B8B5-349A9ABB7525}"/>
    <cellStyle name="Inndata 2 13 9 2 2" xfId="13338" xr:uid="{7FD774C9-DEC6-42AA-A702-1BE4654E3CE8}"/>
    <cellStyle name="Inndata 2 13 9 3" xfId="13339" xr:uid="{BB2AF6AF-5F9C-4285-BBD4-3A7D6870A542}"/>
    <cellStyle name="Inndata 2 13 9 4" xfId="13336" xr:uid="{302F034F-F756-42F2-8453-820AA992BD72}"/>
    <cellStyle name="Inndata 2 14" xfId="1038" xr:uid="{88373835-89A8-4C6F-A2F6-97DC5B433BE3}"/>
    <cellStyle name="Inndata 2 14 10" xfId="5380" xr:uid="{68AC93E0-99E1-4499-8BC3-4EA630B54A3E}"/>
    <cellStyle name="Inndata 2 14 10 2" xfId="13341" xr:uid="{AC461360-1AF1-4CC2-B13C-6DF8AB6B25BD}"/>
    <cellStyle name="Inndata 2 14 10 2 2" xfId="13342" xr:uid="{1F055A31-6470-4F4E-9A52-3B0C4F989FCA}"/>
    <cellStyle name="Inndata 2 14 10 2 2 2" xfId="13343" xr:uid="{18EEAE21-01E4-4B9B-9FCD-E688EFB80751}"/>
    <cellStyle name="Inndata 2 14 10 2 3" xfId="13344" xr:uid="{90C05738-B55B-4C47-923F-59905C708237}"/>
    <cellStyle name="Inndata 2 14 10 3" xfId="13345" xr:uid="{1D63B4BA-DF7D-485E-8E40-CCEED1B19129}"/>
    <cellStyle name="Inndata 2 14 10 3 2" xfId="13346" xr:uid="{49E59805-D12E-411D-A723-D778F1C142E3}"/>
    <cellStyle name="Inndata 2 14 10 4" xfId="13347" xr:uid="{AADDF45C-7B88-4E0F-923E-6AE85C0B845A}"/>
    <cellStyle name="Inndata 2 14 10 5" xfId="13340" xr:uid="{28C209F6-9866-423E-9789-D9ACC897D66D}"/>
    <cellStyle name="Inndata 2 14 11" xfId="5778" xr:uid="{ADCB6DE9-DB37-4D98-895E-C7E720AE9D80}"/>
    <cellStyle name="Inndata 2 14 11 2" xfId="13349" xr:uid="{84997F3C-218E-4CCD-8B45-B71D1449AD8C}"/>
    <cellStyle name="Inndata 2 14 11 3" xfId="13348" xr:uid="{CEA75315-EBC3-41DB-8809-794BBF1D7DE4}"/>
    <cellStyle name="Inndata 2 14 12" xfId="5997" xr:uid="{2A8C8902-50EF-413B-AC43-2B8FCE3A216F}"/>
    <cellStyle name="Inndata 2 14 2" xfId="1039" xr:uid="{290922EB-6516-452F-8734-E7FDED5EDA3A}"/>
    <cellStyle name="Inndata 2 14 2 2" xfId="1040" xr:uid="{AAC19E22-114C-4F90-BAE1-0E0F442B7DEE}"/>
    <cellStyle name="Inndata 2 14 2 2 2" xfId="13351" xr:uid="{70EFA817-2C23-4FC4-82B0-4843E04836D7}"/>
    <cellStyle name="Inndata 2 14 2 2 2 2" xfId="13352" xr:uid="{3BA96ACC-0A21-43D8-94F9-6658748FDF91}"/>
    <cellStyle name="Inndata 2 14 2 2 3" xfId="13353" xr:uid="{A9A0B3F1-3683-47C1-809F-85A693FDF60F}"/>
    <cellStyle name="Inndata 2 14 2 2 4" xfId="13350" xr:uid="{4E42276A-6684-4F01-B63D-12FB64C9DBF0}"/>
    <cellStyle name="Inndata 2 14 2 3" xfId="13354" xr:uid="{3723A392-F920-40ED-B04B-8A366EA63442}"/>
    <cellStyle name="Inndata 2 14 2 3 2" xfId="13355" xr:uid="{79159A1E-7AE2-44E1-B548-E2F53A2A66A8}"/>
    <cellStyle name="Inndata 2 14 2 4" xfId="13356" xr:uid="{4730C98A-04AB-4459-A4AD-3BD0A963C5B9}"/>
    <cellStyle name="Inndata 2 14 2 5" xfId="6640" xr:uid="{4903AFA2-F4B3-4BF0-B143-0752267C5DAF}"/>
    <cellStyle name="Inndata 2 14 3" xfId="1041" xr:uid="{9B618B47-7444-4C32-90B6-6BD6D296D280}"/>
    <cellStyle name="Inndata 2 14 3 2" xfId="1042" xr:uid="{D8ECCD3F-84A4-4FBD-8D37-1C8A94B8A5C7}"/>
    <cellStyle name="Inndata 2 14 3 2 2" xfId="13358" xr:uid="{A1B548DD-6408-49DA-ADDE-78E07D7AE63A}"/>
    <cellStyle name="Inndata 2 14 3 2 2 2" xfId="13359" xr:uid="{731F6771-F279-4017-8D2A-E4E97CD0E965}"/>
    <cellStyle name="Inndata 2 14 3 2 3" xfId="13360" xr:uid="{A44CF1AF-89FD-4F10-A5C0-FB1CB34C3395}"/>
    <cellStyle name="Inndata 2 14 3 2 4" xfId="13357" xr:uid="{33571834-2050-4CE8-A595-01324954C4E5}"/>
    <cellStyle name="Inndata 2 14 3 3" xfId="13361" xr:uid="{E3225290-B849-42AF-9535-239513BB2570}"/>
    <cellStyle name="Inndata 2 14 3 3 2" xfId="13362" xr:uid="{471B46A8-72CF-478C-8C75-32568692B048}"/>
    <cellStyle name="Inndata 2 14 3 4" xfId="13363" xr:uid="{53301250-CF2A-46B3-8E0B-6F5A9176E926}"/>
    <cellStyle name="Inndata 2 14 3 5" xfId="6641" xr:uid="{F3D0C595-94E0-41BC-BF57-7FBA77CC2479}"/>
    <cellStyle name="Inndata 2 14 4" xfId="1043" xr:uid="{A0AE8287-9108-44EF-AC84-0A9251B9712A}"/>
    <cellStyle name="Inndata 2 14 4 2" xfId="1044" xr:uid="{C7BCE8A7-9B08-40AF-9FA4-AD7ADCFD32D0}"/>
    <cellStyle name="Inndata 2 14 4 2 2" xfId="13365" xr:uid="{083BCD49-AF29-4026-AB32-4FB648DF10CC}"/>
    <cellStyle name="Inndata 2 14 4 2 2 2" xfId="13366" xr:uid="{C634D612-9ADC-43E6-BB41-E05109B108CF}"/>
    <cellStyle name="Inndata 2 14 4 2 3" xfId="13367" xr:uid="{4F2CAAA5-37CF-4060-955B-745D59951E48}"/>
    <cellStyle name="Inndata 2 14 4 2 4" xfId="13364" xr:uid="{5CADE568-6747-4ED4-83C9-D81B5671BF58}"/>
    <cellStyle name="Inndata 2 14 4 3" xfId="13368" xr:uid="{4E0884F1-82B2-4BEE-A98B-707EB3984B1E}"/>
    <cellStyle name="Inndata 2 14 4 3 2" xfId="13369" xr:uid="{02FD620B-34A5-4F13-AF5B-39A7343C37DC}"/>
    <cellStyle name="Inndata 2 14 4 4" xfId="13370" xr:uid="{86BEA309-EE36-4359-A7A2-A9CF03EFA59D}"/>
    <cellStyle name="Inndata 2 14 4 5" xfId="6642" xr:uid="{D9C0ECAD-8DC5-4C53-B0FF-D11925F72B29}"/>
    <cellStyle name="Inndata 2 14 5" xfId="1045" xr:uid="{FC890E89-9FB7-4DE4-A855-4E89D61EDDA0}"/>
    <cellStyle name="Inndata 2 14 5 2" xfId="1046" xr:uid="{C2514E9F-9F44-4468-80D5-16A0924A45BE}"/>
    <cellStyle name="Inndata 2 14 5 2 2" xfId="13372" xr:uid="{CB6920A6-9180-4450-8540-8C6F9C6A62E2}"/>
    <cellStyle name="Inndata 2 14 5 2 2 2" xfId="13373" xr:uid="{C2AE46CB-0240-4A1E-9ECC-8801A8223D4A}"/>
    <cellStyle name="Inndata 2 14 5 2 3" xfId="13374" xr:uid="{F3737D25-0849-4426-AF34-8922E7A5728F}"/>
    <cellStyle name="Inndata 2 14 5 2 4" xfId="13371" xr:uid="{68F9B972-E18A-4DE6-B9B1-402CB687C772}"/>
    <cellStyle name="Inndata 2 14 5 3" xfId="13375" xr:uid="{69CFA28F-785E-4FF8-98B1-A24A218CA148}"/>
    <cellStyle name="Inndata 2 14 5 3 2" xfId="13376" xr:uid="{A2190999-2571-495B-B2E6-C97F55160FAC}"/>
    <cellStyle name="Inndata 2 14 5 4" xfId="13377" xr:uid="{BED77312-4ACF-4B36-A9DE-65B757D3EDE2}"/>
    <cellStyle name="Inndata 2 14 5 5" xfId="6643" xr:uid="{87F8EC6A-1082-44A6-92DB-14DBDAFC1B3A}"/>
    <cellStyle name="Inndata 2 14 6" xfId="1047" xr:uid="{DB4C7E64-586C-4033-8FFB-167F41E1B021}"/>
    <cellStyle name="Inndata 2 14 6 2" xfId="1048" xr:uid="{624677DD-A7C7-4158-A3DD-674F66BD3E07}"/>
    <cellStyle name="Inndata 2 14 6 2 2" xfId="13379" xr:uid="{48EC12EE-8622-44A4-801B-E44262376E74}"/>
    <cellStyle name="Inndata 2 14 6 2 2 2" xfId="13380" xr:uid="{9039F27E-55DE-4179-A071-FEDAA0182CF3}"/>
    <cellStyle name="Inndata 2 14 6 2 3" xfId="13381" xr:uid="{538DF5DB-7ED7-4404-970B-01E1F6BCAA5F}"/>
    <cellStyle name="Inndata 2 14 6 2 4" xfId="13378" xr:uid="{4271A724-0DBB-44B6-8746-B8ED1E939CA1}"/>
    <cellStyle name="Inndata 2 14 6 3" xfId="13382" xr:uid="{74F9C177-5F68-4709-937D-1E3D69B453EF}"/>
    <cellStyle name="Inndata 2 14 6 3 2" xfId="13383" xr:uid="{988678B6-4109-4DF4-A2FC-30DD3B754093}"/>
    <cellStyle name="Inndata 2 14 6 4" xfId="13384" xr:uid="{ECE1E71F-D86D-4018-B860-A015E15FF540}"/>
    <cellStyle name="Inndata 2 14 6 5" xfId="6644" xr:uid="{010B8B98-DB6C-4664-9931-767F55E04899}"/>
    <cellStyle name="Inndata 2 14 7" xfId="1049" xr:uid="{188DE932-8CEE-4C54-B72C-15650483A7EF}"/>
    <cellStyle name="Inndata 2 14 7 2" xfId="1050" xr:uid="{E9F26C77-89ED-44E7-BEC4-D459420E30C3}"/>
    <cellStyle name="Inndata 2 14 7 2 2" xfId="13386" xr:uid="{02296A63-1125-40C3-B8CB-BF205F6E1658}"/>
    <cellStyle name="Inndata 2 14 7 2 2 2" xfId="13387" xr:uid="{C0C6A568-A73C-4FA9-B9E9-876E0667CF39}"/>
    <cellStyle name="Inndata 2 14 7 2 3" xfId="13388" xr:uid="{24D8D21A-45FB-4312-BF9C-21BEDC76BCCF}"/>
    <cellStyle name="Inndata 2 14 7 2 4" xfId="13385" xr:uid="{C5927E58-0354-4163-B987-AFDA1406931F}"/>
    <cellStyle name="Inndata 2 14 7 3" xfId="13389" xr:uid="{4A69DD52-46CE-43DA-9E30-B4AC52674141}"/>
    <cellStyle name="Inndata 2 14 7 3 2" xfId="13390" xr:uid="{266A5180-F1B7-44B1-832D-CFB88781F868}"/>
    <cellStyle name="Inndata 2 14 7 4" xfId="13391" xr:uid="{7ED09610-4DBA-4E7B-B9B2-909AD444CB14}"/>
    <cellStyle name="Inndata 2 14 7 5" xfId="6645" xr:uid="{2390BE05-E576-4519-A054-A9F93E08F777}"/>
    <cellStyle name="Inndata 2 14 8" xfId="1051" xr:uid="{90DF1E47-9B25-492B-AA26-B3C702B2A49C}"/>
    <cellStyle name="Inndata 2 14 8 2" xfId="13393" xr:uid="{F25BED99-FC80-4930-B7C1-0FB12C19D05C}"/>
    <cellStyle name="Inndata 2 14 8 2 2" xfId="13394" xr:uid="{092C6351-3140-43B7-AC63-D76FF8D6FEBB}"/>
    <cellStyle name="Inndata 2 14 8 2 2 2" xfId="13395" xr:uid="{CA8765F0-3695-4631-84C5-3D0633265481}"/>
    <cellStyle name="Inndata 2 14 8 2 3" xfId="13396" xr:uid="{1A196E63-153D-4F74-B492-448DF5B67AE9}"/>
    <cellStyle name="Inndata 2 14 8 3" xfId="13397" xr:uid="{88A739AE-1559-44DC-978C-07FDB5B87551}"/>
    <cellStyle name="Inndata 2 14 8 3 2" xfId="13398" xr:uid="{3F42923E-17DB-40DD-A890-0AA0FF33598E}"/>
    <cellStyle name="Inndata 2 14 8 4" xfId="13399" xr:uid="{15175A80-EE41-4E79-82DE-F13A3352BFD0}"/>
    <cellStyle name="Inndata 2 14 8 5" xfId="13392" xr:uid="{9AEB01EA-1864-4555-A669-243833DB1EC7}"/>
    <cellStyle name="Inndata 2 14 9" xfId="5277" xr:uid="{506B3F73-9C64-4FDB-9BB5-DEAD48EC4EF0}"/>
    <cellStyle name="Inndata 2 14 9 2" xfId="13401" xr:uid="{715F9850-1F8D-41E4-9E3F-A0D9806E48CD}"/>
    <cellStyle name="Inndata 2 14 9 2 2" xfId="13402" xr:uid="{C58752A4-28B3-4700-8470-2CD28AA093A3}"/>
    <cellStyle name="Inndata 2 14 9 3" xfId="13403" xr:uid="{C17D56BC-4690-4E31-815D-E37AE2E474C6}"/>
    <cellStyle name="Inndata 2 14 9 4" xfId="13400" xr:uid="{C6CD27DC-1EC2-4303-BF81-4E8D6DECFC55}"/>
    <cellStyle name="Inndata 2 15" xfId="1052" xr:uid="{38237602-D40A-4611-81B0-C421EF3BBE70}"/>
    <cellStyle name="Inndata 2 15 10" xfId="5378" xr:uid="{AF12B690-8BD4-4EDA-8E55-DC8713880083}"/>
    <cellStyle name="Inndata 2 15 10 2" xfId="13405" xr:uid="{30965F2B-A7E1-4AB7-B0C1-E593B90EA544}"/>
    <cellStyle name="Inndata 2 15 10 2 2" xfId="13406" xr:uid="{35ED7B24-5D20-42CE-A41D-D335BED437E5}"/>
    <cellStyle name="Inndata 2 15 10 2 2 2" xfId="13407" xr:uid="{D88B4940-3530-45CF-BF26-0B0C516AC1AD}"/>
    <cellStyle name="Inndata 2 15 10 2 3" xfId="13408" xr:uid="{52BC6330-63F6-4261-87DC-9E91BA34C9D9}"/>
    <cellStyle name="Inndata 2 15 10 3" xfId="13409" xr:uid="{B5DAC3A8-3CBA-4386-B94F-6DB6EE4E4A40}"/>
    <cellStyle name="Inndata 2 15 10 3 2" xfId="13410" xr:uid="{839643D8-A860-4256-9EF2-A07E81B06587}"/>
    <cellStyle name="Inndata 2 15 10 4" xfId="13411" xr:uid="{3939FD64-A2AB-4F74-888C-220D3FC2BF7E}"/>
    <cellStyle name="Inndata 2 15 10 5" xfId="13404" xr:uid="{8C69E99D-4BE6-4377-9F86-3D9C3AB69A72}"/>
    <cellStyle name="Inndata 2 15 11" xfId="5751" xr:uid="{9BD57363-7CF7-4FE4-BC86-8751205C4443}"/>
    <cellStyle name="Inndata 2 15 11 2" xfId="13413" xr:uid="{A15C0949-1522-4F6B-A7A4-E05346D86230}"/>
    <cellStyle name="Inndata 2 15 11 3" xfId="13412" xr:uid="{294E6365-F98B-4CCA-B2BA-F836D20B5FC4}"/>
    <cellStyle name="Inndata 2 15 12" xfId="5907" xr:uid="{8A7C1AD3-EA73-48A7-8922-FDA5133B217B}"/>
    <cellStyle name="Inndata 2 15 2" xfId="1053" xr:uid="{95E2DF80-E5D6-486D-9A29-3F6CF26D87FC}"/>
    <cellStyle name="Inndata 2 15 2 2" xfId="1054" xr:uid="{3B602AFC-5EC7-4351-99F5-7BE0897012A4}"/>
    <cellStyle name="Inndata 2 15 2 2 2" xfId="13415" xr:uid="{8CBE39EC-AE01-4AB5-AFE6-7C514B3A7CF2}"/>
    <cellStyle name="Inndata 2 15 2 2 2 2" xfId="13416" xr:uid="{D8B15AE6-4F39-403E-A6DA-74D07987DE4C}"/>
    <cellStyle name="Inndata 2 15 2 2 3" xfId="13417" xr:uid="{D6FA737E-E4EF-47E4-B19E-B82161FE3E6A}"/>
    <cellStyle name="Inndata 2 15 2 2 4" xfId="13414" xr:uid="{1A0A45F8-647F-484E-93EB-699F31B4C363}"/>
    <cellStyle name="Inndata 2 15 2 3" xfId="13418" xr:uid="{DBB178D1-8153-4A71-B885-6EF7CA5A5432}"/>
    <cellStyle name="Inndata 2 15 2 3 2" xfId="13419" xr:uid="{3EDAA0D1-4F34-4C60-9DF4-60D55E2F448D}"/>
    <cellStyle name="Inndata 2 15 2 4" xfId="13420" xr:uid="{7F0B8C82-62D5-4545-AD30-4F983DEADC6C}"/>
    <cellStyle name="Inndata 2 15 2 5" xfId="6646" xr:uid="{FA3EB4F8-0034-4758-BB26-B1BB94A22110}"/>
    <cellStyle name="Inndata 2 15 3" xfId="1055" xr:uid="{5D46260F-30B9-4F0F-915E-B2AB7673702D}"/>
    <cellStyle name="Inndata 2 15 3 2" xfId="1056" xr:uid="{DFFB185C-63E7-4093-96B5-5A4E5042D3FE}"/>
    <cellStyle name="Inndata 2 15 3 2 2" xfId="13422" xr:uid="{A0D230CA-865C-45D2-9033-EDF54E051481}"/>
    <cellStyle name="Inndata 2 15 3 2 2 2" xfId="13423" xr:uid="{828FD24E-D816-4422-BFFB-729EBB686958}"/>
    <cellStyle name="Inndata 2 15 3 2 3" xfId="13424" xr:uid="{6F3EE86A-5B97-41E3-A61C-3440B83E5F9A}"/>
    <cellStyle name="Inndata 2 15 3 2 4" xfId="13421" xr:uid="{EB3BE79D-9BAF-4480-AF43-93C8AA05A2DD}"/>
    <cellStyle name="Inndata 2 15 3 3" xfId="13425" xr:uid="{AAB03A8D-CD19-43D7-9CE0-4A131A998B2A}"/>
    <cellStyle name="Inndata 2 15 3 3 2" xfId="13426" xr:uid="{B187FD4B-D464-473B-BFF2-1DD337E577B1}"/>
    <cellStyle name="Inndata 2 15 3 4" xfId="13427" xr:uid="{15235438-1656-49CF-A88D-D47490231813}"/>
    <cellStyle name="Inndata 2 15 3 5" xfId="6647" xr:uid="{F43D65F6-7833-424F-AF77-2B67D4DDA5FE}"/>
    <cellStyle name="Inndata 2 15 4" xfId="1057" xr:uid="{888F591F-70F7-42F8-9A11-DD8F754D9DAE}"/>
    <cellStyle name="Inndata 2 15 4 2" xfId="1058" xr:uid="{974C8700-4F28-4B0A-8D16-9525B327B44E}"/>
    <cellStyle name="Inndata 2 15 4 2 2" xfId="13429" xr:uid="{14FA3498-E285-481E-B7BD-1C6193232B9E}"/>
    <cellStyle name="Inndata 2 15 4 2 2 2" xfId="13430" xr:uid="{97EAC770-4539-4F84-8E41-17B865833A96}"/>
    <cellStyle name="Inndata 2 15 4 2 3" xfId="13431" xr:uid="{656CC38C-34EB-450C-A85D-44BA0011F344}"/>
    <cellStyle name="Inndata 2 15 4 2 4" xfId="13428" xr:uid="{E33A01DC-2988-47CD-AB04-C760FCAF79E8}"/>
    <cellStyle name="Inndata 2 15 4 3" xfId="13432" xr:uid="{D1CD0282-8DCD-4699-82C7-8B641458B6E3}"/>
    <cellStyle name="Inndata 2 15 4 3 2" xfId="13433" xr:uid="{15936373-1C9B-4752-82AD-E52DB2B88DDE}"/>
    <cellStyle name="Inndata 2 15 4 4" xfId="13434" xr:uid="{5C827AEA-E945-450E-86CF-261C6C20D597}"/>
    <cellStyle name="Inndata 2 15 4 5" xfId="6648" xr:uid="{46AF09A6-B9CA-4329-ACD8-DF6E6A58CC73}"/>
    <cellStyle name="Inndata 2 15 5" xfId="1059" xr:uid="{7BF8922C-384A-4EC5-AF2B-E79822F3A503}"/>
    <cellStyle name="Inndata 2 15 5 2" xfId="1060" xr:uid="{36B132C8-C77E-4FB6-A9D1-5102F5818EF6}"/>
    <cellStyle name="Inndata 2 15 5 2 2" xfId="13436" xr:uid="{568C1CA9-8865-4714-AA4C-CECDD929F48F}"/>
    <cellStyle name="Inndata 2 15 5 2 2 2" xfId="13437" xr:uid="{0A5DD477-02B1-4E6C-BD0D-5B06260AF9CA}"/>
    <cellStyle name="Inndata 2 15 5 2 3" xfId="13438" xr:uid="{5448C663-36CE-4344-BBFF-148CC31060FE}"/>
    <cellStyle name="Inndata 2 15 5 2 4" xfId="13435" xr:uid="{BBF2ED8B-027D-4837-B18D-6D4C24B2C6EE}"/>
    <cellStyle name="Inndata 2 15 5 3" xfId="13439" xr:uid="{0C3662C7-B3BD-4802-B6CE-02B83DF6F671}"/>
    <cellStyle name="Inndata 2 15 5 3 2" xfId="13440" xr:uid="{108B81D2-9EE0-4935-8ABC-73E14C30A134}"/>
    <cellStyle name="Inndata 2 15 5 4" xfId="13441" xr:uid="{8DF120A3-C157-46E5-B184-DDEFFB18B9CF}"/>
    <cellStyle name="Inndata 2 15 5 5" xfId="6649" xr:uid="{90FCC7A0-F1BA-4C1E-BB44-CE1DC991EFBB}"/>
    <cellStyle name="Inndata 2 15 6" xfId="1061" xr:uid="{E79E03F1-2904-4B0E-BE03-041D92BDCFAF}"/>
    <cellStyle name="Inndata 2 15 6 2" xfId="1062" xr:uid="{F24BCBCA-977D-47E5-B5E4-038345597032}"/>
    <cellStyle name="Inndata 2 15 6 2 2" xfId="13443" xr:uid="{BEAEC7E4-CBAA-4235-9AF4-60AFA0335B57}"/>
    <cellStyle name="Inndata 2 15 6 2 2 2" xfId="13444" xr:uid="{4635C961-4D26-4646-9A91-D164CF8BD02B}"/>
    <cellStyle name="Inndata 2 15 6 2 3" xfId="13445" xr:uid="{1FD0B065-9B19-415B-9EDB-DE9D470D5526}"/>
    <cellStyle name="Inndata 2 15 6 2 4" xfId="13442" xr:uid="{93A0038A-5B2C-4601-8739-FC03D7598F8E}"/>
    <cellStyle name="Inndata 2 15 6 3" xfId="13446" xr:uid="{D5F621DC-8DBD-448F-8E6D-4678335164F4}"/>
    <cellStyle name="Inndata 2 15 6 3 2" xfId="13447" xr:uid="{A12D688A-26F3-4401-BE45-258856E54E96}"/>
    <cellStyle name="Inndata 2 15 6 4" xfId="13448" xr:uid="{1821CFD8-2815-4BF8-8472-AF824CAC3DB8}"/>
    <cellStyle name="Inndata 2 15 6 5" xfId="6650" xr:uid="{0CF1869A-12EE-4237-B3D4-A3174DECF60C}"/>
    <cellStyle name="Inndata 2 15 7" xfId="1063" xr:uid="{43A338EC-6664-4FCD-85A4-82506AC50019}"/>
    <cellStyle name="Inndata 2 15 7 2" xfId="1064" xr:uid="{91C83438-303E-42C9-8BBC-CFC388472FAF}"/>
    <cellStyle name="Inndata 2 15 7 2 2" xfId="13450" xr:uid="{10429E64-868D-4ADE-8CB7-C949FF386042}"/>
    <cellStyle name="Inndata 2 15 7 2 2 2" xfId="13451" xr:uid="{A25F5D8B-A36B-4816-AA99-7489365636F2}"/>
    <cellStyle name="Inndata 2 15 7 2 3" xfId="13452" xr:uid="{79889760-815D-4252-B062-F5649EB3D591}"/>
    <cellStyle name="Inndata 2 15 7 2 4" xfId="13449" xr:uid="{451CA0BC-14CF-4559-B582-011963DD935A}"/>
    <cellStyle name="Inndata 2 15 7 3" xfId="13453" xr:uid="{FD496473-0F9D-4C40-A2A2-11509F2ED51F}"/>
    <cellStyle name="Inndata 2 15 7 3 2" xfId="13454" xr:uid="{C6445993-586C-4686-A94B-522560D74171}"/>
    <cellStyle name="Inndata 2 15 7 4" xfId="13455" xr:uid="{79719DEB-7E18-4A2A-8F27-C9CB13654030}"/>
    <cellStyle name="Inndata 2 15 7 5" xfId="6651" xr:uid="{EBC98B74-64A3-4BDF-B6FB-3D1206802C25}"/>
    <cellStyle name="Inndata 2 15 8" xfId="1065" xr:uid="{A538D846-9C89-4ABC-85FF-AAE8C13FDA56}"/>
    <cellStyle name="Inndata 2 15 8 2" xfId="13457" xr:uid="{9CBF21FD-B1CC-4DBA-B73C-C335640DE2CF}"/>
    <cellStyle name="Inndata 2 15 8 2 2" xfId="13458" xr:uid="{76D5EDA6-9F70-4691-BD21-35463E35F050}"/>
    <cellStyle name="Inndata 2 15 8 2 2 2" xfId="13459" xr:uid="{15ABB094-DCBC-4E00-AF80-58F07D7B7D26}"/>
    <cellStyle name="Inndata 2 15 8 2 3" xfId="13460" xr:uid="{6FCEDA99-5772-42D1-8041-78CAC7047797}"/>
    <cellStyle name="Inndata 2 15 8 3" xfId="13461" xr:uid="{6AEC33C2-1821-421A-A37B-DFF066BB63C4}"/>
    <cellStyle name="Inndata 2 15 8 3 2" xfId="13462" xr:uid="{A520F959-10FE-4E2B-9925-D59A806D3E38}"/>
    <cellStyle name="Inndata 2 15 8 4" xfId="13463" xr:uid="{38F5E4C2-1EB5-47A3-8F0D-B1AE1EF9F529}"/>
    <cellStyle name="Inndata 2 15 8 5" xfId="13456" xr:uid="{907C9F6D-630F-40A1-89F5-C86F6E6D5754}"/>
    <cellStyle name="Inndata 2 15 9" xfId="5278" xr:uid="{A8F9CBA0-B576-43BF-9D51-5EFB3D581F09}"/>
    <cellStyle name="Inndata 2 15 9 2" xfId="13465" xr:uid="{5F6B1495-4D84-4E51-B7CB-520F269BF045}"/>
    <cellStyle name="Inndata 2 15 9 2 2" xfId="13466" xr:uid="{BCCBDC42-7972-4FD1-975C-BC2F1639486C}"/>
    <cellStyle name="Inndata 2 15 9 3" xfId="13467" xr:uid="{0B71BA9A-E07E-485E-9BDF-AD01D21D0942}"/>
    <cellStyle name="Inndata 2 15 9 4" xfId="13464" xr:uid="{83B8CB6F-02A1-4E36-8944-4D99A0379C1E}"/>
    <cellStyle name="Inndata 2 16" xfId="1066" xr:uid="{CB4B0D13-806E-406E-856B-C8B8F167E944}"/>
    <cellStyle name="Inndata 2 16 10" xfId="5299" xr:uid="{0A9849EF-F86A-4324-9C1D-9AD87E84C3DC}"/>
    <cellStyle name="Inndata 2 16 10 2" xfId="13469" xr:uid="{106E1C77-0DF2-455D-9B3A-46C702CBDDF4}"/>
    <cellStyle name="Inndata 2 16 10 2 2" xfId="13470" xr:uid="{C246FC5D-1BB9-4475-AB4F-750C4BD1DB05}"/>
    <cellStyle name="Inndata 2 16 10 2 2 2" xfId="13471" xr:uid="{4D091199-A948-4722-BD76-C6BEAB4A27B3}"/>
    <cellStyle name="Inndata 2 16 10 2 3" xfId="13472" xr:uid="{E064B8B4-2291-4C85-8C2C-CF4E62627CA0}"/>
    <cellStyle name="Inndata 2 16 10 3" xfId="13473" xr:uid="{102D1D52-1673-4ED2-96E7-EF8DDE134F5B}"/>
    <cellStyle name="Inndata 2 16 10 3 2" xfId="13474" xr:uid="{728AF1FB-6F1A-4D5A-A0A2-0D163086AD09}"/>
    <cellStyle name="Inndata 2 16 10 4" xfId="13475" xr:uid="{149EFC7E-946A-4184-83A3-062C28CF4697}"/>
    <cellStyle name="Inndata 2 16 10 5" xfId="13468" xr:uid="{D18C828A-6600-4B50-A4CE-D177B5FCC6EE}"/>
    <cellStyle name="Inndata 2 16 11" xfId="5838" xr:uid="{C3C45DA3-AC08-40E9-BB72-3C12D0FF28A0}"/>
    <cellStyle name="Inndata 2 16 11 2" xfId="13477" xr:uid="{367AC73E-5332-4D0B-BDFA-EFAE9EBEAEA8}"/>
    <cellStyle name="Inndata 2 16 11 3" xfId="13476" xr:uid="{0C580F60-9727-46E3-8265-7F2A2F432FDC}"/>
    <cellStyle name="Inndata 2 16 12" xfId="5873" xr:uid="{2F60F33E-E5C5-48A8-AC42-FF0A64CF5E69}"/>
    <cellStyle name="Inndata 2 16 2" xfId="1067" xr:uid="{B2625E11-8786-46A3-B20B-1230CAF2E15D}"/>
    <cellStyle name="Inndata 2 16 2 2" xfId="1068" xr:uid="{E0B528CC-4655-4C8A-B257-ACB217790D60}"/>
    <cellStyle name="Inndata 2 16 2 2 2" xfId="13479" xr:uid="{8F838C8D-9B93-4E19-9BD3-7A1AE02030E1}"/>
    <cellStyle name="Inndata 2 16 2 2 2 2" xfId="13480" xr:uid="{E8608C83-0B0D-4D3D-8AB2-626ED2EB670C}"/>
    <cellStyle name="Inndata 2 16 2 2 3" xfId="13481" xr:uid="{848CA77E-60FA-45AA-B4BF-F804A7C42D73}"/>
    <cellStyle name="Inndata 2 16 2 2 4" xfId="13478" xr:uid="{8A1719C8-9796-41F6-A6A4-93100632B68B}"/>
    <cellStyle name="Inndata 2 16 2 3" xfId="13482" xr:uid="{F02EDD00-1693-4F04-8F9D-EDA1028D941F}"/>
    <cellStyle name="Inndata 2 16 2 3 2" xfId="13483" xr:uid="{5755FDEA-ADB7-475C-9A79-FD42D8536EF5}"/>
    <cellStyle name="Inndata 2 16 2 4" xfId="13484" xr:uid="{0182CA5E-5765-4312-91B7-D84343A96CD6}"/>
    <cellStyle name="Inndata 2 16 2 5" xfId="6652" xr:uid="{CE945781-E522-4FD7-8950-887FF536A9DC}"/>
    <cellStyle name="Inndata 2 16 3" xfId="1069" xr:uid="{6CE17719-8FAF-48F8-A855-DE010C755839}"/>
    <cellStyle name="Inndata 2 16 3 2" xfId="1070" xr:uid="{C7436A1A-B379-40CB-8891-EF0DFF8AACB0}"/>
    <cellStyle name="Inndata 2 16 3 2 2" xfId="13486" xr:uid="{E87393FA-40F4-4162-874D-7AF6D22D98E9}"/>
    <cellStyle name="Inndata 2 16 3 2 2 2" xfId="13487" xr:uid="{629E68EA-8A2A-4EAC-A7EA-D2867B4BDF7F}"/>
    <cellStyle name="Inndata 2 16 3 2 3" xfId="13488" xr:uid="{65F8B01C-B9EC-4067-B027-BB3F8A87F97D}"/>
    <cellStyle name="Inndata 2 16 3 2 4" xfId="13485" xr:uid="{98C44D6D-E473-4845-BFFF-180D0F9B908C}"/>
    <cellStyle name="Inndata 2 16 3 3" xfId="13489" xr:uid="{63C80280-DE9F-4065-8649-78EF9E8DBB93}"/>
    <cellStyle name="Inndata 2 16 3 3 2" xfId="13490" xr:uid="{2C69219C-B418-4039-8439-3D56729CD6B1}"/>
    <cellStyle name="Inndata 2 16 3 4" xfId="13491" xr:uid="{BD9823F7-97BB-4925-9F1A-953CF9E2033F}"/>
    <cellStyle name="Inndata 2 16 3 5" xfId="6653" xr:uid="{772F0CF0-2726-4C91-8F7A-07CECF644683}"/>
    <cellStyle name="Inndata 2 16 4" xfId="1071" xr:uid="{86A1850F-F05B-4C31-B003-3868A5207D62}"/>
    <cellStyle name="Inndata 2 16 4 2" xfId="1072" xr:uid="{AE9F5C6D-EEE7-4876-AB4A-99179BD673F0}"/>
    <cellStyle name="Inndata 2 16 4 2 2" xfId="13493" xr:uid="{3A5E1CB1-E28C-483F-87B9-277C4ADB2C49}"/>
    <cellStyle name="Inndata 2 16 4 2 2 2" xfId="13494" xr:uid="{E138C081-A8D4-4660-8B09-87D15B7B2A9C}"/>
    <cellStyle name="Inndata 2 16 4 2 3" xfId="13495" xr:uid="{F9EB8F67-337D-4AA4-B368-8AA43A03F2AF}"/>
    <cellStyle name="Inndata 2 16 4 2 4" xfId="13492" xr:uid="{E714BCED-F7DC-4F2B-855C-37163D6D2044}"/>
    <cellStyle name="Inndata 2 16 4 3" xfId="13496" xr:uid="{310C8607-D716-44AA-BFA6-11703D189694}"/>
    <cellStyle name="Inndata 2 16 4 3 2" xfId="13497" xr:uid="{85DBD405-252F-4DAE-92CD-6870C9394E4E}"/>
    <cellStyle name="Inndata 2 16 4 4" xfId="13498" xr:uid="{0872D885-AED5-405D-844B-715FE920CB7D}"/>
    <cellStyle name="Inndata 2 16 4 5" xfId="6654" xr:uid="{B5F9EB1C-6B3C-4EC8-BF48-278C9AA19380}"/>
    <cellStyle name="Inndata 2 16 5" xfId="1073" xr:uid="{5AB51CED-FC0A-4741-8085-0D513D44B197}"/>
    <cellStyle name="Inndata 2 16 5 2" xfId="1074" xr:uid="{1E5DC3F4-9E22-4B32-ACE4-47DB8D8D5EF3}"/>
    <cellStyle name="Inndata 2 16 5 2 2" xfId="13500" xr:uid="{B8D66C59-1C3D-441A-BEB8-0699A3F8090E}"/>
    <cellStyle name="Inndata 2 16 5 2 2 2" xfId="13501" xr:uid="{4550247F-42D0-4AF3-A14F-25D47F0AAFC3}"/>
    <cellStyle name="Inndata 2 16 5 2 3" xfId="13502" xr:uid="{5BAA20B1-7F22-4DB0-93AB-76D8324E20B7}"/>
    <cellStyle name="Inndata 2 16 5 2 4" xfId="13499" xr:uid="{98A592B1-CCD5-41B2-8357-804169700C76}"/>
    <cellStyle name="Inndata 2 16 5 3" xfId="13503" xr:uid="{C8E955DE-9964-44E0-8F6C-0C92B22D8CD7}"/>
    <cellStyle name="Inndata 2 16 5 3 2" xfId="13504" xr:uid="{490EA181-FA68-4B28-830D-DEC25BC96042}"/>
    <cellStyle name="Inndata 2 16 5 4" xfId="13505" xr:uid="{C6CEA2EE-83C4-47FD-B4D8-4A16FED20560}"/>
    <cellStyle name="Inndata 2 16 5 5" xfId="6655" xr:uid="{E238E26C-1E17-42F9-8C6E-732D3165AFD5}"/>
    <cellStyle name="Inndata 2 16 6" xfId="1075" xr:uid="{3D2AC341-AAC7-4145-9B4F-594B0EC34D36}"/>
    <cellStyle name="Inndata 2 16 6 2" xfId="1076" xr:uid="{7A2C94BD-6F1D-47C0-BDA3-E8854D87985E}"/>
    <cellStyle name="Inndata 2 16 6 2 2" xfId="13507" xr:uid="{614CB253-0AB4-4B49-96F8-D6B1F1C57A91}"/>
    <cellStyle name="Inndata 2 16 6 2 2 2" xfId="13508" xr:uid="{CCE20399-0B4E-4DEE-9425-974F196F5B66}"/>
    <cellStyle name="Inndata 2 16 6 2 3" xfId="13509" xr:uid="{1340F944-5AA9-4746-A46A-307A17E0313E}"/>
    <cellStyle name="Inndata 2 16 6 2 4" xfId="13506" xr:uid="{E82EB408-FAF2-41D1-8E51-85BAA042D5BE}"/>
    <cellStyle name="Inndata 2 16 6 3" xfId="13510" xr:uid="{8DC297B4-369B-4182-9B4D-25B41C5841AA}"/>
    <cellStyle name="Inndata 2 16 6 3 2" xfId="13511" xr:uid="{5C7D05B8-A05F-437C-9BE9-4A23415F38D4}"/>
    <cellStyle name="Inndata 2 16 6 4" xfId="13512" xr:uid="{6E03CBF1-DED0-4ED1-AFAF-AD4C359538E2}"/>
    <cellStyle name="Inndata 2 16 6 5" xfId="6656" xr:uid="{4D8F7E8B-1D02-47CD-B5C6-407B1C191E88}"/>
    <cellStyle name="Inndata 2 16 7" xfId="1077" xr:uid="{EB86FE6F-FA53-47EC-8DD0-4EC247D598C4}"/>
    <cellStyle name="Inndata 2 16 7 2" xfId="1078" xr:uid="{0466D0F0-383C-4776-B987-D317ADD8AD64}"/>
    <cellStyle name="Inndata 2 16 7 2 2" xfId="13514" xr:uid="{31D83CCB-F9B7-4DED-8888-FDD4EA06B54C}"/>
    <cellStyle name="Inndata 2 16 7 2 2 2" xfId="13515" xr:uid="{7648E08D-8439-439D-97F9-B13FAB1BCDCD}"/>
    <cellStyle name="Inndata 2 16 7 2 3" xfId="13516" xr:uid="{0CBC2C35-3CAD-4DF9-AA48-4047F91FFC39}"/>
    <cellStyle name="Inndata 2 16 7 2 4" xfId="13513" xr:uid="{7387BF37-B5AE-46AB-9099-F28E36CB2BF4}"/>
    <cellStyle name="Inndata 2 16 7 3" xfId="13517" xr:uid="{F8454D4C-5D96-4CF3-8296-44D33B4782FE}"/>
    <cellStyle name="Inndata 2 16 7 3 2" xfId="13518" xr:uid="{87B647EA-D551-4BA5-BD46-79F54D57FAC7}"/>
    <cellStyle name="Inndata 2 16 7 4" xfId="13519" xr:uid="{4360173D-A218-44AE-B0C9-0C731926A0F1}"/>
    <cellStyle name="Inndata 2 16 7 5" xfId="6657" xr:uid="{401B0440-FA52-44BB-B8E3-9B442025396E}"/>
    <cellStyle name="Inndata 2 16 8" xfId="1079" xr:uid="{A24AD8F5-49F3-458C-BB38-78C49EFBC7D1}"/>
    <cellStyle name="Inndata 2 16 8 2" xfId="13521" xr:uid="{EEFB4CAE-CADB-4819-B1F7-9791DF56249F}"/>
    <cellStyle name="Inndata 2 16 8 2 2" xfId="13522" xr:uid="{C0099BE8-665E-416A-9AF7-655EC8A3879E}"/>
    <cellStyle name="Inndata 2 16 8 2 2 2" xfId="13523" xr:uid="{834752DA-AB39-449D-A29A-55BB32A5BDCB}"/>
    <cellStyle name="Inndata 2 16 8 2 3" xfId="13524" xr:uid="{F708FA63-EAE8-4369-B48D-A4E72DF19581}"/>
    <cellStyle name="Inndata 2 16 8 3" xfId="13525" xr:uid="{9F3F4DC0-EDC5-423F-B0E4-58CAD286D496}"/>
    <cellStyle name="Inndata 2 16 8 3 2" xfId="13526" xr:uid="{0E26ED9F-0129-4CC7-B509-D668CE978306}"/>
    <cellStyle name="Inndata 2 16 8 4" xfId="13527" xr:uid="{9C377385-2252-4D8B-A22B-0BE921D3ADF4}"/>
    <cellStyle name="Inndata 2 16 8 5" xfId="13520" xr:uid="{DE3BE244-12F9-4D0F-B836-BBA1A0C543E9}"/>
    <cellStyle name="Inndata 2 16 9" xfId="5279" xr:uid="{F1787617-4C7C-411B-9AF1-F20AB80AE3BC}"/>
    <cellStyle name="Inndata 2 16 9 2" xfId="13529" xr:uid="{F7B5A128-B0F9-4BB3-B8FD-A5FC0169203C}"/>
    <cellStyle name="Inndata 2 16 9 2 2" xfId="13530" xr:uid="{DD4B4EC7-34A6-4CA6-9B07-0600276B75DC}"/>
    <cellStyle name="Inndata 2 16 9 3" xfId="13531" xr:uid="{7F479503-514C-4992-963C-CEF1B1F1899D}"/>
    <cellStyle name="Inndata 2 16 9 4" xfId="13528" xr:uid="{FD02C6B7-20DD-48FC-AFA9-FF95A7E1556C}"/>
    <cellStyle name="Inndata 2 17" xfId="1080" xr:uid="{82442F37-4E6C-4148-8D78-385ECBAA6ABF}"/>
    <cellStyle name="Inndata 2 17 10" xfId="5314" xr:uid="{2FFD77CC-47CC-4DF8-A647-4C94AE143745}"/>
    <cellStyle name="Inndata 2 17 10 2" xfId="13533" xr:uid="{06484039-B94D-457A-9188-15A2E1207375}"/>
    <cellStyle name="Inndata 2 17 10 2 2" xfId="13534" xr:uid="{9374B7EA-795F-4CEF-8D3A-073E836C18F3}"/>
    <cellStyle name="Inndata 2 17 10 2 2 2" xfId="13535" xr:uid="{F3BAA683-6787-4059-B769-95EC0EA5EF80}"/>
    <cellStyle name="Inndata 2 17 10 2 3" xfId="13536" xr:uid="{E4B47867-D262-4CC8-8D26-E7A294DDBD56}"/>
    <cellStyle name="Inndata 2 17 10 3" xfId="13537" xr:uid="{ECA19040-F3D3-4895-9068-101129497E9D}"/>
    <cellStyle name="Inndata 2 17 10 3 2" xfId="13538" xr:uid="{CC95893B-6C11-42C4-A00C-14F8C8BD8FEA}"/>
    <cellStyle name="Inndata 2 17 10 4" xfId="13539" xr:uid="{5538C844-8A79-48C6-963E-F1158E39DACB}"/>
    <cellStyle name="Inndata 2 17 10 5" xfId="13532" xr:uid="{6F125412-629C-40D2-B800-57BC892858BE}"/>
    <cellStyle name="Inndata 2 17 11" xfId="5793" xr:uid="{5DD88139-85AF-463C-9771-D4F4AC0A2923}"/>
    <cellStyle name="Inndata 2 17 11 2" xfId="13541" xr:uid="{C31343A3-5791-4ED0-A5CC-0A98F54DCB87}"/>
    <cellStyle name="Inndata 2 17 11 3" xfId="13540" xr:uid="{41E0224C-F927-4898-9ABE-FD2CCBA027AC}"/>
    <cellStyle name="Inndata 2 17 12" xfId="5928" xr:uid="{51364239-B60B-49C4-B78B-EE191E1A8010}"/>
    <cellStyle name="Inndata 2 17 2" xfId="1081" xr:uid="{B814F611-7682-47C2-9B67-4CABE29B5EA8}"/>
    <cellStyle name="Inndata 2 17 2 2" xfId="1082" xr:uid="{99727B31-189C-423F-811B-21990A91EB11}"/>
    <cellStyle name="Inndata 2 17 2 2 2" xfId="13543" xr:uid="{EEEC05D3-6AE6-4ECD-A59A-207B21A3B034}"/>
    <cellStyle name="Inndata 2 17 2 2 2 2" xfId="13544" xr:uid="{686A7570-7BEA-406A-AEE1-113E9BEFE127}"/>
    <cellStyle name="Inndata 2 17 2 2 3" xfId="13545" xr:uid="{D53ACA8E-7CD9-4C11-9396-A824F9D372AC}"/>
    <cellStyle name="Inndata 2 17 2 2 4" xfId="13542" xr:uid="{E6F0E023-4B2F-4D77-86BB-D529986ED7AC}"/>
    <cellStyle name="Inndata 2 17 2 3" xfId="13546" xr:uid="{48BD08B5-6B62-42A6-9217-0C41FE1A0B15}"/>
    <cellStyle name="Inndata 2 17 2 3 2" xfId="13547" xr:uid="{028ED0D8-FAED-4920-B397-E8055FFB4339}"/>
    <cellStyle name="Inndata 2 17 2 4" xfId="13548" xr:uid="{094D6698-FA54-4A40-855D-4AA588CEBB23}"/>
    <cellStyle name="Inndata 2 17 2 5" xfId="6658" xr:uid="{8F8E3AEF-641A-43DB-8DC2-0C9CA148526D}"/>
    <cellStyle name="Inndata 2 17 3" xfId="1083" xr:uid="{03BD43B6-A345-4AEB-AD3D-2C2FC130A5D1}"/>
    <cellStyle name="Inndata 2 17 3 2" xfId="1084" xr:uid="{504007CD-FF7F-4267-ADDC-A52573DB0AEB}"/>
    <cellStyle name="Inndata 2 17 3 2 2" xfId="13550" xr:uid="{423878AC-F311-4A54-A148-EE65791D9B1A}"/>
    <cellStyle name="Inndata 2 17 3 2 2 2" xfId="13551" xr:uid="{6A64A324-E86D-44D9-9A3E-DF8BE13490FF}"/>
    <cellStyle name="Inndata 2 17 3 2 3" xfId="13552" xr:uid="{1E884091-4B16-4C8C-8088-36B7A337CADB}"/>
    <cellStyle name="Inndata 2 17 3 2 4" xfId="13549" xr:uid="{FE4CF900-E6BA-4717-9EC0-3080A2BDA03D}"/>
    <cellStyle name="Inndata 2 17 3 3" xfId="13553" xr:uid="{EFEF8B00-0625-4B69-90A6-0C7611CE6CA3}"/>
    <cellStyle name="Inndata 2 17 3 3 2" xfId="13554" xr:uid="{CB10B226-DB2F-47FB-9923-BD5A3E93F107}"/>
    <cellStyle name="Inndata 2 17 3 4" xfId="13555" xr:uid="{36A7A09F-1C1D-4D73-944F-7EE4EEE1309D}"/>
    <cellStyle name="Inndata 2 17 3 5" xfId="6659" xr:uid="{07775677-358A-4557-98E2-6B13E832CE75}"/>
    <cellStyle name="Inndata 2 17 4" xfId="1085" xr:uid="{EA9BB24D-5A58-4590-A866-F07A5B727A49}"/>
    <cellStyle name="Inndata 2 17 4 2" xfId="1086" xr:uid="{7EC656D4-F348-4AAA-AFDB-40CA60EA750B}"/>
    <cellStyle name="Inndata 2 17 4 2 2" xfId="13557" xr:uid="{72D3165D-1A58-4DF6-9BE6-4DCF346635C9}"/>
    <cellStyle name="Inndata 2 17 4 2 2 2" xfId="13558" xr:uid="{19481402-4A38-43A7-903C-92773455C7D7}"/>
    <cellStyle name="Inndata 2 17 4 2 3" xfId="13559" xr:uid="{70CB6289-5A67-4707-B62B-B6409C18E358}"/>
    <cellStyle name="Inndata 2 17 4 2 4" xfId="13556" xr:uid="{801403AA-17EE-408B-B836-15BF9CB50139}"/>
    <cellStyle name="Inndata 2 17 4 3" xfId="13560" xr:uid="{086D6316-1A8B-45AD-992F-2C0E305EB2DC}"/>
    <cellStyle name="Inndata 2 17 4 3 2" xfId="13561" xr:uid="{11221722-2468-4A8B-AD37-F5D87B66DE2A}"/>
    <cellStyle name="Inndata 2 17 4 4" xfId="13562" xr:uid="{7A300CE8-1F3D-45B3-9F8D-A591BDB0C597}"/>
    <cellStyle name="Inndata 2 17 4 5" xfId="6660" xr:uid="{80C8998E-552A-4E99-9D21-32C7EE9B8768}"/>
    <cellStyle name="Inndata 2 17 5" xfId="1087" xr:uid="{93AF06FC-C238-4E26-B67D-1ABC384543CD}"/>
    <cellStyle name="Inndata 2 17 5 2" xfId="1088" xr:uid="{57116B77-6C1A-4D03-9D2F-3CC5E92A3F07}"/>
    <cellStyle name="Inndata 2 17 5 2 2" xfId="13564" xr:uid="{F7B988BE-5BAC-4BBC-B0C9-C0EB7FCBE543}"/>
    <cellStyle name="Inndata 2 17 5 2 2 2" xfId="13565" xr:uid="{C24AF7B1-5D38-43AF-B909-45E6E3146245}"/>
    <cellStyle name="Inndata 2 17 5 2 3" xfId="13566" xr:uid="{1F59D4CA-441F-4EBB-A664-5AF475C43407}"/>
    <cellStyle name="Inndata 2 17 5 2 4" xfId="13563" xr:uid="{EADB43E4-19B1-478E-B222-D4C9711EFC04}"/>
    <cellStyle name="Inndata 2 17 5 3" xfId="13567" xr:uid="{02408B0A-73F4-42D4-AE60-3594D0D0CD0E}"/>
    <cellStyle name="Inndata 2 17 5 3 2" xfId="13568" xr:uid="{1FAE5F67-2343-43DE-A98C-93DD1281EEEF}"/>
    <cellStyle name="Inndata 2 17 5 4" xfId="13569" xr:uid="{4EA8837D-C977-4FA0-934A-D4FF8FB07888}"/>
    <cellStyle name="Inndata 2 17 5 5" xfId="6661" xr:uid="{778D5E26-B6DD-4115-B85E-59ACE5E9684A}"/>
    <cellStyle name="Inndata 2 17 6" xfId="1089" xr:uid="{A5F45F66-F2CB-4172-9157-BAC9DBF6A141}"/>
    <cellStyle name="Inndata 2 17 6 2" xfId="1090" xr:uid="{F87BDBC9-3544-46E8-846B-1BB3725B7539}"/>
    <cellStyle name="Inndata 2 17 6 2 2" xfId="13571" xr:uid="{EA4E6977-2269-4268-A0B8-39A64CD21154}"/>
    <cellStyle name="Inndata 2 17 6 2 2 2" xfId="13572" xr:uid="{E7996EA0-0970-426A-BD45-D7E803468558}"/>
    <cellStyle name="Inndata 2 17 6 2 3" xfId="13573" xr:uid="{319A4216-21ED-49EF-9922-95D90F8C29AC}"/>
    <cellStyle name="Inndata 2 17 6 2 4" xfId="13570" xr:uid="{953E1AA4-9410-4DDE-BC0D-F8A865BDF2E2}"/>
    <cellStyle name="Inndata 2 17 6 3" xfId="13574" xr:uid="{1805BBFB-77C9-4742-B636-FF7F46CEDF9E}"/>
    <cellStyle name="Inndata 2 17 6 3 2" xfId="13575" xr:uid="{B1167182-B1C8-4183-93E6-BE9C04A414C7}"/>
    <cellStyle name="Inndata 2 17 6 4" xfId="13576" xr:uid="{2103CE5C-F448-4D2F-883D-4C049AB9B349}"/>
    <cellStyle name="Inndata 2 17 6 5" xfId="6662" xr:uid="{15406B72-6E21-405F-8BDF-AD3A16B9C097}"/>
    <cellStyle name="Inndata 2 17 7" xfId="1091" xr:uid="{1E1F5476-5811-404E-AA46-7A7B142352A2}"/>
    <cellStyle name="Inndata 2 17 7 2" xfId="1092" xr:uid="{4DA875EA-1F12-4227-8FFF-71DFAEDEA5A5}"/>
    <cellStyle name="Inndata 2 17 7 2 2" xfId="13578" xr:uid="{15799757-2232-4BE0-9A04-A7FEF8F0B2C2}"/>
    <cellStyle name="Inndata 2 17 7 2 2 2" xfId="13579" xr:uid="{9F99C2F9-245E-487C-AF3E-1C7BE68D3632}"/>
    <cellStyle name="Inndata 2 17 7 2 3" xfId="13580" xr:uid="{540306EC-866F-4DB5-AD04-257E14AA6881}"/>
    <cellStyle name="Inndata 2 17 7 2 4" xfId="13577" xr:uid="{0D777B76-4BFB-40E6-9F03-72E382E93DA9}"/>
    <cellStyle name="Inndata 2 17 7 3" xfId="13581" xr:uid="{84EF0998-1EDE-4F43-8414-4C9FD66BF7EC}"/>
    <cellStyle name="Inndata 2 17 7 3 2" xfId="13582" xr:uid="{E452BC96-25BC-42FC-91B1-EC59AEFE9886}"/>
    <cellStyle name="Inndata 2 17 7 4" xfId="13583" xr:uid="{05B496BF-9356-4587-89A0-D84FFE8FBAD1}"/>
    <cellStyle name="Inndata 2 17 7 5" xfId="6663" xr:uid="{A1A47078-CC2E-447C-8A73-BFD1D5F24B8E}"/>
    <cellStyle name="Inndata 2 17 8" xfId="1093" xr:uid="{CF12B89D-1D89-49D5-90D5-637C84D2E412}"/>
    <cellStyle name="Inndata 2 17 8 2" xfId="13585" xr:uid="{EAF7F897-24B3-4B39-B95F-E8B3E967DE4C}"/>
    <cellStyle name="Inndata 2 17 8 2 2" xfId="13586" xr:uid="{DC44F13D-600C-4861-A201-7370B64D1EB9}"/>
    <cellStyle name="Inndata 2 17 8 2 2 2" xfId="13587" xr:uid="{A06F3F3C-AAE2-4196-B688-7D72B2702028}"/>
    <cellStyle name="Inndata 2 17 8 2 3" xfId="13588" xr:uid="{86F4ED31-2469-4761-BC35-F59F4A50F452}"/>
    <cellStyle name="Inndata 2 17 8 3" xfId="13589" xr:uid="{F2DDDE0A-E236-409E-B5C8-53F35F711EDF}"/>
    <cellStyle name="Inndata 2 17 8 3 2" xfId="13590" xr:uid="{EE0AECC5-E871-42B7-B82E-ABE3F0F9638B}"/>
    <cellStyle name="Inndata 2 17 8 4" xfId="13591" xr:uid="{CEFCDE29-83EC-4A60-8407-DAE3CA2E5A8E}"/>
    <cellStyle name="Inndata 2 17 8 5" xfId="13584" xr:uid="{8208BF89-1240-4432-9714-738A5B8432EB}"/>
    <cellStyle name="Inndata 2 17 9" xfId="5280" xr:uid="{24700289-5985-45BE-9EB2-1E17050886C3}"/>
    <cellStyle name="Inndata 2 17 9 2" xfId="13593" xr:uid="{4234BAE1-ABE5-445B-B11F-309B16C14D45}"/>
    <cellStyle name="Inndata 2 17 9 2 2" xfId="13594" xr:uid="{DCE39F44-0317-4171-84FE-D74A7D493D21}"/>
    <cellStyle name="Inndata 2 17 9 3" xfId="13595" xr:uid="{850B03E0-2913-4B8B-A8E1-4FF8F6D87B7D}"/>
    <cellStyle name="Inndata 2 17 9 4" xfId="13592" xr:uid="{9B6F9F6F-6A24-4FE4-9791-1C351E604D41}"/>
    <cellStyle name="Inndata 2 18" xfId="1094" xr:uid="{9E530009-3469-4A8D-B3F9-4D67A00D71DB}"/>
    <cellStyle name="Inndata 2 18 10" xfId="5315" xr:uid="{88E0C005-BBE0-46E3-B68F-E96A15BBC7AA}"/>
    <cellStyle name="Inndata 2 18 10 2" xfId="13597" xr:uid="{3391AC2E-03BC-4646-85BB-8F6C3DAEFCBF}"/>
    <cellStyle name="Inndata 2 18 10 2 2" xfId="13598" xr:uid="{281A314A-ED9F-42B1-A247-58132A8FD39C}"/>
    <cellStyle name="Inndata 2 18 10 2 2 2" xfId="13599" xr:uid="{80477A1F-026E-48C9-A8F7-06302E9B3341}"/>
    <cellStyle name="Inndata 2 18 10 2 3" xfId="13600" xr:uid="{47180BEE-A6D4-409F-A911-072F4CA5F013}"/>
    <cellStyle name="Inndata 2 18 10 3" xfId="13601" xr:uid="{A0FA6276-B893-4557-92A7-23BC8F7B135E}"/>
    <cellStyle name="Inndata 2 18 10 3 2" xfId="13602" xr:uid="{10BD045D-BD27-4026-A73C-C2E499F4F94B}"/>
    <cellStyle name="Inndata 2 18 10 4" xfId="13603" xr:uid="{A21E8032-A8F2-4360-A9B2-5EF8BFBB5078}"/>
    <cellStyle name="Inndata 2 18 10 5" xfId="13596" xr:uid="{A6DA22EC-85B3-4F90-B443-E61DDE177693}"/>
    <cellStyle name="Inndata 2 18 11" xfId="5749" xr:uid="{1B0143D7-5EE4-4FB0-B654-6D28C23BABB4}"/>
    <cellStyle name="Inndata 2 18 11 2" xfId="13605" xr:uid="{35ABD77D-2289-4AFD-B4F9-BF68FC14D4D9}"/>
    <cellStyle name="Inndata 2 18 11 3" xfId="13604" xr:uid="{F09FAE3C-0E4F-42EB-A3E6-79758053D9BF}"/>
    <cellStyle name="Inndata 2 18 12" xfId="5906" xr:uid="{D22562D3-536D-40DB-867D-03E0DC1E10BD}"/>
    <cellStyle name="Inndata 2 18 2" xfId="1095" xr:uid="{003DDC84-D2D8-47DD-B1A2-F2962F1F5875}"/>
    <cellStyle name="Inndata 2 18 2 2" xfId="1096" xr:uid="{5D1C5F52-C838-4B4A-9721-A5B0BA2A40EA}"/>
    <cellStyle name="Inndata 2 18 2 2 2" xfId="13607" xr:uid="{29807602-EB16-41D7-BFE3-697A76804EDC}"/>
    <cellStyle name="Inndata 2 18 2 2 2 2" xfId="13608" xr:uid="{ABF85A01-3E02-419A-BCF2-E40C9EBD5353}"/>
    <cellStyle name="Inndata 2 18 2 2 3" xfId="13609" xr:uid="{A679CCEE-F8C2-4A9E-823D-A25AB4B4099B}"/>
    <cellStyle name="Inndata 2 18 2 2 4" xfId="13606" xr:uid="{89D625A4-37F0-408C-9AF7-D268F2069A56}"/>
    <cellStyle name="Inndata 2 18 2 3" xfId="13610" xr:uid="{A61AE565-EF36-4887-86D5-3EA2F6DF0D06}"/>
    <cellStyle name="Inndata 2 18 2 3 2" xfId="13611" xr:uid="{7E422959-CE0C-4C3D-8AC6-17D5EEC48A12}"/>
    <cellStyle name="Inndata 2 18 2 4" xfId="13612" xr:uid="{2E8B6ED9-39A5-45F9-A562-ABCADAB045D6}"/>
    <cellStyle name="Inndata 2 18 2 5" xfId="6664" xr:uid="{8080CEA0-A674-47AB-BFA8-406F6EEFBF49}"/>
    <cellStyle name="Inndata 2 18 3" xfId="1097" xr:uid="{D29B1925-7950-4108-94E8-82EDBFD07436}"/>
    <cellStyle name="Inndata 2 18 3 2" xfId="1098" xr:uid="{9C35F8F0-C9AD-484F-ABB2-619E9B810807}"/>
    <cellStyle name="Inndata 2 18 3 2 2" xfId="13614" xr:uid="{95584D59-BD46-476A-926B-1EACE71CF197}"/>
    <cellStyle name="Inndata 2 18 3 2 2 2" xfId="13615" xr:uid="{139DBA44-050E-4EB8-ADFD-BA92FED58748}"/>
    <cellStyle name="Inndata 2 18 3 2 3" xfId="13616" xr:uid="{6C866582-B6E1-456E-B937-D25B25BA91A9}"/>
    <cellStyle name="Inndata 2 18 3 2 4" xfId="13613" xr:uid="{B41A2E72-903B-4DF3-8899-9C22D1E702F4}"/>
    <cellStyle name="Inndata 2 18 3 3" xfId="13617" xr:uid="{10FEE274-7878-48B8-93BC-7FF3572289A5}"/>
    <cellStyle name="Inndata 2 18 3 3 2" xfId="13618" xr:uid="{013EBF7A-0382-4329-8315-770727A3E2BA}"/>
    <cellStyle name="Inndata 2 18 3 4" xfId="13619" xr:uid="{84B8F7A0-C430-4738-A601-8EE23BEA7E3B}"/>
    <cellStyle name="Inndata 2 18 3 5" xfId="6665" xr:uid="{0774D683-B1F5-4422-A293-B22FF862D0B2}"/>
    <cellStyle name="Inndata 2 18 4" xfId="1099" xr:uid="{1BF620AC-B260-4C40-B85B-2B9748E671B9}"/>
    <cellStyle name="Inndata 2 18 4 2" xfId="1100" xr:uid="{FA1ED6C2-8C13-45B3-AB9E-C819CD73E76F}"/>
    <cellStyle name="Inndata 2 18 4 2 2" xfId="13621" xr:uid="{E9D46CDA-83A5-4C11-91F0-56CE1B60ABA8}"/>
    <cellStyle name="Inndata 2 18 4 2 2 2" xfId="13622" xr:uid="{62B21F1C-F55A-4194-9810-5E3DB138B8C4}"/>
    <cellStyle name="Inndata 2 18 4 2 3" xfId="13623" xr:uid="{527C09C1-DE8D-4CC0-93F8-AACA23CA88DE}"/>
    <cellStyle name="Inndata 2 18 4 2 4" xfId="13620" xr:uid="{40E3937C-234F-46C1-8AC7-831A04CA4144}"/>
    <cellStyle name="Inndata 2 18 4 3" xfId="13624" xr:uid="{F21CD522-7960-412F-A0E0-B2E905E37E3E}"/>
    <cellStyle name="Inndata 2 18 4 3 2" xfId="13625" xr:uid="{E4157C66-75AD-4F6D-BF08-292038D09BC7}"/>
    <cellStyle name="Inndata 2 18 4 4" xfId="13626" xr:uid="{2F9136A2-28DA-4E17-A5D0-227522E129CF}"/>
    <cellStyle name="Inndata 2 18 4 5" xfId="6666" xr:uid="{AB7CEA90-679C-4777-B567-03BFD495F4AE}"/>
    <cellStyle name="Inndata 2 18 5" xfId="1101" xr:uid="{5ABF022A-D29A-486B-912A-EF3945A915AB}"/>
    <cellStyle name="Inndata 2 18 5 2" xfId="1102" xr:uid="{8E409E4E-C637-4903-BA2F-D9C95B365096}"/>
    <cellStyle name="Inndata 2 18 5 2 2" xfId="13628" xr:uid="{C7ACFC71-7BAF-42A2-AB6F-EF1D94F3EA89}"/>
    <cellStyle name="Inndata 2 18 5 2 2 2" xfId="13629" xr:uid="{655ACE13-3C2C-4B59-95C0-684F56FFAED7}"/>
    <cellStyle name="Inndata 2 18 5 2 3" xfId="13630" xr:uid="{E87A0032-00D4-43C7-B201-8D221DA05ECB}"/>
    <cellStyle name="Inndata 2 18 5 2 4" xfId="13627" xr:uid="{04501E31-DF91-4F87-8562-6DC2AB819F18}"/>
    <cellStyle name="Inndata 2 18 5 3" xfId="13631" xr:uid="{9A399F4A-7ED8-4955-B735-984CB79F1E54}"/>
    <cellStyle name="Inndata 2 18 5 3 2" xfId="13632" xr:uid="{E677BB45-C3D5-4193-B7C3-6CFE09AC1804}"/>
    <cellStyle name="Inndata 2 18 5 4" xfId="13633" xr:uid="{F881749F-AED6-4F93-A4ED-099A26B4897E}"/>
    <cellStyle name="Inndata 2 18 5 5" xfId="6667" xr:uid="{ECEF1AE4-B327-436F-896C-C4FD0F78ED68}"/>
    <cellStyle name="Inndata 2 18 6" xfId="1103" xr:uid="{7127EDA9-A1E6-463D-B7F8-C5378BCF603A}"/>
    <cellStyle name="Inndata 2 18 6 2" xfId="1104" xr:uid="{FAE09A4F-95D0-4A4E-A4DC-C6B6787314F6}"/>
    <cellStyle name="Inndata 2 18 6 2 2" xfId="13635" xr:uid="{DA420E88-EF47-4AB6-8437-B903928BAE61}"/>
    <cellStyle name="Inndata 2 18 6 2 2 2" xfId="13636" xr:uid="{A39E11A0-8670-4E3C-89B9-D21EE278895E}"/>
    <cellStyle name="Inndata 2 18 6 2 3" xfId="13637" xr:uid="{DB7E1F24-4889-45AD-8083-0724209A63CE}"/>
    <cellStyle name="Inndata 2 18 6 2 4" xfId="13634" xr:uid="{1AC891BB-AD41-4089-B3FA-7B853D6CA4A6}"/>
    <cellStyle name="Inndata 2 18 6 3" xfId="13638" xr:uid="{AEE80675-437C-466F-81C5-1434B4B59E76}"/>
    <cellStyle name="Inndata 2 18 6 3 2" xfId="13639" xr:uid="{4DF27589-DE3B-4BB0-99BB-CBF4DCDEF448}"/>
    <cellStyle name="Inndata 2 18 6 4" xfId="13640" xr:uid="{BB171EF4-C1A7-4F79-B61C-EAC4925BA5D6}"/>
    <cellStyle name="Inndata 2 18 6 5" xfId="6668" xr:uid="{DCC39911-5050-456D-B6B8-D75E98EA0C45}"/>
    <cellStyle name="Inndata 2 18 7" xfId="1105" xr:uid="{20D51E32-4879-4D35-99CC-FAFF09A02DDA}"/>
    <cellStyle name="Inndata 2 18 7 2" xfId="1106" xr:uid="{F75227FE-9941-4D99-8360-B43F71805632}"/>
    <cellStyle name="Inndata 2 18 7 2 2" xfId="13642" xr:uid="{8DE35E8C-1FD2-436A-ADC8-9C53188F1BE6}"/>
    <cellStyle name="Inndata 2 18 7 2 2 2" xfId="13643" xr:uid="{4E6AC2F0-6F7F-4015-BE88-BDF5C9E37CD8}"/>
    <cellStyle name="Inndata 2 18 7 2 3" xfId="13644" xr:uid="{80576F1F-345F-4E74-8A44-F89067D82FF7}"/>
    <cellStyle name="Inndata 2 18 7 2 4" xfId="13641" xr:uid="{DD486C09-50C0-4B43-A002-58A700A0A836}"/>
    <cellStyle name="Inndata 2 18 7 3" xfId="13645" xr:uid="{02585D53-B245-400D-9131-1BBD0621B535}"/>
    <cellStyle name="Inndata 2 18 7 3 2" xfId="13646" xr:uid="{4756C863-4312-4E84-A3AF-09DDFA2A5504}"/>
    <cellStyle name="Inndata 2 18 7 4" xfId="13647" xr:uid="{0D04FE18-3655-40AF-BBAF-D15738D34901}"/>
    <cellStyle name="Inndata 2 18 7 5" xfId="6669" xr:uid="{EE3298EA-EF54-4E36-BC5C-D2BC567451DE}"/>
    <cellStyle name="Inndata 2 18 8" xfId="1107" xr:uid="{3AE274E1-6506-4F30-8CB4-AD7013538799}"/>
    <cellStyle name="Inndata 2 18 8 2" xfId="13649" xr:uid="{C9C008F4-4806-4F90-AAE1-61F43AE6187A}"/>
    <cellStyle name="Inndata 2 18 8 2 2" xfId="13650" xr:uid="{AF178FF4-AF0C-4C7D-90E1-F249D66964EE}"/>
    <cellStyle name="Inndata 2 18 8 2 2 2" xfId="13651" xr:uid="{47BC8E78-5977-4D34-9DBB-6BADB2C50EE8}"/>
    <cellStyle name="Inndata 2 18 8 2 3" xfId="13652" xr:uid="{8775EFA7-61AE-42A5-93F8-0CF4F71D81F4}"/>
    <cellStyle name="Inndata 2 18 8 3" xfId="13653" xr:uid="{05B3B4F0-7D6A-4075-807B-6C1C59E2D73D}"/>
    <cellStyle name="Inndata 2 18 8 3 2" xfId="13654" xr:uid="{EB90D2E0-9EB1-4D2D-87D5-F0C8BCB310F7}"/>
    <cellStyle name="Inndata 2 18 8 4" xfId="13655" xr:uid="{F4D71F9D-24C1-4ECC-957F-9B191074A5F8}"/>
    <cellStyle name="Inndata 2 18 8 5" xfId="13648" xr:uid="{508AB1AB-3EBB-4F8F-9E24-692F8C4B0B7F}"/>
    <cellStyle name="Inndata 2 18 9" xfId="5281" xr:uid="{35DA30B0-74FD-4A18-B800-7F60EF08FFB7}"/>
    <cellStyle name="Inndata 2 18 9 2" xfId="13657" xr:uid="{64C473EE-0BB3-4163-8CA1-61C588BD8741}"/>
    <cellStyle name="Inndata 2 18 9 2 2" xfId="13658" xr:uid="{C881D8C1-4360-459A-80C3-6B6091083509}"/>
    <cellStyle name="Inndata 2 18 9 3" xfId="13659" xr:uid="{699DE816-887A-4B1A-A22E-5AC279D81FE2}"/>
    <cellStyle name="Inndata 2 18 9 4" xfId="13656" xr:uid="{D5EB2FF6-0977-4C6B-B350-DEE598B5C443}"/>
    <cellStyle name="Inndata 2 19" xfId="1108" xr:uid="{F8D68F9E-58A3-4BFD-8D45-2CFB1EDFEA56}"/>
    <cellStyle name="Inndata 2 19 10" xfId="5406" xr:uid="{A1E6487D-4D9B-4B63-B386-4BA853F2C151}"/>
    <cellStyle name="Inndata 2 19 10 2" xfId="13661" xr:uid="{B314754D-D0C2-4518-A0EC-32C56E365340}"/>
    <cellStyle name="Inndata 2 19 10 2 2" xfId="13662" xr:uid="{4481FF11-0ED3-4DA8-9D8F-B4D0900F81EB}"/>
    <cellStyle name="Inndata 2 19 10 2 2 2" xfId="13663" xr:uid="{E339E5E8-5E90-4FC0-ABC2-DCD226CF1F7C}"/>
    <cellStyle name="Inndata 2 19 10 2 3" xfId="13664" xr:uid="{5D39CE95-805B-42B8-9232-EA5B4BE3F567}"/>
    <cellStyle name="Inndata 2 19 10 3" xfId="13665" xr:uid="{8D0D2D63-3CBA-4489-A956-56502EAD8745}"/>
    <cellStyle name="Inndata 2 19 10 3 2" xfId="13666" xr:uid="{3905181E-3E19-4E5E-8B8C-D590809FA8B3}"/>
    <cellStyle name="Inndata 2 19 10 4" xfId="13667" xr:uid="{5B3BCBF4-4F45-4E6B-9EDD-D6940F77C9B1}"/>
    <cellStyle name="Inndata 2 19 10 5" xfId="13660" xr:uid="{ABE71F9A-F187-4B8A-97A5-30030D4D0FF5}"/>
    <cellStyle name="Inndata 2 19 11" xfId="5829" xr:uid="{EECAD3CD-4FA0-42D5-8FBA-6FDDA3B19930}"/>
    <cellStyle name="Inndata 2 19 11 2" xfId="13669" xr:uid="{778F7432-3A8D-470E-94CE-BCC6DFD7CE31}"/>
    <cellStyle name="Inndata 2 19 11 3" xfId="13668" xr:uid="{0EBE5E44-66A4-47FF-B9FB-0CB358D99C97}"/>
    <cellStyle name="Inndata 2 19 12" xfId="5874" xr:uid="{7CEE03BC-6E0B-4C85-B44C-8F9288FC0B2B}"/>
    <cellStyle name="Inndata 2 19 2" xfId="1109" xr:uid="{0055989C-21B8-4ECF-9053-A8103F1516F7}"/>
    <cellStyle name="Inndata 2 19 2 2" xfId="1110" xr:uid="{8A8048DA-4AAF-44B1-B7D1-9F7B712E9E55}"/>
    <cellStyle name="Inndata 2 19 2 2 2" xfId="13671" xr:uid="{99AD11AA-EF89-49C8-B9D5-2851D7FE2D3C}"/>
    <cellStyle name="Inndata 2 19 2 2 2 2" xfId="13672" xr:uid="{4AE38BC2-374A-4258-A0D7-096B4ED7E5F1}"/>
    <cellStyle name="Inndata 2 19 2 2 3" xfId="13673" xr:uid="{0097BA5F-6F28-48EF-89C6-59B2ABA27BDF}"/>
    <cellStyle name="Inndata 2 19 2 2 4" xfId="13670" xr:uid="{D936EE7B-2566-432F-AB45-33D1E0A3E570}"/>
    <cellStyle name="Inndata 2 19 2 3" xfId="13674" xr:uid="{3EAB6D85-A312-407B-A8D4-4B9360997A8F}"/>
    <cellStyle name="Inndata 2 19 2 3 2" xfId="13675" xr:uid="{076BC0C9-AE5B-4CB0-B8F9-259F6434CE13}"/>
    <cellStyle name="Inndata 2 19 2 4" xfId="13676" xr:uid="{BF09E65A-E38E-4247-A2D4-A410BFF0EEFD}"/>
    <cellStyle name="Inndata 2 19 2 5" xfId="6670" xr:uid="{A96E3940-A31E-4ED8-88B9-484A9B01D301}"/>
    <cellStyle name="Inndata 2 19 3" xfId="1111" xr:uid="{D4E127C6-3427-4463-963E-AA98CE6BABDB}"/>
    <cellStyle name="Inndata 2 19 3 2" xfId="1112" xr:uid="{6F384304-D7A8-4B9C-9021-B13DAE2B7C1C}"/>
    <cellStyle name="Inndata 2 19 3 2 2" xfId="13678" xr:uid="{7B63E462-55BA-4359-8D33-AC7D146C93F3}"/>
    <cellStyle name="Inndata 2 19 3 2 2 2" xfId="13679" xr:uid="{964021C5-8A93-459B-99A2-16FFAC4F6BF0}"/>
    <cellStyle name="Inndata 2 19 3 2 3" xfId="13680" xr:uid="{64BD8983-B352-4135-B0CA-760CF7A4469C}"/>
    <cellStyle name="Inndata 2 19 3 2 4" xfId="13677" xr:uid="{F6187E68-3AFD-4490-BE11-8976DF4711BC}"/>
    <cellStyle name="Inndata 2 19 3 3" xfId="13681" xr:uid="{986EB96E-13F2-4657-B3A2-9F4033EC0716}"/>
    <cellStyle name="Inndata 2 19 3 3 2" xfId="13682" xr:uid="{D664301B-CB75-40E4-8F6C-BFDA59FD3A96}"/>
    <cellStyle name="Inndata 2 19 3 4" xfId="13683" xr:uid="{E8A328D2-55BF-4529-8E37-0260893E86CA}"/>
    <cellStyle name="Inndata 2 19 3 5" xfId="6671" xr:uid="{8170310D-3CFC-47D8-9C85-FF26DF2210FD}"/>
    <cellStyle name="Inndata 2 19 4" xfId="1113" xr:uid="{2B245D7A-2F13-4291-8FA7-2C51AD39BF1E}"/>
    <cellStyle name="Inndata 2 19 4 2" xfId="1114" xr:uid="{7ED7FA69-FDB0-4821-B4F5-BCAA66D21237}"/>
    <cellStyle name="Inndata 2 19 4 2 2" xfId="13685" xr:uid="{0FE20E75-C2E2-4C34-BF40-F27BF865D376}"/>
    <cellStyle name="Inndata 2 19 4 2 2 2" xfId="13686" xr:uid="{6B50E68A-883B-49E1-A5F5-F37CFDF95EF5}"/>
    <cellStyle name="Inndata 2 19 4 2 3" xfId="13687" xr:uid="{103A954F-4151-479A-8E96-C7C5961966FD}"/>
    <cellStyle name="Inndata 2 19 4 2 4" xfId="13684" xr:uid="{7C635249-D845-489A-8AA8-F61ADFE1E724}"/>
    <cellStyle name="Inndata 2 19 4 3" xfId="13688" xr:uid="{5FF6A415-683E-41F7-BE50-930B2488561E}"/>
    <cellStyle name="Inndata 2 19 4 3 2" xfId="13689" xr:uid="{D941AFA6-22AF-48C6-A811-5863393B7B26}"/>
    <cellStyle name="Inndata 2 19 4 4" xfId="13690" xr:uid="{AD3102BD-A237-4054-A758-BB8CA1450966}"/>
    <cellStyle name="Inndata 2 19 4 5" xfId="6672" xr:uid="{05073F07-ED07-4B1E-9A46-ADE00882B815}"/>
    <cellStyle name="Inndata 2 19 5" xfId="1115" xr:uid="{4E13CE34-2D34-4494-956C-4159056ED3DB}"/>
    <cellStyle name="Inndata 2 19 5 2" xfId="1116" xr:uid="{4CCB88A4-8762-4D44-9355-C546B5DF54E8}"/>
    <cellStyle name="Inndata 2 19 5 2 2" xfId="13692" xr:uid="{54BCD805-C86B-4C18-84A1-A15B0A0B9D4E}"/>
    <cellStyle name="Inndata 2 19 5 2 2 2" xfId="13693" xr:uid="{1E0546AA-CC1C-43A1-B36E-CD67F9ED72E8}"/>
    <cellStyle name="Inndata 2 19 5 2 3" xfId="13694" xr:uid="{6ABA1A7F-21EF-4965-B1BC-19DCB5241242}"/>
    <cellStyle name="Inndata 2 19 5 2 4" xfId="13691" xr:uid="{B8AF01EF-A05B-4D64-BF38-5EEB90221388}"/>
    <cellStyle name="Inndata 2 19 5 3" xfId="13695" xr:uid="{07EAF440-7F85-499F-9E97-5AF79667498B}"/>
    <cellStyle name="Inndata 2 19 5 3 2" xfId="13696" xr:uid="{1F802B8E-263B-4C96-A824-C104B67A413C}"/>
    <cellStyle name="Inndata 2 19 5 4" xfId="13697" xr:uid="{02A22C76-11F5-42BA-9535-DC7B8BB415F8}"/>
    <cellStyle name="Inndata 2 19 5 5" xfId="6673" xr:uid="{B51CB5EB-D437-491B-8FC5-2166CFD2FD3E}"/>
    <cellStyle name="Inndata 2 19 6" xfId="1117" xr:uid="{F630ABFA-B6B5-4A77-B4E4-D7B55E5138AA}"/>
    <cellStyle name="Inndata 2 19 6 2" xfId="1118" xr:uid="{B50ADC3E-0721-46B5-A876-198A23FE7C58}"/>
    <cellStyle name="Inndata 2 19 6 2 2" xfId="13699" xr:uid="{E4F1534F-F8F8-49F5-AADF-8846F61EC921}"/>
    <cellStyle name="Inndata 2 19 6 2 2 2" xfId="13700" xr:uid="{71FD0F2A-0DA8-44CF-A365-256F73A9E894}"/>
    <cellStyle name="Inndata 2 19 6 2 3" xfId="13701" xr:uid="{11B2F730-7AB5-4E95-919C-CD369E68830F}"/>
    <cellStyle name="Inndata 2 19 6 2 4" xfId="13698" xr:uid="{954F5E22-511D-449D-AD14-7D8A7C97F90D}"/>
    <cellStyle name="Inndata 2 19 6 3" xfId="13702" xr:uid="{8728153B-C9B9-47E4-83B2-A3892CAC4221}"/>
    <cellStyle name="Inndata 2 19 6 3 2" xfId="13703" xr:uid="{AD81ABFD-662F-4E3F-955F-5B68B422AAFF}"/>
    <cellStyle name="Inndata 2 19 6 4" xfId="13704" xr:uid="{A2CCA10A-B2F3-4E94-9532-0BBBD7952AE7}"/>
    <cellStyle name="Inndata 2 19 6 5" xfId="6674" xr:uid="{0A180DBF-71DE-4B0E-8742-5E7FDC21FAE9}"/>
    <cellStyle name="Inndata 2 19 7" xfId="1119" xr:uid="{85AD330C-A003-4E21-B74E-967AE44321F5}"/>
    <cellStyle name="Inndata 2 19 7 2" xfId="1120" xr:uid="{2F488151-128B-40E1-AA57-3AC7FA5A158D}"/>
    <cellStyle name="Inndata 2 19 7 2 2" xfId="13706" xr:uid="{0833855C-3451-4C44-8E57-2D7BC1A59E1A}"/>
    <cellStyle name="Inndata 2 19 7 2 2 2" xfId="13707" xr:uid="{F40D34B0-01AD-4385-B89D-0CF20C19D1A3}"/>
    <cellStyle name="Inndata 2 19 7 2 3" xfId="13708" xr:uid="{D1C502A6-1E11-42F1-A665-9C1136948793}"/>
    <cellStyle name="Inndata 2 19 7 2 4" xfId="13705" xr:uid="{A0D8BAE7-9ED9-4E00-82FC-C031914BDAF0}"/>
    <cellStyle name="Inndata 2 19 7 3" xfId="13709" xr:uid="{2BD7EFE0-DA11-4859-995E-27000897CA56}"/>
    <cellStyle name="Inndata 2 19 7 3 2" xfId="13710" xr:uid="{3754566E-3B4A-4945-9B73-00CE5C6EA206}"/>
    <cellStyle name="Inndata 2 19 7 4" xfId="13711" xr:uid="{7F8C80F2-7209-4B1F-928D-39899B5FEE8D}"/>
    <cellStyle name="Inndata 2 19 7 5" xfId="6675" xr:uid="{79A06072-0DD1-411C-8AC0-6F1E6E45FFB7}"/>
    <cellStyle name="Inndata 2 19 8" xfId="1121" xr:uid="{1A8F16A2-C95D-4315-8006-00B19FF593A6}"/>
    <cellStyle name="Inndata 2 19 8 2" xfId="13713" xr:uid="{2D9FA487-D7F7-4DE5-97B5-06E37453FCAA}"/>
    <cellStyle name="Inndata 2 19 8 2 2" xfId="13714" xr:uid="{F3AE87CD-F5B5-4BC8-B11E-85B6C1CA2A0E}"/>
    <cellStyle name="Inndata 2 19 8 2 2 2" xfId="13715" xr:uid="{26C0AA98-BDC4-487C-8617-05008D437808}"/>
    <cellStyle name="Inndata 2 19 8 2 3" xfId="13716" xr:uid="{B4A61541-8926-4437-989B-FD7EB0A7EA7B}"/>
    <cellStyle name="Inndata 2 19 8 3" xfId="13717" xr:uid="{FA429E51-C96D-4B4A-A072-89BE70317DC2}"/>
    <cellStyle name="Inndata 2 19 8 3 2" xfId="13718" xr:uid="{FF32A4AE-410B-4BE3-AAD1-0F2C45D9B71E}"/>
    <cellStyle name="Inndata 2 19 8 4" xfId="13719" xr:uid="{3B35054B-3468-44DF-BCA2-AC055F0A0970}"/>
    <cellStyle name="Inndata 2 19 8 5" xfId="13712" xr:uid="{3B1AF172-31F2-4592-8989-B251CEEFCFC5}"/>
    <cellStyle name="Inndata 2 19 9" xfId="5282" xr:uid="{DD012C4B-1967-4985-81B1-F175FF79FAB3}"/>
    <cellStyle name="Inndata 2 19 9 2" xfId="13721" xr:uid="{CCC872F9-D563-485A-8459-8B7371EBF474}"/>
    <cellStyle name="Inndata 2 19 9 2 2" xfId="13722" xr:uid="{3227F147-18F3-44FD-B0B7-2CEF945B0A41}"/>
    <cellStyle name="Inndata 2 19 9 3" xfId="13723" xr:uid="{7A5A713E-549C-416A-A455-EE427DC35883}"/>
    <cellStyle name="Inndata 2 19 9 4" xfId="13720" xr:uid="{C7B10D2A-5D32-4A52-947F-B5A7DBC232C1}"/>
    <cellStyle name="Inndata 2 2" xfId="1122" xr:uid="{765BC961-0125-4DCC-A718-65F0981C02DA}"/>
    <cellStyle name="Inndata 2 2 10" xfId="5417" xr:uid="{A8DE35AA-0405-4EFE-9B3C-92AC0B4D9622}"/>
    <cellStyle name="Inndata 2 2 10 2" xfId="13725" xr:uid="{C4D3C749-3C98-4B35-ACBB-93C77716F1AF}"/>
    <cellStyle name="Inndata 2 2 10 2 2" xfId="13726" xr:uid="{3D0443E6-F091-466F-A67A-A589CFB01091}"/>
    <cellStyle name="Inndata 2 2 10 3" xfId="13727" xr:uid="{8D98ABB7-F248-4C87-AA25-C9E003F4C52D}"/>
    <cellStyle name="Inndata 2 2 10 4" xfId="13724" xr:uid="{12FB1B18-5B56-4414-B38F-DBDBBAC38CEC}"/>
    <cellStyle name="Inndata 2 2 11" xfId="5410" xr:uid="{76E8A06C-59E6-4CC8-8413-2586DC2EFBA8}"/>
    <cellStyle name="Inndata 2 2 11 2" xfId="13729" xr:uid="{0EE935B6-96E7-4B6D-9548-8E9233C77F02}"/>
    <cellStyle name="Inndata 2 2 11 2 2" xfId="13730" xr:uid="{1CBC10CF-F9C3-472D-8E26-321B94D28EC8}"/>
    <cellStyle name="Inndata 2 2 11 2 2 2" xfId="13731" xr:uid="{2A44ECD9-5568-4BE3-9A0E-A2BBD92ED0BC}"/>
    <cellStyle name="Inndata 2 2 11 2 3" xfId="13732" xr:uid="{1350CE96-29F9-4669-8C00-993D875F7A6A}"/>
    <cellStyle name="Inndata 2 2 11 3" xfId="13733" xr:uid="{0709EAFF-28AA-4B72-BA01-2FB1B340204A}"/>
    <cellStyle name="Inndata 2 2 11 3 2" xfId="13734" xr:uid="{F134E556-89A5-454D-9133-212BC4C0CC21}"/>
    <cellStyle name="Inndata 2 2 11 4" xfId="13735" xr:uid="{A1FEE068-AFB5-4954-8B3E-6963D0FF942D}"/>
    <cellStyle name="Inndata 2 2 11 5" xfId="13728" xr:uid="{9EFC7FC8-8864-4018-94FF-94A091BEF2BA}"/>
    <cellStyle name="Inndata 2 2 12" xfId="5819" xr:uid="{DCBF761D-0952-4ADA-AAF5-05ED90442C93}"/>
    <cellStyle name="Inndata 2 2 12 2" xfId="13737" xr:uid="{91CD1335-34FC-4ECB-91E9-B655F3F9DB81}"/>
    <cellStyle name="Inndata 2 2 12 2 2" xfId="13738" xr:uid="{241DA659-7D54-4D7E-99B0-0BB52654FD4A}"/>
    <cellStyle name="Inndata 2 2 12 3" xfId="13739" xr:uid="{59EBA77A-A10B-440D-8D74-430ACCA86BB0}"/>
    <cellStyle name="Inndata 2 2 12 4" xfId="13736" xr:uid="{BCD9A868-3838-43AC-AA93-068EE1E210DD}"/>
    <cellStyle name="Inndata 2 2 13" xfId="5839" xr:uid="{1A7FCC7F-BD7D-4735-BB03-A1C9F4804DDB}"/>
    <cellStyle name="Inndata 2 2 13 2" xfId="13741" xr:uid="{55ACE7FE-121E-4644-A03A-C9D0A331FA1B}"/>
    <cellStyle name="Inndata 2 2 13 3" xfId="13740" xr:uid="{6D9A580C-9126-426E-B049-1259D2FBA390}"/>
    <cellStyle name="Inndata 2 2 14" xfId="5788" xr:uid="{1A5D9B1B-A399-4F1D-B54B-09BF91250BB1}"/>
    <cellStyle name="Inndata 2 2 14 2" xfId="13742" xr:uid="{7FA00859-08A4-465E-A1C8-D4CE43F24259}"/>
    <cellStyle name="Inndata 2 2 15" xfId="5748" xr:uid="{992A973B-441D-40F2-AD55-FE919AC43490}"/>
    <cellStyle name="Inndata 2 2 16" xfId="5983" xr:uid="{A1661F17-5AD8-4AE7-84B3-DD8742B06242}"/>
    <cellStyle name="Inndata 2 2 2" xfId="1123" xr:uid="{9E80B9D6-3862-4D17-980A-0451D255624D}"/>
    <cellStyle name="Inndata 2 2 2 2" xfId="1124" xr:uid="{6E6E0C28-27F0-4D17-8A84-5748AA6DEA0C}"/>
    <cellStyle name="Inndata 2 2 2 2 10" xfId="13744" xr:uid="{BBE5CEFC-93E1-4A70-AFF2-453BAF3859BE}"/>
    <cellStyle name="Inndata 2 2 2 2 10 2" xfId="13745" xr:uid="{E39FD4E4-71FE-4A2C-AA65-1F7B56F0A3E1}"/>
    <cellStyle name="Inndata 2 2 2 2 10 2 2" xfId="13746" xr:uid="{4BC2473C-22DB-49F0-BF1C-1F0D99F26DD0}"/>
    <cellStyle name="Inndata 2 2 2 2 10 2 2 2" xfId="13747" xr:uid="{D97CE8DE-6714-493A-B4A3-E24C036242FE}"/>
    <cellStyle name="Inndata 2 2 2 2 10 2 3" xfId="13748" xr:uid="{F0570BC3-2A0E-4BE3-9553-2AED90D6FDAC}"/>
    <cellStyle name="Inndata 2 2 2 2 10 3" xfId="13749" xr:uid="{5F94E306-F8FB-49EF-BA94-9DEF4DAD3EE3}"/>
    <cellStyle name="Inndata 2 2 2 2 10 3 2" xfId="13750" xr:uid="{2651AD27-6BCE-4AC4-9DCE-CA3EA330A59B}"/>
    <cellStyle name="Inndata 2 2 2 2 10 4" xfId="13751" xr:uid="{443F0154-B794-41F1-A1B3-2D5E6764266E}"/>
    <cellStyle name="Inndata 2 2 2 2 11" xfId="13752" xr:uid="{AF3595DA-8FD0-41D2-8418-627F4D7BAFDF}"/>
    <cellStyle name="Inndata 2 2 2 2 11 2" xfId="13753" xr:uid="{CA23EC36-6685-4FA4-A083-D588AAE95C85}"/>
    <cellStyle name="Inndata 2 2 2 2 12" xfId="13754" xr:uid="{ED3E51C9-B705-4E86-A731-5029C6121EF8}"/>
    <cellStyle name="Inndata 2 2 2 2 13" xfId="13743" xr:uid="{3A94A7CB-7002-4522-A509-45D03293F29E}"/>
    <cellStyle name="Inndata 2 2 2 2 2" xfId="13755" xr:uid="{5A563A59-D21D-45E0-B9FE-9EBA4A0B0B0E}"/>
    <cellStyle name="Inndata 2 2 2 2 2 2" xfId="13756" xr:uid="{4FF0E59F-1151-492D-BE8F-6924334833A7}"/>
    <cellStyle name="Inndata 2 2 2 2 2 2 2" xfId="13757" xr:uid="{98149C41-65AD-4F58-BFC3-40E0D6E20FB3}"/>
    <cellStyle name="Inndata 2 2 2 2 2 2 2 2" xfId="13758" xr:uid="{1F797822-CF13-4933-A073-F4F3E42986A9}"/>
    <cellStyle name="Inndata 2 2 2 2 2 2 3" xfId="13759" xr:uid="{54249D9F-77E9-4866-BFBE-696C12AE13F9}"/>
    <cellStyle name="Inndata 2 2 2 2 2 3" xfId="13760" xr:uid="{311344FC-EB72-4016-9B6E-1EEA8A11A1F9}"/>
    <cellStyle name="Inndata 2 2 2 2 2 3 2" xfId="13761" xr:uid="{92C74569-88FE-49F4-B872-88ABFB163947}"/>
    <cellStyle name="Inndata 2 2 2 2 2 4" xfId="13762" xr:uid="{1FF4D160-094F-42F4-8DD1-616964AA5D88}"/>
    <cellStyle name="Inndata 2 2 2 2 3" xfId="13763" xr:uid="{DBB08A7C-24F8-4847-BC51-DD0AA18D3D73}"/>
    <cellStyle name="Inndata 2 2 2 2 3 2" xfId="13764" xr:uid="{AC74FFA1-6DF5-4D58-AE0A-932BA5FDEB3C}"/>
    <cellStyle name="Inndata 2 2 2 2 3 2 2" xfId="13765" xr:uid="{05DE67C8-75D7-4FDD-89FC-2C657F2E1580}"/>
    <cellStyle name="Inndata 2 2 2 2 3 2 2 2" xfId="13766" xr:uid="{1F341D53-E123-43B5-8BF8-7067A759930B}"/>
    <cellStyle name="Inndata 2 2 2 2 3 2 3" xfId="13767" xr:uid="{086DCE7B-EC42-4830-86C1-AF662AEFBF32}"/>
    <cellStyle name="Inndata 2 2 2 2 3 3" xfId="13768" xr:uid="{5CF7D522-EC5D-459A-B42A-DE9E5877EA0A}"/>
    <cellStyle name="Inndata 2 2 2 2 3 3 2" xfId="13769" xr:uid="{76F2C3B5-A7F4-4C97-966F-698E8A73261A}"/>
    <cellStyle name="Inndata 2 2 2 2 3 4" xfId="13770" xr:uid="{AD0F5D74-3806-486D-9C37-3469374ED08D}"/>
    <cellStyle name="Inndata 2 2 2 2 4" xfId="13771" xr:uid="{E87F718C-95CF-43B1-A285-1C9EC5234088}"/>
    <cellStyle name="Inndata 2 2 2 2 4 2" xfId="13772" xr:uid="{73B4FBB5-AE10-41F8-825B-0D807E285C03}"/>
    <cellStyle name="Inndata 2 2 2 2 4 2 2" xfId="13773" xr:uid="{7190A56D-68A4-4670-AE32-197440B12827}"/>
    <cellStyle name="Inndata 2 2 2 2 4 2 2 2" xfId="13774" xr:uid="{9DC0B12E-3807-46C1-A9EB-EA908633A10D}"/>
    <cellStyle name="Inndata 2 2 2 2 4 2 3" xfId="13775" xr:uid="{B09E913D-44EC-4C0B-9594-F94792DCDC09}"/>
    <cellStyle name="Inndata 2 2 2 2 4 3" xfId="13776" xr:uid="{B787AC8D-B3A6-46A6-8E9C-22FA52EBE147}"/>
    <cellStyle name="Inndata 2 2 2 2 4 3 2" xfId="13777" xr:uid="{45C94FF4-32C2-4A2B-9FBF-84371F86B148}"/>
    <cellStyle name="Inndata 2 2 2 2 4 4" xfId="13778" xr:uid="{85E679CC-085F-4F25-BFC0-F9358536BC8E}"/>
    <cellStyle name="Inndata 2 2 2 2 5" xfId="13779" xr:uid="{7655CB63-1415-4E11-972D-B9C168A51C41}"/>
    <cellStyle name="Inndata 2 2 2 2 5 2" xfId="13780" xr:uid="{B748D74C-89D8-4A11-911A-F805716DEB75}"/>
    <cellStyle name="Inndata 2 2 2 2 5 2 2" xfId="13781" xr:uid="{561D4FCD-41EC-4036-B1BE-0F3C73AE1D57}"/>
    <cellStyle name="Inndata 2 2 2 2 5 2 2 2" xfId="13782" xr:uid="{41561471-CDE7-4B90-9A67-91BDC607F87C}"/>
    <cellStyle name="Inndata 2 2 2 2 5 2 3" xfId="13783" xr:uid="{81801A90-6209-4AE4-AD46-B40A7D2B217E}"/>
    <cellStyle name="Inndata 2 2 2 2 5 3" xfId="13784" xr:uid="{A421FE99-72C1-46F5-8B4C-71AC19BD5461}"/>
    <cellStyle name="Inndata 2 2 2 2 5 3 2" xfId="13785" xr:uid="{1C45797B-A259-4674-9362-11771E517732}"/>
    <cellStyle name="Inndata 2 2 2 2 5 4" xfId="13786" xr:uid="{A53F65D9-73F3-4797-8BF8-5ECD71DD0FF0}"/>
    <cellStyle name="Inndata 2 2 2 2 6" xfId="13787" xr:uid="{FB855081-033D-4A72-B391-2437B7E68A60}"/>
    <cellStyle name="Inndata 2 2 2 2 6 2" xfId="13788" xr:uid="{2BEF0BAB-E2B2-49F6-B654-AD97EA4E378B}"/>
    <cellStyle name="Inndata 2 2 2 2 6 2 2" xfId="13789" xr:uid="{83BD8ABF-9146-487D-804E-97F5A269184B}"/>
    <cellStyle name="Inndata 2 2 2 2 6 2 2 2" xfId="13790" xr:uid="{FCEE1B96-73C7-4D6E-8DC2-F60C79947A10}"/>
    <cellStyle name="Inndata 2 2 2 2 6 2 3" xfId="13791" xr:uid="{5A8104B2-9241-4B97-AD1C-005BDF12EADE}"/>
    <cellStyle name="Inndata 2 2 2 2 6 3" xfId="13792" xr:uid="{DC4A7E58-2F0D-4D7C-975F-29F53192053D}"/>
    <cellStyle name="Inndata 2 2 2 2 6 3 2" xfId="13793" xr:uid="{36A33524-B7AA-4054-A744-091E0C68FFD5}"/>
    <cellStyle name="Inndata 2 2 2 2 6 4" xfId="13794" xr:uid="{3BB588AC-51B0-4410-AF5C-68FBEDE2129B}"/>
    <cellStyle name="Inndata 2 2 2 2 7" xfId="13795" xr:uid="{24C4A50F-C087-495B-B739-935CF00503F5}"/>
    <cellStyle name="Inndata 2 2 2 2 7 2" xfId="13796" xr:uid="{881265D4-E0A8-4622-A8A4-53DFB3ED868F}"/>
    <cellStyle name="Inndata 2 2 2 2 7 2 2" xfId="13797" xr:uid="{8CD5CBFA-E750-43F5-858F-F111A7938910}"/>
    <cellStyle name="Inndata 2 2 2 2 7 2 2 2" xfId="13798" xr:uid="{C5F0E2EC-D8A2-42D3-AF03-340633D93837}"/>
    <cellStyle name="Inndata 2 2 2 2 7 2 3" xfId="13799" xr:uid="{3BCC029B-2C30-4680-A688-BC0620729C3B}"/>
    <cellStyle name="Inndata 2 2 2 2 7 3" xfId="13800" xr:uid="{7B304A2E-CA94-40B3-81D3-BD7D5B3502D6}"/>
    <cellStyle name="Inndata 2 2 2 2 7 3 2" xfId="13801" xr:uid="{C721BF5D-8B33-4617-ACDE-5B5CD72F4F85}"/>
    <cellStyle name="Inndata 2 2 2 2 7 4" xfId="13802" xr:uid="{DD57A6EA-04C8-4EA7-96FC-B6A61E9E6D10}"/>
    <cellStyle name="Inndata 2 2 2 2 8" xfId="13803" xr:uid="{6B9430E8-1AEC-47D6-961D-AA8DA7FC693D}"/>
    <cellStyle name="Inndata 2 2 2 2 8 2" xfId="13804" xr:uid="{DD73F797-8374-4ED0-AC47-99B810BC3ADC}"/>
    <cellStyle name="Inndata 2 2 2 2 8 2 2" xfId="13805" xr:uid="{943711D8-70F1-4570-AD4B-7203D18AD9C2}"/>
    <cellStyle name="Inndata 2 2 2 2 8 2 2 2" xfId="13806" xr:uid="{92B822FD-EE8C-4E0D-8DD3-0B917181B816}"/>
    <cellStyle name="Inndata 2 2 2 2 8 2 3" xfId="13807" xr:uid="{36C2E7DB-09CF-4910-80CC-F07C0AC5A234}"/>
    <cellStyle name="Inndata 2 2 2 2 8 3" xfId="13808" xr:uid="{D0F53959-1329-4C05-A876-0BCCFFB58EAF}"/>
    <cellStyle name="Inndata 2 2 2 2 8 3 2" xfId="13809" xr:uid="{76A3964C-ABC6-45B9-B0E5-F818ADB0B781}"/>
    <cellStyle name="Inndata 2 2 2 2 8 4" xfId="13810" xr:uid="{5769F6D0-B0A6-4AE6-AB7D-7E8293E8DC95}"/>
    <cellStyle name="Inndata 2 2 2 2 9" xfId="13811" xr:uid="{42FC2A63-6A16-4938-B8A4-4622DE26DDD2}"/>
    <cellStyle name="Inndata 2 2 2 2 9 2" xfId="13812" xr:uid="{2D959B0A-574C-4DEF-8091-B686079EB5AB}"/>
    <cellStyle name="Inndata 2 2 2 2 9 2 2" xfId="13813" xr:uid="{25BA27F7-DD96-4757-BF60-FD5FA8AAD53B}"/>
    <cellStyle name="Inndata 2 2 2 2 9 3" xfId="13814" xr:uid="{7C74D96F-4133-46E6-908C-DEEEA2EFB718}"/>
    <cellStyle name="Inndata 2 2 2 3" xfId="13815" xr:uid="{0FBA1FC8-B1F0-4471-BF66-4E5722FC5396}"/>
    <cellStyle name="Inndata 2 2 2 3 2" xfId="13816" xr:uid="{9026AA1D-9E26-43BC-9CE5-C250A4EAEBBD}"/>
    <cellStyle name="Inndata 2 2 2 4" xfId="13817" xr:uid="{86034FA8-EA90-466B-9266-F43577B15ABC}"/>
    <cellStyle name="Inndata 2 2 2 5" xfId="6676" xr:uid="{856EDEAC-E620-4508-8ABD-D32B3B3AA53C}"/>
    <cellStyle name="Inndata 2 2 3" xfId="1125" xr:uid="{788EB78F-B296-497B-A3F3-330D954350E5}"/>
    <cellStyle name="Inndata 2 2 3 2" xfId="1126" xr:uid="{8D6A6B30-A04B-4FE8-87BC-BA6E8D7D558E}"/>
    <cellStyle name="Inndata 2 2 3 2 2" xfId="13819" xr:uid="{A782B2D5-15EB-4D0E-A53C-2EF4F471EC23}"/>
    <cellStyle name="Inndata 2 2 3 2 2 2" xfId="13820" xr:uid="{CC0AC986-AD0D-4E0E-9306-0DB86EF51229}"/>
    <cellStyle name="Inndata 2 2 3 2 3" xfId="13821" xr:uid="{F901952B-CA3B-47B8-B477-65D7EB218401}"/>
    <cellStyle name="Inndata 2 2 3 2 4" xfId="13818" xr:uid="{AD3E35A9-58B1-473D-9F7D-F2BF54906A48}"/>
    <cellStyle name="Inndata 2 2 3 3" xfId="13822" xr:uid="{0BE9BE9E-B7DD-45F9-A0D1-D3CF988188C5}"/>
    <cellStyle name="Inndata 2 2 3 3 2" xfId="13823" xr:uid="{A9C570AF-6752-49E7-8BA0-AEC365DD579C}"/>
    <cellStyle name="Inndata 2 2 3 4" xfId="13824" xr:uid="{B4A54AF7-9C61-4A0A-B55E-773EFEB3F07C}"/>
    <cellStyle name="Inndata 2 2 3 5" xfId="6677" xr:uid="{01AD171D-41A2-42EB-BDE0-E0673026384E}"/>
    <cellStyle name="Inndata 2 2 4" xfId="1127" xr:uid="{1412BE45-7329-4606-935A-3038A0A53DED}"/>
    <cellStyle name="Inndata 2 2 4 2" xfId="1128" xr:uid="{067EDA67-EFA5-4192-B326-851173D6DB56}"/>
    <cellStyle name="Inndata 2 2 4 2 2" xfId="13826" xr:uid="{FE795A66-6B69-41AB-893B-6B518EF401B5}"/>
    <cellStyle name="Inndata 2 2 4 2 2 2" xfId="13827" xr:uid="{DA3BD15D-0338-410E-B1CD-E51D4F88DC71}"/>
    <cellStyle name="Inndata 2 2 4 2 3" xfId="13828" xr:uid="{099B4A3A-D524-460E-9A0E-BC6A4A3649D8}"/>
    <cellStyle name="Inndata 2 2 4 2 4" xfId="13825" xr:uid="{08060BC2-9C2E-4C52-A9CB-B03105F9072F}"/>
    <cellStyle name="Inndata 2 2 4 3" xfId="13829" xr:uid="{762800EE-2474-4C96-AE26-450F4B2596C8}"/>
    <cellStyle name="Inndata 2 2 4 3 2" xfId="13830" xr:uid="{0E3D6219-9EB2-4DA6-81AB-FCDE00BBCEA8}"/>
    <cellStyle name="Inndata 2 2 4 4" xfId="13831" xr:uid="{DE458BDC-E49F-47C0-8512-AAB7A1EB1308}"/>
    <cellStyle name="Inndata 2 2 4 5" xfId="6678" xr:uid="{C3CD44B7-4041-4F31-B644-E5754C7472CD}"/>
    <cellStyle name="Inndata 2 2 5" xfId="1129" xr:uid="{A5F0B420-D667-4700-8C8A-6706A97C55EF}"/>
    <cellStyle name="Inndata 2 2 5 2" xfId="1130" xr:uid="{ECF22723-E866-4BBA-9538-2B2BC0B7EFC6}"/>
    <cellStyle name="Inndata 2 2 5 2 2" xfId="13833" xr:uid="{1866E02F-1F74-46CE-9F9C-CF3CE3B540EC}"/>
    <cellStyle name="Inndata 2 2 5 2 2 2" xfId="13834" xr:uid="{8353BB0E-2777-407D-AF0B-52DCD754D896}"/>
    <cellStyle name="Inndata 2 2 5 2 3" xfId="13835" xr:uid="{BF47FE1F-BF8A-4534-A1E4-5919FDA10253}"/>
    <cellStyle name="Inndata 2 2 5 2 4" xfId="13832" xr:uid="{34DA2BE1-6638-4295-90DB-61A5492078A9}"/>
    <cellStyle name="Inndata 2 2 5 3" xfId="13836" xr:uid="{D4CE7C4D-34D3-4259-90CD-2B497D633E30}"/>
    <cellStyle name="Inndata 2 2 5 3 2" xfId="13837" xr:uid="{85F05092-872C-4280-9C84-6C9B4573E040}"/>
    <cellStyle name="Inndata 2 2 5 4" xfId="13838" xr:uid="{AC8DF3AD-0FD2-44EF-A278-CAE09457CBFD}"/>
    <cellStyle name="Inndata 2 2 5 5" xfId="6679" xr:uid="{D03171AD-A5EE-4882-887F-9A43CA3D593B}"/>
    <cellStyle name="Inndata 2 2 6" xfId="1131" xr:uid="{916E72E1-8D68-4785-AED4-07A15A460C85}"/>
    <cellStyle name="Inndata 2 2 6 2" xfId="1132" xr:uid="{B3EDE1D9-7B50-469C-AA45-040DF1152DD4}"/>
    <cellStyle name="Inndata 2 2 6 2 2" xfId="13840" xr:uid="{60F255FC-16BE-404F-9233-7270107810A3}"/>
    <cellStyle name="Inndata 2 2 6 2 2 2" xfId="13841" xr:uid="{746105D5-CC5B-4905-B9EE-1C4E3C9562C4}"/>
    <cellStyle name="Inndata 2 2 6 2 3" xfId="13842" xr:uid="{AA9B03FE-8136-4437-A6F9-B0C04ED5B45D}"/>
    <cellStyle name="Inndata 2 2 6 2 4" xfId="13839" xr:uid="{EB6C57E7-77EC-4E59-B0B1-F0C43D67792B}"/>
    <cellStyle name="Inndata 2 2 6 3" xfId="13843" xr:uid="{C86FCE4D-555F-4852-9F50-E5BAE37245AA}"/>
    <cellStyle name="Inndata 2 2 6 3 2" xfId="13844" xr:uid="{70E85B60-100D-4145-9BD4-EE983893998E}"/>
    <cellStyle name="Inndata 2 2 6 4" xfId="13845" xr:uid="{965A1C87-8E79-428F-AF8C-D0B7EF105072}"/>
    <cellStyle name="Inndata 2 2 6 5" xfId="6680" xr:uid="{2B35196B-4E5B-40E1-8008-541123F9364F}"/>
    <cellStyle name="Inndata 2 2 7" xfId="1133" xr:uid="{7F1B7057-EEC3-484E-8046-34467FE3D9E8}"/>
    <cellStyle name="Inndata 2 2 7 2" xfId="1134" xr:uid="{13452C88-214B-4FFA-94BD-EC06D248DCA7}"/>
    <cellStyle name="Inndata 2 2 7 2 2" xfId="13847" xr:uid="{DAADF525-2F18-4399-8956-4D182966F620}"/>
    <cellStyle name="Inndata 2 2 7 2 2 2" xfId="13848" xr:uid="{BE277FBF-E446-41FD-9EB9-1DE6F5E109FD}"/>
    <cellStyle name="Inndata 2 2 7 2 3" xfId="13849" xr:uid="{7F1BAC76-A450-4D08-BEE9-596600D31BA2}"/>
    <cellStyle name="Inndata 2 2 7 2 4" xfId="13846" xr:uid="{3D3C8B29-4F5D-40F7-9C34-1F108538CDE4}"/>
    <cellStyle name="Inndata 2 2 7 3" xfId="13850" xr:uid="{DB52BEDF-F491-468D-AE2C-079082814B68}"/>
    <cellStyle name="Inndata 2 2 7 3 2" xfId="13851" xr:uid="{38826845-5C13-4651-8C92-BB294A9BED2C}"/>
    <cellStyle name="Inndata 2 2 7 4" xfId="13852" xr:uid="{C9F43CB5-D44A-4F45-8768-BFD2896305AA}"/>
    <cellStyle name="Inndata 2 2 7 5" xfId="6681" xr:uid="{92F1D85C-E12D-4B3D-A80C-3E596030A878}"/>
    <cellStyle name="Inndata 2 2 8" xfId="1135" xr:uid="{E1F2B995-02D0-4352-8353-3E561CFE6999}"/>
    <cellStyle name="Inndata 2 2 8 2" xfId="13854" xr:uid="{5EFB930C-CB52-44C7-9BE6-61152C79E9CD}"/>
    <cellStyle name="Inndata 2 2 8 2 2" xfId="13855" xr:uid="{47476708-5297-471E-9002-EEFC85A45643}"/>
    <cellStyle name="Inndata 2 2 8 2 2 2" xfId="13856" xr:uid="{4AB85BC8-7610-4263-A60A-B1D34AB2757D}"/>
    <cellStyle name="Inndata 2 2 8 2 3" xfId="13857" xr:uid="{63287307-91D2-4CBD-9571-0114B8B4A806}"/>
    <cellStyle name="Inndata 2 2 8 3" xfId="13858" xr:uid="{1D2853C7-8CFB-4564-A31D-8BBE27E8975D}"/>
    <cellStyle name="Inndata 2 2 8 3 2" xfId="13859" xr:uid="{3F675632-B948-47E2-9AF3-367614B6C83C}"/>
    <cellStyle name="Inndata 2 2 8 4" xfId="13860" xr:uid="{51F6ECD7-8682-4289-8545-771C53F74931}"/>
    <cellStyle name="Inndata 2 2 8 5" xfId="13853" xr:uid="{C891797C-877A-4626-BE53-2CF555D26DAB}"/>
    <cellStyle name="Inndata 2 2 9" xfId="5214" xr:uid="{E2777A3D-2DD5-40B1-AB3F-051EFFEE51C9}"/>
    <cellStyle name="Inndata 2 2 9 2" xfId="13862" xr:uid="{F0073CDF-EE42-4220-B7B8-DA31BE849EE1}"/>
    <cellStyle name="Inndata 2 2 9 2 2" xfId="13863" xr:uid="{C919A8B0-B4A1-4895-8839-BAC0ACC651E5}"/>
    <cellStyle name="Inndata 2 2 9 2 2 2" xfId="13864" xr:uid="{A532B210-741D-4842-83F0-A6426995A22B}"/>
    <cellStyle name="Inndata 2 2 9 2 3" xfId="13865" xr:uid="{C40CFC79-8219-4E3C-8FB5-3A71A6DEDEAC}"/>
    <cellStyle name="Inndata 2 2 9 3" xfId="13866" xr:uid="{CFA7EABB-37EB-46B5-87FA-165E7216D408}"/>
    <cellStyle name="Inndata 2 2 9 3 2" xfId="13867" xr:uid="{1B4F9C4D-6767-4696-952E-2826E0F8BFBE}"/>
    <cellStyle name="Inndata 2 2 9 4" xfId="13868" xr:uid="{69ECB38D-9B66-4C72-B5FC-16A513CD2B3F}"/>
    <cellStyle name="Inndata 2 2 9 5" xfId="13861" xr:uid="{69B3E3AC-2D1A-4220-A71E-2632B7ECE7C2}"/>
    <cellStyle name="Inndata 2 20" xfId="1136" xr:uid="{88BC79D6-9916-496E-9DAF-577054BEAFB2}"/>
    <cellStyle name="Inndata 2 20 10" xfId="5394" xr:uid="{DE3A437B-64E0-401B-81AB-650655FDFECC}"/>
    <cellStyle name="Inndata 2 20 10 2" xfId="13870" xr:uid="{7596BAF8-1F84-4A69-BAD7-06BCDF1B6537}"/>
    <cellStyle name="Inndata 2 20 10 2 2" xfId="13871" xr:uid="{A41CCD4C-798A-4417-AEE1-C0707E8845C7}"/>
    <cellStyle name="Inndata 2 20 10 2 2 2" xfId="13872" xr:uid="{67738D51-6BAB-4F83-9789-EA19D3E198FB}"/>
    <cellStyle name="Inndata 2 20 10 2 3" xfId="13873" xr:uid="{814BCED7-3BF0-4A79-B4A6-43BD27C511A9}"/>
    <cellStyle name="Inndata 2 20 10 3" xfId="13874" xr:uid="{D229170B-C741-4CC9-9602-819CA7D488CE}"/>
    <cellStyle name="Inndata 2 20 10 3 2" xfId="13875" xr:uid="{E481B9AE-45B6-4385-ACA7-B6BE1E70AD95}"/>
    <cellStyle name="Inndata 2 20 10 4" xfId="13876" xr:uid="{4F090BC7-F1B1-4C42-AAD8-4C8D2C45078C}"/>
    <cellStyle name="Inndata 2 20 10 5" xfId="13869" xr:uid="{2F435FFB-2F88-40C4-9AB0-4EF84AABE706}"/>
    <cellStyle name="Inndata 2 20 11" xfId="5775" xr:uid="{C1038D51-F30E-434C-8C5A-5195AF31D82A}"/>
    <cellStyle name="Inndata 2 20 11 2" xfId="13878" xr:uid="{E3A5CE51-8F9B-4FA4-A060-CA069A70C34D}"/>
    <cellStyle name="Inndata 2 20 11 3" xfId="13877" xr:uid="{3667B3CC-1D1D-4822-8747-3D7E85BFB03A}"/>
    <cellStyle name="Inndata 2 20 12" xfId="5887" xr:uid="{78141931-1CBC-48DD-8D66-6679D08DE0A6}"/>
    <cellStyle name="Inndata 2 20 2" xfId="1137" xr:uid="{6C2B5915-3703-48EB-9F4A-B0412A1D3B9F}"/>
    <cellStyle name="Inndata 2 20 2 2" xfId="1138" xr:uid="{0B29D900-F790-4172-9D15-EA4914AA313B}"/>
    <cellStyle name="Inndata 2 20 2 2 2" xfId="13880" xr:uid="{2C9296DC-19D3-4BA1-87EB-6FF275562E6D}"/>
    <cellStyle name="Inndata 2 20 2 2 2 2" xfId="13881" xr:uid="{F388E3B8-0B9D-465D-BB54-15117BAAD0CC}"/>
    <cellStyle name="Inndata 2 20 2 2 3" xfId="13882" xr:uid="{7F227EE7-5FCA-4434-A686-2D1D71EAA850}"/>
    <cellStyle name="Inndata 2 20 2 2 4" xfId="13879" xr:uid="{2A950274-A49D-4F32-AE54-B17FF820A3D1}"/>
    <cellStyle name="Inndata 2 20 2 3" xfId="13883" xr:uid="{3540FC31-238A-47A8-BFE3-BC5CCBF4AB95}"/>
    <cellStyle name="Inndata 2 20 2 3 2" xfId="13884" xr:uid="{0272E059-2EED-40FB-AE6B-FF40B23BCF26}"/>
    <cellStyle name="Inndata 2 20 2 4" xfId="13885" xr:uid="{129A9EDD-CAA8-41BF-8FFE-6D1986A2D404}"/>
    <cellStyle name="Inndata 2 20 2 5" xfId="6682" xr:uid="{B9713E01-0A8E-4C64-8967-4811CD02E530}"/>
    <cellStyle name="Inndata 2 20 3" xfId="1139" xr:uid="{3BCAFF88-4C8B-437C-AD89-984F3BC3B656}"/>
    <cellStyle name="Inndata 2 20 3 2" xfId="1140" xr:uid="{4E5E5D9E-96FF-4A6E-B8FA-9510A900E0FC}"/>
    <cellStyle name="Inndata 2 20 3 2 2" xfId="13887" xr:uid="{2C405974-589B-4B1E-874E-4F0643F0ECD9}"/>
    <cellStyle name="Inndata 2 20 3 2 2 2" xfId="13888" xr:uid="{4ED5515F-97BE-41A8-81A8-D0E2739E67D5}"/>
    <cellStyle name="Inndata 2 20 3 2 3" xfId="13889" xr:uid="{C1BEBA87-93C9-4E93-A571-285E2BDAAB26}"/>
    <cellStyle name="Inndata 2 20 3 2 4" xfId="13886" xr:uid="{D9503069-00E8-49D0-9613-662B2F37A28E}"/>
    <cellStyle name="Inndata 2 20 3 3" xfId="13890" xr:uid="{6AF5CFE2-F055-49E1-AC48-BC189CD3E9C6}"/>
    <cellStyle name="Inndata 2 20 3 3 2" xfId="13891" xr:uid="{978EEABB-321E-4298-B188-E073B77E1C9B}"/>
    <cellStyle name="Inndata 2 20 3 4" xfId="13892" xr:uid="{A674E6CE-516E-4157-AE2F-EFD195D7500F}"/>
    <cellStyle name="Inndata 2 20 3 5" xfId="6683" xr:uid="{C1C3B460-1472-46AA-AFFF-2327AA9BE205}"/>
    <cellStyle name="Inndata 2 20 4" xfId="1141" xr:uid="{9BFD4807-E43C-4398-8DD0-680D64628B56}"/>
    <cellStyle name="Inndata 2 20 4 2" xfId="1142" xr:uid="{AA7FA890-BFE2-4679-ADB2-F42798D7F021}"/>
    <cellStyle name="Inndata 2 20 4 2 2" xfId="13894" xr:uid="{ADCE4D07-22A1-46C0-9E27-73BF5663026B}"/>
    <cellStyle name="Inndata 2 20 4 2 2 2" xfId="13895" xr:uid="{8B2839B0-6801-411A-B18C-4C04980D4B31}"/>
    <cellStyle name="Inndata 2 20 4 2 3" xfId="13896" xr:uid="{01ED9536-27DC-439D-811E-91BD714F6AA4}"/>
    <cellStyle name="Inndata 2 20 4 2 4" xfId="13893" xr:uid="{C85D2BA2-1CB7-4ADD-98F3-9BF67DDAA15F}"/>
    <cellStyle name="Inndata 2 20 4 3" xfId="13897" xr:uid="{036D2085-A932-4784-BF38-A6229F7F2A80}"/>
    <cellStyle name="Inndata 2 20 4 3 2" xfId="13898" xr:uid="{5F983189-123C-49E2-A745-2E6AA35AB005}"/>
    <cellStyle name="Inndata 2 20 4 4" xfId="13899" xr:uid="{88BF81DB-C467-4B09-A682-78481374C300}"/>
    <cellStyle name="Inndata 2 20 4 5" xfId="6684" xr:uid="{5B96E81F-411E-4D37-91C4-5F2EF9A5043C}"/>
    <cellStyle name="Inndata 2 20 5" xfId="1143" xr:uid="{C7AD48D5-4098-44E3-B387-E5F04202C54B}"/>
    <cellStyle name="Inndata 2 20 5 2" xfId="1144" xr:uid="{2EF6A69B-82B5-417F-B4F1-B4796202F2DE}"/>
    <cellStyle name="Inndata 2 20 5 2 2" xfId="13901" xr:uid="{629A58EF-9F1F-4330-B884-80857CC86D13}"/>
    <cellStyle name="Inndata 2 20 5 2 2 2" xfId="13902" xr:uid="{08246AAF-230C-4C11-9DB4-B62A8AE39D66}"/>
    <cellStyle name="Inndata 2 20 5 2 3" xfId="13903" xr:uid="{59D5296F-EC52-420B-975A-2EED706EF628}"/>
    <cellStyle name="Inndata 2 20 5 2 4" xfId="13900" xr:uid="{D1EA4A0E-FCDE-4DD2-BA4E-B2BEAD4A8867}"/>
    <cellStyle name="Inndata 2 20 5 3" xfId="13904" xr:uid="{96BFA7A8-B0EC-4E6D-B434-F58426D8F1BD}"/>
    <cellStyle name="Inndata 2 20 5 3 2" xfId="13905" xr:uid="{02E31F98-243A-46CC-BF7C-268F83648743}"/>
    <cellStyle name="Inndata 2 20 5 4" xfId="13906" xr:uid="{A3C132D4-E86D-4218-869B-F67E786DA4A7}"/>
    <cellStyle name="Inndata 2 20 5 5" xfId="6685" xr:uid="{CC1184BF-9774-40F2-87D5-0A471963B1F2}"/>
    <cellStyle name="Inndata 2 20 6" xfId="1145" xr:uid="{DCD7C822-17CF-4CD8-AFC3-69E3DA0F0FCF}"/>
    <cellStyle name="Inndata 2 20 6 2" xfId="1146" xr:uid="{25C15D25-AE8D-4B96-B05F-B7E21DA38FA8}"/>
    <cellStyle name="Inndata 2 20 6 2 2" xfId="13908" xr:uid="{EDC08AE3-7F68-4537-93BD-E995D79784B2}"/>
    <cellStyle name="Inndata 2 20 6 2 2 2" xfId="13909" xr:uid="{9773260E-6231-4893-B29B-5B1258434061}"/>
    <cellStyle name="Inndata 2 20 6 2 3" xfId="13910" xr:uid="{BE6BD363-0FE9-4CC2-B9CA-802B38FCAF09}"/>
    <cellStyle name="Inndata 2 20 6 2 4" xfId="13907" xr:uid="{978A2E63-4103-427C-A491-F45ECB9D8AC1}"/>
    <cellStyle name="Inndata 2 20 6 3" xfId="13911" xr:uid="{730DF6A3-F462-48A1-A5F5-4A9EF2087185}"/>
    <cellStyle name="Inndata 2 20 6 3 2" xfId="13912" xr:uid="{A6B12152-6C3C-4B72-97BD-A7354D4000A6}"/>
    <cellStyle name="Inndata 2 20 6 4" xfId="13913" xr:uid="{BB804BF6-F5E2-4DD4-B1DF-F4BFD69A6148}"/>
    <cellStyle name="Inndata 2 20 6 5" xfId="6686" xr:uid="{B1850C3F-4C7C-4AF7-B03D-04C1491FD77B}"/>
    <cellStyle name="Inndata 2 20 7" xfId="1147" xr:uid="{F1BE2FA4-07D1-4ABC-8B96-A126D1AF9913}"/>
    <cellStyle name="Inndata 2 20 7 2" xfId="1148" xr:uid="{C9BF534D-5793-4F76-BFD8-C58FB784540E}"/>
    <cellStyle name="Inndata 2 20 7 2 2" xfId="13915" xr:uid="{37B2BFD3-7064-4B4A-A737-B101B29875A0}"/>
    <cellStyle name="Inndata 2 20 7 2 2 2" xfId="13916" xr:uid="{0AA71A90-D2DF-45B3-9F8F-F55181611B7E}"/>
    <cellStyle name="Inndata 2 20 7 2 3" xfId="13917" xr:uid="{2AE5692D-1A6E-4C76-A91B-4C8E53A6EF5E}"/>
    <cellStyle name="Inndata 2 20 7 2 4" xfId="13914" xr:uid="{7B403C35-1CF9-4270-9963-91CAC3F431F7}"/>
    <cellStyle name="Inndata 2 20 7 3" xfId="13918" xr:uid="{91789F81-1ED1-40FD-AB5B-E1A63275D90D}"/>
    <cellStyle name="Inndata 2 20 7 3 2" xfId="13919" xr:uid="{2D64A41C-65E3-40BD-A9D4-53ADB221E187}"/>
    <cellStyle name="Inndata 2 20 7 4" xfId="13920" xr:uid="{2D654049-9929-4430-BB27-1158643D83A6}"/>
    <cellStyle name="Inndata 2 20 7 5" xfId="6687" xr:uid="{725D49B6-E0B3-496E-B50C-85162AEBA3E8}"/>
    <cellStyle name="Inndata 2 20 8" xfId="1149" xr:uid="{ACDEE3C4-9B82-442F-8A17-4A9FB006E961}"/>
    <cellStyle name="Inndata 2 20 8 2" xfId="13922" xr:uid="{E28454F0-E3F2-42CD-BD09-62CB6A39D7BA}"/>
    <cellStyle name="Inndata 2 20 8 2 2" xfId="13923" xr:uid="{A333F326-FE4B-440B-8F64-042B1BB0FB2D}"/>
    <cellStyle name="Inndata 2 20 8 2 2 2" xfId="13924" xr:uid="{183054E3-1652-46DE-B9A6-EBC16382ECDB}"/>
    <cellStyle name="Inndata 2 20 8 2 3" xfId="13925" xr:uid="{F3AE64AC-9AF1-483C-B665-0CA3DB6BF535}"/>
    <cellStyle name="Inndata 2 20 8 3" xfId="13926" xr:uid="{53FE6264-3970-4EFB-98D8-5BEB3A614609}"/>
    <cellStyle name="Inndata 2 20 8 3 2" xfId="13927" xr:uid="{7B2FD0DE-AD00-4D71-8FB1-ED73D42A969A}"/>
    <cellStyle name="Inndata 2 20 8 4" xfId="13928" xr:uid="{EF51CFC1-1EEF-418B-9B81-A8C3B000B99D}"/>
    <cellStyle name="Inndata 2 20 8 5" xfId="13921" xr:uid="{ECF50F55-1F8B-4D55-9027-E9A113D03BE1}"/>
    <cellStyle name="Inndata 2 20 9" xfId="5241" xr:uid="{6D7A56AE-4F93-48DF-9BC9-9CC422CDC1E2}"/>
    <cellStyle name="Inndata 2 20 9 2" xfId="13930" xr:uid="{7A546BC8-6BAF-4235-8E0C-FFC413FD9148}"/>
    <cellStyle name="Inndata 2 20 9 2 2" xfId="13931" xr:uid="{7BD1C72A-C780-4B92-A8AD-E5B49780ED81}"/>
    <cellStyle name="Inndata 2 20 9 3" xfId="13932" xr:uid="{B016F992-44ED-45DA-A4DB-F20162F73FCF}"/>
    <cellStyle name="Inndata 2 20 9 4" xfId="13929" xr:uid="{72650E9D-F52E-4F3A-B3C4-9B62D03B2D6A}"/>
    <cellStyle name="Inndata 2 21" xfId="1150" xr:uid="{FEA4A84E-7254-4312-A581-7375E74BEDD9}"/>
    <cellStyle name="Inndata 2 21 10" xfId="5383" xr:uid="{20714494-5668-40B1-BC2F-5C35E983E95F}"/>
    <cellStyle name="Inndata 2 21 10 2" xfId="13934" xr:uid="{EB0FB5FA-1477-4055-900C-478E092FB6E1}"/>
    <cellStyle name="Inndata 2 21 10 2 2" xfId="13935" xr:uid="{8E6B1101-54AA-4B02-8F69-988D53832592}"/>
    <cellStyle name="Inndata 2 21 10 2 2 2" xfId="13936" xr:uid="{019EC8BE-5E1E-46CB-A20B-96C9A1425EB7}"/>
    <cellStyle name="Inndata 2 21 10 2 3" xfId="13937" xr:uid="{478C0FF2-449D-4839-8A3C-24F21B101509}"/>
    <cellStyle name="Inndata 2 21 10 3" xfId="13938" xr:uid="{EC1F3465-6345-4DD8-9598-245704312288}"/>
    <cellStyle name="Inndata 2 21 10 3 2" xfId="13939" xr:uid="{0E3348F0-AC0C-4133-BD16-5E59DD724BB4}"/>
    <cellStyle name="Inndata 2 21 10 4" xfId="13940" xr:uid="{B2AE9A8D-66EC-4A1A-9A53-70CC0F4A2A87}"/>
    <cellStyle name="Inndata 2 21 10 5" xfId="13933" xr:uid="{B6C11D3F-7466-461E-B0EA-E2283935E4D8}"/>
    <cellStyle name="Inndata 2 21 11" xfId="5870" xr:uid="{B42379B3-D1DB-4C09-9127-41D292AC6532}"/>
    <cellStyle name="Inndata 2 21 11 2" xfId="13942" xr:uid="{BA3682C0-2E4D-4645-AA3A-6C766B684482}"/>
    <cellStyle name="Inndata 2 21 11 3" xfId="13941" xr:uid="{93EBA1BC-0711-46B5-B2E4-7AB22F3A1FF9}"/>
    <cellStyle name="Inndata 2 21 12" xfId="5973" xr:uid="{EEFC37F0-6FE0-4E0E-AA51-E77D671EB696}"/>
    <cellStyle name="Inndata 2 21 2" xfId="1151" xr:uid="{6BC5B181-6FFE-4A5D-A02F-6A06F06B9471}"/>
    <cellStyle name="Inndata 2 21 2 2" xfId="1152" xr:uid="{53DBE5FA-5472-4644-B861-C0A5A2826DF6}"/>
    <cellStyle name="Inndata 2 21 2 2 2" xfId="13944" xr:uid="{EA2C03F2-FA08-4931-AA11-D9D4FFC57687}"/>
    <cellStyle name="Inndata 2 21 2 2 2 2" xfId="13945" xr:uid="{B1FE8E70-B5CA-4E90-A9D7-66DFEFF0A131}"/>
    <cellStyle name="Inndata 2 21 2 2 3" xfId="13946" xr:uid="{FAD4C22A-D324-4358-87F5-AEE81BFDE026}"/>
    <cellStyle name="Inndata 2 21 2 2 4" xfId="13943" xr:uid="{38C7DB16-2FA2-45ED-AC9F-43B8D9AEAE08}"/>
    <cellStyle name="Inndata 2 21 2 3" xfId="13947" xr:uid="{DB82456B-4A14-4BB8-81CC-F8C0092AAC2C}"/>
    <cellStyle name="Inndata 2 21 2 3 2" xfId="13948" xr:uid="{570A2116-B0A1-4A33-99B3-F3D4413FE443}"/>
    <cellStyle name="Inndata 2 21 2 4" xfId="13949" xr:uid="{89D4673E-7315-4BC8-AE86-90F1929DCE63}"/>
    <cellStyle name="Inndata 2 21 2 5" xfId="6688" xr:uid="{FB2A6300-8D9C-4D7E-8ACF-C53E7405E0EB}"/>
    <cellStyle name="Inndata 2 21 3" xfId="1153" xr:uid="{2FD2A982-B7EC-44A5-956E-065CDC46ACCC}"/>
    <cellStyle name="Inndata 2 21 3 2" xfId="1154" xr:uid="{0C1B848D-EDAD-4DD1-95EA-5E07A5E55482}"/>
    <cellStyle name="Inndata 2 21 3 2 2" xfId="13951" xr:uid="{5326BDD9-A38D-4F77-8B41-007DBFD1BC5D}"/>
    <cellStyle name="Inndata 2 21 3 2 2 2" xfId="13952" xr:uid="{5C5D6A95-54E6-49DF-90FD-808387934503}"/>
    <cellStyle name="Inndata 2 21 3 2 3" xfId="13953" xr:uid="{61AC701D-D40A-4A14-9867-5FF2100FF687}"/>
    <cellStyle name="Inndata 2 21 3 2 4" xfId="13950" xr:uid="{872EF20D-4321-4E3C-9F67-448B2DC991E8}"/>
    <cellStyle name="Inndata 2 21 3 3" xfId="13954" xr:uid="{473A79A0-19F6-4429-B45B-A85E72E408A2}"/>
    <cellStyle name="Inndata 2 21 3 3 2" xfId="13955" xr:uid="{CCA68078-86EF-481A-862E-FE774B204835}"/>
    <cellStyle name="Inndata 2 21 3 4" xfId="13956" xr:uid="{63DDFB3F-82BF-4E63-B23C-226956D4858F}"/>
    <cellStyle name="Inndata 2 21 3 5" xfId="6689" xr:uid="{06D34309-80CA-4160-8D62-4D2BC789EDA1}"/>
    <cellStyle name="Inndata 2 21 4" xfId="1155" xr:uid="{7B25F0DA-1A5B-48FC-B49D-E0AA1385D2C0}"/>
    <cellStyle name="Inndata 2 21 4 2" xfId="1156" xr:uid="{B543ECC1-02BD-47E5-BAA0-0831E40795A1}"/>
    <cellStyle name="Inndata 2 21 4 2 2" xfId="13958" xr:uid="{E97B691D-6CA8-4061-9A09-B8688F7CB7BC}"/>
    <cellStyle name="Inndata 2 21 4 2 2 2" xfId="13959" xr:uid="{166C8863-2221-4EAB-8145-FC29E9F67A8D}"/>
    <cellStyle name="Inndata 2 21 4 2 3" xfId="13960" xr:uid="{5562E343-E1DD-4959-A60E-17A3EA511CB5}"/>
    <cellStyle name="Inndata 2 21 4 2 4" xfId="13957" xr:uid="{5E6DD946-0FF0-4B77-B1F5-D1632E83553F}"/>
    <cellStyle name="Inndata 2 21 4 3" xfId="13961" xr:uid="{801391E3-49E6-4713-8247-46105F213FB0}"/>
    <cellStyle name="Inndata 2 21 4 3 2" xfId="13962" xr:uid="{EE24ED91-B79A-460D-B9DB-AAC350E2A21D}"/>
    <cellStyle name="Inndata 2 21 4 4" xfId="13963" xr:uid="{B644DE81-D91C-4692-B687-EEF3CB364241}"/>
    <cellStyle name="Inndata 2 21 4 5" xfId="6690" xr:uid="{022867B1-7549-42D7-A20C-F2056986DDDC}"/>
    <cellStyle name="Inndata 2 21 5" xfId="1157" xr:uid="{6E49515B-4330-4AB7-9F9E-FD58FEE5B056}"/>
    <cellStyle name="Inndata 2 21 5 2" xfId="1158" xr:uid="{83FC8113-6C5F-47C2-9E7C-1595F2C8043D}"/>
    <cellStyle name="Inndata 2 21 5 2 2" xfId="13965" xr:uid="{03F32C7B-132B-42CF-AC5D-881DD6492540}"/>
    <cellStyle name="Inndata 2 21 5 2 2 2" xfId="13966" xr:uid="{9EFECDDF-81CF-4103-A31E-7FD988E01272}"/>
    <cellStyle name="Inndata 2 21 5 2 3" xfId="13967" xr:uid="{C3F6293A-DE1A-45E7-9C88-F7BAC97E095C}"/>
    <cellStyle name="Inndata 2 21 5 2 4" xfId="13964" xr:uid="{2913B15A-A7A1-4BE8-8B9D-8B0C3A1ED24E}"/>
    <cellStyle name="Inndata 2 21 5 3" xfId="13968" xr:uid="{9A3EC923-50D9-46A0-9529-41F68F21B1BE}"/>
    <cellStyle name="Inndata 2 21 5 3 2" xfId="13969" xr:uid="{FA2D0BDC-1C4D-46D0-9A0A-E8634A32B1C8}"/>
    <cellStyle name="Inndata 2 21 5 4" xfId="13970" xr:uid="{E368EE18-FB19-40ED-8A24-D6F75F89DB13}"/>
    <cellStyle name="Inndata 2 21 5 5" xfId="6691" xr:uid="{220E7686-FCA5-49A0-B90F-2717B8051DC0}"/>
    <cellStyle name="Inndata 2 21 6" xfId="1159" xr:uid="{20ACAABA-8592-44DA-8588-A95156047FBA}"/>
    <cellStyle name="Inndata 2 21 6 2" xfId="1160" xr:uid="{602FE05A-891B-4EE8-9F7D-EB449EF20C9C}"/>
    <cellStyle name="Inndata 2 21 6 2 2" xfId="13972" xr:uid="{32AE5D9D-CCE0-4769-B371-163650FDE97E}"/>
    <cellStyle name="Inndata 2 21 6 2 2 2" xfId="13973" xr:uid="{C892863C-CAE8-4B86-9884-F9E520867579}"/>
    <cellStyle name="Inndata 2 21 6 2 3" xfId="13974" xr:uid="{5FF48273-9F1D-4055-9FF7-7A1E00FC1638}"/>
    <cellStyle name="Inndata 2 21 6 2 4" xfId="13971" xr:uid="{0FAF8ECE-5E2D-415F-A897-117C49BB58B3}"/>
    <cellStyle name="Inndata 2 21 6 3" xfId="13975" xr:uid="{09447048-6F03-4CD9-8339-39995C453F47}"/>
    <cellStyle name="Inndata 2 21 6 3 2" xfId="13976" xr:uid="{43C379E9-BE52-4DE4-82E7-4E8FF0AB5984}"/>
    <cellStyle name="Inndata 2 21 6 4" xfId="13977" xr:uid="{EE3F77B0-4AB8-4DA4-A957-FE864E70B11F}"/>
    <cellStyle name="Inndata 2 21 6 5" xfId="6692" xr:uid="{41EC1802-89B7-43D1-835D-9FB5A995C2F7}"/>
    <cellStyle name="Inndata 2 21 7" xfId="1161" xr:uid="{D4B8AFFB-C5ED-4A85-95B7-E86E8FAA163F}"/>
    <cellStyle name="Inndata 2 21 7 2" xfId="1162" xr:uid="{75D4FC97-BC90-40E9-9151-A7F347237599}"/>
    <cellStyle name="Inndata 2 21 7 2 2" xfId="13979" xr:uid="{B244AC99-3336-46FD-B1ED-42F2EEBF3044}"/>
    <cellStyle name="Inndata 2 21 7 2 2 2" xfId="13980" xr:uid="{08DB4B4B-ECB6-4997-8FB4-46173BBA6956}"/>
    <cellStyle name="Inndata 2 21 7 2 3" xfId="13981" xr:uid="{69D3EB0E-3C2A-4589-A06B-03E64F230D93}"/>
    <cellStyle name="Inndata 2 21 7 2 4" xfId="13978" xr:uid="{085CC20F-4337-447D-87E0-FC35E547AA1F}"/>
    <cellStyle name="Inndata 2 21 7 3" xfId="13982" xr:uid="{0BB1E6D4-897C-48A6-B142-BEBFDC4D76DB}"/>
    <cellStyle name="Inndata 2 21 7 3 2" xfId="13983" xr:uid="{F2732E2F-252D-4E8D-9A60-AD45612D6EF3}"/>
    <cellStyle name="Inndata 2 21 7 4" xfId="13984" xr:uid="{634D7951-64B3-4288-BC56-0CB691F53B81}"/>
    <cellStyle name="Inndata 2 21 7 5" xfId="6693" xr:uid="{08DB50B0-F2F5-4812-9D89-520D37241FB1}"/>
    <cellStyle name="Inndata 2 21 8" xfId="1163" xr:uid="{2430968F-F28C-4343-93BB-82D2E222BE5E}"/>
    <cellStyle name="Inndata 2 21 8 2" xfId="13986" xr:uid="{E3081B2F-C364-4ED1-BED5-FA78924454EE}"/>
    <cellStyle name="Inndata 2 21 8 2 2" xfId="13987" xr:uid="{F2E527A7-4D8B-48FC-9B83-3F3B3C0A2BB5}"/>
    <cellStyle name="Inndata 2 21 8 2 2 2" xfId="13988" xr:uid="{58895EAD-39AF-4C90-BED7-A31D1D446937}"/>
    <cellStyle name="Inndata 2 21 8 2 3" xfId="13989" xr:uid="{87A3A7DB-83D3-4845-9D6C-69F631752B01}"/>
    <cellStyle name="Inndata 2 21 8 3" xfId="13990" xr:uid="{C75C51A0-9AD8-48D6-BCE7-7A238B74F4DA}"/>
    <cellStyle name="Inndata 2 21 8 3 2" xfId="13991" xr:uid="{55081745-E215-4A2A-886F-29CB4661FED8}"/>
    <cellStyle name="Inndata 2 21 8 4" xfId="13992" xr:uid="{92C0849E-90A7-46AE-97F3-62B3217B54D0}"/>
    <cellStyle name="Inndata 2 21 8 5" xfId="13985" xr:uid="{B7EAD3D7-B67C-49CE-A5E5-269DA025730C}"/>
    <cellStyle name="Inndata 2 21 9" xfId="5204" xr:uid="{47AC87E5-4D40-48CF-B642-0E1F73E91ED2}"/>
    <cellStyle name="Inndata 2 21 9 2" xfId="13994" xr:uid="{1A6B43FC-822E-4BA8-95AD-AFD7A90EC1BD}"/>
    <cellStyle name="Inndata 2 21 9 2 2" xfId="13995" xr:uid="{C6DE9D7F-F1AB-4970-9E35-C41743CE1C74}"/>
    <cellStyle name="Inndata 2 21 9 3" xfId="13996" xr:uid="{49D8FB33-A1C9-45FD-9A6D-F1F363FF74F1}"/>
    <cellStyle name="Inndata 2 21 9 4" xfId="13993" xr:uid="{8BFE01FB-7800-487E-9419-5F614B3E1A42}"/>
    <cellStyle name="Inndata 2 22" xfId="1164" xr:uid="{6675131B-1C40-4D11-9F5D-574A68B48344}"/>
    <cellStyle name="Inndata 2 22 10" xfId="5395" xr:uid="{E7113BC5-B858-4D99-BB61-58BCFF3178CE}"/>
    <cellStyle name="Inndata 2 22 10 2" xfId="13998" xr:uid="{A37CBB48-36EF-4FDB-BA2A-7FF976BA6D1E}"/>
    <cellStyle name="Inndata 2 22 10 2 2" xfId="13999" xr:uid="{2A122D15-B540-434D-AE44-0D6A660B3344}"/>
    <cellStyle name="Inndata 2 22 10 2 2 2" xfId="14000" xr:uid="{694F0DDD-1C70-4DC8-A08E-33D7704E4378}"/>
    <cellStyle name="Inndata 2 22 10 2 3" xfId="14001" xr:uid="{FDBE9D65-F823-47CF-9C40-90AA60ABB91B}"/>
    <cellStyle name="Inndata 2 22 10 3" xfId="14002" xr:uid="{22C4FADF-CC21-4A6E-B347-4E12D44028F8}"/>
    <cellStyle name="Inndata 2 22 10 3 2" xfId="14003" xr:uid="{FD606023-738B-4521-BC8D-14D8BA775B06}"/>
    <cellStyle name="Inndata 2 22 10 4" xfId="14004" xr:uid="{81677971-C6E6-4566-93F3-0C31336955AB}"/>
    <cellStyle name="Inndata 2 22 10 5" xfId="13997" xr:uid="{41D5F195-FE2A-4B1D-B314-B5575A93C2BC}"/>
    <cellStyle name="Inndata 2 22 11" xfId="5759" xr:uid="{B8C70DCF-F0E9-4D2A-B591-F66CAC62C1D6}"/>
    <cellStyle name="Inndata 2 22 11 2" xfId="14006" xr:uid="{96E934C7-FE48-41AC-B6A1-2CA8B80BDBE9}"/>
    <cellStyle name="Inndata 2 22 11 3" xfId="14005" xr:uid="{1536EDB2-EFA4-4F88-838B-09590417DF63}"/>
    <cellStyle name="Inndata 2 22 12" xfId="6135" xr:uid="{7D9A2C16-B558-4189-A858-1480BD3B12C0}"/>
    <cellStyle name="Inndata 2 22 2" xfId="1165" xr:uid="{295CE5ED-260D-4C70-AF97-E99CCEAF36CF}"/>
    <cellStyle name="Inndata 2 22 2 2" xfId="1166" xr:uid="{C9ADB64C-7B63-48A4-A920-C2F5F5C6D0B0}"/>
    <cellStyle name="Inndata 2 22 2 2 2" xfId="14008" xr:uid="{FB7AB4D4-5CD6-4CCA-B4E4-C9D849B8EE7A}"/>
    <cellStyle name="Inndata 2 22 2 2 2 2" xfId="14009" xr:uid="{2AE0C1E7-C017-45F9-A305-2B8A2EEB49FE}"/>
    <cellStyle name="Inndata 2 22 2 2 3" xfId="14010" xr:uid="{B1494482-3D18-4ACD-ACCE-6EC78A694532}"/>
    <cellStyle name="Inndata 2 22 2 2 4" xfId="14007" xr:uid="{B943465B-66F1-4789-AD5A-56211D700F89}"/>
    <cellStyle name="Inndata 2 22 2 3" xfId="14011" xr:uid="{54C24E07-F494-47F7-A3D6-FC5E54000C48}"/>
    <cellStyle name="Inndata 2 22 2 3 2" xfId="14012" xr:uid="{86012EA0-9FA7-4493-B762-06ABAC3B4725}"/>
    <cellStyle name="Inndata 2 22 2 4" xfId="14013" xr:uid="{CAE89DB8-F41D-4878-9CE8-7E3201402CDF}"/>
    <cellStyle name="Inndata 2 22 2 5" xfId="6694" xr:uid="{581587D3-C788-40A1-B4CE-A0441836572E}"/>
    <cellStyle name="Inndata 2 22 3" xfId="1167" xr:uid="{E043B32A-DE23-4A4F-A87E-8118F8BC7656}"/>
    <cellStyle name="Inndata 2 22 3 2" xfId="1168" xr:uid="{04B4C7AE-5DC0-4C21-A3CD-8C9DD0E4B066}"/>
    <cellStyle name="Inndata 2 22 3 2 2" xfId="14015" xr:uid="{4D3849FF-9ADC-4C5A-BE6C-2A6F10480C5E}"/>
    <cellStyle name="Inndata 2 22 3 2 2 2" xfId="14016" xr:uid="{8180AB5B-0446-403F-A1BF-C8334CC45EC3}"/>
    <cellStyle name="Inndata 2 22 3 2 3" xfId="14017" xr:uid="{13F1E3AB-ED98-4671-926A-FBBF784C9FE9}"/>
    <cellStyle name="Inndata 2 22 3 2 4" xfId="14014" xr:uid="{196D6ECD-EB56-42ED-ACDF-4D503C0ED5D2}"/>
    <cellStyle name="Inndata 2 22 3 3" xfId="14018" xr:uid="{76E7F153-06C7-4F53-B3D8-E573654C7ECF}"/>
    <cellStyle name="Inndata 2 22 3 3 2" xfId="14019" xr:uid="{78BADC42-5999-416B-8854-2DE4EBDF864B}"/>
    <cellStyle name="Inndata 2 22 3 4" xfId="14020" xr:uid="{099EF517-F1F6-4593-AB06-ADD020D04EDE}"/>
    <cellStyle name="Inndata 2 22 3 5" xfId="6695" xr:uid="{2DD46021-98B0-401B-AD51-EFC2B7227055}"/>
    <cellStyle name="Inndata 2 22 4" xfId="1169" xr:uid="{5E63617E-14E7-4D47-9480-929432B5E540}"/>
    <cellStyle name="Inndata 2 22 4 2" xfId="1170" xr:uid="{0A417599-24F2-4BD0-9322-E59FB50938F7}"/>
    <cellStyle name="Inndata 2 22 4 2 2" xfId="14022" xr:uid="{926C0559-1E85-4C52-8257-79A9EFE734F9}"/>
    <cellStyle name="Inndata 2 22 4 2 2 2" xfId="14023" xr:uid="{1A90941B-E90C-484A-9159-0A703C1DAACD}"/>
    <cellStyle name="Inndata 2 22 4 2 3" xfId="14024" xr:uid="{E1758039-9FE5-47E3-AD5E-1B474BF0845F}"/>
    <cellStyle name="Inndata 2 22 4 2 4" xfId="14021" xr:uid="{A771A0DF-4630-4804-908B-CC5482B9C787}"/>
    <cellStyle name="Inndata 2 22 4 3" xfId="14025" xr:uid="{B381B119-7D03-4DB9-9A10-D4A7BF5AD21C}"/>
    <cellStyle name="Inndata 2 22 4 3 2" xfId="14026" xr:uid="{E98CCCD5-E614-43F6-8168-D4AA6D11B007}"/>
    <cellStyle name="Inndata 2 22 4 4" xfId="14027" xr:uid="{580A356E-0FB6-4D3D-9F0C-9AF559A54479}"/>
    <cellStyle name="Inndata 2 22 4 5" xfId="6696" xr:uid="{8F52F82D-ABCD-4439-8DA8-CAFD71D1A1B9}"/>
    <cellStyle name="Inndata 2 22 5" xfId="1171" xr:uid="{7F1ACB1A-748D-4C8F-8666-1D5D96B99925}"/>
    <cellStyle name="Inndata 2 22 5 2" xfId="1172" xr:uid="{9B0A72DC-A85B-4F8B-84B2-A54121DCECE9}"/>
    <cellStyle name="Inndata 2 22 5 2 2" xfId="14029" xr:uid="{7C9DE2D3-BDF8-4629-87CF-868F52A799C6}"/>
    <cellStyle name="Inndata 2 22 5 2 2 2" xfId="14030" xr:uid="{619B5C76-1920-4137-BC16-B5DE357056AB}"/>
    <cellStyle name="Inndata 2 22 5 2 3" xfId="14031" xr:uid="{88B89C91-704A-47CC-ACC6-4C3C90447747}"/>
    <cellStyle name="Inndata 2 22 5 2 4" xfId="14028" xr:uid="{6B22E624-A26E-4EA8-874E-6F9B93AEEB1A}"/>
    <cellStyle name="Inndata 2 22 5 3" xfId="14032" xr:uid="{53ED5271-D80C-40DB-A2FB-DD1E33734FF8}"/>
    <cellStyle name="Inndata 2 22 5 3 2" xfId="14033" xr:uid="{9D6CA461-23EC-4A6E-9900-38724EA74D67}"/>
    <cellStyle name="Inndata 2 22 5 4" xfId="14034" xr:uid="{4BFA72EA-4909-457D-8E23-E851640AA43C}"/>
    <cellStyle name="Inndata 2 22 5 5" xfId="6697" xr:uid="{E7BB51D4-3356-4383-BC33-6A8237CFD803}"/>
    <cellStyle name="Inndata 2 22 6" xfId="1173" xr:uid="{415C63A5-FE72-4C0B-86F2-80EF64E197E0}"/>
    <cellStyle name="Inndata 2 22 6 2" xfId="1174" xr:uid="{C382E9B0-2908-4AB4-98B7-8684CE18FBAF}"/>
    <cellStyle name="Inndata 2 22 6 2 2" xfId="14036" xr:uid="{97B94A46-F3A5-4E4D-A41C-433163645703}"/>
    <cellStyle name="Inndata 2 22 6 2 2 2" xfId="14037" xr:uid="{D5268C58-D064-41E9-8877-D1C0B95DB38A}"/>
    <cellStyle name="Inndata 2 22 6 2 3" xfId="14038" xr:uid="{E2AB77D2-F76D-4827-B432-A568681F233D}"/>
    <cellStyle name="Inndata 2 22 6 2 4" xfId="14035" xr:uid="{279A2929-C71C-44C5-8CBC-A539E08E2C47}"/>
    <cellStyle name="Inndata 2 22 6 3" xfId="14039" xr:uid="{AFAC6B07-DB37-4D0F-ACE1-F4D7E959E9DF}"/>
    <cellStyle name="Inndata 2 22 6 3 2" xfId="14040" xr:uid="{3B6B90BD-5219-44C8-AE48-B7CAEF7C1C51}"/>
    <cellStyle name="Inndata 2 22 6 4" xfId="14041" xr:uid="{2698EBAA-0501-4EEF-B379-AB16E1A244D9}"/>
    <cellStyle name="Inndata 2 22 6 5" xfId="6698" xr:uid="{F15A90C4-D2C5-4883-B533-CBED0C29114F}"/>
    <cellStyle name="Inndata 2 22 7" xfId="1175" xr:uid="{C4C3F89F-2AC7-4915-BFF3-51F410E0525E}"/>
    <cellStyle name="Inndata 2 22 7 2" xfId="1176" xr:uid="{35C82289-1857-4F57-8676-B422F5A70160}"/>
    <cellStyle name="Inndata 2 22 7 2 2" xfId="14043" xr:uid="{40924727-E4E3-4F81-8A5D-21681DF51E95}"/>
    <cellStyle name="Inndata 2 22 7 2 2 2" xfId="14044" xr:uid="{96183F0D-4DAA-4D87-B7F6-9E1F9FD7BFA1}"/>
    <cellStyle name="Inndata 2 22 7 2 3" xfId="14045" xr:uid="{5D42F32F-B44B-4D6B-A254-922BB4177CFA}"/>
    <cellStyle name="Inndata 2 22 7 2 4" xfId="14042" xr:uid="{4AB93E0D-4307-452C-A4CE-80C859B16A6B}"/>
    <cellStyle name="Inndata 2 22 7 3" xfId="14046" xr:uid="{FD5C3512-0F74-48FF-8791-9191C8E7AC6B}"/>
    <cellStyle name="Inndata 2 22 7 3 2" xfId="14047" xr:uid="{BA9FA9F1-B7D8-4782-BCB2-A9BF60AC36B4}"/>
    <cellStyle name="Inndata 2 22 7 4" xfId="14048" xr:uid="{6D22AB05-F7E3-4E87-959A-51812899DA3E}"/>
    <cellStyle name="Inndata 2 22 7 5" xfId="6699" xr:uid="{519C78EE-A9B4-49BB-9CF6-B11BD991DA98}"/>
    <cellStyle name="Inndata 2 22 8" xfId="1177" xr:uid="{CEB63977-1146-4C93-B83C-983523D88A4A}"/>
    <cellStyle name="Inndata 2 22 8 2" xfId="14050" xr:uid="{955AC1B5-70D5-4BDD-9057-54F97B428385}"/>
    <cellStyle name="Inndata 2 22 8 2 2" xfId="14051" xr:uid="{BAD6D0B6-8C4E-4049-AE00-583074F9D0F8}"/>
    <cellStyle name="Inndata 2 22 8 2 2 2" xfId="14052" xr:uid="{23AD1B76-70DE-4F5F-98DF-66F6AE9C09E7}"/>
    <cellStyle name="Inndata 2 22 8 2 3" xfId="14053" xr:uid="{F089CDAE-76D6-41C0-896A-2E107EB3DF50}"/>
    <cellStyle name="Inndata 2 22 8 3" xfId="14054" xr:uid="{45E89740-4653-48A3-9BA9-F52A289D257C}"/>
    <cellStyle name="Inndata 2 22 8 3 2" xfId="14055" xr:uid="{712B1056-4226-457B-918A-7032B56E1E7B}"/>
    <cellStyle name="Inndata 2 22 8 4" xfId="14056" xr:uid="{0F2B4735-8772-4DB4-9DEC-03F3F8ADFBC1}"/>
    <cellStyle name="Inndata 2 22 8 5" xfId="14049" xr:uid="{86244896-50E7-4C8F-A8EE-04C9B82CD1C2}"/>
    <cellStyle name="Inndata 2 22 9" xfId="5242" xr:uid="{68D2265C-75B8-41A2-94CA-AF44903704AA}"/>
    <cellStyle name="Inndata 2 22 9 2" xfId="14058" xr:uid="{46F63E81-8D1C-4958-BA3D-F215174A3FBF}"/>
    <cellStyle name="Inndata 2 22 9 2 2" xfId="14059" xr:uid="{13A4CCD5-7BB1-4954-8513-F358B92D7BB1}"/>
    <cellStyle name="Inndata 2 22 9 3" xfId="14060" xr:uid="{B025C5D4-FCA2-451D-A384-5A4CA6BB7ED0}"/>
    <cellStyle name="Inndata 2 22 9 4" xfId="14057" xr:uid="{A790DC15-0FD4-489D-B5D0-0F1CA4C9F932}"/>
    <cellStyle name="Inndata 2 23" xfId="1178" xr:uid="{9E903CDB-AB21-4A42-84DF-5E2B8D318B40}"/>
    <cellStyle name="Inndata 2 23 2" xfId="1179" xr:uid="{9903A028-B245-42B5-94C4-B8F4B9EB10B7}"/>
    <cellStyle name="Inndata 2 23 2 2" xfId="14062" xr:uid="{3D7960B2-114F-4CB3-9CA0-19A494AE5F7D}"/>
    <cellStyle name="Inndata 2 23 2 3" xfId="14061" xr:uid="{66595E60-4131-42BB-AE1F-E2950032D145}"/>
    <cellStyle name="Inndata 2 23 3" xfId="14063" xr:uid="{9D625927-C800-44A0-8797-104111C0247D}"/>
    <cellStyle name="Inndata 2 23 4" xfId="6700" xr:uid="{9CE2F0B8-948F-432A-AD5B-1DC48AA536CE}"/>
    <cellStyle name="Inndata 2 24" xfId="1180" xr:uid="{16E31A43-F556-4D5C-AE7D-FA428424337D}"/>
    <cellStyle name="Inndata 2 24 2" xfId="1181" xr:uid="{AF2AD574-9604-455D-AEA6-04510F4B95AC}"/>
    <cellStyle name="Inndata 2 24 2 2" xfId="14065" xr:uid="{E288BED0-3B8B-4C65-9E6B-23E5C9DC82A5}"/>
    <cellStyle name="Inndata 2 24 2 3" xfId="14064" xr:uid="{DF4D913C-31B5-4F2B-A47C-FA085F7569D1}"/>
    <cellStyle name="Inndata 2 24 3" xfId="14066" xr:uid="{DECF97F3-55F8-4E36-9B77-67231DA4CFEB}"/>
    <cellStyle name="Inndata 2 24 4" xfId="6701" xr:uid="{3D6ED19F-05C1-4785-80BA-ECA2C55900FC}"/>
    <cellStyle name="Inndata 2 25" xfId="1182" xr:uid="{62BEAF41-CDAD-41D4-B5BE-F142172E4587}"/>
    <cellStyle name="Inndata 2 25 2" xfId="1183" xr:uid="{2C9FFFE4-5DBC-4AE2-ABDA-735F2E1E6CFB}"/>
    <cellStyle name="Inndata 2 25 2 2" xfId="14068" xr:uid="{86F85EAF-DFF7-4AA9-9538-C14FAC563D82}"/>
    <cellStyle name="Inndata 2 25 2 3" xfId="14067" xr:uid="{369F27A7-CB93-4093-9610-7E725F5701B0}"/>
    <cellStyle name="Inndata 2 25 3" xfId="14069" xr:uid="{0515C939-B35C-4F29-9A7B-B62C683812E1}"/>
    <cellStyle name="Inndata 2 25 4" xfId="6702" xr:uid="{3D3BEC7C-F5BC-4C18-9F5F-95F1E162C370}"/>
    <cellStyle name="Inndata 2 26" xfId="1184" xr:uid="{82891ED6-41F8-4BCB-90A8-9C62CC52ABE6}"/>
    <cellStyle name="Inndata 2 26 2" xfId="1185" xr:uid="{F5FF808E-2ABB-43D4-B502-4C54BC08EE78}"/>
    <cellStyle name="Inndata 2 26 2 2" xfId="14071" xr:uid="{B1E839EF-1C0F-49E0-AF0F-BA46121B883A}"/>
    <cellStyle name="Inndata 2 26 2 3" xfId="14070" xr:uid="{80D8B8A5-98BB-40AD-BC50-E15B04AA9D0B}"/>
    <cellStyle name="Inndata 2 26 3" xfId="14072" xr:uid="{9AB752C7-5B21-44EE-90B7-DC1E2924BA20}"/>
    <cellStyle name="Inndata 2 26 4" xfId="6703" xr:uid="{C1A9C60A-3F1F-4F46-8124-72D324454C81}"/>
    <cellStyle name="Inndata 2 27" xfId="1186" xr:uid="{377FC36B-1A74-4920-A299-F8900319F525}"/>
    <cellStyle name="Inndata 2 27 2" xfId="1187" xr:uid="{99578F9D-9306-43BC-BC61-E191EC9895B6}"/>
    <cellStyle name="Inndata 2 27 2 2" xfId="14074" xr:uid="{55DA2A39-AAFE-49FE-85C9-2BE36D783D8F}"/>
    <cellStyle name="Inndata 2 27 2 3" xfId="14073" xr:uid="{BC58E4AE-5C2B-412C-82D7-3047F4597F82}"/>
    <cellStyle name="Inndata 2 27 3" xfId="14075" xr:uid="{278FF4B0-4E9D-4ABF-A823-CC8118A97FEB}"/>
    <cellStyle name="Inndata 2 27 4" xfId="6704" xr:uid="{F48CA6C4-5ECA-40AC-9568-07E5DA0047DB}"/>
    <cellStyle name="Inndata 2 28" xfId="1188" xr:uid="{D86118A8-263D-4ACD-A37F-C71ADF89E522}"/>
    <cellStyle name="Inndata 2 28 2" xfId="1189" xr:uid="{C50B2319-0C7D-474D-9A86-3C89584D1896}"/>
    <cellStyle name="Inndata 2 28 2 2" xfId="14077" xr:uid="{81EF3471-B0A1-456E-8BEE-30457E0BE7D7}"/>
    <cellStyle name="Inndata 2 28 2 3" xfId="14076" xr:uid="{9EA125EA-7C8D-4F45-AB9B-10F202E59A07}"/>
    <cellStyle name="Inndata 2 28 3" xfId="14078" xr:uid="{4EFBE285-3114-420E-BC89-F4C2C832E00B}"/>
    <cellStyle name="Inndata 2 28 4" xfId="6705" xr:uid="{04B959B7-8113-4527-A83C-1DBB1D996E5B}"/>
    <cellStyle name="Inndata 2 29" xfId="1190" xr:uid="{6E39B55C-4649-49E4-B81E-A85D711795EC}"/>
    <cellStyle name="Inndata 2 29 2" xfId="1191" xr:uid="{0E8C260A-78E3-4E30-8D55-723496E52137}"/>
    <cellStyle name="Inndata 2 29 2 2" xfId="14080" xr:uid="{088ECC51-D539-4A93-B86C-49340A3F6A07}"/>
    <cellStyle name="Inndata 2 29 2 3" xfId="14079" xr:uid="{D7DC6B6A-0C4E-4539-9D33-D1DF268E9819}"/>
    <cellStyle name="Inndata 2 29 3" xfId="14081" xr:uid="{35E222B2-4761-48B9-BE9E-4579A916AF78}"/>
    <cellStyle name="Inndata 2 29 4" xfId="6706" xr:uid="{86F2FEF0-F463-4A3E-BF6C-657ADC79C77A}"/>
    <cellStyle name="Inndata 2 3" xfId="1192" xr:uid="{B989FBC2-20F0-4BEA-B2A7-3A30D588033D}"/>
    <cellStyle name="Inndata 2 3 10" xfId="5413" xr:uid="{68915E0B-2AAE-45A4-9E96-9A9CC95AA178}"/>
    <cellStyle name="Inndata 2 3 10 2" xfId="14083" xr:uid="{207DD21B-FADA-4592-B9BB-A945EC3D186D}"/>
    <cellStyle name="Inndata 2 3 10 2 2" xfId="14084" xr:uid="{27716D54-D4F7-4906-A3C9-F7D420F02F97}"/>
    <cellStyle name="Inndata 2 3 10 2 2 2" xfId="14085" xr:uid="{C9A07ABF-C0FF-4039-9CA9-5CA92ABE56CA}"/>
    <cellStyle name="Inndata 2 3 10 2 3" xfId="14086" xr:uid="{1BB8841F-92FE-40DC-8B91-45F0CB0DB1D3}"/>
    <cellStyle name="Inndata 2 3 10 3" xfId="14087" xr:uid="{AED12614-C677-4AE8-AC9C-F5CB902DF2FB}"/>
    <cellStyle name="Inndata 2 3 10 3 2" xfId="14088" xr:uid="{58FEF733-8E8E-46A5-84E7-9C0FE8FE7E91}"/>
    <cellStyle name="Inndata 2 3 10 4" xfId="14089" xr:uid="{90456122-1866-47E9-AACA-57D4FE69AFF6}"/>
    <cellStyle name="Inndata 2 3 10 5" xfId="14082" xr:uid="{9FA7CD37-2925-4EAE-9EEE-180814672DEC}"/>
    <cellStyle name="Inndata 2 3 11" xfId="5781" xr:uid="{0D4F5F95-7A2F-48EB-BB91-FE09EE7FE8FE}"/>
    <cellStyle name="Inndata 2 3 11 2" xfId="14091" xr:uid="{B4D52220-F854-4A3C-9D00-18F133A3322F}"/>
    <cellStyle name="Inndata 2 3 11 2 2" xfId="14092" xr:uid="{CB9C527C-1C44-47CC-8E85-481CB4103D83}"/>
    <cellStyle name="Inndata 2 3 11 3" xfId="14093" xr:uid="{57A68375-DA06-4457-9EA1-54D24A1B28B2}"/>
    <cellStyle name="Inndata 2 3 11 4" xfId="14090" xr:uid="{2E258F75-521F-4075-9178-6A700B977BC0}"/>
    <cellStyle name="Inndata 2 3 12" xfId="5962" xr:uid="{55B17E62-6347-49F3-B402-A450025C4FF8}"/>
    <cellStyle name="Inndata 2 3 12 2" xfId="14094" xr:uid="{CADC3B0C-E7C4-458B-8C12-AE25554EB9E6}"/>
    <cellStyle name="Inndata 2 3 13" xfId="14095" xr:uid="{ECE2430A-8F66-49D0-BCFB-7126F682A8B9}"/>
    <cellStyle name="Inndata 2 3 2" xfId="1193" xr:uid="{E7C9B276-AC71-4D89-B26E-3F6124751647}"/>
    <cellStyle name="Inndata 2 3 2 2" xfId="1194" xr:uid="{1937CF0D-6AFD-422C-AA4F-B09ECFB826F0}"/>
    <cellStyle name="Inndata 2 3 2 2 2" xfId="14097" xr:uid="{6C7D740A-5C1C-40EA-90AC-AC0C99E609EE}"/>
    <cellStyle name="Inndata 2 3 2 2 2 2" xfId="14098" xr:uid="{641F9DD9-1AFC-4B7F-B5D0-60376DC49684}"/>
    <cellStyle name="Inndata 2 3 2 2 3" xfId="14099" xr:uid="{228255B0-EE2F-42FE-82D0-F30806DD46C3}"/>
    <cellStyle name="Inndata 2 3 2 2 4" xfId="14096" xr:uid="{5D07D871-B0DA-420F-9503-EAD2FE742379}"/>
    <cellStyle name="Inndata 2 3 2 3" xfId="14100" xr:uid="{54B8CAF9-1BA9-49F7-ACD8-6CA33B55920F}"/>
    <cellStyle name="Inndata 2 3 2 3 2" xfId="14101" xr:uid="{7F9F3B98-D78A-43D2-8264-004251393F49}"/>
    <cellStyle name="Inndata 2 3 2 4" xfId="14102" xr:uid="{E1490B2B-4DA7-48A4-972B-479D1F76B852}"/>
    <cellStyle name="Inndata 2 3 2 5" xfId="6707" xr:uid="{A0DC986F-005F-4CEF-A33B-6B4E245ACA7D}"/>
    <cellStyle name="Inndata 2 3 3" xfId="1195" xr:uid="{2EE7E126-FC16-48D2-88EF-B738A0F14EC4}"/>
    <cellStyle name="Inndata 2 3 3 2" xfId="1196" xr:uid="{5E085707-60A5-499F-A9DB-FEB409369AEC}"/>
    <cellStyle name="Inndata 2 3 3 2 2" xfId="14104" xr:uid="{1325B90E-8CC7-43D6-AA6B-7307F1B206D1}"/>
    <cellStyle name="Inndata 2 3 3 2 2 2" xfId="14105" xr:uid="{D706B283-6A8E-4DB1-9ABE-867130AEACAE}"/>
    <cellStyle name="Inndata 2 3 3 2 3" xfId="14106" xr:uid="{C71593AF-E0CF-4554-872A-2C2BE2AF094E}"/>
    <cellStyle name="Inndata 2 3 3 2 4" xfId="14103" xr:uid="{8151DEAA-0A8A-4570-BEAF-E054AD9568CB}"/>
    <cellStyle name="Inndata 2 3 3 3" xfId="14107" xr:uid="{F110202E-2839-4185-A203-7EF50291C9C5}"/>
    <cellStyle name="Inndata 2 3 3 3 2" xfId="14108" xr:uid="{F7DB2C30-DB0A-466C-858D-553D399FF547}"/>
    <cellStyle name="Inndata 2 3 3 4" xfId="14109" xr:uid="{6E4F8E05-CFF7-420C-B98D-752E66022005}"/>
    <cellStyle name="Inndata 2 3 3 5" xfId="6708" xr:uid="{82A6CC07-E084-4719-B199-97E76963D055}"/>
    <cellStyle name="Inndata 2 3 4" xfId="1197" xr:uid="{5A4BE271-884F-4109-8928-A7E301CE023F}"/>
    <cellStyle name="Inndata 2 3 4 2" xfId="1198" xr:uid="{E928CF25-1CBE-4463-9D49-30A1E158A705}"/>
    <cellStyle name="Inndata 2 3 4 2 2" xfId="14111" xr:uid="{CBA347F9-4593-4286-9688-EF38420B5D37}"/>
    <cellStyle name="Inndata 2 3 4 2 2 2" xfId="14112" xr:uid="{D30F253B-5E8E-453E-8992-A727B322EB05}"/>
    <cellStyle name="Inndata 2 3 4 2 3" xfId="14113" xr:uid="{38A8C1BD-240F-4E1E-8C12-5EE5555FF4C6}"/>
    <cellStyle name="Inndata 2 3 4 2 4" xfId="14110" xr:uid="{C4FC4BE9-B5A4-4C6F-AEEA-430794187A44}"/>
    <cellStyle name="Inndata 2 3 4 3" xfId="14114" xr:uid="{7F4DD78C-070D-4D09-ABE5-79D5049ACF1C}"/>
    <cellStyle name="Inndata 2 3 4 3 2" xfId="14115" xr:uid="{AE397350-A28F-4BED-8A0E-DB90F8761C18}"/>
    <cellStyle name="Inndata 2 3 4 4" xfId="14116" xr:uid="{91D75B77-C41E-4B72-8A4A-9173F3AD2D46}"/>
    <cellStyle name="Inndata 2 3 4 5" xfId="6709" xr:uid="{126339C7-3EEE-4608-A243-1221A367F030}"/>
    <cellStyle name="Inndata 2 3 5" xfId="1199" xr:uid="{CEFC2B5B-5DBF-4995-9006-83930D0A3FF7}"/>
    <cellStyle name="Inndata 2 3 5 2" xfId="1200" xr:uid="{DA46B52C-592C-4D84-B79F-285D73F23F45}"/>
    <cellStyle name="Inndata 2 3 5 2 2" xfId="14118" xr:uid="{1BA58393-2466-4BDC-84EF-867805CEC1D1}"/>
    <cellStyle name="Inndata 2 3 5 2 2 2" xfId="14119" xr:uid="{D8AD5300-6C99-4FC4-A543-1DF5D7FDEB13}"/>
    <cellStyle name="Inndata 2 3 5 2 3" xfId="14120" xr:uid="{D0717A99-9587-41E1-A1EC-2B7150FCDAFB}"/>
    <cellStyle name="Inndata 2 3 5 2 4" xfId="14117" xr:uid="{CC3CD385-1D3B-47D3-890B-23B9F2B5689E}"/>
    <cellStyle name="Inndata 2 3 5 3" xfId="14121" xr:uid="{0AFFE7A8-8A4D-4801-8D2A-6340AB8454A0}"/>
    <cellStyle name="Inndata 2 3 5 3 2" xfId="14122" xr:uid="{DA5D7E93-1E13-4675-9C24-18863B64D08C}"/>
    <cellStyle name="Inndata 2 3 5 4" xfId="14123" xr:uid="{60C6E8E1-3190-4D51-B702-92F435572D2B}"/>
    <cellStyle name="Inndata 2 3 5 5" xfId="6710" xr:uid="{B36C6BE0-FC04-40B8-815E-2D02ACCBE4C3}"/>
    <cellStyle name="Inndata 2 3 6" xfId="1201" xr:uid="{8A4126D8-CA60-4042-B4E6-8B0B4E6F33E0}"/>
    <cellStyle name="Inndata 2 3 6 2" xfId="1202" xr:uid="{A5082FF2-9E95-4F72-9827-7A59514B6ED8}"/>
    <cellStyle name="Inndata 2 3 6 2 2" xfId="14125" xr:uid="{A2F7DA4F-C6A4-41DB-A94D-6F27966CCBAC}"/>
    <cellStyle name="Inndata 2 3 6 2 2 2" xfId="14126" xr:uid="{2C900058-8D2D-402B-9DDB-CBDD4216B943}"/>
    <cellStyle name="Inndata 2 3 6 2 3" xfId="14127" xr:uid="{37CDECFA-7F18-441E-80A6-477FC9A9358A}"/>
    <cellStyle name="Inndata 2 3 6 2 4" xfId="14124" xr:uid="{4F6FE86D-3E60-4268-BCA2-1CA43B9C8FFD}"/>
    <cellStyle name="Inndata 2 3 6 3" xfId="14128" xr:uid="{82F93080-72E0-4BB2-BA71-AA8E538D3DF5}"/>
    <cellStyle name="Inndata 2 3 6 3 2" xfId="14129" xr:uid="{3D227BB2-8C1D-4AC0-9145-F3201435ECF1}"/>
    <cellStyle name="Inndata 2 3 6 4" xfId="14130" xr:uid="{F910B42C-FC8F-45B7-90BA-A9244F1865C2}"/>
    <cellStyle name="Inndata 2 3 6 5" xfId="6711" xr:uid="{5558EA0A-6C49-4F24-BF4E-77A3DD40B60A}"/>
    <cellStyle name="Inndata 2 3 7" xfId="1203" xr:uid="{67D59288-40E9-4E6C-9399-DBEA945CB267}"/>
    <cellStyle name="Inndata 2 3 7 2" xfId="1204" xr:uid="{5A0CBF35-11C1-48B5-9827-4E4C04431E97}"/>
    <cellStyle name="Inndata 2 3 7 2 2" xfId="14132" xr:uid="{67C96239-EFC7-46D0-A506-02502B755164}"/>
    <cellStyle name="Inndata 2 3 7 2 2 2" xfId="14133" xr:uid="{28C29DB7-5582-4996-AD7B-5E0BDA0B4470}"/>
    <cellStyle name="Inndata 2 3 7 2 3" xfId="14134" xr:uid="{DCAD05D4-6E35-4FCF-BC24-3AEA975BAC20}"/>
    <cellStyle name="Inndata 2 3 7 2 4" xfId="14131" xr:uid="{00F67789-4AFE-433F-A30F-A0E0FB65EA20}"/>
    <cellStyle name="Inndata 2 3 7 3" xfId="14135" xr:uid="{644A489D-83F7-4C5B-AF3A-8E69C74E8A77}"/>
    <cellStyle name="Inndata 2 3 7 3 2" xfId="14136" xr:uid="{FC5044EA-C206-4F56-8DB4-178D8AC4A50D}"/>
    <cellStyle name="Inndata 2 3 7 4" xfId="14137" xr:uid="{6127F6C6-74FF-4639-85A0-E9A47E567A0A}"/>
    <cellStyle name="Inndata 2 3 7 5" xfId="6712" xr:uid="{41864643-17FB-4869-89C8-ED1A5BD0B7B2}"/>
    <cellStyle name="Inndata 2 3 8" xfId="1205" xr:uid="{6BF8657E-958B-485B-8966-D0466810A40A}"/>
    <cellStyle name="Inndata 2 3 8 2" xfId="14139" xr:uid="{E92D7096-ACC1-4516-BF2F-9BE0B612497E}"/>
    <cellStyle name="Inndata 2 3 8 2 2" xfId="14140" xr:uid="{2CC645BF-FC5D-4F10-8EF3-20FD1152214B}"/>
    <cellStyle name="Inndata 2 3 8 2 2 2" xfId="14141" xr:uid="{70026F25-F22C-4B77-B1FF-CC5CD9759310}"/>
    <cellStyle name="Inndata 2 3 8 2 3" xfId="14142" xr:uid="{3F7DA5AB-A66A-470D-9555-4B91FF69FA5C}"/>
    <cellStyle name="Inndata 2 3 8 3" xfId="14143" xr:uid="{74AEF02A-DCA6-4BD3-8BAE-9367FEF39991}"/>
    <cellStyle name="Inndata 2 3 8 3 2" xfId="14144" xr:uid="{31054F00-2B0E-445F-B88E-4ED49E3BD781}"/>
    <cellStyle name="Inndata 2 3 8 4" xfId="14145" xr:uid="{E1ACBD0B-04C7-4CF6-BBBF-546E6BA66535}"/>
    <cellStyle name="Inndata 2 3 8 5" xfId="14138" xr:uid="{8F262E4A-351D-47FB-81D6-D6F49F55551A}"/>
    <cellStyle name="Inndata 2 3 9" xfId="5228" xr:uid="{1550C93C-3CF8-4C91-A452-595FA673B395}"/>
    <cellStyle name="Inndata 2 3 9 2" xfId="14147" xr:uid="{51F0E56F-4F77-40B0-82B0-71F3D9BA9A9A}"/>
    <cellStyle name="Inndata 2 3 9 2 2" xfId="14148" xr:uid="{C6581C9C-13BB-45C5-B0FF-28FA103F5380}"/>
    <cellStyle name="Inndata 2 3 9 3" xfId="14149" xr:uid="{0E208108-7FBD-4191-9829-C647763D76A0}"/>
    <cellStyle name="Inndata 2 3 9 4" xfId="14146" xr:uid="{6F92FEE3-515E-430B-BECB-1B1A528E3C94}"/>
    <cellStyle name="Inndata 2 30" xfId="1206" xr:uid="{59898DAD-D50C-42E9-8C89-92D7A476A092}"/>
    <cellStyle name="Inndata 2 30 2" xfId="1207" xr:uid="{C6A7CAA8-0B6F-4D10-9184-A2FB7506372E}"/>
    <cellStyle name="Inndata 2 30 2 2" xfId="14151" xr:uid="{22656003-056E-42D5-BF0B-5E995D4E766D}"/>
    <cellStyle name="Inndata 2 30 2 3" xfId="14150" xr:uid="{5F13BC6C-952D-4CF8-AEF7-956EFB2045B9}"/>
    <cellStyle name="Inndata 2 30 3" xfId="14152" xr:uid="{55C1094B-4D78-40D5-B9C2-F2BA35100324}"/>
    <cellStyle name="Inndata 2 30 4" xfId="6713" xr:uid="{1A86AE1F-A539-472B-8AFC-1545C23461E7}"/>
    <cellStyle name="Inndata 2 31" xfId="1208" xr:uid="{F31D4A61-B99F-4778-8CB2-016C2A452090}"/>
    <cellStyle name="Inndata 2 31 2" xfId="1209" xr:uid="{876C9B95-95A8-4AA3-B007-3720FB98FAE1}"/>
    <cellStyle name="Inndata 2 31 2 2" xfId="14154" xr:uid="{2C8616EF-3058-4A06-A3CD-B9B77FDC3E2E}"/>
    <cellStyle name="Inndata 2 31 2 3" xfId="14153" xr:uid="{58A8DCC2-7E4A-4B58-8BD7-2762E6EF5758}"/>
    <cellStyle name="Inndata 2 31 3" xfId="14155" xr:uid="{85642ECE-61B6-4AB6-9776-0692A81CA7EF}"/>
    <cellStyle name="Inndata 2 31 4" xfId="6714" xr:uid="{8D0C0A91-C390-40BF-85B2-58D4C9120BC6}"/>
    <cellStyle name="Inndata 2 32" xfId="1210" xr:uid="{53B084A4-C0E1-45F5-85C9-620F2E9B181C}"/>
    <cellStyle name="Inndata 2 32 2" xfId="1211" xr:uid="{8A1C4989-5E4A-4F66-961F-4C148C561961}"/>
    <cellStyle name="Inndata 2 32 2 2" xfId="14157" xr:uid="{BE1C76C1-203A-448B-BB61-A6BC7D6C3DC9}"/>
    <cellStyle name="Inndata 2 32 2 3" xfId="14156" xr:uid="{A435D230-B24C-4107-A6BE-43D809F03E64}"/>
    <cellStyle name="Inndata 2 32 3" xfId="14158" xr:uid="{20D0FB41-10AD-42DA-B48C-42A48B16E6D2}"/>
    <cellStyle name="Inndata 2 32 4" xfId="6715" xr:uid="{9C6F2E48-996D-4CDE-8A4C-CED7F254BF7F}"/>
    <cellStyle name="Inndata 2 33" xfId="1212" xr:uid="{D3775787-2EC2-44E9-B82D-D31A512744E8}"/>
    <cellStyle name="Inndata 2 33 2" xfId="1213" xr:uid="{8F5DC361-A4EC-44C4-91B2-26FD7F07A910}"/>
    <cellStyle name="Inndata 2 33 2 2" xfId="14160" xr:uid="{4DF5C8DC-CAA8-45FA-B1C0-CB48D758A124}"/>
    <cellStyle name="Inndata 2 33 2 3" xfId="14159" xr:uid="{940B8A53-D336-4D32-B47F-BFD968B772E4}"/>
    <cellStyle name="Inndata 2 33 3" xfId="14161" xr:uid="{5AC4A177-A500-4466-BB03-75B3F21E10F1}"/>
    <cellStyle name="Inndata 2 33 4" xfId="6716" xr:uid="{28311CAE-002F-4A90-99DD-746C006FD1F7}"/>
    <cellStyle name="Inndata 2 34" xfId="1214" xr:uid="{F319F1D9-B5A4-43A8-8B01-40ABC878AE0D}"/>
    <cellStyle name="Inndata 2 34 2" xfId="1215" xr:uid="{02AB1CD7-5C27-48FB-B01C-2E5AC14D6305}"/>
    <cellStyle name="Inndata 2 34 2 2" xfId="14163" xr:uid="{56E51007-E7C5-4EF0-B0F4-2EE0DD916EC0}"/>
    <cellStyle name="Inndata 2 34 2 3" xfId="14162" xr:uid="{A0C6D6C3-B27D-425A-BED3-7482998011C1}"/>
    <cellStyle name="Inndata 2 34 3" xfId="14164" xr:uid="{C484FDB8-E0EA-48FB-87F5-530221E75D6D}"/>
    <cellStyle name="Inndata 2 34 4" xfId="6717" xr:uid="{32879B24-8469-4AB6-A248-C7F592EB7AD9}"/>
    <cellStyle name="Inndata 2 35" xfId="1216" xr:uid="{AB5AABF8-B616-4665-9467-030985851954}"/>
    <cellStyle name="Inndata 2 35 2" xfId="1217" xr:uid="{F6588082-71CC-4485-991E-8C0DB30AA812}"/>
    <cellStyle name="Inndata 2 35 2 2" xfId="14166" xr:uid="{824A6835-D353-4A3A-B6B3-280B84D28823}"/>
    <cellStyle name="Inndata 2 35 2 3" xfId="14165" xr:uid="{3FD86E03-1514-41B1-9846-77B2947407A7}"/>
    <cellStyle name="Inndata 2 35 3" xfId="14167" xr:uid="{37FED4BE-7412-4E9C-88AD-C02F911653F6}"/>
    <cellStyle name="Inndata 2 35 4" xfId="6718" xr:uid="{B719DB6F-F82F-4753-8158-08505ED23C7A}"/>
    <cellStyle name="Inndata 2 36" xfId="1218" xr:uid="{26012CCE-05DF-4CB6-BB0C-9E3E9C76A141}"/>
    <cellStyle name="Inndata 2 36 2" xfId="1219" xr:uid="{AB6FE00A-32AE-43A7-BD97-A1DFC8347DAC}"/>
    <cellStyle name="Inndata 2 36 2 2" xfId="14169" xr:uid="{7F4ACA88-9698-43CA-A8CD-16BDF4F4143D}"/>
    <cellStyle name="Inndata 2 36 2 3" xfId="14168" xr:uid="{1C46B475-24F4-4C77-B3D0-397E7A2B3EEA}"/>
    <cellStyle name="Inndata 2 36 3" xfId="14170" xr:uid="{F62BDF9F-ABC8-400B-9B84-B76F432B8907}"/>
    <cellStyle name="Inndata 2 36 4" xfId="6719" xr:uid="{58534848-F63F-45F1-885F-52782867C7C4}"/>
    <cellStyle name="Inndata 2 37" xfId="1220" xr:uid="{2B8B19F8-2E35-41DA-9FE3-1DF412079090}"/>
    <cellStyle name="Inndata 2 37 2" xfId="1221" xr:uid="{019D6140-DCEC-4173-97E2-7B4BC1311EA4}"/>
    <cellStyle name="Inndata 2 37 2 2" xfId="14172" xr:uid="{C23E4DDF-0F9D-4FEA-A03F-4970B1F92DC5}"/>
    <cellStyle name="Inndata 2 37 2 3" xfId="14171" xr:uid="{3AB0E8EE-B0F9-4311-94A5-C2E3058F834E}"/>
    <cellStyle name="Inndata 2 37 3" xfId="14173" xr:uid="{CCCF6449-E30D-416D-B16B-FE7E6267C7CF}"/>
    <cellStyle name="Inndata 2 37 4" xfId="6720" xr:uid="{29A0E9AC-F0F3-4EB3-A986-43ECEC1FD6C6}"/>
    <cellStyle name="Inndata 2 38" xfId="1222" xr:uid="{C15626F6-C5E6-40A4-A53C-D8A86725F054}"/>
    <cellStyle name="Inndata 2 38 2" xfId="1223" xr:uid="{E817EAE1-A999-487A-8A15-48ACFD83B99A}"/>
    <cellStyle name="Inndata 2 38 2 2" xfId="14175" xr:uid="{CA94801C-72A3-4216-BBDB-061A6A8E1892}"/>
    <cellStyle name="Inndata 2 38 2 3" xfId="14174" xr:uid="{FE41292E-8A17-4864-8D7B-57ADBA172A38}"/>
    <cellStyle name="Inndata 2 38 3" xfId="14176" xr:uid="{297CA8DF-6CF6-48AF-995E-D9F9E7AE929F}"/>
    <cellStyle name="Inndata 2 38 4" xfId="6721" xr:uid="{49C08AE4-0F08-4981-BC80-B035D5550A7B}"/>
    <cellStyle name="Inndata 2 39" xfId="1224" xr:uid="{BA7FF3C4-F0E0-447C-ACD8-AD36B3E1FA20}"/>
    <cellStyle name="Inndata 2 39 2" xfId="1225" xr:uid="{4F0D5CB3-0069-43CE-AB41-138947221999}"/>
    <cellStyle name="Inndata 2 39 2 2" xfId="14178" xr:uid="{3E79D260-55B7-4783-951A-A18174583B76}"/>
    <cellStyle name="Inndata 2 39 2 3" xfId="14177" xr:uid="{7C1DD006-0308-4B62-8889-DA972F396653}"/>
    <cellStyle name="Inndata 2 39 3" xfId="14179" xr:uid="{A473E9F4-A28A-4C80-95A9-0290DE379C89}"/>
    <cellStyle name="Inndata 2 39 4" xfId="6722" xr:uid="{8432FB91-375A-4CC8-8B70-CF658F6F7CDA}"/>
    <cellStyle name="Inndata 2 4" xfId="1226" xr:uid="{CB1BB1D2-69BF-4ABC-A4B8-9EB5BD315FA2}"/>
    <cellStyle name="Inndata 2 4 10" xfId="5408" xr:uid="{F7F1D65B-44DE-4536-B379-FDB638B67C88}"/>
    <cellStyle name="Inndata 2 4 10 2" xfId="14181" xr:uid="{6318428E-9C4F-4DEA-ACC0-CE30D0CCE770}"/>
    <cellStyle name="Inndata 2 4 10 2 2" xfId="14182" xr:uid="{85C2F330-8EAD-412B-942F-F369079C4810}"/>
    <cellStyle name="Inndata 2 4 10 2 2 2" xfId="14183" xr:uid="{67B2DE4C-EA2B-4DEF-BB09-5C5226818B4C}"/>
    <cellStyle name="Inndata 2 4 10 2 3" xfId="14184" xr:uid="{3ADF576F-75B0-40AD-A804-BE8F71ACB58A}"/>
    <cellStyle name="Inndata 2 4 10 3" xfId="14185" xr:uid="{D6715DE3-8092-49D8-BF8B-E6F145BB308E}"/>
    <cellStyle name="Inndata 2 4 10 3 2" xfId="14186" xr:uid="{1356FEBC-537F-4A06-9CB1-6A14222C362A}"/>
    <cellStyle name="Inndata 2 4 10 4" xfId="14187" xr:uid="{2C69B5DD-1DC5-4379-B5D8-C8963CC04B92}"/>
    <cellStyle name="Inndata 2 4 10 5" xfId="14180" xr:uid="{A5D58C27-0A25-4564-9576-49254876FFCA}"/>
    <cellStyle name="Inndata 2 4 11" xfId="5853" xr:uid="{9356CF0E-BC55-440E-94C7-226740B7CD5E}"/>
    <cellStyle name="Inndata 2 4 11 2" xfId="14189" xr:uid="{2748F936-9230-42E1-8557-384F6835F7B1}"/>
    <cellStyle name="Inndata 2 4 11 3" xfId="14188" xr:uid="{07F1700A-2BCE-414E-9CBC-559BDDBC286B}"/>
    <cellStyle name="Inndata 2 4 12" xfId="5955" xr:uid="{E882D76E-52EB-408F-90BE-BBDB76F39F92}"/>
    <cellStyle name="Inndata 2 4 2" xfId="1227" xr:uid="{F1853646-012B-4193-8835-0C8D3AD4B086}"/>
    <cellStyle name="Inndata 2 4 2 2" xfId="1228" xr:uid="{23C0346A-38D3-4695-A737-D507BCEF24C0}"/>
    <cellStyle name="Inndata 2 4 2 2 2" xfId="14191" xr:uid="{006F4317-5CF9-4931-9C8A-C48404608BF1}"/>
    <cellStyle name="Inndata 2 4 2 2 2 2" xfId="14192" xr:uid="{17302F7C-57C2-4E0F-9B8A-4BA746346773}"/>
    <cellStyle name="Inndata 2 4 2 2 3" xfId="14193" xr:uid="{D13BDF2E-F888-4759-9AAB-1BF7246B448C}"/>
    <cellStyle name="Inndata 2 4 2 2 4" xfId="14190" xr:uid="{5BF3D995-D26D-46B0-802F-CA9029E20E48}"/>
    <cellStyle name="Inndata 2 4 2 3" xfId="14194" xr:uid="{92387325-DF60-4A4C-AF90-210C4D504B8E}"/>
    <cellStyle name="Inndata 2 4 2 3 2" xfId="14195" xr:uid="{584FF6DF-A33E-46B5-986A-EF94A39BF08B}"/>
    <cellStyle name="Inndata 2 4 2 4" xfId="14196" xr:uid="{9FC9D480-9A1C-412B-8DEB-9E9E9C55A81B}"/>
    <cellStyle name="Inndata 2 4 2 5" xfId="6723" xr:uid="{D49D0B42-EDCF-420F-9773-BED9D32965DD}"/>
    <cellStyle name="Inndata 2 4 3" xfId="1229" xr:uid="{0A44706F-FAA9-47D0-9F8F-4D42BCAFC7FA}"/>
    <cellStyle name="Inndata 2 4 3 2" xfId="1230" xr:uid="{E2ED53F5-3051-4D56-A3F8-E16AED760D14}"/>
    <cellStyle name="Inndata 2 4 3 2 2" xfId="14198" xr:uid="{8ECCDE7D-778C-402D-BF75-7003DA73C5EA}"/>
    <cellStyle name="Inndata 2 4 3 2 2 2" xfId="14199" xr:uid="{0F24D62E-5188-434A-BA26-37F5F87D937C}"/>
    <cellStyle name="Inndata 2 4 3 2 3" xfId="14200" xr:uid="{46AEAAB9-5F18-4098-B31C-E1026165749E}"/>
    <cellStyle name="Inndata 2 4 3 2 4" xfId="14197" xr:uid="{43096C33-1F87-4646-BE83-FA8072926C1A}"/>
    <cellStyle name="Inndata 2 4 3 3" xfId="14201" xr:uid="{0B4A6DC1-9529-4208-8371-D88348DD4B4B}"/>
    <cellStyle name="Inndata 2 4 3 3 2" xfId="14202" xr:uid="{67AD74E2-8598-445D-84CC-C39C9E59EAB7}"/>
    <cellStyle name="Inndata 2 4 3 4" xfId="14203" xr:uid="{DFC16E33-D87E-49D6-ACF4-9DA569639F6A}"/>
    <cellStyle name="Inndata 2 4 3 5" xfId="6724" xr:uid="{E3787B25-E006-4DAD-91A9-BB3E794536BB}"/>
    <cellStyle name="Inndata 2 4 4" xfId="1231" xr:uid="{7195D448-6881-4AF3-AA02-132C8797F420}"/>
    <cellStyle name="Inndata 2 4 4 2" xfId="1232" xr:uid="{E5D55FF5-6FB4-4742-B3A0-C201801D887D}"/>
    <cellStyle name="Inndata 2 4 4 2 2" xfId="14205" xr:uid="{0CCC055D-15C0-47C0-9B61-A7E3D37F2439}"/>
    <cellStyle name="Inndata 2 4 4 2 2 2" xfId="14206" xr:uid="{6C880F2C-6C1C-4B45-BE8B-B0CBB94AD2A0}"/>
    <cellStyle name="Inndata 2 4 4 2 3" xfId="14207" xr:uid="{DFCC07DB-B253-4E1B-B106-1AC4E349E317}"/>
    <cellStyle name="Inndata 2 4 4 2 4" xfId="14204" xr:uid="{C4096358-4613-48A3-9A90-BC1AA2E89D30}"/>
    <cellStyle name="Inndata 2 4 4 3" xfId="14208" xr:uid="{EDB4F702-9C81-4EB1-AF72-404CC5A8B749}"/>
    <cellStyle name="Inndata 2 4 4 3 2" xfId="14209" xr:uid="{0FA7DCD3-0E9E-4C2B-B9D0-C111E1974E74}"/>
    <cellStyle name="Inndata 2 4 4 4" xfId="14210" xr:uid="{CAFE0581-26EA-4DC5-98F3-B4A3E6188A47}"/>
    <cellStyle name="Inndata 2 4 4 5" xfId="6725" xr:uid="{6B39F0BB-6B5E-408A-884C-CED0543BB1F9}"/>
    <cellStyle name="Inndata 2 4 5" xfId="1233" xr:uid="{BDBD7E74-381E-4617-B8A8-E5904F581EB6}"/>
    <cellStyle name="Inndata 2 4 5 2" xfId="1234" xr:uid="{DB4C3193-99E2-4FBE-88A0-812AE666F38F}"/>
    <cellStyle name="Inndata 2 4 5 2 2" xfId="14212" xr:uid="{51B3FE91-A875-4407-96D7-40541DD6599C}"/>
    <cellStyle name="Inndata 2 4 5 2 2 2" xfId="14213" xr:uid="{E9421061-CB7B-4408-A450-FEBE62CE2624}"/>
    <cellStyle name="Inndata 2 4 5 2 3" xfId="14214" xr:uid="{BC3A7371-45F0-45C9-8B0A-29E5FFF603CD}"/>
    <cellStyle name="Inndata 2 4 5 2 4" xfId="14211" xr:uid="{FE6339DD-7ADA-4EEC-A941-B79B46BC1455}"/>
    <cellStyle name="Inndata 2 4 5 3" xfId="14215" xr:uid="{91CDCA72-FE56-4530-8D60-DF678ED53699}"/>
    <cellStyle name="Inndata 2 4 5 3 2" xfId="14216" xr:uid="{9750933D-37CC-43F6-AF7F-96E5030FCA3E}"/>
    <cellStyle name="Inndata 2 4 5 4" xfId="14217" xr:uid="{7F2FE288-FD35-4E1A-B808-FC47D09FFC48}"/>
    <cellStyle name="Inndata 2 4 5 5" xfId="6726" xr:uid="{16504D6A-9A7C-4BCE-ABA7-3D8B9B671E05}"/>
    <cellStyle name="Inndata 2 4 6" xfId="1235" xr:uid="{709EF523-CAB1-4B4D-9926-3FAB42656AD0}"/>
    <cellStyle name="Inndata 2 4 6 2" xfId="1236" xr:uid="{D175A617-BD36-469D-8070-EAE10204706D}"/>
    <cellStyle name="Inndata 2 4 6 2 2" xfId="14219" xr:uid="{E6EAC5EB-CE95-4973-9C54-3806C156BDC6}"/>
    <cellStyle name="Inndata 2 4 6 2 2 2" xfId="14220" xr:uid="{D89EC4D2-C084-45A8-AEB2-2194FFA1C0F1}"/>
    <cellStyle name="Inndata 2 4 6 2 3" xfId="14221" xr:uid="{5C88FBFB-9CCD-4C8B-8E22-4A5BD0B24AAB}"/>
    <cellStyle name="Inndata 2 4 6 2 4" xfId="14218" xr:uid="{CB7C8A08-15A1-4BDF-BE18-7DFC3BDF92A9}"/>
    <cellStyle name="Inndata 2 4 6 3" xfId="14222" xr:uid="{87246589-263E-4BFD-A7ED-D22751C1F0D7}"/>
    <cellStyle name="Inndata 2 4 6 3 2" xfId="14223" xr:uid="{DCB0CFD6-440B-4D4E-9A4A-7FAACED77DCB}"/>
    <cellStyle name="Inndata 2 4 6 4" xfId="14224" xr:uid="{E388F26B-7E0C-444A-A187-155205BE1E6A}"/>
    <cellStyle name="Inndata 2 4 6 5" xfId="6727" xr:uid="{32C5A454-5A1E-4B12-B49F-599802BBE413}"/>
    <cellStyle name="Inndata 2 4 7" xfId="1237" xr:uid="{274B5C2F-8983-4246-B101-E4C2BC3BE96F}"/>
    <cellStyle name="Inndata 2 4 7 2" xfId="1238" xr:uid="{74AA581B-EF2D-4E46-840E-911B2599F7DA}"/>
    <cellStyle name="Inndata 2 4 7 2 2" xfId="14226" xr:uid="{DBB2D78A-DE88-4EB4-A7C3-1F76DE7AB633}"/>
    <cellStyle name="Inndata 2 4 7 2 2 2" xfId="14227" xr:uid="{1674BFD8-903F-4A6D-AFAA-0021C11AC46F}"/>
    <cellStyle name="Inndata 2 4 7 2 3" xfId="14228" xr:uid="{A43F7652-BDC9-447F-BD5C-8E77DE481BF2}"/>
    <cellStyle name="Inndata 2 4 7 2 4" xfId="14225" xr:uid="{16EC414A-A499-49D0-8330-02EC38B98B17}"/>
    <cellStyle name="Inndata 2 4 7 3" xfId="14229" xr:uid="{DC944692-1CAA-4DEB-894B-2515D434CC4E}"/>
    <cellStyle name="Inndata 2 4 7 3 2" xfId="14230" xr:uid="{74FDB24D-A4E3-4922-BDD9-9CEF6AE3DFE7}"/>
    <cellStyle name="Inndata 2 4 7 4" xfId="14231" xr:uid="{8A825671-BE41-4368-8DC7-7208BCAB467B}"/>
    <cellStyle name="Inndata 2 4 7 5" xfId="6728" xr:uid="{5E3991C0-3259-468A-82CB-3F6C81FBBC56}"/>
    <cellStyle name="Inndata 2 4 8" xfId="1239" xr:uid="{B6A1EC13-9BAE-4DFD-BF11-6A34FDC103E8}"/>
    <cellStyle name="Inndata 2 4 8 2" xfId="14233" xr:uid="{D1AAF522-16EB-4AC6-BA51-82B051D453EE}"/>
    <cellStyle name="Inndata 2 4 8 2 2" xfId="14234" xr:uid="{8D942F1A-22ED-4FC2-A398-9DDF4017AF13}"/>
    <cellStyle name="Inndata 2 4 8 2 2 2" xfId="14235" xr:uid="{8FEBF8C9-7000-42DA-AB6F-40DEDD9204B1}"/>
    <cellStyle name="Inndata 2 4 8 2 3" xfId="14236" xr:uid="{0719EBE9-0C24-454B-A440-725EDB07FC6F}"/>
    <cellStyle name="Inndata 2 4 8 3" xfId="14237" xr:uid="{1C53396F-BF72-4CC8-89CA-4E989E570322}"/>
    <cellStyle name="Inndata 2 4 8 3 2" xfId="14238" xr:uid="{0B64AF97-03DC-4A0D-8CA5-B503CB9BBE7B}"/>
    <cellStyle name="Inndata 2 4 8 4" xfId="14239" xr:uid="{C98CC7E5-5252-4083-9D90-995310F07A18}"/>
    <cellStyle name="Inndata 2 4 8 5" xfId="14232" xr:uid="{89307FF6-E3C1-4232-BA3B-4F4E8097758D}"/>
    <cellStyle name="Inndata 2 4 9" xfId="5283" xr:uid="{8C46FE0A-81CF-4258-8467-F59578AE6DAA}"/>
    <cellStyle name="Inndata 2 4 9 2" xfId="14241" xr:uid="{61F17E76-7DA3-43F9-BAB1-54390145AAC3}"/>
    <cellStyle name="Inndata 2 4 9 2 2" xfId="14242" xr:uid="{EE394094-A915-49C0-BDC9-2D010497DB20}"/>
    <cellStyle name="Inndata 2 4 9 3" xfId="14243" xr:uid="{7E20FA31-1F3C-4EF5-A17D-7153898AD853}"/>
    <cellStyle name="Inndata 2 4 9 4" xfId="14240" xr:uid="{E5511C85-CBF9-4E06-919F-38107C52F63D}"/>
    <cellStyle name="Inndata 2 40" xfId="1240" xr:uid="{085A08E1-E768-4ED4-8F99-135BE6091AB4}"/>
    <cellStyle name="Inndata 2 40 2" xfId="1241" xr:uid="{7ACF3B3B-F7E0-4826-AA51-85DD2CC1AAC7}"/>
    <cellStyle name="Inndata 2 40 2 2" xfId="14245" xr:uid="{51A9857E-830C-4060-9A25-8886D85F2BFD}"/>
    <cellStyle name="Inndata 2 40 2 3" xfId="14244" xr:uid="{026044D3-8164-4799-9F1A-6E13E47806E0}"/>
    <cellStyle name="Inndata 2 40 3" xfId="14246" xr:uid="{BDCFA1F3-0804-4E75-8FBD-C7ADED959B61}"/>
    <cellStyle name="Inndata 2 40 4" xfId="6729" xr:uid="{B2C59CFF-9E7C-4663-BDAA-B9C4099028B9}"/>
    <cellStyle name="Inndata 2 41" xfId="1242" xr:uid="{304AFC57-CF13-4C8D-9FED-C312C107CD64}"/>
    <cellStyle name="Inndata 2 41 2" xfId="1243" xr:uid="{F05983FF-066D-4403-B6D5-FF90425D5E32}"/>
    <cellStyle name="Inndata 2 41 2 2" xfId="14248" xr:uid="{FC32A37C-3418-4259-9FE1-0E48BAB4796D}"/>
    <cellStyle name="Inndata 2 41 2 3" xfId="14247" xr:uid="{4674C7DE-C4F4-4BDF-9316-CA8B2CB0EEB5}"/>
    <cellStyle name="Inndata 2 41 3" xfId="14249" xr:uid="{F8DBD7E9-73C3-4FC9-A947-FFB793058456}"/>
    <cellStyle name="Inndata 2 41 4" xfId="6730" xr:uid="{86BD1DDB-F59A-4826-B671-C4944A237600}"/>
    <cellStyle name="Inndata 2 42" xfId="1244" xr:uid="{66D1674D-4916-4051-B941-00757BE438D8}"/>
    <cellStyle name="Inndata 2 42 2" xfId="1245" xr:uid="{8C511B1A-EAC6-45D0-8568-539145666D92}"/>
    <cellStyle name="Inndata 2 42 2 2" xfId="14251" xr:uid="{58432414-56BA-4407-B676-2141AE7981B5}"/>
    <cellStyle name="Inndata 2 42 2 3" xfId="14250" xr:uid="{7E2F6511-FD4F-4821-87E8-0560D38B5055}"/>
    <cellStyle name="Inndata 2 42 3" xfId="14252" xr:uid="{760DA4EA-E3AD-4277-9600-C3D1F47E3211}"/>
    <cellStyle name="Inndata 2 42 4" xfId="6731" xr:uid="{4074B00F-180C-4E43-9234-467620E912AD}"/>
    <cellStyle name="Inndata 2 43" xfId="1246" xr:uid="{1F20D7C7-0A85-4BB2-9545-5DD685F40241}"/>
    <cellStyle name="Inndata 2 43 2" xfId="1247" xr:uid="{8C9DE3E1-668D-4159-88AE-87847E2763D7}"/>
    <cellStyle name="Inndata 2 43 2 2" xfId="14254" xr:uid="{4101C84A-EF11-473C-AF89-4AA41C086580}"/>
    <cellStyle name="Inndata 2 43 2 3" xfId="14253" xr:uid="{B18B4E80-FD9A-4924-8F93-259D08A6D66B}"/>
    <cellStyle name="Inndata 2 43 3" xfId="14255" xr:uid="{B45B2EE7-0380-44ED-8D81-5980E17D6FC5}"/>
    <cellStyle name="Inndata 2 43 4" xfId="6732" xr:uid="{9EF251EE-7B27-4328-8787-7F3125B48E80}"/>
    <cellStyle name="Inndata 2 44" xfId="1248" xr:uid="{AC7FADC2-1A50-42C3-ADA0-2A9E81CBAD42}"/>
    <cellStyle name="Inndata 2 44 2" xfId="1249" xr:uid="{066681D8-91DE-4983-B2A2-DE70C7E24F96}"/>
    <cellStyle name="Inndata 2 44 2 2" xfId="14257" xr:uid="{0C209D39-B457-466A-9A84-117171D9368C}"/>
    <cellStyle name="Inndata 2 44 2 3" xfId="14256" xr:uid="{F84EBF86-EC14-4773-ADB5-2CC82905A653}"/>
    <cellStyle name="Inndata 2 44 3" xfId="14258" xr:uid="{5122CB18-DAE6-4D24-8120-3B74364B55B5}"/>
    <cellStyle name="Inndata 2 44 4" xfId="6733" xr:uid="{0EA86BB4-75E4-4756-8D9F-E08A3648BDDD}"/>
    <cellStyle name="Inndata 2 45" xfId="1250" xr:uid="{24DE0A5B-57A5-4CBE-B587-56369D898811}"/>
    <cellStyle name="Inndata 2 45 2" xfId="1251" xr:uid="{980F0825-C960-4AFF-BFD3-1F1610B227E4}"/>
    <cellStyle name="Inndata 2 45 2 2" xfId="14260" xr:uid="{E51F8827-FFBC-4403-8D2E-A5D7A7DD275A}"/>
    <cellStyle name="Inndata 2 45 2 3" xfId="14259" xr:uid="{877BD4B5-DD4C-4DC9-BB4B-841C8933AA49}"/>
    <cellStyle name="Inndata 2 45 3" xfId="14261" xr:uid="{A316450D-AFB0-4F5A-BF46-F58C1685048C}"/>
    <cellStyle name="Inndata 2 45 4" xfId="6734" xr:uid="{ECBEF78E-C1C7-49AE-BBCB-8735F0BB8230}"/>
    <cellStyle name="Inndata 2 46" xfId="1252" xr:uid="{2E3C0412-9973-41D1-8B6B-69C09A402C41}"/>
    <cellStyle name="Inndata 2 46 2" xfId="1253" xr:uid="{0D0FB4A4-0FA6-4A1B-B7C5-E3C67EF14D2C}"/>
    <cellStyle name="Inndata 2 46 2 2" xfId="14263" xr:uid="{29932DDE-AE48-4AFC-ACCC-6D66CAA0F50E}"/>
    <cellStyle name="Inndata 2 46 2 3" xfId="14262" xr:uid="{1C461C38-92A2-42DD-A552-B68D2DBF60E9}"/>
    <cellStyle name="Inndata 2 46 3" xfId="14264" xr:uid="{04FF4EC2-729B-4C84-92F2-D1292139E4C9}"/>
    <cellStyle name="Inndata 2 46 4" xfId="6735" xr:uid="{D9774CEA-B2B0-4BFA-9658-095F464C881D}"/>
    <cellStyle name="Inndata 2 47" xfId="1254" xr:uid="{6301700C-F029-42B9-9B31-CEE5BFCE7593}"/>
    <cellStyle name="Inndata 2 47 2" xfId="1255" xr:uid="{FA165496-4583-48A4-9E4F-329C0288F0EC}"/>
    <cellStyle name="Inndata 2 47 2 2" xfId="14266" xr:uid="{99A49E2F-E4E6-461F-870B-2C0262371FF7}"/>
    <cellStyle name="Inndata 2 47 2 3" xfId="14265" xr:uid="{3FE6560B-94AE-45B1-8803-502013F2346E}"/>
    <cellStyle name="Inndata 2 47 3" xfId="14267" xr:uid="{CFC12F2D-3BC8-4574-A39C-3766DD7650B7}"/>
    <cellStyle name="Inndata 2 47 4" xfId="6736" xr:uid="{AB97E55A-B37A-4DA1-BE39-6A3339BE3A3A}"/>
    <cellStyle name="Inndata 2 48" xfId="1256" xr:uid="{A97466D2-76E3-40A4-A5E5-70C7D0281AFB}"/>
    <cellStyle name="Inndata 2 48 2" xfId="1257" xr:uid="{8F2EA372-EBC2-4BF9-98D8-E919124CFD8C}"/>
    <cellStyle name="Inndata 2 48 2 2" xfId="14269" xr:uid="{A34C7482-90D7-45DC-8C06-B32C41D1BCF4}"/>
    <cellStyle name="Inndata 2 48 2 3" xfId="14268" xr:uid="{63E3CB3A-4F95-47F0-9E6E-3EFA82955AFA}"/>
    <cellStyle name="Inndata 2 48 3" xfId="14270" xr:uid="{F8D6890B-4AB4-47DE-92A8-A399540A3448}"/>
    <cellStyle name="Inndata 2 48 4" xfId="6737" xr:uid="{4372A877-B01F-4342-9B16-6B77AAD22790}"/>
    <cellStyle name="Inndata 2 49" xfId="1258" xr:uid="{CF101A32-32D6-4153-B979-D835D3913128}"/>
    <cellStyle name="Inndata 2 49 2" xfId="1259" xr:uid="{783B67E4-6D30-4558-BAFF-55C10123CE30}"/>
    <cellStyle name="Inndata 2 49 2 2" xfId="14272" xr:uid="{80CB4EFD-7FB2-4AEA-BD98-A4E7FEE66AAE}"/>
    <cellStyle name="Inndata 2 49 2 3" xfId="14271" xr:uid="{EBEAE312-DA1B-410E-B36C-647CB0C65782}"/>
    <cellStyle name="Inndata 2 49 3" xfId="14273" xr:uid="{60C7C920-FD5D-4496-A1FD-802F95A52196}"/>
    <cellStyle name="Inndata 2 49 4" xfId="6738" xr:uid="{7EE26409-912C-4758-8415-FE27E9DFFFA5}"/>
    <cellStyle name="Inndata 2 5" xfId="1260" xr:uid="{484CD54E-5471-4566-BCCF-96FEEC67ECD9}"/>
    <cellStyle name="Inndata 2 5 10" xfId="5389" xr:uid="{888DA928-97C6-401B-94DB-DA370791CB80}"/>
    <cellStyle name="Inndata 2 5 10 2" xfId="14275" xr:uid="{1B6A2556-CEE4-4EBE-A7C5-D4BF75BC7B0E}"/>
    <cellStyle name="Inndata 2 5 10 2 2" xfId="14276" xr:uid="{BD1EC759-7B7E-4409-9DA2-2499318691F2}"/>
    <cellStyle name="Inndata 2 5 10 2 2 2" xfId="14277" xr:uid="{6E499AAB-97DC-4C43-AD76-98016DC8BF8C}"/>
    <cellStyle name="Inndata 2 5 10 2 3" xfId="14278" xr:uid="{7458BB27-FCAC-48AD-8328-DC1296C82AC1}"/>
    <cellStyle name="Inndata 2 5 10 3" xfId="14279" xr:uid="{56648E55-EF51-4EA5-8F47-4AB0098D02E6}"/>
    <cellStyle name="Inndata 2 5 10 3 2" xfId="14280" xr:uid="{EFC9BF04-AB56-4C10-962B-B0260F100E50}"/>
    <cellStyle name="Inndata 2 5 10 4" xfId="14281" xr:uid="{CFB7C357-21B7-4ED5-A13C-BFE47939DBE8}"/>
    <cellStyle name="Inndata 2 5 10 5" xfId="14274" xr:uid="{1100067B-E87E-4FE3-A1ED-38459BE0B7D3}"/>
    <cellStyle name="Inndata 2 5 11" xfId="5854" xr:uid="{F25A9581-CF2A-4972-BFE1-9D9CB285C573}"/>
    <cellStyle name="Inndata 2 5 11 2" xfId="14283" xr:uid="{F3C0DDC3-E974-472D-A06A-629C1FD6C0D6}"/>
    <cellStyle name="Inndata 2 5 11 3" xfId="14282" xr:uid="{4AEB6021-A30D-4F92-B600-562226F1D7C4}"/>
    <cellStyle name="Inndata 2 5 12" xfId="5963" xr:uid="{DEC84861-F112-4D49-AE13-BC1A8DCF6827}"/>
    <cellStyle name="Inndata 2 5 2" xfId="1261" xr:uid="{858B2865-3E50-4A12-B57F-AEF4EEC8B274}"/>
    <cellStyle name="Inndata 2 5 2 2" xfId="1262" xr:uid="{2EE7472E-A403-4C6B-8EF8-0C7FFC546297}"/>
    <cellStyle name="Inndata 2 5 2 2 2" xfId="14285" xr:uid="{0F979A51-0F78-4DB1-A4D8-2B43E47361CC}"/>
    <cellStyle name="Inndata 2 5 2 2 2 2" xfId="14286" xr:uid="{94DBC73D-A5CE-4477-837C-B5E6B7F53057}"/>
    <cellStyle name="Inndata 2 5 2 2 3" xfId="14287" xr:uid="{A1686CDF-8A71-443D-B020-B2A3504396DC}"/>
    <cellStyle name="Inndata 2 5 2 2 4" xfId="14284" xr:uid="{F0279F44-29B8-46F1-8BE0-4C77CB288EE8}"/>
    <cellStyle name="Inndata 2 5 2 3" xfId="14288" xr:uid="{692F06A2-53EB-4041-9E67-5B89DFD27486}"/>
    <cellStyle name="Inndata 2 5 2 3 2" xfId="14289" xr:uid="{60B33E94-838E-41C0-AE83-67C072E80A86}"/>
    <cellStyle name="Inndata 2 5 2 4" xfId="14290" xr:uid="{6B05C0C8-BC69-4F35-8905-0550E917F9DE}"/>
    <cellStyle name="Inndata 2 5 2 5" xfId="6739" xr:uid="{F8CAA481-8A54-4580-98DC-A31E86A4F4DD}"/>
    <cellStyle name="Inndata 2 5 3" xfId="1263" xr:uid="{E14F19F1-9A74-4B73-A7CF-A0B4EEB9D517}"/>
    <cellStyle name="Inndata 2 5 3 2" xfId="1264" xr:uid="{E0D52996-BBA6-4464-9138-CE49A4C1732A}"/>
    <cellStyle name="Inndata 2 5 3 2 2" xfId="14292" xr:uid="{550935DA-693C-4BBC-8AF9-48B464FE0EC1}"/>
    <cellStyle name="Inndata 2 5 3 2 2 2" xfId="14293" xr:uid="{6E13ECF7-E29E-4B19-8C64-D0C3A344A402}"/>
    <cellStyle name="Inndata 2 5 3 2 3" xfId="14294" xr:uid="{E11F2BFA-F5F7-47D9-A9E4-A0D1EB3867BD}"/>
    <cellStyle name="Inndata 2 5 3 2 4" xfId="14291" xr:uid="{CC9EFF7A-F28E-492F-A7ED-B0A3873734CA}"/>
    <cellStyle name="Inndata 2 5 3 3" xfId="14295" xr:uid="{3883B888-644D-496A-90C7-163EB3BC83BB}"/>
    <cellStyle name="Inndata 2 5 3 3 2" xfId="14296" xr:uid="{27BE4C0F-7E4A-466D-93FF-E6DA14326A79}"/>
    <cellStyle name="Inndata 2 5 3 4" xfId="14297" xr:uid="{2DDFFCA5-337E-4AC2-B267-A1700154124F}"/>
    <cellStyle name="Inndata 2 5 3 5" xfId="6740" xr:uid="{7BE39633-CE67-49E1-A7D8-3B9E5BE38409}"/>
    <cellStyle name="Inndata 2 5 4" xfId="1265" xr:uid="{1D779724-0B71-4626-BB85-AF5B9ECB9445}"/>
    <cellStyle name="Inndata 2 5 4 2" xfId="1266" xr:uid="{6AD72892-01BD-4FC7-A160-849006DDE91B}"/>
    <cellStyle name="Inndata 2 5 4 2 2" xfId="14299" xr:uid="{B7F6A10E-F219-4310-B544-70973A113EF0}"/>
    <cellStyle name="Inndata 2 5 4 2 2 2" xfId="14300" xr:uid="{70816604-409B-44E1-8192-4144D92CD86A}"/>
    <cellStyle name="Inndata 2 5 4 2 3" xfId="14301" xr:uid="{94B014F0-4B89-4BDF-802B-49040B31ADA4}"/>
    <cellStyle name="Inndata 2 5 4 2 4" xfId="14298" xr:uid="{5AC6D91A-0955-4227-AA80-5370EFA58450}"/>
    <cellStyle name="Inndata 2 5 4 3" xfId="14302" xr:uid="{9666CEE0-DD21-494C-AA74-02BBF8EFF10C}"/>
    <cellStyle name="Inndata 2 5 4 3 2" xfId="14303" xr:uid="{1D089EE4-5BC2-4C98-B25A-9834D4F4E216}"/>
    <cellStyle name="Inndata 2 5 4 4" xfId="14304" xr:uid="{1C36AD29-8306-4FE8-9D83-B062AE33A5A5}"/>
    <cellStyle name="Inndata 2 5 4 5" xfId="6741" xr:uid="{6CD05AF8-10AC-4E7F-9EF1-9148C8DE775C}"/>
    <cellStyle name="Inndata 2 5 5" xfId="1267" xr:uid="{BE1A7AEC-ED8D-4C71-9D7E-0F02E12260FF}"/>
    <cellStyle name="Inndata 2 5 5 2" xfId="1268" xr:uid="{462A4B95-5721-4814-848A-615081B3F4E7}"/>
    <cellStyle name="Inndata 2 5 5 2 2" xfId="14306" xr:uid="{C191D883-366A-47D5-B696-6B4FD9009087}"/>
    <cellStyle name="Inndata 2 5 5 2 2 2" xfId="14307" xr:uid="{EF11ED79-4C93-4BFB-830D-765183269C50}"/>
    <cellStyle name="Inndata 2 5 5 2 3" xfId="14308" xr:uid="{4AEAFEC2-D8D0-4310-8BC0-BAA570684F32}"/>
    <cellStyle name="Inndata 2 5 5 2 4" xfId="14305" xr:uid="{462E5E45-E2DC-4F2C-A567-6804A5EF54A9}"/>
    <cellStyle name="Inndata 2 5 5 3" xfId="14309" xr:uid="{09392797-4E28-45DA-82D0-F37CB13EF950}"/>
    <cellStyle name="Inndata 2 5 5 3 2" xfId="14310" xr:uid="{307804E2-0C8E-43A3-95ED-C1A416868442}"/>
    <cellStyle name="Inndata 2 5 5 4" xfId="14311" xr:uid="{D86BA137-ADD6-4034-97FB-29BB3BB5B461}"/>
    <cellStyle name="Inndata 2 5 5 5" xfId="6742" xr:uid="{D5106076-A06E-4578-B9D9-EFA294F3E12B}"/>
    <cellStyle name="Inndata 2 5 6" xfId="1269" xr:uid="{4FA67900-DD0A-43C4-9B16-CA8FECF1A0A7}"/>
    <cellStyle name="Inndata 2 5 6 2" xfId="1270" xr:uid="{CEC156DA-A9A9-4D55-9713-AF5D36BAE488}"/>
    <cellStyle name="Inndata 2 5 6 2 2" xfId="14313" xr:uid="{D97C1E05-5263-4672-8082-E0F66D1457CC}"/>
    <cellStyle name="Inndata 2 5 6 2 2 2" xfId="14314" xr:uid="{2CC588A2-E0FA-4A27-99E4-C2DDCF80CC10}"/>
    <cellStyle name="Inndata 2 5 6 2 3" xfId="14315" xr:uid="{07E7650B-89E4-41A9-978C-6E78C37255F1}"/>
    <cellStyle name="Inndata 2 5 6 2 4" xfId="14312" xr:uid="{C243FE26-8E6A-47F3-85D4-3F269C5C63C8}"/>
    <cellStyle name="Inndata 2 5 6 3" xfId="14316" xr:uid="{7E1F87C9-6A5D-435D-B595-575E0B0E8C57}"/>
    <cellStyle name="Inndata 2 5 6 3 2" xfId="14317" xr:uid="{43BB350B-2865-4529-BEDE-AF42934805EC}"/>
    <cellStyle name="Inndata 2 5 6 4" xfId="14318" xr:uid="{6189A6A3-74DE-4492-88BA-5A61E7FD0898}"/>
    <cellStyle name="Inndata 2 5 6 5" xfId="6743" xr:uid="{2284F91E-5F49-4393-B61C-B8E865141A1A}"/>
    <cellStyle name="Inndata 2 5 7" xfId="1271" xr:uid="{A2092ED5-B6DF-4B26-91B0-82A6A5213FE7}"/>
    <cellStyle name="Inndata 2 5 7 2" xfId="1272" xr:uid="{A3A02DBF-A5D5-408D-BDEA-3156883EBEC5}"/>
    <cellStyle name="Inndata 2 5 7 2 2" xfId="14320" xr:uid="{CB95F0D3-9B6E-45FE-AF18-9DFEC51F6D56}"/>
    <cellStyle name="Inndata 2 5 7 2 2 2" xfId="14321" xr:uid="{9DD58CA9-2F3C-4BBB-914A-DCC1280F003F}"/>
    <cellStyle name="Inndata 2 5 7 2 3" xfId="14322" xr:uid="{0369F08E-9A69-4B42-A719-C38A13072C77}"/>
    <cellStyle name="Inndata 2 5 7 2 4" xfId="14319" xr:uid="{4FC1E630-7793-4B02-A225-2289929F3D5A}"/>
    <cellStyle name="Inndata 2 5 7 3" xfId="14323" xr:uid="{FECA71A2-C6A7-4AF1-B18F-2EF98EF45D67}"/>
    <cellStyle name="Inndata 2 5 7 3 2" xfId="14324" xr:uid="{8FF506F3-A049-4885-BF3C-BF0D13D62289}"/>
    <cellStyle name="Inndata 2 5 7 4" xfId="14325" xr:uid="{3068833F-28A1-4E93-A9C5-03E0850729F0}"/>
    <cellStyle name="Inndata 2 5 7 5" xfId="6744" xr:uid="{6D21D32F-3F08-4FEC-BBC8-FF6F3493BB73}"/>
    <cellStyle name="Inndata 2 5 8" xfId="1273" xr:uid="{32824F3C-2581-4F66-9A44-EE408E6B0557}"/>
    <cellStyle name="Inndata 2 5 8 2" xfId="14327" xr:uid="{C51B9F46-6C23-4C15-9E95-7B901F3953F7}"/>
    <cellStyle name="Inndata 2 5 8 2 2" xfId="14328" xr:uid="{10BCFD29-DAA2-4CC4-B7B5-C84103F0EA14}"/>
    <cellStyle name="Inndata 2 5 8 2 2 2" xfId="14329" xr:uid="{D0197080-E27E-47C8-A34C-32F313C6AC22}"/>
    <cellStyle name="Inndata 2 5 8 2 3" xfId="14330" xr:uid="{8ED6F26B-91F0-4533-A962-6A9E1001A590}"/>
    <cellStyle name="Inndata 2 5 8 3" xfId="14331" xr:uid="{13491D5D-E5F1-48E4-8107-3558F2B8CBD1}"/>
    <cellStyle name="Inndata 2 5 8 3 2" xfId="14332" xr:uid="{86364151-AD85-4C2F-A418-275136658FA3}"/>
    <cellStyle name="Inndata 2 5 8 4" xfId="14333" xr:uid="{34E25158-56D6-4A13-9EE4-FCF2EA237A31}"/>
    <cellStyle name="Inndata 2 5 8 5" xfId="14326" xr:uid="{C9272CE0-5CDB-4A21-8CE5-9D46B9286877}"/>
    <cellStyle name="Inndata 2 5 9" xfId="5230" xr:uid="{45DED41E-B38D-46C1-83B3-B3069CCF3BE2}"/>
    <cellStyle name="Inndata 2 5 9 2" xfId="14335" xr:uid="{B48A78B2-7E99-4C47-9603-187B1252C471}"/>
    <cellStyle name="Inndata 2 5 9 2 2" xfId="14336" xr:uid="{4F3CAC2D-88C4-4355-A7E4-391F12273351}"/>
    <cellStyle name="Inndata 2 5 9 3" xfId="14337" xr:uid="{8DAD6FBD-779E-488C-80CC-6D68856FB9D7}"/>
    <cellStyle name="Inndata 2 5 9 4" xfId="14334" xr:uid="{FF08626A-62BE-4EC9-8A84-EB4A16B33770}"/>
    <cellStyle name="Inndata 2 50" xfId="1274" xr:uid="{F029A310-ABCB-4740-AB30-BEF4B8D197B3}"/>
    <cellStyle name="Inndata 2 50 2" xfId="1275" xr:uid="{F3015E38-073E-4D79-BC0B-2EE1AA956F3F}"/>
    <cellStyle name="Inndata 2 50 2 2" xfId="14339" xr:uid="{AE0B2DCC-B88B-4708-9F8F-8FE99FD946F0}"/>
    <cellStyle name="Inndata 2 50 2 3" xfId="14338" xr:uid="{A8FE699B-0F5B-4A23-883D-07AEDE0536B8}"/>
    <cellStyle name="Inndata 2 50 3" xfId="14340" xr:uid="{0F087EFC-188E-4BB1-9656-DD8A2FD25CDC}"/>
    <cellStyle name="Inndata 2 50 4" xfId="6745" xr:uid="{0A602D8F-5694-4ADE-8400-A12F94E10A27}"/>
    <cellStyle name="Inndata 2 51" xfId="1276" xr:uid="{9BD4C292-D13D-45F8-BE95-22DDA890993E}"/>
    <cellStyle name="Inndata 2 51 2" xfId="14342" xr:uid="{5DAE85F8-7D07-4F04-8D7A-5C98B6D469D3}"/>
    <cellStyle name="Inndata 2 51 3" xfId="14341" xr:uid="{94DFE978-0E9D-4155-81E0-E1680F58E3B3}"/>
    <cellStyle name="Inndata 2 52" xfId="14343" xr:uid="{27A7D9FE-C791-4844-8ACB-A7744A912778}"/>
    <cellStyle name="Inndata 2 6" xfId="1277" xr:uid="{2718E081-555B-466A-9C9D-5A89481796A4}"/>
    <cellStyle name="Inndata 2 6 10" xfId="5412" xr:uid="{D7FB90BF-3C8D-4017-A7EF-F86FA6B77498}"/>
    <cellStyle name="Inndata 2 6 10 2" xfId="14345" xr:uid="{FE393BC4-F18B-44F6-A309-F2143940A515}"/>
    <cellStyle name="Inndata 2 6 10 2 2" xfId="14346" xr:uid="{6FA937EA-FE13-4257-BD23-6A69C33CDAFC}"/>
    <cellStyle name="Inndata 2 6 10 2 2 2" xfId="14347" xr:uid="{B0B5169A-DAD4-4422-AAB0-9539D9C5FB44}"/>
    <cellStyle name="Inndata 2 6 10 2 3" xfId="14348" xr:uid="{ED745AB3-035F-410C-BE1F-A42BC6FE3B4C}"/>
    <cellStyle name="Inndata 2 6 10 3" xfId="14349" xr:uid="{C6FA293E-5203-448D-A843-81B18F09B937}"/>
    <cellStyle name="Inndata 2 6 10 3 2" xfId="14350" xr:uid="{D04852F5-2C90-4201-978C-A6BB8B1F21A1}"/>
    <cellStyle name="Inndata 2 6 10 4" xfId="14351" xr:uid="{BE878BD1-ABA2-4F14-B61D-4412923F94A3}"/>
    <cellStyle name="Inndata 2 6 10 5" xfId="14344" xr:uid="{C1CB0A84-451F-4B27-973E-6ABAB92F20C5}"/>
    <cellStyle name="Inndata 2 6 11" xfId="5831" xr:uid="{CC7E7FA7-6178-454C-9062-E522334068C5}"/>
    <cellStyle name="Inndata 2 6 11 2" xfId="14353" xr:uid="{3661C7BA-8934-48D2-B749-E9B30AEF67C7}"/>
    <cellStyle name="Inndata 2 6 11 3" xfId="14352" xr:uid="{CC312CBA-8819-48DF-A061-FC921AC5C840}"/>
    <cellStyle name="Inndata 2 6 12" xfId="5980" xr:uid="{78461490-423A-4497-AC25-2595EB244B5F}"/>
    <cellStyle name="Inndata 2 6 2" xfId="1278" xr:uid="{1A748910-70F1-4A6D-9CBD-0435DFF4DEFB}"/>
    <cellStyle name="Inndata 2 6 2 2" xfId="1279" xr:uid="{1524A319-7C85-4F7C-8C38-4158040D90D8}"/>
    <cellStyle name="Inndata 2 6 2 2 2" xfId="14355" xr:uid="{6A12F33C-72DF-480A-93FB-C222648D3A2F}"/>
    <cellStyle name="Inndata 2 6 2 2 2 2" xfId="14356" xr:uid="{97D51EFC-3B08-4278-AD71-F53B3D2B2323}"/>
    <cellStyle name="Inndata 2 6 2 2 3" xfId="14357" xr:uid="{B882C736-844A-481C-A9B7-239B21C00717}"/>
    <cellStyle name="Inndata 2 6 2 2 4" xfId="14354" xr:uid="{B528AE7A-994F-4779-ABCA-B09711CD01A5}"/>
    <cellStyle name="Inndata 2 6 2 3" xfId="14358" xr:uid="{193BE64E-FCBC-49D8-B3BB-0EC3A5758217}"/>
    <cellStyle name="Inndata 2 6 2 3 2" xfId="14359" xr:uid="{D1765934-F8C9-4C1A-83CD-9ECFF976AB00}"/>
    <cellStyle name="Inndata 2 6 2 4" xfId="14360" xr:uid="{68BD3CEC-F370-4859-90F1-5F2A6F5267BA}"/>
    <cellStyle name="Inndata 2 6 2 5" xfId="6746" xr:uid="{4F9DAE6B-3961-48CF-ACE9-368FE2C4CE9D}"/>
    <cellStyle name="Inndata 2 6 3" xfId="1280" xr:uid="{88828966-F088-43B0-ABAA-9BF905216FC5}"/>
    <cellStyle name="Inndata 2 6 3 2" xfId="1281" xr:uid="{05527E67-D728-42C1-9365-6E88E92C102E}"/>
    <cellStyle name="Inndata 2 6 3 2 2" xfId="14362" xr:uid="{437A4DA8-6361-46F4-994D-5D0EF1D2727A}"/>
    <cellStyle name="Inndata 2 6 3 2 2 2" xfId="14363" xr:uid="{F5445299-6140-464E-A866-A8C547C4316D}"/>
    <cellStyle name="Inndata 2 6 3 2 3" xfId="14364" xr:uid="{CD344896-C28A-452C-B5B6-A7CDC27079EA}"/>
    <cellStyle name="Inndata 2 6 3 2 4" xfId="14361" xr:uid="{ED3985E3-6D8C-406D-8CDF-548FA63E6B74}"/>
    <cellStyle name="Inndata 2 6 3 3" xfId="14365" xr:uid="{05EFA686-F462-44A4-A1ED-730300EE989D}"/>
    <cellStyle name="Inndata 2 6 3 3 2" xfId="14366" xr:uid="{29FBCD9F-E7BD-4089-A978-4639D0C6EEB9}"/>
    <cellStyle name="Inndata 2 6 3 4" xfId="14367" xr:uid="{50DE86B6-F465-4E9F-9989-9AD6E8752A51}"/>
    <cellStyle name="Inndata 2 6 3 5" xfId="6747" xr:uid="{527F9C0B-85D4-4AFD-A71A-E848DAED018C}"/>
    <cellStyle name="Inndata 2 6 4" xfId="1282" xr:uid="{D8B5F717-7E72-4DAB-BA85-EDCAC0952CD4}"/>
    <cellStyle name="Inndata 2 6 4 2" xfId="1283" xr:uid="{F10F0EC5-89F4-452B-884B-9BBE55B366ED}"/>
    <cellStyle name="Inndata 2 6 4 2 2" xfId="14369" xr:uid="{DB58889C-788A-4BD9-AB75-F566A645F10D}"/>
    <cellStyle name="Inndata 2 6 4 2 2 2" xfId="14370" xr:uid="{0F5510E8-9441-4DC8-A113-7F9F7F48F639}"/>
    <cellStyle name="Inndata 2 6 4 2 3" xfId="14371" xr:uid="{4FE0B850-2A38-48FD-A56C-58BED92AC0AB}"/>
    <cellStyle name="Inndata 2 6 4 2 4" xfId="14368" xr:uid="{16631046-0568-459F-A18A-AF3C6B0DC0E2}"/>
    <cellStyle name="Inndata 2 6 4 3" xfId="14372" xr:uid="{80DC2A79-2E08-43D3-8BE9-3296879812EF}"/>
    <cellStyle name="Inndata 2 6 4 3 2" xfId="14373" xr:uid="{D002246E-44F3-4E12-AECB-D67E96C67F3A}"/>
    <cellStyle name="Inndata 2 6 4 4" xfId="14374" xr:uid="{889AF273-BE60-42E7-B8A6-5DC986DD6F0A}"/>
    <cellStyle name="Inndata 2 6 4 5" xfId="6748" xr:uid="{09E2A7E5-0904-4C0E-8CD7-C626F5825E98}"/>
    <cellStyle name="Inndata 2 6 5" xfId="1284" xr:uid="{4178E152-560D-410D-92F1-6DA6A2EEF93B}"/>
    <cellStyle name="Inndata 2 6 5 2" xfId="1285" xr:uid="{7628EA63-65B6-42E6-9802-60113F6A1E18}"/>
    <cellStyle name="Inndata 2 6 5 2 2" xfId="14376" xr:uid="{811A618F-E5A8-4DCF-92FD-78E0EFE4DB7F}"/>
    <cellStyle name="Inndata 2 6 5 2 2 2" xfId="14377" xr:uid="{6B62D230-AED6-4FBF-A66C-6F0EA2DD12AC}"/>
    <cellStyle name="Inndata 2 6 5 2 3" xfId="14378" xr:uid="{C45A0E05-1B80-4493-A1E2-903A96A4CA95}"/>
    <cellStyle name="Inndata 2 6 5 2 4" xfId="14375" xr:uid="{C416858F-558D-4629-B95A-7B9EB01370FF}"/>
    <cellStyle name="Inndata 2 6 5 3" xfId="14379" xr:uid="{C3495596-2EBE-4ED4-86E2-A459ACEE1341}"/>
    <cellStyle name="Inndata 2 6 5 3 2" xfId="14380" xr:uid="{16010126-6076-468F-AD0F-5F16BAD934F3}"/>
    <cellStyle name="Inndata 2 6 5 4" xfId="14381" xr:uid="{2EF29786-2362-4532-9A45-24B8E63428FD}"/>
    <cellStyle name="Inndata 2 6 5 5" xfId="6749" xr:uid="{62ADD2D6-BB70-4A3D-9DB5-A6167A044C5C}"/>
    <cellStyle name="Inndata 2 6 6" xfId="1286" xr:uid="{2E7B15B0-1517-449B-8D16-87A73D1F96EC}"/>
    <cellStyle name="Inndata 2 6 6 2" xfId="1287" xr:uid="{D0840546-2571-4676-BFEF-4346C2F228AB}"/>
    <cellStyle name="Inndata 2 6 6 2 2" xfId="14383" xr:uid="{C5999731-0659-4A61-AA43-9C6D93CA41D1}"/>
    <cellStyle name="Inndata 2 6 6 2 2 2" xfId="14384" xr:uid="{E31480AE-1DFA-4C2C-84B2-326148BDC622}"/>
    <cellStyle name="Inndata 2 6 6 2 3" xfId="14385" xr:uid="{A1C914E3-B910-4F07-9E1D-8E983FD0BEA6}"/>
    <cellStyle name="Inndata 2 6 6 2 4" xfId="14382" xr:uid="{320B22EE-BBCC-4D21-BA62-5F821357BACA}"/>
    <cellStyle name="Inndata 2 6 6 3" xfId="14386" xr:uid="{3FE841A3-7CEC-48AE-9A03-8E1DEDC23977}"/>
    <cellStyle name="Inndata 2 6 6 3 2" xfId="14387" xr:uid="{650A4A72-DB6D-472D-BF43-F8C6351A05B6}"/>
    <cellStyle name="Inndata 2 6 6 4" xfId="14388" xr:uid="{51060189-7397-47F8-A798-14178B73F784}"/>
    <cellStyle name="Inndata 2 6 6 5" xfId="6750" xr:uid="{DAC6ACDC-F7D8-4EDB-B3D5-1359D958FDD7}"/>
    <cellStyle name="Inndata 2 6 7" xfId="1288" xr:uid="{892A8F84-9626-482C-BFB8-90E2833CCB78}"/>
    <cellStyle name="Inndata 2 6 7 2" xfId="1289" xr:uid="{9F5C57B3-409F-49D2-B2F9-5B5BB41B478F}"/>
    <cellStyle name="Inndata 2 6 7 2 2" xfId="14390" xr:uid="{AC8CE4A6-AD26-484D-8426-271DAC2AA24F}"/>
    <cellStyle name="Inndata 2 6 7 2 2 2" xfId="14391" xr:uid="{4310B407-4C80-4EA3-821A-210DD11F55E9}"/>
    <cellStyle name="Inndata 2 6 7 2 3" xfId="14392" xr:uid="{B704DF89-5A2D-487E-AC0D-5F604CAA79D4}"/>
    <cellStyle name="Inndata 2 6 7 2 4" xfId="14389" xr:uid="{5275B5EF-C1FA-43C3-9753-4F590DD3EE8A}"/>
    <cellStyle name="Inndata 2 6 7 3" xfId="14393" xr:uid="{9B73924B-AD50-4582-BC11-A1A7DE654B5A}"/>
    <cellStyle name="Inndata 2 6 7 3 2" xfId="14394" xr:uid="{7862EA7B-A367-4753-8215-EDBA35CED748}"/>
    <cellStyle name="Inndata 2 6 7 4" xfId="14395" xr:uid="{905DEA73-925D-48BA-A2C8-A52F5B63E902}"/>
    <cellStyle name="Inndata 2 6 7 5" xfId="6751" xr:uid="{309F1B87-8EF8-4E4F-B801-EF31E75E5446}"/>
    <cellStyle name="Inndata 2 6 8" xfId="1290" xr:uid="{E5C8D557-C26C-4853-8C96-D12AD7C98598}"/>
    <cellStyle name="Inndata 2 6 8 2" xfId="14397" xr:uid="{37466D3E-C2A3-4350-886B-AD1C94AB7409}"/>
    <cellStyle name="Inndata 2 6 8 2 2" xfId="14398" xr:uid="{E2A5ED5D-09CB-4350-AC13-1707D5332A23}"/>
    <cellStyle name="Inndata 2 6 8 2 2 2" xfId="14399" xr:uid="{92AA3A2D-7A91-4F23-AF59-3DB69560F278}"/>
    <cellStyle name="Inndata 2 6 8 2 3" xfId="14400" xr:uid="{4E90437A-F936-4FDE-A975-A70A0AAB360A}"/>
    <cellStyle name="Inndata 2 6 8 3" xfId="14401" xr:uid="{9636EFB0-D31B-4FD7-ADA0-14F2FD65F9F5}"/>
    <cellStyle name="Inndata 2 6 8 3 2" xfId="14402" xr:uid="{C0CD024B-2DEC-4803-859D-85F14EF90BDD}"/>
    <cellStyle name="Inndata 2 6 8 4" xfId="14403" xr:uid="{62C4C578-B3DD-4F3A-B825-05FA00B8C7F9}"/>
    <cellStyle name="Inndata 2 6 8 5" xfId="14396" xr:uid="{8BC7BEEC-A001-4A99-8AA8-CF19FC64CE97}"/>
    <cellStyle name="Inndata 2 6 9" xfId="5229" xr:uid="{6D29E468-173C-4958-904A-B3BB1C0EA698}"/>
    <cellStyle name="Inndata 2 6 9 2" xfId="14405" xr:uid="{FC6DF664-8990-4467-B64C-8873560F23FD}"/>
    <cellStyle name="Inndata 2 6 9 2 2" xfId="14406" xr:uid="{3CAC9B97-4B1D-4A21-8C7C-09C689C51296}"/>
    <cellStyle name="Inndata 2 6 9 3" xfId="14407" xr:uid="{8FCF7EA8-9A25-483C-94A3-6E78BFE23A15}"/>
    <cellStyle name="Inndata 2 6 9 4" xfId="14404" xr:uid="{8C155013-F8E9-4420-B61C-64976F64F0F7}"/>
    <cellStyle name="Inndata 2 7" xfId="1291" xr:uid="{5398A702-653B-4E6F-986A-03C30AC2541E}"/>
    <cellStyle name="Inndata 2 7 10" xfId="5569" xr:uid="{DA31A7A1-E90E-4BC9-8563-2A4B28F043EA}"/>
    <cellStyle name="Inndata 2 7 10 2" xfId="14409" xr:uid="{73AC6DFF-B8A8-45DB-8568-E040C01C87AB}"/>
    <cellStyle name="Inndata 2 7 10 2 2" xfId="14410" xr:uid="{03C92481-2400-461E-8F48-60CF7F38D885}"/>
    <cellStyle name="Inndata 2 7 10 2 2 2" xfId="14411" xr:uid="{0AEF20DD-94A4-4309-AF07-9E5D1174C9C7}"/>
    <cellStyle name="Inndata 2 7 10 2 3" xfId="14412" xr:uid="{DB6797A5-A219-425C-B315-932BA2A10C56}"/>
    <cellStyle name="Inndata 2 7 10 3" xfId="14413" xr:uid="{919FC449-642F-4E46-926C-0CCA331F0470}"/>
    <cellStyle name="Inndata 2 7 10 3 2" xfId="14414" xr:uid="{825C22C9-9B93-4F10-BB09-3D91FE148DA3}"/>
    <cellStyle name="Inndata 2 7 10 4" xfId="14415" xr:uid="{075CA988-2405-4EEE-A7AD-F2FCF906140B}"/>
    <cellStyle name="Inndata 2 7 10 5" xfId="14408" xr:uid="{0F7D20EF-E826-40FE-9A9D-748730E7CBED}"/>
    <cellStyle name="Inndata 2 7 11" xfId="5769" xr:uid="{80A29D62-85A5-4312-8D37-000033E20510}"/>
    <cellStyle name="Inndata 2 7 11 2" xfId="14417" xr:uid="{B9A5041E-D5D6-4305-B325-9FAA1B434D05}"/>
    <cellStyle name="Inndata 2 7 11 3" xfId="14416" xr:uid="{75C88619-6BDB-4215-860A-9AF6AE58689A}"/>
    <cellStyle name="Inndata 2 7 12" xfId="5974" xr:uid="{94E1BFB2-C43B-45FB-9DA8-59B6BED3A655}"/>
    <cellStyle name="Inndata 2 7 2" xfId="1292" xr:uid="{306F4E1D-F902-49F0-9DF4-9684B33EBB0F}"/>
    <cellStyle name="Inndata 2 7 2 2" xfId="1293" xr:uid="{3F4B251F-9C6A-4D36-A82B-2C3D679976FE}"/>
    <cellStyle name="Inndata 2 7 2 2 2" xfId="14419" xr:uid="{D43C826C-C7F6-471F-BF0C-A54660953A5C}"/>
    <cellStyle name="Inndata 2 7 2 2 2 2" xfId="14420" xr:uid="{C6818FBD-5A11-43EA-8C92-49A6F58CD7B5}"/>
    <cellStyle name="Inndata 2 7 2 2 3" xfId="14421" xr:uid="{83B7CAB9-46D3-40FC-B118-B386D00A0D75}"/>
    <cellStyle name="Inndata 2 7 2 2 4" xfId="14418" xr:uid="{197FD67A-E9C7-4271-B60D-CB0F7637052A}"/>
    <cellStyle name="Inndata 2 7 2 3" xfId="14422" xr:uid="{B65FC5BD-5EA8-4976-9406-C42EF639FE1D}"/>
    <cellStyle name="Inndata 2 7 2 3 2" xfId="14423" xr:uid="{93B28E28-DDEA-4559-A639-6C5E35F60395}"/>
    <cellStyle name="Inndata 2 7 2 4" xfId="14424" xr:uid="{926192A0-9DC2-4817-B496-4D97FC05D4B6}"/>
    <cellStyle name="Inndata 2 7 2 5" xfId="6752" xr:uid="{D7D855F9-C5C4-42C7-B11A-DDE8ABA05B01}"/>
    <cellStyle name="Inndata 2 7 3" xfId="1294" xr:uid="{CEC91CD7-BDB7-4B04-8CBA-E037585FA6A0}"/>
    <cellStyle name="Inndata 2 7 3 2" xfId="1295" xr:uid="{8CB77121-4671-4E98-995B-A38B32FB28C2}"/>
    <cellStyle name="Inndata 2 7 3 2 2" xfId="14426" xr:uid="{438E8CD8-BF96-45A8-B97F-7ADE66991110}"/>
    <cellStyle name="Inndata 2 7 3 2 2 2" xfId="14427" xr:uid="{AFAF709F-8F05-4FCC-98FC-2FCE59113AA7}"/>
    <cellStyle name="Inndata 2 7 3 2 3" xfId="14428" xr:uid="{236DDD51-6CE5-4E2D-BC87-9DE010978B83}"/>
    <cellStyle name="Inndata 2 7 3 2 4" xfId="14425" xr:uid="{A8A1F0DB-E5BB-4A0A-BB5C-1C9F6613FF75}"/>
    <cellStyle name="Inndata 2 7 3 3" xfId="14429" xr:uid="{F9A19C67-6FB4-45DF-BAF1-D50EE21C6573}"/>
    <cellStyle name="Inndata 2 7 3 3 2" xfId="14430" xr:uid="{D8E8D615-EEE8-484B-8DCD-F7C02CDCE743}"/>
    <cellStyle name="Inndata 2 7 3 4" xfId="14431" xr:uid="{52DB07A7-47B8-4B01-A188-89B717A6C7F0}"/>
    <cellStyle name="Inndata 2 7 3 5" xfId="6753" xr:uid="{5EEF645F-6DA5-41A9-941C-5A3ED9BA8D76}"/>
    <cellStyle name="Inndata 2 7 4" xfId="1296" xr:uid="{D0361A58-5BD1-481D-8BB2-1848CA69FE9B}"/>
    <cellStyle name="Inndata 2 7 4 2" xfId="1297" xr:uid="{C52145FE-5A42-4DC8-A478-38A7D57855B0}"/>
    <cellStyle name="Inndata 2 7 4 2 2" xfId="14433" xr:uid="{BC2D3108-9BE9-479A-9F98-9B259093CCAA}"/>
    <cellStyle name="Inndata 2 7 4 2 2 2" xfId="14434" xr:uid="{07862305-246C-47AA-8FCE-B22D63E7CC9B}"/>
    <cellStyle name="Inndata 2 7 4 2 3" xfId="14435" xr:uid="{D0BFA591-9196-4540-BCEF-42703A1A0DD1}"/>
    <cellStyle name="Inndata 2 7 4 2 4" xfId="14432" xr:uid="{05A4C177-B0ED-4DE7-B2A5-773F09EB0B2E}"/>
    <cellStyle name="Inndata 2 7 4 3" xfId="14436" xr:uid="{3D433806-F627-4048-AF00-B998F15AFBE1}"/>
    <cellStyle name="Inndata 2 7 4 3 2" xfId="14437" xr:uid="{C6CB22DB-95E8-4BE3-A00A-803ED561BC9D}"/>
    <cellStyle name="Inndata 2 7 4 4" xfId="14438" xr:uid="{846346DD-36BA-4F89-A0CD-93E1E3BA86AA}"/>
    <cellStyle name="Inndata 2 7 4 5" xfId="6754" xr:uid="{0BD3A737-F427-4F5A-820C-B41419EB7753}"/>
    <cellStyle name="Inndata 2 7 5" xfId="1298" xr:uid="{B75DAE92-493D-48BB-BD6F-94DB22120072}"/>
    <cellStyle name="Inndata 2 7 5 2" xfId="1299" xr:uid="{A2DC7D12-F2EE-4A68-82EE-E2AA9259F7FA}"/>
    <cellStyle name="Inndata 2 7 5 2 2" xfId="14440" xr:uid="{28B16462-2BDE-45F1-9D71-300373272F54}"/>
    <cellStyle name="Inndata 2 7 5 2 2 2" xfId="14441" xr:uid="{AA1D4B73-8AB2-44D1-9DB9-E852BD8A1122}"/>
    <cellStyle name="Inndata 2 7 5 2 3" xfId="14442" xr:uid="{E09292CC-4DF9-44B1-B35D-C581252C02EF}"/>
    <cellStyle name="Inndata 2 7 5 2 4" xfId="14439" xr:uid="{D7E14171-E409-442B-9F3C-8DC4583FEF6F}"/>
    <cellStyle name="Inndata 2 7 5 3" xfId="14443" xr:uid="{51657569-4E9D-4563-8613-DCC69E130175}"/>
    <cellStyle name="Inndata 2 7 5 3 2" xfId="14444" xr:uid="{971B4FD8-879F-42C6-B01C-3E57672B6338}"/>
    <cellStyle name="Inndata 2 7 5 4" xfId="14445" xr:uid="{1F2292B2-B789-4E63-BC06-7186D8D7F144}"/>
    <cellStyle name="Inndata 2 7 5 5" xfId="6755" xr:uid="{076151A6-67C8-4A84-B0B8-F097C3F37BA5}"/>
    <cellStyle name="Inndata 2 7 6" xfId="1300" xr:uid="{44AEDD04-C482-4DD8-9172-ADC62B600A31}"/>
    <cellStyle name="Inndata 2 7 6 2" xfId="1301" xr:uid="{99E0CDAF-3726-4ED5-A11E-C166962A7123}"/>
    <cellStyle name="Inndata 2 7 6 2 2" xfId="14447" xr:uid="{87B39C94-7CD6-4383-BA53-707F86CE0278}"/>
    <cellStyle name="Inndata 2 7 6 2 2 2" xfId="14448" xr:uid="{583878D2-EE55-4CEC-B620-10F4ED1185F0}"/>
    <cellStyle name="Inndata 2 7 6 2 3" xfId="14449" xr:uid="{A49F2319-AE6B-4556-93C4-9C9A7AFFB640}"/>
    <cellStyle name="Inndata 2 7 6 2 4" xfId="14446" xr:uid="{C004F85B-90FA-486B-9C10-4E09180C4E25}"/>
    <cellStyle name="Inndata 2 7 6 3" xfId="14450" xr:uid="{A3DE6685-2434-4E13-A7A1-3C32921A98E5}"/>
    <cellStyle name="Inndata 2 7 6 3 2" xfId="14451" xr:uid="{14FD1D8C-ED5F-440D-A693-9D16127C2C64}"/>
    <cellStyle name="Inndata 2 7 6 4" xfId="14452" xr:uid="{7FB06084-C220-4A44-BE12-1EEAD9DE83E5}"/>
    <cellStyle name="Inndata 2 7 6 5" xfId="6756" xr:uid="{C14B7855-0084-4B9D-92CE-5B51A67AEB79}"/>
    <cellStyle name="Inndata 2 7 7" xfId="1302" xr:uid="{675F2A6E-CA70-4FC5-A2A8-F0D9EE2164F1}"/>
    <cellStyle name="Inndata 2 7 7 2" xfId="1303" xr:uid="{BE9782EF-CE50-415B-BA9F-71481399519C}"/>
    <cellStyle name="Inndata 2 7 7 2 2" xfId="14454" xr:uid="{6329B0AE-5974-4606-B5E0-10DC268C4921}"/>
    <cellStyle name="Inndata 2 7 7 2 2 2" xfId="14455" xr:uid="{FCBAE8B1-C6CE-43BF-8B93-E5DBA7A23C37}"/>
    <cellStyle name="Inndata 2 7 7 2 3" xfId="14456" xr:uid="{E7A5A329-9032-4099-9D39-AEFDC92734F4}"/>
    <cellStyle name="Inndata 2 7 7 2 4" xfId="14453" xr:uid="{2A72A21E-0AB4-4605-A8F0-084325F47B02}"/>
    <cellStyle name="Inndata 2 7 7 3" xfId="14457" xr:uid="{226006CE-DC69-4F83-BE32-DD778BEC9127}"/>
    <cellStyle name="Inndata 2 7 7 3 2" xfId="14458" xr:uid="{5AD304C6-D993-46EC-9F2D-16242D9A330B}"/>
    <cellStyle name="Inndata 2 7 7 4" xfId="14459" xr:uid="{226925D6-1A6B-46E0-8645-2EF68B75D8BF}"/>
    <cellStyle name="Inndata 2 7 7 5" xfId="6757" xr:uid="{4484E4EB-4053-414F-8E40-FB9DE352A8DA}"/>
    <cellStyle name="Inndata 2 7 8" xfId="1304" xr:uid="{B4230A09-CDF3-4D95-8735-27701D2A9001}"/>
    <cellStyle name="Inndata 2 7 8 2" xfId="14461" xr:uid="{2FD76B8F-389B-4D7C-9850-F381A36DE710}"/>
    <cellStyle name="Inndata 2 7 8 2 2" xfId="14462" xr:uid="{8B4365E3-4EF3-40C3-97F9-6CACA9D5F184}"/>
    <cellStyle name="Inndata 2 7 8 2 2 2" xfId="14463" xr:uid="{FEA32476-D31F-4B9F-980B-51144BE5BD5A}"/>
    <cellStyle name="Inndata 2 7 8 2 3" xfId="14464" xr:uid="{F52DA138-170D-45B5-B58A-192B4E2BC59E}"/>
    <cellStyle name="Inndata 2 7 8 3" xfId="14465" xr:uid="{B01871C1-5F09-4814-9939-0687D018CD08}"/>
    <cellStyle name="Inndata 2 7 8 3 2" xfId="14466" xr:uid="{2F6FD68A-21C7-4130-9996-0F320DFC3CAD}"/>
    <cellStyle name="Inndata 2 7 8 4" xfId="14467" xr:uid="{A47A0FDD-C1AA-4F72-AA90-73DC378D7A68}"/>
    <cellStyle name="Inndata 2 7 8 5" xfId="14460" xr:uid="{737D2C40-A8F9-463B-B4DB-A6A94CB77A99}"/>
    <cellStyle name="Inndata 2 7 9" xfId="5284" xr:uid="{9E29AF32-1661-4CCB-9086-B078D833491F}"/>
    <cellStyle name="Inndata 2 7 9 2" xfId="14469" xr:uid="{6F1EB3EB-6AA9-48A3-8D85-379704AC8020}"/>
    <cellStyle name="Inndata 2 7 9 2 2" xfId="14470" xr:uid="{14FC2139-D2AF-4DE5-AC96-94A8E28B8C28}"/>
    <cellStyle name="Inndata 2 7 9 3" xfId="14471" xr:uid="{DED0579B-71F7-4302-9CEC-88A1BEAB06BC}"/>
    <cellStyle name="Inndata 2 7 9 4" xfId="14468" xr:uid="{1A24F0A9-FEB8-40C2-9916-A7519BFD3797}"/>
    <cellStyle name="Inndata 2 8" xfId="1305" xr:uid="{486EFC8E-6555-4520-A627-11D223C3D755}"/>
    <cellStyle name="Inndata 2 8 10" xfId="5566" xr:uid="{810478A0-7CB6-4199-BB5A-E260B852A53B}"/>
    <cellStyle name="Inndata 2 8 10 2" xfId="14473" xr:uid="{1D4D46C5-1A59-4F0A-8205-D05E8A158B08}"/>
    <cellStyle name="Inndata 2 8 10 2 2" xfId="14474" xr:uid="{96EBCE20-A3A6-457F-91C1-802A6142D510}"/>
    <cellStyle name="Inndata 2 8 10 2 2 2" xfId="14475" xr:uid="{C9A0B513-D9E7-4708-96C8-60DD77CB3FE5}"/>
    <cellStyle name="Inndata 2 8 10 2 3" xfId="14476" xr:uid="{D45766B8-797F-4472-BADF-CCFB299EDE9F}"/>
    <cellStyle name="Inndata 2 8 10 3" xfId="14477" xr:uid="{2A73A45C-EB3C-4FAB-B148-7FEBC6663DDF}"/>
    <cellStyle name="Inndata 2 8 10 3 2" xfId="14478" xr:uid="{8FFC3656-202C-4FAC-8A33-A4C33DA0904D}"/>
    <cellStyle name="Inndata 2 8 10 4" xfId="14479" xr:uid="{8661DE48-649F-4C6C-8CA2-E036D33AD635}"/>
    <cellStyle name="Inndata 2 8 10 5" xfId="14472" xr:uid="{CBBBAEC3-7C21-464A-A030-77404ACC6E9E}"/>
    <cellStyle name="Inndata 2 8 11" xfId="5770" xr:uid="{1D210258-864A-4F02-BD02-FD2E1A5DD6F1}"/>
    <cellStyle name="Inndata 2 8 11 2" xfId="14481" xr:uid="{F4104BE8-FC26-446E-91C1-BB4178E4C3A0}"/>
    <cellStyle name="Inndata 2 8 11 3" xfId="14480" xr:uid="{3E376B91-A80B-4BCD-B009-11C8C0B54727}"/>
    <cellStyle name="Inndata 2 8 12" xfId="5957" xr:uid="{F5F4488F-D913-462A-90D2-A7BCAD67C88B}"/>
    <cellStyle name="Inndata 2 8 2" xfId="1306" xr:uid="{076CFA0F-CC84-4B41-9CC8-EE9EB660DBE4}"/>
    <cellStyle name="Inndata 2 8 2 2" xfId="1307" xr:uid="{77583B57-92D8-4A2C-B206-B14E0E278772}"/>
    <cellStyle name="Inndata 2 8 2 2 2" xfId="14483" xr:uid="{7D9ECD0D-108B-4576-A61B-C115A18F594D}"/>
    <cellStyle name="Inndata 2 8 2 2 2 2" xfId="14484" xr:uid="{AE379547-8075-400D-A636-3EE46118834F}"/>
    <cellStyle name="Inndata 2 8 2 2 3" xfId="14485" xr:uid="{CCE603DC-A8A2-479D-AD15-45F4DC28A55C}"/>
    <cellStyle name="Inndata 2 8 2 2 4" xfId="14482" xr:uid="{D7ABBE1C-95A3-47E7-8F8D-9D21C37B3FAE}"/>
    <cellStyle name="Inndata 2 8 2 3" xfId="14486" xr:uid="{1B4BAEED-4084-46A2-9E98-5A8AF1DBD743}"/>
    <cellStyle name="Inndata 2 8 2 3 2" xfId="14487" xr:uid="{6FF60C00-4956-4AED-9E59-E0E0E12E94D4}"/>
    <cellStyle name="Inndata 2 8 2 4" xfId="14488" xr:uid="{2ED5ADDC-532E-4616-90DE-D0A9AB587977}"/>
    <cellStyle name="Inndata 2 8 2 5" xfId="6758" xr:uid="{D77C2348-A416-4C62-A83B-ADA61BD537DF}"/>
    <cellStyle name="Inndata 2 8 3" xfId="1308" xr:uid="{73741580-0CB4-4F8B-83C9-CF6495F1EA1E}"/>
    <cellStyle name="Inndata 2 8 3 2" xfId="1309" xr:uid="{D1B12AEC-E365-45B4-8241-62B037D67B16}"/>
    <cellStyle name="Inndata 2 8 3 2 2" xfId="14490" xr:uid="{37D271C0-A3D7-499F-8132-38954E91E1BA}"/>
    <cellStyle name="Inndata 2 8 3 2 2 2" xfId="14491" xr:uid="{A83F9DC0-FDB7-4506-91F9-CA6ECAE3198D}"/>
    <cellStyle name="Inndata 2 8 3 2 3" xfId="14492" xr:uid="{810B3F6C-22BB-46CE-957A-400081B0353A}"/>
    <cellStyle name="Inndata 2 8 3 2 4" xfId="14489" xr:uid="{46AAEF81-F28B-4DA6-8132-A743A988A784}"/>
    <cellStyle name="Inndata 2 8 3 3" xfId="14493" xr:uid="{0DE0C3FD-E343-4A9B-AFD9-C7C809E7769F}"/>
    <cellStyle name="Inndata 2 8 3 3 2" xfId="14494" xr:uid="{517FEFD4-4689-4D6D-ACCE-54660F323132}"/>
    <cellStyle name="Inndata 2 8 3 4" xfId="14495" xr:uid="{EADA3EE1-BFBE-4C2D-ACDC-12679C2D888E}"/>
    <cellStyle name="Inndata 2 8 3 5" xfId="6759" xr:uid="{03370BEA-E566-4B08-A152-30D2679DC0E1}"/>
    <cellStyle name="Inndata 2 8 4" xfId="1310" xr:uid="{570D1CCA-D04B-4F0F-B1B1-840192936AB7}"/>
    <cellStyle name="Inndata 2 8 4 2" xfId="1311" xr:uid="{42E8C002-AC1D-4AE4-8176-DCE66E46CDBF}"/>
    <cellStyle name="Inndata 2 8 4 2 2" xfId="14497" xr:uid="{6B953BB2-29E4-4744-8BD9-445384DE4A26}"/>
    <cellStyle name="Inndata 2 8 4 2 2 2" xfId="14498" xr:uid="{EB0A01B9-94E4-4A4B-B798-837E01847A20}"/>
    <cellStyle name="Inndata 2 8 4 2 3" xfId="14499" xr:uid="{31D8FC18-DB84-4142-BBB0-33150754BD70}"/>
    <cellStyle name="Inndata 2 8 4 2 4" xfId="14496" xr:uid="{FCF25EBA-9ADE-4416-B461-1397E619F372}"/>
    <cellStyle name="Inndata 2 8 4 3" xfId="14500" xr:uid="{97C43603-8ACC-41BD-8D8D-5C6C5D8FCDD1}"/>
    <cellStyle name="Inndata 2 8 4 3 2" xfId="14501" xr:uid="{15A134E3-F086-498E-ABB6-C4E97F59930B}"/>
    <cellStyle name="Inndata 2 8 4 4" xfId="14502" xr:uid="{AAE2C81E-2F84-4F19-BE39-8C389E17E6DC}"/>
    <cellStyle name="Inndata 2 8 4 5" xfId="6760" xr:uid="{167664FB-2253-4855-A9FA-825E799FA38A}"/>
    <cellStyle name="Inndata 2 8 5" xfId="1312" xr:uid="{E4EEC1BA-4883-4636-847E-3F6918341E61}"/>
    <cellStyle name="Inndata 2 8 5 2" xfId="1313" xr:uid="{81B39F1D-854A-4504-84BC-DB298DDF1680}"/>
    <cellStyle name="Inndata 2 8 5 2 2" xfId="14504" xr:uid="{E93279AA-8F89-4D3A-A71B-05C0376B7452}"/>
    <cellStyle name="Inndata 2 8 5 2 2 2" xfId="14505" xr:uid="{3A8A5508-2F76-4B49-B34D-065DC83BB198}"/>
    <cellStyle name="Inndata 2 8 5 2 3" xfId="14506" xr:uid="{140C1C6A-618F-496D-B027-6DFC6FA5CC2A}"/>
    <cellStyle name="Inndata 2 8 5 2 4" xfId="14503" xr:uid="{C17F5B92-3920-4728-96FC-E18E958A45BE}"/>
    <cellStyle name="Inndata 2 8 5 3" xfId="14507" xr:uid="{62A92F12-CC24-4CE5-B326-D49D504FA75A}"/>
    <cellStyle name="Inndata 2 8 5 3 2" xfId="14508" xr:uid="{BAC0932B-C83C-4181-BD73-B2FD680699D5}"/>
    <cellStyle name="Inndata 2 8 5 4" xfId="14509" xr:uid="{A2D5B9D1-F315-4DF3-BFD9-6A9505573C92}"/>
    <cellStyle name="Inndata 2 8 5 5" xfId="6761" xr:uid="{26C39348-E338-43F4-BB19-F548A4596C64}"/>
    <cellStyle name="Inndata 2 8 6" xfId="1314" xr:uid="{59708088-9B71-4002-8EF4-3F05BD24E28C}"/>
    <cellStyle name="Inndata 2 8 6 2" xfId="1315" xr:uid="{1D0710A0-BC6E-4426-8F28-8F8167416751}"/>
    <cellStyle name="Inndata 2 8 6 2 2" xfId="14511" xr:uid="{2C32D72D-550B-4B18-A77C-8B6F70F19DD7}"/>
    <cellStyle name="Inndata 2 8 6 2 2 2" xfId="14512" xr:uid="{BACF5E75-A2C4-4685-849F-ECA186400400}"/>
    <cellStyle name="Inndata 2 8 6 2 3" xfId="14513" xr:uid="{A616FA9D-F6E2-4D63-9465-10F9A0A912C7}"/>
    <cellStyle name="Inndata 2 8 6 2 4" xfId="14510" xr:uid="{2081BF3F-9CD5-478C-BF10-1D6FFABC94EA}"/>
    <cellStyle name="Inndata 2 8 6 3" xfId="14514" xr:uid="{23B2B04C-3D91-4948-9E33-B98BC20A15A3}"/>
    <cellStyle name="Inndata 2 8 6 3 2" xfId="14515" xr:uid="{B3E3F012-333F-4649-8AF6-A76C0A64DD6B}"/>
    <cellStyle name="Inndata 2 8 6 4" xfId="14516" xr:uid="{40A8E240-7F91-466E-AB41-BC0D17F44171}"/>
    <cellStyle name="Inndata 2 8 6 5" xfId="6762" xr:uid="{08B4FF86-61CE-49C6-ACA5-D7876496F20E}"/>
    <cellStyle name="Inndata 2 8 7" xfId="1316" xr:uid="{8309E3C7-1D53-483F-A538-F44E76443280}"/>
    <cellStyle name="Inndata 2 8 7 2" xfId="1317" xr:uid="{3490EF9F-F4A3-4441-AA9A-F10A3D92FCCC}"/>
    <cellStyle name="Inndata 2 8 7 2 2" xfId="14518" xr:uid="{616544D6-637B-4A00-B761-CFBC1878A8C9}"/>
    <cellStyle name="Inndata 2 8 7 2 2 2" xfId="14519" xr:uid="{52FF014B-82AB-4A5D-9B9C-BB28510BCC50}"/>
    <cellStyle name="Inndata 2 8 7 2 3" xfId="14520" xr:uid="{C7E66688-A0F2-4B49-AEA9-205FB243BC0A}"/>
    <cellStyle name="Inndata 2 8 7 2 4" xfId="14517" xr:uid="{E22FE7B8-7C78-45B8-A5DC-A2E86E53A625}"/>
    <cellStyle name="Inndata 2 8 7 3" xfId="14521" xr:uid="{E82FDA88-B36D-4561-8378-921AFFB7ECA9}"/>
    <cellStyle name="Inndata 2 8 7 3 2" xfId="14522" xr:uid="{7B822B9B-8A90-4C62-9A82-3E6191341718}"/>
    <cellStyle name="Inndata 2 8 7 4" xfId="14523" xr:uid="{41D4C2D9-2F19-40C8-89BB-1FEA9ADC64F2}"/>
    <cellStyle name="Inndata 2 8 7 5" xfId="6763" xr:uid="{8FE139EA-97F3-41F6-AEBB-179E957D392B}"/>
    <cellStyle name="Inndata 2 8 8" xfId="1318" xr:uid="{7F1BE56D-71E5-4B4E-8F47-CEF8C0C5FAF5}"/>
    <cellStyle name="Inndata 2 8 8 2" xfId="14525" xr:uid="{9EF870A3-4F1D-495B-8746-9D095425371A}"/>
    <cellStyle name="Inndata 2 8 8 2 2" xfId="14526" xr:uid="{E713E621-54D9-459A-AAF5-04010BC19F67}"/>
    <cellStyle name="Inndata 2 8 8 2 2 2" xfId="14527" xr:uid="{531AECB1-4550-41B0-B942-A2E462383745}"/>
    <cellStyle name="Inndata 2 8 8 2 3" xfId="14528" xr:uid="{5E2AE433-103C-4F48-A143-8495DAE35B61}"/>
    <cellStyle name="Inndata 2 8 8 3" xfId="14529" xr:uid="{184F7F1C-45A7-4F16-9363-571C7C33DC8C}"/>
    <cellStyle name="Inndata 2 8 8 3 2" xfId="14530" xr:uid="{D1198875-5D16-467B-BEB4-42A9EB44F6D6}"/>
    <cellStyle name="Inndata 2 8 8 4" xfId="14531" xr:uid="{15CC0D78-96CD-4A10-9F75-766EAC96B374}"/>
    <cellStyle name="Inndata 2 8 8 5" xfId="14524" xr:uid="{13BBAAA2-A4ED-47FD-A40C-971FD05A7EE5}"/>
    <cellStyle name="Inndata 2 8 9" xfId="5285" xr:uid="{4608FAEF-6E2E-417A-B477-5B15DADC1626}"/>
    <cellStyle name="Inndata 2 8 9 2" xfId="14533" xr:uid="{7AF10416-F974-42E1-8701-2D8EFBA33065}"/>
    <cellStyle name="Inndata 2 8 9 2 2" xfId="14534" xr:uid="{FA405553-6EA5-405E-87A4-E2062646B839}"/>
    <cellStyle name="Inndata 2 8 9 3" xfId="14535" xr:uid="{481C013B-3EB2-4A15-AAEE-70827CE8BE7B}"/>
    <cellStyle name="Inndata 2 8 9 4" xfId="14532" xr:uid="{1B03CFD7-6B99-477B-B46C-51B4F972B0F9}"/>
    <cellStyle name="Inndata 2 9" xfId="1319" xr:uid="{B138D26F-C9EC-4D52-A406-5FB1BFD19737}"/>
    <cellStyle name="Inndata 2 9 10" xfId="5308" xr:uid="{3081BF72-0EC6-4D22-B7EE-436C764B12D6}"/>
    <cellStyle name="Inndata 2 9 10 2" xfId="14537" xr:uid="{A4A5BC57-67C6-46E8-8507-F690B8294FBD}"/>
    <cellStyle name="Inndata 2 9 10 2 2" xfId="14538" xr:uid="{504B776C-37D4-4BFD-94FB-21C90A71CAD6}"/>
    <cellStyle name="Inndata 2 9 10 2 2 2" xfId="14539" xr:uid="{C206F77D-BA25-4AFC-A4E9-D8995BEA8935}"/>
    <cellStyle name="Inndata 2 9 10 2 3" xfId="14540" xr:uid="{B94F4683-908A-4211-B77A-AB494A8C7EB8}"/>
    <cellStyle name="Inndata 2 9 10 3" xfId="14541" xr:uid="{3C81DD61-343B-48E5-B0B0-2561AD381677}"/>
    <cellStyle name="Inndata 2 9 10 3 2" xfId="14542" xr:uid="{2E26F902-ED4F-498C-B382-7C216B995731}"/>
    <cellStyle name="Inndata 2 9 10 4" xfId="14543" xr:uid="{D7851065-3689-43D4-8136-BAEEF64B1A27}"/>
    <cellStyle name="Inndata 2 9 10 5" xfId="14536" xr:uid="{133332F5-B77F-4E2D-94E9-6F42D1246D97}"/>
    <cellStyle name="Inndata 2 9 11" xfId="5813" xr:uid="{92772600-1B7E-4043-B0EC-F47179118F1F}"/>
    <cellStyle name="Inndata 2 9 11 2" xfId="14545" xr:uid="{B2D53F9A-BAB0-4B25-84E5-B12F13B52C6B}"/>
    <cellStyle name="Inndata 2 9 11 3" xfId="14544" xr:uid="{735C355F-BC2B-45EF-B811-F3DB99F1C295}"/>
    <cellStyle name="Inndata 2 9 12" xfId="5979" xr:uid="{0FF7E7B2-C52F-46B5-956D-4661F350411C}"/>
    <cellStyle name="Inndata 2 9 2" xfId="1320" xr:uid="{713C0326-30E7-4835-AACF-D868605D7328}"/>
    <cellStyle name="Inndata 2 9 2 2" xfId="1321" xr:uid="{0C5A6404-A1BE-4A93-9E17-E985016D4262}"/>
    <cellStyle name="Inndata 2 9 2 2 2" xfId="14547" xr:uid="{13E176DB-9897-4D0B-A1FD-5599EB9C6BAA}"/>
    <cellStyle name="Inndata 2 9 2 2 2 2" xfId="14548" xr:uid="{8CBC77FB-D341-43AF-9FED-5177564C2F36}"/>
    <cellStyle name="Inndata 2 9 2 2 3" xfId="14549" xr:uid="{BC875749-00FB-4A36-B190-05BCAF5B4607}"/>
    <cellStyle name="Inndata 2 9 2 2 4" xfId="14546" xr:uid="{0BEDA274-51F2-4A21-A90C-0074D85C3EAC}"/>
    <cellStyle name="Inndata 2 9 2 3" xfId="14550" xr:uid="{BBA5BF98-84B9-421D-80FF-9B584B0C47BA}"/>
    <cellStyle name="Inndata 2 9 2 3 2" xfId="14551" xr:uid="{9B800692-D5A4-48C9-86FC-F1211B8A446A}"/>
    <cellStyle name="Inndata 2 9 2 4" xfId="14552" xr:uid="{9FB6AD06-57B8-498B-8CD6-DE5A13F675D7}"/>
    <cellStyle name="Inndata 2 9 2 5" xfId="6764" xr:uid="{799D0D1C-5F95-4161-B2D8-67E749256A00}"/>
    <cellStyle name="Inndata 2 9 3" xfId="1322" xr:uid="{1EB47E96-63D1-41EC-B523-91169DD83105}"/>
    <cellStyle name="Inndata 2 9 3 2" xfId="1323" xr:uid="{5631876C-9B8A-48C7-8D41-33C320851553}"/>
    <cellStyle name="Inndata 2 9 3 2 2" xfId="14554" xr:uid="{8C43B0C5-8018-403B-A749-869C711B5518}"/>
    <cellStyle name="Inndata 2 9 3 2 2 2" xfId="14555" xr:uid="{DF34F313-C356-4678-9666-21528374F3AF}"/>
    <cellStyle name="Inndata 2 9 3 2 3" xfId="14556" xr:uid="{7520291D-4B5E-4ED8-87CB-A327B25EB138}"/>
    <cellStyle name="Inndata 2 9 3 2 4" xfId="14553" xr:uid="{A76EAFA6-39E4-4530-A755-13585DD0E9E8}"/>
    <cellStyle name="Inndata 2 9 3 3" xfId="14557" xr:uid="{C7BE3DAA-25FD-4F0D-ABE4-4135032CFB95}"/>
    <cellStyle name="Inndata 2 9 3 3 2" xfId="14558" xr:uid="{91CD215E-E3CA-4A63-ABF2-6196E61CAF7E}"/>
    <cellStyle name="Inndata 2 9 3 4" xfId="14559" xr:uid="{5A881856-1767-417E-8606-DA59F35E7D49}"/>
    <cellStyle name="Inndata 2 9 3 5" xfId="6765" xr:uid="{7BD9D030-9CD0-42CB-9F0D-71C031DEF9A6}"/>
    <cellStyle name="Inndata 2 9 4" xfId="1324" xr:uid="{B3FB7F7B-031C-45D4-9AFB-EBC75F1D36D1}"/>
    <cellStyle name="Inndata 2 9 4 2" xfId="1325" xr:uid="{B648891A-85F7-4A60-B539-A8400290D4E1}"/>
    <cellStyle name="Inndata 2 9 4 2 2" xfId="14561" xr:uid="{22F70F6A-8805-40C0-9994-7B2846FA7296}"/>
    <cellStyle name="Inndata 2 9 4 2 2 2" xfId="14562" xr:uid="{CB221EF4-59A5-4086-AE0B-BBFD2FC16A0D}"/>
    <cellStyle name="Inndata 2 9 4 2 3" xfId="14563" xr:uid="{6CEBC994-E0C2-4B86-8987-0B06F0F30D78}"/>
    <cellStyle name="Inndata 2 9 4 2 4" xfId="14560" xr:uid="{E57E5433-3F4C-41AF-834C-D8CE3354CBC1}"/>
    <cellStyle name="Inndata 2 9 4 3" xfId="14564" xr:uid="{17841A31-2DAB-4371-A90D-31C5DF6318F7}"/>
    <cellStyle name="Inndata 2 9 4 3 2" xfId="14565" xr:uid="{F079FC13-2156-45DE-8B0D-CBA1FF66C0AB}"/>
    <cellStyle name="Inndata 2 9 4 4" xfId="14566" xr:uid="{4AA62001-4E0F-4A7F-8895-3354F43C21FC}"/>
    <cellStyle name="Inndata 2 9 4 5" xfId="6766" xr:uid="{A07D5086-E26B-4FA5-A71A-1DA652F4A76D}"/>
    <cellStyle name="Inndata 2 9 5" xfId="1326" xr:uid="{CB52B166-9673-4CDC-AEFE-6351DED8E6EB}"/>
    <cellStyle name="Inndata 2 9 5 2" xfId="1327" xr:uid="{472320FE-8C52-4715-93AB-25F42D13E903}"/>
    <cellStyle name="Inndata 2 9 5 2 2" xfId="14568" xr:uid="{D8CE4DC5-95DB-45D7-BAD0-52A02183C1A5}"/>
    <cellStyle name="Inndata 2 9 5 2 2 2" xfId="14569" xr:uid="{6FB8E724-9629-4E90-80E4-A9C3828737FC}"/>
    <cellStyle name="Inndata 2 9 5 2 3" xfId="14570" xr:uid="{632660D9-38AC-40ED-BDE2-1176ED944402}"/>
    <cellStyle name="Inndata 2 9 5 2 4" xfId="14567" xr:uid="{D3C21C04-C87A-40FF-91B5-E1BC8C421F50}"/>
    <cellStyle name="Inndata 2 9 5 3" xfId="14571" xr:uid="{1C893615-BEAF-484A-9654-3F2B132042BF}"/>
    <cellStyle name="Inndata 2 9 5 3 2" xfId="14572" xr:uid="{4AC6B50C-8B55-4039-9F8F-B9114AAFD424}"/>
    <cellStyle name="Inndata 2 9 5 4" xfId="14573" xr:uid="{D51B244A-F88B-4D03-AAFF-E42EFE69C0FC}"/>
    <cellStyle name="Inndata 2 9 5 5" xfId="6767" xr:uid="{2BD1894C-0C7B-467E-9157-BFCC05668042}"/>
    <cellStyle name="Inndata 2 9 6" xfId="1328" xr:uid="{45C6483F-0159-4C0A-B7F8-4B7701BE940D}"/>
    <cellStyle name="Inndata 2 9 6 2" xfId="1329" xr:uid="{EC02DE21-52F7-4DA0-919F-9B9BD15BA5A2}"/>
    <cellStyle name="Inndata 2 9 6 2 2" xfId="14575" xr:uid="{B7CA827D-AD13-4802-8398-98D6275865B6}"/>
    <cellStyle name="Inndata 2 9 6 2 2 2" xfId="14576" xr:uid="{C7E48BDF-7310-4744-A07A-FD1A424BA40F}"/>
    <cellStyle name="Inndata 2 9 6 2 3" xfId="14577" xr:uid="{05CE864A-721A-43AA-A19B-595BDAE6E34A}"/>
    <cellStyle name="Inndata 2 9 6 2 4" xfId="14574" xr:uid="{30F87C38-A386-4E33-9CE2-129C234A488D}"/>
    <cellStyle name="Inndata 2 9 6 3" xfId="14578" xr:uid="{FA51C634-B803-4EA1-8E06-573EB0010025}"/>
    <cellStyle name="Inndata 2 9 6 3 2" xfId="14579" xr:uid="{4007B9FF-0BF7-490D-B99A-C5F205E6FB34}"/>
    <cellStyle name="Inndata 2 9 6 4" xfId="14580" xr:uid="{E0036B2A-D121-4081-807F-29DB59FCBE95}"/>
    <cellStyle name="Inndata 2 9 6 5" xfId="6768" xr:uid="{5C072E86-9905-43F5-BCD1-3261E28508AB}"/>
    <cellStyle name="Inndata 2 9 7" xfId="1330" xr:uid="{57A36551-86A7-4033-9805-A867C1BD4413}"/>
    <cellStyle name="Inndata 2 9 7 2" xfId="1331" xr:uid="{88EAAF6D-94AB-4D57-93DF-6545955160B1}"/>
    <cellStyle name="Inndata 2 9 7 2 2" xfId="14582" xr:uid="{5B830F38-793B-4F7B-8A21-C54BDFB8A69F}"/>
    <cellStyle name="Inndata 2 9 7 2 2 2" xfId="14583" xr:uid="{CCAB722F-9370-4258-ACE0-F18A055DC66D}"/>
    <cellStyle name="Inndata 2 9 7 2 3" xfId="14584" xr:uid="{09824F8E-B5C1-4511-A247-BDB220494ADA}"/>
    <cellStyle name="Inndata 2 9 7 2 4" xfId="14581" xr:uid="{3C409476-1782-4BF8-BD86-F3A44F337B0A}"/>
    <cellStyle name="Inndata 2 9 7 3" xfId="14585" xr:uid="{4BB0C431-1A1E-4D40-A7EE-7A17CF67D967}"/>
    <cellStyle name="Inndata 2 9 7 3 2" xfId="14586" xr:uid="{82E372CC-08F8-4F94-B11B-1AFDB4A08BB7}"/>
    <cellStyle name="Inndata 2 9 7 4" xfId="14587" xr:uid="{6E18FC0E-224B-45A2-B3AC-651F443B63E3}"/>
    <cellStyle name="Inndata 2 9 7 5" xfId="6769" xr:uid="{0A301715-AE6B-404E-9909-316893AC0907}"/>
    <cellStyle name="Inndata 2 9 8" xfId="1332" xr:uid="{92796D2B-B385-42DE-B3F4-DF87289259CA}"/>
    <cellStyle name="Inndata 2 9 8 2" xfId="14589" xr:uid="{6E677D27-6396-4FEB-A4BA-964315BB4139}"/>
    <cellStyle name="Inndata 2 9 8 2 2" xfId="14590" xr:uid="{74E63056-9B33-4D6A-B221-695F46F9231A}"/>
    <cellStyle name="Inndata 2 9 8 2 2 2" xfId="14591" xr:uid="{7AD37360-2A8F-4A81-B928-FBAB5A4F62A6}"/>
    <cellStyle name="Inndata 2 9 8 2 3" xfId="14592" xr:uid="{43C5FA33-B127-4DBF-AB74-4F989F1D4A6A}"/>
    <cellStyle name="Inndata 2 9 8 3" xfId="14593" xr:uid="{83FA8F00-DC46-45EA-A519-EA74F7B2B13A}"/>
    <cellStyle name="Inndata 2 9 8 3 2" xfId="14594" xr:uid="{80DD4778-7C62-4DC8-A587-865EB81B0092}"/>
    <cellStyle name="Inndata 2 9 8 4" xfId="14595" xr:uid="{6FF85121-10D7-4220-BF45-5677A103684D}"/>
    <cellStyle name="Inndata 2 9 8 5" xfId="14588" xr:uid="{B6A5F5C7-EB10-4A2A-8049-51B7B3CB9778}"/>
    <cellStyle name="Inndata 2 9 9" xfId="5233" xr:uid="{A6705E0B-2C64-4FD7-8F5B-4CF5149D0E26}"/>
    <cellStyle name="Inndata 2 9 9 2" xfId="14597" xr:uid="{5DD8987E-4248-4494-AA5E-E1B4A310E464}"/>
    <cellStyle name="Inndata 2 9 9 2 2" xfId="14598" xr:uid="{0261CF8E-368D-4841-882B-AD1605F002B5}"/>
    <cellStyle name="Inndata 2 9 9 3" xfId="14599" xr:uid="{00C2A3F9-9934-4C80-BB6A-EDCD8C291779}"/>
    <cellStyle name="Inndata 2 9 9 4" xfId="14596" xr:uid="{0256B4D4-B499-4271-BC12-C8D1F6EE1E6C}"/>
    <cellStyle name="Input 10" xfId="1334" xr:uid="{6E502D4B-7914-45C6-81BC-E2FCA27C7D87}"/>
    <cellStyle name="Input 10 10" xfId="5565" xr:uid="{F9FD29EC-2628-4ADA-9FB8-E7DB07B3526F}"/>
    <cellStyle name="Input 10 10 2" xfId="14601" xr:uid="{048906E8-5F53-45F6-80B7-9EED4525D3CF}"/>
    <cellStyle name="Input 10 10 2 2" xfId="14602" xr:uid="{27365DC3-1CFA-4A9D-BB96-89954A1EC124}"/>
    <cellStyle name="Input 10 10 2 2 2" xfId="14603" xr:uid="{49519B8C-5D33-41F2-A2ED-F58CDB072B5A}"/>
    <cellStyle name="Input 10 10 2 3" xfId="14604" xr:uid="{0CCA11A7-FEF4-44D9-B7EF-CE2C089923C7}"/>
    <cellStyle name="Input 10 10 3" xfId="14605" xr:uid="{DC66FF74-21F0-44D3-805B-6E15C0DBE5FE}"/>
    <cellStyle name="Input 10 10 3 2" xfId="14606" xr:uid="{9B091B97-246A-4FE5-8DF1-5DDE2D69BAF8}"/>
    <cellStyle name="Input 10 10 4" xfId="14607" xr:uid="{A426B9E4-6669-408B-88A6-538D172D8909}"/>
    <cellStyle name="Input 10 10 5" xfId="14600" xr:uid="{1BE3B363-84FA-4920-A0FE-2B3A0D839384}"/>
    <cellStyle name="Input 10 11" xfId="5802" xr:uid="{48921F01-C396-4D94-AEEC-7CB2C8F99EFB}"/>
    <cellStyle name="Input 10 11 2" xfId="14609" xr:uid="{41F023DA-30B7-4D23-BFB6-863751D84C72}"/>
    <cellStyle name="Input 10 11 3" xfId="14608" xr:uid="{ECF1A2C8-2496-46DB-9CBA-6D473180762A}"/>
    <cellStyle name="Input 10 12" xfId="6072" xr:uid="{28288ED6-3D66-449D-8F5D-034002153D1A}"/>
    <cellStyle name="Input 10 2" xfId="1335" xr:uid="{F60FD1D0-DFCF-4AAD-A535-A2152AEB5859}"/>
    <cellStyle name="Input 10 2 2" xfId="1336" xr:uid="{CD151505-DFB7-4AE0-8424-19F3845AABA7}"/>
    <cellStyle name="Input 10 2 2 2" xfId="14611" xr:uid="{0A06276E-875B-4D72-B625-2F876D453772}"/>
    <cellStyle name="Input 10 2 2 2 2" xfId="14612" xr:uid="{BBFCA093-6179-4618-A038-BF6979B86388}"/>
    <cellStyle name="Input 10 2 2 3" xfId="14613" xr:uid="{77C263F6-405D-4373-B4CE-8311BD1A0A20}"/>
    <cellStyle name="Input 10 2 2 4" xfId="14610" xr:uid="{0580C7EC-36ED-492C-BD0C-B8F23FA6C421}"/>
    <cellStyle name="Input 10 2 3" xfId="14614" xr:uid="{87EC8136-9A40-4C39-BA80-5DD05F0E566D}"/>
    <cellStyle name="Input 10 2 3 2" xfId="14615" xr:uid="{A642AE89-B863-46DE-89E1-13F334CF0910}"/>
    <cellStyle name="Input 10 2 4" xfId="14616" xr:uid="{B282A16A-9C59-40C6-8533-660CB47B7392}"/>
    <cellStyle name="Input 10 2 5" xfId="6770" xr:uid="{A6B57786-EB9C-42AE-B47C-DB1BD1BCAC78}"/>
    <cellStyle name="Input 10 3" xfId="1337" xr:uid="{34BF2D04-7882-4C0B-BB92-9C4A914C8FCF}"/>
    <cellStyle name="Input 10 3 2" xfId="1338" xr:uid="{2FD18495-A8CA-4383-A886-005300527597}"/>
    <cellStyle name="Input 10 3 2 2" xfId="14618" xr:uid="{58F27B1E-63AB-45FF-93D6-003CDDAC7353}"/>
    <cellStyle name="Input 10 3 2 2 2" xfId="14619" xr:uid="{79194530-7F52-4045-9E57-7CCB7E355D26}"/>
    <cellStyle name="Input 10 3 2 3" xfId="14620" xr:uid="{3AB95F26-5EC3-490A-98EE-49F13CB86B03}"/>
    <cellStyle name="Input 10 3 2 4" xfId="14617" xr:uid="{3CB3B603-F3D4-41D2-9E0F-B647954C5149}"/>
    <cellStyle name="Input 10 3 3" xfId="14621" xr:uid="{66854229-9844-4623-A22E-85A1A6803BEF}"/>
    <cellStyle name="Input 10 3 3 2" xfId="14622" xr:uid="{B8CB5587-D6B8-4981-8C8E-211A2AFC1C3F}"/>
    <cellStyle name="Input 10 3 4" xfId="14623" xr:uid="{9626FB7C-CDF2-4EB5-BE54-F10914DFF59E}"/>
    <cellStyle name="Input 10 3 5" xfId="6771" xr:uid="{D12387F8-FC1A-4A2E-B165-6D610F7A6254}"/>
    <cellStyle name="Input 10 4" xfId="1339" xr:uid="{206CD8EA-403D-4B27-B552-4F6CCE1B2F53}"/>
    <cellStyle name="Input 10 4 2" xfId="1340" xr:uid="{FD0CE503-E8CE-4E18-92FB-6880205D7063}"/>
    <cellStyle name="Input 10 4 2 2" xfId="14625" xr:uid="{A94EF758-65FA-40F6-87A2-F689A65D757D}"/>
    <cellStyle name="Input 10 4 2 2 2" xfId="14626" xr:uid="{EE884FC9-F620-4069-924D-4FF84016BCF0}"/>
    <cellStyle name="Input 10 4 2 3" xfId="14627" xr:uid="{0902D86A-C847-4F12-9E9C-780A95DBB962}"/>
    <cellStyle name="Input 10 4 2 4" xfId="14624" xr:uid="{714C6CEE-09BB-4607-9013-490301A192C6}"/>
    <cellStyle name="Input 10 4 3" xfId="14628" xr:uid="{5FEE6D53-BBAB-4272-B278-FEF2C0E3CE1E}"/>
    <cellStyle name="Input 10 4 3 2" xfId="14629" xr:uid="{13B08091-723E-4EDB-B508-DAAC5825A481}"/>
    <cellStyle name="Input 10 4 4" xfId="14630" xr:uid="{0EA044E2-2874-400F-BED1-E38E481158DF}"/>
    <cellStyle name="Input 10 4 5" xfId="6772" xr:uid="{E6FDB40F-D3A4-49D8-BDD0-452B2D5492BC}"/>
    <cellStyle name="Input 10 5" xfId="1341" xr:uid="{1B47F232-A478-48F0-AC23-45CA27565F09}"/>
    <cellStyle name="Input 10 5 2" xfId="1342" xr:uid="{6A392521-28B1-4BF2-9A67-45BF01A765FF}"/>
    <cellStyle name="Input 10 5 2 2" xfId="14632" xr:uid="{615497C7-BE8C-43D7-8DB6-3D57B3CA7C47}"/>
    <cellStyle name="Input 10 5 2 2 2" xfId="14633" xr:uid="{0E483261-C0DC-41D4-928D-864622B839B7}"/>
    <cellStyle name="Input 10 5 2 3" xfId="14634" xr:uid="{AD8D33A7-C8F5-4832-A6F7-F6EA7B319DD1}"/>
    <cellStyle name="Input 10 5 2 4" xfId="14631" xr:uid="{00F0F5DA-6BBC-47F7-8BD7-278E9E96D6C3}"/>
    <cellStyle name="Input 10 5 3" xfId="14635" xr:uid="{276DBA9A-1870-4FB6-8B4D-D83FE255800F}"/>
    <cellStyle name="Input 10 5 3 2" xfId="14636" xr:uid="{93E2AAD6-8660-49F8-8527-FFEF7042C123}"/>
    <cellStyle name="Input 10 5 4" xfId="14637" xr:uid="{3E9ED09A-1791-48A3-A5AC-8FC60F7E7DE3}"/>
    <cellStyle name="Input 10 5 5" xfId="6773" xr:uid="{E6A17608-C8E6-4B9D-9DF0-B02EE17644B0}"/>
    <cellStyle name="Input 10 6" xfId="1343" xr:uid="{DF20E18A-F0AC-4F47-B9D5-98555D5C1354}"/>
    <cellStyle name="Input 10 6 2" xfId="1344" xr:uid="{3DA42E1A-D2DE-406F-969B-A995438EDBF4}"/>
    <cellStyle name="Input 10 6 2 2" xfId="14639" xr:uid="{6D76A442-3422-4F36-BF73-CA6836B4F67E}"/>
    <cellStyle name="Input 10 6 2 2 2" xfId="14640" xr:uid="{EB42FD2D-D9A4-4644-AD78-C60C69157D6F}"/>
    <cellStyle name="Input 10 6 2 3" xfId="14641" xr:uid="{838D1310-2563-48BB-9A82-D2F3A1D174AA}"/>
    <cellStyle name="Input 10 6 2 4" xfId="14638" xr:uid="{DE831FF2-A04F-41B7-982E-E50BC3EAE162}"/>
    <cellStyle name="Input 10 6 3" xfId="14642" xr:uid="{B9ADCBA8-A798-444B-897D-F075FD246BC5}"/>
    <cellStyle name="Input 10 6 3 2" xfId="14643" xr:uid="{A8CACBC1-03A0-4452-90D4-CF94604D234C}"/>
    <cellStyle name="Input 10 6 4" xfId="14644" xr:uid="{3ACBBB5C-9FE0-4E91-85F0-266BCCC8CA46}"/>
    <cellStyle name="Input 10 6 5" xfId="6774" xr:uid="{CE34DA7F-B428-4B46-8B8C-EB175422FF20}"/>
    <cellStyle name="Input 10 7" xfId="1345" xr:uid="{E5B6FCD6-CEE5-4F6E-B537-6A0681A849B8}"/>
    <cellStyle name="Input 10 7 2" xfId="1346" xr:uid="{F6382D0E-FB89-411E-B6E2-1BCCD2401E76}"/>
    <cellStyle name="Input 10 7 2 2" xfId="14646" xr:uid="{822C8AD5-4671-4064-9077-0556788A7F6E}"/>
    <cellStyle name="Input 10 7 2 2 2" xfId="14647" xr:uid="{D88E7365-3E86-48DD-92F3-775B72FFA728}"/>
    <cellStyle name="Input 10 7 2 3" xfId="14648" xr:uid="{41DDD61D-9D3F-49A8-BA51-910483335547}"/>
    <cellStyle name="Input 10 7 2 4" xfId="14645" xr:uid="{911FF301-DAC0-4F12-8654-9D120220C976}"/>
    <cellStyle name="Input 10 7 3" xfId="14649" xr:uid="{9C7D1BF4-53F2-4CA6-858A-E5D260390634}"/>
    <cellStyle name="Input 10 7 3 2" xfId="14650" xr:uid="{A4EC58D3-4885-4D6E-A522-DDA486836099}"/>
    <cellStyle name="Input 10 7 4" xfId="14651" xr:uid="{208CFFB1-7B7B-4D72-9ADC-67653A591F80}"/>
    <cellStyle name="Input 10 7 5" xfId="6775" xr:uid="{527A720F-A1AB-4E4F-938F-B32565993AC2}"/>
    <cellStyle name="Input 10 8" xfId="1347" xr:uid="{55737854-191C-4303-B83B-003FE8625C58}"/>
    <cellStyle name="Input 10 8 2" xfId="14653" xr:uid="{AC189E95-C387-4ED4-90B5-AFA71287030E}"/>
    <cellStyle name="Input 10 8 2 2" xfId="14654" xr:uid="{8EFD9A80-7AC1-483F-B61A-94BCCA2077D9}"/>
    <cellStyle name="Input 10 8 2 2 2" xfId="14655" xr:uid="{7C2C42ED-76B2-45D2-BA26-2DA626D6F91F}"/>
    <cellStyle name="Input 10 8 2 3" xfId="14656" xr:uid="{71B4B311-2D6F-4681-80DA-B21CB53F75E2}"/>
    <cellStyle name="Input 10 8 3" xfId="14657" xr:uid="{1C5AF587-9CA0-4CB6-AFA1-2920F63F5F78}"/>
    <cellStyle name="Input 10 8 3 2" xfId="14658" xr:uid="{665D0AEA-E4BC-4F20-8AE9-65E473204407}"/>
    <cellStyle name="Input 10 8 4" xfId="14659" xr:uid="{6D0F130D-BD25-48EA-917A-1E6B3007F9D7}"/>
    <cellStyle name="Input 10 8 5" xfId="14652" xr:uid="{A0EDAFB6-F07A-415A-98D7-AB32B27B0F10}"/>
    <cellStyle name="Input 10 9" xfId="5286" xr:uid="{FC7180DD-EBB4-4C51-921E-6F231099E456}"/>
    <cellStyle name="Input 10 9 2" xfId="14661" xr:uid="{9E64BEB2-171E-4310-AF56-55ED423CF82E}"/>
    <cellStyle name="Input 10 9 2 2" xfId="14662" xr:uid="{CF6E57B7-4374-4807-98F9-56D547D0126C}"/>
    <cellStyle name="Input 10 9 3" xfId="14663" xr:uid="{5BC8A14F-024F-4636-AB64-08063ED9F3E8}"/>
    <cellStyle name="Input 10 9 4" xfId="14660" xr:uid="{A134A2AF-A04C-44BD-ABAE-40427BF9BDA9}"/>
    <cellStyle name="Input 11" xfId="1348" xr:uid="{2E5E4569-D5A2-442A-8E97-88BB69DBD19D}"/>
    <cellStyle name="Input 11 10" xfId="5320" xr:uid="{C7B7E80D-115A-4C1A-8D22-6FF0443F5A5F}"/>
    <cellStyle name="Input 11 10 2" xfId="14665" xr:uid="{4C5C01B0-02DB-4F70-A0A2-0A25210799B7}"/>
    <cellStyle name="Input 11 10 2 2" xfId="14666" xr:uid="{EBD7683D-BEA3-4F8D-B77E-28C90E951988}"/>
    <cellStyle name="Input 11 10 2 2 2" xfId="14667" xr:uid="{A0049F38-802B-4F79-AE21-0AA7F0D17145}"/>
    <cellStyle name="Input 11 10 2 3" xfId="14668" xr:uid="{5A51C413-604E-4889-A734-50FC8D5A353A}"/>
    <cellStyle name="Input 11 10 3" xfId="14669" xr:uid="{A8C37054-0115-4493-9BEB-643453466407}"/>
    <cellStyle name="Input 11 10 3 2" xfId="14670" xr:uid="{9AD69A57-2EB8-4FE3-A6CB-1EE75C62E2BD}"/>
    <cellStyle name="Input 11 10 4" xfId="14671" xr:uid="{AEC1C309-0BDC-4537-91C3-16BD692EFF23}"/>
    <cellStyle name="Input 11 10 5" xfId="14664" xr:uid="{F75D4A00-059F-4189-BC1F-4E3F0CA6250B}"/>
    <cellStyle name="Input 11 11" xfId="5763" xr:uid="{E14A4B77-96C1-44D3-BC10-D9EB818BA329}"/>
    <cellStyle name="Input 11 11 2" xfId="14673" xr:uid="{9A995DE5-AE07-42B6-AC43-87DDCFA679E8}"/>
    <cellStyle name="Input 11 11 3" xfId="14672" xr:uid="{407C085F-B4BF-4112-9F1C-EF221F137145}"/>
    <cellStyle name="Input 11 12" xfId="5878" xr:uid="{65E4E77A-81BF-42BA-9CE5-584EF13405AA}"/>
    <cellStyle name="Input 11 2" xfId="1349" xr:uid="{7AF3E984-A0D7-4551-9664-6C924CDF7A3E}"/>
    <cellStyle name="Input 11 2 2" xfId="1350" xr:uid="{63D4E169-03D6-4CB3-A543-FEABFF488AA7}"/>
    <cellStyle name="Input 11 2 2 2" xfId="14675" xr:uid="{EB9898E8-ED83-41F2-8CFC-FE8E01C18BD9}"/>
    <cellStyle name="Input 11 2 2 2 2" xfId="14676" xr:uid="{CDACEAA3-0974-4D5E-AA0F-DA5B82B1E7D7}"/>
    <cellStyle name="Input 11 2 2 3" xfId="14677" xr:uid="{FA949383-514E-4D75-AD11-E2034F3692A1}"/>
    <cellStyle name="Input 11 2 2 4" xfId="14674" xr:uid="{8E31680E-C3ED-49EF-B38F-0F861F2696AD}"/>
    <cellStyle name="Input 11 2 3" xfId="14678" xr:uid="{28E0D8A9-02A4-4179-BDB2-CB3605697C40}"/>
    <cellStyle name="Input 11 2 3 2" xfId="14679" xr:uid="{A36DF800-6CBE-4E8B-9D9D-CAA49E2F33A3}"/>
    <cellStyle name="Input 11 2 4" xfId="14680" xr:uid="{A4E305F7-FFD8-47D1-BCD7-46441E219DB9}"/>
    <cellStyle name="Input 11 2 5" xfId="6776" xr:uid="{F0F3B6EE-08E4-4BCC-82D5-AE300AA71DD7}"/>
    <cellStyle name="Input 11 3" xfId="1351" xr:uid="{7E080DED-0D95-4301-AD02-F975E162BD6D}"/>
    <cellStyle name="Input 11 3 2" xfId="1352" xr:uid="{7539FF38-86B8-429C-987E-4077F7BE9892}"/>
    <cellStyle name="Input 11 3 2 2" xfId="14682" xr:uid="{3697607F-2769-4E9E-8764-5700913FF23E}"/>
    <cellStyle name="Input 11 3 2 2 2" xfId="14683" xr:uid="{49683CD3-2265-4FBC-AA99-5FF046F4E399}"/>
    <cellStyle name="Input 11 3 2 3" xfId="14684" xr:uid="{20F02540-044F-45C9-B361-E0CB17FA25FD}"/>
    <cellStyle name="Input 11 3 2 4" xfId="14681" xr:uid="{C20507A5-BC1F-48F2-B78A-D8970ABCBDD5}"/>
    <cellStyle name="Input 11 3 3" xfId="14685" xr:uid="{5C5A3AD9-E61D-4D6D-8350-F8280B13B87D}"/>
    <cellStyle name="Input 11 3 3 2" xfId="14686" xr:uid="{4E7E7D83-68A7-4524-86EC-77987CCCC132}"/>
    <cellStyle name="Input 11 3 4" xfId="14687" xr:uid="{0DE489F7-EADC-4DDC-ACC9-ACA430D5E62D}"/>
    <cellStyle name="Input 11 3 5" xfId="6777" xr:uid="{863BBA6C-3D4C-45A9-A313-8A49403C9DC9}"/>
    <cellStyle name="Input 11 4" xfId="1353" xr:uid="{E05D06CE-FA19-40DB-BC03-A03DCBD34273}"/>
    <cellStyle name="Input 11 4 2" xfId="1354" xr:uid="{4F1D68BC-F786-4EB4-A7FC-33E8A0C5FFFE}"/>
    <cellStyle name="Input 11 4 2 2" xfId="14689" xr:uid="{F16C8588-745F-4C39-AE93-C66A2D5D0C80}"/>
    <cellStyle name="Input 11 4 2 2 2" xfId="14690" xr:uid="{9A54B13A-A37A-4632-8D81-5175926D7097}"/>
    <cellStyle name="Input 11 4 2 3" xfId="14691" xr:uid="{2A3E6177-F10E-4CF0-BFEA-AAA48C760F72}"/>
    <cellStyle name="Input 11 4 2 4" xfId="14688" xr:uid="{AB358BA9-1432-4F42-8321-112D0A3C4F23}"/>
    <cellStyle name="Input 11 4 3" xfId="14692" xr:uid="{18EC497F-890F-4681-B74E-19EA9505ED14}"/>
    <cellStyle name="Input 11 4 3 2" xfId="14693" xr:uid="{AB4382A4-4381-468F-9A85-BD03BE159AE7}"/>
    <cellStyle name="Input 11 4 4" xfId="14694" xr:uid="{AE12E219-4CA7-47EB-B80F-D0536336767C}"/>
    <cellStyle name="Input 11 4 5" xfId="6778" xr:uid="{7845FEF9-3B82-4BD3-8F35-7064658FE333}"/>
    <cellStyle name="Input 11 5" xfId="1355" xr:uid="{B1F49565-17FB-42D8-A66F-98AFA6D03811}"/>
    <cellStyle name="Input 11 5 2" xfId="1356" xr:uid="{C971234F-CAE1-446A-94A0-60DDE45F23D1}"/>
    <cellStyle name="Input 11 5 2 2" xfId="14696" xr:uid="{D2AB87D1-114D-46A1-B2A6-E1CD495EA8CA}"/>
    <cellStyle name="Input 11 5 2 2 2" xfId="14697" xr:uid="{03B3966C-D511-4B28-8AB6-3878BF7D06B9}"/>
    <cellStyle name="Input 11 5 2 3" xfId="14698" xr:uid="{8979DFD2-FE62-4548-B902-226996DD05E7}"/>
    <cellStyle name="Input 11 5 2 4" xfId="14695" xr:uid="{D6D520C8-075E-42F1-A837-FC48AF5BF037}"/>
    <cellStyle name="Input 11 5 3" xfId="14699" xr:uid="{60058C8F-0D2F-4E95-95EE-451EF4F3987C}"/>
    <cellStyle name="Input 11 5 3 2" xfId="14700" xr:uid="{529D3B36-D5F7-48EB-9943-54782B2BC915}"/>
    <cellStyle name="Input 11 5 4" xfId="14701" xr:uid="{265351D1-20B2-48A3-8C65-ED012C568814}"/>
    <cellStyle name="Input 11 5 5" xfId="6779" xr:uid="{02688E95-5F28-4D12-BBA8-75D57594CE5F}"/>
    <cellStyle name="Input 11 6" xfId="1357" xr:uid="{67E57915-8419-41A2-9B06-0F5313D19788}"/>
    <cellStyle name="Input 11 6 2" xfId="1358" xr:uid="{C5EF2824-31A7-49C2-BEA1-932480728AE8}"/>
    <cellStyle name="Input 11 6 2 2" xfId="14703" xr:uid="{35303155-F4B2-4549-9B87-BFEA46688B4C}"/>
    <cellStyle name="Input 11 6 2 2 2" xfId="14704" xr:uid="{D8ACFB7D-21F6-4F83-BFDB-288E4D87939C}"/>
    <cellStyle name="Input 11 6 2 3" xfId="14705" xr:uid="{CB644E5E-461B-4846-BF50-124F2F8152FC}"/>
    <cellStyle name="Input 11 6 2 4" xfId="14702" xr:uid="{8E12EF2E-A66E-46AA-BABE-EAA3FAD6FC71}"/>
    <cellStyle name="Input 11 6 3" xfId="14706" xr:uid="{96992712-6CA2-4298-B629-CB0978F35BAB}"/>
    <cellStyle name="Input 11 6 3 2" xfId="14707" xr:uid="{1C1F0595-242B-4AAD-8D70-A72E216BEA06}"/>
    <cellStyle name="Input 11 6 4" xfId="14708" xr:uid="{F48552F1-009F-4CEC-9029-204CF1C0F2B7}"/>
    <cellStyle name="Input 11 6 5" xfId="6780" xr:uid="{1EB3D320-8123-43D4-87BC-851E46D56458}"/>
    <cellStyle name="Input 11 7" xfId="1359" xr:uid="{F7F8DD17-323B-43CC-841D-70FEE978755E}"/>
    <cellStyle name="Input 11 7 2" xfId="1360" xr:uid="{5E804247-81A0-4DB8-812E-D30E01677560}"/>
    <cellStyle name="Input 11 7 2 2" xfId="14710" xr:uid="{3816ED75-6C8E-4FFD-8D9B-07919B8A0F6C}"/>
    <cellStyle name="Input 11 7 2 2 2" xfId="14711" xr:uid="{A94AC25A-7500-4DFC-B7B2-1FDE542A9811}"/>
    <cellStyle name="Input 11 7 2 3" xfId="14712" xr:uid="{512328F9-6E38-48EF-828F-15C247D25770}"/>
    <cellStyle name="Input 11 7 2 4" xfId="14709" xr:uid="{E7BB843B-3694-4218-8D75-2D001155759F}"/>
    <cellStyle name="Input 11 7 3" xfId="14713" xr:uid="{087C01E8-0A97-4B5D-B7BB-E27C5EC31075}"/>
    <cellStyle name="Input 11 7 3 2" xfId="14714" xr:uid="{B9038B3B-FFA9-4099-8F98-F2FADDAB151A}"/>
    <cellStyle name="Input 11 7 4" xfId="14715" xr:uid="{BB54187B-0E7F-4931-8DD2-A9E841FC3AB1}"/>
    <cellStyle name="Input 11 7 5" xfId="6781" xr:uid="{018364F9-FB30-4F4B-B706-A00C3E502900}"/>
    <cellStyle name="Input 11 8" xfId="1361" xr:uid="{665B2F9E-A15C-4CD3-958B-612977FD049E}"/>
    <cellStyle name="Input 11 8 2" xfId="14717" xr:uid="{E7907DA4-871D-4BA2-BC0E-C7140EBB8021}"/>
    <cellStyle name="Input 11 8 2 2" xfId="14718" xr:uid="{ECB4B7C9-7E41-4B89-868C-03A46A5516DB}"/>
    <cellStyle name="Input 11 8 2 2 2" xfId="14719" xr:uid="{EDD0DC38-E919-46E3-8249-361F057AD2C5}"/>
    <cellStyle name="Input 11 8 2 3" xfId="14720" xr:uid="{CC901629-0A54-483A-BBAB-7BC080259DB7}"/>
    <cellStyle name="Input 11 8 3" xfId="14721" xr:uid="{F8D63697-3EDE-4847-8734-1DE8E7BB0055}"/>
    <cellStyle name="Input 11 8 3 2" xfId="14722" xr:uid="{F626E24D-726A-475C-B147-00A963D711B9}"/>
    <cellStyle name="Input 11 8 4" xfId="14723" xr:uid="{18536505-FA38-45E6-815C-589BC8400F53}"/>
    <cellStyle name="Input 11 8 5" xfId="14716" xr:uid="{4F88CD8A-9632-4763-9AC0-67DFC14DC041}"/>
    <cellStyle name="Input 11 9" xfId="5232" xr:uid="{193FA3F6-3758-445A-94BC-EABBE795D3A7}"/>
    <cellStyle name="Input 11 9 2" xfId="14725" xr:uid="{5264EE2A-F7E4-4DEB-8027-3BF48655EB2A}"/>
    <cellStyle name="Input 11 9 2 2" xfId="14726" xr:uid="{507188CA-09B4-45AC-A87C-DBB79D164C94}"/>
    <cellStyle name="Input 11 9 3" xfId="14727" xr:uid="{69FC8B6D-58FB-438E-8202-3F77EFAB66A7}"/>
    <cellStyle name="Input 11 9 4" xfId="14724" xr:uid="{D47D35C8-4197-4B13-84D6-EDD96FC26999}"/>
    <cellStyle name="Input 12" xfId="1362" xr:uid="{5C92BE84-2D5C-4F29-A677-63A367F3513A}"/>
    <cellStyle name="Input 12 10" xfId="5319" xr:uid="{843B7B3F-5110-46A6-814C-8921A5E7DAB7}"/>
    <cellStyle name="Input 12 10 2" xfId="14729" xr:uid="{1F5275D4-2570-4285-A083-99D7BC69D589}"/>
    <cellStyle name="Input 12 10 2 2" xfId="14730" xr:uid="{37F4BE87-545A-405B-9989-8D40791CE065}"/>
    <cellStyle name="Input 12 10 2 2 2" xfId="14731" xr:uid="{5DF5E4FA-9BF7-4FC4-9BDB-21F464E3FBE0}"/>
    <cellStyle name="Input 12 10 2 3" xfId="14732" xr:uid="{52E7B21C-B8F8-41A1-8758-290D80F8049A}"/>
    <cellStyle name="Input 12 10 3" xfId="14733" xr:uid="{23B9FB6D-AF97-4CF3-B6C3-88B9CBD57159}"/>
    <cellStyle name="Input 12 10 3 2" xfId="14734" xr:uid="{B4443F35-9EB6-4EC4-8A4F-388DBD361372}"/>
    <cellStyle name="Input 12 10 4" xfId="14735" xr:uid="{688CBC83-17F2-4431-B360-13DFC28450AA}"/>
    <cellStyle name="Input 12 10 5" xfId="14728" xr:uid="{BF975ABB-494F-4225-A086-7AE5DE563344}"/>
    <cellStyle name="Input 12 11" xfId="5806" xr:uid="{46EDC013-C510-4CF3-B78F-921C3AFA5FFF}"/>
    <cellStyle name="Input 12 11 2" xfId="14737" xr:uid="{4065AB49-8167-409E-A75E-E66E6B918F13}"/>
    <cellStyle name="Input 12 11 3" xfId="14736" xr:uid="{A48EAE0C-A9C2-4E11-8D04-DE54D852B24B}"/>
    <cellStyle name="Input 12 12" xfId="5879" xr:uid="{F1CDC3EE-9256-41EC-9E19-36188EFBE2C4}"/>
    <cellStyle name="Input 12 2" xfId="1363" xr:uid="{A247600A-0FDF-4699-974E-9F87EDE14A2F}"/>
    <cellStyle name="Input 12 2 2" xfId="1364" xr:uid="{4674ECD4-6E26-446A-8180-CBD380357BB0}"/>
    <cellStyle name="Input 12 2 2 2" xfId="14739" xr:uid="{F5EB6354-3B51-4A18-A989-C807C90FB0EF}"/>
    <cellStyle name="Input 12 2 2 2 2" xfId="14740" xr:uid="{5137EA3E-4584-4F06-8FDB-7E047D4BE59B}"/>
    <cellStyle name="Input 12 2 2 3" xfId="14741" xr:uid="{2DAD7491-A8D0-4AC3-98E0-EDB66CA74415}"/>
    <cellStyle name="Input 12 2 2 4" xfId="14738" xr:uid="{A5F69A0C-E37F-404C-B640-1FFA0E83BD03}"/>
    <cellStyle name="Input 12 2 3" xfId="14742" xr:uid="{C73BE201-C8F7-4036-967A-F7CACCB36A1D}"/>
    <cellStyle name="Input 12 2 3 2" xfId="14743" xr:uid="{4D5CB73D-E30F-412E-95C3-A1E5831DB253}"/>
    <cellStyle name="Input 12 2 4" xfId="14744" xr:uid="{8194EBF7-8D1A-4534-8B77-F96548676FF0}"/>
    <cellStyle name="Input 12 2 5" xfId="6782" xr:uid="{C4889F94-95A0-4518-B807-D9DEE95B032A}"/>
    <cellStyle name="Input 12 3" xfId="1365" xr:uid="{1260888F-24A4-475C-A210-76B4F0DA0226}"/>
    <cellStyle name="Input 12 3 2" xfId="1366" xr:uid="{D5CF2666-E13C-48C4-BD45-245E94CD791C}"/>
    <cellStyle name="Input 12 3 2 2" xfId="14746" xr:uid="{FA6535C4-DEA9-45F5-ABE3-CF7112F75D83}"/>
    <cellStyle name="Input 12 3 2 2 2" xfId="14747" xr:uid="{A1F54A98-C9DC-4F81-AB1A-089AAB5529CA}"/>
    <cellStyle name="Input 12 3 2 3" xfId="14748" xr:uid="{1FB3E67B-4333-4F0F-B323-DC0A1EE6AD99}"/>
    <cellStyle name="Input 12 3 2 4" xfId="14745" xr:uid="{1B973052-6771-47F7-AB05-1B3B90313472}"/>
    <cellStyle name="Input 12 3 3" xfId="14749" xr:uid="{9DC0ACD9-2CCE-4617-8DEF-70B4DEA4A823}"/>
    <cellStyle name="Input 12 3 3 2" xfId="14750" xr:uid="{4E40641E-445C-4440-9662-1914A7931B5A}"/>
    <cellStyle name="Input 12 3 4" xfId="14751" xr:uid="{60FF68C7-7D2B-4B57-83BC-38B317EB4FF7}"/>
    <cellStyle name="Input 12 3 5" xfId="6783" xr:uid="{E045422E-57BA-4B33-BDF4-078F441ABB3A}"/>
    <cellStyle name="Input 12 4" xfId="1367" xr:uid="{8E44ADA6-ED89-4FF4-88B9-0B27C7C295D4}"/>
    <cellStyle name="Input 12 4 2" xfId="1368" xr:uid="{C2276FF1-FC5E-4A94-AB31-C112BDC16A2A}"/>
    <cellStyle name="Input 12 4 2 2" xfId="14753" xr:uid="{413BBD69-3BE6-43AA-BB4D-2E308F4E31D1}"/>
    <cellStyle name="Input 12 4 2 2 2" xfId="14754" xr:uid="{68866248-9B7D-46F7-BDD1-F9E95F8E99FC}"/>
    <cellStyle name="Input 12 4 2 3" xfId="14755" xr:uid="{D5C796DD-6B6C-465E-AC27-AD8EDF5CB4B9}"/>
    <cellStyle name="Input 12 4 2 4" xfId="14752" xr:uid="{4C533A3B-1C80-4F91-B652-0D94D8A217FA}"/>
    <cellStyle name="Input 12 4 3" xfId="14756" xr:uid="{EAA1CCAA-BC7E-4645-AF6A-925CF38E45C4}"/>
    <cellStyle name="Input 12 4 3 2" xfId="14757" xr:uid="{7EB2753B-E5DC-461F-8AE5-F6209CBC0D98}"/>
    <cellStyle name="Input 12 4 4" xfId="14758" xr:uid="{5EA3B134-7BF5-4FDD-93F2-ACF620C37454}"/>
    <cellStyle name="Input 12 4 5" xfId="6784" xr:uid="{2F8972F3-F04E-47B1-8C59-01FE523FBE9E}"/>
    <cellStyle name="Input 12 5" xfId="1369" xr:uid="{356DEEE2-0747-43DB-ADFC-2043F3786463}"/>
    <cellStyle name="Input 12 5 2" xfId="1370" xr:uid="{C5ECD1E0-D413-44C5-9D88-0C7690F7FF92}"/>
    <cellStyle name="Input 12 5 2 2" xfId="14760" xr:uid="{197FE733-B5D8-43E3-9429-AAB3EEC8B824}"/>
    <cellStyle name="Input 12 5 2 2 2" xfId="14761" xr:uid="{F068CE67-FBB7-4816-8EAE-617DFFC47B75}"/>
    <cellStyle name="Input 12 5 2 3" xfId="14762" xr:uid="{198646A7-7632-4DF0-875D-64C4C010D4EF}"/>
    <cellStyle name="Input 12 5 2 4" xfId="14759" xr:uid="{890300F3-4822-43BB-877E-67452554443B}"/>
    <cellStyle name="Input 12 5 3" xfId="14763" xr:uid="{DC7B30BD-65C6-4A96-875E-155857C55977}"/>
    <cellStyle name="Input 12 5 3 2" xfId="14764" xr:uid="{48BB1AE4-B8B3-413A-9783-BFE02575D9EA}"/>
    <cellStyle name="Input 12 5 4" xfId="14765" xr:uid="{231AE601-1420-4571-99BF-06BC5448A0D4}"/>
    <cellStyle name="Input 12 5 5" xfId="6785" xr:uid="{7C96DEB8-2EC3-4B0B-81EF-DD099DF4EF34}"/>
    <cellStyle name="Input 12 6" xfId="1371" xr:uid="{C97E2C5E-924D-41F1-83E1-6CCE36FD2A9C}"/>
    <cellStyle name="Input 12 6 2" xfId="1372" xr:uid="{F0848213-AF2E-481F-B3CC-D5FB61849699}"/>
    <cellStyle name="Input 12 6 2 2" xfId="14767" xr:uid="{D0042158-182B-4DD4-838E-50BF20B37040}"/>
    <cellStyle name="Input 12 6 2 2 2" xfId="14768" xr:uid="{970B978B-B8CA-4FD7-A477-1F457F179560}"/>
    <cellStyle name="Input 12 6 2 3" xfId="14769" xr:uid="{D0C63E62-6301-4E3A-AD9C-FAE60D64C01B}"/>
    <cellStyle name="Input 12 6 2 4" xfId="14766" xr:uid="{24A130CD-3F50-4194-918C-39C36B1D12E6}"/>
    <cellStyle name="Input 12 6 3" xfId="14770" xr:uid="{3D85E173-8893-4260-83BD-7794CF28E963}"/>
    <cellStyle name="Input 12 6 3 2" xfId="14771" xr:uid="{A7B68796-89B8-4D8A-92F7-A97D33667764}"/>
    <cellStyle name="Input 12 6 4" xfId="14772" xr:uid="{5CFD82F2-3BD6-4745-81E8-CC86FCD355FC}"/>
    <cellStyle name="Input 12 6 5" xfId="6786" xr:uid="{84847FCF-270B-4021-B654-9519BC6EC944}"/>
    <cellStyle name="Input 12 7" xfId="1373" xr:uid="{4FD8FB64-F59E-4EBD-956E-3544F3C1E1D4}"/>
    <cellStyle name="Input 12 7 2" xfId="1374" xr:uid="{C2017D3A-9D98-4297-A8C7-98D25A3ADED9}"/>
    <cellStyle name="Input 12 7 2 2" xfId="14774" xr:uid="{B5D9EBA0-DDAF-4831-8C80-8EB1D0B45BA4}"/>
    <cellStyle name="Input 12 7 2 2 2" xfId="14775" xr:uid="{479221D2-D21F-4720-AD55-2E3E5BB863F9}"/>
    <cellStyle name="Input 12 7 2 3" xfId="14776" xr:uid="{8B6B14CE-416D-401C-AF95-4DD2259B78DF}"/>
    <cellStyle name="Input 12 7 2 4" xfId="14773" xr:uid="{59C04DBF-2F24-4ED7-8A9D-96137D3047CA}"/>
    <cellStyle name="Input 12 7 3" xfId="14777" xr:uid="{EBE4D38F-842F-4E3E-ADC1-CABC471A5989}"/>
    <cellStyle name="Input 12 7 3 2" xfId="14778" xr:uid="{725F0654-A5CE-4490-B54F-60A6462A2224}"/>
    <cellStyle name="Input 12 7 4" xfId="14779" xr:uid="{580C6540-7361-4188-8CB9-DAD926B425A4}"/>
    <cellStyle name="Input 12 7 5" xfId="6787" xr:uid="{D3837C8F-44ED-415A-A2AF-4D434EF42B89}"/>
    <cellStyle name="Input 12 8" xfId="1375" xr:uid="{6BA349B2-448D-4366-85A9-627545E685F0}"/>
    <cellStyle name="Input 12 8 2" xfId="14781" xr:uid="{241A6DAD-D893-4630-9955-E0701BE939D2}"/>
    <cellStyle name="Input 12 8 2 2" xfId="14782" xr:uid="{26D1A3EA-CC59-4EFE-879A-FD9A08B516E9}"/>
    <cellStyle name="Input 12 8 2 2 2" xfId="14783" xr:uid="{D58523D8-5393-477E-94F3-C38E9CC62DAB}"/>
    <cellStyle name="Input 12 8 2 3" xfId="14784" xr:uid="{9A8EF421-829E-42B9-B108-8DAC04902214}"/>
    <cellStyle name="Input 12 8 3" xfId="14785" xr:uid="{C7989B5B-D483-437C-A0AA-56B43D8D0EB4}"/>
    <cellStyle name="Input 12 8 3 2" xfId="14786" xr:uid="{C5CBDFF3-5AE7-4A35-9400-EBCC81A423F3}"/>
    <cellStyle name="Input 12 8 4" xfId="14787" xr:uid="{DB757376-9852-41E7-A086-7BDF6BFC7DC3}"/>
    <cellStyle name="Input 12 8 5" xfId="14780" xr:uid="{8B1A1985-24C3-48AB-B69D-ABAB0C7FF806}"/>
    <cellStyle name="Input 12 9" xfId="5231" xr:uid="{415277B1-95EC-47DB-AABB-ECD5C9ED67EA}"/>
    <cellStyle name="Input 12 9 2" xfId="14789" xr:uid="{196F7EE4-93BC-44ED-A2F5-9F4EE8D32E2A}"/>
    <cellStyle name="Input 12 9 2 2" xfId="14790" xr:uid="{C1B05FE7-65BA-4301-9A9E-41E5AA0C766D}"/>
    <cellStyle name="Input 12 9 3" xfId="14791" xr:uid="{61AFCD32-B853-42F3-BFD3-AC66D82C3943}"/>
    <cellStyle name="Input 12 9 4" xfId="14788" xr:uid="{7E110E8C-589C-408C-A419-7DD97BF1E9FC}"/>
    <cellStyle name="Input 13" xfId="1376" xr:uid="{261B5185-886C-47B3-8F73-99339611F185}"/>
    <cellStyle name="Input 13 10" xfId="5563" xr:uid="{EDDF055D-92FA-4F5A-AD23-F5D9A097F5D2}"/>
    <cellStyle name="Input 13 10 2" xfId="14793" xr:uid="{C3236D5E-91A6-403D-9C09-D04CD7184B77}"/>
    <cellStyle name="Input 13 10 2 2" xfId="14794" xr:uid="{4B8463ED-4532-4AE1-AA73-838F8D351099}"/>
    <cellStyle name="Input 13 10 2 2 2" xfId="14795" xr:uid="{5CC27913-C0D1-4277-9254-1AA770EBFA49}"/>
    <cellStyle name="Input 13 10 2 3" xfId="14796" xr:uid="{CD05205C-85D6-4178-ADF0-DFF66CCBB050}"/>
    <cellStyle name="Input 13 10 3" xfId="14797" xr:uid="{4C67CF79-367D-41D3-8C71-CD1A3169598E}"/>
    <cellStyle name="Input 13 10 3 2" xfId="14798" xr:uid="{9145EB68-3B03-4EE3-B4B5-4F307687BDC2}"/>
    <cellStyle name="Input 13 10 4" xfId="14799" xr:uid="{AEE1A8B3-74C2-4BFE-9E4C-D3C6FF3D8A32}"/>
    <cellStyle name="Input 13 10 5" xfId="14792" xr:uid="{F3A7F079-DE08-47F0-A732-80E7AA23D288}"/>
    <cellStyle name="Input 13 11" xfId="5861" xr:uid="{FADB0F77-1E0B-4B59-B477-5D0FC52435CE}"/>
    <cellStyle name="Input 13 11 2" xfId="14801" xr:uid="{08BE7EB2-26B6-4B3F-B1FF-8847E8F335B2}"/>
    <cellStyle name="Input 13 11 3" xfId="14800" xr:uid="{831B950A-F3C0-4FBD-AA1C-CC57CCE89E5B}"/>
    <cellStyle name="Input 13 12" xfId="6071" xr:uid="{C661D637-26D5-4B05-BFF0-A010C3EB3362}"/>
    <cellStyle name="Input 13 2" xfId="1377" xr:uid="{970D85D0-A6A9-4501-9A95-DC790D6A21C4}"/>
    <cellStyle name="Input 13 2 2" xfId="1378" xr:uid="{500D869D-DD6D-42C4-BB98-D30026A8374D}"/>
    <cellStyle name="Input 13 2 2 2" xfId="14803" xr:uid="{2A4E881E-97A3-4208-8A9B-2ADA65068792}"/>
    <cellStyle name="Input 13 2 2 2 2" xfId="14804" xr:uid="{E559CDE4-53D2-4DC7-AA72-C0138FB82E8A}"/>
    <cellStyle name="Input 13 2 2 3" xfId="14805" xr:uid="{1B130E85-5E15-4922-B8E3-CA1104017276}"/>
    <cellStyle name="Input 13 2 2 4" xfId="14802" xr:uid="{C4E240C0-7042-4EAA-8604-C57F8B448260}"/>
    <cellStyle name="Input 13 2 3" xfId="14806" xr:uid="{21C4D6EB-932B-4F7F-A1CB-2E34356E8A8D}"/>
    <cellStyle name="Input 13 2 3 2" xfId="14807" xr:uid="{F4B90A77-5A6F-4579-AFB3-B6E1357A9AEB}"/>
    <cellStyle name="Input 13 2 4" xfId="14808" xr:uid="{4E8940AC-2B9A-433A-8044-66867F6756DF}"/>
    <cellStyle name="Input 13 2 5" xfId="6788" xr:uid="{F468EFD1-ABAA-4F98-8DE9-0057E7A84971}"/>
    <cellStyle name="Input 13 3" xfId="1379" xr:uid="{B5D8F39F-142F-40CF-BA86-D3C22120DCDE}"/>
    <cellStyle name="Input 13 3 2" xfId="1380" xr:uid="{81E0C732-8D71-44AE-8429-11A423B8628F}"/>
    <cellStyle name="Input 13 3 2 2" xfId="14810" xr:uid="{9EC00F46-661C-4D7C-85F9-573001666BFA}"/>
    <cellStyle name="Input 13 3 2 2 2" xfId="14811" xr:uid="{4773ACAF-85E2-4AF8-8AB8-D10FC911D576}"/>
    <cellStyle name="Input 13 3 2 3" xfId="14812" xr:uid="{A4C8DA34-3CAE-40E8-BCFE-1ABA405746E3}"/>
    <cellStyle name="Input 13 3 2 4" xfId="14809" xr:uid="{4F06B734-5BEE-4E9E-94FE-5F9779D40376}"/>
    <cellStyle name="Input 13 3 3" xfId="14813" xr:uid="{E3258575-32BC-483C-AB46-17087D396500}"/>
    <cellStyle name="Input 13 3 3 2" xfId="14814" xr:uid="{5ABD6AF9-D0E6-406E-964E-4F010A855489}"/>
    <cellStyle name="Input 13 3 4" xfId="14815" xr:uid="{47FA1036-D252-4B0D-90F2-5309EA6164E9}"/>
    <cellStyle name="Input 13 3 5" xfId="6789" xr:uid="{19671BF6-F61F-42FD-BD15-3F767A2E934A}"/>
    <cellStyle name="Input 13 4" xfId="1381" xr:uid="{30D61BD8-8739-4832-97C1-50D4674612DA}"/>
    <cellStyle name="Input 13 4 2" xfId="1382" xr:uid="{28CE1B9C-D731-49E4-B63F-B034C3B6BDF1}"/>
    <cellStyle name="Input 13 4 2 2" xfId="14817" xr:uid="{D1D0A8E1-FA53-498C-BD64-C1C5D8CEFE0B}"/>
    <cellStyle name="Input 13 4 2 2 2" xfId="14818" xr:uid="{C81CA5B2-E8BD-4CE8-9CF5-C63169649F15}"/>
    <cellStyle name="Input 13 4 2 3" xfId="14819" xr:uid="{67F3BE53-927C-4405-AC96-415E3DFD6E96}"/>
    <cellStyle name="Input 13 4 2 4" xfId="14816" xr:uid="{72A53B4D-E25E-428E-B0E7-D46F630FE53F}"/>
    <cellStyle name="Input 13 4 3" xfId="14820" xr:uid="{3960B459-F456-48AC-B621-301C78780CAD}"/>
    <cellStyle name="Input 13 4 3 2" xfId="14821" xr:uid="{217CD9EA-5CB7-4C7F-BA8B-51B88BB36D71}"/>
    <cellStyle name="Input 13 4 4" xfId="14822" xr:uid="{A9CC5A3F-40B5-4891-AAB7-C1C02468185C}"/>
    <cellStyle name="Input 13 4 5" xfId="6790" xr:uid="{98676C45-BAA2-4759-ABB6-6D00C1F58B40}"/>
    <cellStyle name="Input 13 5" xfId="1383" xr:uid="{82554018-F114-4CB9-BEB1-B63545095942}"/>
    <cellStyle name="Input 13 5 2" xfId="1384" xr:uid="{271F2803-BADC-49C2-A79C-9904684C5942}"/>
    <cellStyle name="Input 13 5 2 2" xfId="14824" xr:uid="{26846F25-7C54-4AC4-8B22-4E3E64E3A2AE}"/>
    <cellStyle name="Input 13 5 2 2 2" xfId="14825" xr:uid="{94880878-525D-4014-8A28-97AF16270BFB}"/>
    <cellStyle name="Input 13 5 2 3" xfId="14826" xr:uid="{664CE590-36A3-4449-9233-4BA5FA6A7D9F}"/>
    <cellStyle name="Input 13 5 2 4" xfId="14823" xr:uid="{05392CBC-E105-4D33-89D5-94BBF38D120A}"/>
    <cellStyle name="Input 13 5 3" xfId="14827" xr:uid="{A7F5412A-386D-442C-B635-1E8875138A2F}"/>
    <cellStyle name="Input 13 5 3 2" xfId="14828" xr:uid="{E0099ECC-1089-4B05-A533-B42F1E0E2011}"/>
    <cellStyle name="Input 13 5 4" xfId="14829" xr:uid="{59346EB4-FEAA-49E3-A6D3-5686F3619AB0}"/>
    <cellStyle name="Input 13 5 5" xfId="6791" xr:uid="{8DA2A729-320D-4DF3-BB2C-E2EFB34C163B}"/>
    <cellStyle name="Input 13 6" xfId="1385" xr:uid="{86882937-A0DB-4FFB-BEDD-2DCDB28459C4}"/>
    <cellStyle name="Input 13 6 2" xfId="1386" xr:uid="{83F11A4A-0584-4067-BDEC-3D59F5838474}"/>
    <cellStyle name="Input 13 6 2 2" xfId="14831" xr:uid="{8CD4C1A6-AA85-448D-91BD-951DB96326DC}"/>
    <cellStyle name="Input 13 6 2 2 2" xfId="14832" xr:uid="{AE7217ED-F8DE-48FF-9F99-3126B38349EE}"/>
    <cellStyle name="Input 13 6 2 3" xfId="14833" xr:uid="{C75C1BCF-42B8-4C6A-9A63-80F0C29DB71F}"/>
    <cellStyle name="Input 13 6 2 4" xfId="14830" xr:uid="{BF335CD2-B7AF-4E34-B212-F7E79D18A8E0}"/>
    <cellStyle name="Input 13 6 3" xfId="14834" xr:uid="{FD6061F1-4282-4234-863D-0EC99618F110}"/>
    <cellStyle name="Input 13 6 3 2" xfId="14835" xr:uid="{4EA281C0-6762-42E8-BA92-667C6E3830E5}"/>
    <cellStyle name="Input 13 6 4" xfId="14836" xr:uid="{2A36A257-84C2-46A1-A740-2DD0DB085ED9}"/>
    <cellStyle name="Input 13 6 5" xfId="6792" xr:uid="{387AE626-8FFB-4FB9-99DA-99AE3765D277}"/>
    <cellStyle name="Input 13 7" xfId="1387" xr:uid="{B35ED9DF-D662-43B6-B0BB-7813830C55A7}"/>
    <cellStyle name="Input 13 7 2" xfId="1388" xr:uid="{217B0481-C947-4823-99FC-184DE9EB81D6}"/>
    <cellStyle name="Input 13 7 2 2" xfId="14838" xr:uid="{E036E50F-CBED-4005-9EF1-EAF7A3DEFD9E}"/>
    <cellStyle name="Input 13 7 2 2 2" xfId="14839" xr:uid="{6F2E2E9E-2970-4A5B-A9DA-CEDECC8AEFC2}"/>
    <cellStyle name="Input 13 7 2 3" xfId="14840" xr:uid="{FF9D9D8A-4CFD-4A5E-AA36-E058CB6E0D8E}"/>
    <cellStyle name="Input 13 7 2 4" xfId="14837" xr:uid="{0613E8EE-0C0B-44E2-9B0F-B31DEB9B94C6}"/>
    <cellStyle name="Input 13 7 3" xfId="14841" xr:uid="{D9F08B77-EF8F-44D3-946A-A2AD8DE85C4A}"/>
    <cellStyle name="Input 13 7 3 2" xfId="14842" xr:uid="{39230B04-E85A-40CC-8DA8-FDE9F01456A6}"/>
    <cellStyle name="Input 13 7 4" xfId="14843" xr:uid="{C30C5E64-2BF1-42E8-871B-58C20C03A08C}"/>
    <cellStyle name="Input 13 7 5" xfId="6793" xr:uid="{336B826A-0876-4B19-9ACA-FB6E1BEAD423}"/>
    <cellStyle name="Input 13 8" xfId="1389" xr:uid="{BA275935-0BDE-4F5B-B31A-18F0FF840B5D}"/>
    <cellStyle name="Input 13 8 2" xfId="14845" xr:uid="{FB117F2C-DE47-457D-AC4C-EC304A2973AE}"/>
    <cellStyle name="Input 13 8 2 2" xfId="14846" xr:uid="{BC6169FE-6124-4CBA-8715-9A732CA8D439}"/>
    <cellStyle name="Input 13 8 2 2 2" xfId="14847" xr:uid="{DAFF1FD9-AA33-4666-BFB4-52DED2291606}"/>
    <cellStyle name="Input 13 8 2 3" xfId="14848" xr:uid="{FF29A2EF-F4A5-4FAD-8E96-195F3978418F}"/>
    <cellStyle name="Input 13 8 3" xfId="14849" xr:uid="{7FF00ABD-6BEC-40CD-8BC5-56302B7CA453}"/>
    <cellStyle name="Input 13 8 3 2" xfId="14850" xr:uid="{A558E8A3-E0CE-452A-AA21-A7F5368945BC}"/>
    <cellStyle name="Input 13 8 4" xfId="14851" xr:uid="{1BB7495D-9303-4DF2-84F3-1A1CC805652E}"/>
    <cellStyle name="Input 13 8 5" xfId="14844" xr:uid="{6FE68DE9-F845-4C64-9FF4-A189F6EB9EC4}"/>
    <cellStyle name="Input 13 9" xfId="5287" xr:uid="{03D1BBA6-9C1C-4D6B-9B2C-4D498A4E9078}"/>
    <cellStyle name="Input 13 9 2" xfId="14853" xr:uid="{0088988E-E3F4-406D-AA19-2C7A1FDF3291}"/>
    <cellStyle name="Input 13 9 2 2" xfId="14854" xr:uid="{82A096C4-98BC-4A21-BCB6-B1E3923A68FE}"/>
    <cellStyle name="Input 13 9 3" xfId="14855" xr:uid="{ECFC65C7-49FF-4FDD-AF12-D369136CBEAC}"/>
    <cellStyle name="Input 13 9 4" xfId="14852" xr:uid="{99463E5E-E9D0-464A-961D-FBF56781CEE4}"/>
    <cellStyle name="Input 14" xfId="1390" xr:uid="{4C04F90A-7C90-4368-9992-E2CC7894D0F2}"/>
    <cellStyle name="Input 14 10" xfId="5372" xr:uid="{E7C3671C-BE28-4A48-BEE2-A074DDA7D784}"/>
    <cellStyle name="Input 14 10 2" xfId="14857" xr:uid="{3AAD09C5-5651-4DFA-9125-8B7A8E8E9AAA}"/>
    <cellStyle name="Input 14 10 2 2" xfId="14858" xr:uid="{91D4644E-E0AC-46CB-9A7C-0CF747495FF9}"/>
    <cellStyle name="Input 14 10 2 2 2" xfId="14859" xr:uid="{9415F6CB-5B1F-4CD5-998D-1E1AA82BB26C}"/>
    <cellStyle name="Input 14 10 2 3" xfId="14860" xr:uid="{84CE3A63-6BB7-4326-9B15-0DF01345649F}"/>
    <cellStyle name="Input 14 10 3" xfId="14861" xr:uid="{2C199324-BDE4-4C40-A50F-0BADB6AFA33C}"/>
    <cellStyle name="Input 14 10 3 2" xfId="14862" xr:uid="{5D13F124-BD62-4F35-B31E-C31DD106B52D}"/>
    <cellStyle name="Input 14 10 4" xfId="14863" xr:uid="{20D2FCAF-A359-4959-99F8-7FE1A8F07D8A}"/>
    <cellStyle name="Input 14 10 5" xfId="14856" xr:uid="{C796BE6C-F720-4E4A-94A2-1CE814272D44}"/>
    <cellStyle name="Input 14 11" xfId="5864" xr:uid="{31E882BA-78F9-4041-9A39-D87CD3F311E0}"/>
    <cellStyle name="Input 14 11 2" xfId="14865" xr:uid="{9DA3FBFE-D99C-44E6-949F-3660CEDCCB79}"/>
    <cellStyle name="Input 14 11 3" xfId="14864" xr:uid="{0474FEB0-41F6-4277-B066-260C138ABE67}"/>
    <cellStyle name="Input 14 12" xfId="5892" xr:uid="{B4697919-836E-4948-BB74-6FBBBCA562A2}"/>
    <cellStyle name="Input 14 2" xfId="1391" xr:uid="{8A0F461A-F9E0-4F6C-BE5D-48A045C31233}"/>
    <cellStyle name="Input 14 2 2" xfId="1392" xr:uid="{8F747184-807C-4707-8501-BCEB88DD4D99}"/>
    <cellStyle name="Input 14 2 2 2" xfId="14867" xr:uid="{FDF169C9-8062-44A3-83E7-C1A38D8DABF8}"/>
    <cellStyle name="Input 14 2 2 2 2" xfId="14868" xr:uid="{5DC5BAA1-6D69-4F66-9C90-A80F7F215136}"/>
    <cellStyle name="Input 14 2 2 3" xfId="14869" xr:uid="{910C1DE5-26C5-4763-9C73-C8DCD9D8EA49}"/>
    <cellStyle name="Input 14 2 2 4" xfId="14866" xr:uid="{7E7C47C7-741C-4A8B-B0C4-890EB41C3C6F}"/>
    <cellStyle name="Input 14 2 3" xfId="14870" xr:uid="{6C3EB0E8-A9A4-461E-B649-9B0BF66B9F5C}"/>
    <cellStyle name="Input 14 2 3 2" xfId="14871" xr:uid="{0085F6E4-51E6-4FEF-ACDB-F25B5B8C8733}"/>
    <cellStyle name="Input 14 2 4" xfId="14872" xr:uid="{83B182CD-F48B-4D50-9A94-B3E3017499EF}"/>
    <cellStyle name="Input 14 2 5" xfId="6794" xr:uid="{F66CD6D2-C744-4E69-B312-39C3D55F1C6F}"/>
    <cellStyle name="Input 14 3" xfId="1393" xr:uid="{320F03FC-82ED-4796-9DC7-FC23212F3158}"/>
    <cellStyle name="Input 14 3 2" xfId="1394" xr:uid="{FB7100D1-C293-43E4-9ABA-C6B978037A90}"/>
    <cellStyle name="Input 14 3 2 2" xfId="14874" xr:uid="{4A4782D0-D3F8-4823-B560-DD7D172E3AB9}"/>
    <cellStyle name="Input 14 3 2 2 2" xfId="14875" xr:uid="{13D872F4-F6D1-4589-915A-98F8FB0E30DC}"/>
    <cellStyle name="Input 14 3 2 3" xfId="14876" xr:uid="{5E579FA6-7BD0-41AE-B35E-A48AE3FD6D9C}"/>
    <cellStyle name="Input 14 3 2 4" xfId="14873" xr:uid="{50C1006D-81D0-4A45-9E24-62D41A5DAF2D}"/>
    <cellStyle name="Input 14 3 3" xfId="14877" xr:uid="{F569E8F3-D0E8-424D-8A26-516BF0F13EAE}"/>
    <cellStyle name="Input 14 3 3 2" xfId="14878" xr:uid="{BCAD7784-946D-4310-9E04-BC5CF3292EC7}"/>
    <cellStyle name="Input 14 3 4" xfId="14879" xr:uid="{E80BD902-D24B-4B5F-B6C4-3DB256332F09}"/>
    <cellStyle name="Input 14 3 5" xfId="6795" xr:uid="{5D3C3940-5CB6-462C-ABD7-144358FCF219}"/>
    <cellStyle name="Input 14 4" xfId="1395" xr:uid="{0E6121D5-524A-42FD-BADA-CD7C5240205E}"/>
    <cellStyle name="Input 14 4 2" xfId="1396" xr:uid="{2BA3C7D1-3D12-4E79-B028-3782355A1013}"/>
    <cellStyle name="Input 14 4 2 2" xfId="14881" xr:uid="{1C131616-122D-4B9C-AFDF-F035B18AE6C2}"/>
    <cellStyle name="Input 14 4 2 2 2" xfId="14882" xr:uid="{AF3D006B-C6E1-4FC3-A299-1FDCA493E19A}"/>
    <cellStyle name="Input 14 4 2 3" xfId="14883" xr:uid="{E68F0C1C-1590-4A4E-9FBA-01A0805A53EF}"/>
    <cellStyle name="Input 14 4 2 4" xfId="14880" xr:uid="{B1EA2A6C-23D5-48F1-9F70-196FEE9F1ECA}"/>
    <cellStyle name="Input 14 4 3" xfId="14884" xr:uid="{D86D07B3-DA1C-455F-9271-EAD49869B06C}"/>
    <cellStyle name="Input 14 4 3 2" xfId="14885" xr:uid="{70B8360F-A0D2-48F1-9F16-8FFDC1D5FA37}"/>
    <cellStyle name="Input 14 4 4" xfId="14886" xr:uid="{D174DE69-5E18-481A-A32B-F89412CF1EEC}"/>
    <cellStyle name="Input 14 4 5" xfId="6796" xr:uid="{56A049A8-922C-45B5-98F3-1C39FE3BB91B}"/>
    <cellStyle name="Input 14 5" xfId="1397" xr:uid="{4B1E0D87-59A7-4EEA-9BC4-9771848C4EFB}"/>
    <cellStyle name="Input 14 5 2" xfId="1398" xr:uid="{88B24D68-4CC3-4C76-86C5-C19BD37F8ACB}"/>
    <cellStyle name="Input 14 5 2 2" xfId="14888" xr:uid="{A930F21B-D7D1-4539-B2CF-9D656EA73275}"/>
    <cellStyle name="Input 14 5 2 2 2" xfId="14889" xr:uid="{46D2545D-2218-4580-BA96-5B0308B09D5D}"/>
    <cellStyle name="Input 14 5 2 3" xfId="14890" xr:uid="{F1AD2621-9EB9-4719-8F4F-8A2869657D91}"/>
    <cellStyle name="Input 14 5 2 4" xfId="14887" xr:uid="{E777971D-6687-4FA9-8C10-331719EDC23F}"/>
    <cellStyle name="Input 14 5 3" xfId="14891" xr:uid="{B94D5489-B0E6-42C6-8AF5-3B2D5408E363}"/>
    <cellStyle name="Input 14 5 3 2" xfId="14892" xr:uid="{CECAB400-D273-4E3B-91FB-8EF9CEE310D8}"/>
    <cellStyle name="Input 14 5 4" xfId="14893" xr:uid="{36B0CFD4-57C5-4C56-AB23-470DE56FA471}"/>
    <cellStyle name="Input 14 5 5" xfId="6797" xr:uid="{1552E25C-EC78-439E-89C8-D54F6DEAEE5D}"/>
    <cellStyle name="Input 14 6" xfId="1399" xr:uid="{2E327D34-B78E-4728-8654-8717FEC39AF0}"/>
    <cellStyle name="Input 14 6 2" xfId="1400" xr:uid="{04E2E3AB-4814-4552-9D94-5235DE29C6AA}"/>
    <cellStyle name="Input 14 6 2 2" xfId="14895" xr:uid="{1672DA89-ED0E-461F-8977-DCD577F14E6B}"/>
    <cellStyle name="Input 14 6 2 2 2" xfId="14896" xr:uid="{51A902FE-B7F8-4500-8B41-89230DAFA25F}"/>
    <cellStyle name="Input 14 6 2 3" xfId="14897" xr:uid="{E04BF955-FA13-4795-8543-09227BC29FF3}"/>
    <cellStyle name="Input 14 6 2 4" xfId="14894" xr:uid="{72CCF702-6950-457D-8D4C-6F225ED2ED67}"/>
    <cellStyle name="Input 14 6 3" xfId="14898" xr:uid="{4407AC3C-9448-4A94-8BCA-79A707FF74E4}"/>
    <cellStyle name="Input 14 6 3 2" xfId="14899" xr:uid="{9AAF7018-D16E-4AAB-B38E-54CB1A505C2A}"/>
    <cellStyle name="Input 14 6 4" xfId="14900" xr:uid="{6683A41E-0C18-4EAD-81A1-5FAB590BB69B}"/>
    <cellStyle name="Input 14 6 5" xfId="6798" xr:uid="{E250242B-451B-4E34-9982-52488F3B7FEB}"/>
    <cellStyle name="Input 14 7" xfId="1401" xr:uid="{02C47B11-4118-4392-B9A1-C19F29D114CB}"/>
    <cellStyle name="Input 14 7 2" xfId="1402" xr:uid="{3B592BE7-B93A-4AC8-A00D-B7D8CBB29C1F}"/>
    <cellStyle name="Input 14 7 2 2" xfId="14902" xr:uid="{BBB3EE48-B96E-454A-BD5F-F96B95F01B13}"/>
    <cellStyle name="Input 14 7 2 2 2" xfId="14903" xr:uid="{4D91C13D-C028-4940-98E7-5A0CE3394CBF}"/>
    <cellStyle name="Input 14 7 2 3" xfId="14904" xr:uid="{752EC0B4-897A-4B44-BF8A-D9BAAC659D7A}"/>
    <cellStyle name="Input 14 7 2 4" xfId="14901" xr:uid="{032F59F9-C321-47BE-BA7E-71FF574AE395}"/>
    <cellStyle name="Input 14 7 3" xfId="14905" xr:uid="{CBBE58BE-B594-4629-8F4A-D18E5442C999}"/>
    <cellStyle name="Input 14 7 3 2" xfId="14906" xr:uid="{65BF3F39-DA00-4154-9AF7-1010566188BB}"/>
    <cellStyle name="Input 14 7 4" xfId="14907" xr:uid="{B235EA92-8E88-43F1-A318-B9B26175ECEC}"/>
    <cellStyle name="Input 14 7 5" xfId="6799" xr:uid="{311BDDA3-F2A0-4AA7-8BBE-3E5CDBAE99C9}"/>
    <cellStyle name="Input 14 8" xfId="1403" xr:uid="{CC6B7CC7-7A32-48DC-BCF7-7CFC55AC66D4}"/>
    <cellStyle name="Input 14 8 2" xfId="14909" xr:uid="{A5254BA3-FC80-4281-B40E-4FD0C6EC726D}"/>
    <cellStyle name="Input 14 8 2 2" xfId="14910" xr:uid="{45AC9A4E-0549-469E-8D77-721C553E3229}"/>
    <cellStyle name="Input 14 8 2 2 2" xfId="14911" xr:uid="{629F1A1A-3AB8-4307-944C-3B124D76415D}"/>
    <cellStyle name="Input 14 8 2 3" xfId="14912" xr:uid="{D61DB615-4E17-432C-81EB-1CAC9DEC7436}"/>
    <cellStyle name="Input 14 8 3" xfId="14913" xr:uid="{AD35BF1E-BDE9-41BD-858F-DB2005648850}"/>
    <cellStyle name="Input 14 8 3 2" xfId="14914" xr:uid="{59338C3E-E231-4026-BD5C-5E97C7D4D3DA}"/>
    <cellStyle name="Input 14 8 4" xfId="14915" xr:uid="{606F03E4-1B11-4198-92E6-3D970D023775}"/>
    <cellStyle name="Input 14 8 5" xfId="14908" xr:uid="{56220648-D338-4EEB-95A5-9F562CE77DC0}"/>
    <cellStyle name="Input 14 9" xfId="5288" xr:uid="{0F7B727D-FF2A-46A3-851E-74A196CAECC8}"/>
    <cellStyle name="Input 14 9 2" xfId="14917" xr:uid="{FBF493E5-DC98-4C0B-9992-A93291134521}"/>
    <cellStyle name="Input 14 9 2 2" xfId="14918" xr:uid="{6AE7E9D2-0745-4C10-A623-C12160877AE0}"/>
    <cellStyle name="Input 14 9 3" xfId="14919" xr:uid="{D5ADB7AD-6717-4763-9A33-82833BFB96D5}"/>
    <cellStyle name="Input 14 9 4" xfId="14916" xr:uid="{B4FF659D-C02D-405A-9E59-AFF0C17D360D}"/>
    <cellStyle name="Input 15" xfId="1404" xr:uid="{FDBB2523-F0BE-48A6-927D-9E502EF73859}"/>
    <cellStyle name="Input 15 10" xfId="5539" xr:uid="{1735E61D-4DF9-43B0-94BC-9433BFBE3E13}"/>
    <cellStyle name="Input 15 10 2" xfId="14921" xr:uid="{0AA4EFAA-3A4E-4C40-A97A-4E51C0675B85}"/>
    <cellStyle name="Input 15 10 2 2" xfId="14922" xr:uid="{82CE196F-7AF5-4216-886E-D2FB7E73FCD8}"/>
    <cellStyle name="Input 15 10 2 2 2" xfId="14923" xr:uid="{09A78351-BB5E-4D69-B397-0726CDC89337}"/>
    <cellStyle name="Input 15 10 2 3" xfId="14924" xr:uid="{1F0D7A44-64FC-4700-B784-BBA6C57B8AA9}"/>
    <cellStyle name="Input 15 10 3" xfId="14925" xr:uid="{4842C498-9B51-4884-B3D1-4FE788F67079}"/>
    <cellStyle name="Input 15 10 3 2" xfId="14926" xr:uid="{10E9BD36-429E-4A9A-8C9A-7E8982D1D7C9}"/>
    <cellStyle name="Input 15 10 4" xfId="14927" xr:uid="{B39C8679-E775-4A07-80F1-0BBFD6B55864}"/>
    <cellStyle name="Input 15 10 5" xfId="14920" xr:uid="{F7D56FA9-2D30-4B75-8EA6-409D16C73618}"/>
    <cellStyle name="Input 15 11" xfId="5777" xr:uid="{CACBECAF-5B06-4C6F-87E5-3A83809CC077}"/>
    <cellStyle name="Input 15 11 2" xfId="14929" xr:uid="{29CEE246-AA9C-45BA-817E-08605C9B346C}"/>
    <cellStyle name="Input 15 11 3" xfId="14928" xr:uid="{7F0D7814-8E71-4AC0-B601-CD3885498416}"/>
    <cellStyle name="Input 15 12" xfId="5891" xr:uid="{51602EC1-32E4-4429-97AF-9033C23B3F20}"/>
    <cellStyle name="Input 15 2" xfId="1405" xr:uid="{CB25CB80-5D79-4B81-9F49-7E689D32A48B}"/>
    <cellStyle name="Input 15 2 2" xfId="1406" xr:uid="{302BA78C-49A2-472F-A93C-288CB022BEB3}"/>
    <cellStyle name="Input 15 2 2 2" xfId="14931" xr:uid="{37CD3ECE-415D-4EAA-893A-A0BABD672947}"/>
    <cellStyle name="Input 15 2 2 2 2" xfId="14932" xr:uid="{27D3367C-8763-4719-B280-8D19D3BB5BBB}"/>
    <cellStyle name="Input 15 2 2 3" xfId="14933" xr:uid="{24E67961-2B7C-4301-A55B-241D088A6E3D}"/>
    <cellStyle name="Input 15 2 2 4" xfId="14930" xr:uid="{2E1F64FA-BD36-418E-82B0-2A56BB7AD08E}"/>
    <cellStyle name="Input 15 2 3" xfId="14934" xr:uid="{B02CAF38-3CE3-48F4-A2EF-A3AB4D0E52E6}"/>
    <cellStyle name="Input 15 2 3 2" xfId="14935" xr:uid="{38FD3FED-BA73-40A8-B582-3230816782B1}"/>
    <cellStyle name="Input 15 2 4" xfId="14936" xr:uid="{03C9B322-842C-4CA2-B13B-43013EAF684D}"/>
    <cellStyle name="Input 15 2 5" xfId="6800" xr:uid="{8FADCABF-1A5B-4DD3-A04E-54F794FEE68D}"/>
    <cellStyle name="Input 15 3" xfId="1407" xr:uid="{A9536E5F-7CB2-4E4A-B16C-8FF1287816C1}"/>
    <cellStyle name="Input 15 3 2" xfId="1408" xr:uid="{5A3708CD-0E99-4519-93AE-CA54FED634E1}"/>
    <cellStyle name="Input 15 3 2 2" xfId="14938" xr:uid="{408A9440-5455-46BD-8913-C29167EF4C11}"/>
    <cellStyle name="Input 15 3 2 2 2" xfId="14939" xr:uid="{DA568C96-1301-4702-A49A-A6ADF3BC8F05}"/>
    <cellStyle name="Input 15 3 2 3" xfId="14940" xr:uid="{2EB1C4CD-9913-4A77-8196-EA6F271813EB}"/>
    <cellStyle name="Input 15 3 2 4" xfId="14937" xr:uid="{2295AE37-E99A-4987-B08B-CC787AF33299}"/>
    <cellStyle name="Input 15 3 3" xfId="14941" xr:uid="{CC4C4B50-A5EC-447C-99EE-E9E22157FC4C}"/>
    <cellStyle name="Input 15 3 3 2" xfId="14942" xr:uid="{C68C5C2A-C260-4FF0-9FA0-BDBFAEC412B2}"/>
    <cellStyle name="Input 15 3 4" xfId="14943" xr:uid="{CF8B465B-99AB-4627-BBC8-863EA3847472}"/>
    <cellStyle name="Input 15 3 5" xfId="6801" xr:uid="{02B59C15-BFF2-4D95-B250-7735F4700377}"/>
    <cellStyle name="Input 15 4" xfId="1409" xr:uid="{48214BF3-D391-40B2-A033-0FB4344E6D9A}"/>
    <cellStyle name="Input 15 4 2" xfId="1410" xr:uid="{DE7E7BD5-697B-43A4-8A9D-24EF1F3A2900}"/>
    <cellStyle name="Input 15 4 2 2" xfId="14945" xr:uid="{5482C82A-CF8B-4014-9911-A94C83729940}"/>
    <cellStyle name="Input 15 4 2 2 2" xfId="14946" xr:uid="{FF9A0C68-4764-4058-B90A-CEDFAA1EB195}"/>
    <cellStyle name="Input 15 4 2 3" xfId="14947" xr:uid="{2E5BDBC6-71F7-4C9F-AA5A-1B0E358D9823}"/>
    <cellStyle name="Input 15 4 2 4" xfId="14944" xr:uid="{D4D9B031-A7B1-4CB6-A9AE-502027BF1DAA}"/>
    <cellStyle name="Input 15 4 3" xfId="14948" xr:uid="{90C183EF-C864-4039-8216-5A46A73BD471}"/>
    <cellStyle name="Input 15 4 3 2" xfId="14949" xr:uid="{1C148F0D-B7F0-4881-85E2-801E971B0272}"/>
    <cellStyle name="Input 15 4 4" xfId="14950" xr:uid="{E3E3E218-0AE4-4B3B-8469-F62925223D88}"/>
    <cellStyle name="Input 15 4 5" xfId="6802" xr:uid="{5BD6B258-CDF0-451F-AD5A-3EC48D6A21DA}"/>
    <cellStyle name="Input 15 5" xfId="1411" xr:uid="{395AF9C4-10DB-4A19-BCFA-A415B7F41DF1}"/>
    <cellStyle name="Input 15 5 2" xfId="1412" xr:uid="{2E90A11D-B974-401A-95E0-E716B2AA7FA7}"/>
    <cellStyle name="Input 15 5 2 2" xfId="14952" xr:uid="{C195BCC0-13E5-4148-90A3-1FB4F273DE89}"/>
    <cellStyle name="Input 15 5 2 2 2" xfId="14953" xr:uid="{4321D61A-1F1D-4681-885E-C351215D6BFC}"/>
    <cellStyle name="Input 15 5 2 3" xfId="14954" xr:uid="{CFD2BAF6-110E-4469-A909-2005FAC612B7}"/>
    <cellStyle name="Input 15 5 2 4" xfId="14951" xr:uid="{CAEB9875-0980-467C-A95C-E2DFE719D11C}"/>
    <cellStyle name="Input 15 5 3" xfId="14955" xr:uid="{1874E95C-7980-469E-959E-65FAAF672AA4}"/>
    <cellStyle name="Input 15 5 3 2" xfId="14956" xr:uid="{4F54C423-488C-4FCC-A340-480ECC94CCED}"/>
    <cellStyle name="Input 15 5 4" xfId="14957" xr:uid="{35F5543F-6847-4FCC-B0D5-DBA8B63ECADE}"/>
    <cellStyle name="Input 15 5 5" xfId="6803" xr:uid="{EECB66B4-8BB3-42CF-862D-D07C9AAB51DF}"/>
    <cellStyle name="Input 15 6" xfId="1413" xr:uid="{FDC252ED-9D7C-4934-A23D-C9EB32430DAE}"/>
    <cellStyle name="Input 15 6 2" xfId="1414" xr:uid="{3E41F14E-75CD-45ED-AD87-8DD7B6A9E839}"/>
    <cellStyle name="Input 15 6 2 2" xfId="14959" xr:uid="{13967DC9-D775-4217-8E39-7E7B63F56443}"/>
    <cellStyle name="Input 15 6 2 2 2" xfId="14960" xr:uid="{CA5C29AD-39F1-4A12-8C7C-7FB2DAB2E591}"/>
    <cellStyle name="Input 15 6 2 3" xfId="14961" xr:uid="{EDA05922-1B6A-47AA-9A92-DD04740A9829}"/>
    <cellStyle name="Input 15 6 2 4" xfId="14958" xr:uid="{699CB4C3-6761-4B32-A3BB-BE0545DB5770}"/>
    <cellStyle name="Input 15 6 3" xfId="14962" xr:uid="{674EB97B-A752-422D-A51D-A81D91A5D30E}"/>
    <cellStyle name="Input 15 6 3 2" xfId="14963" xr:uid="{A6985E57-5570-4B94-8F73-9EC0043D8B8E}"/>
    <cellStyle name="Input 15 6 4" xfId="14964" xr:uid="{A0F8566E-8A21-493A-A61D-C7DE60C37605}"/>
    <cellStyle name="Input 15 6 5" xfId="6804" xr:uid="{7CC0D244-F474-4F40-BF55-9B4E5F14D2C9}"/>
    <cellStyle name="Input 15 7" xfId="1415" xr:uid="{BA8800E7-6DD5-4DEE-AF2F-72492D509B58}"/>
    <cellStyle name="Input 15 7 2" xfId="1416" xr:uid="{BE09607C-AC0A-4DE8-A62E-79FBA966CB88}"/>
    <cellStyle name="Input 15 7 2 2" xfId="14966" xr:uid="{1E32F57F-DA97-483B-B383-2A3A90341506}"/>
    <cellStyle name="Input 15 7 2 2 2" xfId="14967" xr:uid="{2CC27742-C17A-4918-AF8C-769D117ADAEB}"/>
    <cellStyle name="Input 15 7 2 3" xfId="14968" xr:uid="{311D7111-8202-4B17-87D2-409A5D7D01F7}"/>
    <cellStyle name="Input 15 7 2 4" xfId="14965" xr:uid="{9C25B760-868E-47D6-A4C8-6842A356EB39}"/>
    <cellStyle name="Input 15 7 3" xfId="14969" xr:uid="{57C802BF-48BA-4397-9BCE-0383405245C9}"/>
    <cellStyle name="Input 15 7 3 2" xfId="14970" xr:uid="{307D165E-2400-4CDE-BC67-E583A0BCCF71}"/>
    <cellStyle name="Input 15 7 4" xfId="14971" xr:uid="{A4A325B7-784C-477E-92CC-A677169668FA}"/>
    <cellStyle name="Input 15 7 5" xfId="6805" xr:uid="{6D827658-0717-4A75-B880-90D9D3315EFD}"/>
    <cellStyle name="Input 15 8" xfId="1417" xr:uid="{8E0DDFD5-10FB-4367-A919-C1FBB03A4C12}"/>
    <cellStyle name="Input 15 8 2" xfId="14973" xr:uid="{85415342-D6B6-437E-BB55-5108889D7E6A}"/>
    <cellStyle name="Input 15 8 2 2" xfId="14974" xr:uid="{BC135C74-95FB-456B-BFF5-355C7FF107D3}"/>
    <cellStyle name="Input 15 8 2 2 2" xfId="14975" xr:uid="{AD8C6620-ECCB-4D74-81C5-C486F8E2EE2F}"/>
    <cellStyle name="Input 15 8 2 3" xfId="14976" xr:uid="{5283D33F-C9A1-4166-8AD0-7336C53BD735}"/>
    <cellStyle name="Input 15 8 3" xfId="14977" xr:uid="{29096E04-4027-4854-9799-8A20D02E1881}"/>
    <cellStyle name="Input 15 8 3 2" xfId="14978" xr:uid="{8F884CDC-F482-4DC2-BC42-B599527EE4AA}"/>
    <cellStyle name="Input 15 8 4" xfId="14979" xr:uid="{FFE696D8-E0EC-40A6-9166-3817EC9CE07A}"/>
    <cellStyle name="Input 15 8 5" xfId="14972" xr:uid="{257ED404-1285-423B-A342-8331E6075C0D}"/>
    <cellStyle name="Input 15 9" xfId="5289" xr:uid="{98202AB7-1B81-499F-927E-F4C41B79A97B}"/>
    <cellStyle name="Input 15 9 2" xfId="14981" xr:uid="{132B2CF7-79CD-4B2A-AF7D-4A2C5AF9672B}"/>
    <cellStyle name="Input 15 9 2 2" xfId="14982" xr:uid="{86C80A73-480A-4B37-A861-432845CA13D4}"/>
    <cellStyle name="Input 15 9 3" xfId="14983" xr:uid="{26495957-92BC-46DB-A33E-76039B5DA77E}"/>
    <cellStyle name="Input 15 9 4" xfId="14980" xr:uid="{B2CBB7EE-D940-47F0-8CE6-A7C5AF273270}"/>
    <cellStyle name="Input 16" xfId="1418" xr:uid="{E67304A4-A2B4-4733-98A3-4455F544244E}"/>
    <cellStyle name="Input 16 10" xfId="5310" xr:uid="{2B37606F-FF66-44CB-8B26-046225B11C25}"/>
    <cellStyle name="Input 16 10 2" xfId="14985" xr:uid="{C02299A5-5390-41A6-A65D-88A29D43EB10}"/>
    <cellStyle name="Input 16 10 2 2" xfId="14986" xr:uid="{83752818-F721-4405-9C0F-647C66D393A1}"/>
    <cellStyle name="Input 16 10 2 2 2" xfId="14987" xr:uid="{DCF172D0-0AB5-44C1-8081-B0EDE4692426}"/>
    <cellStyle name="Input 16 10 2 3" xfId="14988" xr:uid="{A415A1A8-66D0-4991-8FA7-62E8C8620683}"/>
    <cellStyle name="Input 16 10 3" xfId="14989" xr:uid="{7648ECFA-96F7-47F4-BC76-010A410B073E}"/>
    <cellStyle name="Input 16 10 3 2" xfId="14990" xr:uid="{1D4E75AD-D7D3-49FA-8641-03B2DFD23E3F}"/>
    <cellStyle name="Input 16 10 4" xfId="14991" xr:uid="{FB964115-B83E-47A8-A3C9-DCDD62E4A044}"/>
    <cellStyle name="Input 16 10 5" xfId="14984" xr:uid="{E60DAEBC-DD9E-49A6-9AE9-76A4684EDB53}"/>
    <cellStyle name="Input 16 11" xfId="5758" xr:uid="{5D56AC1D-BFFC-4CE9-976E-280EC6968682}"/>
    <cellStyle name="Input 16 11 2" xfId="14993" xr:uid="{9EC4C8D0-63E9-4DC1-AD7E-C4BF135B8BBB}"/>
    <cellStyle name="Input 16 11 3" xfId="14992" xr:uid="{A161546D-97A1-4C19-B1A4-33FBEAD56798}"/>
    <cellStyle name="Input 16 12" xfId="6070" xr:uid="{9A0ED830-D4F3-4FD7-B4FC-CDABA309F234}"/>
    <cellStyle name="Input 16 2" xfId="1419" xr:uid="{3AB001AD-28AA-4043-B94C-2607F23F95AE}"/>
    <cellStyle name="Input 16 2 2" xfId="1420" xr:uid="{EA267D41-D0DE-4427-B93C-3866BC582170}"/>
    <cellStyle name="Input 16 2 2 2" xfId="14995" xr:uid="{C3FD92E2-3745-41C7-A554-DF41F474762D}"/>
    <cellStyle name="Input 16 2 2 2 2" xfId="14996" xr:uid="{431C09C3-AF07-4149-A2A6-953C0FDC1EB2}"/>
    <cellStyle name="Input 16 2 2 3" xfId="14997" xr:uid="{63DBB264-C871-457B-A4A6-17A04CBB991F}"/>
    <cellStyle name="Input 16 2 2 4" xfId="14994" xr:uid="{033EA1DB-4DBF-4E16-A2F5-09263FD72032}"/>
    <cellStyle name="Input 16 2 3" xfId="14998" xr:uid="{71546F17-7973-4CF4-829C-85DD471B5332}"/>
    <cellStyle name="Input 16 2 3 2" xfId="14999" xr:uid="{4FC987C3-D149-47AF-9693-2F933CB51D59}"/>
    <cellStyle name="Input 16 2 4" xfId="15000" xr:uid="{98C21DF7-B3D8-4B19-8A1E-EDE5F4809377}"/>
    <cellStyle name="Input 16 2 5" xfId="6806" xr:uid="{8281EEB8-765D-46BB-B090-E06C2C256276}"/>
    <cellStyle name="Input 16 3" xfId="1421" xr:uid="{7DF7F278-8EA3-4DA6-B604-0C1237A53EE6}"/>
    <cellStyle name="Input 16 3 2" xfId="1422" xr:uid="{9C04BB55-777E-4196-9D2F-58D2C79B93F0}"/>
    <cellStyle name="Input 16 3 2 2" xfId="15002" xr:uid="{C58FD847-A56C-4E6D-B026-306B7726FC35}"/>
    <cellStyle name="Input 16 3 2 2 2" xfId="15003" xr:uid="{53F08BB5-4552-443F-B2B7-25E819162D55}"/>
    <cellStyle name="Input 16 3 2 3" xfId="15004" xr:uid="{D3D3E7A3-7E18-44D7-B98A-3DF0FAA06BF1}"/>
    <cellStyle name="Input 16 3 2 4" xfId="15001" xr:uid="{FAFDE815-4A6E-4635-98F9-0038FD1D6822}"/>
    <cellStyle name="Input 16 3 3" xfId="15005" xr:uid="{F341EC58-4353-461E-ABA5-B177B43FC8A1}"/>
    <cellStyle name="Input 16 3 3 2" xfId="15006" xr:uid="{003EBC14-57DB-490B-BD70-96766E59DEBC}"/>
    <cellStyle name="Input 16 3 4" xfId="15007" xr:uid="{968FC5FF-81B8-4548-8006-8FCAC85B140C}"/>
    <cellStyle name="Input 16 3 5" xfId="6807" xr:uid="{D01D5BF1-81E0-4DED-9EE2-9E4AB9CDACF9}"/>
    <cellStyle name="Input 16 4" xfId="1423" xr:uid="{4251213F-C4A0-4A20-BDED-99BEA9A77EA0}"/>
    <cellStyle name="Input 16 4 2" xfId="1424" xr:uid="{BD422D3E-CB51-4217-87A5-CD32FEFBDCDC}"/>
    <cellStyle name="Input 16 4 2 2" xfId="15009" xr:uid="{43E44CA9-03E9-4AD7-995D-534ADEAE11CB}"/>
    <cellStyle name="Input 16 4 2 2 2" xfId="15010" xr:uid="{372DE8C5-D847-45A3-9074-F07FF1CAD4FC}"/>
    <cellStyle name="Input 16 4 2 3" xfId="15011" xr:uid="{9F943963-4935-437C-A3D5-A84A60AFE509}"/>
    <cellStyle name="Input 16 4 2 4" xfId="15008" xr:uid="{C9A8C4A3-2C15-4DA8-849D-A678FA2B51FE}"/>
    <cellStyle name="Input 16 4 3" xfId="15012" xr:uid="{2416847F-322C-4E50-A811-D420C5E830B1}"/>
    <cellStyle name="Input 16 4 3 2" xfId="15013" xr:uid="{80DF2D62-012D-411D-AF8A-8AC85AD22E50}"/>
    <cellStyle name="Input 16 4 4" xfId="15014" xr:uid="{5185751E-9CFF-4C83-8C82-B7609D128950}"/>
    <cellStyle name="Input 16 4 5" xfId="6808" xr:uid="{44AE335E-4B3A-4120-9F87-A1CB61B8E8A2}"/>
    <cellStyle name="Input 16 5" xfId="1425" xr:uid="{C0E089CB-ABA9-4ED6-AD43-F9D768DA2753}"/>
    <cellStyle name="Input 16 5 2" xfId="1426" xr:uid="{93FD7558-7B36-42FB-A9A6-32C6930D0683}"/>
    <cellStyle name="Input 16 5 2 2" xfId="15016" xr:uid="{D8F33CCA-8C06-47EB-BCEF-A35E975018F1}"/>
    <cellStyle name="Input 16 5 2 2 2" xfId="15017" xr:uid="{924AD2FD-BA0B-46EC-8BA2-D77758B2593C}"/>
    <cellStyle name="Input 16 5 2 3" xfId="15018" xr:uid="{3E4329E8-B2CE-4EE1-883F-060B93A23D41}"/>
    <cellStyle name="Input 16 5 2 4" xfId="15015" xr:uid="{61A66BF7-286C-4151-B1CF-9BBA3EF5FBB1}"/>
    <cellStyle name="Input 16 5 3" xfId="15019" xr:uid="{6DFECBEA-BAD4-4E8B-B557-30901A80A87C}"/>
    <cellStyle name="Input 16 5 3 2" xfId="15020" xr:uid="{5AA0DAED-16AA-4CE1-AADB-96FA7CAF1F8F}"/>
    <cellStyle name="Input 16 5 4" xfId="15021" xr:uid="{04E943FD-61D8-4A53-B72B-CB6DAA397D7F}"/>
    <cellStyle name="Input 16 5 5" xfId="6809" xr:uid="{B4236449-F78E-4077-8267-82C0CF145A88}"/>
    <cellStyle name="Input 16 6" xfId="1427" xr:uid="{A0D55C2E-DC6A-4B00-B69B-3A35B3A48EF8}"/>
    <cellStyle name="Input 16 6 2" xfId="1428" xr:uid="{DBF83BA1-032A-4661-A8A8-0DB977EC75B9}"/>
    <cellStyle name="Input 16 6 2 2" xfId="15023" xr:uid="{6606484D-D7D3-4A91-A6DA-15E89B2D2D98}"/>
    <cellStyle name="Input 16 6 2 2 2" xfId="15024" xr:uid="{C7F5D168-00C7-41A9-AA97-3BDE50CA2AF5}"/>
    <cellStyle name="Input 16 6 2 3" xfId="15025" xr:uid="{AB7F07E6-556D-4E16-89D5-E39FB1E237D9}"/>
    <cellStyle name="Input 16 6 2 4" xfId="15022" xr:uid="{6CCB193D-1319-4F27-B276-38AEC553F8E3}"/>
    <cellStyle name="Input 16 6 3" xfId="15026" xr:uid="{9859BF2E-7814-49D2-95C3-C517AAF5F53E}"/>
    <cellStyle name="Input 16 6 3 2" xfId="15027" xr:uid="{4318A3B0-E105-496A-9D12-896F8D602676}"/>
    <cellStyle name="Input 16 6 4" xfId="15028" xr:uid="{6122D37F-981C-4470-A6D6-7870B57FF921}"/>
    <cellStyle name="Input 16 6 5" xfId="6810" xr:uid="{32327D53-F2A2-41E8-BC52-6A4DFA1E8986}"/>
    <cellStyle name="Input 16 7" xfId="1429" xr:uid="{DF7070DE-8644-4597-AFE3-CEF45ACE66E6}"/>
    <cellStyle name="Input 16 7 2" xfId="1430" xr:uid="{8B819C89-606D-41EF-A16A-3F81853BE25C}"/>
    <cellStyle name="Input 16 7 2 2" xfId="15030" xr:uid="{126BB068-651C-471F-AECA-B8908650B755}"/>
    <cellStyle name="Input 16 7 2 2 2" xfId="15031" xr:uid="{9A5C1DBF-D2F5-48C4-B093-9D0F29DC3B79}"/>
    <cellStyle name="Input 16 7 2 3" xfId="15032" xr:uid="{453E3E2F-846C-4E9E-9993-DF32A394C0DC}"/>
    <cellStyle name="Input 16 7 2 4" xfId="15029" xr:uid="{81B4E96D-71AE-49D5-B78B-802964669027}"/>
    <cellStyle name="Input 16 7 3" xfId="15033" xr:uid="{9B156B43-898A-4D4D-8F26-6F1BFF03BD4F}"/>
    <cellStyle name="Input 16 7 3 2" xfId="15034" xr:uid="{B34DB0A0-EE3E-48C4-A173-E30C4820D2D4}"/>
    <cellStyle name="Input 16 7 4" xfId="15035" xr:uid="{CD94781F-E521-4CEC-8703-866E894CBD26}"/>
    <cellStyle name="Input 16 7 5" xfId="6811" xr:uid="{970E5356-8C7B-436C-863C-C624C74E22C1}"/>
    <cellStyle name="Input 16 8" xfId="1431" xr:uid="{FBF18E94-2B8F-4DAA-8789-3B3021A2DB91}"/>
    <cellStyle name="Input 16 8 2" xfId="15037" xr:uid="{966506DE-265E-4397-8BA2-B1A525C1F86D}"/>
    <cellStyle name="Input 16 8 2 2" xfId="15038" xr:uid="{7E8C4257-433F-410B-AE4C-15F099D4BB6D}"/>
    <cellStyle name="Input 16 8 2 2 2" xfId="15039" xr:uid="{9AFA0098-BEFD-4782-B53D-FC79D399C721}"/>
    <cellStyle name="Input 16 8 2 3" xfId="15040" xr:uid="{F94DF6BE-DB5C-483A-9088-2E5B0684DCAC}"/>
    <cellStyle name="Input 16 8 3" xfId="15041" xr:uid="{19312FC9-8435-466D-A551-1012D1971E92}"/>
    <cellStyle name="Input 16 8 3 2" xfId="15042" xr:uid="{DB68D1E9-DA0D-4BAA-97F2-3689643886A3}"/>
    <cellStyle name="Input 16 8 4" xfId="15043" xr:uid="{A4290ADC-4614-4C57-B61B-42A04778E2BB}"/>
    <cellStyle name="Input 16 8 5" xfId="15036" xr:uid="{E9F47930-D591-4484-B504-CB7DA6C81AA7}"/>
    <cellStyle name="Input 16 9" xfId="5240" xr:uid="{1CFBD8F8-EC21-4DC8-9C73-364F4ACCDEE6}"/>
    <cellStyle name="Input 16 9 2" xfId="15045" xr:uid="{96C42899-B0D5-441F-BA85-4CD71F983653}"/>
    <cellStyle name="Input 16 9 2 2" xfId="15046" xr:uid="{03ADDCED-50C4-442A-A478-E08741DCB0FD}"/>
    <cellStyle name="Input 16 9 3" xfId="15047" xr:uid="{49863344-51FA-46E5-AB2A-1AC6C934B24F}"/>
    <cellStyle name="Input 16 9 4" xfId="15044" xr:uid="{54CC63F2-4410-4743-954B-8866D753A2FB}"/>
    <cellStyle name="Input 17" xfId="1432" xr:uid="{00012911-E807-4DD7-B50B-42F4E0074FCB}"/>
    <cellStyle name="Input 17 10" xfId="5414" xr:uid="{A07890E5-243E-47CA-B102-CA810CF3FDA8}"/>
    <cellStyle name="Input 17 10 2" xfId="15049" xr:uid="{434E49EF-4E7E-4A40-81D2-D08ABB3224FD}"/>
    <cellStyle name="Input 17 10 2 2" xfId="15050" xr:uid="{AB38925D-1D4C-4546-8766-52E7472F6965}"/>
    <cellStyle name="Input 17 10 2 2 2" xfId="15051" xr:uid="{AC6BD375-8EEC-441A-AF73-43B2F457C5C6}"/>
    <cellStyle name="Input 17 10 2 3" xfId="15052" xr:uid="{43E7F816-D1B5-453F-BD55-DFD3D02A1395}"/>
    <cellStyle name="Input 17 10 3" xfId="15053" xr:uid="{F19C70D2-2D48-4C05-A251-78BEB4A53EE5}"/>
    <cellStyle name="Input 17 10 3 2" xfId="15054" xr:uid="{768C4AC4-696A-4BCD-A6B6-8C834FDA39AE}"/>
    <cellStyle name="Input 17 10 4" xfId="15055" xr:uid="{9ACF3FDB-6B3D-45BF-8DA2-31C44DCBA329}"/>
    <cellStyle name="Input 17 10 5" xfId="15048" xr:uid="{397BC067-1A26-49E7-8AAD-415E9420C6B5}"/>
    <cellStyle name="Input 17 11" xfId="5794" xr:uid="{3F756B21-FE7B-46BE-A479-BAD7FCE4D4C6}"/>
    <cellStyle name="Input 17 11 2" xfId="15057" xr:uid="{F4B1D847-FFEB-4CBC-95B7-8B908013D7B0}"/>
    <cellStyle name="Input 17 11 3" xfId="15056" xr:uid="{25F3D78A-A244-423F-A05C-0C1DE94F1A0C}"/>
    <cellStyle name="Input 17 12" xfId="5900" xr:uid="{C67741F8-71CF-4CD7-A76B-E32AA49C89E7}"/>
    <cellStyle name="Input 17 2" xfId="1433" xr:uid="{FC00BE28-CED7-498C-A16C-6F7D2BAD0E89}"/>
    <cellStyle name="Input 17 2 2" xfId="1434" xr:uid="{A6E91A82-4FA9-44E4-8B27-19A2229E1BD6}"/>
    <cellStyle name="Input 17 2 2 2" xfId="15059" xr:uid="{287F9CC1-CA3B-42E4-9179-23D2D43E55AE}"/>
    <cellStyle name="Input 17 2 2 2 2" xfId="15060" xr:uid="{659DBC2F-8E4F-41CD-AB88-3D22BA7707CF}"/>
    <cellStyle name="Input 17 2 2 3" xfId="15061" xr:uid="{E72EE4F5-280A-4D60-A58C-A36B2C9D6692}"/>
    <cellStyle name="Input 17 2 2 4" xfId="15058" xr:uid="{04F9F1D6-54B4-42A1-A135-C0CFE7F7834B}"/>
    <cellStyle name="Input 17 2 3" xfId="15062" xr:uid="{B11F3C24-C9C5-4BCA-9788-501AD2F4A6CC}"/>
    <cellStyle name="Input 17 2 3 2" xfId="15063" xr:uid="{8AB6ADA4-B04B-44B1-9985-C0C8223BD0C1}"/>
    <cellStyle name="Input 17 2 4" xfId="15064" xr:uid="{5700A25E-E73D-4A59-8393-8B4B2B311616}"/>
    <cellStyle name="Input 17 2 5" xfId="6812" xr:uid="{A77F99E3-8535-4E6B-8220-8ED487D9BBDB}"/>
    <cellStyle name="Input 17 3" xfId="1435" xr:uid="{B2882E97-0265-43B5-B7F2-A57F90980864}"/>
    <cellStyle name="Input 17 3 2" xfId="1436" xr:uid="{CB72A8EB-D810-4952-AA56-98260941114E}"/>
    <cellStyle name="Input 17 3 2 2" xfId="15066" xr:uid="{CC5514FA-0E29-4BAC-A642-186F47479AD7}"/>
    <cellStyle name="Input 17 3 2 2 2" xfId="15067" xr:uid="{422A0127-D1B0-484B-9CA0-D0D52A816CA2}"/>
    <cellStyle name="Input 17 3 2 3" xfId="15068" xr:uid="{16783B32-5E25-474C-B062-328846C2CD49}"/>
    <cellStyle name="Input 17 3 2 4" xfId="15065" xr:uid="{3288559C-4156-4C7C-8B8C-ED2BF6FD3662}"/>
    <cellStyle name="Input 17 3 3" xfId="15069" xr:uid="{8B78E6E3-48FC-4389-875F-F1AA8AA17D23}"/>
    <cellStyle name="Input 17 3 3 2" xfId="15070" xr:uid="{94EE27BE-F3E1-4826-9ACC-F2082D628ABC}"/>
    <cellStyle name="Input 17 3 4" xfId="15071" xr:uid="{8EB5E1D2-4354-4791-A419-DA8F8DB0C81A}"/>
    <cellStyle name="Input 17 3 5" xfId="6813" xr:uid="{C9E61DCD-A83A-403E-A2BC-7C8E6415DCCD}"/>
    <cellStyle name="Input 17 4" xfId="1437" xr:uid="{C160273E-D212-455F-B0F2-81F23FDC44F8}"/>
    <cellStyle name="Input 17 4 2" xfId="1438" xr:uid="{27477D19-6357-476E-8A7B-3EC2AD266C87}"/>
    <cellStyle name="Input 17 4 2 2" xfId="15073" xr:uid="{7A12459F-E905-4C36-953C-A17B9028CE3A}"/>
    <cellStyle name="Input 17 4 2 2 2" xfId="15074" xr:uid="{0AA22621-D3AF-4C03-9F19-D86C26D6F9BD}"/>
    <cellStyle name="Input 17 4 2 3" xfId="15075" xr:uid="{8857C26E-4E2C-4884-893F-4471D325452E}"/>
    <cellStyle name="Input 17 4 2 4" xfId="15072" xr:uid="{7094CA67-4BA3-40E0-8176-4A852C9A07ED}"/>
    <cellStyle name="Input 17 4 3" xfId="15076" xr:uid="{41D6A382-CE90-4B23-A703-EEF7BC2E0845}"/>
    <cellStyle name="Input 17 4 3 2" xfId="15077" xr:uid="{46DFD748-03CE-4167-A02B-79EBC46F4811}"/>
    <cellStyle name="Input 17 4 4" xfId="15078" xr:uid="{09A444B1-6A1B-4CC4-B0A5-3307809C431D}"/>
    <cellStyle name="Input 17 4 5" xfId="6814" xr:uid="{C08B9EB0-B379-4FA1-B092-17B83DF5F3F8}"/>
    <cellStyle name="Input 17 5" xfId="1439" xr:uid="{7E99A13A-EB95-4B58-8E2D-ED2CA21D782A}"/>
    <cellStyle name="Input 17 5 2" xfId="1440" xr:uid="{42FAF282-FFA1-4144-8AFF-DD23D51BE755}"/>
    <cellStyle name="Input 17 5 2 2" xfId="15080" xr:uid="{948F4CB8-A894-4A75-B8A8-308397B843E7}"/>
    <cellStyle name="Input 17 5 2 2 2" xfId="15081" xr:uid="{BC67F6AB-B8B4-4115-A0DF-202B826AF49F}"/>
    <cellStyle name="Input 17 5 2 3" xfId="15082" xr:uid="{1FD1BE18-F931-4AB8-AD7D-078E2983FEEA}"/>
    <cellStyle name="Input 17 5 2 4" xfId="15079" xr:uid="{013E02D6-7C40-4C0A-8DDA-B8EA6EB220DE}"/>
    <cellStyle name="Input 17 5 3" xfId="15083" xr:uid="{C47B4150-530A-486B-9F6C-1A1F2E45C6A5}"/>
    <cellStyle name="Input 17 5 3 2" xfId="15084" xr:uid="{21B2F38C-E49B-4EC3-8758-9C6CEFCA48EB}"/>
    <cellStyle name="Input 17 5 4" xfId="15085" xr:uid="{A74ED604-0C2F-4FFD-9257-2DCDC512ED6E}"/>
    <cellStyle name="Input 17 5 5" xfId="6815" xr:uid="{C1A9CC7E-10D4-49CA-8263-7B20C94C435C}"/>
    <cellStyle name="Input 17 6" xfId="1441" xr:uid="{B5735977-3F30-4986-A330-DC2F6FCE8CB5}"/>
    <cellStyle name="Input 17 6 2" xfId="1442" xr:uid="{553D76B8-ACB3-48CB-9BAB-719851B777CA}"/>
    <cellStyle name="Input 17 6 2 2" xfId="15087" xr:uid="{39AD68BA-C3AC-4DBC-85A3-5C849B2E967E}"/>
    <cellStyle name="Input 17 6 2 2 2" xfId="15088" xr:uid="{DDEC2837-D0B9-45E8-903C-D9642310DC44}"/>
    <cellStyle name="Input 17 6 2 3" xfId="15089" xr:uid="{57D0A54C-384D-4461-8B37-7CB858A4E299}"/>
    <cellStyle name="Input 17 6 2 4" xfId="15086" xr:uid="{CD5278F8-5652-4072-B0A1-4830B4B14E9D}"/>
    <cellStyle name="Input 17 6 3" xfId="15090" xr:uid="{42282BA9-40C1-4894-9D79-FF33F81C634E}"/>
    <cellStyle name="Input 17 6 3 2" xfId="15091" xr:uid="{F6503CB4-DC6B-44E2-8896-EA1EE48565A6}"/>
    <cellStyle name="Input 17 6 4" xfId="15092" xr:uid="{4A4E8284-DBF9-4BC7-9BD5-D9DCA96F27D3}"/>
    <cellStyle name="Input 17 6 5" xfId="6816" xr:uid="{1033B8C3-DED7-42EC-9A0E-227FDC347390}"/>
    <cellStyle name="Input 17 7" xfId="1443" xr:uid="{C53AB8A9-BA02-4B89-8F7E-6B6A43109BE0}"/>
    <cellStyle name="Input 17 7 2" xfId="1444" xr:uid="{AAF3ED61-B99C-4A98-B2AA-D5BFFE22A3E0}"/>
    <cellStyle name="Input 17 7 2 2" xfId="15094" xr:uid="{909B1FE7-C399-4149-93C4-911BB9277259}"/>
    <cellStyle name="Input 17 7 2 2 2" xfId="15095" xr:uid="{3A3E9BD6-8AA2-4468-9538-E8B67F8A3120}"/>
    <cellStyle name="Input 17 7 2 3" xfId="15096" xr:uid="{9A8601CF-9492-4FCA-9D70-A57843CD9776}"/>
    <cellStyle name="Input 17 7 2 4" xfId="15093" xr:uid="{CA114996-7A49-46BB-9FBE-C5D43C28CF57}"/>
    <cellStyle name="Input 17 7 3" xfId="15097" xr:uid="{4EB5887B-9BE8-4556-9871-A72CAAE8E915}"/>
    <cellStyle name="Input 17 7 3 2" xfId="15098" xr:uid="{676907B8-483D-4424-AB9A-CE55E76C3064}"/>
    <cellStyle name="Input 17 7 4" xfId="15099" xr:uid="{A6D10997-3823-4FF2-8E86-758F1D6D36AD}"/>
    <cellStyle name="Input 17 7 5" xfId="6817" xr:uid="{3EFC6A08-309A-42AF-811C-F17343A94024}"/>
    <cellStyle name="Input 17 8" xfId="1445" xr:uid="{A105D5E6-594D-4322-9FFF-CAD8CC30642A}"/>
    <cellStyle name="Input 17 8 2" xfId="15101" xr:uid="{823B930F-9793-44B9-BE77-DF83F71B3B85}"/>
    <cellStyle name="Input 17 8 2 2" xfId="15102" xr:uid="{C030C496-F224-42F6-A595-74741D03947C}"/>
    <cellStyle name="Input 17 8 2 2 2" xfId="15103" xr:uid="{B33C0166-BF2D-4DA6-AC49-DF3C585C28C6}"/>
    <cellStyle name="Input 17 8 2 3" xfId="15104" xr:uid="{7C28DA9D-EE95-4851-AA3C-7255855EC887}"/>
    <cellStyle name="Input 17 8 3" xfId="15105" xr:uid="{3297155B-C719-4783-AE23-6F075B1C35EF}"/>
    <cellStyle name="Input 17 8 3 2" xfId="15106" xr:uid="{69790665-BAED-4604-A84E-07E06C2647A7}"/>
    <cellStyle name="Input 17 8 4" xfId="15107" xr:uid="{7C3C0579-B5F5-41D4-9015-A73001DD0D7B}"/>
    <cellStyle name="Input 17 8 5" xfId="15100" xr:uid="{C92C4E9B-178B-4017-B164-1DB732B904D1}"/>
    <cellStyle name="Input 17 9" xfId="5234" xr:uid="{A3484E46-4222-4EA3-8651-F8A2CEA0B57D}"/>
    <cellStyle name="Input 17 9 2" xfId="15109" xr:uid="{B79675B1-5663-4E6F-AE82-1B5AB0A772DD}"/>
    <cellStyle name="Input 17 9 2 2" xfId="15110" xr:uid="{E5469944-46CD-4312-9985-BFDC3D95F97F}"/>
    <cellStyle name="Input 17 9 3" xfId="15111" xr:uid="{828F59F5-FADB-4AA1-AD67-D33F63297E90}"/>
    <cellStyle name="Input 17 9 4" xfId="15108" xr:uid="{11DA189D-E682-4D21-AA0E-C8A2198EAC2D}"/>
    <cellStyle name="Input 18" xfId="1446" xr:uid="{DB3565BD-FAA9-49E3-8F58-F41AFA1CA3FD}"/>
    <cellStyle name="Input 18 10" xfId="5382" xr:uid="{FE46B911-5561-4940-96BA-27266E372043}"/>
    <cellStyle name="Input 18 10 2" xfId="15113" xr:uid="{7403FD14-F99E-40CA-AC0C-098CFA27ECD2}"/>
    <cellStyle name="Input 18 10 2 2" xfId="15114" xr:uid="{BBB6E6CD-4223-4716-8F65-5BDD4A39D1C8}"/>
    <cellStyle name="Input 18 10 2 2 2" xfId="15115" xr:uid="{9A8131EA-98C1-4CDC-BC45-CBC8AB6FF452}"/>
    <cellStyle name="Input 18 10 2 3" xfId="15116" xr:uid="{5A2753FB-E28E-436E-A243-9E03B33420DE}"/>
    <cellStyle name="Input 18 10 3" xfId="15117" xr:uid="{60C0ADCF-669B-4BA0-97EF-5DB5614A4E3E}"/>
    <cellStyle name="Input 18 10 3 2" xfId="15118" xr:uid="{FBEA62C3-5134-43C7-9AC6-427CE93A8AEF}"/>
    <cellStyle name="Input 18 10 4" xfId="15119" xr:uid="{D1665A6F-E4FC-4A86-85CB-69B00A953473}"/>
    <cellStyle name="Input 18 10 5" xfId="15112" xr:uid="{7A43F29C-D5E9-42FE-9665-F98C41F10266}"/>
    <cellStyle name="Input 18 11" xfId="5803" xr:uid="{8088C158-021D-4708-89F3-07A835AB01E0}"/>
    <cellStyle name="Input 18 11 2" xfId="15121" xr:uid="{AD32CF67-D2A4-4274-A68E-96D1D793E81B}"/>
    <cellStyle name="Input 18 11 3" xfId="15120" xr:uid="{8CD601F5-FE65-4E09-9698-78055B85AFC2}"/>
    <cellStyle name="Input 18 12" xfId="5998" xr:uid="{311C29D3-5E78-48DD-B0DC-AD57BDA7D4F4}"/>
    <cellStyle name="Input 18 2" xfId="1447" xr:uid="{4315AA25-E231-4C65-B2A9-D8D39FBEE87D}"/>
    <cellStyle name="Input 18 2 2" xfId="1448" xr:uid="{D38F7B5E-2E2D-4C2E-BC29-294C02482742}"/>
    <cellStyle name="Input 18 2 2 2" xfId="15123" xr:uid="{DE4DAA49-C048-4186-A3E1-27F5D939D015}"/>
    <cellStyle name="Input 18 2 2 2 2" xfId="15124" xr:uid="{38D1B163-04C5-4DC1-AE22-6072C3466D64}"/>
    <cellStyle name="Input 18 2 2 3" xfId="15125" xr:uid="{EAE22D6E-4EE9-44AD-B287-8C5CF789994F}"/>
    <cellStyle name="Input 18 2 2 4" xfId="15122" xr:uid="{CA027F7D-6ED8-48E6-9EB2-785A55D88196}"/>
    <cellStyle name="Input 18 2 3" xfId="15126" xr:uid="{461E80DF-1FFD-4699-9179-86F7F179C6A3}"/>
    <cellStyle name="Input 18 2 3 2" xfId="15127" xr:uid="{C65879EA-9744-410C-A9A0-8007C2FA06B1}"/>
    <cellStyle name="Input 18 2 4" xfId="15128" xr:uid="{D0A49428-C386-4749-A3CF-7BFE7D319912}"/>
    <cellStyle name="Input 18 2 5" xfId="6818" xr:uid="{B43F3BC9-3102-456B-AE4D-4C8D74104EBA}"/>
    <cellStyle name="Input 18 3" xfId="1449" xr:uid="{2B02A126-1800-4B9A-B9C6-48EBFADAAB24}"/>
    <cellStyle name="Input 18 3 2" xfId="1450" xr:uid="{BE3863E3-1E8A-46C3-A2F6-9BFD363DDBE3}"/>
    <cellStyle name="Input 18 3 2 2" xfId="15130" xr:uid="{00DDFBDD-8F81-4A42-A870-B960DE4E2119}"/>
    <cellStyle name="Input 18 3 2 2 2" xfId="15131" xr:uid="{7FB1DEA7-A106-4FCF-85ED-C6F6E9640614}"/>
    <cellStyle name="Input 18 3 2 3" xfId="15132" xr:uid="{7440A287-BA96-46DE-883A-F0B6DAE5B2FB}"/>
    <cellStyle name="Input 18 3 2 4" xfId="15129" xr:uid="{4F4CF1E3-1A64-4E7B-BD8E-3FD21DA3AE0C}"/>
    <cellStyle name="Input 18 3 3" xfId="15133" xr:uid="{99E166EE-685C-4E00-BF7B-DFBAF61438F5}"/>
    <cellStyle name="Input 18 3 3 2" xfId="15134" xr:uid="{04CA0AC7-3F6E-49A6-BB1F-26581FB7155D}"/>
    <cellStyle name="Input 18 3 4" xfId="15135" xr:uid="{5EEB219A-5A81-457F-B232-4E9224F27BB5}"/>
    <cellStyle name="Input 18 3 5" xfId="6819" xr:uid="{2CEBD215-0BA1-4BA9-BD61-8D5B20396BDE}"/>
    <cellStyle name="Input 18 4" xfId="1451" xr:uid="{C21E14F4-DC7B-4A3F-992B-4D86FD96D3B6}"/>
    <cellStyle name="Input 18 4 2" xfId="1452" xr:uid="{28993D60-4042-48E0-A492-665B4D4CBA78}"/>
    <cellStyle name="Input 18 4 2 2" xfId="15137" xr:uid="{260E179C-4386-4FB0-9516-4A563A2C97F5}"/>
    <cellStyle name="Input 18 4 2 2 2" xfId="15138" xr:uid="{C6F2EF0E-5EBE-4BEB-A843-BCBC08866292}"/>
    <cellStyle name="Input 18 4 2 3" xfId="15139" xr:uid="{23859841-FB39-4FD2-99CE-4BB74908D8EC}"/>
    <cellStyle name="Input 18 4 2 4" xfId="15136" xr:uid="{CC45AA62-102F-49BB-8AB1-2F4DACC73308}"/>
    <cellStyle name="Input 18 4 3" xfId="15140" xr:uid="{115A4066-F264-4D62-B316-2DB665480E1C}"/>
    <cellStyle name="Input 18 4 3 2" xfId="15141" xr:uid="{8D54BF31-63F2-45D8-B869-AB899A56E07E}"/>
    <cellStyle name="Input 18 4 4" xfId="15142" xr:uid="{00AC2F99-9B77-45FD-BFEA-A496BF684D9F}"/>
    <cellStyle name="Input 18 4 5" xfId="6820" xr:uid="{6AC0B775-5F49-47D6-99BA-3AECFE2BB911}"/>
    <cellStyle name="Input 18 5" xfId="1453" xr:uid="{B05F200F-98EC-48D6-879B-9074D0381732}"/>
    <cellStyle name="Input 18 5 2" xfId="1454" xr:uid="{0CC30DE7-45E2-4643-B727-6C1D896E4AA7}"/>
    <cellStyle name="Input 18 5 2 2" xfId="15144" xr:uid="{1F2B3197-1CE7-4CFC-8DE5-3055488A13FF}"/>
    <cellStyle name="Input 18 5 2 2 2" xfId="15145" xr:uid="{139C92F5-8F77-4261-B447-2C0CB76FC6C2}"/>
    <cellStyle name="Input 18 5 2 3" xfId="15146" xr:uid="{2B5F29E0-E89A-46A9-87FE-24C04CBED57E}"/>
    <cellStyle name="Input 18 5 2 4" xfId="15143" xr:uid="{638A7DEF-613E-4112-8D22-74FE88279451}"/>
    <cellStyle name="Input 18 5 3" xfId="15147" xr:uid="{704205C3-7A24-44C5-9107-177C0AD635AE}"/>
    <cellStyle name="Input 18 5 3 2" xfId="15148" xr:uid="{6E1A764C-64BE-452F-A8FF-66C55EA0F139}"/>
    <cellStyle name="Input 18 5 4" xfId="15149" xr:uid="{07491FA4-987C-442C-8744-9BC3C0C039E4}"/>
    <cellStyle name="Input 18 5 5" xfId="6821" xr:uid="{42F41CAA-E8BA-4159-9BC3-AF425D94A281}"/>
    <cellStyle name="Input 18 6" xfId="1455" xr:uid="{C6B7E365-5E3B-4760-898D-DAB82EB39FAF}"/>
    <cellStyle name="Input 18 6 2" xfId="1456" xr:uid="{8EBF89C3-4B57-422B-9E8D-AC9C1C3A2364}"/>
    <cellStyle name="Input 18 6 2 2" xfId="15151" xr:uid="{B7DCC6A8-C200-43E4-BEB5-D5589D5D27F2}"/>
    <cellStyle name="Input 18 6 2 2 2" xfId="15152" xr:uid="{9E4A4D58-641E-4D0C-9028-C874F570EF64}"/>
    <cellStyle name="Input 18 6 2 3" xfId="15153" xr:uid="{C6CB13E5-CC07-4200-A88A-9591D9D925C3}"/>
    <cellStyle name="Input 18 6 2 4" xfId="15150" xr:uid="{DD872E08-CC39-4463-9CDB-22D117449AFA}"/>
    <cellStyle name="Input 18 6 3" xfId="15154" xr:uid="{66BBDE19-FE67-4309-BB57-9420F52FFD13}"/>
    <cellStyle name="Input 18 6 3 2" xfId="15155" xr:uid="{AED80EFA-09B3-49EC-AFDF-26548B95BAF2}"/>
    <cellStyle name="Input 18 6 4" xfId="15156" xr:uid="{AE8EC78F-C585-47FB-ABA3-58AD984D88AC}"/>
    <cellStyle name="Input 18 6 5" xfId="6822" xr:uid="{D5AE5234-C9CA-484C-BFA8-1BDE73EDA8D4}"/>
    <cellStyle name="Input 18 7" xfId="1457" xr:uid="{02E3DDE3-8ABA-4C2D-86E7-48DE6916ACFD}"/>
    <cellStyle name="Input 18 7 2" xfId="1458" xr:uid="{9E80B852-D931-4EE4-A5AC-A26FF33580A7}"/>
    <cellStyle name="Input 18 7 2 2" xfId="15158" xr:uid="{1020B505-25E2-4BB1-8DC5-4FD953FE4B3D}"/>
    <cellStyle name="Input 18 7 2 2 2" xfId="15159" xr:uid="{A9DB3CBA-6EC4-4920-9BD8-580E9937E0FF}"/>
    <cellStyle name="Input 18 7 2 3" xfId="15160" xr:uid="{7C171064-9455-4329-8A0D-13B4CC790727}"/>
    <cellStyle name="Input 18 7 2 4" xfId="15157" xr:uid="{A6D611B3-9D4C-455F-9BB9-0309D70FDD91}"/>
    <cellStyle name="Input 18 7 3" xfId="15161" xr:uid="{1CD03972-1EC7-4866-8952-4842E1F6853B}"/>
    <cellStyle name="Input 18 7 3 2" xfId="15162" xr:uid="{FCBF0E64-54A2-4DC5-B220-6040416FAEEF}"/>
    <cellStyle name="Input 18 7 4" xfId="15163" xr:uid="{696A0B0D-71B4-44E5-B595-C9FAC5616C84}"/>
    <cellStyle name="Input 18 7 5" xfId="6823" xr:uid="{3597A93A-5396-44CA-84BD-37B2A8D34B32}"/>
    <cellStyle name="Input 18 8" xfId="1459" xr:uid="{2310FD20-3B8D-479F-A2E0-1D2F6CAF2A33}"/>
    <cellStyle name="Input 18 8 2" xfId="15165" xr:uid="{F743D03C-9CB7-49C2-BBC4-8DFD1A3D3375}"/>
    <cellStyle name="Input 18 8 2 2" xfId="15166" xr:uid="{A71B5E75-1076-4846-8508-D87976E629CF}"/>
    <cellStyle name="Input 18 8 2 2 2" xfId="15167" xr:uid="{ED8523A0-4F49-40B1-892C-9F033E3C2EA3}"/>
    <cellStyle name="Input 18 8 2 3" xfId="15168" xr:uid="{1E9E9E0F-2449-4F02-B799-177E17A34256}"/>
    <cellStyle name="Input 18 8 3" xfId="15169" xr:uid="{E2597EDC-1B49-4063-A098-605010E4E285}"/>
    <cellStyle name="Input 18 8 3 2" xfId="15170" xr:uid="{E1AD4965-0776-4F15-979C-F0D1B1AA8BF4}"/>
    <cellStyle name="Input 18 8 4" xfId="15171" xr:uid="{11ECC540-91B0-4B84-8C16-3A962CB129F4}"/>
    <cellStyle name="Input 18 8 5" xfId="15164" xr:uid="{A6F7B2FA-61EF-4384-9E70-436A75F8706F}"/>
    <cellStyle name="Input 18 9" xfId="5290" xr:uid="{5139D9EA-622D-4965-A74C-1E936E630492}"/>
    <cellStyle name="Input 18 9 2" xfId="15173" xr:uid="{79FFCE0C-4999-451E-B0ED-AD58EFA99CFD}"/>
    <cellStyle name="Input 18 9 2 2" xfId="15174" xr:uid="{AA45A988-0D2D-41B0-BD97-76DC56E41726}"/>
    <cellStyle name="Input 18 9 3" xfId="15175" xr:uid="{2DB14A6A-75A0-411B-B85F-7A00937B6DCA}"/>
    <cellStyle name="Input 18 9 4" xfId="15172" xr:uid="{B46B4545-E23B-4948-8052-61F7955DE7EC}"/>
    <cellStyle name="Input 19" xfId="1460" xr:uid="{A186BDB3-D639-470C-B38A-3B8D212C4AEC}"/>
    <cellStyle name="Input 19 10" xfId="5390" xr:uid="{EE06CE0C-093E-4799-B589-00FBDEA0BB5C}"/>
    <cellStyle name="Input 19 10 2" xfId="15177" xr:uid="{11D23E54-D34C-4FD8-945B-E30C0CAF14AA}"/>
    <cellStyle name="Input 19 10 2 2" xfId="15178" xr:uid="{16F36188-34B0-4F13-B77E-5CAAC47CB810}"/>
    <cellStyle name="Input 19 10 2 2 2" xfId="15179" xr:uid="{49755E60-62DE-4158-BC53-0C0EECBD18BC}"/>
    <cellStyle name="Input 19 10 2 3" xfId="15180" xr:uid="{2332FD52-94DC-4748-9A5F-55DA0C5637E1}"/>
    <cellStyle name="Input 19 10 3" xfId="15181" xr:uid="{17DE1757-61D3-4FB2-802F-18130AA02BE4}"/>
    <cellStyle name="Input 19 10 3 2" xfId="15182" xr:uid="{DD7239FA-F934-4790-BDF5-DFE29D9B8197}"/>
    <cellStyle name="Input 19 10 4" xfId="15183" xr:uid="{D7164E62-9D69-4665-9C57-B0422F4B0956}"/>
    <cellStyle name="Input 19 10 5" xfId="15176" xr:uid="{AEE6890F-ED7C-43A9-ADB1-3F044D9997A4}"/>
    <cellStyle name="Input 19 11" xfId="5807" xr:uid="{63263782-E287-4BE7-8F04-D41A3CFE2936}"/>
    <cellStyle name="Input 19 11 2" xfId="15185" xr:uid="{07389D83-B619-4DC7-8F83-504E49D80D87}"/>
    <cellStyle name="Input 19 11 3" xfId="15184" xr:uid="{9C949BDB-4B5E-4BEE-864E-E827042D430D}"/>
    <cellStyle name="Input 19 12" xfId="5881" xr:uid="{017D7F10-CA01-41B7-AEC9-11A7F4995C5A}"/>
    <cellStyle name="Input 19 2" xfId="1461" xr:uid="{6BE4B64D-5762-463A-AF09-3FC3D3B2B894}"/>
    <cellStyle name="Input 19 2 2" xfId="1462" xr:uid="{F2720454-66AB-4276-826E-70106DD31395}"/>
    <cellStyle name="Input 19 2 2 2" xfId="15187" xr:uid="{54DCF0E9-95CD-4888-8B25-9C97E3E9F0B6}"/>
    <cellStyle name="Input 19 2 2 2 2" xfId="15188" xr:uid="{3B90D279-C1B0-45F3-9CC7-A17C031DDA31}"/>
    <cellStyle name="Input 19 2 2 3" xfId="15189" xr:uid="{5276CB48-046F-4B22-92E2-FECCF5E777BE}"/>
    <cellStyle name="Input 19 2 2 4" xfId="15186" xr:uid="{9E19E83E-B28F-4489-AEB3-9F5ACD8A817E}"/>
    <cellStyle name="Input 19 2 3" xfId="15190" xr:uid="{1C71F398-03F2-42D4-AC8D-3F195631E753}"/>
    <cellStyle name="Input 19 2 3 2" xfId="15191" xr:uid="{BD2FA3E2-4038-4228-990D-C6D6152547BA}"/>
    <cellStyle name="Input 19 2 4" xfId="15192" xr:uid="{64737B5A-4293-4483-8950-3F4B09F6BD97}"/>
    <cellStyle name="Input 19 2 5" xfId="6824" xr:uid="{B8A8CB63-24E4-4E80-9546-2962D26F6F9F}"/>
    <cellStyle name="Input 19 3" xfId="1463" xr:uid="{E96E7985-B8B4-401B-93C9-87527866EB33}"/>
    <cellStyle name="Input 19 3 2" xfId="1464" xr:uid="{6F7BAFF6-D99A-4821-BD51-FBF0BC0BB4AB}"/>
    <cellStyle name="Input 19 3 2 2" xfId="15194" xr:uid="{0C05B27F-82E9-455C-B518-63919800AEB4}"/>
    <cellStyle name="Input 19 3 2 2 2" xfId="15195" xr:uid="{F6011441-73C4-4DA4-B757-06C4799DCA94}"/>
    <cellStyle name="Input 19 3 2 3" xfId="15196" xr:uid="{C2B5D0D8-54AB-44D5-A43E-19F20FD32019}"/>
    <cellStyle name="Input 19 3 2 4" xfId="15193" xr:uid="{A86AA1B6-49C3-4FDC-AEE2-B49D36F6A41D}"/>
    <cellStyle name="Input 19 3 3" xfId="15197" xr:uid="{A60DE558-1E33-4FC4-99DD-093AB9EE3D4C}"/>
    <cellStyle name="Input 19 3 3 2" xfId="15198" xr:uid="{0D2CD211-DB81-46E3-B070-7EA48133D911}"/>
    <cellStyle name="Input 19 3 4" xfId="15199" xr:uid="{42E336CA-9BC3-43B1-8B5E-5D55133D1760}"/>
    <cellStyle name="Input 19 3 5" xfId="6825" xr:uid="{AAD5E632-F28B-4717-BA70-9AAD165A418F}"/>
    <cellStyle name="Input 19 4" xfId="1465" xr:uid="{6F79A7AB-8B94-4D7A-A1E6-1AD8788D66A0}"/>
    <cellStyle name="Input 19 4 2" xfId="1466" xr:uid="{8C6E9047-C330-45B8-9BE4-72C12567BB4D}"/>
    <cellStyle name="Input 19 4 2 2" xfId="15201" xr:uid="{25D8B84A-74A6-4247-BBDB-AA03D0AF39B3}"/>
    <cellStyle name="Input 19 4 2 2 2" xfId="15202" xr:uid="{32C8B781-FF8C-4885-BE30-FD563F3C650A}"/>
    <cellStyle name="Input 19 4 2 3" xfId="15203" xr:uid="{7294D4BF-2EB3-49B7-BBAF-FF2F542630DC}"/>
    <cellStyle name="Input 19 4 2 4" xfId="15200" xr:uid="{85372D47-4377-4D09-A59F-C766E301DE9D}"/>
    <cellStyle name="Input 19 4 3" xfId="15204" xr:uid="{312E55DB-39B8-4BCA-AA5E-813537212D2B}"/>
    <cellStyle name="Input 19 4 3 2" xfId="15205" xr:uid="{358DDDC0-7943-4DAD-B16A-AA3F7A9099A0}"/>
    <cellStyle name="Input 19 4 4" xfId="15206" xr:uid="{5D66AE32-FE95-4377-A8D9-4F419778595A}"/>
    <cellStyle name="Input 19 4 5" xfId="6826" xr:uid="{6CA635C8-10C4-488C-9A84-BB1C102FC845}"/>
    <cellStyle name="Input 19 5" xfId="1467" xr:uid="{958227AC-483A-4397-8153-936C577A14BF}"/>
    <cellStyle name="Input 19 5 2" xfId="1468" xr:uid="{D9997782-4026-4216-84B5-52BBADEFB51A}"/>
    <cellStyle name="Input 19 5 2 2" xfId="15208" xr:uid="{A85606A6-1F89-4DEF-B868-75FF13EB3542}"/>
    <cellStyle name="Input 19 5 2 2 2" xfId="15209" xr:uid="{C2926427-9003-4BF9-9094-32F8F68087E6}"/>
    <cellStyle name="Input 19 5 2 3" xfId="15210" xr:uid="{14B10901-A4C6-4DE5-81C7-816AF4A95ED1}"/>
    <cellStyle name="Input 19 5 2 4" xfId="15207" xr:uid="{97A91424-C0D7-43BA-AA77-58D486196DA5}"/>
    <cellStyle name="Input 19 5 3" xfId="15211" xr:uid="{84204C77-E921-4189-8DF7-A6F1D6BB2E41}"/>
    <cellStyle name="Input 19 5 3 2" xfId="15212" xr:uid="{280167CB-8D1A-4DF9-BDE9-1A7670D01D9D}"/>
    <cellStyle name="Input 19 5 4" xfId="15213" xr:uid="{4E3536F5-01FA-46FF-B899-19BA430F8514}"/>
    <cellStyle name="Input 19 5 5" xfId="6827" xr:uid="{68D02A9A-E41A-4031-BE38-C843D09AAD78}"/>
    <cellStyle name="Input 19 6" xfId="1469" xr:uid="{F09C3AA7-7726-4850-A357-9CAC3A745E3C}"/>
    <cellStyle name="Input 19 6 2" xfId="1470" xr:uid="{62F0EC09-4ECD-4AC3-A2D2-E2CD8030D13B}"/>
    <cellStyle name="Input 19 6 2 2" xfId="15215" xr:uid="{AA3590DC-638D-4FAD-9C96-471D952A43F6}"/>
    <cellStyle name="Input 19 6 2 2 2" xfId="15216" xr:uid="{A257BE5E-B3BB-4839-B11C-6FAF77237644}"/>
    <cellStyle name="Input 19 6 2 3" xfId="15217" xr:uid="{0CC5469A-969F-4B4C-9BF4-413A7789A41A}"/>
    <cellStyle name="Input 19 6 2 4" xfId="15214" xr:uid="{D8EAFFC9-E349-4F52-AEB7-D2921A081A76}"/>
    <cellStyle name="Input 19 6 3" xfId="15218" xr:uid="{E73D1541-87A5-447F-A67B-F53985120EB4}"/>
    <cellStyle name="Input 19 6 3 2" xfId="15219" xr:uid="{FB1114F0-924B-4177-8CF0-059D611D2CD0}"/>
    <cellStyle name="Input 19 6 4" xfId="15220" xr:uid="{3D217C73-71A3-43A3-9D52-B591679FCB68}"/>
    <cellStyle name="Input 19 6 5" xfId="6828" xr:uid="{7A2D64D5-CC1D-446A-9E46-350811082ED2}"/>
    <cellStyle name="Input 19 7" xfId="1471" xr:uid="{0B323185-9E6C-41A4-B1F6-06A3C3F00E7C}"/>
    <cellStyle name="Input 19 7 2" xfId="1472" xr:uid="{9FDE6BB1-1022-422B-9AA0-84E97E687BFF}"/>
    <cellStyle name="Input 19 7 2 2" xfId="15222" xr:uid="{7B6EB480-6458-4E36-B9A7-70F0F3C6D83F}"/>
    <cellStyle name="Input 19 7 2 2 2" xfId="15223" xr:uid="{FFE1638D-B18C-43DE-95D0-2C96E39CB6E5}"/>
    <cellStyle name="Input 19 7 2 3" xfId="15224" xr:uid="{135D11BE-EDDA-4A47-BFED-53892C8D547E}"/>
    <cellStyle name="Input 19 7 2 4" xfId="15221" xr:uid="{11EB35A2-644E-4787-8AD9-DDC6D082DD2E}"/>
    <cellStyle name="Input 19 7 3" xfId="15225" xr:uid="{BE948210-092B-425A-BE96-317E1300587F}"/>
    <cellStyle name="Input 19 7 3 2" xfId="15226" xr:uid="{353236FE-5446-4728-96CF-9A10423A437E}"/>
    <cellStyle name="Input 19 7 4" xfId="15227" xr:uid="{48137B2D-0EBB-4E09-8069-1DE269F1FDD0}"/>
    <cellStyle name="Input 19 7 5" xfId="6829" xr:uid="{BEE4291F-3BE2-4E04-A2AB-535E16C83D0C}"/>
    <cellStyle name="Input 19 8" xfId="1473" xr:uid="{08A343AB-0395-4C31-8CF6-59FB8B25A17C}"/>
    <cellStyle name="Input 19 8 2" xfId="15229" xr:uid="{0F7AC197-BBFA-487A-8D17-D1EF4A84594F}"/>
    <cellStyle name="Input 19 8 2 2" xfId="15230" xr:uid="{48F3871C-DC43-4F2D-9239-4F219DB5F22E}"/>
    <cellStyle name="Input 19 8 2 2 2" xfId="15231" xr:uid="{8FF1BB8D-119B-48D6-A593-3F95D0E11A37}"/>
    <cellStyle name="Input 19 8 2 3" xfId="15232" xr:uid="{4C9D6500-146F-44CA-BA39-F3EC8EC55AB0}"/>
    <cellStyle name="Input 19 8 3" xfId="15233" xr:uid="{1F078F72-26D7-4C83-9A04-850264BFFF89}"/>
    <cellStyle name="Input 19 8 3 2" xfId="15234" xr:uid="{A877B431-37B6-448B-B2C7-D2949E6E2055}"/>
    <cellStyle name="Input 19 8 4" xfId="15235" xr:uid="{F5708791-E6D5-4656-99EF-960D5C6A343D}"/>
    <cellStyle name="Input 19 8 5" xfId="15228" xr:uid="{10D8806D-8066-4A24-B8DF-4FCEF3C06035}"/>
    <cellStyle name="Input 19 9" xfId="5235" xr:uid="{6685BE46-69B9-4658-8BFA-045A5439174C}"/>
    <cellStyle name="Input 19 9 2" xfId="15237" xr:uid="{8673A509-8F3C-433F-BBCD-DCF721B43FA6}"/>
    <cellStyle name="Input 19 9 2 2" xfId="15238" xr:uid="{F9C23C7C-B148-4173-A9B5-06F76FB23AF1}"/>
    <cellStyle name="Input 19 9 3" xfId="15239" xr:uid="{246A7500-A592-48A9-9991-823786912F5A}"/>
    <cellStyle name="Input 19 9 4" xfId="15236" xr:uid="{7856F091-1F66-429D-ACA9-F7922C1863CB}"/>
    <cellStyle name="Input 2" xfId="1474" xr:uid="{AC80D5BA-1711-4E41-AD02-630E16CEB4E3}"/>
    <cellStyle name="Input 2 10" xfId="5418" xr:uid="{AEEB3357-23D8-4DCE-9617-FD1E08AEC938}"/>
    <cellStyle name="Input 2 10 2" xfId="15241" xr:uid="{59ECE6BC-66EC-43AB-846D-239024EC912C}"/>
    <cellStyle name="Input 2 10 2 2" xfId="15242" xr:uid="{6A079A15-1087-4DA6-97B1-56A790A6D1C7}"/>
    <cellStyle name="Input 2 10 3" xfId="15243" xr:uid="{9214FCB9-75C8-4476-B37B-8A8619BA86C2}"/>
    <cellStyle name="Input 2 10 4" xfId="15240" xr:uid="{88B0845B-2085-4E50-8E4A-17AA08399AA6}"/>
    <cellStyle name="Input 2 11" xfId="5321" xr:uid="{43BBE5DB-813F-4B95-ABC5-8779188BEC38}"/>
    <cellStyle name="Input 2 11 2" xfId="15245" xr:uid="{27F04852-832A-45BE-9FBC-3751FC2760AC}"/>
    <cellStyle name="Input 2 11 2 2" xfId="15246" xr:uid="{C6E7043A-EECF-4338-8C81-C4E0F008F459}"/>
    <cellStyle name="Input 2 11 2 2 2" xfId="15247" xr:uid="{BA3D17F8-36EB-4F88-B8CF-8DDAC1713582}"/>
    <cellStyle name="Input 2 11 2 3" xfId="15248" xr:uid="{EB8DC13E-ED65-4ECA-B2F8-ED1AF6FAECED}"/>
    <cellStyle name="Input 2 11 3" xfId="15249" xr:uid="{D08234D9-C71C-4E8F-9F03-1FCF58E2DB69}"/>
    <cellStyle name="Input 2 11 3 2" xfId="15250" xr:uid="{86215EFF-2B2F-4DD6-8AF1-E70DFD09754A}"/>
    <cellStyle name="Input 2 11 4" xfId="15251" xr:uid="{B0A2D353-48AF-4292-9541-51DA10264ACB}"/>
    <cellStyle name="Input 2 11 5" xfId="15244" xr:uid="{1C5739AF-94B5-4F9C-B888-B294B5A5F668}"/>
    <cellStyle name="Input 2 12" xfId="5820" xr:uid="{F4193F7F-02E9-4B53-B333-CACFE87F2607}"/>
    <cellStyle name="Input 2 12 2" xfId="15253" xr:uid="{CF3D77B0-D217-40A8-9BD6-841B4F884D97}"/>
    <cellStyle name="Input 2 12 2 2" xfId="15254" xr:uid="{C14BC744-43C6-4B8D-9169-B48C09A8DD2F}"/>
    <cellStyle name="Input 2 12 3" xfId="15255" xr:uid="{BDCA0EF0-5CA4-4223-8E9A-1CF5C3270AC6}"/>
    <cellStyle name="Input 2 12 4" xfId="15252" xr:uid="{CA7FFDE1-45F4-4EE6-8ED9-68673B303FBE}"/>
    <cellStyle name="Input 2 13" xfId="5790" xr:uid="{83A2A7C6-DA19-4260-B80E-74608328C0F6}"/>
    <cellStyle name="Input 2 13 2" xfId="15257" xr:uid="{EC6693C1-A9A9-40C8-8625-9636717B48FD}"/>
    <cellStyle name="Input 2 13 3" xfId="15256" xr:uid="{CE547B71-429C-4393-B294-0A5361F89CBF}"/>
    <cellStyle name="Input 2 14" xfId="5811" xr:uid="{99834A79-A155-44C5-A3A9-BCFE19BB3EFD}"/>
    <cellStyle name="Input 2 14 2" xfId="15258" xr:uid="{192B71E0-9799-4B38-BBAB-D68E94BDC8FF}"/>
    <cellStyle name="Input 2 15" xfId="5756" xr:uid="{B7750BB4-72E1-402A-A58D-552BA59BA8F0}"/>
    <cellStyle name="Input 2 16" xfId="5984" xr:uid="{6B02B394-D3C9-474A-B2BD-E7F0FC5195CE}"/>
    <cellStyle name="Input 2 2" xfId="1475" xr:uid="{B86E6B3B-E755-4A44-82CA-710255C119C4}"/>
    <cellStyle name="Input 2 2 2" xfId="1476" xr:uid="{5B9110D3-BC5A-423E-838E-EEAD388DE08C}"/>
    <cellStyle name="Input 2 2 2 10" xfId="15260" xr:uid="{C5BB2976-31E7-45FC-B24B-70B50A66C8CC}"/>
    <cellStyle name="Input 2 2 2 10 2" xfId="15261" xr:uid="{F3218599-2534-4475-8BA2-D42A60B41184}"/>
    <cellStyle name="Input 2 2 2 10 2 2" xfId="15262" xr:uid="{627D1B06-B618-4A76-AF64-BCC51F902963}"/>
    <cellStyle name="Input 2 2 2 10 2 2 2" xfId="15263" xr:uid="{86A3985F-2694-4F95-A08D-281F27E6D68E}"/>
    <cellStyle name="Input 2 2 2 10 2 3" xfId="15264" xr:uid="{6156DEE6-0456-4DAF-A172-F50585E0CC95}"/>
    <cellStyle name="Input 2 2 2 10 3" xfId="15265" xr:uid="{B1F3D15F-2A7A-490E-88EC-972926A79ADB}"/>
    <cellStyle name="Input 2 2 2 10 3 2" xfId="15266" xr:uid="{55CC4C6E-2AAD-4A43-A315-1762E29BEDFD}"/>
    <cellStyle name="Input 2 2 2 10 4" xfId="15267" xr:uid="{04363576-4871-4717-B4DA-53A601D59ED9}"/>
    <cellStyle name="Input 2 2 2 11" xfId="15268" xr:uid="{45187523-754D-4080-A9B7-C10561AF6A30}"/>
    <cellStyle name="Input 2 2 2 11 2" xfId="15269" xr:uid="{FDB6DB4A-D22B-4A49-9974-E07AA8D5607A}"/>
    <cellStyle name="Input 2 2 2 12" xfId="15270" xr:uid="{B2F33545-4C4A-49E6-A26F-DD010A45682B}"/>
    <cellStyle name="Input 2 2 2 13" xfId="15259" xr:uid="{1D11D1BC-BAEB-40A5-BFC4-E8D5DFC1F655}"/>
    <cellStyle name="Input 2 2 2 2" xfId="15271" xr:uid="{92D1AF6D-AAAD-4D7B-9CFB-BE1EE12F57E1}"/>
    <cellStyle name="Input 2 2 2 2 2" xfId="15272" xr:uid="{4D7F4BB8-E81D-4CEC-B860-885FBF44CA7F}"/>
    <cellStyle name="Input 2 2 2 2 2 2" xfId="15273" xr:uid="{926EDEFD-4568-40FD-AADD-BE407028E030}"/>
    <cellStyle name="Input 2 2 2 2 2 2 2" xfId="15274" xr:uid="{9E79F97F-3861-4776-96FB-4138328F93CE}"/>
    <cellStyle name="Input 2 2 2 2 2 3" xfId="15275" xr:uid="{C75BD990-594A-4281-9969-A56E3CD3D168}"/>
    <cellStyle name="Input 2 2 2 2 3" xfId="15276" xr:uid="{CBFF934C-408A-43B0-9B47-FB250330F344}"/>
    <cellStyle name="Input 2 2 2 2 3 2" xfId="15277" xr:uid="{86F12CC2-68A7-4FD7-AB65-A90E228565DE}"/>
    <cellStyle name="Input 2 2 2 2 4" xfId="15278" xr:uid="{78D776F8-9CB4-4099-B6B3-949A19743F28}"/>
    <cellStyle name="Input 2 2 2 3" xfId="15279" xr:uid="{C2B0F1D0-A114-402E-9B1F-39A9FD8EA1C0}"/>
    <cellStyle name="Input 2 2 2 3 2" xfId="15280" xr:uid="{5ADC9D52-B3A2-4F0C-A407-189C975061D2}"/>
    <cellStyle name="Input 2 2 2 3 2 2" xfId="15281" xr:uid="{1BA3770C-6DD3-49E1-9941-70F8D058900F}"/>
    <cellStyle name="Input 2 2 2 3 2 2 2" xfId="15282" xr:uid="{8F1F10CA-75AB-4CEB-AD04-9155FCBDAEC2}"/>
    <cellStyle name="Input 2 2 2 3 2 3" xfId="15283" xr:uid="{035F632F-1FD4-4132-8233-85D7106CD44B}"/>
    <cellStyle name="Input 2 2 2 3 3" xfId="15284" xr:uid="{901D3FF9-C11A-4647-8454-1B09F0215719}"/>
    <cellStyle name="Input 2 2 2 3 3 2" xfId="15285" xr:uid="{423062DE-21E0-4DFE-8165-4F602F571A53}"/>
    <cellStyle name="Input 2 2 2 3 4" xfId="15286" xr:uid="{2482C329-996B-4CB0-B646-1E3B81C85A99}"/>
    <cellStyle name="Input 2 2 2 4" xfId="15287" xr:uid="{B2E05CE4-0BA1-48D2-82D5-6FB857608377}"/>
    <cellStyle name="Input 2 2 2 4 2" xfId="15288" xr:uid="{C5DA0155-D5D1-4620-A764-BF82F7130CB2}"/>
    <cellStyle name="Input 2 2 2 4 2 2" xfId="15289" xr:uid="{102E0BB7-C45F-4272-84BF-43530B64B8B9}"/>
    <cellStyle name="Input 2 2 2 4 2 2 2" xfId="15290" xr:uid="{B35D11AA-28F5-40E8-B86F-C9B95A96B2D8}"/>
    <cellStyle name="Input 2 2 2 4 2 3" xfId="15291" xr:uid="{E9DC8356-A54A-422B-8BCD-F3161A141FE4}"/>
    <cellStyle name="Input 2 2 2 4 3" xfId="15292" xr:uid="{E6566335-E40D-4891-93E3-CCC30794F36D}"/>
    <cellStyle name="Input 2 2 2 4 3 2" xfId="15293" xr:uid="{23987158-8623-4FC8-AF6C-C43325E6F172}"/>
    <cellStyle name="Input 2 2 2 4 4" xfId="15294" xr:uid="{71711DCB-B528-4576-AAF7-6D7E2968D521}"/>
    <cellStyle name="Input 2 2 2 5" xfId="15295" xr:uid="{91920DAD-B08C-41DB-906B-E3C87446E3E4}"/>
    <cellStyle name="Input 2 2 2 5 2" xfId="15296" xr:uid="{1008E390-ACA2-47B8-9E8B-A52D270FFFBA}"/>
    <cellStyle name="Input 2 2 2 5 2 2" xfId="15297" xr:uid="{1B8DE255-2F00-4CF1-8F65-0FC0220667E0}"/>
    <cellStyle name="Input 2 2 2 5 2 2 2" xfId="15298" xr:uid="{2F876EFF-C10B-43A6-A31B-83267D0628D7}"/>
    <cellStyle name="Input 2 2 2 5 2 3" xfId="15299" xr:uid="{09FAEEB4-8E07-41F4-8561-D11338ACADBE}"/>
    <cellStyle name="Input 2 2 2 5 3" xfId="15300" xr:uid="{CB178A5F-FD6A-4EF8-AB40-DF85E06C917C}"/>
    <cellStyle name="Input 2 2 2 5 3 2" xfId="15301" xr:uid="{BE1EBDE6-A118-4DD7-BE7D-87C3C375068C}"/>
    <cellStyle name="Input 2 2 2 5 4" xfId="15302" xr:uid="{20552699-ECD2-4054-A2A1-F215EEF21F98}"/>
    <cellStyle name="Input 2 2 2 6" xfId="15303" xr:uid="{F74BE174-1184-433B-873E-FF95A7CE841C}"/>
    <cellStyle name="Input 2 2 2 6 2" xfId="15304" xr:uid="{4D5DE54B-E884-4234-9D61-15A4DDC682D4}"/>
    <cellStyle name="Input 2 2 2 6 2 2" xfId="15305" xr:uid="{F31082BE-74F5-425D-B87E-504F6421651C}"/>
    <cellStyle name="Input 2 2 2 6 2 2 2" xfId="15306" xr:uid="{F8AADFCB-DF54-4F68-A18A-9ECB52186EFB}"/>
    <cellStyle name="Input 2 2 2 6 2 3" xfId="15307" xr:uid="{3FBEE41D-810A-4F93-AEC2-E5A678C90020}"/>
    <cellStyle name="Input 2 2 2 6 3" xfId="15308" xr:uid="{21474220-4F5C-40C7-9222-0DBAFC1DE206}"/>
    <cellStyle name="Input 2 2 2 6 3 2" xfId="15309" xr:uid="{12BA9C17-EDFF-4957-86C2-DEA95E92B1A2}"/>
    <cellStyle name="Input 2 2 2 6 4" xfId="15310" xr:uid="{34EA67D4-D568-483F-B96A-23A29264B377}"/>
    <cellStyle name="Input 2 2 2 7" xfId="15311" xr:uid="{BB867CBD-90B7-48D3-8609-7FC9CA53DBFD}"/>
    <cellStyle name="Input 2 2 2 7 2" xfId="15312" xr:uid="{F0F32479-3A2B-4582-8C75-4E99BBB59318}"/>
    <cellStyle name="Input 2 2 2 7 2 2" xfId="15313" xr:uid="{F54A04B3-103C-4DE0-8E5C-184AA6E4C243}"/>
    <cellStyle name="Input 2 2 2 7 2 2 2" xfId="15314" xr:uid="{522BF464-1275-46D0-B94B-01EB1FFEE092}"/>
    <cellStyle name="Input 2 2 2 7 2 3" xfId="15315" xr:uid="{AC570AF8-DB47-499C-9C33-6FC510C344F4}"/>
    <cellStyle name="Input 2 2 2 7 3" xfId="15316" xr:uid="{18C87DCA-96EC-4409-98D9-1DB9CAF8930F}"/>
    <cellStyle name="Input 2 2 2 7 3 2" xfId="15317" xr:uid="{2C8B0B8F-A464-493D-8E81-E210465122B1}"/>
    <cellStyle name="Input 2 2 2 7 4" xfId="15318" xr:uid="{E2D8227C-BB48-4440-A5A1-6A9EDAD81551}"/>
    <cellStyle name="Input 2 2 2 8" xfId="15319" xr:uid="{947CFC47-D9DB-43B8-A7D6-B13E667659FF}"/>
    <cellStyle name="Input 2 2 2 8 2" xfId="15320" xr:uid="{D5E72842-4403-4E9D-B601-279172C146B1}"/>
    <cellStyle name="Input 2 2 2 8 2 2" xfId="15321" xr:uid="{28E4D343-1EC8-4F0A-9ECB-E38EB6AE8824}"/>
    <cellStyle name="Input 2 2 2 8 2 2 2" xfId="15322" xr:uid="{22DCD069-ABD1-4D43-A6AF-6C573618D296}"/>
    <cellStyle name="Input 2 2 2 8 2 3" xfId="15323" xr:uid="{900F0BE7-0457-4565-BA88-173607102CDB}"/>
    <cellStyle name="Input 2 2 2 8 3" xfId="15324" xr:uid="{80FA2EDD-63DE-4367-A84B-3B2755AC6D06}"/>
    <cellStyle name="Input 2 2 2 8 3 2" xfId="15325" xr:uid="{A8E5DCF6-D22B-46D6-866A-1A05A309A37A}"/>
    <cellStyle name="Input 2 2 2 8 4" xfId="15326" xr:uid="{6837BD3D-4EF5-4AFE-B831-97D002C41368}"/>
    <cellStyle name="Input 2 2 2 9" xfId="15327" xr:uid="{05BEC59E-E4A4-4324-B7FF-3C32A27A63AE}"/>
    <cellStyle name="Input 2 2 2 9 2" xfId="15328" xr:uid="{6E8ECC60-A7F3-489F-A4FE-EA4DB0F20E19}"/>
    <cellStyle name="Input 2 2 2 9 2 2" xfId="15329" xr:uid="{4F3E1F21-0B80-49BC-85AA-5D9BD8DEB13F}"/>
    <cellStyle name="Input 2 2 2 9 3" xfId="15330" xr:uid="{943E0B56-3CA7-4B13-953D-A102945E3A86}"/>
    <cellStyle name="Input 2 2 3" xfId="15331" xr:uid="{00A101C4-BDCB-4F06-8639-426CC71D3EC2}"/>
    <cellStyle name="Input 2 2 3 2" xfId="15332" xr:uid="{5B9D3C7B-07F4-4E03-A7A5-B25B032E5880}"/>
    <cellStyle name="Input 2 2 4" xfId="15333" xr:uid="{3C12877D-8A4A-4549-A5F7-4E38B972D629}"/>
    <cellStyle name="Input 2 2 5" xfId="6830" xr:uid="{DE287A13-30E9-46CD-A056-2E62248A9814}"/>
    <cellStyle name="Input 2 3" xfId="1477" xr:uid="{07E24E7B-AB68-49D1-B690-27B894E8BD63}"/>
    <cellStyle name="Input 2 3 2" xfId="1478" xr:uid="{6DB39FCF-AA3B-4268-B7B3-B60B329C2955}"/>
    <cellStyle name="Input 2 3 2 2" xfId="15335" xr:uid="{446DEF3B-E83E-435D-A575-8C90F8B5D7BD}"/>
    <cellStyle name="Input 2 3 2 2 2" xfId="15336" xr:uid="{B6B047C8-4442-4EA8-A9F8-5CB6E96A3640}"/>
    <cellStyle name="Input 2 3 2 3" xfId="15337" xr:uid="{73E3DCA6-6063-4597-A8D1-0223FC841C13}"/>
    <cellStyle name="Input 2 3 2 4" xfId="15334" xr:uid="{7F030862-F5B5-40A4-A45F-04383DADA55F}"/>
    <cellStyle name="Input 2 3 3" xfId="15338" xr:uid="{0F6F3E75-4F79-47FD-B373-2DDCE39DCF7E}"/>
    <cellStyle name="Input 2 3 3 2" xfId="15339" xr:uid="{E938D12B-17EA-4431-99DB-3DB2C5CC205D}"/>
    <cellStyle name="Input 2 3 4" xfId="15340" xr:uid="{2F279CC0-B394-4D85-87E9-F9F92F71BB7A}"/>
    <cellStyle name="Input 2 3 5" xfId="6831" xr:uid="{E75F3D04-F3DC-481E-9657-1C9F8F7ECF20}"/>
    <cellStyle name="Input 2 4" xfId="1479" xr:uid="{E91E7DFC-3DD8-42FB-8E32-7CE1C4E43D75}"/>
    <cellStyle name="Input 2 4 2" xfId="1480" xr:uid="{A03C6334-9E10-4A5A-95EE-71C352A57C1D}"/>
    <cellStyle name="Input 2 4 2 2" xfId="15342" xr:uid="{30547C26-D01E-4C52-9E9D-96FAF851EBA1}"/>
    <cellStyle name="Input 2 4 2 2 2" xfId="15343" xr:uid="{62429F70-2EE0-430E-9F4F-0E93748F5ECC}"/>
    <cellStyle name="Input 2 4 2 3" xfId="15344" xr:uid="{E41292C5-344E-4291-A8E7-307D9B194808}"/>
    <cellStyle name="Input 2 4 2 4" xfId="15341" xr:uid="{9E46E433-C063-4B04-9538-E94BF657177E}"/>
    <cellStyle name="Input 2 4 3" xfId="15345" xr:uid="{8923B135-4C2F-43F1-AE72-23442F418A6C}"/>
    <cellStyle name="Input 2 4 3 2" xfId="15346" xr:uid="{C91BF2F4-8EB1-4336-BC34-DDA26D42E415}"/>
    <cellStyle name="Input 2 4 4" xfId="15347" xr:uid="{7DBD8CA5-11DA-4934-837F-14330B05C1FF}"/>
    <cellStyle name="Input 2 4 5" xfId="6832" xr:uid="{78D56870-50AD-4703-8B2D-5873295C082F}"/>
    <cellStyle name="Input 2 5" xfId="1481" xr:uid="{3544C8EA-10AB-450F-A817-2246BE91F7D4}"/>
    <cellStyle name="Input 2 5 2" xfId="1482" xr:uid="{FE61EAD0-3B77-4418-90B2-8649A8D5724E}"/>
    <cellStyle name="Input 2 5 2 2" xfId="15349" xr:uid="{DFDD098C-324F-4413-B9AD-593896636552}"/>
    <cellStyle name="Input 2 5 2 2 2" xfId="15350" xr:uid="{32A4DF01-B38D-4FE5-84B2-F28F4522ACE3}"/>
    <cellStyle name="Input 2 5 2 3" xfId="15351" xr:uid="{11DAC987-7509-446A-9DC8-549819B79139}"/>
    <cellStyle name="Input 2 5 2 4" xfId="15348" xr:uid="{E192849E-92DC-4EC2-9138-32CEE4497CF9}"/>
    <cellStyle name="Input 2 5 3" xfId="15352" xr:uid="{634FB36D-E50E-4B9B-8520-204B57262CB4}"/>
    <cellStyle name="Input 2 5 3 2" xfId="15353" xr:uid="{7F8ED7A8-70C2-40B7-BB04-FEF7ACB4CB22}"/>
    <cellStyle name="Input 2 5 4" xfId="15354" xr:uid="{3EBA6E4F-36F7-4012-8829-38E3491AE19B}"/>
    <cellStyle name="Input 2 5 5" xfId="6833" xr:uid="{C08B5D95-3C98-4B38-B57D-923242175B30}"/>
    <cellStyle name="Input 2 6" xfId="1483" xr:uid="{D8588768-A596-4A60-9BEF-5667FCAF17E6}"/>
    <cellStyle name="Input 2 6 2" xfId="1484" xr:uid="{E143026F-F1BF-42B7-8D73-F11D21C33720}"/>
    <cellStyle name="Input 2 6 2 2" xfId="15356" xr:uid="{BBDAC5C4-2551-4C93-A11E-FCBE0896895A}"/>
    <cellStyle name="Input 2 6 2 2 2" xfId="15357" xr:uid="{43515084-A0FF-461C-9479-88E2A88C9555}"/>
    <cellStyle name="Input 2 6 2 3" xfId="15358" xr:uid="{B82D338E-5A3E-43AE-A523-535F3DD7F93E}"/>
    <cellStyle name="Input 2 6 2 4" xfId="15355" xr:uid="{9E7F7A2E-8AB2-41C4-88ED-FB38FD269D2F}"/>
    <cellStyle name="Input 2 6 3" xfId="15359" xr:uid="{5CC5B30B-8923-4510-9B10-B4FD4AEEB35F}"/>
    <cellStyle name="Input 2 6 3 2" xfId="15360" xr:uid="{52FA59A9-9BEB-4475-9797-C1DB5A5C2448}"/>
    <cellStyle name="Input 2 6 4" xfId="15361" xr:uid="{942547A3-D5F1-4FF5-953F-9961F23F0221}"/>
    <cellStyle name="Input 2 6 5" xfId="6834" xr:uid="{5246D88C-42C0-465C-9485-1C095A6B78A8}"/>
    <cellStyle name="Input 2 7" xfId="1485" xr:uid="{FCAC51FE-2060-433F-BE7E-268A02CECA63}"/>
    <cellStyle name="Input 2 7 2" xfId="1486" xr:uid="{BACF8266-4733-49AB-A1B3-1231CE136DCA}"/>
    <cellStyle name="Input 2 7 2 2" xfId="15363" xr:uid="{C903C1FF-D726-4090-BBFF-FACD3C5F1D04}"/>
    <cellStyle name="Input 2 7 2 2 2" xfId="15364" xr:uid="{E9C76D61-C879-40B3-8283-BBD1EB1F677E}"/>
    <cellStyle name="Input 2 7 2 3" xfId="15365" xr:uid="{640DD3D9-27E0-45BE-AAD3-D2469FF49016}"/>
    <cellStyle name="Input 2 7 2 4" xfId="15362" xr:uid="{1AE3DFFF-24FD-49E0-8FF7-D5C0651D16A6}"/>
    <cellStyle name="Input 2 7 3" xfId="15366" xr:uid="{91DAD6F0-EFA6-417E-9E1A-90328A2D2224}"/>
    <cellStyle name="Input 2 7 3 2" xfId="15367" xr:uid="{4295DC94-597D-4FF1-B288-321A495E6658}"/>
    <cellStyle name="Input 2 7 4" xfId="15368" xr:uid="{A7044988-056F-4D7C-9DFA-BB3CB09424A3}"/>
    <cellStyle name="Input 2 7 5" xfId="6835" xr:uid="{7D272000-D93A-4782-AF15-748871714432}"/>
    <cellStyle name="Input 2 8" xfId="1487" xr:uid="{ACA134D5-A888-4D0F-B151-4EF1A272E9D3}"/>
    <cellStyle name="Input 2 8 2" xfId="15370" xr:uid="{1C868157-927F-41D3-B7F6-4D13AB31AB9B}"/>
    <cellStyle name="Input 2 8 2 2" xfId="15371" xr:uid="{35A99424-714C-4BA3-8866-0450BD01C6B5}"/>
    <cellStyle name="Input 2 8 2 2 2" xfId="15372" xr:uid="{082E75CD-AA9D-4448-866B-D49CB1AA29DF}"/>
    <cellStyle name="Input 2 8 2 3" xfId="15373" xr:uid="{1E17DDD1-8BE9-4516-8CEF-6257C4359421}"/>
    <cellStyle name="Input 2 8 3" xfId="15374" xr:uid="{EA3A9B0E-56C0-40E3-A53A-EB364B416C49}"/>
    <cellStyle name="Input 2 8 3 2" xfId="15375" xr:uid="{8410B687-4921-4E21-93D6-DC7212A6BCDF}"/>
    <cellStyle name="Input 2 8 4" xfId="15376" xr:uid="{F0B95EA4-3057-43B6-A6ED-61F7BF383DAD}"/>
    <cellStyle name="Input 2 8 5" xfId="15369" xr:uid="{65C55E5B-8FE5-42C2-806F-921AC26ABC81}"/>
    <cellStyle name="Input 2 9" xfId="5213" xr:uid="{C7378956-57E9-4ED9-B5C6-766E477E005D}"/>
    <cellStyle name="Input 2 9 2" xfId="15378" xr:uid="{999A82B7-51D5-4BDF-A3F4-0E049CC798B2}"/>
    <cellStyle name="Input 2 9 2 2" xfId="15379" xr:uid="{C4BB9060-E0F8-4C34-9D79-9E1665969F04}"/>
    <cellStyle name="Input 2 9 2 2 2" xfId="15380" xr:uid="{BD21298A-7FBA-4AB6-AB06-072F3DFA480C}"/>
    <cellStyle name="Input 2 9 2 3" xfId="15381" xr:uid="{1D5B04C6-5ED1-4FAC-AD89-8CA66F95DD9C}"/>
    <cellStyle name="Input 2 9 3" xfId="15382" xr:uid="{134E5C5E-873E-40D0-AEC4-4CBC91DF5CA4}"/>
    <cellStyle name="Input 2 9 3 2" xfId="15383" xr:uid="{B4DCDED7-A182-4143-B281-B6BC1E86078E}"/>
    <cellStyle name="Input 2 9 4" xfId="15384" xr:uid="{7C57C5CF-E436-4E56-9254-14D1E4E6845F}"/>
    <cellStyle name="Input 2 9 5" xfId="15377" xr:uid="{56EF13F5-71B3-4414-894C-CB43AC210BBF}"/>
    <cellStyle name="Input 20" xfId="1488" xr:uid="{C9E9B270-EBAF-475E-A8D5-60D8A9D6ECF3}"/>
    <cellStyle name="Input 20 10" xfId="5540" xr:uid="{E1A3E5E5-C290-4404-AF07-FADAEDE07CA4}"/>
    <cellStyle name="Input 20 10 2" xfId="15386" xr:uid="{9530A90F-C428-4301-AB7A-B62554E7156D}"/>
    <cellStyle name="Input 20 10 2 2" xfId="15387" xr:uid="{2919A1DF-EA83-449F-8806-C3BA8F703182}"/>
    <cellStyle name="Input 20 10 2 2 2" xfId="15388" xr:uid="{C310E4CB-8644-451F-B3F1-9355E87A2868}"/>
    <cellStyle name="Input 20 10 2 3" xfId="15389" xr:uid="{06C3DB8E-4713-4DDF-9C78-E8F49CA318D8}"/>
    <cellStyle name="Input 20 10 3" xfId="15390" xr:uid="{5DF04267-EC34-4DEB-8AFB-E432414EA160}"/>
    <cellStyle name="Input 20 10 3 2" xfId="15391" xr:uid="{301726C2-F5AA-4C8A-BBC0-418C8417E5FA}"/>
    <cellStyle name="Input 20 10 4" xfId="15392" xr:uid="{AAC418AB-A717-4DD0-A02A-9FE8E918B868}"/>
    <cellStyle name="Input 20 10 5" xfId="15385" xr:uid="{5E33611D-2BC2-4789-97AD-53E163C4CDB1}"/>
    <cellStyle name="Input 20 11" xfId="5771" xr:uid="{B3124101-69C3-4E2E-BAAF-988C974754EE}"/>
    <cellStyle name="Input 20 11 2" xfId="15394" xr:uid="{0F026AE1-B699-47E3-8E1A-43205CF2687E}"/>
    <cellStyle name="Input 20 11 3" xfId="15393" xr:uid="{960906A2-7E76-4CC2-9B15-0B9B9243E174}"/>
    <cellStyle name="Input 20 12" xfId="5954" xr:uid="{40FC1474-256F-4F08-8287-32148BB44A0D}"/>
    <cellStyle name="Input 20 2" xfId="1489" xr:uid="{B31A30F5-26A8-4971-B5BA-3DFC8AF35C13}"/>
    <cellStyle name="Input 20 2 2" xfId="1490" xr:uid="{878253F0-C131-4001-A927-E90B63A25C7E}"/>
    <cellStyle name="Input 20 2 2 2" xfId="15396" xr:uid="{981A0010-7137-4ADB-9F21-62BDADA8BA30}"/>
    <cellStyle name="Input 20 2 2 2 2" xfId="15397" xr:uid="{44D70D92-090E-4457-ADBA-42D173C3B815}"/>
    <cellStyle name="Input 20 2 2 3" xfId="15398" xr:uid="{95DE544C-74E4-446F-89BC-CABFD695CB2B}"/>
    <cellStyle name="Input 20 2 2 4" xfId="15395" xr:uid="{CEA6A495-DC7F-46FA-8B0B-D96009F2BBC7}"/>
    <cellStyle name="Input 20 2 3" xfId="15399" xr:uid="{4765D3B0-F16A-4EA7-BB06-67E753884563}"/>
    <cellStyle name="Input 20 2 3 2" xfId="15400" xr:uid="{82AAB2FE-F28A-4F8F-B2B1-E3F6960AC32C}"/>
    <cellStyle name="Input 20 2 4" xfId="15401" xr:uid="{922CAA75-9097-4187-A8CB-4258DEAF25E2}"/>
    <cellStyle name="Input 20 2 5" xfId="6836" xr:uid="{DF5989FD-84AC-441A-92A3-FF1C44C56051}"/>
    <cellStyle name="Input 20 3" xfId="1491" xr:uid="{FE8A1623-15B2-4847-B043-21EA8A5DEDDF}"/>
    <cellStyle name="Input 20 3 2" xfId="1492" xr:uid="{F19D3D28-5CE5-4437-82D6-B15080FA2E07}"/>
    <cellStyle name="Input 20 3 2 2" xfId="15403" xr:uid="{0D12623D-26AA-4820-96ED-9FCDA5F73377}"/>
    <cellStyle name="Input 20 3 2 2 2" xfId="15404" xr:uid="{780B5449-4F6A-4FB7-9E75-80FA45DB7453}"/>
    <cellStyle name="Input 20 3 2 3" xfId="15405" xr:uid="{C59D0B5C-1308-4058-8B0D-C471705FE465}"/>
    <cellStyle name="Input 20 3 2 4" xfId="15402" xr:uid="{DBD14608-2A87-4BD0-BFFA-D95A5BDD336D}"/>
    <cellStyle name="Input 20 3 3" xfId="15406" xr:uid="{83507624-06A9-4E6D-9C5C-775ECFD735D7}"/>
    <cellStyle name="Input 20 3 3 2" xfId="15407" xr:uid="{31209362-53FB-4ABC-B66F-F999AA1D04D4}"/>
    <cellStyle name="Input 20 3 4" xfId="15408" xr:uid="{A4561656-871E-4379-9BCC-B01B4D66F2BE}"/>
    <cellStyle name="Input 20 3 5" xfId="6837" xr:uid="{9B4CDE13-3F97-4896-A9D0-5CB5D53B1C0E}"/>
    <cellStyle name="Input 20 4" xfId="1493" xr:uid="{05481AF3-6608-4EC0-95BD-017EF572CBFB}"/>
    <cellStyle name="Input 20 4 2" xfId="1494" xr:uid="{1AA00A3D-55BA-4BD9-BEC5-999D18D76925}"/>
    <cellStyle name="Input 20 4 2 2" xfId="15410" xr:uid="{09D8E273-D7C0-422F-9F01-DE5D0FEB184E}"/>
    <cellStyle name="Input 20 4 2 2 2" xfId="15411" xr:uid="{877E5143-AF17-4104-A959-34EC1EBB9AE0}"/>
    <cellStyle name="Input 20 4 2 3" xfId="15412" xr:uid="{A7129EDA-C814-4A48-AE9A-A083F62AAB90}"/>
    <cellStyle name="Input 20 4 2 4" xfId="15409" xr:uid="{54E0E998-642A-4FB4-AD0A-25D9760A47AB}"/>
    <cellStyle name="Input 20 4 3" xfId="15413" xr:uid="{78BF4F1D-D4F1-49CE-9249-C360215DB09E}"/>
    <cellStyle name="Input 20 4 3 2" xfId="15414" xr:uid="{55CD9EDC-BE10-4E48-B1BD-04163BC1363E}"/>
    <cellStyle name="Input 20 4 4" xfId="15415" xr:uid="{58940A06-F444-410A-A418-B62198CCC597}"/>
    <cellStyle name="Input 20 4 5" xfId="6838" xr:uid="{AD9A0ECC-F8B0-48E5-85E6-D0FA461BEC03}"/>
    <cellStyle name="Input 20 5" xfId="1495" xr:uid="{042860E3-4955-4E43-9D68-8143969D4C6E}"/>
    <cellStyle name="Input 20 5 2" xfId="1496" xr:uid="{D4477769-0E46-490E-84F5-E1D823496582}"/>
    <cellStyle name="Input 20 5 2 2" xfId="15417" xr:uid="{FC09AC54-895F-4E19-90B9-AC1E507E63FB}"/>
    <cellStyle name="Input 20 5 2 2 2" xfId="15418" xr:uid="{61EC609C-BE8D-4261-B4C7-DC57469D56D5}"/>
    <cellStyle name="Input 20 5 2 3" xfId="15419" xr:uid="{5AD00C96-C044-4E92-B18C-1B15C3238122}"/>
    <cellStyle name="Input 20 5 2 4" xfId="15416" xr:uid="{2468F1F3-30E4-4156-994B-4072F8A514BC}"/>
    <cellStyle name="Input 20 5 3" xfId="15420" xr:uid="{0A7B660B-7C01-4B4F-A3B4-2E6E366A9757}"/>
    <cellStyle name="Input 20 5 3 2" xfId="15421" xr:uid="{EB359EB0-D902-44F9-81F3-BC919B774C72}"/>
    <cellStyle name="Input 20 5 4" xfId="15422" xr:uid="{76627669-8623-4A2F-90E4-A523560A5CC8}"/>
    <cellStyle name="Input 20 5 5" xfId="6839" xr:uid="{CD10B98D-C025-4E13-8CE5-7127BF937656}"/>
    <cellStyle name="Input 20 6" xfId="1497" xr:uid="{7F6A89E4-FBCD-4279-AB5A-AFFAD2C092C3}"/>
    <cellStyle name="Input 20 6 2" xfId="1498" xr:uid="{C0F80BC5-C9B4-4192-B128-A1A65F6BCD86}"/>
    <cellStyle name="Input 20 6 2 2" xfId="15424" xr:uid="{0DE5B682-4C30-4504-B98E-AD087750067B}"/>
    <cellStyle name="Input 20 6 2 2 2" xfId="15425" xr:uid="{B58A9E0E-D553-454F-AED9-EC06994EC0BF}"/>
    <cellStyle name="Input 20 6 2 3" xfId="15426" xr:uid="{AF1B9FC1-DFD4-4A4A-A53D-4BDB52117B59}"/>
    <cellStyle name="Input 20 6 2 4" xfId="15423" xr:uid="{FBE32569-3409-47A2-8407-B56D667A0315}"/>
    <cellStyle name="Input 20 6 3" xfId="15427" xr:uid="{8D590331-AA8D-44A6-B3D7-6ED3138C7A78}"/>
    <cellStyle name="Input 20 6 3 2" xfId="15428" xr:uid="{B727E5AA-1092-41AE-BEF8-845630CBB9CB}"/>
    <cellStyle name="Input 20 6 4" xfId="15429" xr:uid="{0CE33107-0AB0-48DC-B534-E78B28458E16}"/>
    <cellStyle name="Input 20 6 5" xfId="6840" xr:uid="{2105EE9C-3963-40EC-ABC1-A8CF276C8FA5}"/>
    <cellStyle name="Input 20 7" xfId="1499" xr:uid="{31FA33C8-761B-4820-A43A-3B1714D62FE7}"/>
    <cellStyle name="Input 20 7 2" xfId="1500" xr:uid="{B4243C99-F592-439C-A60E-164EC2150978}"/>
    <cellStyle name="Input 20 7 2 2" xfId="15431" xr:uid="{E9E07B6F-37AD-438F-AE0D-D1598F1010B6}"/>
    <cellStyle name="Input 20 7 2 2 2" xfId="15432" xr:uid="{82052ACF-197D-4658-B0EB-81D4DF8F7F13}"/>
    <cellStyle name="Input 20 7 2 3" xfId="15433" xr:uid="{08B18E8C-D864-484E-8BF7-6660D3936F50}"/>
    <cellStyle name="Input 20 7 2 4" xfId="15430" xr:uid="{63C07034-3E57-42F3-A74F-AB40CC7ACC2B}"/>
    <cellStyle name="Input 20 7 3" xfId="15434" xr:uid="{72A72C53-5A81-4B40-A372-7A29E58FD94D}"/>
    <cellStyle name="Input 20 7 3 2" xfId="15435" xr:uid="{A9C34A54-E78C-4699-896B-8AA3492D31D4}"/>
    <cellStyle name="Input 20 7 4" xfId="15436" xr:uid="{7D8FE2F7-98BE-4CA8-9B61-890172E7C27F}"/>
    <cellStyle name="Input 20 7 5" xfId="6841" xr:uid="{42617138-868B-4CCF-BDF8-C7DA4C5AC12F}"/>
    <cellStyle name="Input 20 8" xfId="1501" xr:uid="{1E9A8BEF-228C-4AE1-AB16-1E5298B41BE6}"/>
    <cellStyle name="Input 20 8 2" xfId="15438" xr:uid="{837AED27-5C9F-4BDA-87F1-1F5E6C8622DB}"/>
    <cellStyle name="Input 20 8 2 2" xfId="15439" xr:uid="{6C267179-0A49-4C5A-8B01-92FAD4F3E79F}"/>
    <cellStyle name="Input 20 8 2 2 2" xfId="15440" xr:uid="{C0C87188-6CF4-47F9-8248-4EC4030D6329}"/>
    <cellStyle name="Input 20 8 2 3" xfId="15441" xr:uid="{B4EAA17A-33A6-4784-8D3E-F7B3E689B619}"/>
    <cellStyle name="Input 20 8 3" xfId="15442" xr:uid="{6FE6ADD4-9222-4A3D-8FE9-E60FF3689201}"/>
    <cellStyle name="Input 20 8 3 2" xfId="15443" xr:uid="{06E0F0E1-BF4B-4F57-9065-CF6FA993BCD7}"/>
    <cellStyle name="Input 20 8 4" xfId="15444" xr:uid="{B950E769-7E10-4118-AE3B-C678E883552E}"/>
    <cellStyle name="Input 20 8 5" xfId="15437" xr:uid="{9E9C62BC-396F-40F9-A093-C543E1B67BD9}"/>
    <cellStyle name="Input 20 9" xfId="5291" xr:uid="{437BA4A5-7CBA-463E-ADEE-EFA068E52B0D}"/>
    <cellStyle name="Input 20 9 2" xfId="15446" xr:uid="{2062F51F-DA24-4FCF-A08F-A6727259C462}"/>
    <cellStyle name="Input 20 9 2 2" xfId="15447" xr:uid="{9683DE87-AA7A-4449-BCE7-AAD25C6A73DD}"/>
    <cellStyle name="Input 20 9 3" xfId="15448" xr:uid="{A3CA0A1F-BDCA-4A50-A050-1938412CEA6F}"/>
    <cellStyle name="Input 20 9 4" xfId="15445" xr:uid="{AACC0611-B83A-4B00-82C5-01D7CA8CB1D0}"/>
    <cellStyle name="Input 21" xfId="1502" xr:uid="{819D0221-A6A3-491F-9D17-E0D35ECF5E7A}"/>
    <cellStyle name="Input 21 10" xfId="5313" xr:uid="{3BF55623-2A5A-4F33-A79A-8B7E61F4EF2B}"/>
    <cellStyle name="Input 21 10 2" xfId="15450" xr:uid="{EE664ACE-652D-4452-AA7F-AE6285B6032F}"/>
    <cellStyle name="Input 21 10 2 2" xfId="15451" xr:uid="{B7483530-D5A2-4959-98D0-DA6391B10AAF}"/>
    <cellStyle name="Input 21 10 2 2 2" xfId="15452" xr:uid="{1F0B698B-3E80-4581-8C6A-DA63DA90D74B}"/>
    <cellStyle name="Input 21 10 2 3" xfId="15453" xr:uid="{84628546-AC24-4401-8983-8C5A29D7AADB}"/>
    <cellStyle name="Input 21 10 3" xfId="15454" xr:uid="{A0D57B5F-812F-41A8-8CF9-9B383036463D}"/>
    <cellStyle name="Input 21 10 3 2" xfId="15455" xr:uid="{FF0D32D5-6512-4F6A-9179-422A52398440}"/>
    <cellStyle name="Input 21 10 4" xfId="15456" xr:uid="{13F2358E-90D1-4292-B31D-AE6FBCAC13FD}"/>
    <cellStyle name="Input 21 10 5" xfId="15449" xr:uid="{706CC7B5-8EF8-48DF-9B5E-0601D1047F0B}"/>
    <cellStyle name="Input 21 11" xfId="5804" xr:uid="{4F3B2463-DD3B-48DB-866F-FCFD0A77971C}"/>
    <cellStyle name="Input 21 11 2" xfId="15458" xr:uid="{EEB5C780-1306-44D0-B333-6CBA5C2CB48F}"/>
    <cellStyle name="Input 21 11 3" xfId="15457" xr:uid="{EBAD3BAD-A8EB-4E48-BC94-0A12A959C7F5}"/>
    <cellStyle name="Input 21 12" xfId="5958" xr:uid="{515436BF-8BF6-4554-9CCB-DE7A7C16F787}"/>
    <cellStyle name="Input 21 2" xfId="1503" xr:uid="{35E02657-FB11-4F8B-B99E-97AB5B00BA7F}"/>
    <cellStyle name="Input 21 2 2" xfId="1504" xr:uid="{CDA0607C-EC0E-4F2E-8EFF-478D1DCB4F44}"/>
    <cellStyle name="Input 21 2 2 2" xfId="15460" xr:uid="{2516DC7B-7667-4236-8C96-72655D86A5E6}"/>
    <cellStyle name="Input 21 2 2 2 2" xfId="15461" xr:uid="{F9711FD5-5F07-4CDA-B0AA-A4D792989FEA}"/>
    <cellStyle name="Input 21 2 2 3" xfId="15462" xr:uid="{F2C35128-0083-48A0-B075-632F73ABB16E}"/>
    <cellStyle name="Input 21 2 2 4" xfId="15459" xr:uid="{D0D549B2-E7F5-43EC-98E4-39917B0BAC9F}"/>
    <cellStyle name="Input 21 2 3" xfId="15463" xr:uid="{5321D94D-CD4C-478A-870C-C1AE5B263917}"/>
    <cellStyle name="Input 21 2 3 2" xfId="15464" xr:uid="{253DF2A6-508C-49C4-A89C-150C78B7ED2C}"/>
    <cellStyle name="Input 21 2 4" xfId="15465" xr:uid="{7B1A088F-DD98-46B7-8E77-93ECE7291377}"/>
    <cellStyle name="Input 21 2 5" xfId="6842" xr:uid="{9AF8F1F8-9125-4A10-B37F-FBED5BB5683A}"/>
    <cellStyle name="Input 21 3" xfId="1505" xr:uid="{EEF35E91-7C25-435B-8410-6ECB837AD98F}"/>
    <cellStyle name="Input 21 3 2" xfId="1506" xr:uid="{57BD37E5-226C-47F7-8C8C-244E0B478CCE}"/>
    <cellStyle name="Input 21 3 2 2" xfId="15467" xr:uid="{F59AEE18-793B-46F8-9742-63FB18D3FA5A}"/>
    <cellStyle name="Input 21 3 2 2 2" xfId="15468" xr:uid="{112927BA-576B-4952-BA51-27E17A465813}"/>
    <cellStyle name="Input 21 3 2 3" xfId="15469" xr:uid="{F0FC0449-00F5-4180-86D0-E223C05869BD}"/>
    <cellStyle name="Input 21 3 2 4" xfId="15466" xr:uid="{34852C81-10EE-4828-8B61-C5E9A0275819}"/>
    <cellStyle name="Input 21 3 3" xfId="15470" xr:uid="{56A5A037-6E4D-45A7-86B7-1C4A3F0562B1}"/>
    <cellStyle name="Input 21 3 3 2" xfId="15471" xr:uid="{953DF0CA-B0CC-4232-82C8-96EC4F529922}"/>
    <cellStyle name="Input 21 3 4" xfId="15472" xr:uid="{B3FF7497-EC07-4334-B6CA-574B15945FCD}"/>
    <cellStyle name="Input 21 3 5" xfId="6843" xr:uid="{13D5CEAD-BB3F-44B1-9D44-0613C2FF7C4D}"/>
    <cellStyle name="Input 21 4" xfId="1507" xr:uid="{18A3EFC4-330A-4078-9E5A-5307C7575CCE}"/>
    <cellStyle name="Input 21 4 2" xfId="1508" xr:uid="{6F7B009F-035C-4CDA-8F55-9C13FDF5D8C4}"/>
    <cellStyle name="Input 21 4 2 2" xfId="15474" xr:uid="{309AAB4A-B621-4129-8E47-352AE3D23C0C}"/>
    <cellStyle name="Input 21 4 2 2 2" xfId="15475" xr:uid="{59DD4389-DA83-4C75-90A0-B47C04A9EDA1}"/>
    <cellStyle name="Input 21 4 2 3" xfId="15476" xr:uid="{C5887A0C-62EC-4944-BB28-E7868F9F5B89}"/>
    <cellStyle name="Input 21 4 2 4" xfId="15473" xr:uid="{BA46F145-CE9D-427B-AADC-1072856443AF}"/>
    <cellStyle name="Input 21 4 3" xfId="15477" xr:uid="{F57ACAE2-6660-44FC-816D-E421F1676A32}"/>
    <cellStyle name="Input 21 4 3 2" xfId="15478" xr:uid="{9792DC04-66D8-4514-A5D8-B58B87FEE08E}"/>
    <cellStyle name="Input 21 4 4" xfId="15479" xr:uid="{3F7F9E5D-2116-45AF-93FB-95290F00D51E}"/>
    <cellStyle name="Input 21 4 5" xfId="6844" xr:uid="{A1C68B9B-75A7-4698-B22C-02E7381F3DA4}"/>
    <cellStyle name="Input 21 5" xfId="1509" xr:uid="{040C4517-8568-480E-9AC0-E734FF2FE0C5}"/>
    <cellStyle name="Input 21 5 2" xfId="1510" xr:uid="{B8972DD3-5B24-483B-B5C9-5F61568DBA63}"/>
    <cellStyle name="Input 21 5 2 2" xfId="15481" xr:uid="{96C1FE84-CC0A-4060-AF75-67A84A2F194A}"/>
    <cellStyle name="Input 21 5 2 2 2" xfId="15482" xr:uid="{D775BFED-EBBC-4A1B-8072-AC8EDB7C3AE9}"/>
    <cellStyle name="Input 21 5 2 3" xfId="15483" xr:uid="{C886F309-8CD7-40A2-B03D-FADCDF40E16E}"/>
    <cellStyle name="Input 21 5 2 4" xfId="15480" xr:uid="{08D9F984-0F26-4D0D-8522-3596383B4DB8}"/>
    <cellStyle name="Input 21 5 3" xfId="15484" xr:uid="{B4E8B3E4-F248-4814-BED0-9E94E62120A0}"/>
    <cellStyle name="Input 21 5 3 2" xfId="15485" xr:uid="{2101D0D0-F953-4068-B441-3C5921FB8342}"/>
    <cellStyle name="Input 21 5 4" xfId="15486" xr:uid="{2B1C99C2-AFDA-4898-B78F-BBB086A5F601}"/>
    <cellStyle name="Input 21 5 5" xfId="6845" xr:uid="{D58E594D-B136-4BEF-AFDF-C6EB96163E52}"/>
    <cellStyle name="Input 21 6" xfId="1511" xr:uid="{0280B064-A037-45DC-979C-9811233852E1}"/>
    <cellStyle name="Input 21 6 2" xfId="1512" xr:uid="{9A0AD5EE-6F46-4297-ACC2-BADC68E4A30F}"/>
    <cellStyle name="Input 21 6 2 2" xfId="15488" xr:uid="{EAE9DC2E-DCB4-4579-A2A6-11AD9B235F01}"/>
    <cellStyle name="Input 21 6 2 2 2" xfId="15489" xr:uid="{9B17C39F-EB35-4387-B3FB-84A85CAF242B}"/>
    <cellStyle name="Input 21 6 2 3" xfId="15490" xr:uid="{C5712C05-4CE8-43F6-9BA7-731E01A43380}"/>
    <cellStyle name="Input 21 6 2 4" xfId="15487" xr:uid="{8EC6EA75-E5B5-4CF9-9885-F709768AC74E}"/>
    <cellStyle name="Input 21 6 3" xfId="15491" xr:uid="{5CA4BB5D-589C-43AA-B311-336BFA1E34CD}"/>
    <cellStyle name="Input 21 6 3 2" xfId="15492" xr:uid="{54893F29-34C0-4053-BBAB-613170B440C9}"/>
    <cellStyle name="Input 21 6 4" xfId="15493" xr:uid="{C9BFC70A-BC0A-4E7B-A3CD-04E2BEE9E925}"/>
    <cellStyle name="Input 21 6 5" xfId="6846" xr:uid="{7675CC1D-CD2D-4824-91E2-2735CA2F2CC6}"/>
    <cellStyle name="Input 21 7" xfId="1513" xr:uid="{F3861406-9560-42AE-8D32-14D6FC6FC9E5}"/>
    <cellStyle name="Input 21 7 2" xfId="1514" xr:uid="{B843AC39-EE94-4564-AE6A-879CA0B01388}"/>
    <cellStyle name="Input 21 7 2 2" xfId="15495" xr:uid="{5093544B-3AC3-474A-875C-8747E2AD69D2}"/>
    <cellStyle name="Input 21 7 2 2 2" xfId="15496" xr:uid="{D618C468-6774-45D0-9278-05648C340568}"/>
    <cellStyle name="Input 21 7 2 3" xfId="15497" xr:uid="{16731D97-D77F-42BB-A4D2-0CE095D58876}"/>
    <cellStyle name="Input 21 7 2 4" xfId="15494" xr:uid="{9E401B4F-0C76-484B-9EC7-AC7DD619E25B}"/>
    <cellStyle name="Input 21 7 3" xfId="15498" xr:uid="{1332C054-C294-4189-8C46-1EE4868252AD}"/>
    <cellStyle name="Input 21 7 3 2" xfId="15499" xr:uid="{ED3CCB0B-3857-4A80-9F75-B3AFB0E4293B}"/>
    <cellStyle name="Input 21 7 4" xfId="15500" xr:uid="{DEE97997-0AF3-42C2-BF34-3E6C81D664FB}"/>
    <cellStyle name="Input 21 7 5" xfId="6847" xr:uid="{B068CD7D-2216-449E-A469-41787FB32FFF}"/>
    <cellStyle name="Input 21 8" xfId="1515" xr:uid="{9C61CBEB-8E41-47AF-B4BB-1F2B8391D727}"/>
    <cellStyle name="Input 21 8 2" xfId="15502" xr:uid="{933B7300-7FF0-4BD8-ABE4-222432FD4D76}"/>
    <cellStyle name="Input 21 8 2 2" xfId="15503" xr:uid="{7B47E23F-A28C-4A60-AA21-F8F0429E9911}"/>
    <cellStyle name="Input 21 8 2 2 2" xfId="15504" xr:uid="{5BE0BCC1-0B35-4533-84F4-5FC5A8F622CB}"/>
    <cellStyle name="Input 21 8 2 3" xfId="15505" xr:uid="{6A9595C2-4B6C-4EC0-BF42-1BC93D9925CF}"/>
    <cellStyle name="Input 21 8 3" xfId="15506" xr:uid="{6EE02FFC-D217-4EDC-A2AA-71B987704B14}"/>
    <cellStyle name="Input 21 8 3 2" xfId="15507" xr:uid="{EDC33C42-9E8D-46CC-9773-C534166A6E86}"/>
    <cellStyle name="Input 21 8 4" xfId="15508" xr:uid="{7D2999EB-A03B-47C8-88CF-E90780AB3A25}"/>
    <cellStyle name="Input 21 8 5" xfId="15501" xr:uid="{BD801B7A-1D2C-4308-8D7E-41393821AD0A}"/>
    <cellStyle name="Input 21 9" xfId="5292" xr:uid="{A67BB429-4E73-4A17-ABB6-5CD652E40064}"/>
    <cellStyle name="Input 21 9 2" xfId="15510" xr:uid="{9A01F518-1A90-44E6-B350-AC9E026FA9F0}"/>
    <cellStyle name="Input 21 9 2 2" xfId="15511" xr:uid="{03D9EEE7-149E-4633-BF44-DDEECE84EABF}"/>
    <cellStyle name="Input 21 9 3" xfId="15512" xr:uid="{F619D6FF-A1D1-46A9-91C9-DBD12F798FBF}"/>
    <cellStyle name="Input 21 9 4" xfId="15509" xr:uid="{53D7A54B-6D9E-4807-A4D7-9280F0DD2CB6}"/>
    <cellStyle name="Input 22" xfId="1516" xr:uid="{902E8B8F-64AB-42E0-8F12-C6FF6872177F}"/>
    <cellStyle name="Input 22 10" xfId="5311" xr:uid="{F3494402-7F85-4627-9FCB-CBFF762F441B}"/>
    <cellStyle name="Input 22 10 2" xfId="15514" xr:uid="{B0A72A66-7A50-44B7-9AB5-0A9220CDF2D1}"/>
    <cellStyle name="Input 22 10 2 2" xfId="15515" xr:uid="{D923E266-75EB-4E2A-A386-2B2DFE911C91}"/>
    <cellStyle name="Input 22 10 2 2 2" xfId="15516" xr:uid="{9FA4AA9B-25B5-4390-8716-EBA9021FCA79}"/>
    <cellStyle name="Input 22 10 2 3" xfId="15517" xr:uid="{53A303EA-C7D1-44FB-9E25-2AE7DCCB3733}"/>
    <cellStyle name="Input 22 10 3" xfId="15518" xr:uid="{743E2F18-5D85-44DF-8FF4-44F4D9298312}"/>
    <cellStyle name="Input 22 10 3 2" xfId="15519" xr:uid="{58B66B6F-A6E1-45CE-B6F5-786B275F4E18}"/>
    <cellStyle name="Input 22 10 4" xfId="15520" xr:uid="{A7ADE6CD-A765-4EB9-8300-CA5CD86FF5E1}"/>
    <cellStyle name="Input 22 10 5" xfId="15513" xr:uid="{5DADE441-CBB3-4309-9FAB-DD1F79681906}"/>
    <cellStyle name="Input 22 11" xfId="5791" xr:uid="{75B23683-765D-4DAF-B990-94D7EB730B35}"/>
    <cellStyle name="Input 22 11 2" xfId="15522" xr:uid="{B167D538-B56A-4EEF-A5E5-9C8C5598F34C}"/>
    <cellStyle name="Input 22 11 3" xfId="15521" xr:uid="{4FA9023B-3074-4B93-81C0-879E4BAB544C}"/>
    <cellStyle name="Input 22 12" xfId="5978" xr:uid="{02F92DD4-6FC8-4049-9FEB-C784112DE648}"/>
    <cellStyle name="Input 22 2" xfId="1517" xr:uid="{AA20F452-48B7-4636-B5F7-7AB42BAD3363}"/>
    <cellStyle name="Input 22 2 2" xfId="1518" xr:uid="{C7485956-41D2-4D90-9384-000B7B375CC1}"/>
    <cellStyle name="Input 22 2 2 2" xfId="15524" xr:uid="{8F346054-B922-4100-9C39-F2D9A18F67E9}"/>
    <cellStyle name="Input 22 2 2 2 2" xfId="15525" xr:uid="{9A75502C-AF64-421D-A5AD-6F124419F4EA}"/>
    <cellStyle name="Input 22 2 2 3" xfId="15526" xr:uid="{378A17E6-F482-4C99-9340-F96023562E60}"/>
    <cellStyle name="Input 22 2 2 4" xfId="15523" xr:uid="{2F0B3D43-CD49-4AD1-9B94-5FE66AAB508A}"/>
    <cellStyle name="Input 22 2 3" xfId="15527" xr:uid="{1DF6B05D-6D1D-406E-AF15-5027DAE2EA22}"/>
    <cellStyle name="Input 22 2 3 2" xfId="15528" xr:uid="{BB16A789-D787-4EE1-89FC-8851C55EE637}"/>
    <cellStyle name="Input 22 2 4" xfId="15529" xr:uid="{582B1790-197A-4EC6-82AF-ED7666D6F1BE}"/>
    <cellStyle name="Input 22 2 5" xfId="6848" xr:uid="{3695AD36-807B-4FFB-81F8-B7783FC7E43E}"/>
    <cellStyle name="Input 22 3" xfId="1519" xr:uid="{4DB73FC8-E1EE-486D-AD85-E7CBB7C3862A}"/>
    <cellStyle name="Input 22 3 2" xfId="1520" xr:uid="{94027DA6-5BF5-4B4B-B5B2-95FA5A528F04}"/>
    <cellStyle name="Input 22 3 2 2" xfId="15531" xr:uid="{521F3350-2A7E-4034-B2BD-B0F7166A245E}"/>
    <cellStyle name="Input 22 3 2 2 2" xfId="15532" xr:uid="{47C5A34A-8D6E-48A8-A7A6-158EB5007DF1}"/>
    <cellStyle name="Input 22 3 2 3" xfId="15533" xr:uid="{0689DEC6-6B1E-431D-9F76-0D1A3BC761C7}"/>
    <cellStyle name="Input 22 3 2 4" xfId="15530" xr:uid="{5254265E-BBA6-41E3-BDB0-6655A25F12F3}"/>
    <cellStyle name="Input 22 3 3" xfId="15534" xr:uid="{1171A04C-2773-4C10-9FC6-A2FD3E771919}"/>
    <cellStyle name="Input 22 3 3 2" xfId="15535" xr:uid="{95208B8D-129E-490C-93B4-5CD1D0505011}"/>
    <cellStyle name="Input 22 3 4" xfId="15536" xr:uid="{2E3E1EAA-D2D8-46E0-BCC6-A607299D6422}"/>
    <cellStyle name="Input 22 3 5" xfId="6849" xr:uid="{B74A653E-2DED-4D29-85D8-4DCD9306EB33}"/>
    <cellStyle name="Input 22 4" xfId="1521" xr:uid="{A658C61C-47C2-482F-B40E-14A1C2653CB4}"/>
    <cellStyle name="Input 22 4 2" xfId="1522" xr:uid="{F6EB1740-F7CD-468F-8A05-1615FEF6D809}"/>
    <cellStyle name="Input 22 4 2 2" xfId="15538" xr:uid="{A24F19EB-5A08-460E-AC92-2DE90E72E212}"/>
    <cellStyle name="Input 22 4 2 2 2" xfId="15539" xr:uid="{61642037-41A0-46E6-B309-E1ACF99EBCEA}"/>
    <cellStyle name="Input 22 4 2 3" xfId="15540" xr:uid="{5E7A4D2C-2A22-4D12-B36E-EE31B289E8AC}"/>
    <cellStyle name="Input 22 4 2 4" xfId="15537" xr:uid="{5143858A-313C-4C37-80BD-2CAB9ACC06A6}"/>
    <cellStyle name="Input 22 4 3" xfId="15541" xr:uid="{1E7DDDB4-A266-4FAC-8136-7E87D181BA30}"/>
    <cellStyle name="Input 22 4 3 2" xfId="15542" xr:uid="{ED294A99-5572-4D41-88AA-360212E840CD}"/>
    <cellStyle name="Input 22 4 4" xfId="15543" xr:uid="{1DD0D044-0750-44DA-8746-CD54FCC4065A}"/>
    <cellStyle name="Input 22 4 5" xfId="6850" xr:uid="{6BBE5140-812F-43C0-BF6C-4114CF346DEF}"/>
    <cellStyle name="Input 22 5" xfId="1523" xr:uid="{27508F12-08EA-49DE-AB88-EB1ADF5AC741}"/>
    <cellStyle name="Input 22 5 2" xfId="1524" xr:uid="{B548C75A-4339-4948-9B77-CBD2AB809956}"/>
    <cellStyle name="Input 22 5 2 2" xfId="15545" xr:uid="{FEDF90E2-958C-4AC5-A988-C8D5104AA814}"/>
    <cellStyle name="Input 22 5 2 2 2" xfId="15546" xr:uid="{A4222AEF-DF09-49B7-8D8B-BB6F13D265D1}"/>
    <cellStyle name="Input 22 5 2 3" xfId="15547" xr:uid="{C5F650D9-0A70-43A0-BBB8-58E940C4EC65}"/>
    <cellStyle name="Input 22 5 2 4" xfId="15544" xr:uid="{BA432144-A842-4EC7-99A6-A2C62EDE51CD}"/>
    <cellStyle name="Input 22 5 3" xfId="15548" xr:uid="{1F850514-DACB-46E7-80FA-6F8C89A3A817}"/>
    <cellStyle name="Input 22 5 3 2" xfId="15549" xr:uid="{61587964-A7D9-498A-9AAE-41F9A3744A5B}"/>
    <cellStyle name="Input 22 5 4" xfId="15550" xr:uid="{2A36C6D6-E903-4CEC-A738-824C2B584F99}"/>
    <cellStyle name="Input 22 5 5" xfId="6851" xr:uid="{F4BD0D64-6EAD-44BC-AC88-522EC6449F67}"/>
    <cellStyle name="Input 22 6" xfId="1525" xr:uid="{35886AE5-ED87-42F9-981D-8EA1D93BC920}"/>
    <cellStyle name="Input 22 6 2" xfId="1526" xr:uid="{D64B0988-2F76-4DBB-898E-DBF5823CFA3B}"/>
    <cellStyle name="Input 22 6 2 2" xfId="15552" xr:uid="{1B78309D-23D8-46C5-98F6-B15FFCD89BB7}"/>
    <cellStyle name="Input 22 6 2 2 2" xfId="15553" xr:uid="{77574605-38DB-4F72-843B-1B9B3E79480F}"/>
    <cellStyle name="Input 22 6 2 3" xfId="15554" xr:uid="{7F41AD53-EAC3-4E2C-9394-19E49A2B7389}"/>
    <cellStyle name="Input 22 6 2 4" xfId="15551" xr:uid="{2A5C3A0E-F26F-42DC-A112-3CE1B734D242}"/>
    <cellStyle name="Input 22 6 3" xfId="15555" xr:uid="{E1862808-2742-4D1C-B645-E8AF13FE3CEB}"/>
    <cellStyle name="Input 22 6 3 2" xfId="15556" xr:uid="{7498BDEC-776E-4110-9EB6-6F9D9973A4E2}"/>
    <cellStyle name="Input 22 6 4" xfId="15557" xr:uid="{4B74D989-8903-4E81-AFA7-A903EC7F5FA0}"/>
    <cellStyle name="Input 22 6 5" xfId="6852" xr:uid="{6E856E43-4330-430C-8E77-D23DAF1E015F}"/>
    <cellStyle name="Input 22 7" xfId="1527" xr:uid="{9ADCB464-7117-467F-8228-B0CC9BC95EBE}"/>
    <cellStyle name="Input 22 7 2" xfId="1528" xr:uid="{F38F49C7-65B6-4D63-BF1D-1F72356CCECE}"/>
    <cellStyle name="Input 22 7 2 2" xfId="15559" xr:uid="{2FA7BF68-F9CF-469B-9635-50318D5A150D}"/>
    <cellStyle name="Input 22 7 2 2 2" xfId="15560" xr:uid="{52D70AF1-F6E4-4FA6-85A2-F46720F5ACAC}"/>
    <cellStyle name="Input 22 7 2 3" xfId="15561" xr:uid="{AEFC5C28-5CC0-430B-8A84-95A95493AF82}"/>
    <cellStyle name="Input 22 7 2 4" xfId="15558" xr:uid="{AF92330F-E794-4EF4-A596-A9A68B8B6788}"/>
    <cellStyle name="Input 22 7 3" xfId="15562" xr:uid="{2B9EE116-B0B6-48C0-BB4F-8D88D45ABBB6}"/>
    <cellStyle name="Input 22 7 3 2" xfId="15563" xr:uid="{E122BE9F-83CA-441E-A618-4A9B83638D84}"/>
    <cellStyle name="Input 22 7 4" xfId="15564" xr:uid="{D0E0F51A-663F-4274-B413-F37885FF0026}"/>
    <cellStyle name="Input 22 7 5" xfId="6853" xr:uid="{E5275FA2-A576-4D16-9FB6-F28F1E3F3555}"/>
    <cellStyle name="Input 22 8" xfId="1529" xr:uid="{1E22CB4B-AC18-43AE-9F4B-057792F88195}"/>
    <cellStyle name="Input 22 8 2" xfId="15566" xr:uid="{A713CF1B-FA54-49DB-9426-CFAA27B78BAD}"/>
    <cellStyle name="Input 22 8 2 2" xfId="15567" xr:uid="{6DDD6C2E-F875-4A91-AB76-A72692238C30}"/>
    <cellStyle name="Input 22 8 2 2 2" xfId="15568" xr:uid="{91D6D4E8-FCDD-472C-AA40-0FAC1DE33456}"/>
    <cellStyle name="Input 22 8 2 3" xfId="15569" xr:uid="{49E553C4-AD5F-4483-B82D-A8F6B7234E38}"/>
    <cellStyle name="Input 22 8 3" xfId="15570" xr:uid="{C0579429-B072-413D-814C-86FC86D2ABCD}"/>
    <cellStyle name="Input 22 8 3 2" xfId="15571" xr:uid="{F88CD8FB-BBFA-4C1E-B5F1-36393E6A56D8}"/>
    <cellStyle name="Input 22 8 4" xfId="15572" xr:uid="{67ED1CCD-4EEA-4D94-99BC-FD417E8082E6}"/>
    <cellStyle name="Input 22 8 5" xfId="15565" xr:uid="{FF0B9D9B-A6BE-463B-A554-F490AEF99193}"/>
    <cellStyle name="Input 22 9" xfId="5239" xr:uid="{C840EEE7-3121-4516-92DF-77E61B0D17FB}"/>
    <cellStyle name="Input 22 9 2" xfId="15574" xr:uid="{2128A8BB-10E7-4A70-8655-DA71D211AFB2}"/>
    <cellStyle name="Input 22 9 2 2" xfId="15575" xr:uid="{8E8107D6-76D0-418D-B14F-EBF819212C0D}"/>
    <cellStyle name="Input 22 9 3" xfId="15576" xr:uid="{3FB2A522-A037-4308-8689-F2B547F550BA}"/>
    <cellStyle name="Input 22 9 4" xfId="15573" xr:uid="{D0B1CC23-381E-42D4-93BA-7B3A77F43BE1}"/>
    <cellStyle name="Input 23" xfId="1530" xr:uid="{FA9E1434-48CD-4DA1-821E-D4CA499528C6}"/>
    <cellStyle name="Input 23 2" xfId="1531" xr:uid="{2921ED02-7B64-4361-A0B2-9C1E4CBE7617}"/>
    <cellStyle name="Input 23 2 2" xfId="15578" xr:uid="{DACC0D43-0088-4845-99A6-5AE470116B04}"/>
    <cellStyle name="Input 23 2 3" xfId="15577" xr:uid="{3AB0C264-9D9A-4961-AE28-E13DE4C638A9}"/>
    <cellStyle name="Input 23 3" xfId="15579" xr:uid="{6B30A92F-D81C-45CC-ABFC-32BDD8EDE529}"/>
    <cellStyle name="Input 23 4" xfId="6854" xr:uid="{FE9CC79A-10F4-4A9B-8DDC-A215FC8619AD}"/>
    <cellStyle name="Input 24" xfId="1532" xr:uid="{1FE87CD2-0E7E-4331-8623-AB139CD740E8}"/>
    <cellStyle name="Input 24 2" xfId="1533" xr:uid="{1F4FFFC7-FCED-4AF7-9C00-036893FC6019}"/>
    <cellStyle name="Input 24 2 2" xfId="15581" xr:uid="{C839EDF2-A54C-4010-9D6E-54ACDF00A595}"/>
    <cellStyle name="Input 24 2 3" xfId="15580" xr:uid="{AF404AEF-7D89-4DF6-B9A0-7528927C1DF8}"/>
    <cellStyle name="Input 24 3" xfId="15582" xr:uid="{CB9D8E8B-9979-4860-9EB7-AFD96D7C5A85}"/>
    <cellStyle name="Input 24 4" xfId="6855" xr:uid="{F91FECD4-A521-4E9A-A391-E519D63A5EA6}"/>
    <cellStyle name="Input 25" xfId="1534" xr:uid="{31BCDCFB-9396-4B97-8C18-18396F0622EC}"/>
    <cellStyle name="Input 25 2" xfId="1535" xr:uid="{16D6E560-7145-4049-82F8-6406595DF425}"/>
    <cellStyle name="Input 25 2 2" xfId="15584" xr:uid="{25962824-67E7-430F-B6D8-1E22C96A7AAF}"/>
    <cellStyle name="Input 25 2 3" xfId="15583" xr:uid="{80F6A06F-CBF5-40CF-9396-150B0A870A76}"/>
    <cellStyle name="Input 25 3" xfId="15585" xr:uid="{8E7099AF-CD4D-4246-9EED-9A26E03B3107}"/>
    <cellStyle name="Input 25 4" xfId="6856" xr:uid="{1F528EE8-798D-4C02-8005-9CB588EC8935}"/>
    <cellStyle name="Input 26" xfId="1536" xr:uid="{35A13DB3-4731-460D-98DD-D3F9B9BDA557}"/>
    <cellStyle name="Input 26 2" xfId="1537" xr:uid="{78AB852C-B6EB-4B6F-A7ED-9880BD69F3AB}"/>
    <cellStyle name="Input 26 2 2" xfId="15587" xr:uid="{ADA9195E-8518-4666-B4A6-2EA4DF70D5D3}"/>
    <cellStyle name="Input 26 2 3" xfId="15586" xr:uid="{975C6DDD-DF9D-45DB-869A-D7E73AC8FD62}"/>
    <cellStyle name="Input 26 3" xfId="15588" xr:uid="{3546B706-40D8-4F31-9330-08082200D758}"/>
    <cellStyle name="Input 26 4" xfId="6857" xr:uid="{BA3E8E14-CD2B-44DF-9458-65D807D59085}"/>
    <cellStyle name="Input 27" xfId="1538" xr:uid="{E2B5FCB0-9C2D-425E-BB02-4F7FEC67B7F3}"/>
    <cellStyle name="Input 27 2" xfId="1539" xr:uid="{00F3C8F5-0D19-4E2F-8568-39DD0858A78B}"/>
    <cellStyle name="Input 27 2 2" xfId="15590" xr:uid="{4C409FF1-4154-49A4-BB81-2F7A1EE524B4}"/>
    <cellStyle name="Input 27 2 3" xfId="15589" xr:uid="{B79010F5-776D-41A7-8090-9069F9AA4B53}"/>
    <cellStyle name="Input 27 3" xfId="15591" xr:uid="{1D1E1AA7-C6AD-447E-B66F-AB45B0312A80}"/>
    <cellStyle name="Input 27 4" xfId="6858" xr:uid="{BDDAA73F-350E-4E7B-A586-A669C70DE73B}"/>
    <cellStyle name="Input 28" xfId="1540" xr:uid="{9D12FB8F-CA04-4F75-95A8-976529C42AFE}"/>
    <cellStyle name="Input 28 2" xfId="1541" xr:uid="{90A63F7F-1957-43FB-B606-5FF5B590B9E9}"/>
    <cellStyle name="Input 28 2 2" xfId="15593" xr:uid="{9040AC7D-9035-404B-BA5F-C1803DE71B1D}"/>
    <cellStyle name="Input 28 2 3" xfId="15592" xr:uid="{7BB54017-5205-4D35-90A2-F1640AD4B528}"/>
    <cellStyle name="Input 28 3" xfId="15594" xr:uid="{DEFF12D9-6C29-4577-82F7-155E93283CE7}"/>
    <cellStyle name="Input 28 4" xfId="6859" xr:uid="{42E445F1-7186-4883-9478-CC6A8271267D}"/>
    <cellStyle name="Input 29" xfId="1542" xr:uid="{CC662B64-4B9C-421C-8B92-11869EBA8FEE}"/>
    <cellStyle name="Input 29 2" xfId="1543" xr:uid="{52D97C35-5D5A-42A8-8E7E-EB91BF720519}"/>
    <cellStyle name="Input 29 2 2" xfId="15596" xr:uid="{8C875341-2451-4C10-9F1E-51F7C7C25B24}"/>
    <cellStyle name="Input 29 2 3" xfId="15595" xr:uid="{D84644F3-246A-469E-BBB0-A17400AB4570}"/>
    <cellStyle name="Input 29 3" xfId="15597" xr:uid="{5BD14CFB-6184-4A4C-B24F-A0C849CF6526}"/>
    <cellStyle name="Input 29 4" xfId="6860" xr:uid="{90835ECC-B922-4D2F-BD22-26FD509498E0}"/>
    <cellStyle name="Input 3" xfId="1544" xr:uid="{A3FAEC1D-0527-4491-A169-3A3F5D629813}"/>
    <cellStyle name="Input 3 10" xfId="5391" xr:uid="{62C84175-1691-481E-B660-753D5EA5A6C4}"/>
    <cellStyle name="Input 3 10 2" xfId="15599" xr:uid="{DF42B271-F226-450C-81C4-AF7B9E8AF288}"/>
    <cellStyle name="Input 3 10 2 2" xfId="15600" xr:uid="{40243198-BDDE-4FB0-9E31-E0E2BD3F6580}"/>
    <cellStyle name="Input 3 10 2 2 2" xfId="15601" xr:uid="{F3032C15-CC94-4D07-8686-645EE74998AB}"/>
    <cellStyle name="Input 3 10 2 3" xfId="15602" xr:uid="{54FC9229-07E2-42E2-8225-984A8EEBE7B6}"/>
    <cellStyle name="Input 3 10 3" xfId="15603" xr:uid="{4D62F6D1-A53D-4B32-B50D-C3B2FEB54EDD}"/>
    <cellStyle name="Input 3 10 3 2" xfId="15604" xr:uid="{1E128BAE-3A8E-4FDC-9DC5-DC193B9F518F}"/>
    <cellStyle name="Input 3 10 4" xfId="15605" xr:uid="{A38DC0BD-284E-40A8-9B2C-45A55F60D479}"/>
    <cellStyle name="Input 3 10 5" xfId="15598" xr:uid="{224EC303-CD62-4ECD-8E8D-C708671D2D0F}"/>
    <cellStyle name="Input 3 11" xfId="5849" xr:uid="{B003AF61-095E-4074-84A8-33AE7514489C}"/>
    <cellStyle name="Input 3 11 2" xfId="15607" xr:uid="{CA4ED366-1E81-4576-B451-FC3853CD6B4A}"/>
    <cellStyle name="Input 3 11 2 2" xfId="15608" xr:uid="{8BDE9511-BB56-492F-B2A7-44F31E0FB111}"/>
    <cellStyle name="Input 3 11 3" xfId="15609" xr:uid="{1C00F02B-3608-440A-9AF3-4CF64886FC97}"/>
    <cellStyle name="Input 3 11 4" xfId="15606" xr:uid="{C51D84A6-309E-45C9-BB42-54BA13059EDF}"/>
    <cellStyle name="Input 3 12" xfId="6009" xr:uid="{A34965AF-B9DA-4A2F-8B3F-69FD993C95C0}"/>
    <cellStyle name="Input 3 12 2" xfId="15610" xr:uid="{3F5D464F-6A19-4F1F-B6C9-E563BDE5510A}"/>
    <cellStyle name="Input 3 13" xfId="15611" xr:uid="{27D757FC-9F8A-466C-A79B-88680638A435}"/>
    <cellStyle name="Input 3 2" xfId="1545" xr:uid="{052BF234-B9D9-44FE-80E2-F75D4D4273F2}"/>
    <cellStyle name="Input 3 2 2" xfId="1546" xr:uid="{1480FE46-16D1-4FB5-A87C-5FE0FE0B17DA}"/>
    <cellStyle name="Input 3 2 2 2" xfId="15613" xr:uid="{CAF372C8-C062-4639-B153-51B2A8379E01}"/>
    <cellStyle name="Input 3 2 2 2 2" xfId="15614" xr:uid="{22A9B019-0018-460B-9ACD-E95846F5D457}"/>
    <cellStyle name="Input 3 2 2 3" xfId="15615" xr:uid="{FC352E31-FAB0-4B2B-AABD-D667247131B4}"/>
    <cellStyle name="Input 3 2 2 4" xfId="15612" xr:uid="{8B1E346C-67C7-438F-904F-8382BF9D2E08}"/>
    <cellStyle name="Input 3 2 3" xfId="15616" xr:uid="{8BC1107A-47C3-49FB-BFD0-6E39ABDD1164}"/>
    <cellStyle name="Input 3 2 3 2" xfId="15617" xr:uid="{A010C11A-DD24-49EE-8D56-95F11A6880CC}"/>
    <cellStyle name="Input 3 2 4" xfId="15618" xr:uid="{DF9DFA2A-D00E-4887-B484-15FE96665E0C}"/>
    <cellStyle name="Input 3 2 5" xfId="6861" xr:uid="{6107E8B0-722A-461B-B7AE-C72D952B6358}"/>
    <cellStyle name="Input 3 3" xfId="1547" xr:uid="{F5A8BFEB-D874-467D-A71C-E2614BC0627C}"/>
    <cellStyle name="Input 3 3 2" xfId="1548" xr:uid="{43607B85-0FE3-41E1-886E-867BF0A640F2}"/>
    <cellStyle name="Input 3 3 2 2" xfId="15620" xr:uid="{DF1F8BED-B848-4C6E-A91D-202D6A0D3319}"/>
    <cellStyle name="Input 3 3 2 2 2" xfId="15621" xr:uid="{E77AFACC-0F7F-471F-B648-DBA619FE1925}"/>
    <cellStyle name="Input 3 3 2 3" xfId="15622" xr:uid="{565905E9-562F-43B2-8719-924A42AB57F4}"/>
    <cellStyle name="Input 3 3 2 4" xfId="15619" xr:uid="{7836EA2C-445C-464E-9375-71D011AC0FDA}"/>
    <cellStyle name="Input 3 3 3" xfId="15623" xr:uid="{2EC8E2B6-0E29-4043-B8C4-761AF3B50D4F}"/>
    <cellStyle name="Input 3 3 3 2" xfId="15624" xr:uid="{BC9FF5F5-3925-4C52-A1C2-3005979B9F2D}"/>
    <cellStyle name="Input 3 3 4" xfId="15625" xr:uid="{D2988C8C-4443-43A6-8B28-2699CD751DB1}"/>
    <cellStyle name="Input 3 3 5" xfId="6862" xr:uid="{83E66498-BF00-47E2-9C5A-86C6F9B1F7B3}"/>
    <cellStyle name="Input 3 4" xfId="1549" xr:uid="{389EC7CC-E3D3-4EB7-B981-A972E5905DE3}"/>
    <cellStyle name="Input 3 4 2" xfId="1550" xr:uid="{58DAA720-924A-4466-A3D8-98F390915760}"/>
    <cellStyle name="Input 3 4 2 2" xfId="15627" xr:uid="{3BC4968B-1E13-403C-9A37-1719945627C7}"/>
    <cellStyle name="Input 3 4 2 2 2" xfId="15628" xr:uid="{3EAA5BD3-BCCB-438F-BF38-4963C66EF137}"/>
    <cellStyle name="Input 3 4 2 3" xfId="15629" xr:uid="{480F58C3-2FAC-4522-97D5-922EF9278C66}"/>
    <cellStyle name="Input 3 4 2 4" xfId="15626" xr:uid="{7C80BE41-14B8-4569-B350-FE726F80EF34}"/>
    <cellStyle name="Input 3 4 3" xfId="15630" xr:uid="{D86BA2AD-9EC1-4315-9EDE-EF836FCEF0AB}"/>
    <cellStyle name="Input 3 4 3 2" xfId="15631" xr:uid="{C05AF2E5-193D-4F6C-A9C7-7DE26DAAFA94}"/>
    <cellStyle name="Input 3 4 4" xfId="15632" xr:uid="{C512DC33-6D2A-461B-8247-8AA73D516CE6}"/>
    <cellStyle name="Input 3 4 5" xfId="6863" xr:uid="{04DEDA11-DF88-4495-8F27-DF1E30D00817}"/>
    <cellStyle name="Input 3 5" xfId="1551" xr:uid="{0754C673-7BAD-44FB-9833-DF9D9579B03F}"/>
    <cellStyle name="Input 3 5 2" xfId="1552" xr:uid="{E7113DB5-3A40-45BD-866E-8684D955720B}"/>
    <cellStyle name="Input 3 5 2 2" xfId="15634" xr:uid="{1D19DFFB-63F5-40E3-83D0-EBCF354E06D9}"/>
    <cellStyle name="Input 3 5 2 2 2" xfId="15635" xr:uid="{00A5A448-A87B-45D5-B2CA-48D40F6D44EB}"/>
    <cellStyle name="Input 3 5 2 3" xfId="15636" xr:uid="{C7103FF3-6C53-400F-B1B3-6C9E7620F265}"/>
    <cellStyle name="Input 3 5 2 4" xfId="15633" xr:uid="{81B829E3-43BA-49AA-BC37-8F72F99C3A0D}"/>
    <cellStyle name="Input 3 5 3" xfId="15637" xr:uid="{1C6AC61F-B115-4CA4-855C-0B09BAAF169C}"/>
    <cellStyle name="Input 3 5 3 2" xfId="15638" xr:uid="{6B13FB16-6FF5-4812-96F5-5DA40E33672C}"/>
    <cellStyle name="Input 3 5 4" xfId="15639" xr:uid="{A569925C-E326-413D-AFA7-B9111764C318}"/>
    <cellStyle name="Input 3 5 5" xfId="6864" xr:uid="{20232B27-1AC5-42C8-9119-932A46BE448A}"/>
    <cellStyle name="Input 3 6" xfId="1553" xr:uid="{94DB294E-E358-481A-934C-4B749450AD00}"/>
    <cellStyle name="Input 3 6 2" xfId="1554" xr:uid="{65DCEA21-C7A3-47EB-A7BA-26737ACFFEA0}"/>
    <cellStyle name="Input 3 6 2 2" xfId="15641" xr:uid="{FA7D7D66-A7DF-46B5-BE3D-D6288DE8921B}"/>
    <cellStyle name="Input 3 6 2 2 2" xfId="15642" xr:uid="{845193E3-E917-47E8-BC8D-401A5F889EB0}"/>
    <cellStyle name="Input 3 6 2 3" xfId="15643" xr:uid="{366EFCF0-D7A5-4433-A461-470E4E245596}"/>
    <cellStyle name="Input 3 6 2 4" xfId="15640" xr:uid="{9D707113-0D2B-46F3-B5BC-1C9EAB57F511}"/>
    <cellStyle name="Input 3 6 3" xfId="15644" xr:uid="{D4426F0F-03D7-45CA-82FA-ED53D178EA5F}"/>
    <cellStyle name="Input 3 6 3 2" xfId="15645" xr:uid="{EB3EA549-3431-48E3-B3F0-2430A44DC4C1}"/>
    <cellStyle name="Input 3 6 4" xfId="15646" xr:uid="{788FCA9E-8129-4A21-B665-7D36CFBCC231}"/>
    <cellStyle name="Input 3 6 5" xfId="6865" xr:uid="{0558EE0C-AE44-49C4-8830-AF03A927A9A2}"/>
    <cellStyle name="Input 3 7" xfId="1555" xr:uid="{360A9314-B7B2-41A5-A31B-574BFDA027CA}"/>
    <cellStyle name="Input 3 7 2" xfId="1556" xr:uid="{391CF660-E9AF-4188-9E03-BD3FCFCEE348}"/>
    <cellStyle name="Input 3 7 2 2" xfId="15648" xr:uid="{E6C76D59-4C41-449E-9AD1-26FF60D34D4D}"/>
    <cellStyle name="Input 3 7 2 2 2" xfId="15649" xr:uid="{1CA69C69-3F18-4271-9F54-29AEBDE6CDDE}"/>
    <cellStyle name="Input 3 7 2 3" xfId="15650" xr:uid="{6D6A2B06-63EF-4BA6-92E7-67908B239B81}"/>
    <cellStyle name="Input 3 7 2 4" xfId="15647" xr:uid="{44219B5D-0398-4885-A370-C4B2106AD718}"/>
    <cellStyle name="Input 3 7 3" xfId="15651" xr:uid="{3D6F0DCD-95C2-4744-ADA1-E3CC71B09A10}"/>
    <cellStyle name="Input 3 7 3 2" xfId="15652" xr:uid="{8FC16A2D-6280-4C36-8A54-6B15EC460FD2}"/>
    <cellStyle name="Input 3 7 4" xfId="15653" xr:uid="{15D87D1F-06C9-4FFB-8169-9A2A21C2B2B4}"/>
    <cellStyle name="Input 3 7 5" xfId="6866" xr:uid="{C8F853B7-1590-4C87-A11C-725C9FE5089E}"/>
    <cellStyle name="Input 3 8" xfId="1557" xr:uid="{46D3A21E-B023-48CF-BC74-0B8783D4DC43}"/>
    <cellStyle name="Input 3 8 2" xfId="15655" xr:uid="{CC1231C7-2122-44FD-B4A8-30DBAE0AAAEE}"/>
    <cellStyle name="Input 3 8 2 2" xfId="15656" xr:uid="{9DD0A99A-DA99-47ED-BD96-0894203503B0}"/>
    <cellStyle name="Input 3 8 2 2 2" xfId="15657" xr:uid="{0AB7F36F-8842-40C0-9A0E-276C504D452B}"/>
    <cellStyle name="Input 3 8 2 3" xfId="15658" xr:uid="{58A16417-0088-4D00-9E6F-3B8B57ED4C7C}"/>
    <cellStyle name="Input 3 8 3" xfId="15659" xr:uid="{C25B2881-DDEC-4411-8ADB-43EC34374C9A}"/>
    <cellStyle name="Input 3 8 3 2" xfId="15660" xr:uid="{5DF902A0-99D7-4BD1-9E2D-B78CCAF666A3}"/>
    <cellStyle name="Input 3 8 4" xfId="15661" xr:uid="{307AEFD1-9B54-4417-A26A-89F55C5BB15D}"/>
    <cellStyle name="Input 3 8 5" xfId="15654" xr:uid="{174FF763-5402-4362-9EB9-835BBCE41929}"/>
    <cellStyle name="Input 3 9" xfId="5236" xr:uid="{65376CFE-8AF6-48C2-AE44-ECE44D1F5944}"/>
    <cellStyle name="Input 3 9 2" xfId="15663" xr:uid="{F9967C05-9DAB-48EB-B66B-1305625A8917}"/>
    <cellStyle name="Input 3 9 2 2" xfId="15664" xr:uid="{272AFCBB-2418-4FC6-B579-62438749D42F}"/>
    <cellStyle name="Input 3 9 3" xfId="15665" xr:uid="{01E0F457-4AE2-4DC2-AF71-D7AF304A9B58}"/>
    <cellStyle name="Input 3 9 4" xfId="15662" xr:uid="{315DD8A6-373C-4896-813C-38900E8E9D06}"/>
    <cellStyle name="Input 30" xfId="1558" xr:uid="{51E8C857-67CA-4487-88E9-5B5F6835FD8A}"/>
    <cellStyle name="Input 30 2" xfId="1559" xr:uid="{0CB7DC5A-C372-441E-B104-E023D43B2DBC}"/>
    <cellStyle name="Input 30 2 2" xfId="15667" xr:uid="{CE36ACBB-BF35-4CDE-B152-B61282DE4576}"/>
    <cellStyle name="Input 30 2 3" xfId="15666" xr:uid="{CC962935-EB65-4920-A970-60ACDFDC8C00}"/>
    <cellStyle name="Input 30 3" xfId="15668" xr:uid="{617D1320-C1A8-42C3-BEEB-F06DE2125264}"/>
    <cellStyle name="Input 30 4" xfId="6867" xr:uid="{488583E9-5557-4471-A7B8-F48241E420F5}"/>
    <cellStyle name="Input 31" xfId="1560" xr:uid="{5F6E8938-2C86-4EE6-813B-1227254E9C40}"/>
    <cellStyle name="Input 31 2" xfId="1561" xr:uid="{40767697-17CF-45AA-9E4A-3963FC97D06B}"/>
    <cellStyle name="Input 31 2 2" xfId="15670" xr:uid="{B8C66005-C2E1-4E14-BCED-4A1449CBB973}"/>
    <cellStyle name="Input 31 2 3" xfId="15669" xr:uid="{192C78B0-8AA2-44C2-80A3-03D2DE0DB6F3}"/>
    <cellStyle name="Input 31 3" xfId="15671" xr:uid="{2B862464-6AEC-4FC1-953D-927B72F4F861}"/>
    <cellStyle name="Input 31 4" xfId="6868" xr:uid="{58D6658B-0A29-434A-B1E8-E2B13CF3DD45}"/>
    <cellStyle name="Input 32" xfId="1562" xr:uid="{FD2D4A81-3166-45EA-A51D-E6913DE0751F}"/>
    <cellStyle name="Input 32 2" xfId="1563" xr:uid="{6E716199-BE18-4B7B-BF26-C4B2B19BBA8A}"/>
    <cellStyle name="Input 32 2 2" xfId="15673" xr:uid="{EF176C7B-065F-4551-B790-1EFD33321252}"/>
    <cellStyle name="Input 32 2 3" xfId="15672" xr:uid="{729EE01B-572E-46ED-9048-71CEC58FCF69}"/>
    <cellStyle name="Input 32 3" xfId="15674" xr:uid="{96AD3E20-AE66-4116-B368-5C5E8EE6ECAE}"/>
    <cellStyle name="Input 32 4" xfId="6869" xr:uid="{5BE559C0-4198-4CAF-AF38-F4AEF3C20FE2}"/>
    <cellStyle name="Input 33" xfId="1564" xr:uid="{DD3CB2CD-6F80-4C85-813B-1409D86C2ED3}"/>
    <cellStyle name="Input 33 2" xfId="1565" xr:uid="{CACCF808-0ECD-4E12-AE31-7A53D3094002}"/>
    <cellStyle name="Input 33 2 2" xfId="15676" xr:uid="{97C444D7-74A3-40A3-896F-6793674439FE}"/>
    <cellStyle name="Input 33 2 3" xfId="15675" xr:uid="{98B7920A-BDB9-46DB-90F4-8CEA5E63A286}"/>
    <cellStyle name="Input 33 3" xfId="15677" xr:uid="{E278EBE4-1786-42D5-A82D-453836C21BF2}"/>
    <cellStyle name="Input 33 4" xfId="6870" xr:uid="{3FF1E26E-BCFB-4E09-B289-20B08F79E9CE}"/>
    <cellStyle name="Input 34" xfId="1566" xr:uid="{16746E13-6EA4-44D1-AC2B-73EAA5226850}"/>
    <cellStyle name="Input 34 2" xfId="1567" xr:uid="{DE4E1CA3-5581-414D-8A4F-9BF087A05688}"/>
    <cellStyle name="Input 34 2 2" xfId="15679" xr:uid="{CB0CF6D2-621F-4CB4-8A41-E4CCC5C5B96E}"/>
    <cellStyle name="Input 34 2 3" xfId="15678" xr:uid="{9B5FE6A4-42DE-4B64-B54D-D03A5A6126DF}"/>
    <cellStyle name="Input 34 3" xfId="15680" xr:uid="{3B3E21FB-BDC5-4D47-8ED9-53E6C455A4EE}"/>
    <cellStyle name="Input 34 4" xfId="6871" xr:uid="{248D059D-769D-4754-99E2-3180255CDD0C}"/>
    <cellStyle name="Input 35" xfId="1568" xr:uid="{79B773D1-120B-41F3-8B61-2420DD04F5BA}"/>
    <cellStyle name="Input 35 2" xfId="1569" xr:uid="{6E7059F9-4EF5-47E4-8393-8DC36CC5F575}"/>
    <cellStyle name="Input 35 2 2" xfId="15682" xr:uid="{D535E0E4-5D76-4E28-9843-CDE8C97EDCC9}"/>
    <cellStyle name="Input 35 2 3" xfId="15681" xr:uid="{38E8C874-1647-47B9-AF33-C6B9646ADD85}"/>
    <cellStyle name="Input 35 3" xfId="15683" xr:uid="{B56431DD-A7C9-4B0C-9E1E-15272D87AA3B}"/>
    <cellStyle name="Input 35 4" xfId="6872" xr:uid="{BA65F431-942C-44C9-94EB-25E48CF85F05}"/>
    <cellStyle name="Input 36" xfId="1570" xr:uid="{52C7CD99-EC38-4DA2-B5D4-7D62EA9EB87C}"/>
    <cellStyle name="Input 36 2" xfId="1571" xr:uid="{89BAD081-9782-4E4F-870D-39E329080A7A}"/>
    <cellStyle name="Input 36 2 2" xfId="15685" xr:uid="{00666503-13CE-45BB-87B1-DFAB25A0C05B}"/>
    <cellStyle name="Input 36 2 3" xfId="15684" xr:uid="{C830B6A9-2238-4504-9159-860D907EAA83}"/>
    <cellStyle name="Input 36 3" xfId="15686" xr:uid="{F8294C4B-E831-4856-B0A9-F66EBE8A065D}"/>
    <cellStyle name="Input 36 4" xfId="6873" xr:uid="{A907AA71-ABDB-435F-B1A2-EB58CC0BF74E}"/>
    <cellStyle name="Input 37" xfId="1572" xr:uid="{A0C1BC25-AC74-4FAC-B85F-9E5EB4D3BCE0}"/>
    <cellStyle name="Input 37 2" xfId="1573" xr:uid="{0AE07596-94C6-49B8-BCEA-C3B3F15212CE}"/>
    <cellStyle name="Input 37 2 2" xfId="15688" xr:uid="{D6B0EFB8-7C3F-4FEE-9333-ED4A6C0436DE}"/>
    <cellStyle name="Input 37 2 3" xfId="15687" xr:uid="{E5C1CE5F-22A4-4925-BF91-F2EC41693C79}"/>
    <cellStyle name="Input 37 3" xfId="15689" xr:uid="{FCC88735-547E-4295-B67C-25127881748B}"/>
    <cellStyle name="Input 37 4" xfId="6874" xr:uid="{4589912E-FC9F-4823-B825-88397A3B5504}"/>
    <cellStyle name="Input 38" xfId="1574" xr:uid="{9E72EEBE-D62F-47CC-B82B-E8E7B661670A}"/>
    <cellStyle name="Input 38 2" xfId="1575" xr:uid="{218402AB-7659-432C-A752-14CF176511A1}"/>
    <cellStyle name="Input 38 2 2" xfId="15691" xr:uid="{1C9790F3-D986-458C-A15E-FA3B7FD41487}"/>
    <cellStyle name="Input 38 2 3" xfId="15690" xr:uid="{1EF8214A-2BD1-4E01-B258-D69F97A0BE62}"/>
    <cellStyle name="Input 38 3" xfId="15692" xr:uid="{FE160CF3-EEC2-4236-9F01-B650C5B6DF72}"/>
    <cellStyle name="Input 38 4" xfId="6875" xr:uid="{521FD37E-33EC-4329-9AD2-5BEB1F6BDB25}"/>
    <cellStyle name="Input 39" xfId="1576" xr:uid="{C3CDC9CF-E9E9-426C-83A6-8A320D52FF78}"/>
    <cellStyle name="Input 39 2" xfId="1577" xr:uid="{174FC9DA-A64B-444C-822E-2CA6DFAFE2BC}"/>
    <cellStyle name="Input 39 2 2" xfId="15694" xr:uid="{0CAB716E-0A50-4B03-BFE6-C5A5E8954F27}"/>
    <cellStyle name="Input 39 2 3" xfId="15693" xr:uid="{82C3F129-DB39-4F2C-8E57-5CB74FFFCC0E}"/>
    <cellStyle name="Input 39 3" xfId="15695" xr:uid="{7891AF34-4725-470A-83D8-19644E353DBB}"/>
    <cellStyle name="Input 39 4" xfId="6876" xr:uid="{C0359DF6-2FE7-4A7E-8A5E-C308D73DBD73}"/>
    <cellStyle name="Input 4" xfId="1578" xr:uid="{0489743C-C837-437A-9CA8-4B0C48E5016E}"/>
    <cellStyle name="Input 4 10" xfId="5374" xr:uid="{B6DBDC55-8AFE-4285-9F2A-CC63A79CD9AC}"/>
    <cellStyle name="Input 4 10 2" xfId="15697" xr:uid="{8D46A68A-9E3E-4107-81C4-50A819E77C0E}"/>
    <cellStyle name="Input 4 10 2 2" xfId="15698" xr:uid="{A504A8C8-CABB-41C0-84BF-BFE6AB5FA9AB}"/>
    <cellStyle name="Input 4 10 2 2 2" xfId="15699" xr:uid="{3FFBD916-3953-4E7F-89F1-914FD5B3A7C6}"/>
    <cellStyle name="Input 4 10 2 3" xfId="15700" xr:uid="{F7B317F4-9F51-4081-BE3E-BA06975BF911}"/>
    <cellStyle name="Input 4 10 3" xfId="15701" xr:uid="{F030659B-693E-4020-A779-6FC1BBFDA48F}"/>
    <cellStyle name="Input 4 10 3 2" xfId="15702" xr:uid="{0E1A17BD-9FF5-4AD6-9661-895E86B5D902}"/>
    <cellStyle name="Input 4 10 4" xfId="15703" xr:uid="{445BEBD9-2624-401C-B236-FB012B8B39A1}"/>
    <cellStyle name="Input 4 10 5" xfId="15696" xr:uid="{1CE6097A-D828-4B67-B83D-4FBB9A9BA30B}"/>
    <cellStyle name="Input 4 11" xfId="5833" xr:uid="{7B386954-CBFD-4AC4-AE0B-C34DB02CC06E}"/>
    <cellStyle name="Input 4 11 2" xfId="15705" xr:uid="{167E9FCC-05C6-4E7D-B25B-76F89083771F}"/>
    <cellStyle name="Input 4 11 3" xfId="15704" xr:uid="{68B42F9D-1A9A-41E3-9C2E-D10BC1A9F7A2}"/>
    <cellStyle name="Input 4 12" xfId="5885" xr:uid="{93A7AF14-206D-4B55-946C-CE611C4BE2D6}"/>
    <cellStyle name="Input 4 2" xfId="1579" xr:uid="{1E748E26-D35F-482B-904F-D50E5F9D1C32}"/>
    <cellStyle name="Input 4 2 2" xfId="1580" xr:uid="{2CF00CBC-085D-4F9D-BC80-A9B2297422DD}"/>
    <cellStyle name="Input 4 2 2 2" xfId="15707" xr:uid="{532FE710-58BB-4431-A923-17DA238655BA}"/>
    <cellStyle name="Input 4 2 2 2 2" xfId="15708" xr:uid="{7C6EF8BF-F239-4606-B3E4-A35B76F41E10}"/>
    <cellStyle name="Input 4 2 2 3" xfId="15709" xr:uid="{06A7B91F-7025-4001-87D9-9545A00C24EE}"/>
    <cellStyle name="Input 4 2 2 4" xfId="15706" xr:uid="{90BAEC9C-3DAF-4084-A56C-7B0BEAE64022}"/>
    <cellStyle name="Input 4 2 3" xfId="15710" xr:uid="{5E9344AA-44E7-46D6-9BA1-16CDCC78FE7D}"/>
    <cellStyle name="Input 4 2 3 2" xfId="15711" xr:uid="{5BEA1795-9665-4DFA-8493-3F654CB8E062}"/>
    <cellStyle name="Input 4 2 4" xfId="15712" xr:uid="{709AE175-1644-4411-8631-4DC882A08103}"/>
    <cellStyle name="Input 4 2 5" xfId="6877" xr:uid="{DED81921-6B26-4019-8E2C-34CB583F0157}"/>
    <cellStyle name="Input 4 3" xfId="1581" xr:uid="{46338DCC-3A01-4751-B479-8DBBB7F63390}"/>
    <cellStyle name="Input 4 3 2" xfId="1582" xr:uid="{35253BBB-04FE-41F7-85AA-9759C11B462C}"/>
    <cellStyle name="Input 4 3 2 2" xfId="15714" xr:uid="{5E9FC863-A64B-4900-8598-B0E9564D5E1B}"/>
    <cellStyle name="Input 4 3 2 2 2" xfId="15715" xr:uid="{E4CA62F8-45B2-40F8-A5AC-BE5365A27E12}"/>
    <cellStyle name="Input 4 3 2 3" xfId="15716" xr:uid="{DC4212C8-DA79-4C0B-A5C5-23FFDF45F291}"/>
    <cellStyle name="Input 4 3 2 4" xfId="15713" xr:uid="{105FFC05-612F-4EAC-9D4A-39641F39C73D}"/>
    <cellStyle name="Input 4 3 3" xfId="15717" xr:uid="{20326B18-5430-4FC5-9369-38831DE87B2E}"/>
    <cellStyle name="Input 4 3 3 2" xfId="15718" xr:uid="{018F335A-6E3E-4BCB-BEB1-322D9A2A4E21}"/>
    <cellStyle name="Input 4 3 4" xfId="15719" xr:uid="{15ED8CFD-C6E7-4341-AF98-D012F18F3B7B}"/>
    <cellStyle name="Input 4 3 5" xfId="6878" xr:uid="{B1647878-6E4C-46B8-BA1E-4B1A55422848}"/>
    <cellStyle name="Input 4 4" xfId="1583" xr:uid="{67CE9C0D-13FD-41D7-9A3F-B2CD8ECB00F1}"/>
    <cellStyle name="Input 4 4 2" xfId="1584" xr:uid="{5E529D53-F117-4B14-9885-A82A4AD03420}"/>
    <cellStyle name="Input 4 4 2 2" xfId="15721" xr:uid="{F5E22783-9DA0-4A10-8239-2A481B712409}"/>
    <cellStyle name="Input 4 4 2 2 2" xfId="15722" xr:uid="{A79B668E-D860-492C-8EF0-035E15178FE3}"/>
    <cellStyle name="Input 4 4 2 3" xfId="15723" xr:uid="{49A3AE38-B30D-4BE8-9063-2E203BE1D67F}"/>
    <cellStyle name="Input 4 4 2 4" xfId="15720" xr:uid="{0D7144C5-743B-48DF-88DE-9C4A49A5A67A}"/>
    <cellStyle name="Input 4 4 3" xfId="15724" xr:uid="{608B4C90-DCFC-4189-83D5-483385ED1B29}"/>
    <cellStyle name="Input 4 4 3 2" xfId="15725" xr:uid="{9BFCD0EA-3A3C-468E-B59B-B8A41DD9B31A}"/>
    <cellStyle name="Input 4 4 4" xfId="15726" xr:uid="{1D37CBEE-07C2-4913-9678-AE4122DB5045}"/>
    <cellStyle name="Input 4 4 5" xfId="6879" xr:uid="{2932D2A9-8B9D-4956-A3A5-E58BFA8DA0E7}"/>
    <cellStyle name="Input 4 5" xfId="1585" xr:uid="{9F630D4F-FBA5-40C6-807E-E2E52A5B03E4}"/>
    <cellStyle name="Input 4 5 2" xfId="1586" xr:uid="{544AF8A4-59C2-42A3-BFF1-8B9687FC68D5}"/>
    <cellStyle name="Input 4 5 2 2" xfId="15728" xr:uid="{8215F9F5-28C5-4E21-A888-D833F3601B86}"/>
    <cellStyle name="Input 4 5 2 2 2" xfId="15729" xr:uid="{89CFFCE6-15D4-464A-B30C-7BFDEB29BDE2}"/>
    <cellStyle name="Input 4 5 2 3" xfId="15730" xr:uid="{8A690E26-6596-4263-88E2-D50F0173DE4E}"/>
    <cellStyle name="Input 4 5 2 4" xfId="15727" xr:uid="{658D58DE-33FF-4DD7-BE88-B54EC87E5EAC}"/>
    <cellStyle name="Input 4 5 3" xfId="15731" xr:uid="{045A5DDA-B286-421E-B5E9-D121E49F8BA6}"/>
    <cellStyle name="Input 4 5 3 2" xfId="15732" xr:uid="{19C27997-FB44-4D8E-A68E-901724F92606}"/>
    <cellStyle name="Input 4 5 4" xfId="15733" xr:uid="{20BAECEB-0D93-4E01-B996-F82E0C7197B9}"/>
    <cellStyle name="Input 4 5 5" xfId="6880" xr:uid="{FA0BA116-C2C6-4FF8-927F-65B9E0DAEABA}"/>
    <cellStyle name="Input 4 6" xfId="1587" xr:uid="{6D9A8414-9467-4BFD-AD39-F5DE5108AE3A}"/>
    <cellStyle name="Input 4 6 2" xfId="1588" xr:uid="{0D27083C-52E7-4DBC-9106-B74ABA360465}"/>
    <cellStyle name="Input 4 6 2 2" xfId="15735" xr:uid="{8C02DE3E-FC2B-4BDC-8A91-DA14D2F1523B}"/>
    <cellStyle name="Input 4 6 2 2 2" xfId="15736" xr:uid="{1621D799-B62C-4FFE-9BF6-ABE22EFC31C5}"/>
    <cellStyle name="Input 4 6 2 3" xfId="15737" xr:uid="{A7B3291D-325E-426C-833C-2454A364B4EE}"/>
    <cellStyle name="Input 4 6 2 4" xfId="15734" xr:uid="{4E046F9E-ABE4-4F3F-AEE1-570E22AEFA7F}"/>
    <cellStyle name="Input 4 6 3" xfId="15738" xr:uid="{8E543B95-C43A-4B94-9067-38BD6EBC22F0}"/>
    <cellStyle name="Input 4 6 3 2" xfId="15739" xr:uid="{9CC1B5BE-341B-4549-8788-71A98F5B6C8B}"/>
    <cellStyle name="Input 4 6 4" xfId="15740" xr:uid="{CD86B646-5472-43D1-9F0B-6AC8C0AA55A0}"/>
    <cellStyle name="Input 4 6 5" xfId="6881" xr:uid="{7E31EBD9-0AE3-4D70-A5CA-F2C9A08DBA3F}"/>
    <cellStyle name="Input 4 7" xfId="1589" xr:uid="{958E8048-3DB7-4A8D-A284-5FF2828AF6C6}"/>
    <cellStyle name="Input 4 7 2" xfId="1590" xr:uid="{C48EEB38-A878-43C8-9261-0E44849B6D16}"/>
    <cellStyle name="Input 4 7 2 2" xfId="15742" xr:uid="{63955445-AED8-479D-833F-1120319BA793}"/>
    <cellStyle name="Input 4 7 2 2 2" xfId="15743" xr:uid="{2D7B7649-78DB-4D47-9D73-3490A47F8CF3}"/>
    <cellStyle name="Input 4 7 2 3" xfId="15744" xr:uid="{B11E7AD5-1081-41CD-AEEA-2A7B64F379D2}"/>
    <cellStyle name="Input 4 7 2 4" xfId="15741" xr:uid="{921CD792-E963-46DF-94B5-99E54E4F0E97}"/>
    <cellStyle name="Input 4 7 3" xfId="15745" xr:uid="{56A945E0-3D9B-42D5-8745-CC04382FA1A9}"/>
    <cellStyle name="Input 4 7 3 2" xfId="15746" xr:uid="{C1ADD346-C9D2-4A24-B3B4-2C9C5950FAD2}"/>
    <cellStyle name="Input 4 7 4" xfId="15747" xr:uid="{A74FBAA6-D1C1-434A-AE0B-E4C9FA0D3D82}"/>
    <cellStyle name="Input 4 7 5" xfId="6882" xr:uid="{BBE3F781-0567-49CA-A37E-81E72C29861F}"/>
    <cellStyle name="Input 4 8" xfId="1591" xr:uid="{26AD5772-D01C-410C-8F45-2D6D2375351B}"/>
    <cellStyle name="Input 4 8 2" xfId="15749" xr:uid="{0C1767AD-6665-4DBC-8A97-B8174C1C9FCF}"/>
    <cellStyle name="Input 4 8 2 2" xfId="15750" xr:uid="{B310897F-2B0E-4563-8DB7-810C54346482}"/>
    <cellStyle name="Input 4 8 2 2 2" xfId="15751" xr:uid="{42FFECF1-99F2-45A9-A8D3-23FDEAE3F4AD}"/>
    <cellStyle name="Input 4 8 2 3" xfId="15752" xr:uid="{864D301C-158E-4C1A-A955-BD052202ED49}"/>
    <cellStyle name="Input 4 8 3" xfId="15753" xr:uid="{31967833-659E-41C0-A0EE-7D21AC6B7F37}"/>
    <cellStyle name="Input 4 8 3 2" xfId="15754" xr:uid="{45E450BE-73E8-49D9-9DB2-D66F0214220C}"/>
    <cellStyle name="Input 4 8 4" xfId="15755" xr:uid="{5A25F712-77F6-407C-82AF-82CFC3D64702}"/>
    <cellStyle name="Input 4 8 5" xfId="15748" xr:uid="{52403D71-35EE-4445-AEDB-1C528EF8E121}"/>
    <cellStyle name="Input 4 9" xfId="5293" xr:uid="{8D029C94-A775-48A5-97FC-5D738377FBC3}"/>
    <cellStyle name="Input 4 9 2" xfId="15757" xr:uid="{61A07EC7-7492-48D6-9701-B1180AA5C10F}"/>
    <cellStyle name="Input 4 9 2 2" xfId="15758" xr:uid="{043DDCFE-8794-48F3-B684-DAC5158ED369}"/>
    <cellStyle name="Input 4 9 3" xfId="15759" xr:uid="{709F91C3-6FEA-4B2B-B685-73104CD3EE4B}"/>
    <cellStyle name="Input 4 9 4" xfId="15756" xr:uid="{D869082B-BF06-4F64-AC8D-3566EF596CB4}"/>
    <cellStyle name="Input 40" xfId="1592" xr:uid="{74279619-CFD8-4F6D-B3CD-D1092107BA81}"/>
    <cellStyle name="Input 40 2" xfId="1593" xr:uid="{C6BEB223-80B6-444C-A476-0E8FABE2E280}"/>
    <cellStyle name="Input 40 2 2" xfId="15761" xr:uid="{D060F4BD-5E79-4276-B9BD-58DD693A39DF}"/>
    <cellStyle name="Input 40 2 3" xfId="15760" xr:uid="{D4542A24-6739-4792-949C-EC2B8E3C72B5}"/>
    <cellStyle name="Input 40 3" xfId="15762" xr:uid="{35DD267E-A93A-4F18-A7A3-01EC563055A6}"/>
    <cellStyle name="Input 40 4" xfId="6883" xr:uid="{BBE445C7-2BBD-496A-A877-3A4D78FCCD31}"/>
    <cellStyle name="Input 41" xfId="1594" xr:uid="{68E6F539-1AC1-4272-B188-64CD65610ACC}"/>
    <cellStyle name="Input 41 2" xfId="1595" xr:uid="{312760D7-AF7A-4E62-82CE-2F18BFA9492D}"/>
    <cellStyle name="Input 41 2 2" xfId="15764" xr:uid="{755EE004-B755-4193-B711-A05728C131D9}"/>
    <cellStyle name="Input 41 2 3" xfId="15763" xr:uid="{8B1BCB0B-4FC8-4C2A-B96C-2618444D7635}"/>
    <cellStyle name="Input 41 3" xfId="15765" xr:uid="{AB47A267-8A9C-4E3C-BE84-340FA8D36F8E}"/>
    <cellStyle name="Input 41 4" xfId="6884" xr:uid="{411AED66-ABCF-45F7-A48F-ACF39F11C26B}"/>
    <cellStyle name="Input 42" xfId="1596" xr:uid="{3AAB6866-7245-4307-AC06-98371C8B19E3}"/>
    <cellStyle name="Input 42 2" xfId="1597" xr:uid="{2A27CDEF-1645-4F63-9121-D23EDE8D1E9D}"/>
    <cellStyle name="Input 42 2 2" xfId="15767" xr:uid="{96C8890C-77BD-4B96-BB24-54822558FA6E}"/>
    <cellStyle name="Input 42 2 3" xfId="15766" xr:uid="{FF34FADB-ECD0-4E57-A311-4C9FD6D40C94}"/>
    <cellStyle name="Input 42 3" xfId="15768" xr:uid="{3E51853F-4C60-47D5-BA02-6DA4C29F05C3}"/>
    <cellStyle name="Input 42 4" xfId="6885" xr:uid="{82D42EFA-EBF0-4F92-B4C7-FE441C03A565}"/>
    <cellStyle name="Input 43" xfId="1598" xr:uid="{8BB0DB52-98B9-430E-B42D-06CF915AFC33}"/>
    <cellStyle name="Input 43 2" xfId="1599" xr:uid="{B8600754-5F59-4C32-ACD5-990BB6EEB97B}"/>
    <cellStyle name="Input 43 2 2" xfId="15770" xr:uid="{738FC3FD-401B-454D-954C-D6687B55F5AE}"/>
    <cellStyle name="Input 43 2 3" xfId="15769" xr:uid="{21BD3CC3-93D0-41F2-B42B-0DB28DC253BB}"/>
    <cellStyle name="Input 43 3" xfId="15771" xr:uid="{AE151EE8-E6C5-4026-B174-3AB5ED1A48CD}"/>
    <cellStyle name="Input 43 4" xfId="6886" xr:uid="{B0CB4DCC-0D8A-4309-B7AC-5D5FF2082DD9}"/>
    <cellStyle name="Input 44" xfId="1600" xr:uid="{F826BDD5-9EA5-4639-8033-E5D11288D24D}"/>
    <cellStyle name="Input 44 2" xfId="1601" xr:uid="{565FDD0E-316B-40D0-B37A-39B8415A24D1}"/>
    <cellStyle name="Input 44 2 2" xfId="15773" xr:uid="{59486192-C483-4B06-9762-FE9E0C18DD65}"/>
    <cellStyle name="Input 44 2 3" xfId="15772" xr:uid="{E39BD9AF-1C48-447A-81FC-EA2E3283FF0A}"/>
    <cellStyle name="Input 44 3" xfId="15774" xr:uid="{FFBE7B15-7DA1-4C8A-B22D-C2F8038BD1C2}"/>
    <cellStyle name="Input 44 4" xfId="6887" xr:uid="{3B07D013-8EC0-489E-B613-2963EC010B1C}"/>
    <cellStyle name="Input 45" xfId="1602" xr:uid="{419CA911-AB41-4CC6-A43B-FA633A72198D}"/>
    <cellStyle name="Input 45 2" xfId="1603" xr:uid="{EBFA0B96-98F9-415E-8FB1-D4F6D77B059B}"/>
    <cellStyle name="Input 45 2 2" xfId="15776" xr:uid="{5DB0B576-1057-40DE-88C2-5A8B57360D12}"/>
    <cellStyle name="Input 45 2 3" xfId="15775" xr:uid="{E95C3FA5-C053-4AB0-9FB8-A15B8242B225}"/>
    <cellStyle name="Input 45 3" xfId="15777" xr:uid="{8C94D6D6-8F37-4803-88D1-F6AB369216EB}"/>
    <cellStyle name="Input 45 4" xfId="6888" xr:uid="{3840F924-CCA7-477A-8171-408D11FD61A0}"/>
    <cellStyle name="Input 46" xfId="1604" xr:uid="{130FF710-5933-4539-8E3B-E03431710E59}"/>
    <cellStyle name="Input 46 2" xfId="1605" xr:uid="{09A472C8-C4EC-4D00-97FA-C26F2A6C9952}"/>
    <cellStyle name="Input 46 2 2" xfId="15779" xr:uid="{EF1482D8-CD90-4589-B133-54EC16E5A148}"/>
    <cellStyle name="Input 46 2 3" xfId="15778" xr:uid="{ECE61683-11A8-4968-91CA-B6FA570D2C0B}"/>
    <cellStyle name="Input 46 3" xfId="15780" xr:uid="{43EC3E25-0860-49DD-BF2F-73C767469039}"/>
    <cellStyle name="Input 46 4" xfId="6889" xr:uid="{0E082635-9C5B-4DC6-A9F4-D481D4159E71}"/>
    <cellStyle name="Input 47" xfId="1606" xr:uid="{1B9D041F-6A5C-409B-94FD-8B5896E3C163}"/>
    <cellStyle name="Input 47 2" xfId="1607" xr:uid="{804F4045-7863-49C6-B7D1-B3AF7F5E459A}"/>
    <cellStyle name="Input 47 2 2" xfId="15782" xr:uid="{DDFE2701-16E3-4B7E-A921-1251949FC5F3}"/>
    <cellStyle name="Input 47 2 3" xfId="15781" xr:uid="{4695EB24-2B7D-407A-BF97-12836B7F2DCC}"/>
    <cellStyle name="Input 47 3" xfId="15783" xr:uid="{253DDC3F-9E04-4C88-8A7A-C817180678C6}"/>
    <cellStyle name="Input 47 4" xfId="6890" xr:uid="{3468932B-1936-439B-B101-62E7B3100B25}"/>
    <cellStyle name="Input 48" xfId="1608" xr:uid="{2533D86A-15E1-4D86-8A7A-50810CCE2355}"/>
    <cellStyle name="Input 48 2" xfId="1609" xr:uid="{9A22912B-8717-42E8-8944-632932751279}"/>
    <cellStyle name="Input 48 2 2" xfId="15785" xr:uid="{307C1FAF-8647-4B16-8A5F-D349CB8F7300}"/>
    <cellStyle name="Input 48 2 3" xfId="15784" xr:uid="{C3045B24-4FBD-4565-B4EC-2E68F1C74F26}"/>
    <cellStyle name="Input 48 3" xfId="15786" xr:uid="{C2163AA0-F783-4A2D-9DF9-689B4DE4FC46}"/>
    <cellStyle name="Input 48 4" xfId="6891" xr:uid="{6935F649-D9D5-4EA8-9C33-5776B6B4D87C}"/>
    <cellStyle name="Input 49" xfId="1610" xr:uid="{E6005D50-6B4E-4258-B77B-F79B64DD30C7}"/>
    <cellStyle name="Input 49 2" xfId="1611" xr:uid="{457716E4-80A7-4CED-8F2C-541BD7383314}"/>
    <cellStyle name="Input 49 2 2" xfId="15788" xr:uid="{ECA231FE-C758-4D22-8D99-2F5ECCBEFD73}"/>
    <cellStyle name="Input 49 2 3" xfId="15787" xr:uid="{2D93E990-8F94-43E8-B6DD-25590FCE2C84}"/>
    <cellStyle name="Input 49 3" xfId="15789" xr:uid="{7DB5088D-57CD-4682-97A2-04870CBA1EC9}"/>
    <cellStyle name="Input 49 4" xfId="6892" xr:uid="{7A0E9C28-24F6-47EA-9595-51A5D3A721B3}"/>
    <cellStyle name="Input 5" xfId="1612" xr:uid="{FB6CC273-8429-4B11-8A8A-BBC304EA72E5}"/>
    <cellStyle name="Input 5 10" xfId="5393" xr:uid="{AA78F52F-04F3-4CBD-92C2-F6D325293977}"/>
    <cellStyle name="Input 5 10 2" xfId="15791" xr:uid="{F3960CED-F7DC-4A5D-8DAC-506DD125E5BB}"/>
    <cellStyle name="Input 5 10 2 2" xfId="15792" xr:uid="{C9C96D52-207C-4BAB-9DE7-B06EB1AAEE19}"/>
    <cellStyle name="Input 5 10 2 2 2" xfId="15793" xr:uid="{2FDA809F-EA92-46D7-89C2-9F3CA8107CEA}"/>
    <cellStyle name="Input 5 10 2 3" xfId="15794" xr:uid="{44F5897D-6F23-4AAE-9F23-DD870C1C1E81}"/>
    <cellStyle name="Input 5 10 3" xfId="15795" xr:uid="{F57552BE-09AD-4B3D-BDEC-0DB2F9AEACF0}"/>
    <cellStyle name="Input 5 10 3 2" xfId="15796" xr:uid="{EBF3572F-546D-460F-827B-BBAA677BB347}"/>
    <cellStyle name="Input 5 10 4" xfId="15797" xr:uid="{610255E4-B8BD-430A-9381-E418A5909F92}"/>
    <cellStyle name="Input 5 10 5" xfId="15790" xr:uid="{7F775CEB-9357-4224-8586-DB8543BF5E8C}"/>
    <cellStyle name="Input 5 11" xfId="5774" xr:uid="{EF0025C6-5100-4139-ACC6-60E5EE96A917}"/>
    <cellStyle name="Input 5 11 2" xfId="15799" xr:uid="{CEEAF7D3-A38C-4CC5-A63C-E70C94B82715}"/>
    <cellStyle name="Input 5 11 3" xfId="15798" xr:uid="{58A0A491-6D50-4CC8-85AB-5132EE5776E2}"/>
    <cellStyle name="Input 5 12" xfId="5882" xr:uid="{5DFB5A58-3DBD-4E2F-85B8-8B22F525E2EB}"/>
    <cellStyle name="Input 5 2" xfId="1613" xr:uid="{12DB8912-7230-4246-9A64-47E5101107EA}"/>
    <cellStyle name="Input 5 2 2" xfId="1614" xr:uid="{E0C2FB4A-3E73-4B4C-ABEF-673FC0E03F74}"/>
    <cellStyle name="Input 5 2 2 2" xfId="15801" xr:uid="{BE0D6BB9-2839-4613-B9F6-FDE2FF4A6DC0}"/>
    <cellStyle name="Input 5 2 2 2 2" xfId="15802" xr:uid="{104E4DBC-D654-497C-B233-A468D9EF22B8}"/>
    <cellStyle name="Input 5 2 2 3" xfId="15803" xr:uid="{DB5B90D6-A357-4623-9204-B5B3274C2284}"/>
    <cellStyle name="Input 5 2 2 4" xfId="15800" xr:uid="{9320D3EF-AE7E-4013-AF5D-D4318BDE4CBF}"/>
    <cellStyle name="Input 5 2 3" xfId="15804" xr:uid="{FFF1C7D5-3BD8-478B-98F3-C8FC8AFE1C7C}"/>
    <cellStyle name="Input 5 2 3 2" xfId="15805" xr:uid="{47AFFF3C-E597-40A3-9716-B1C1C3AD682B}"/>
    <cellStyle name="Input 5 2 4" xfId="15806" xr:uid="{62C06D53-CD63-4CAE-99B6-33CF5524D653}"/>
    <cellStyle name="Input 5 2 5" xfId="6893" xr:uid="{D88A7C6D-45F9-4BC9-B1B3-E18241D9825F}"/>
    <cellStyle name="Input 5 3" xfId="1615" xr:uid="{E82F527D-C6DF-4811-B0AA-4F87582E6246}"/>
    <cellStyle name="Input 5 3 2" xfId="1616" xr:uid="{7F08E860-9101-4750-8C93-B60B1033B8FB}"/>
    <cellStyle name="Input 5 3 2 2" xfId="15808" xr:uid="{65A2D948-1104-4DBB-98E0-71A2647CD12B}"/>
    <cellStyle name="Input 5 3 2 2 2" xfId="15809" xr:uid="{6313AACD-9E3B-400D-BDF7-FFF105236581}"/>
    <cellStyle name="Input 5 3 2 3" xfId="15810" xr:uid="{E2EAF7D5-ECEE-4F4A-B27F-9821C3015589}"/>
    <cellStyle name="Input 5 3 2 4" xfId="15807" xr:uid="{EC7A4419-BBE9-493D-8B57-380DE222073A}"/>
    <cellStyle name="Input 5 3 3" xfId="15811" xr:uid="{6314F3E9-B060-419C-9C9A-4743FBB406AB}"/>
    <cellStyle name="Input 5 3 3 2" xfId="15812" xr:uid="{FBFBD53D-DEA1-481B-BF30-34CD7D2110D1}"/>
    <cellStyle name="Input 5 3 4" xfId="15813" xr:uid="{A6E008BF-5C41-437F-866C-A2DEA72FD4EF}"/>
    <cellStyle name="Input 5 3 5" xfId="6894" xr:uid="{F36AE354-C706-47B5-A5B5-5799C2211540}"/>
    <cellStyle name="Input 5 4" xfId="1617" xr:uid="{E42B5E87-E29A-4514-8128-748BD2E9EC5E}"/>
    <cellStyle name="Input 5 4 2" xfId="1618" xr:uid="{2C42F198-22FC-4515-BFE9-CC9CBB5EA0BC}"/>
    <cellStyle name="Input 5 4 2 2" xfId="15815" xr:uid="{5AEE8AE7-100D-4151-81FC-4ECBD4C8AA79}"/>
    <cellStyle name="Input 5 4 2 2 2" xfId="15816" xr:uid="{809A7C89-292F-443A-B634-F94930840470}"/>
    <cellStyle name="Input 5 4 2 3" xfId="15817" xr:uid="{76DD5962-0DBE-4E5C-9277-2677B087F8F3}"/>
    <cellStyle name="Input 5 4 2 4" xfId="15814" xr:uid="{1D67B7EE-41C4-40F2-85D0-4D743C5DE815}"/>
    <cellStyle name="Input 5 4 3" xfId="15818" xr:uid="{8238B130-481B-4A72-9499-36BD265D48A0}"/>
    <cellStyle name="Input 5 4 3 2" xfId="15819" xr:uid="{4BC621A9-5BF9-4994-82B7-FAC3584074F5}"/>
    <cellStyle name="Input 5 4 4" xfId="15820" xr:uid="{C70088EF-AEE7-4D05-85E9-EA10237A8D23}"/>
    <cellStyle name="Input 5 4 5" xfId="6895" xr:uid="{C6F83F4E-1D4E-4B6C-AE06-072AB7E23B6E}"/>
    <cellStyle name="Input 5 5" xfId="1619" xr:uid="{E2D2F7A3-76F4-42F0-9BB8-8A0A6C64DF1F}"/>
    <cellStyle name="Input 5 5 2" xfId="1620" xr:uid="{33D418FC-C593-4BE2-A0F5-A28F5C12BCFD}"/>
    <cellStyle name="Input 5 5 2 2" xfId="15822" xr:uid="{61E979DC-E240-4613-AA78-3F572566D8A1}"/>
    <cellStyle name="Input 5 5 2 2 2" xfId="15823" xr:uid="{CD2863F2-FA31-467A-84B8-FBEE074A0A24}"/>
    <cellStyle name="Input 5 5 2 3" xfId="15824" xr:uid="{094E04E9-D32E-49E8-99B0-7FECC86466EC}"/>
    <cellStyle name="Input 5 5 2 4" xfId="15821" xr:uid="{B4DC1D0D-A1D3-4946-B232-0AF1870AFD9F}"/>
    <cellStyle name="Input 5 5 3" xfId="15825" xr:uid="{7FE36F03-70EE-4B37-BB22-CB34CF03E7B3}"/>
    <cellStyle name="Input 5 5 3 2" xfId="15826" xr:uid="{F64DB2DB-4FFF-41C6-B68B-70FA474E4299}"/>
    <cellStyle name="Input 5 5 4" xfId="15827" xr:uid="{8A752D9E-D6E1-4E69-A841-BBB5A708D265}"/>
    <cellStyle name="Input 5 5 5" xfId="6896" xr:uid="{CAD208C4-51A3-465D-A9FB-ECDA8C18708D}"/>
    <cellStyle name="Input 5 6" xfId="1621" xr:uid="{12D9C2C0-1CD7-4E48-928E-38B7415BC382}"/>
    <cellStyle name="Input 5 6 2" xfId="1622" xr:uid="{D8F2E947-1AA7-4B6B-995C-ECC0AD205DF8}"/>
    <cellStyle name="Input 5 6 2 2" xfId="15829" xr:uid="{CF335846-FDE6-4B2A-BD4D-104F9ECF8771}"/>
    <cellStyle name="Input 5 6 2 2 2" xfId="15830" xr:uid="{C99DB76A-603A-45AC-B2B6-2C58AF6B1068}"/>
    <cellStyle name="Input 5 6 2 3" xfId="15831" xr:uid="{90663DE8-5804-4CF8-A61C-3D22CC10E4FE}"/>
    <cellStyle name="Input 5 6 2 4" xfId="15828" xr:uid="{2CCE2F3E-2F48-4D79-B3A4-2D2B4A7067B7}"/>
    <cellStyle name="Input 5 6 3" xfId="15832" xr:uid="{1EDDF964-32C9-474A-A82D-F25DB3F1E3A9}"/>
    <cellStyle name="Input 5 6 3 2" xfId="15833" xr:uid="{2F21655C-D019-4FE9-B8D1-15E75DD01258}"/>
    <cellStyle name="Input 5 6 4" xfId="15834" xr:uid="{1E877A35-BB51-4605-8F57-C8EF2102D39A}"/>
    <cellStyle name="Input 5 6 5" xfId="6897" xr:uid="{14EA5C3E-252C-4B3C-9D71-AC9C421389E3}"/>
    <cellStyle name="Input 5 7" xfId="1623" xr:uid="{F883676E-C614-40EE-9641-9C5DDFCFF846}"/>
    <cellStyle name="Input 5 7 2" xfId="1624" xr:uid="{5995E294-BB22-4BDD-B137-3ABC52C7302D}"/>
    <cellStyle name="Input 5 7 2 2" xfId="15836" xr:uid="{15D8475E-8926-4A8B-B1EC-0D484DE9CEED}"/>
    <cellStyle name="Input 5 7 2 2 2" xfId="15837" xr:uid="{DA465EEA-92AB-4EE8-8827-0D0D56F10044}"/>
    <cellStyle name="Input 5 7 2 3" xfId="15838" xr:uid="{19BE7275-F8C9-40DD-9865-9D723CAE639A}"/>
    <cellStyle name="Input 5 7 2 4" xfId="15835" xr:uid="{9309D254-816C-443A-AEF4-F01C2D5642AD}"/>
    <cellStyle name="Input 5 7 3" xfId="15839" xr:uid="{3556E6AE-EFF6-4271-9E46-F17AE512C0A0}"/>
    <cellStyle name="Input 5 7 3 2" xfId="15840" xr:uid="{40FF1FAD-898D-40D5-9D76-B0B6F6818511}"/>
    <cellStyle name="Input 5 7 4" xfId="15841" xr:uid="{E9C5E4A7-6DF3-40AF-B317-DB903C0039E8}"/>
    <cellStyle name="Input 5 7 5" xfId="6898" xr:uid="{1F9C6F51-61A0-4103-A646-DC90E98D51FC}"/>
    <cellStyle name="Input 5 8" xfId="1625" xr:uid="{541244C4-61D0-4CEC-A348-EF30600D3D2A}"/>
    <cellStyle name="Input 5 8 2" xfId="15843" xr:uid="{71435810-5C1E-46F6-8E29-2716461B651F}"/>
    <cellStyle name="Input 5 8 2 2" xfId="15844" xr:uid="{105F797A-5663-49C4-B971-28B81C714455}"/>
    <cellStyle name="Input 5 8 2 2 2" xfId="15845" xr:uid="{08388E92-1BF8-4898-A259-E3E29B8802CC}"/>
    <cellStyle name="Input 5 8 2 3" xfId="15846" xr:uid="{E1AFEF0B-9BA9-467A-8F71-5CE68A9D2EB4}"/>
    <cellStyle name="Input 5 8 3" xfId="15847" xr:uid="{990A5B88-FCEB-4AC5-8296-26D7A7E2ECED}"/>
    <cellStyle name="Input 5 8 3 2" xfId="15848" xr:uid="{5192119E-3A16-420E-8A5D-24D8F7063FE1}"/>
    <cellStyle name="Input 5 8 4" xfId="15849" xr:uid="{444E864F-4919-46B7-9BC0-B538C86FF147}"/>
    <cellStyle name="Input 5 8 5" xfId="15842" xr:uid="{1765E8CC-065D-40A0-868B-0F3AF8F1B200}"/>
    <cellStyle name="Input 5 9" xfId="5238" xr:uid="{FC344748-5AD9-4053-9DF0-DAE3EAB78B4B}"/>
    <cellStyle name="Input 5 9 2" xfId="15851" xr:uid="{44F0FA07-881D-49EB-81E1-EDAF6DC21D9E}"/>
    <cellStyle name="Input 5 9 2 2" xfId="15852" xr:uid="{683D7B0A-EC99-417F-91F3-AAC06D8188D5}"/>
    <cellStyle name="Input 5 9 3" xfId="15853" xr:uid="{A71BED15-5BAA-4DBF-BF8E-7C33753A4E16}"/>
    <cellStyle name="Input 5 9 4" xfId="15850" xr:uid="{EE371F67-A50E-457B-A8D0-DACBD701F71A}"/>
    <cellStyle name="Input 50" xfId="1626" xr:uid="{4F12D930-2790-4DE9-8967-0CE39FDC27AC}"/>
    <cellStyle name="Input 50 2" xfId="1627" xr:uid="{A9F6A5C7-8235-471F-864C-9992E513FB76}"/>
    <cellStyle name="Input 50 2 2" xfId="15855" xr:uid="{0A32D027-A7A5-425C-9D91-EC902EA75979}"/>
    <cellStyle name="Input 50 2 3" xfId="15854" xr:uid="{006315EF-1616-4537-981E-4B6F87E96BFA}"/>
    <cellStyle name="Input 50 3" xfId="15856" xr:uid="{7298DA33-7F5E-4FB0-BDDF-BF903CDDB170}"/>
    <cellStyle name="Input 50 4" xfId="6899" xr:uid="{08F9826F-1CC6-40F3-B0B7-6A63A74F95DD}"/>
    <cellStyle name="Input 51" xfId="1628" xr:uid="{70F5E94D-ADD7-4517-BD2F-2C255622BAFD}"/>
    <cellStyle name="Input 51 2" xfId="15858" xr:uid="{8985D328-5117-48B0-80B4-124118131E59}"/>
    <cellStyle name="Input 51 3" xfId="15857" xr:uid="{67CB971D-B62B-4BF4-A946-4F1F36A8DA65}"/>
    <cellStyle name="Input 52" xfId="15859" xr:uid="{ADC17D48-5E07-4304-9799-8A61B243F7CF}"/>
    <cellStyle name="Input 6" xfId="1629" xr:uid="{64ADEBE2-CFB6-4474-94F2-49F848CB5151}"/>
    <cellStyle name="Input 6 10" xfId="5392" xr:uid="{E404C4BB-C03F-48B7-9372-A2F24E0EE5EA}"/>
    <cellStyle name="Input 6 10 2" xfId="15861" xr:uid="{A014FD32-CA76-44C4-8A08-227BAA73C007}"/>
    <cellStyle name="Input 6 10 2 2" xfId="15862" xr:uid="{594A82E6-A44C-4511-B37A-0965731170B2}"/>
    <cellStyle name="Input 6 10 2 2 2" xfId="15863" xr:uid="{BA33F0BE-2100-42D6-912E-A8BA21295842}"/>
    <cellStyle name="Input 6 10 2 3" xfId="15864" xr:uid="{5B94A1BF-3129-48BE-A7DA-2548B97D4486}"/>
    <cellStyle name="Input 6 10 3" xfId="15865" xr:uid="{5BCA3B12-E670-437A-BB11-E0D94BD6DA0B}"/>
    <cellStyle name="Input 6 10 3 2" xfId="15866" xr:uid="{547264DB-3A18-456D-AA4D-FECEDC47AC2E}"/>
    <cellStyle name="Input 6 10 4" xfId="15867" xr:uid="{956064BC-C8FC-4565-8B41-A6641D0808A8}"/>
    <cellStyle name="Input 6 10 5" xfId="15860" xr:uid="{5E5CF69E-1225-45C0-A518-D2229A67BBA2}"/>
    <cellStyle name="Input 6 11" xfId="5867" xr:uid="{790394EA-BA1F-430F-BC56-E1138934E42F}"/>
    <cellStyle name="Input 6 11 2" xfId="15869" xr:uid="{40FAA797-A080-4066-B856-70C700C0F51F}"/>
    <cellStyle name="Input 6 11 3" xfId="15868" xr:uid="{80E725AF-E0B0-46ED-B2CD-FB84D6BA6D05}"/>
    <cellStyle name="Input 6 12" xfId="5959" xr:uid="{C9BCA480-C14F-4B3E-9B10-7537126B4247}"/>
    <cellStyle name="Input 6 2" xfId="1630" xr:uid="{ADD652F0-61E9-43F1-BD97-625E1E3BBAFE}"/>
    <cellStyle name="Input 6 2 2" xfId="1631" xr:uid="{163D554B-E3DE-4D17-A661-67C65854541B}"/>
    <cellStyle name="Input 6 2 2 2" xfId="15871" xr:uid="{B2D72458-5F9D-478A-A6AE-795ED1342A75}"/>
    <cellStyle name="Input 6 2 2 2 2" xfId="15872" xr:uid="{8C483AD6-90E8-4FE2-8B8C-B874A3FA2CB8}"/>
    <cellStyle name="Input 6 2 2 3" xfId="15873" xr:uid="{384E0D9D-97EB-4EFC-AFD1-BB4BB80D16B0}"/>
    <cellStyle name="Input 6 2 2 4" xfId="15870" xr:uid="{714DC70C-E80D-430D-A6AA-50F3E619FB52}"/>
    <cellStyle name="Input 6 2 3" xfId="15874" xr:uid="{BD70F1FD-9871-4A06-8459-6ED50B2AB86E}"/>
    <cellStyle name="Input 6 2 3 2" xfId="15875" xr:uid="{5DA8C97B-4C23-49E3-940E-FBBD3C4CC269}"/>
    <cellStyle name="Input 6 2 4" xfId="15876" xr:uid="{D2E9712C-2103-4AC0-A162-093D5DF0DF79}"/>
    <cellStyle name="Input 6 2 5" xfId="6900" xr:uid="{EAEBAA91-0D2C-4504-803B-F3DEC4ABEA03}"/>
    <cellStyle name="Input 6 3" xfId="1632" xr:uid="{47401AF0-E454-4A18-B07D-833B6D69E81D}"/>
    <cellStyle name="Input 6 3 2" xfId="1633" xr:uid="{A5FA0227-DAC4-4526-AE66-8857411C5C78}"/>
    <cellStyle name="Input 6 3 2 2" xfId="15878" xr:uid="{595BC0F2-C629-42C7-A7E3-1FAC36E49333}"/>
    <cellStyle name="Input 6 3 2 2 2" xfId="15879" xr:uid="{8889AEBF-6933-4AF5-AB03-E9417A19E0E9}"/>
    <cellStyle name="Input 6 3 2 3" xfId="15880" xr:uid="{FF26D2B0-174D-4F17-A467-23578632B379}"/>
    <cellStyle name="Input 6 3 2 4" xfId="15877" xr:uid="{EEE78C10-6FEE-431A-9F28-6F35B4201D44}"/>
    <cellStyle name="Input 6 3 3" xfId="15881" xr:uid="{06E76DD3-83E1-4CCB-AB30-A0D7D0B1B69A}"/>
    <cellStyle name="Input 6 3 3 2" xfId="15882" xr:uid="{DCC32C1D-242B-45C5-A17F-5B2362F339CB}"/>
    <cellStyle name="Input 6 3 4" xfId="15883" xr:uid="{5696C962-C18F-46BE-8F98-B0B65A3D513C}"/>
    <cellStyle name="Input 6 3 5" xfId="6901" xr:uid="{FF04015C-F90B-44D0-B5E5-D036A5DDA749}"/>
    <cellStyle name="Input 6 4" xfId="1634" xr:uid="{1F86460B-477A-4254-A801-72B88F4385BF}"/>
    <cellStyle name="Input 6 4 2" xfId="1635" xr:uid="{CD93FA75-8889-4AB5-9338-66DCBBCC3C67}"/>
    <cellStyle name="Input 6 4 2 2" xfId="15885" xr:uid="{4CA1CC0F-4B72-40B5-AF94-5A9BBA1098FB}"/>
    <cellStyle name="Input 6 4 2 2 2" xfId="15886" xr:uid="{E269F1A6-2D1F-4EF5-9007-B71B4CA24D2E}"/>
    <cellStyle name="Input 6 4 2 3" xfId="15887" xr:uid="{AA507244-E8BA-4FEF-8687-732295D74750}"/>
    <cellStyle name="Input 6 4 2 4" xfId="15884" xr:uid="{610F9103-D45F-4E5B-A045-D7E5FFDEADCD}"/>
    <cellStyle name="Input 6 4 3" xfId="15888" xr:uid="{F8C193A7-D3E2-43B3-8158-6B5DDFEC15B8}"/>
    <cellStyle name="Input 6 4 3 2" xfId="15889" xr:uid="{BA8A2623-DA00-4A64-9FF5-5B2CB302F47F}"/>
    <cellStyle name="Input 6 4 4" xfId="15890" xr:uid="{65F2F806-16A4-4281-AA8C-4421B10F5426}"/>
    <cellStyle name="Input 6 4 5" xfId="6902" xr:uid="{5F93593A-C3CE-49EF-BC06-FE2795DCBB3C}"/>
    <cellStyle name="Input 6 5" xfId="1636" xr:uid="{11357762-8CD4-4CA7-912A-10FA38342E96}"/>
    <cellStyle name="Input 6 5 2" xfId="1637" xr:uid="{8E996C15-BC08-4925-B9BD-87EAD57FDD7E}"/>
    <cellStyle name="Input 6 5 2 2" xfId="15892" xr:uid="{616E5031-43D5-466A-BE35-706A080964DE}"/>
    <cellStyle name="Input 6 5 2 2 2" xfId="15893" xr:uid="{197B2EA8-89AB-46BF-BA4A-827F6D16ED2B}"/>
    <cellStyle name="Input 6 5 2 3" xfId="15894" xr:uid="{4D2EACE9-C7DE-40AD-B39C-D742ABAFA89A}"/>
    <cellStyle name="Input 6 5 2 4" xfId="15895" xr:uid="{629CF27C-71C3-4793-98BE-2621C8D854AA}"/>
    <cellStyle name="Input 6 5 2 5" xfId="15891" xr:uid="{461A5F96-9C3A-4ABD-93B3-76C1A147D872}"/>
    <cellStyle name="Input 6 5 3" xfId="15896" xr:uid="{43AA2A23-9CDD-440D-B724-BAC829236EDF}"/>
    <cellStyle name="Input 6 5 3 2" xfId="15897" xr:uid="{543980B9-DD9D-4952-BDC7-CE13C86EA601}"/>
    <cellStyle name="Input 6 5 4" xfId="15898" xr:uid="{F624CC47-A19F-46FB-94B8-7B08E47E1001}"/>
    <cellStyle name="Input 6 5 5" xfId="6903" xr:uid="{90A84075-2D6C-49A3-8A34-DD2CD43FAB68}"/>
    <cellStyle name="Input 6 6" xfId="1638" xr:uid="{6623B718-E59B-4F35-A08C-577D3C9C57A5}"/>
    <cellStyle name="Input 6 6 2" xfId="1639" xr:uid="{AC2AE1AA-1096-4F7D-8B98-CA1066E8DF58}"/>
    <cellStyle name="Input 6 6 2 2" xfId="15900" xr:uid="{CA792730-A574-43F4-A544-7EEC66E31A9F}"/>
    <cellStyle name="Input 6 6 2 2 2" xfId="15901" xr:uid="{570E9639-0056-482F-A0A8-3A74D6EE5CF6}"/>
    <cellStyle name="Input 6 6 2 3" xfId="15902" xr:uid="{0391F431-9FF4-401C-A64A-52CA9CF1D9D2}"/>
    <cellStyle name="Input 6 6 2 4" xfId="15903" xr:uid="{E00438CE-0F76-4F1C-B580-5AFE9E6F2955}"/>
    <cellStyle name="Input 6 6 2 5" xfId="15899" xr:uid="{0DDC9DE2-A3A6-4BDA-A767-9A0745958981}"/>
    <cellStyle name="Input 6 6 3" xfId="15904" xr:uid="{89381A9D-E711-42DE-B465-7C1E7D3E448D}"/>
    <cellStyle name="Input 6 6 3 2" xfId="15905" xr:uid="{B69D59EB-6E48-4FB3-A522-A0B45EDC656A}"/>
    <cellStyle name="Input 6 6 4" xfId="15906" xr:uid="{46303B82-0D7A-4861-8EB5-EAD4E52A92FD}"/>
    <cellStyle name="Input 6 6 5" xfId="15907" xr:uid="{C03CBAC6-3999-429D-AB93-62F5B0A8A46B}"/>
    <cellStyle name="Input 6 6 6" xfId="15908" xr:uid="{580E6585-C813-4FEC-9863-7183B145D47F}"/>
    <cellStyle name="Input 6 6 7" xfId="6904" xr:uid="{5E5A43C5-807D-40D1-A57B-5E28EB083454}"/>
    <cellStyle name="Input 6 7" xfId="1640" xr:uid="{58DE0690-28BC-4D6E-8A11-61E89C82CF69}"/>
    <cellStyle name="Input 6 7 2" xfId="1641" xr:uid="{7433F153-FDBD-4F5A-85D4-1E421C1F7089}"/>
    <cellStyle name="Input 6 7 2 2" xfId="15910" xr:uid="{AECBF2D9-0909-49B0-98A8-53918C3B058D}"/>
    <cellStyle name="Input 6 7 2 2 2" xfId="15911" xr:uid="{5CBC1D88-AFE2-4BE2-8EED-7773C6A5F4DE}"/>
    <cellStyle name="Input 6 7 2 3" xfId="15912" xr:uid="{21D7094F-B443-4BD5-A1F4-6FC4FEC7E176}"/>
    <cellStyle name="Input 6 7 2 4" xfId="15913" xr:uid="{8B6D7BE7-C413-41D7-A6CC-2B911A946D9F}"/>
    <cellStyle name="Input 6 7 2 5" xfId="15909" xr:uid="{9E554E73-AEB4-4AB5-ACE7-E2EE2BD6806A}"/>
    <cellStyle name="Input 6 7 3" xfId="15914" xr:uid="{0940E67F-BA58-454F-B33B-AD25685C47C9}"/>
    <cellStyle name="Input 6 7 3 2" xfId="15915" xr:uid="{11F61F29-AA93-4327-A723-D7BDA74240F2}"/>
    <cellStyle name="Input 6 7 4" xfId="15916" xr:uid="{9DAB0FE4-868A-4AAC-A888-4A79B135B252}"/>
    <cellStyle name="Input 6 7 5" xfId="15917" xr:uid="{D1B02C16-4786-442E-BB2A-A5A532DEF4D3}"/>
    <cellStyle name="Input 6 7 6" xfId="15918" xr:uid="{1902CA21-3C29-4F34-A1E8-8347E096454E}"/>
    <cellStyle name="Input 6 7 7" xfId="6905" xr:uid="{C3109F8D-6819-41F2-BCAE-B7AFCB4C4941}"/>
    <cellStyle name="Input 6 8" xfId="1642" xr:uid="{794C4258-5B0C-4710-9C2B-32B569988FA9}"/>
    <cellStyle name="Input 6 8 2" xfId="15920" xr:uid="{DAFE47CB-3FA3-458E-ABE3-A86E4281C406}"/>
    <cellStyle name="Input 6 8 2 2" xfId="15921" xr:uid="{288CE17D-1EA9-4B19-94A3-D9436F0B27DA}"/>
    <cellStyle name="Input 6 8 2 2 2" xfId="15922" xr:uid="{17711EE3-CE4D-4C3E-9B54-2168F0B589D5}"/>
    <cellStyle name="Input 6 8 2 3" xfId="15923" xr:uid="{A9B46848-BC2A-4388-BB64-217A5254737C}"/>
    <cellStyle name="Input 6 8 2 4" xfId="15924" xr:uid="{1BFA58E1-752C-480E-B624-09FA563380AD}"/>
    <cellStyle name="Input 6 8 3" xfId="15925" xr:uid="{0A4E2888-14A0-4DF6-A49B-596C7A3A233D}"/>
    <cellStyle name="Input 6 8 3 2" xfId="15926" xr:uid="{C4C0A83E-77DB-4975-AE3B-4FA6B9547420}"/>
    <cellStyle name="Input 6 8 4" xfId="15927" xr:uid="{3A8313A4-6CF3-43B0-8990-62B3D78D3D2D}"/>
    <cellStyle name="Input 6 8 5" xfId="15928" xr:uid="{5300AF50-0C81-4EB6-B02A-34D0D5E2C886}"/>
    <cellStyle name="Input 6 8 6" xfId="15919" xr:uid="{9D96B2B3-7FEC-4277-BF1D-7C9AB6A3E769}"/>
    <cellStyle name="Input 6 9" xfId="5237" xr:uid="{B62DDB9E-0388-421A-B6B4-26D5FA43AC67}"/>
    <cellStyle name="Input 6 9 2" xfId="15930" xr:uid="{381CDC97-2766-462A-88AF-BDB1E9E56127}"/>
    <cellStyle name="Input 6 9 2 2" xfId="15931" xr:uid="{FA94E6FA-AD0D-490F-AC6C-74D2975E3454}"/>
    <cellStyle name="Input 6 9 3" xfId="15932" xr:uid="{668F74C7-2492-415A-953C-12C9410A9B72}"/>
    <cellStyle name="Input 6 9 4" xfId="15933" xr:uid="{45C3FB0B-974A-4DD3-BDE4-CE6F80B539C2}"/>
    <cellStyle name="Input 6 9 5" xfId="15929" xr:uid="{980D4B33-11DC-4C84-AB8C-7AF79052DB54}"/>
    <cellStyle name="Input 7" xfId="1643" xr:uid="{756CB06E-E6C3-44C5-AA66-8CFC21AFC5F2}"/>
    <cellStyle name="Input 7 10" xfId="5407" xr:uid="{9E5DCDFC-A25F-4E59-ACAE-A6E6035687BA}"/>
    <cellStyle name="Input 7 10 2" xfId="15935" xr:uid="{AB142E66-58E8-4C63-9345-3F1CA94770B4}"/>
    <cellStyle name="Input 7 10 2 2" xfId="15936" xr:uid="{939FE56A-31C8-4CA0-812D-C43F83EDD78C}"/>
    <cellStyle name="Input 7 10 2 2 2" xfId="15937" xr:uid="{55D894E9-B65C-4E11-9D31-3045F029685E}"/>
    <cellStyle name="Input 7 10 2 3" xfId="15938" xr:uid="{0820CB1F-62CB-4E13-8114-FD639AEEB72A}"/>
    <cellStyle name="Input 7 10 2 4" xfId="15939" xr:uid="{C55029F3-ED27-411F-A27D-E6387178C35E}"/>
    <cellStyle name="Input 7 10 3" xfId="15940" xr:uid="{DBDC4FE6-D0D5-4745-913B-EE32669C54D2}"/>
    <cellStyle name="Input 7 10 3 2" xfId="15941" xr:uid="{95B70C3B-49D7-42DC-A6CC-2DFB62E70F0E}"/>
    <cellStyle name="Input 7 10 4" xfId="15942" xr:uid="{B10CEE80-3947-46AA-AEEF-A065D3447598}"/>
    <cellStyle name="Input 7 10 5" xfId="15943" xr:uid="{BD178100-A880-4DAC-9B1C-4B8983CAF9E3}"/>
    <cellStyle name="Input 7 10 6" xfId="15934" xr:uid="{2D0D451C-9ADA-4DAA-BDA5-219E7514CE95}"/>
    <cellStyle name="Input 7 11" xfId="5768" xr:uid="{FA293932-BBB6-47CC-9184-3349753F8040}"/>
    <cellStyle name="Input 7 11 2" xfId="15945" xr:uid="{4399A2C6-DDCA-43D5-96A7-0EC9CC3274AE}"/>
    <cellStyle name="Input 7 11 3" xfId="15944" xr:uid="{BD6CEC80-BBF9-4547-B47F-57723AC32FA7}"/>
    <cellStyle name="Input 7 12" xfId="5902" xr:uid="{6C844AAF-4599-4107-845A-A9D57D209AF9}"/>
    <cellStyle name="Input 7 12 2" xfId="15946" xr:uid="{192A8395-3E11-4417-8DBC-61C0C947D912}"/>
    <cellStyle name="Input 7 13" xfId="15947" xr:uid="{79C86714-8E57-4856-BC26-980204465CE5}"/>
    <cellStyle name="Input 7 14" xfId="15948" xr:uid="{33EBD0B2-DAF6-4094-8890-7D6043D9670F}"/>
    <cellStyle name="Input 7 2" xfId="1644" xr:uid="{B7A7457A-1ABB-4E77-92D2-2A621787B762}"/>
    <cellStyle name="Input 7 2 2" xfId="1645" xr:uid="{102B2575-E506-4826-95BF-0A02F8A2E192}"/>
    <cellStyle name="Input 7 2 2 2" xfId="15950" xr:uid="{FF70741A-4628-45A4-A2B5-39661E096BB1}"/>
    <cellStyle name="Input 7 2 2 2 2" xfId="15951" xr:uid="{304452F7-F4C0-4705-9B7D-054396DE9CFC}"/>
    <cellStyle name="Input 7 2 2 3" xfId="15952" xr:uid="{DC83A07A-B801-4308-A7DB-60CF91A8BBDA}"/>
    <cellStyle name="Input 7 2 2 4" xfId="15953" xr:uid="{AEFA67A8-EEE5-4B4F-83F0-F80803E252BF}"/>
    <cellStyle name="Input 7 2 2 5" xfId="15949" xr:uid="{755A8A24-085A-4231-B39A-532F25D6FC8F}"/>
    <cellStyle name="Input 7 2 3" xfId="15954" xr:uid="{19828B3D-7C2B-47CC-81A1-0EEDE35F17FC}"/>
    <cellStyle name="Input 7 2 3 2" xfId="15955" xr:uid="{C34F7BF7-AF46-4F8B-99B7-BB647369672F}"/>
    <cellStyle name="Input 7 2 4" xfId="15956" xr:uid="{3932C0AC-4459-4D8A-A12F-352AC5931376}"/>
    <cellStyle name="Input 7 2 5" xfId="15957" xr:uid="{3D5E3D37-238D-485E-B3E1-D04F0DB4F484}"/>
    <cellStyle name="Input 7 2 6" xfId="15958" xr:uid="{97A3A31B-BACB-4348-842D-9C13015AF0B0}"/>
    <cellStyle name="Input 7 2 7" xfId="6906" xr:uid="{030FC6A0-4834-4D8B-8C58-A6AA7930EB85}"/>
    <cellStyle name="Input 7 3" xfId="1646" xr:uid="{CC5371E9-3601-4C23-BA83-7E5C739A9560}"/>
    <cellStyle name="Input 7 3 2" xfId="1647" xr:uid="{D3484A13-43F4-4073-AA80-3803E7BB345C}"/>
    <cellStyle name="Input 7 3 2 2" xfId="15960" xr:uid="{2D9E560C-31B8-40B9-B9A4-882AE51DD17C}"/>
    <cellStyle name="Input 7 3 2 2 2" xfId="15961" xr:uid="{CAF75FF9-E836-4DA9-A352-AE5A2617B565}"/>
    <cellStyle name="Input 7 3 2 3" xfId="15962" xr:uid="{6AD35E16-D5E1-40F8-9782-B130EF80D885}"/>
    <cellStyle name="Input 7 3 2 4" xfId="15963" xr:uid="{C9B59D5F-56DA-452D-A855-7558E3527A04}"/>
    <cellStyle name="Input 7 3 2 5" xfId="15959" xr:uid="{6F95ABB1-92EF-4C9B-A1FD-059EE42F3B28}"/>
    <cellStyle name="Input 7 3 3" xfId="15964" xr:uid="{E3A0EDEC-DEBF-4EC7-9543-D4D2570FE04E}"/>
    <cellStyle name="Input 7 3 3 2" xfId="15965" xr:uid="{24447DAC-A953-4624-AB69-AA88221A618F}"/>
    <cellStyle name="Input 7 3 4" xfId="15966" xr:uid="{C04691E6-77EE-43B5-BF9F-F96F631F94BC}"/>
    <cellStyle name="Input 7 3 5" xfId="15967" xr:uid="{1734AABE-A3FC-4A67-BCCB-554FC5C535D3}"/>
    <cellStyle name="Input 7 3 6" xfId="15968" xr:uid="{8E10F477-ABE1-4FD4-952C-8D745D112246}"/>
    <cellStyle name="Input 7 3 7" xfId="6907" xr:uid="{FB24BACB-2B75-45FE-9962-6C193B605BF7}"/>
    <cellStyle name="Input 7 4" xfId="1648" xr:uid="{BABD0F35-C6AA-4C28-859F-EE25D7CF1CBC}"/>
    <cellStyle name="Input 7 4 2" xfId="1649" xr:uid="{224DBB44-1DC6-43AE-B981-BAE7934B8CA3}"/>
    <cellStyle name="Input 7 4 2 2" xfId="15970" xr:uid="{D85FC682-F7A5-4311-A7BB-A9A7D23A84DE}"/>
    <cellStyle name="Input 7 4 2 2 2" xfId="15971" xr:uid="{38FAE43A-B858-4C84-88C8-01DA3FA131D5}"/>
    <cellStyle name="Input 7 4 2 3" xfId="15972" xr:uid="{4D661096-F022-49D7-9F77-FB98B1A64213}"/>
    <cellStyle name="Input 7 4 2 4" xfId="15973" xr:uid="{7434A2FF-E75E-4951-AAB0-355C41AE6C4F}"/>
    <cellStyle name="Input 7 4 2 5" xfId="15969" xr:uid="{C30EC2AF-66DC-4CB2-B6F8-2DEA2E359858}"/>
    <cellStyle name="Input 7 4 3" xfId="15974" xr:uid="{CE0A8904-FD00-4179-AD34-F3A7F985CB76}"/>
    <cellStyle name="Input 7 4 3 2" xfId="15975" xr:uid="{93687553-3F9D-4F49-8DC8-BBDCF3A8A28E}"/>
    <cellStyle name="Input 7 4 4" xfId="15976" xr:uid="{9367F0A4-F30A-4F9A-90E8-C827D57C6038}"/>
    <cellStyle name="Input 7 4 5" xfId="15977" xr:uid="{87A08B54-0FDE-4E84-8B3A-CDE3945B7E0D}"/>
    <cellStyle name="Input 7 4 6" xfId="15978" xr:uid="{BD7023D3-9CDC-487C-A35C-5277FD7B83AE}"/>
    <cellStyle name="Input 7 4 7" xfId="6908" xr:uid="{46219B08-2450-42D6-B233-7974707812CE}"/>
    <cellStyle name="Input 7 5" xfId="1650" xr:uid="{003E4A3C-8AC4-4050-87C1-D30938A838E1}"/>
    <cellStyle name="Input 7 5 2" xfId="1651" xr:uid="{7A52E899-10B0-489F-9DF3-F0F1741D47EB}"/>
    <cellStyle name="Input 7 5 2 2" xfId="15980" xr:uid="{5B215CF4-11EA-46A4-B567-6CC9CA276A06}"/>
    <cellStyle name="Input 7 5 2 2 2" xfId="15981" xr:uid="{058D3124-2B0A-4E7C-98FE-1CE9E807D13C}"/>
    <cellStyle name="Input 7 5 2 3" xfId="15982" xr:uid="{3B091658-C027-40BB-A704-0B593E7D706D}"/>
    <cellStyle name="Input 7 5 2 4" xfId="15983" xr:uid="{8D214470-25F8-482A-824F-47EBA9EFFB97}"/>
    <cellStyle name="Input 7 5 2 5" xfId="15979" xr:uid="{0E5BC60E-460D-43EC-9873-5B6A9223E7F0}"/>
    <cellStyle name="Input 7 5 3" xfId="15984" xr:uid="{F5229697-AB2E-4584-8A34-4D84291B066C}"/>
    <cellStyle name="Input 7 5 3 2" xfId="15985" xr:uid="{032DE3D2-21D2-4E07-AEE2-6F29B12FE026}"/>
    <cellStyle name="Input 7 5 4" xfId="15986" xr:uid="{CA75A6CE-1CD1-4478-8D4D-605FDF333A68}"/>
    <cellStyle name="Input 7 5 5" xfId="15987" xr:uid="{BF1E27DB-89B1-41DF-BB35-6D007B341C18}"/>
    <cellStyle name="Input 7 5 6" xfId="15988" xr:uid="{9FADFA75-7A33-4E57-AB49-3B0984650F76}"/>
    <cellStyle name="Input 7 5 7" xfId="6909" xr:uid="{2CF39B62-6E30-4039-94AD-AAFB456C56CD}"/>
    <cellStyle name="Input 7 6" xfId="1652" xr:uid="{E4FADBA0-EADC-43C3-829A-10BC433CDF6A}"/>
    <cellStyle name="Input 7 6 2" xfId="1653" xr:uid="{2633F17F-CD17-48A6-8F69-481ABDF16981}"/>
    <cellStyle name="Input 7 6 2 2" xfId="15990" xr:uid="{BA4FCE23-137D-4C6B-81C6-F66CEC8D44F3}"/>
    <cellStyle name="Input 7 6 2 2 2" xfId="15991" xr:uid="{1EB7F380-227D-4786-B66F-5E63A47D53BB}"/>
    <cellStyle name="Input 7 6 2 3" xfId="15992" xr:uid="{3218DDBA-EA06-41DA-8FDF-2AD92D9D3ADD}"/>
    <cellStyle name="Input 7 6 2 4" xfId="15993" xr:uid="{560D42CA-0BF8-4D9D-A135-E4B63C11C39E}"/>
    <cellStyle name="Input 7 6 2 5" xfId="15989" xr:uid="{3354B7B2-BA64-4D57-8A4E-6E73C9E6FA34}"/>
    <cellStyle name="Input 7 6 3" xfId="15994" xr:uid="{D0D2837C-7FF8-46CB-9F48-874842FE6F61}"/>
    <cellStyle name="Input 7 6 3 2" xfId="15995" xr:uid="{855FB65A-0426-4783-8A76-5C8CF17738A8}"/>
    <cellStyle name="Input 7 6 4" xfId="15996" xr:uid="{F42B5E42-1E50-4705-A35F-2DD82524B4EA}"/>
    <cellStyle name="Input 7 6 5" xfId="15997" xr:uid="{453878DF-E439-4AB2-9903-A02C315197E9}"/>
    <cellStyle name="Input 7 6 6" xfId="15998" xr:uid="{E04F70B7-FCFE-4CDB-A793-D79F54B074F3}"/>
    <cellStyle name="Input 7 6 7" xfId="6910" xr:uid="{41AD9F1C-BBC5-4CDD-8C11-491C514C19F7}"/>
    <cellStyle name="Input 7 7" xfId="1654" xr:uid="{8D24405D-F756-4D3F-89F8-783622B1B11E}"/>
    <cellStyle name="Input 7 7 2" xfId="1655" xr:uid="{8B565F22-F1BB-4667-8E44-4024DD1F039F}"/>
    <cellStyle name="Input 7 7 2 2" xfId="16000" xr:uid="{6EEC57ED-3FDA-4E0F-9553-2A64583B3354}"/>
    <cellStyle name="Input 7 7 2 2 2" xfId="16001" xr:uid="{55ABCE0A-DECF-4048-B16A-0CB4FF275F76}"/>
    <cellStyle name="Input 7 7 2 3" xfId="16002" xr:uid="{74DAB579-915B-4808-9ACB-5843D2EDCBF4}"/>
    <cellStyle name="Input 7 7 2 4" xfId="16003" xr:uid="{F1DA58E4-058B-4044-B5CD-5C7B22D63B81}"/>
    <cellStyle name="Input 7 7 2 5" xfId="15999" xr:uid="{F5F76AD5-6F0D-44DA-A139-1CE898C2A911}"/>
    <cellStyle name="Input 7 7 3" xfId="16004" xr:uid="{A3156BFE-8609-4CA1-8492-69C7CC8E7FAE}"/>
    <cellStyle name="Input 7 7 3 2" xfId="16005" xr:uid="{3992D20D-3C12-4622-8FBB-FE8C661D32A3}"/>
    <cellStyle name="Input 7 7 4" xfId="16006" xr:uid="{844341B5-DE61-4D74-8366-B47C5E6C6F4A}"/>
    <cellStyle name="Input 7 7 5" xfId="16007" xr:uid="{5E3FA433-CAE4-4C72-B914-6252BCC34A52}"/>
    <cellStyle name="Input 7 7 6" xfId="16008" xr:uid="{3EE9C207-F45B-4ED5-9FA0-3B0542C59477}"/>
    <cellStyle name="Input 7 7 7" xfId="6911" xr:uid="{0D99EAEF-4E17-4BB6-8B35-0663C17B12DA}"/>
    <cellStyle name="Input 7 8" xfId="1656" xr:uid="{CD4E61B7-C709-4C7D-B088-873249E48FEC}"/>
    <cellStyle name="Input 7 8 2" xfId="16010" xr:uid="{0E749513-1FE1-44DA-957A-BEE5273E1808}"/>
    <cellStyle name="Input 7 8 2 2" xfId="16011" xr:uid="{B422B9A7-773C-4309-BC09-3C4BB2D36383}"/>
    <cellStyle name="Input 7 8 2 2 2" xfId="16012" xr:uid="{D0CEF169-03AF-4529-B3ED-B983725B4A74}"/>
    <cellStyle name="Input 7 8 2 3" xfId="16013" xr:uid="{4F8B2866-DF21-4342-B8F2-E1B89F8458E0}"/>
    <cellStyle name="Input 7 8 2 4" xfId="16014" xr:uid="{113421EC-90BB-4C73-808A-B5F895EED910}"/>
    <cellStyle name="Input 7 8 3" xfId="16015" xr:uid="{DA124876-04CF-413E-BAF9-1AFCF8427D6A}"/>
    <cellStyle name="Input 7 8 3 2" xfId="16016" xr:uid="{7CBD46EA-7AE9-437F-BD30-454C6324A6A4}"/>
    <cellStyle name="Input 7 8 4" xfId="16017" xr:uid="{9646BBD5-E8DE-40B1-AFC3-9C0F550CB682}"/>
    <cellStyle name="Input 7 8 5" xfId="16018" xr:uid="{C821754B-FE3D-404F-9457-41D9EFF9FA2B}"/>
    <cellStyle name="Input 7 8 6" xfId="16009" xr:uid="{2EB8B53F-D426-4FD6-B96E-F65BA9209ACB}"/>
    <cellStyle name="Input 7 9" xfId="5294" xr:uid="{9D30F763-39E4-4697-8405-9C3280C52A58}"/>
    <cellStyle name="Input 7 9 2" xfId="16020" xr:uid="{8992020C-5187-4904-97EA-A1747C16CC7E}"/>
    <cellStyle name="Input 7 9 2 2" xfId="16021" xr:uid="{7629AB39-574A-4DDD-9616-E4C3696B3A32}"/>
    <cellStyle name="Input 7 9 3" xfId="16022" xr:uid="{08EE5F6D-BFE4-45AF-8546-37CA0DCF594E}"/>
    <cellStyle name="Input 7 9 4" xfId="16023" xr:uid="{58BFDDE9-0817-4953-8A9F-DAD12C7CC222}"/>
    <cellStyle name="Input 7 9 5" xfId="16019" xr:uid="{1CA81778-2D57-4929-AEC1-ACDC4CC204E6}"/>
    <cellStyle name="Input 8" xfId="1657" xr:uid="{537BF68B-CA7D-4E22-9BDC-10463CE8DE03}"/>
    <cellStyle name="Input 8 10" xfId="5567" xr:uid="{E46CD291-2F45-45F8-870A-0209BAEF1E3E}"/>
    <cellStyle name="Input 8 10 2" xfId="16025" xr:uid="{DDA97AF6-ECA6-42F7-831B-4A82A1A8757B}"/>
    <cellStyle name="Input 8 10 2 2" xfId="16026" xr:uid="{5691F365-E436-4207-980F-26C8183E4F3D}"/>
    <cellStyle name="Input 8 10 2 2 2" xfId="16027" xr:uid="{A30E674F-CF73-4D29-984D-7C888FB2C463}"/>
    <cellStyle name="Input 8 10 2 3" xfId="16028" xr:uid="{ACE32C16-8389-4C56-879F-B2EE3D64176C}"/>
    <cellStyle name="Input 8 10 2 4" xfId="16029" xr:uid="{FD55A1AD-3258-4EBC-A239-D813C8C4C5F6}"/>
    <cellStyle name="Input 8 10 3" xfId="16030" xr:uid="{6CA39768-F790-4906-A0F1-6396FD8FA851}"/>
    <cellStyle name="Input 8 10 3 2" xfId="16031" xr:uid="{6C2E188A-C08C-49D8-AA9D-41FE07CF806E}"/>
    <cellStyle name="Input 8 10 4" xfId="16032" xr:uid="{5286B162-457D-4A14-928D-0C140B2E4FB9}"/>
    <cellStyle name="Input 8 10 5" xfId="16033" xr:uid="{1BA36F72-8DF6-43CE-8C66-4571C014C52C}"/>
    <cellStyle name="Input 8 10 6" xfId="16024" xr:uid="{14E58F6A-23BD-4FDD-9040-07C3F76FC22E}"/>
    <cellStyle name="Input 8 11" xfId="5816" xr:uid="{1E08DC01-CA92-4448-9AA6-6DF3D400E570}"/>
    <cellStyle name="Input 8 11 2" xfId="16035" xr:uid="{FDD33E26-36B7-4119-874C-B7381E507C4B}"/>
    <cellStyle name="Input 8 11 3" xfId="16034" xr:uid="{1E8EDBC1-9BA2-4351-8D1C-3395CC6D4980}"/>
    <cellStyle name="Input 8 12" xfId="5961" xr:uid="{60AF5003-E1E1-4C0F-B861-0843EBF2EDFA}"/>
    <cellStyle name="Input 8 12 2" xfId="16036" xr:uid="{EC03DF0D-6E4D-4FE7-9749-0BA208638177}"/>
    <cellStyle name="Input 8 13" xfId="16037" xr:uid="{CE47340D-2F32-46B4-87EB-075E789BA711}"/>
    <cellStyle name="Input 8 14" xfId="16038" xr:uid="{2E415F30-1957-4BA0-89BF-45431A161C9E}"/>
    <cellStyle name="Input 8 2" xfId="1658" xr:uid="{8ACFB493-7F13-4B1E-BC0F-821574EC335A}"/>
    <cellStyle name="Input 8 2 2" xfId="1659" xr:uid="{83EC1F2F-8009-422A-9CB8-22D941097C9A}"/>
    <cellStyle name="Input 8 2 2 2" xfId="16040" xr:uid="{88B2ACBD-04DA-4B07-9AA6-F0F6C26FFCF9}"/>
    <cellStyle name="Input 8 2 2 2 2" xfId="16041" xr:uid="{BEE16941-D6D4-43F2-A240-16CEFAFA6FAD}"/>
    <cellStyle name="Input 8 2 2 3" xfId="16042" xr:uid="{C90ED86E-0814-4629-A189-8C589C7632E7}"/>
    <cellStyle name="Input 8 2 2 4" xfId="16043" xr:uid="{7CDE6CB3-562E-4C1E-B197-408CB07A40FC}"/>
    <cellStyle name="Input 8 2 2 5" xfId="16039" xr:uid="{1B9817F9-D899-4826-B022-6372A703A849}"/>
    <cellStyle name="Input 8 2 3" xfId="16044" xr:uid="{DE694E75-6DC6-431B-A4ED-229B8ACC8BA7}"/>
    <cellStyle name="Input 8 2 3 2" xfId="16045" xr:uid="{52DE7145-EEB3-4473-A7F4-3D47C18775CE}"/>
    <cellStyle name="Input 8 2 4" xfId="16046" xr:uid="{1F0C6DF9-7C43-4689-988A-D60255A31651}"/>
    <cellStyle name="Input 8 2 5" xfId="16047" xr:uid="{B9171C84-0166-4F9B-A214-C6B9EF2AFB16}"/>
    <cellStyle name="Input 8 2 6" xfId="16048" xr:uid="{FD00EA3E-0729-4763-8186-4843984CCDBC}"/>
    <cellStyle name="Input 8 2 7" xfId="6912" xr:uid="{B0C4E9F2-5DAB-4E06-B29F-08B0993DE3BD}"/>
    <cellStyle name="Input 8 3" xfId="1660" xr:uid="{D6ADA685-5E10-48E2-B456-2F3B5CB0C3A4}"/>
    <cellStyle name="Input 8 3 2" xfId="1661" xr:uid="{55C84703-A645-4A65-812E-AB60028ADCE9}"/>
    <cellStyle name="Input 8 3 2 2" xfId="16050" xr:uid="{3F93CB74-6637-4133-AD53-8A17DE27FB95}"/>
    <cellStyle name="Input 8 3 2 2 2" xfId="16051" xr:uid="{228A2C02-A660-4B8F-8098-47755159BF5A}"/>
    <cellStyle name="Input 8 3 2 3" xfId="16052" xr:uid="{00EB791E-E23D-4B58-9BC0-5974A5114FD1}"/>
    <cellStyle name="Input 8 3 2 4" xfId="16053" xr:uid="{0C811FB4-9F99-4478-B1F6-A0710A11C6CF}"/>
    <cellStyle name="Input 8 3 2 5" xfId="16049" xr:uid="{D397A1E6-7D20-46E4-858C-38F69E3E58BE}"/>
    <cellStyle name="Input 8 3 3" xfId="16054" xr:uid="{113E4B3E-05DF-4EB9-A876-B4563B0E789F}"/>
    <cellStyle name="Input 8 3 3 2" xfId="16055" xr:uid="{D66BAB84-14CB-41F7-A5A2-13B84E3B6D3B}"/>
    <cellStyle name="Input 8 3 4" xfId="16056" xr:uid="{771F3384-30DD-44A7-86A5-1ED4BCEE73DB}"/>
    <cellStyle name="Input 8 3 5" xfId="16057" xr:uid="{27903DFE-FC93-4920-806C-0D27A9898B21}"/>
    <cellStyle name="Input 8 3 6" xfId="16058" xr:uid="{630B8CB6-77B7-4BCA-A209-C0E4336BF7C7}"/>
    <cellStyle name="Input 8 3 7" xfId="6913" xr:uid="{BF1948BE-4EAB-434D-B610-2C2B2F1C5A10}"/>
    <cellStyle name="Input 8 4" xfId="1662" xr:uid="{34AE9DF7-2D1B-43C0-A9B4-88CBEFC6D049}"/>
    <cellStyle name="Input 8 4 2" xfId="1663" xr:uid="{710DF6B7-8B1E-4728-B4AD-ECD2B6713C0B}"/>
    <cellStyle name="Input 8 4 2 2" xfId="16060" xr:uid="{438E0861-0C11-42D6-938E-F195DE1C40E7}"/>
    <cellStyle name="Input 8 4 2 2 2" xfId="16061" xr:uid="{24F9BCCA-6D7B-461D-A113-F5241026138E}"/>
    <cellStyle name="Input 8 4 2 3" xfId="16062" xr:uid="{D01ED944-E69B-4CD4-B64D-F6BC33A49E3C}"/>
    <cellStyle name="Input 8 4 2 4" xfId="16063" xr:uid="{7B4598D0-9CC6-4D4D-8642-72E6F9ED11B2}"/>
    <cellStyle name="Input 8 4 2 5" xfId="16059" xr:uid="{CA7B4018-6A54-4749-84FE-02ADE57311D3}"/>
    <cellStyle name="Input 8 4 3" xfId="16064" xr:uid="{658BC752-2692-4977-AEF4-FF69D7EABD1A}"/>
    <cellStyle name="Input 8 4 3 2" xfId="16065" xr:uid="{D705C8E2-018F-4789-BEC0-AECFF77A5309}"/>
    <cellStyle name="Input 8 4 4" xfId="16066" xr:uid="{693CFA18-B5BD-4F5A-9BC3-ECE720E423FD}"/>
    <cellStyle name="Input 8 4 5" xfId="16067" xr:uid="{B93FE10F-5FB8-491B-900A-8DB34E0C35CE}"/>
    <cellStyle name="Input 8 4 6" xfId="16068" xr:uid="{73FF2F8C-B090-4524-8AC7-82EA501C70DE}"/>
    <cellStyle name="Input 8 4 7" xfId="6914" xr:uid="{4A54FC65-B02D-470A-9171-D146DA42B488}"/>
    <cellStyle name="Input 8 5" xfId="1664" xr:uid="{2BA62132-7FF6-4D4D-BE9F-DE55F13BF5D4}"/>
    <cellStyle name="Input 8 5 2" xfId="1665" xr:uid="{1CAC799F-65F1-4C09-95E8-92DD26451209}"/>
    <cellStyle name="Input 8 5 2 2" xfId="16070" xr:uid="{CF4B4FAC-6FEA-4A1C-8735-79544F71A748}"/>
    <cellStyle name="Input 8 5 2 2 2" xfId="16071" xr:uid="{10C8AA75-F944-4324-9BFE-37A426676558}"/>
    <cellStyle name="Input 8 5 2 3" xfId="16072" xr:uid="{FEAD7DF8-C75C-4AF5-8274-CE1C0C196452}"/>
    <cellStyle name="Input 8 5 2 4" xfId="16073" xr:uid="{302949A7-0DFC-445D-8AEB-C16275C03767}"/>
    <cellStyle name="Input 8 5 2 5" xfId="16069" xr:uid="{EA79E1E2-30C0-46BF-A12F-F12124647398}"/>
    <cellStyle name="Input 8 5 3" xfId="16074" xr:uid="{DC612D6E-F5BE-4F99-907F-F0491EAEE116}"/>
    <cellStyle name="Input 8 5 3 2" xfId="16075" xr:uid="{A61F0BC3-C72E-407A-9FE8-D76B800EB483}"/>
    <cellStyle name="Input 8 5 4" xfId="16076" xr:uid="{61871AE5-F800-41D0-BAC7-14B5C599CDB7}"/>
    <cellStyle name="Input 8 5 5" xfId="16077" xr:uid="{99917F62-FA78-4E47-966F-BBEF2FC85B69}"/>
    <cellStyle name="Input 8 5 6" xfId="16078" xr:uid="{56DD80AD-EB29-4ADC-A033-0728F9491CAB}"/>
    <cellStyle name="Input 8 5 7" xfId="6915" xr:uid="{525CF849-0F1B-4C75-BCBA-63D9B680312A}"/>
    <cellStyle name="Input 8 6" xfId="1666" xr:uid="{C19582ED-A300-48D7-A34F-D03C871C7A8C}"/>
    <cellStyle name="Input 8 6 2" xfId="1667" xr:uid="{A7737713-967B-44B5-AA48-11444F33A89D}"/>
    <cellStyle name="Input 8 6 2 2" xfId="16080" xr:uid="{62DC7643-215A-44BB-877E-201835F6BC8D}"/>
    <cellStyle name="Input 8 6 2 2 2" xfId="16081" xr:uid="{DE54904B-15CD-49CB-BBCF-F92610C4C173}"/>
    <cellStyle name="Input 8 6 2 3" xfId="16082" xr:uid="{BC28E41B-09C5-48A8-833C-2C9E2D23C25B}"/>
    <cellStyle name="Input 8 6 2 4" xfId="16083" xr:uid="{FDEEDDF4-FB5B-460A-A35C-4B4D14B98811}"/>
    <cellStyle name="Input 8 6 2 5" xfId="16079" xr:uid="{C77A6C73-E217-41F4-AD81-92F8C9B44DBD}"/>
    <cellStyle name="Input 8 6 3" xfId="16084" xr:uid="{63B36C9D-B0F3-4C30-8173-BC42325B9E03}"/>
    <cellStyle name="Input 8 6 3 2" xfId="16085" xr:uid="{C5F45606-B773-4B84-8F0D-10FE17055607}"/>
    <cellStyle name="Input 8 6 4" xfId="16086" xr:uid="{58C1E74F-32DA-4A0E-B0A5-B98693BD7FFA}"/>
    <cellStyle name="Input 8 6 5" xfId="16087" xr:uid="{C350B79B-D0DC-4312-A5A0-CDA5C3A80E1D}"/>
    <cellStyle name="Input 8 6 6" xfId="16088" xr:uid="{B2C926AE-4926-4B15-8D55-58365F4820DE}"/>
    <cellStyle name="Input 8 6 7" xfId="6916" xr:uid="{A39E8CF3-A47B-4E8E-B233-B0F51E53647D}"/>
    <cellStyle name="Input 8 7" xfId="1668" xr:uid="{BF90ECA8-59FA-4B7D-85E7-59E393AE372E}"/>
    <cellStyle name="Input 8 7 2" xfId="1669" xr:uid="{3F83D777-6E80-4682-936A-39D15D4500D1}"/>
    <cellStyle name="Input 8 7 2 2" xfId="16090" xr:uid="{A47C0C08-B7D3-4A03-8EE4-2F502B9645C0}"/>
    <cellStyle name="Input 8 7 2 2 2" xfId="16091" xr:uid="{75BB25B9-3422-48D0-A9F0-17E1BEA1728D}"/>
    <cellStyle name="Input 8 7 2 3" xfId="16092" xr:uid="{0D90E94D-9BA4-4672-85EA-02B695A60778}"/>
    <cellStyle name="Input 8 7 2 4" xfId="16093" xr:uid="{1EA08CB2-B031-4693-8CA6-83FC3AFD5C6E}"/>
    <cellStyle name="Input 8 7 2 5" xfId="16089" xr:uid="{B54ED217-64A7-4666-8C4F-F4E45F37D8D1}"/>
    <cellStyle name="Input 8 7 3" xfId="16094" xr:uid="{49EE6CF4-31F9-4AA6-9A75-77801DB351DB}"/>
    <cellStyle name="Input 8 7 3 2" xfId="16095" xr:uid="{9EDC7883-DC6A-4BB6-9C24-3DA220040187}"/>
    <cellStyle name="Input 8 7 4" xfId="16096" xr:uid="{E9DCC118-8677-4CED-984F-06D1F3D683E8}"/>
    <cellStyle name="Input 8 7 5" xfId="16097" xr:uid="{58A6955F-F883-42AF-9D59-36B0968A982A}"/>
    <cellStyle name="Input 8 7 6" xfId="16098" xr:uid="{A4FCA35E-9A2E-4CED-B52B-723342D5E86A}"/>
    <cellStyle name="Input 8 7 7" xfId="6917" xr:uid="{7979F408-5FBB-4D93-8FEA-9C9FCB731415}"/>
    <cellStyle name="Input 8 8" xfId="1670" xr:uid="{48213267-B4D9-4EA9-B7C3-D14B0A06064A}"/>
    <cellStyle name="Input 8 8 2" xfId="16100" xr:uid="{9D6B442C-0EB1-43DF-B180-E1FB8FFFD750}"/>
    <cellStyle name="Input 8 8 2 2" xfId="16101" xr:uid="{BDD8C778-78C8-4A76-AB1F-C8B248466657}"/>
    <cellStyle name="Input 8 8 2 2 2" xfId="16102" xr:uid="{91D32493-C2C9-4D05-AB66-CAD88450F3D8}"/>
    <cellStyle name="Input 8 8 2 3" xfId="16103" xr:uid="{0B366681-7564-463A-B5F3-F8EB6B91658D}"/>
    <cellStyle name="Input 8 8 2 4" xfId="16104" xr:uid="{87EACCE3-308E-4866-8F2F-574664A5BBFE}"/>
    <cellStyle name="Input 8 8 3" xfId="16105" xr:uid="{117A1A5A-2838-4868-9D15-958BEAC63BF1}"/>
    <cellStyle name="Input 8 8 3 2" xfId="16106" xr:uid="{B490355A-76F1-4BAE-94D4-D5253231A8E0}"/>
    <cellStyle name="Input 8 8 4" xfId="16107" xr:uid="{7967E748-AE51-4201-A199-A661389A6D3E}"/>
    <cellStyle name="Input 8 8 5" xfId="16108" xr:uid="{EDCF024E-D3EE-417F-AC7A-96787EB63F0E}"/>
    <cellStyle name="Input 8 8 6" xfId="16099" xr:uid="{FDD07AEB-C315-48D7-94A6-9A1D7698E8CE}"/>
    <cellStyle name="Input 8 9" xfId="5295" xr:uid="{0A21C7E6-F826-44B8-B93F-6A05F8D75650}"/>
    <cellStyle name="Input 8 9 2" xfId="16110" xr:uid="{3F29C567-142A-4FC3-9B84-F00B67E36615}"/>
    <cellStyle name="Input 8 9 2 2" xfId="16111" xr:uid="{20FEBE40-C8E0-491F-AB32-0C1CC75B297A}"/>
    <cellStyle name="Input 8 9 3" xfId="16112" xr:uid="{53BCFE37-B047-4E4C-BDD3-6D37A1E14287}"/>
    <cellStyle name="Input 8 9 4" xfId="16113" xr:uid="{7FBE707C-C7FD-4FE0-A41F-8875C5610F28}"/>
    <cellStyle name="Input 8 9 5" xfId="16109" xr:uid="{E1AFC73A-9C91-45F4-ABAE-12A34E93DE1C}"/>
    <cellStyle name="Input 9" xfId="1671" xr:uid="{FB0EA365-73BA-4769-8ECE-0CD553D01087}"/>
    <cellStyle name="Input 9 10" xfId="5538" xr:uid="{60F06002-5CB5-4679-B6D6-CDEF95D2E8BE}"/>
    <cellStyle name="Input 9 10 2" xfId="16115" xr:uid="{D8BEBF0D-D246-4B62-9BDF-944968D242A5}"/>
    <cellStyle name="Input 9 10 2 2" xfId="16116" xr:uid="{B17CA0EC-E83E-4585-8B92-F6258E92CEEA}"/>
    <cellStyle name="Input 9 10 2 2 2" xfId="16117" xr:uid="{CC65E6D7-03C0-47F0-898B-2C9B4DDDE9CF}"/>
    <cellStyle name="Input 9 10 2 3" xfId="16118" xr:uid="{A184EA7E-EBE1-4D90-A29C-08B4CD39FC61}"/>
    <cellStyle name="Input 9 10 2 4" xfId="16119" xr:uid="{57DAED0D-40A9-4AB6-914F-CB4A20C14019}"/>
    <cellStyle name="Input 9 10 3" xfId="16120" xr:uid="{2DA3C5E2-A3C2-478D-9B0B-32F4293D7B96}"/>
    <cellStyle name="Input 9 10 3 2" xfId="16121" xr:uid="{C6678F4C-2835-48BB-841A-54C9AE0AF2F6}"/>
    <cellStyle name="Input 9 10 4" xfId="16122" xr:uid="{F07AE906-8DC6-49FB-AA7F-94EB525FA820}"/>
    <cellStyle name="Input 9 10 5" xfId="16123" xr:uid="{72EEA310-8008-464B-854F-04BA3462CF09}"/>
    <cellStyle name="Input 9 10 6" xfId="16114" xr:uid="{36D5394C-D51F-4044-A9CB-F560C3658C2A}"/>
    <cellStyle name="Input 9 11" xfId="5855" xr:uid="{A1EA2D81-1E5E-4AA6-9849-261D1D07EF67}"/>
    <cellStyle name="Input 9 11 2" xfId="16125" xr:uid="{E88B5C62-22EE-4B27-A674-8E88DF78333D}"/>
    <cellStyle name="Input 9 11 3" xfId="16124" xr:uid="{5611D13B-5D74-41FC-A162-685651E83631}"/>
    <cellStyle name="Input 9 12" xfId="5960" xr:uid="{8CFB2B5A-3CE9-42F6-AF49-018A83183769}"/>
    <cellStyle name="Input 9 12 2" xfId="16126" xr:uid="{6E88FDFC-325F-45B5-AC39-4590E38FFDAE}"/>
    <cellStyle name="Input 9 13" xfId="16127" xr:uid="{9B2EBE41-066E-4A0C-9C11-9D51B6912DC9}"/>
    <cellStyle name="Input 9 14" xfId="16128" xr:uid="{2675FB5F-8066-4C70-BFF0-84AA0E5BC10D}"/>
    <cellStyle name="Input 9 2" xfId="1672" xr:uid="{DA4E4BDC-BF3B-4800-8BB9-062D60775823}"/>
    <cellStyle name="Input 9 2 2" xfId="1673" xr:uid="{799CF754-7D06-411D-904A-6E7BEA65B1B3}"/>
    <cellStyle name="Input 9 2 2 2" xfId="16130" xr:uid="{0B6B1848-B86A-4A94-ACF5-E88F5D364822}"/>
    <cellStyle name="Input 9 2 2 2 2" xfId="16131" xr:uid="{142E1675-750C-4589-809C-809E70B2FC46}"/>
    <cellStyle name="Input 9 2 2 3" xfId="16132" xr:uid="{CC34D385-0F67-4F17-A12B-1A4885BCE7AB}"/>
    <cellStyle name="Input 9 2 2 4" xfId="16133" xr:uid="{6DCB7922-9844-4BD1-ADE5-51E89199D486}"/>
    <cellStyle name="Input 9 2 2 5" xfId="16129" xr:uid="{5DAE0488-11B5-45C3-89A6-181E52DFD845}"/>
    <cellStyle name="Input 9 2 3" xfId="16134" xr:uid="{5ABF0397-685F-41EE-BF0F-1CE7E44B8901}"/>
    <cellStyle name="Input 9 2 3 2" xfId="16135" xr:uid="{7A6834DC-B861-4F06-B24B-4D240FD1C324}"/>
    <cellStyle name="Input 9 2 4" xfId="16136" xr:uid="{6AE8BABB-4763-4319-88FB-B84486BEE271}"/>
    <cellStyle name="Input 9 2 5" xfId="16137" xr:uid="{E18C5DE1-51F6-455A-BF73-7A41A88BA73E}"/>
    <cellStyle name="Input 9 2 6" xfId="16138" xr:uid="{329470B1-323F-4A88-B3F8-110C5D491FFE}"/>
    <cellStyle name="Input 9 2 7" xfId="6918" xr:uid="{119BCBCC-4DC4-4CAF-A00E-A736C4404EB2}"/>
    <cellStyle name="Input 9 3" xfId="1674" xr:uid="{B2A295B9-B170-4058-8F43-F73912A0313F}"/>
    <cellStyle name="Input 9 3 2" xfId="1675" xr:uid="{3E6880F0-22D3-43C5-9C03-3B749D9ED566}"/>
    <cellStyle name="Input 9 3 2 2" xfId="16140" xr:uid="{2544B8CF-5F6D-4471-A7E6-949105E3BA54}"/>
    <cellStyle name="Input 9 3 2 2 2" xfId="16141" xr:uid="{DC573092-4160-4A6C-A345-C20AD7C6D0D8}"/>
    <cellStyle name="Input 9 3 2 3" xfId="16142" xr:uid="{D6371E7D-B3DD-4348-8BA5-789B256605C2}"/>
    <cellStyle name="Input 9 3 2 4" xfId="16143" xr:uid="{BB3694A9-D688-4434-9A05-6AB23537DB8E}"/>
    <cellStyle name="Input 9 3 2 5" xfId="16139" xr:uid="{03A83105-63B5-484C-9065-DD50BDC1A7A3}"/>
    <cellStyle name="Input 9 3 3" xfId="16144" xr:uid="{2F924BD7-8519-43E1-8412-580D6BD00CF4}"/>
    <cellStyle name="Input 9 3 3 2" xfId="16145" xr:uid="{F1160AD8-1EC4-4377-856E-584C2515121A}"/>
    <cellStyle name="Input 9 3 4" xfId="16146" xr:uid="{11071E1A-81E1-4C28-93AF-1E87F8B5BA43}"/>
    <cellStyle name="Input 9 3 5" xfId="16147" xr:uid="{B8679ECB-C4D2-4601-BDC4-7C68D2F8A547}"/>
    <cellStyle name="Input 9 3 6" xfId="16148" xr:uid="{39E9E45A-E3E3-4B80-9E14-AF85CA1E5104}"/>
    <cellStyle name="Input 9 3 7" xfId="6919" xr:uid="{DBE9669C-A3AB-4E8A-AD7F-98FF4127E640}"/>
    <cellStyle name="Input 9 4" xfId="1676" xr:uid="{C20ED7E8-C481-4298-8EEB-D69D4E933A27}"/>
    <cellStyle name="Input 9 4 2" xfId="1677" xr:uid="{EF31F7BE-3609-46E6-B1A6-36F610F1F11C}"/>
    <cellStyle name="Input 9 4 2 2" xfId="16150" xr:uid="{0C57EA34-535D-4A17-93BF-3ABB0D896D68}"/>
    <cellStyle name="Input 9 4 2 2 2" xfId="16151" xr:uid="{1BF47734-3616-4ECE-9C54-FB532E63045C}"/>
    <cellStyle name="Input 9 4 2 3" xfId="16152" xr:uid="{A3119814-3FDE-4D81-B3D6-EDCD92CF143E}"/>
    <cellStyle name="Input 9 4 2 4" xfId="16153" xr:uid="{64FCE0E8-0635-4F65-86CC-F83E046939B5}"/>
    <cellStyle name="Input 9 4 2 5" xfId="16149" xr:uid="{28E3AF5F-38DB-4013-ADEB-02C627700CBB}"/>
    <cellStyle name="Input 9 4 3" xfId="16154" xr:uid="{E4325703-1EBA-44B0-A2C1-2C6B2EBE84C6}"/>
    <cellStyle name="Input 9 4 3 2" xfId="16155" xr:uid="{BDB21F4C-ABBD-4598-874A-00BB26B9B539}"/>
    <cellStyle name="Input 9 4 4" xfId="16156" xr:uid="{3B8D9E69-5933-41FB-9D3F-81AA4F56A02A}"/>
    <cellStyle name="Input 9 4 5" xfId="16157" xr:uid="{E1B4D9D6-36FB-4B61-A6EB-DC7D49BBC629}"/>
    <cellStyle name="Input 9 4 6" xfId="16158" xr:uid="{36E87B67-56A8-4CDA-84AF-6AF15B9D2540}"/>
    <cellStyle name="Input 9 4 7" xfId="6920" xr:uid="{D528DB4F-FC37-4601-926A-407E70170D49}"/>
    <cellStyle name="Input 9 5" xfId="1678" xr:uid="{E9D621C0-E428-4CD9-BB35-CD8E888535CB}"/>
    <cellStyle name="Input 9 5 2" xfId="1679" xr:uid="{16436C18-9541-4783-87AB-9F6ACB375607}"/>
    <cellStyle name="Input 9 5 2 2" xfId="16160" xr:uid="{FB6C33BF-E4EB-4255-B120-C442191DFF3A}"/>
    <cellStyle name="Input 9 5 2 2 2" xfId="16161" xr:uid="{8310BCA9-97F7-46EE-B536-D7E565C2CE2B}"/>
    <cellStyle name="Input 9 5 2 3" xfId="16162" xr:uid="{50795BB0-2C44-4C28-8B84-6E4AC57B888F}"/>
    <cellStyle name="Input 9 5 2 4" xfId="16163" xr:uid="{91DDDFD4-A9DA-4C0F-8A26-BB8E54862EF7}"/>
    <cellStyle name="Input 9 5 2 5" xfId="16159" xr:uid="{14458564-BB3F-4EDC-8880-F8FF5EE15A24}"/>
    <cellStyle name="Input 9 5 3" xfId="16164" xr:uid="{A11F46DC-EF31-4969-AC73-652C7F2C0492}"/>
    <cellStyle name="Input 9 5 3 2" xfId="16165" xr:uid="{33692703-2134-46AF-AF81-D39291EF4CC6}"/>
    <cellStyle name="Input 9 5 4" xfId="16166" xr:uid="{6B79A080-3F6E-49A1-95F6-52D5F77782BF}"/>
    <cellStyle name="Input 9 5 5" xfId="16167" xr:uid="{5ACB8EE5-8A4E-4A24-ABAE-6A4AD814C17C}"/>
    <cellStyle name="Input 9 5 6" xfId="16168" xr:uid="{D02E385A-AD85-4FA5-8B25-6AE474DEAF36}"/>
    <cellStyle name="Input 9 5 7" xfId="6921" xr:uid="{8126617B-C782-4F7F-BB4E-D6585E5FA08D}"/>
    <cellStyle name="Input 9 6" xfId="1680" xr:uid="{DF532738-C699-4572-A919-AC9B2ECA4BE5}"/>
    <cellStyle name="Input 9 6 2" xfId="1681" xr:uid="{1F4727BB-86F7-417C-8A6C-1097BBD36EE8}"/>
    <cellStyle name="Input 9 6 2 2" xfId="16170" xr:uid="{C9D1A671-2523-478C-AE26-1651D8912D1D}"/>
    <cellStyle name="Input 9 6 2 2 2" xfId="16171" xr:uid="{4A7E1A98-37CD-4108-A4EF-7432F9F0FECE}"/>
    <cellStyle name="Input 9 6 2 3" xfId="16172" xr:uid="{2502D48A-8F28-4C5B-B06C-A0A9BF2BFD1A}"/>
    <cellStyle name="Input 9 6 2 4" xfId="16173" xr:uid="{0EF203B1-1DD1-4967-88D7-DD8849B8AC9E}"/>
    <cellStyle name="Input 9 6 2 5" xfId="16169" xr:uid="{70BE52DC-21A4-4FA1-ADD4-A6F66AE6E355}"/>
    <cellStyle name="Input 9 6 3" xfId="16174" xr:uid="{2F38D7CB-B039-4C80-8ABB-531BA6939962}"/>
    <cellStyle name="Input 9 6 3 2" xfId="16175" xr:uid="{38814E80-CC1E-470A-B9C4-4093F32680B2}"/>
    <cellStyle name="Input 9 6 4" xfId="16176" xr:uid="{500B1148-9503-47E4-B152-6B9A8F6ECA30}"/>
    <cellStyle name="Input 9 6 5" xfId="16177" xr:uid="{CE4623E1-3EB0-4184-814D-E8AB692EBD54}"/>
    <cellStyle name="Input 9 6 6" xfId="16178" xr:uid="{71971E0A-7082-47C5-958A-7313D54CF870}"/>
    <cellStyle name="Input 9 6 7" xfId="6922" xr:uid="{8E602F7A-2C5A-4254-8FB8-436248E29DD9}"/>
    <cellStyle name="Input 9 7" xfId="1682" xr:uid="{5768C6F2-6F3E-488E-BED6-5AFF6A740645}"/>
    <cellStyle name="Input 9 7 2" xfId="1683" xr:uid="{C8C93694-6914-41BF-8AFB-7B9B51C3ED07}"/>
    <cellStyle name="Input 9 7 2 2" xfId="16180" xr:uid="{F2AD69EC-7148-4137-B930-385239E6E5C0}"/>
    <cellStyle name="Input 9 7 2 2 2" xfId="16181" xr:uid="{F085FE86-EA80-4211-A7A3-FD828CF5551F}"/>
    <cellStyle name="Input 9 7 2 3" xfId="16182" xr:uid="{8285879F-815A-45BE-8DED-8DFB5910DB6F}"/>
    <cellStyle name="Input 9 7 2 4" xfId="16183" xr:uid="{E474E023-392D-4FC4-B5D7-BA3749E4D75A}"/>
    <cellStyle name="Input 9 7 2 5" xfId="16179" xr:uid="{5DE7AD19-3066-483D-A25C-7D4500900C4C}"/>
    <cellStyle name="Input 9 7 3" xfId="16184" xr:uid="{B21D3C84-F3E0-4990-8877-7147B73F3059}"/>
    <cellStyle name="Input 9 7 3 2" xfId="16185" xr:uid="{A11DD0A3-4F3D-4DD8-B06A-71D4E3D32E80}"/>
    <cellStyle name="Input 9 7 4" xfId="16186" xr:uid="{3E5A0B6C-4391-4487-9570-9A11D1B3CC67}"/>
    <cellStyle name="Input 9 7 5" xfId="16187" xr:uid="{A44F3FD8-BE4D-4435-866A-950EF89CBD92}"/>
    <cellStyle name="Input 9 7 6" xfId="16188" xr:uid="{562979F6-88C4-4395-AB91-BEB2BCCCC554}"/>
    <cellStyle name="Input 9 7 7" xfId="6923" xr:uid="{F4C59D04-3AC4-4D90-AC49-47DEDC7C63FA}"/>
    <cellStyle name="Input 9 8" xfId="1684" xr:uid="{31A91C53-3434-4EE4-BCBB-2E4CFEA22000}"/>
    <cellStyle name="Input 9 8 2" xfId="16190" xr:uid="{950756EF-1A6B-4C74-8BC1-0B0FAA402482}"/>
    <cellStyle name="Input 9 8 2 2" xfId="16191" xr:uid="{12C671EA-6CF8-46BD-A49A-6855D6A659A1}"/>
    <cellStyle name="Input 9 8 2 2 2" xfId="16192" xr:uid="{80C9DF52-98A9-49F5-B03A-FCC1C88601EE}"/>
    <cellStyle name="Input 9 8 2 3" xfId="16193" xr:uid="{61CB848C-F4BD-4D2B-9D0C-D0C5F02BCA26}"/>
    <cellStyle name="Input 9 8 2 4" xfId="16194" xr:uid="{58C791F1-68BB-43AB-984C-5F0724424C4A}"/>
    <cellStyle name="Input 9 8 3" xfId="16195" xr:uid="{01521355-C26B-4563-8012-39582BC7746A}"/>
    <cellStyle name="Input 9 8 3 2" xfId="16196" xr:uid="{7D9E0009-ECC6-41EF-8E30-FA1A0C694907}"/>
    <cellStyle name="Input 9 8 4" xfId="16197" xr:uid="{0B777509-9155-4391-B9D6-72681F9D4510}"/>
    <cellStyle name="Input 9 8 5" xfId="16198" xr:uid="{56FBAC47-5437-4DAF-8138-E38FF08099AC}"/>
    <cellStyle name="Input 9 8 6" xfId="16189" xr:uid="{BAD28377-7838-4C84-A4EB-F28F88618CE4}"/>
    <cellStyle name="Input 9 9" xfId="5296" xr:uid="{4EDF649D-0381-458A-9232-5CF0ECB733B0}"/>
    <cellStyle name="Input 9 9 2" xfId="16200" xr:uid="{8DB555C3-6753-4526-8564-C17A55E5317F}"/>
    <cellStyle name="Input 9 9 2 2" xfId="16201" xr:uid="{D796A4BD-723D-468D-9F59-78501100969C}"/>
    <cellStyle name="Input 9 9 3" xfId="16202" xr:uid="{3166CD6C-565B-45B6-8F68-814489F3B88C}"/>
    <cellStyle name="Input 9 9 4" xfId="16203" xr:uid="{56721E3C-FAC4-4FEC-8234-4D610DA7DD52}"/>
    <cellStyle name="Input 9 9 5" xfId="16199" xr:uid="{152BC3CD-33AC-4622-80FC-1BAB7A04B9A7}"/>
    <cellStyle name="Koblet celle" xfId="1975" builtinId="24" customBuiltin="1"/>
    <cellStyle name="Koblet celle 2" xfId="1685" xr:uid="{61AAFE17-767F-4F20-BF6D-4A67AD5041CD}"/>
    <cellStyle name="Koblet celle 2 2" xfId="16204" xr:uid="{46218608-2D5E-4055-A2AB-80A2A3F37471}"/>
    <cellStyle name="Koblet celle 2 3" xfId="16205" xr:uid="{CD384DE1-737F-40E8-A975-DD1BD80F9BE7}"/>
    <cellStyle name="Komma" xfId="1" builtinId="3"/>
    <cellStyle name="Komma 10" xfId="32438" xr:uid="{4BDB658A-3B91-4C6E-8DFC-CBDDB274D895}"/>
    <cellStyle name="Komma 10 2" xfId="32501" xr:uid="{3A29E3D5-A439-477D-81F3-1614C476EF53}"/>
    <cellStyle name="Komma 11" xfId="32392" xr:uid="{F6D172A5-3529-4512-93EF-9D1602C34443}"/>
    <cellStyle name="Komma 12" xfId="32503" xr:uid="{9118A5EC-A9FD-4D7F-8168-9580190FB5E5}"/>
    <cellStyle name="Komma 13" xfId="32374" xr:uid="{BE3F777D-03AD-4AA4-BC3D-C007A27070FE}"/>
    <cellStyle name="Komma 14" xfId="32509" xr:uid="{4A1C0FEA-9C54-4133-8A08-D503FD8044BC}"/>
    <cellStyle name="Komma 2" xfId="6" xr:uid="{00000000-0005-0000-0000-00001B000000}"/>
    <cellStyle name="Komma 2 2" xfId="11" xr:uid="{00000000-0005-0000-0000-00001C000000}"/>
    <cellStyle name="Komma 2 2 2" xfId="45" xr:uid="{00000000-0005-0000-0000-00001D000000}"/>
    <cellStyle name="Komma 2 2 2 2" xfId="16206" xr:uid="{1DB2C7C8-2342-46E1-AAFC-C83703964827}"/>
    <cellStyle name="Komma 2 2 2 2 2" xfId="32493" xr:uid="{C450C785-2E22-4491-B62A-2BBFA6ED1257}"/>
    <cellStyle name="Komma 2 2 2 2 3" xfId="32430" xr:uid="{9C97A8A0-FCF9-456C-84BB-D01B42E05FF6}"/>
    <cellStyle name="Komma 2 2 2 3" xfId="16207" xr:uid="{1AD31601-6AAB-457D-8552-58B1A8BA4B7B}"/>
    <cellStyle name="Komma 2 2 2 3 2" xfId="32407" xr:uid="{9638C9AF-115C-4733-9A8F-61E2F1429F5B}"/>
    <cellStyle name="Komma 2 2 2 4" xfId="1688" xr:uid="{89831101-4F42-4D02-B723-21452A7E3A74}"/>
    <cellStyle name="Komma 2 2 3" xfId="39" xr:uid="{00000000-0005-0000-0000-00001E000000}"/>
    <cellStyle name="Komma 2 2 3 2" xfId="5201" xr:uid="{0D9CA524-0026-4CFB-A873-14BCE3CCE12F}"/>
    <cellStyle name="Komma 2 2 3 2 2" xfId="16208" xr:uid="{A1D63D8F-D794-448F-BDA7-5DE175AD94AD}"/>
    <cellStyle name="Komma 2 2 3 2 2 2" xfId="32487" xr:uid="{6A4ED3F2-DB80-4907-93C9-510F4D090643}"/>
    <cellStyle name="Komma 2 2 3 2 3" xfId="32424" xr:uid="{F971E51D-E717-4C39-B4E5-855182CB0184}"/>
    <cellStyle name="Komma 2 2 3 3" xfId="16209" xr:uid="{B6C25FE5-C95F-42FD-988C-CD9E2EB8AA00}"/>
    <cellStyle name="Komma 2 2 3 3 2" xfId="32401" xr:uid="{E1736960-A7F1-4450-A0E1-7C819910DB8E}"/>
    <cellStyle name="Komma 2 2 3 4" xfId="1689" xr:uid="{10C95819-7E15-4F35-970F-1BFEE721C176}"/>
    <cellStyle name="Komma 2 2 4" xfId="1690" xr:uid="{3CE617EF-05EF-458B-AEE1-42B2730CB0AF}"/>
    <cellStyle name="Komma 2 2 4 2" xfId="16210" xr:uid="{301C59FF-72E4-4C5D-8FB8-FA3410C91491}"/>
    <cellStyle name="Komma 2 2 4 2 2" xfId="32480" xr:uid="{31331D71-3720-4E9F-B95A-A6A3539E0B0B}"/>
    <cellStyle name="Komma 2 2 4 3" xfId="16211" xr:uid="{BDB15752-DEB4-4E9B-94C1-C0F5AF8F0121}"/>
    <cellStyle name="Komma 2 2 4 4" xfId="32417" xr:uid="{13FB1B53-14CE-43A3-BE06-C7052D9A056B}"/>
    <cellStyle name="Komma 2 2 5" xfId="16212" xr:uid="{011E0DEB-6D09-4B45-AEE6-AB06D019553C}"/>
    <cellStyle name="Komma 2 2 5 2" xfId="32395" xr:uid="{969EA1E0-24E4-4BF4-9418-63A7AF3CAD85}"/>
    <cellStyle name="Komma 2 2 6" xfId="16213" xr:uid="{06629548-1726-41BE-BBE7-49FE5C1051C2}"/>
    <cellStyle name="Komma 2 2 7" xfId="1687" xr:uid="{0E5597E8-B71B-4ECE-85CD-1E977BDA832F}"/>
    <cellStyle name="Komma 2 2_B2 Rapportering til Statsr(NTO)" xfId="55" xr:uid="{00000000-0005-0000-0000-00001F000000}"/>
    <cellStyle name="Komma 2 3" xfId="14" xr:uid="{00000000-0005-0000-0000-000020000000}"/>
    <cellStyle name="Komma 2 3 2" xfId="15" xr:uid="{00000000-0005-0000-0000-000021000000}"/>
    <cellStyle name="Komma 2 3 2 2" xfId="49" xr:uid="{00000000-0005-0000-0000-000022000000}"/>
    <cellStyle name="Komma 2 3 2 2 2" xfId="16214" xr:uid="{52FAB133-C9A2-4FC5-83C2-662246A3829E}"/>
    <cellStyle name="Komma 2 3 2 2 2 2" xfId="32496" xr:uid="{BAB6CD83-8D8A-4B41-8E98-1079DF49F8A1}"/>
    <cellStyle name="Komma 2 3 2 2 2 3" xfId="32433" xr:uid="{9D7772C5-8F72-4E16-9A51-229FB43322FE}"/>
    <cellStyle name="Komma 2 3 2 2 3" xfId="32410" xr:uid="{65157862-05B4-4831-B28F-E4F505733C5D}"/>
    <cellStyle name="Komma 2 3 2 2 4" xfId="32388" xr:uid="{8013A072-B3C4-40D9-8D2C-BB4E52EEC136}"/>
    <cellStyle name="Komma 2 3 2 3" xfId="42" xr:uid="{00000000-0005-0000-0000-000023000000}"/>
    <cellStyle name="Komma 2 3 2 3 2" xfId="32427" xr:uid="{3A3FCDC8-2C20-4BD9-8659-65798A59460C}"/>
    <cellStyle name="Komma 2 3 2 3 2 2" xfId="32490" xr:uid="{E55581AD-1E14-4465-B22C-6ACDAA528EBD}"/>
    <cellStyle name="Komma 2 3 2 3 3" xfId="32404" xr:uid="{281D6C3E-44AF-45B4-8415-1B9DC9060086}"/>
    <cellStyle name="Komma 2 3 2 3 4" xfId="32383" xr:uid="{873DE4A4-E5AE-4A15-9899-79686BAE9A14}"/>
    <cellStyle name="Komma 2 3 2 4" xfId="32420" xr:uid="{9A3AAD99-0ECB-4D46-9918-75417DFB5B82}"/>
    <cellStyle name="Komma 2 3 2 4 2" xfId="32483" xr:uid="{BAD4EA3C-B17C-49D5-9F28-75E4D9764F37}"/>
    <cellStyle name="Komma 2 3 2 5" xfId="32398" xr:uid="{A21CBF9E-1F1C-4389-BBD0-D8FAE658ACCF}"/>
    <cellStyle name="Komma 2 3 2 6" xfId="32378" xr:uid="{018BBBAE-529C-40ED-8F4C-B2CED931BD40}"/>
    <cellStyle name="Komma 2 3 2_B2 Rapportering til Statsr(NTO)" xfId="57" xr:uid="{00000000-0005-0000-0000-000024000000}"/>
    <cellStyle name="Komma 2 3 3" xfId="48" xr:uid="{00000000-0005-0000-0000-000025000000}"/>
    <cellStyle name="Komma 2 3 3 2" xfId="16215" xr:uid="{FD98A278-8AD7-4FEA-B440-A188693AF032}"/>
    <cellStyle name="Komma 2 3 3 2 2" xfId="32495" xr:uid="{6EE5F8F9-BE19-43BA-B2D7-E096ED781026}"/>
    <cellStyle name="Komma 2 3 3 2 3" xfId="32432" xr:uid="{81C24428-0DEE-46CC-B81B-919BF0129A33}"/>
    <cellStyle name="Komma 2 3 3 3" xfId="32409" xr:uid="{A4D55E52-57D5-4222-B03B-4BA1FE5D7403}"/>
    <cellStyle name="Komma 2 3 3 4" xfId="32387" xr:uid="{FDED6F80-6C40-4CEE-9656-87CBFAECE6AA}"/>
    <cellStyle name="Komma 2 3 4" xfId="41" xr:uid="{00000000-0005-0000-0000-000026000000}"/>
    <cellStyle name="Komma 2 3 4 2" xfId="32426" xr:uid="{32B6BC0A-CDF4-46D7-9B6E-D422636BCB92}"/>
    <cellStyle name="Komma 2 3 4 2 2" xfId="32489" xr:uid="{E13A6F75-B0EB-41FA-B7C9-64E7273FD58D}"/>
    <cellStyle name="Komma 2 3 4 3" xfId="32403" xr:uid="{163FEA38-F2BF-4B3E-91B4-277637B0F888}"/>
    <cellStyle name="Komma 2 3 4 4" xfId="32382" xr:uid="{F94EC05B-084B-4490-BDCC-0BAD41C500C5}"/>
    <cellStyle name="Komma 2 3 5" xfId="1691" xr:uid="{0314808C-DC2C-4398-80C4-7723D427A607}"/>
    <cellStyle name="Komma 2 3 5 2" xfId="32482" xr:uid="{D54CFC34-981F-4BE2-8301-17447184EFF4}"/>
    <cellStyle name="Komma 2 3 5 3" xfId="32419" xr:uid="{1BA99AB2-0395-4EC8-BC56-41CD15D3A2BA}"/>
    <cellStyle name="Komma 2 3 6" xfId="32397" xr:uid="{ED91A5FD-BE6B-408A-9A2B-F15636E5A1F1}"/>
    <cellStyle name="Komma 2 3 7" xfId="32377" xr:uid="{6DDEB8B3-AD66-4938-B6B6-AB01EDA4B93C}"/>
    <cellStyle name="Komma 2 3_B2 Rapportering til Statsr(NTO)" xfId="56" xr:uid="{00000000-0005-0000-0000-000027000000}"/>
    <cellStyle name="Komma 2 4" xfId="43" xr:uid="{00000000-0005-0000-0000-000028000000}"/>
    <cellStyle name="Komma 2 4 2" xfId="16216" xr:uid="{B483E8FF-CD77-4C53-8FBB-B3FC376A97BA}"/>
    <cellStyle name="Komma 2 4 2 2" xfId="32491" xr:uid="{2CF18D5E-E5BC-4956-B7AF-C1AF77364191}"/>
    <cellStyle name="Komma 2 4 2 3" xfId="32428" xr:uid="{48480F99-B01A-4196-B5BE-AC65C229A8DD}"/>
    <cellStyle name="Komma 2 4 3" xfId="16217" xr:uid="{9BAA0C9A-B113-4458-947E-A273D716C7E3}"/>
    <cellStyle name="Komma 2 4 3 2" xfId="32405" xr:uid="{B3E79FD6-0CDA-4D7D-A809-532038E198FB}"/>
    <cellStyle name="Komma 2 4 4" xfId="32384" xr:uid="{6A43761E-3653-4868-BC85-F5B36E9BEDFB}"/>
    <cellStyle name="Komma 2 5" xfId="37" xr:uid="{00000000-0005-0000-0000-000029000000}"/>
    <cellStyle name="Komma 2 5 2" xfId="16218" xr:uid="{97B7C709-C74A-4337-A802-984171F9347C}"/>
    <cellStyle name="Komma 2 5 2 2" xfId="32485" xr:uid="{95BA4CD9-6298-41B7-838F-F81DA2DC77B4}"/>
    <cellStyle name="Komma 2 5 2 3" xfId="32422" xr:uid="{10C48A80-6AC8-47F2-AC10-DE3750B73578}"/>
    <cellStyle name="Komma 2 5 3" xfId="32399" xr:uid="{6D82865F-FE47-473E-BEBB-1658CB2A7546}"/>
    <cellStyle name="Komma 2 5 4" xfId="32379" xr:uid="{C9E0A3BA-562F-4D38-9ACF-8BD94E3834D0}"/>
    <cellStyle name="Komma 2 6" xfId="16219" xr:uid="{CE23D7F7-4E5B-495E-B0BD-5E7FF81E10E4}"/>
    <cellStyle name="Komma 2 6 2" xfId="32478" xr:uid="{968736AE-1ADB-484B-8F41-8E15A9B6AC4B}"/>
    <cellStyle name="Komma 2 6 3" xfId="32415" xr:uid="{F1D1BDCA-0DDB-4F01-8588-AECD1623236F}"/>
    <cellStyle name="Komma 2 7" xfId="1686" xr:uid="{4F64A0C0-96E2-4E6D-A464-8F1A75BD4FC1}"/>
    <cellStyle name="Komma 2 7 2" xfId="32393" xr:uid="{E462320E-AC9A-4B6B-8420-570B85280E69}"/>
    <cellStyle name="Komma 2_B2 Rapportering til Statsr(NTO)" xfId="54" xr:uid="{00000000-0005-0000-0000-00002A000000}"/>
    <cellStyle name="Komma 3" xfId="53" xr:uid="{00000000-0005-0000-0000-00002B000000}"/>
    <cellStyle name="Komma 3 10" xfId="1693" xr:uid="{543E47A3-6665-4684-8D58-5D4858E98555}"/>
    <cellStyle name="Komma 3 10 2" xfId="16220" xr:uid="{0041A12E-5026-40B1-B7D9-6087EAD5E182}"/>
    <cellStyle name="Komma 3 10 3" xfId="16221" xr:uid="{D0EC4C81-2416-417E-928D-8D60C43F3805}"/>
    <cellStyle name="Komma 3 11" xfId="1694" xr:uid="{E2F3CF94-A658-4172-8B7F-13DE2ECD5925}"/>
    <cellStyle name="Komma 3 11 2" xfId="5157" xr:uid="{C0A606F6-8339-44EA-82CE-BF8A30081FE5}"/>
    <cellStyle name="Komma 3 11 2 2" xfId="16223" xr:uid="{2D1BA937-49C3-4764-8839-BF84DD6D2777}"/>
    <cellStyle name="Komma 3 11 2 3" xfId="16224" xr:uid="{50CB4A98-6A2B-48D9-ACFF-FD556BA1EF18}"/>
    <cellStyle name="Komma 3 11 2 4" xfId="16222" xr:uid="{DC05A915-9472-42F0-B197-543CFA68662D}"/>
    <cellStyle name="Komma 3 11 3" xfId="16225" xr:uid="{FF7A0A0A-436D-4D4D-A35B-6CFB7F7F9431}"/>
    <cellStyle name="Komma 3 11 3 2" xfId="16226" xr:uid="{F1D11B12-063D-4B4C-A3E1-DC2583281814}"/>
    <cellStyle name="Komma 3 11 4" xfId="16227" xr:uid="{B1ADF6F8-3681-4A3F-A290-E31486B5E59C}"/>
    <cellStyle name="Komma 3 11 5" xfId="16228" xr:uid="{E5D2D80C-0F13-4AFB-982C-F7B3C7DD9EDE}"/>
    <cellStyle name="Komma 3 12" xfId="1695" xr:uid="{9110269C-7305-4FF8-9B38-E1C0C92CA030}"/>
    <cellStyle name="Komma 3 12 2" xfId="16230" xr:uid="{67E560AB-2EDD-4BA6-875F-0F65EC5DAB24}"/>
    <cellStyle name="Komma 3 12 3" xfId="16231" xr:uid="{EBE34C2B-47A3-4162-90DC-40B2FD9429BC}"/>
    <cellStyle name="Komma 3 12 4" xfId="16229" xr:uid="{0AA818E1-2FA1-46A5-AF3C-B0FB30DF303D}"/>
    <cellStyle name="Komma 3 13" xfId="1696" xr:uid="{A00062AF-16EB-4C54-A486-387BE9F67DBF}"/>
    <cellStyle name="Komma 3 13 2" xfId="16233" xr:uid="{5FAED34F-4C8C-49A2-A064-10A0AC603441}"/>
    <cellStyle name="Komma 3 13 3" xfId="16234" xr:uid="{D61DDB79-6302-455F-A912-80B1A2008CC8}"/>
    <cellStyle name="Komma 3 13 4" xfId="16232" xr:uid="{88B337CE-84FD-4A92-A2E0-7A40AC575D2A}"/>
    <cellStyle name="Komma 3 14" xfId="1697" xr:uid="{CCE14496-8D56-4F0F-9D98-301C3C6902F5}"/>
    <cellStyle name="Komma 3 14 2" xfId="16236" xr:uid="{53B5B2DD-63E3-4547-B075-2CF3A6B6FD94}"/>
    <cellStyle name="Komma 3 14 3" xfId="16237" xr:uid="{F15447D1-AB4E-46BA-9307-EA000D9D438B}"/>
    <cellStyle name="Komma 3 14 4" xfId="16235" xr:uid="{CEB52E54-8CBA-4B3B-91D5-8BA97B34D3CA}"/>
    <cellStyle name="Komma 3 15" xfId="16238" xr:uid="{3A574551-6E91-4F6B-9EAB-0054C4FF9EA5}"/>
    <cellStyle name="Komma 3 15 2" xfId="16239" xr:uid="{2B7DFA0B-A9B9-4EE5-A043-853A0CD44CCA}"/>
    <cellStyle name="Komma 3 15 3" xfId="16240" xr:uid="{5CA7D233-8F15-4DB7-95E3-A0F610379678}"/>
    <cellStyle name="Komma 3 16" xfId="16241" xr:uid="{DB45C992-FABB-4447-BAB9-B65405CC73EA}"/>
    <cellStyle name="Komma 3 17" xfId="16242" xr:uid="{6F5498A9-DCDB-48AE-A537-3EA6832F3A3B}"/>
    <cellStyle name="Komma 3 18" xfId="1692" xr:uid="{80F24DF2-9DDD-42F0-985C-EA6051AE045D}"/>
    <cellStyle name="Komma 3 19" xfId="32389" xr:uid="{B76EF3F1-E04C-45B0-A0AB-2E7F97AEFD84}"/>
    <cellStyle name="Komma 3 2" xfId="1698" xr:uid="{A2B761B2-9DAC-4BF1-A580-84531EBC1A69}"/>
    <cellStyle name="Komma 3 2 10" xfId="1699" xr:uid="{02CF632C-85DB-4D21-8548-376870156794}"/>
    <cellStyle name="Komma 3 2 10 2" xfId="5158" xr:uid="{02B8E246-6332-4220-AA72-B2437C112F8E}"/>
    <cellStyle name="Komma 3 2 10 2 2" xfId="16244" xr:uid="{BA770485-19D3-4063-8782-A27C95A4CEA3}"/>
    <cellStyle name="Komma 3 2 10 2 3" xfId="16245" xr:uid="{AB6922EF-74CC-4EEB-AAC3-AA055EAF121C}"/>
    <cellStyle name="Komma 3 2 10 2 4" xfId="16243" xr:uid="{C37D8395-BD56-43D1-92F6-897A23842E55}"/>
    <cellStyle name="Komma 3 2 10 3" xfId="16246" xr:uid="{4D1B7E0B-1887-4ADD-9A4B-DD651521A554}"/>
    <cellStyle name="Komma 3 2 10 3 2" xfId="16247" xr:uid="{57571C67-E6A7-431D-9A5D-1C4DFC7CF6DC}"/>
    <cellStyle name="Komma 3 2 10 4" xfId="16248" xr:uid="{5DFCEC74-915A-400C-B95A-CFC914A76364}"/>
    <cellStyle name="Komma 3 2 10 5" xfId="16249" xr:uid="{44984308-09D8-4DEA-9C58-9AD8414FF46A}"/>
    <cellStyle name="Komma 3 2 11" xfId="1700" xr:uid="{2DEDF15F-0B42-42E7-81C7-E095BD2D42CF}"/>
    <cellStyle name="Komma 3 2 11 2" xfId="16251" xr:uid="{949D641A-2110-4B7A-8A80-78CC33B35A6C}"/>
    <cellStyle name="Komma 3 2 11 3" xfId="16252" xr:uid="{397102CE-4E78-4C63-AD8D-D52FB2604C4F}"/>
    <cellStyle name="Komma 3 2 11 4" xfId="16250" xr:uid="{9EFC90EF-7494-4890-AC81-675B6BE2387E}"/>
    <cellStyle name="Komma 3 2 12" xfId="1701" xr:uid="{F66DCC55-A479-45D1-8147-6F3230DC596E}"/>
    <cellStyle name="Komma 3 2 12 2" xfId="16254" xr:uid="{3C50C8A3-8840-4110-82BE-D42F6C85106E}"/>
    <cellStyle name="Komma 3 2 12 3" xfId="16255" xr:uid="{59CC3E56-C5C8-47AC-9725-F9A565A3ED72}"/>
    <cellStyle name="Komma 3 2 12 4" xfId="16253" xr:uid="{51BA0CB9-7663-4D6A-B1C9-A500F4BEBDDA}"/>
    <cellStyle name="Komma 3 2 13" xfId="1702" xr:uid="{8D128B63-8D9C-4B45-82BC-12DEA7417F9E}"/>
    <cellStyle name="Komma 3 2 13 2" xfId="16257" xr:uid="{1B36E4A5-FAA3-4EE6-8558-0D999CE7B557}"/>
    <cellStyle name="Komma 3 2 13 3" xfId="16258" xr:uid="{25FA7EA4-78FA-4FBD-BC9D-EB313D3ABB30}"/>
    <cellStyle name="Komma 3 2 13 4" xfId="16256" xr:uid="{A42ED965-8B41-4880-93ED-3F04FF41F878}"/>
    <cellStyle name="Komma 3 2 14" xfId="16259" xr:uid="{563FB887-9FA1-4B2F-9B92-B4B8608476E0}"/>
    <cellStyle name="Komma 3 2 14 2" xfId="16260" xr:uid="{F12DB679-5649-41A0-8872-4E0400E3882E}"/>
    <cellStyle name="Komma 3 2 14 3" xfId="16261" xr:uid="{049FA8A6-7CC1-4FC1-970D-42C39B8DB937}"/>
    <cellStyle name="Komma 3 2 15" xfId="16262" xr:uid="{FE822C24-1347-4585-8D72-5C59D4118413}"/>
    <cellStyle name="Komma 3 2 16" xfId="16263" xr:uid="{A8DE757C-B16C-4E7F-889F-0FC0DD63DDBB}"/>
    <cellStyle name="Komma 3 2 17" xfId="32434" xr:uid="{0CC3D760-3E58-4D95-9862-6DECE01F47BF}"/>
    <cellStyle name="Komma 3 2 2" xfId="1703" xr:uid="{2603F5FE-49EC-412E-82FE-5AF50BBCB00B}"/>
    <cellStyle name="Komma 3 2 2 10" xfId="1704" xr:uid="{4194C2E7-3C0C-4BD1-9245-E2F4AE7F2F3A}"/>
    <cellStyle name="Komma 3 2 2 10 2" xfId="16265" xr:uid="{310EEDF0-43A7-4720-B2C0-B2398B4119B1}"/>
    <cellStyle name="Komma 3 2 2 10 3" xfId="16266" xr:uid="{AD367D80-7417-46BC-868B-484BBA9803D1}"/>
    <cellStyle name="Komma 3 2 2 10 4" xfId="16264" xr:uid="{942B537D-7ECD-46B6-8BA5-508F56ADD1F9}"/>
    <cellStyle name="Komma 3 2 2 11" xfId="1705" xr:uid="{DB855CD0-B281-4085-BB12-2C5EE3E3143E}"/>
    <cellStyle name="Komma 3 2 2 11 2" xfId="16268" xr:uid="{59E8966E-9AFF-4590-AAFF-71F5409AF09E}"/>
    <cellStyle name="Komma 3 2 2 11 3" xfId="16269" xr:uid="{1CE9FB06-7D4B-4C36-ABAD-1A36CF677971}"/>
    <cellStyle name="Komma 3 2 2 11 4" xfId="16267" xr:uid="{386436DB-ADB0-4F72-AC67-BD5D31421649}"/>
    <cellStyle name="Komma 3 2 2 12" xfId="1706" xr:uid="{D296F8CE-291A-43E2-9DDA-E6AA1C69DF9A}"/>
    <cellStyle name="Komma 3 2 2 12 2" xfId="16271" xr:uid="{5E86BC5B-7F9A-462A-A6DB-158666D91248}"/>
    <cellStyle name="Komma 3 2 2 12 3" xfId="16272" xr:uid="{41939844-26E1-4A64-8790-EBE761562E24}"/>
    <cellStyle name="Komma 3 2 2 12 4" xfId="16270" xr:uid="{061D7876-A150-4A56-94FE-087AA30DF6D9}"/>
    <cellStyle name="Komma 3 2 2 13" xfId="16273" xr:uid="{B139387F-20E8-41CB-99EE-B6C269393BEE}"/>
    <cellStyle name="Komma 3 2 2 13 2" xfId="16274" xr:uid="{F91C8C61-F808-4BA7-AED4-237B7A24EEBA}"/>
    <cellStyle name="Komma 3 2 2 13 3" xfId="16275" xr:uid="{13C52D6F-9370-4D3E-97B1-9BFAE834CA8C}"/>
    <cellStyle name="Komma 3 2 2 14" xfId="16276" xr:uid="{678BCBF0-F225-4555-B693-DBFF8111CFB7}"/>
    <cellStyle name="Komma 3 2 2 15" xfId="16277" xr:uid="{FEE29BC9-BCD0-4F25-B9DA-B79CD64E41F8}"/>
    <cellStyle name="Komma 3 2 2 16" xfId="32497" xr:uid="{D6C48A3B-380B-4397-A453-56CDDF9E11AA}"/>
    <cellStyle name="Komma 3 2 2 2" xfId="1707" xr:uid="{EEA1E6F1-27D9-4A80-9021-667F6271CEDD}"/>
    <cellStyle name="Komma 3 2 2 2 10" xfId="1708" xr:uid="{E17E4FEB-54B3-40AC-8A50-361B448FC2B0}"/>
    <cellStyle name="Komma 3 2 2 2 10 2" xfId="16279" xr:uid="{A1EB09FA-ADD9-4144-9B86-608C0CDBF1DD}"/>
    <cellStyle name="Komma 3 2 2 2 10 3" xfId="16280" xr:uid="{DF76BFC3-0519-43F0-9E3D-8F7A0EAD10C2}"/>
    <cellStyle name="Komma 3 2 2 2 10 4" xfId="16278" xr:uid="{55EA09CF-26CF-44EE-869B-860CA39046FA}"/>
    <cellStyle name="Komma 3 2 2 2 11" xfId="1709" xr:uid="{D923768C-0CEC-4E62-A373-AF4E7CAB0752}"/>
    <cellStyle name="Komma 3 2 2 2 11 2" xfId="16282" xr:uid="{86B261C8-691A-439C-9226-32394DB08A85}"/>
    <cellStyle name="Komma 3 2 2 2 11 3" xfId="16283" xr:uid="{0AC7951F-BEE9-4C12-B347-161C131EAAEA}"/>
    <cellStyle name="Komma 3 2 2 2 11 4" xfId="16281" xr:uid="{E44ACF01-CF63-4CD4-9315-2FD3E84A429B}"/>
    <cellStyle name="Komma 3 2 2 2 12" xfId="16284" xr:uid="{707CC0B5-2A12-44EB-B20E-77FE7C6F641E}"/>
    <cellStyle name="Komma 3 2 2 2 12 2" xfId="16285" xr:uid="{F488A86D-8C2D-44A2-85BF-6F063FFE9E7B}"/>
    <cellStyle name="Komma 3 2 2 2 12 3" xfId="16286" xr:uid="{7338E883-FD79-4A54-93EA-3F0D5777B67A}"/>
    <cellStyle name="Komma 3 2 2 2 13" xfId="16287" xr:uid="{8807A78B-0678-48CB-93D7-BD84547ED856}"/>
    <cellStyle name="Komma 3 2 2 2 14" xfId="16288" xr:uid="{CBD6C184-794D-4AD3-A4AB-85762C0D9DA0}"/>
    <cellStyle name="Komma 3 2 2 2 2" xfId="1710" xr:uid="{19DAA48D-4661-4C12-84E2-98ADF366D890}"/>
    <cellStyle name="Komma 3 2 2 2 2 2" xfId="1711" xr:uid="{AFC13564-3114-4B27-9BC3-05E4AB157B44}"/>
    <cellStyle name="Komma 3 2 2 2 2 2 2" xfId="1712" xr:uid="{5FB6A44F-85EA-4263-AE57-10C30405D9C4}"/>
    <cellStyle name="Komma 3 2 2 2 2 2 2 2" xfId="16289" xr:uid="{072CA6B5-7D98-4A6C-9574-0F65D72F8515}"/>
    <cellStyle name="Komma 3 2 2 2 2 2 2 3" xfId="16290" xr:uid="{542D5BC5-CE18-4A29-8C48-14552D95DC88}"/>
    <cellStyle name="Komma 3 2 2 2 2 2 3" xfId="16291" xr:uid="{9F7DD7FF-820C-4F30-B30D-84651F6F1B89}"/>
    <cellStyle name="Komma 3 2 2 2 2 2 3 2" xfId="16292" xr:uid="{FFD4DD59-FD8F-471E-BB9F-F80FE6B79112}"/>
    <cellStyle name="Komma 3 2 2 2 2 2 3 3" xfId="16293" xr:uid="{2E853A62-5BA9-4949-80B6-6479232013BB}"/>
    <cellStyle name="Komma 3 2 2 2 2 2 4" xfId="16294" xr:uid="{DC227B05-4038-4C5A-8114-D1EC32736E0A}"/>
    <cellStyle name="Komma 3 2 2 2 2 2 4 2" xfId="16295" xr:uid="{E9F1B2E8-1124-4A9C-BBED-744312E64785}"/>
    <cellStyle name="Komma 3 2 2 2 2 2 4 3" xfId="16296" xr:uid="{14E48B0C-551F-452E-8AA3-FA35D2F307B1}"/>
    <cellStyle name="Komma 3 2 2 2 2 2 5" xfId="16297" xr:uid="{F58BEE49-8E98-40DA-ABF8-2661764A55CC}"/>
    <cellStyle name="Komma 3 2 2 2 2 2 6" xfId="16298" xr:uid="{B43E12F0-A197-493F-8A75-0972FCE9494B}"/>
    <cellStyle name="Komma 3 2 2 2 2 2 7" xfId="16299" xr:uid="{F1DE18B8-6C7C-4797-B8DE-528ECD799A9E}"/>
    <cellStyle name="Komma 3 2 2 2 2 3" xfId="1713" xr:uid="{FA8BAF7E-683A-4DAD-9A46-F7C30B54B8FA}"/>
    <cellStyle name="Komma 3 2 2 2 2 3 2" xfId="16300" xr:uid="{35C15696-BE64-471D-BB5C-6EA623D3278A}"/>
    <cellStyle name="Komma 3 2 2 2 2 3 3" xfId="16301" xr:uid="{11819A38-5EE0-405E-930D-F5A1C48BE5A5}"/>
    <cellStyle name="Komma 3 2 2 2 2 4" xfId="1714" xr:uid="{212E215F-6273-4E8F-8C9C-C3F48B609C25}"/>
    <cellStyle name="Komma 3 2 2 2 2 4 2" xfId="16302" xr:uid="{39B7E283-9BDB-4684-8935-735824425271}"/>
    <cellStyle name="Komma 3 2 2 2 2 4 3" xfId="16303" xr:uid="{83FD6E7D-741A-4366-A109-41455BCD040E}"/>
    <cellStyle name="Komma 3 2 2 2 2 5" xfId="5197" xr:uid="{4EDB953E-BE39-4260-9558-97414F041036}"/>
    <cellStyle name="Komma 3 2 2 2 2 5 2" xfId="16304" xr:uid="{4284AD2F-C3D7-4069-BBA6-9C65B25302C8}"/>
    <cellStyle name="Komma 3 2 2 2 2 6" xfId="16305" xr:uid="{FC4D8D2D-1534-4A70-9B47-58E742726E31}"/>
    <cellStyle name="Komma 3 2 2 2 3" xfId="1715" xr:uid="{4CD6D725-9D57-4E7C-B1E6-3714E7D2D502}"/>
    <cellStyle name="Komma 3 2 2 2 3 10" xfId="16306" xr:uid="{7ABE9D58-FA03-41D0-B14F-F3E2F4DC2A47}"/>
    <cellStyle name="Komma 3 2 2 2 3 2" xfId="1716" xr:uid="{9160FB38-88A2-4604-A28E-CD12D1EC4EC5}"/>
    <cellStyle name="Komma 3 2 2 2 3 2 2" xfId="1717" xr:uid="{F26EB414-A590-4249-9145-6418078FA7AE}"/>
    <cellStyle name="Komma 3 2 2 2 3 2 2 2" xfId="16307" xr:uid="{BE275E3A-CCA2-45C5-9044-B3402CDC7EE7}"/>
    <cellStyle name="Komma 3 2 2 2 3 2 2 3" xfId="16308" xr:uid="{7E8B4541-B1C1-439C-9C4D-A328B9978E55}"/>
    <cellStyle name="Komma 3 2 2 2 3 2 3" xfId="16309" xr:uid="{E7F0327A-61A4-4301-BC7A-5320B7FE569F}"/>
    <cellStyle name="Komma 3 2 2 2 3 2 3 2" xfId="16310" xr:uid="{8429FD1A-8CB5-4AAB-B656-4974E960F8B3}"/>
    <cellStyle name="Komma 3 2 2 2 3 2 3 3" xfId="16311" xr:uid="{FA70DBB9-68D2-4A34-B5EC-90885BD55D3E}"/>
    <cellStyle name="Komma 3 2 2 2 3 2 4" xfId="16312" xr:uid="{A5323106-9C42-4B69-8932-8F6283A2DF0A}"/>
    <cellStyle name="Komma 3 2 2 2 3 2 4 2" xfId="16313" xr:uid="{E64B46BF-15A8-4865-81CE-7505B5A63A79}"/>
    <cellStyle name="Komma 3 2 2 2 3 2 4 3" xfId="16314" xr:uid="{134A9B7E-51AF-41F0-AFB1-BDF257924C41}"/>
    <cellStyle name="Komma 3 2 2 2 3 2 5" xfId="16315" xr:uid="{0EDDDCCB-AF66-400A-8872-1058D821DE4D}"/>
    <cellStyle name="Komma 3 2 2 2 3 2 6" xfId="16316" xr:uid="{366A3016-BBAD-4011-BE80-F1B410957D06}"/>
    <cellStyle name="Komma 3 2 2 2 3 2 7" xfId="16317" xr:uid="{7EA51E37-15F3-423E-87D5-719208278644}"/>
    <cellStyle name="Komma 3 2 2 2 3 3" xfId="1718" xr:uid="{1E80FA94-ED69-4DEA-BD7C-A97F14F8ECD0}"/>
    <cellStyle name="Komma 3 2 2 2 3 3 2" xfId="16318" xr:uid="{30A7327E-470C-4CB3-9730-549A8E2C3CE3}"/>
    <cellStyle name="Komma 3 2 2 2 3 3 3" xfId="16319" xr:uid="{1A1A2E3D-F9E8-4AE5-93B6-27D6FEA3EA47}"/>
    <cellStyle name="Komma 3 2 2 2 3 4" xfId="1719" xr:uid="{AC184995-710D-4241-BCB0-461F7B55AF00}"/>
    <cellStyle name="Komma 3 2 2 2 3 4 2" xfId="16320" xr:uid="{E99F085D-7B0A-4865-92F5-927F9619DBEC}"/>
    <cellStyle name="Komma 3 2 2 2 3 4 3" xfId="16321" xr:uid="{CC1835AA-4A91-471B-A211-9479B73B9ED6}"/>
    <cellStyle name="Komma 3 2 2 2 3 5" xfId="16322" xr:uid="{504BE504-2A73-4CC5-A4E7-B7679B4D78DC}"/>
    <cellStyle name="Komma 3 2 2 2 3 5 2" xfId="16323" xr:uid="{A233F61D-9825-44C5-BF65-7DA68DE1B0A8}"/>
    <cellStyle name="Komma 3 2 2 2 3 5 3" xfId="16324" xr:uid="{2244B193-8E75-4E32-BE69-6A6061694506}"/>
    <cellStyle name="Komma 3 2 2 2 3 6" xfId="16325" xr:uid="{6F905A0B-2910-4C82-BE98-E9E23BAC997C}"/>
    <cellStyle name="Komma 3 2 2 2 3 6 2" xfId="16326" xr:uid="{BE6BC76B-4578-4FAF-A366-D19BADFCAECC}"/>
    <cellStyle name="Komma 3 2 2 2 3 6 3" xfId="16327" xr:uid="{8F766E40-7E4F-4357-ABB3-CC3F8E602A3E}"/>
    <cellStyle name="Komma 3 2 2 2 3 7" xfId="16328" xr:uid="{45859683-190A-4431-8747-349C380A7F16}"/>
    <cellStyle name="Komma 3 2 2 2 3 7 2" xfId="16329" xr:uid="{4B3B3B63-507B-43B2-8856-3EBD5973BCF8}"/>
    <cellStyle name="Komma 3 2 2 2 3 7 3" xfId="16330" xr:uid="{68FDF74B-3EE4-4D42-9C27-00F214F8E657}"/>
    <cellStyle name="Komma 3 2 2 2 3 8" xfId="16331" xr:uid="{31630D0C-D1CC-4C66-954C-690538C9276A}"/>
    <cellStyle name="Komma 3 2 2 2 3 8 2" xfId="16332" xr:uid="{FC9584D9-2126-4B05-A754-EA4B845F945E}"/>
    <cellStyle name="Komma 3 2 2 2 3 8 3" xfId="16333" xr:uid="{24A7831F-4DFA-4695-85A9-FF97AC250C2A}"/>
    <cellStyle name="Komma 3 2 2 2 3 9" xfId="16334" xr:uid="{63346809-0289-4879-8F28-269BF3E31501}"/>
    <cellStyle name="Komma 3 2 2 2 4" xfId="1720" xr:uid="{26AEC6DD-5E85-4D9B-87F9-006036643588}"/>
    <cellStyle name="Komma 3 2 2 2 4 10" xfId="16335" xr:uid="{B3761224-2556-45F5-93DC-0C129CF21EAA}"/>
    <cellStyle name="Komma 3 2 2 2 4 11" xfId="16336" xr:uid="{17B34456-30C8-49DF-9A42-3A026E340D08}"/>
    <cellStyle name="Komma 3 2 2 2 4 2" xfId="1721" xr:uid="{665E1EF4-FB30-42E9-93F7-2CDDD89E6F7F}"/>
    <cellStyle name="Komma 3 2 2 2 4 2 2" xfId="16337" xr:uid="{27D67D28-B2EC-4E68-B088-3AE8B03954E0}"/>
    <cellStyle name="Komma 3 2 2 2 4 2 3" xfId="16338" xr:uid="{2A3E2DFC-8B4C-434C-A81A-7779B7EE467C}"/>
    <cellStyle name="Komma 3 2 2 2 4 3" xfId="16339" xr:uid="{2778E4AB-7C22-4F65-A822-219B03413364}"/>
    <cellStyle name="Komma 3 2 2 2 4 3 2" xfId="16340" xr:uid="{9D49A812-56F6-4EEF-BA3B-CF1A7B551379}"/>
    <cellStyle name="Komma 3 2 2 2 4 3 3" xfId="16341" xr:uid="{30BB22A5-E812-4E86-BFEE-A79F16A34A59}"/>
    <cellStyle name="Komma 3 2 2 2 4 4" xfId="16342" xr:uid="{5E880AAD-669E-436D-AAE7-827366AB1960}"/>
    <cellStyle name="Komma 3 2 2 2 4 4 2" xfId="16343" xr:uid="{C6632B9D-6C60-4B5A-B697-DCFDC85D4A89}"/>
    <cellStyle name="Komma 3 2 2 2 4 4 3" xfId="16344" xr:uid="{28721496-D983-49B7-91A8-CD0B46D08D11}"/>
    <cellStyle name="Komma 3 2 2 2 4 5" xfId="16345" xr:uid="{B6D146FD-FAEC-48FD-8A3B-66E38D286EA1}"/>
    <cellStyle name="Komma 3 2 2 2 4 5 2" xfId="16346" xr:uid="{BE2C431E-866C-4074-9245-230B2F0F68C2}"/>
    <cellStyle name="Komma 3 2 2 2 4 5 3" xfId="16347" xr:uid="{F3B19D33-2046-4796-8BC5-E8BC88D44EF7}"/>
    <cellStyle name="Komma 3 2 2 2 4 6" xfId="16348" xr:uid="{2427D2B6-A960-4557-91B6-FAB5E5A60183}"/>
    <cellStyle name="Komma 3 2 2 2 4 6 2" xfId="16349" xr:uid="{F5C1648B-9178-4698-9173-81D4D6AF0EA0}"/>
    <cellStyle name="Komma 3 2 2 2 4 6 3" xfId="16350" xr:uid="{64A086FB-43A1-4916-AC95-C32E0C8B0227}"/>
    <cellStyle name="Komma 3 2 2 2 4 7" xfId="16351" xr:uid="{FD44AE57-2C9E-4E21-9F54-62580BBEFA3E}"/>
    <cellStyle name="Komma 3 2 2 2 4 7 2" xfId="16352" xr:uid="{2FA9E17E-0605-418D-9BC2-2D7F0452A262}"/>
    <cellStyle name="Komma 3 2 2 2 4 7 3" xfId="16353" xr:uid="{8A30BEB4-D9C2-40F7-9AF5-DC6A100C09FA}"/>
    <cellStyle name="Komma 3 2 2 2 4 8" xfId="16354" xr:uid="{70811F56-7710-4AAE-89A6-2342929FCC89}"/>
    <cellStyle name="Komma 3 2 2 2 4 8 2" xfId="16355" xr:uid="{97826E47-8FF4-4E97-8CEC-C829A52BF7E8}"/>
    <cellStyle name="Komma 3 2 2 2 4 8 3" xfId="16356" xr:uid="{ED4C81A8-3934-4A95-9EB1-9B2460754CA3}"/>
    <cellStyle name="Komma 3 2 2 2 4 9" xfId="16357" xr:uid="{D8A1CF53-8CE1-4DE4-8749-43CA7C0392AE}"/>
    <cellStyle name="Komma 3 2 2 2 5" xfId="1722" xr:uid="{3083405D-C6D6-431D-8C60-6EF6A3BF42AD}"/>
    <cellStyle name="Komma 3 2 2 2 5 2" xfId="16358" xr:uid="{4C3022A7-FD3E-47FE-8487-EC8586F919DE}"/>
    <cellStyle name="Komma 3 2 2 2 5 3" xfId="16359" xr:uid="{6C34F679-6396-4110-ADFE-9D11621ACBF3}"/>
    <cellStyle name="Komma 3 2 2 2 6" xfId="1723" xr:uid="{4C16C41F-96F1-45CE-9315-5DA83B73D141}"/>
    <cellStyle name="Komma 3 2 2 2 6 2" xfId="16360" xr:uid="{A5AABAB1-0603-4FA2-B884-EDCDC028CF91}"/>
    <cellStyle name="Komma 3 2 2 2 6 3" xfId="16361" xr:uid="{F1E8C1BD-F3A7-445F-A360-B6598014A92C}"/>
    <cellStyle name="Komma 3 2 2 2 7" xfId="1724" xr:uid="{26D7DD91-1342-406D-8152-4DD42CACCF14}"/>
    <cellStyle name="Komma 3 2 2 2 7 2" xfId="16362" xr:uid="{9F5ED9C6-BCE4-4FAF-8C64-FF841A46F696}"/>
    <cellStyle name="Komma 3 2 2 2 7 3" xfId="16363" xr:uid="{A6AC99FA-A1F4-4EFC-A8DF-021EC9B916CD}"/>
    <cellStyle name="Komma 3 2 2 2 8" xfId="1725" xr:uid="{A0C427CA-C4AB-476D-8648-E371EFAD0C29}"/>
    <cellStyle name="Komma 3 2 2 2 8 2" xfId="5159" xr:uid="{041C9455-6C93-4F89-8525-FF4767154E79}"/>
    <cellStyle name="Komma 3 2 2 2 8 2 2" xfId="16365" xr:uid="{70060FCB-B833-4CBD-936E-16E7866F32DA}"/>
    <cellStyle name="Komma 3 2 2 2 8 2 3" xfId="16366" xr:uid="{74D7A964-81FF-418B-AD17-FB3BFE9F4BBB}"/>
    <cellStyle name="Komma 3 2 2 2 8 2 4" xfId="16364" xr:uid="{914FB891-1462-47BF-A0EE-E07B22543BB5}"/>
    <cellStyle name="Komma 3 2 2 2 8 3" xfId="16367" xr:uid="{191540A7-6438-4CC4-B2EF-491A6BE5936A}"/>
    <cellStyle name="Komma 3 2 2 2 8 3 2" xfId="16368" xr:uid="{A048A290-3A2B-4B0E-ABCE-57AA02E66C7E}"/>
    <cellStyle name="Komma 3 2 2 2 8 4" xfId="16369" xr:uid="{DF77013C-E443-478A-B7A2-78B3F9A07196}"/>
    <cellStyle name="Komma 3 2 2 2 8 5" xfId="16370" xr:uid="{69483F39-177D-4C93-9319-5199DC39C5D8}"/>
    <cellStyle name="Komma 3 2 2 2 9" xfId="1726" xr:uid="{EA33A5DB-E59A-4154-AAB5-A6A4328F66F7}"/>
    <cellStyle name="Komma 3 2 2 2 9 2" xfId="16372" xr:uid="{B92E765E-391E-4BD6-BB2F-3B73DE2799CD}"/>
    <cellStyle name="Komma 3 2 2 2 9 3" xfId="16373" xr:uid="{407BBCEF-B7B1-4D96-BE9D-95F67D4F3D43}"/>
    <cellStyle name="Komma 3 2 2 2 9 4" xfId="16371" xr:uid="{A1CC4759-3784-40D2-9905-C384B03B60A6}"/>
    <cellStyle name="Komma 3 2 2 3" xfId="1727" xr:uid="{B399F6BF-9E70-4DC0-AE01-5854332F6E77}"/>
    <cellStyle name="Komma 3 2 2 3 2" xfId="1728" xr:uid="{4197885D-3A1B-4432-AE17-D426763E3AEC}"/>
    <cellStyle name="Komma 3 2 2 3 2 2" xfId="1729" xr:uid="{FC09E100-569C-4BCB-9B93-C815E54F150B}"/>
    <cellStyle name="Komma 3 2 2 3 2 2 2" xfId="16374" xr:uid="{A9B51640-E76E-48D6-8F6D-F23E59E9D599}"/>
    <cellStyle name="Komma 3 2 2 3 2 2 3" xfId="16375" xr:uid="{B2047FAD-E64F-4093-B292-191DD3145F9E}"/>
    <cellStyle name="Komma 3 2 2 3 2 3" xfId="16376" xr:uid="{E2F27C82-28C5-4FF4-9022-A2D00EC1CE0A}"/>
    <cellStyle name="Komma 3 2 2 3 2 3 2" xfId="16377" xr:uid="{E2612548-0988-4E62-900A-0058D6FCCE10}"/>
    <cellStyle name="Komma 3 2 2 3 2 3 3" xfId="16378" xr:uid="{4EAFC06A-9FA1-4B32-9F69-1145EE4400ED}"/>
    <cellStyle name="Komma 3 2 2 3 2 4" xfId="16379" xr:uid="{EB4AF46C-D962-4D31-AA26-C701D0876988}"/>
    <cellStyle name="Komma 3 2 2 3 2 4 2" xfId="16380" xr:uid="{69FC1851-9176-4A3E-B531-A4202CD8202A}"/>
    <cellStyle name="Komma 3 2 2 3 2 4 3" xfId="16381" xr:uid="{657C0A15-97D1-4EA5-8247-CAEA0962979A}"/>
    <cellStyle name="Komma 3 2 2 3 2 5" xfId="16382" xr:uid="{535B4C43-F656-4931-A9E1-48BF9D07FD7F}"/>
    <cellStyle name="Komma 3 2 2 3 2 6" xfId="16383" xr:uid="{EB1A5B9B-6718-471C-8B53-F5AED15B0713}"/>
    <cellStyle name="Komma 3 2 2 3 2 7" xfId="16384" xr:uid="{B92B212B-5B1D-422A-93D0-CDEC964922C8}"/>
    <cellStyle name="Komma 3 2 2 3 3" xfId="1730" xr:uid="{0B1D2592-69A9-42CA-971A-9FDE31417993}"/>
    <cellStyle name="Komma 3 2 2 3 3 2" xfId="16385" xr:uid="{E09C7648-91E7-4704-8A55-DD2A799DD958}"/>
    <cellStyle name="Komma 3 2 2 3 3 3" xfId="16386" xr:uid="{C967606F-D18F-494D-9228-9FCCD62D38AC}"/>
    <cellStyle name="Komma 3 2 2 3 4" xfId="1731" xr:uid="{E0770B9A-A85B-4533-8494-64977841E4DB}"/>
    <cellStyle name="Komma 3 2 2 3 4 2" xfId="16387" xr:uid="{7B4A750B-C76A-4EF1-8247-59300793C98B}"/>
    <cellStyle name="Komma 3 2 2 3 4 3" xfId="16388" xr:uid="{4AF4CA5D-09E7-43F0-910D-F2B23E2B9BA4}"/>
    <cellStyle name="Komma 3 2 2 3 5" xfId="5198" xr:uid="{5C421E9C-46A9-4390-B6DF-5B75CF0E7A40}"/>
    <cellStyle name="Komma 3 2 2 3 5 2" xfId="16389" xr:uid="{9FE957F9-3DD0-4325-8547-DAFED7022BD1}"/>
    <cellStyle name="Komma 3 2 2 3 6" xfId="16390" xr:uid="{86919FAF-94DF-446B-963B-518243E7F4C3}"/>
    <cellStyle name="Komma 3 2 2 4" xfId="1732" xr:uid="{DDF0FD9A-5EF0-4D52-A55B-1835971EC015}"/>
    <cellStyle name="Komma 3 2 2 4 10" xfId="16391" xr:uid="{DD792276-9170-4D78-A588-8A25F6C3FBCE}"/>
    <cellStyle name="Komma 3 2 2 4 2" xfId="1733" xr:uid="{D25062E5-7238-4B50-B6BC-9699CBD53CCA}"/>
    <cellStyle name="Komma 3 2 2 4 2 2" xfId="1734" xr:uid="{5894DB76-1CAA-4C12-ACB1-994FBBCDB968}"/>
    <cellStyle name="Komma 3 2 2 4 2 2 2" xfId="16392" xr:uid="{9E34D883-1351-446C-9233-7E72033C2DED}"/>
    <cellStyle name="Komma 3 2 2 4 2 2 3" xfId="16393" xr:uid="{E0DCD144-619F-4C0D-87F8-D0DF4EB4327B}"/>
    <cellStyle name="Komma 3 2 2 4 2 3" xfId="16394" xr:uid="{0D58356D-E032-4B6B-A4F8-6A9A84A094EA}"/>
    <cellStyle name="Komma 3 2 2 4 2 3 2" xfId="16395" xr:uid="{C1EBF25A-58D4-4143-AA78-21969A20CFD0}"/>
    <cellStyle name="Komma 3 2 2 4 2 3 3" xfId="16396" xr:uid="{46D8E460-CFBD-428D-9532-7565CB0A79D7}"/>
    <cellStyle name="Komma 3 2 2 4 2 4" xfId="16397" xr:uid="{9CAEB473-675B-47B7-B271-D8C9ACA5264E}"/>
    <cellStyle name="Komma 3 2 2 4 2 4 2" xfId="16398" xr:uid="{8CEE647E-0412-424B-9CA6-FC5C58354B7D}"/>
    <cellStyle name="Komma 3 2 2 4 2 4 3" xfId="16399" xr:uid="{BB5AB4C7-4E17-4179-952F-375009FD12BB}"/>
    <cellStyle name="Komma 3 2 2 4 2 5" xfId="16400" xr:uid="{6807B60C-66F1-41D2-A40B-3A70907529D8}"/>
    <cellStyle name="Komma 3 2 2 4 2 6" xfId="16401" xr:uid="{C25C2A9D-7C6E-4A80-84F5-C6A578A0854A}"/>
    <cellStyle name="Komma 3 2 2 4 2 7" xfId="16402" xr:uid="{C161AE03-760F-4775-9BFF-56E95086E636}"/>
    <cellStyle name="Komma 3 2 2 4 3" xfId="1735" xr:uid="{120D9F2E-2AEA-4216-856A-D376ED235466}"/>
    <cellStyle name="Komma 3 2 2 4 3 2" xfId="16403" xr:uid="{D6347CF6-C8FE-4048-A3D0-7A99AD2E23CD}"/>
    <cellStyle name="Komma 3 2 2 4 3 3" xfId="16404" xr:uid="{F12D57AA-860F-4437-922B-A0E23105DC7C}"/>
    <cellStyle name="Komma 3 2 2 4 4" xfId="1736" xr:uid="{4D74139C-77EC-4803-BD2C-91D92374249E}"/>
    <cellStyle name="Komma 3 2 2 4 4 2" xfId="16405" xr:uid="{095AAEEF-5CEF-4EB0-8795-EAD536BBCA35}"/>
    <cellStyle name="Komma 3 2 2 4 4 3" xfId="16406" xr:uid="{3ADD14A4-1DFA-4BEA-908F-FB196F26A62B}"/>
    <cellStyle name="Komma 3 2 2 4 5" xfId="16407" xr:uid="{C5D6D254-DE17-4255-A687-7ECA14AEA525}"/>
    <cellStyle name="Komma 3 2 2 4 5 2" xfId="16408" xr:uid="{2A669874-C9CA-4E80-82E9-EEE37547899D}"/>
    <cellStyle name="Komma 3 2 2 4 5 3" xfId="16409" xr:uid="{AADF18F6-4A97-426B-BF8E-51AEC6918CA4}"/>
    <cellStyle name="Komma 3 2 2 4 6" xfId="16410" xr:uid="{9A2C266E-37D9-4397-A32A-F1917969BF78}"/>
    <cellStyle name="Komma 3 2 2 4 6 2" xfId="16411" xr:uid="{E2B96F2A-3D12-4E1D-A3BF-4AC9D018A394}"/>
    <cellStyle name="Komma 3 2 2 4 6 3" xfId="16412" xr:uid="{31F3A7A4-D8F2-4728-A97C-D8FEFA10D527}"/>
    <cellStyle name="Komma 3 2 2 4 7" xfId="16413" xr:uid="{53D9D248-6067-4355-9DD3-C40441088A68}"/>
    <cellStyle name="Komma 3 2 2 4 7 2" xfId="16414" xr:uid="{CE5CEB05-E5C7-40DB-BC03-1CE082A62EC9}"/>
    <cellStyle name="Komma 3 2 2 4 7 3" xfId="16415" xr:uid="{26282FD5-EF47-41E6-89AA-CFBD7A70FDE9}"/>
    <cellStyle name="Komma 3 2 2 4 8" xfId="16416" xr:uid="{810F5FCA-D869-460E-8879-6DF3D935E68A}"/>
    <cellStyle name="Komma 3 2 2 4 8 2" xfId="16417" xr:uid="{73FD54FC-E0B0-4AC4-B6E9-50E87A79DCFA}"/>
    <cellStyle name="Komma 3 2 2 4 8 3" xfId="16418" xr:uid="{646C8D52-C1C3-4175-93B6-B4248A79025D}"/>
    <cellStyle name="Komma 3 2 2 4 9" xfId="16419" xr:uid="{B41D56BE-6EE7-4FC1-9FBE-761D9CBBC65B}"/>
    <cellStyle name="Komma 3 2 2 5" xfId="1737" xr:uid="{8E6CC2C9-D716-471E-BFF1-F39DCBF23139}"/>
    <cellStyle name="Komma 3 2 2 5 10" xfId="16420" xr:uid="{3C8FDCE1-6E5D-48BB-9EF0-5C8C497B449E}"/>
    <cellStyle name="Komma 3 2 2 5 11" xfId="16421" xr:uid="{9EF5AB5D-3A6F-49AA-9B4A-112CD4827115}"/>
    <cellStyle name="Komma 3 2 2 5 2" xfId="1738" xr:uid="{86E07473-C273-4D32-841F-EEFBCAA20799}"/>
    <cellStyle name="Komma 3 2 2 5 2 2" xfId="16422" xr:uid="{EFC2266B-B5C2-447D-ABAB-4F52D200DE4B}"/>
    <cellStyle name="Komma 3 2 2 5 2 3" xfId="16423" xr:uid="{68D83CA5-8771-48F4-8DFC-105414C5E60A}"/>
    <cellStyle name="Komma 3 2 2 5 3" xfId="16424" xr:uid="{2A3D0E12-1795-45DD-A206-E87053AD5FE8}"/>
    <cellStyle name="Komma 3 2 2 5 3 2" xfId="16425" xr:uid="{C4404A57-A361-4E3F-A993-CDD6DEE33D7A}"/>
    <cellStyle name="Komma 3 2 2 5 3 3" xfId="16426" xr:uid="{A8717CD6-C47C-40F4-A173-C566E54DCF13}"/>
    <cellStyle name="Komma 3 2 2 5 4" xfId="16427" xr:uid="{E2EC350A-21D6-4CD5-A92C-944F0FC8FB91}"/>
    <cellStyle name="Komma 3 2 2 5 4 2" xfId="16428" xr:uid="{FAA53AED-DA62-4E24-9FAB-9A587AF1C32B}"/>
    <cellStyle name="Komma 3 2 2 5 4 3" xfId="16429" xr:uid="{8E999A2A-A6F3-4C94-9F3A-C22DA30A4B31}"/>
    <cellStyle name="Komma 3 2 2 5 5" xfId="16430" xr:uid="{EE75E7E6-2AF2-4695-9010-7EB8970FEFA6}"/>
    <cellStyle name="Komma 3 2 2 5 5 2" xfId="16431" xr:uid="{B189426A-63DB-4563-A48D-18E314D4CCF1}"/>
    <cellStyle name="Komma 3 2 2 5 5 3" xfId="16432" xr:uid="{C0057791-77BA-44D1-8CBA-DFF85CD45F5B}"/>
    <cellStyle name="Komma 3 2 2 5 6" xfId="16433" xr:uid="{2A829D27-93BE-42DF-B657-B9CD8D1AEE5C}"/>
    <cellStyle name="Komma 3 2 2 5 6 2" xfId="16434" xr:uid="{93668C54-0081-47D5-A654-98AFC0B50D67}"/>
    <cellStyle name="Komma 3 2 2 5 6 3" xfId="16435" xr:uid="{52318FD2-0118-4DFB-85CF-13D485277F9F}"/>
    <cellStyle name="Komma 3 2 2 5 7" xfId="16436" xr:uid="{2B963B5C-09B8-48F8-94AA-E9051A3429AE}"/>
    <cellStyle name="Komma 3 2 2 5 7 2" xfId="16437" xr:uid="{E9684B28-3548-45D2-9992-95E9348D153F}"/>
    <cellStyle name="Komma 3 2 2 5 7 3" xfId="16438" xr:uid="{78974AEC-445B-4603-8987-FA4FEBBB440B}"/>
    <cellStyle name="Komma 3 2 2 5 8" xfId="16439" xr:uid="{96DE8591-29DE-439E-9589-C9292698E3D9}"/>
    <cellStyle name="Komma 3 2 2 5 8 2" xfId="16440" xr:uid="{378DB624-6DAE-4BD1-8FB0-75D316941C6B}"/>
    <cellStyle name="Komma 3 2 2 5 8 3" xfId="16441" xr:uid="{DA2F0CCC-2832-4BAD-993D-98C02E3BDAE4}"/>
    <cellStyle name="Komma 3 2 2 5 9" xfId="16442" xr:uid="{04E67084-CF20-4BED-9C23-AD4FD5D5E1B5}"/>
    <cellStyle name="Komma 3 2 2 6" xfId="1739" xr:uid="{5BDF734A-4040-4420-90D9-7DF05566BC23}"/>
    <cellStyle name="Komma 3 2 2 6 2" xfId="16443" xr:uid="{36B386C1-805F-4D08-8ADA-1C89F6EF6F77}"/>
    <cellStyle name="Komma 3 2 2 6 3" xfId="16444" xr:uid="{972B1665-6964-4063-9AD4-4C5111168F1A}"/>
    <cellStyle name="Komma 3 2 2 7" xfId="1740" xr:uid="{A28BC451-622E-402A-8E24-610A928805A7}"/>
    <cellStyle name="Komma 3 2 2 7 2" xfId="16445" xr:uid="{C1D3E0F6-68C3-421A-9C8A-6179938B0573}"/>
    <cellStyle name="Komma 3 2 2 7 3" xfId="16446" xr:uid="{B9AF38A5-0384-4CDE-BA9C-796CFF3510A3}"/>
    <cellStyle name="Komma 3 2 2 8" xfId="1741" xr:uid="{DAA2D4DD-50DC-442A-80F5-F46BB809F80B}"/>
    <cellStyle name="Komma 3 2 2 8 2" xfId="16447" xr:uid="{4948161D-5922-4FF6-8020-F1D90F257126}"/>
    <cellStyle name="Komma 3 2 2 8 3" xfId="16448" xr:uid="{E7FD3E19-EF77-4856-8E7C-1C0C7792E50F}"/>
    <cellStyle name="Komma 3 2 2 9" xfId="1742" xr:uid="{0D09BFBD-12C3-4CC1-9E11-AC118330AFC0}"/>
    <cellStyle name="Komma 3 2 2 9 2" xfId="5160" xr:uid="{FB341A8C-3B7E-4B10-97C9-848D6FC90702}"/>
    <cellStyle name="Komma 3 2 2 9 2 2" xfId="16450" xr:uid="{C9FFD91A-FCD6-40DC-9A04-3BEC69C71C71}"/>
    <cellStyle name="Komma 3 2 2 9 2 3" xfId="16451" xr:uid="{1096B24F-5B68-4D33-91E3-794818BC0558}"/>
    <cellStyle name="Komma 3 2 2 9 2 4" xfId="16449" xr:uid="{B65D2058-8169-4D9A-B5F1-F97EA00D77D9}"/>
    <cellStyle name="Komma 3 2 2 9 3" xfId="16452" xr:uid="{FD58C1DF-F7D6-4998-B2EE-C48EB30FAB66}"/>
    <cellStyle name="Komma 3 2 2 9 3 2" xfId="16453" xr:uid="{AB526BB0-83CC-47B4-ACA2-B2CFFCAAD4B1}"/>
    <cellStyle name="Komma 3 2 2 9 4" xfId="16454" xr:uid="{790995DC-DC39-4DBA-A551-4AF40236B38B}"/>
    <cellStyle name="Komma 3 2 2 9 5" xfId="16455" xr:uid="{26D64073-FEE4-4CE1-AEA7-524E3F537088}"/>
    <cellStyle name="Komma 3 2 3" xfId="1743" xr:uid="{6FA4E40C-F081-4192-8806-9EDE73EF0176}"/>
    <cellStyle name="Komma 3 2 3 10" xfId="1744" xr:uid="{644848A4-FB01-4173-ADDE-3445972F3DDF}"/>
    <cellStyle name="Komma 3 2 3 10 2" xfId="16457" xr:uid="{872996F9-20C3-4155-8ABE-03EA75E702BF}"/>
    <cellStyle name="Komma 3 2 3 10 3" xfId="16458" xr:uid="{1A5CE2AA-6B10-4C51-96E5-211B5E009CA5}"/>
    <cellStyle name="Komma 3 2 3 10 4" xfId="16456" xr:uid="{8F133980-1071-4DA5-979F-027F0BADAE40}"/>
    <cellStyle name="Komma 3 2 3 11" xfId="1745" xr:uid="{C817D20F-312F-4665-AD93-DC22706CA3A4}"/>
    <cellStyle name="Komma 3 2 3 11 2" xfId="16460" xr:uid="{C2A96329-B2C8-4235-86BA-428E680B8A75}"/>
    <cellStyle name="Komma 3 2 3 11 3" xfId="16461" xr:uid="{FC22EE7A-601D-4406-9FC3-1143AFC8789B}"/>
    <cellStyle name="Komma 3 2 3 11 4" xfId="16459" xr:uid="{9A96A67C-B6F3-4094-B04F-805923CD41BD}"/>
    <cellStyle name="Komma 3 2 3 12" xfId="16462" xr:uid="{D9CE0F3F-7D9D-45AA-AA25-1387717A57A7}"/>
    <cellStyle name="Komma 3 2 3 12 2" xfId="16463" xr:uid="{C54C4334-B4C5-4298-A700-D47A4D2ABAA2}"/>
    <cellStyle name="Komma 3 2 3 12 3" xfId="16464" xr:uid="{07052D26-CAA4-4AF3-BC8F-831B2EDA85AD}"/>
    <cellStyle name="Komma 3 2 3 13" xfId="16465" xr:uid="{9908D1A9-8A35-48D0-9ED0-D92FE02CE162}"/>
    <cellStyle name="Komma 3 2 3 14" xfId="16466" xr:uid="{89076DBE-3F24-48F7-BDAC-F1C2E6A186AD}"/>
    <cellStyle name="Komma 3 2 3 2" xfId="1746" xr:uid="{938D6994-9E3D-4042-BD2C-D4F43DE89E91}"/>
    <cellStyle name="Komma 3 2 3 2 2" xfId="1747" xr:uid="{6C647E83-5DB9-4345-B63B-854AC9580879}"/>
    <cellStyle name="Komma 3 2 3 2 2 2" xfId="1748" xr:uid="{71B5E56D-0123-4145-B433-FD00D89EA32D}"/>
    <cellStyle name="Komma 3 2 3 2 2 2 2" xfId="16467" xr:uid="{55B5F6DE-A912-436E-8E60-7D9D3E26F6C0}"/>
    <cellStyle name="Komma 3 2 3 2 2 2 3" xfId="16468" xr:uid="{9AE95B03-16C4-4076-81AB-931DF89E29DB}"/>
    <cellStyle name="Komma 3 2 3 2 2 3" xfId="16469" xr:uid="{2786A769-0219-48AA-AA3C-C7D66F4353D3}"/>
    <cellStyle name="Komma 3 2 3 2 2 3 2" xfId="16470" xr:uid="{67D1BFB1-ABB1-4F48-8A0F-B801931532EC}"/>
    <cellStyle name="Komma 3 2 3 2 2 3 3" xfId="16471" xr:uid="{49BF6356-CCCB-462B-9E5E-2A5DB88678BA}"/>
    <cellStyle name="Komma 3 2 3 2 2 4" xfId="16472" xr:uid="{EBFC54B9-6A0E-445B-97F2-1083C25F9F43}"/>
    <cellStyle name="Komma 3 2 3 2 2 4 2" xfId="16473" xr:uid="{DA51F598-68F1-416C-965A-EE936A527CB8}"/>
    <cellStyle name="Komma 3 2 3 2 2 4 3" xfId="16474" xr:uid="{1103E39E-85F7-4DA4-AFC7-EDAEB6BEDAA3}"/>
    <cellStyle name="Komma 3 2 3 2 2 5" xfId="16475" xr:uid="{8CCADD32-AAB7-457D-BD69-CC7556A69251}"/>
    <cellStyle name="Komma 3 2 3 2 2 6" xfId="16476" xr:uid="{E30C4E99-7248-4A35-940B-7F18EA532231}"/>
    <cellStyle name="Komma 3 2 3 2 2 7" xfId="16477" xr:uid="{1D80EFC9-E491-4FD3-9349-0BFC11F073EC}"/>
    <cellStyle name="Komma 3 2 3 2 3" xfId="1749" xr:uid="{A8FDB195-52E9-481D-8974-86E26AC5620C}"/>
    <cellStyle name="Komma 3 2 3 2 3 2" xfId="16478" xr:uid="{121B6EA6-D070-4F3C-A901-58985F337065}"/>
    <cellStyle name="Komma 3 2 3 2 3 3" xfId="16479" xr:uid="{188AA2D8-598F-4CA6-B462-463B4CFBD608}"/>
    <cellStyle name="Komma 3 2 3 2 4" xfId="1750" xr:uid="{0ADAEAC1-FA4B-40FB-B95F-6012345B2DFD}"/>
    <cellStyle name="Komma 3 2 3 2 4 2" xfId="16480" xr:uid="{62EEF845-6278-43AD-ACE7-68DCA7F9B408}"/>
    <cellStyle name="Komma 3 2 3 2 4 3" xfId="16481" xr:uid="{2F11AD6F-AD9C-4CB1-ABC7-2A52C76000C0}"/>
    <cellStyle name="Komma 3 2 3 2 5" xfId="5196" xr:uid="{168F985F-6743-4BCC-BA65-936BC8700FFD}"/>
    <cellStyle name="Komma 3 2 3 2 5 2" xfId="16482" xr:uid="{BE1FC1C1-9A68-43CA-B4AF-1EEAE2B32649}"/>
    <cellStyle name="Komma 3 2 3 2 6" xfId="16483" xr:uid="{78DEBF03-4226-4911-9560-71269E67A83F}"/>
    <cellStyle name="Komma 3 2 3 3" xfId="1751" xr:uid="{CBDC0B1B-1E6E-4915-9E17-0AB0849C8A1E}"/>
    <cellStyle name="Komma 3 2 3 3 10" xfId="16484" xr:uid="{B62DF884-EED1-420F-8D5E-40FA953AA685}"/>
    <cellStyle name="Komma 3 2 3 3 2" xfId="1752" xr:uid="{99B847A3-DD68-4048-AF99-B9FFDBAD0323}"/>
    <cellStyle name="Komma 3 2 3 3 2 2" xfId="1753" xr:uid="{E597BD8D-49F5-46C4-89DE-2742443583F2}"/>
    <cellStyle name="Komma 3 2 3 3 2 2 2" xfId="16485" xr:uid="{0470879C-5254-49ED-A3A5-33E1F999E1AF}"/>
    <cellStyle name="Komma 3 2 3 3 2 2 3" xfId="16486" xr:uid="{0229B752-68B0-4CC9-8E0A-A88F289C10C0}"/>
    <cellStyle name="Komma 3 2 3 3 2 3" xfId="16487" xr:uid="{550791C2-2E9D-4FD1-A3CB-3CEE5D3180AF}"/>
    <cellStyle name="Komma 3 2 3 3 2 3 2" xfId="16488" xr:uid="{C35FB531-65F0-49D9-9DCD-18DA4E43F872}"/>
    <cellStyle name="Komma 3 2 3 3 2 3 3" xfId="16489" xr:uid="{635A3611-DF86-4B7A-BCA8-3B39A4C75C4E}"/>
    <cellStyle name="Komma 3 2 3 3 2 4" xfId="16490" xr:uid="{8E20FD5C-20BA-44F9-9753-7DDF16F5B5B8}"/>
    <cellStyle name="Komma 3 2 3 3 2 4 2" xfId="16491" xr:uid="{E2C72C1C-6B72-4458-A9E2-5B748EA3031A}"/>
    <cellStyle name="Komma 3 2 3 3 2 4 3" xfId="16492" xr:uid="{96E62DB0-7D1B-4EF0-BB06-9BC664F707F1}"/>
    <cellStyle name="Komma 3 2 3 3 2 5" xfId="16493" xr:uid="{09065455-9E0C-4EE2-AF3A-4129CC828097}"/>
    <cellStyle name="Komma 3 2 3 3 2 6" xfId="16494" xr:uid="{BC86212A-E9FC-4A35-96BB-9C089535E3C2}"/>
    <cellStyle name="Komma 3 2 3 3 2 7" xfId="16495" xr:uid="{5A2A6FF5-9004-40DA-BE3C-F5366EF8BFFE}"/>
    <cellStyle name="Komma 3 2 3 3 3" xfId="1754" xr:uid="{B91C97B8-03B6-47D7-99FA-FB4348C0CA6E}"/>
    <cellStyle name="Komma 3 2 3 3 3 2" xfId="16496" xr:uid="{6C3AC909-5853-4079-A06C-0B3E81FD6073}"/>
    <cellStyle name="Komma 3 2 3 3 3 3" xfId="16497" xr:uid="{BBFE0668-D625-4C07-944C-17321FD1E7C1}"/>
    <cellStyle name="Komma 3 2 3 3 4" xfId="1755" xr:uid="{3A9A5A7B-08E7-45C4-8460-E6D95CFE7600}"/>
    <cellStyle name="Komma 3 2 3 3 4 2" xfId="16498" xr:uid="{5142F7BE-85A1-448F-B3A1-1CC0A99B2565}"/>
    <cellStyle name="Komma 3 2 3 3 4 3" xfId="16499" xr:uid="{203A8B30-AB3E-4592-9EFB-AE233255EB88}"/>
    <cellStyle name="Komma 3 2 3 3 5" xfId="16500" xr:uid="{595C11DD-1E0C-4E0B-A4E0-9F89DCDE9B9E}"/>
    <cellStyle name="Komma 3 2 3 3 5 2" xfId="16501" xr:uid="{876C6997-A9AE-41DC-A769-84593A2E9FF0}"/>
    <cellStyle name="Komma 3 2 3 3 5 3" xfId="16502" xr:uid="{1416419D-BF3F-43D5-9F86-1005A4ADE4FC}"/>
    <cellStyle name="Komma 3 2 3 3 6" xfId="16503" xr:uid="{25DBBDD2-2422-4391-8318-1525D4608C80}"/>
    <cellStyle name="Komma 3 2 3 3 6 2" xfId="16504" xr:uid="{F9A3822F-EF3C-40E2-AB89-B631946E99E9}"/>
    <cellStyle name="Komma 3 2 3 3 6 3" xfId="16505" xr:uid="{ED4DB008-DDD6-4AD3-9D72-93660E8FEEA1}"/>
    <cellStyle name="Komma 3 2 3 3 7" xfId="16506" xr:uid="{2AE4BD3A-DC49-45DD-A5DD-F5CE7FC2DC9E}"/>
    <cellStyle name="Komma 3 2 3 3 7 2" xfId="16507" xr:uid="{FBBF0D39-8FCD-44C4-9FF8-36C0C7DC35E0}"/>
    <cellStyle name="Komma 3 2 3 3 7 3" xfId="16508" xr:uid="{DA55EDCE-D608-451A-BB3A-BDFFDC967FDC}"/>
    <cellStyle name="Komma 3 2 3 3 8" xfId="16509" xr:uid="{F425B004-8FFC-488E-838A-F72E42991DA1}"/>
    <cellStyle name="Komma 3 2 3 3 8 2" xfId="16510" xr:uid="{D3F71B6D-3B30-4A22-BE46-D3E41C7B8334}"/>
    <cellStyle name="Komma 3 2 3 3 8 3" xfId="16511" xr:uid="{F6DE7ADF-1048-4155-AE05-7C4F53130772}"/>
    <cellStyle name="Komma 3 2 3 3 9" xfId="16512" xr:uid="{B292513A-553F-4B44-9F9A-E5853FE978B2}"/>
    <cellStyle name="Komma 3 2 3 4" xfId="1756" xr:uid="{B21ADCD2-86F6-48DA-B6C8-E7E56DB396B5}"/>
    <cellStyle name="Komma 3 2 3 4 10" xfId="16513" xr:uid="{96DC4B8A-A096-438E-88B0-F9141840B553}"/>
    <cellStyle name="Komma 3 2 3 4 11" xfId="16514" xr:uid="{759FC450-6B3D-482F-8A42-5D5166D69EB2}"/>
    <cellStyle name="Komma 3 2 3 4 2" xfId="1757" xr:uid="{F9D37C20-CC67-43B4-B69F-73E1F106C9FC}"/>
    <cellStyle name="Komma 3 2 3 4 2 2" xfId="16515" xr:uid="{EEA75EA5-82FC-4227-8528-DDA3F7F132A7}"/>
    <cellStyle name="Komma 3 2 3 4 2 3" xfId="16516" xr:uid="{69D6A99A-18F8-4269-A5CA-80DF0AA73EC9}"/>
    <cellStyle name="Komma 3 2 3 4 3" xfId="16517" xr:uid="{F860BEF2-921D-44B2-B3AB-9CE971B063C9}"/>
    <cellStyle name="Komma 3 2 3 4 3 2" xfId="16518" xr:uid="{F4C7E3A7-80D3-4B97-A7D6-FEE910D5F172}"/>
    <cellStyle name="Komma 3 2 3 4 3 3" xfId="16519" xr:uid="{26C9B80B-C6A0-473C-BC5B-F0824383C1EF}"/>
    <cellStyle name="Komma 3 2 3 4 4" xfId="16520" xr:uid="{B1FBB415-6124-48ED-A863-994A3709722C}"/>
    <cellStyle name="Komma 3 2 3 4 4 2" xfId="16521" xr:uid="{5E2DE8FE-DE49-46E2-BE4B-ADB0E2FABBE8}"/>
    <cellStyle name="Komma 3 2 3 4 4 3" xfId="16522" xr:uid="{3E133774-5272-474A-AAC8-ADA202DA1E88}"/>
    <cellStyle name="Komma 3 2 3 4 5" xfId="16523" xr:uid="{8680261A-3CCA-44CE-A1BF-5426A56E0E5B}"/>
    <cellStyle name="Komma 3 2 3 4 5 2" xfId="16524" xr:uid="{9683B281-04B9-421A-8DFE-C9EB6A49E612}"/>
    <cellStyle name="Komma 3 2 3 4 5 3" xfId="16525" xr:uid="{7F5AE532-4D98-4C6A-B781-9773B814D428}"/>
    <cellStyle name="Komma 3 2 3 4 6" xfId="16526" xr:uid="{F0858373-D303-4968-85FF-F97417375741}"/>
    <cellStyle name="Komma 3 2 3 4 6 2" xfId="16527" xr:uid="{B45D339A-9189-4611-B040-18DF8D8C6DE8}"/>
    <cellStyle name="Komma 3 2 3 4 6 3" xfId="16528" xr:uid="{C6202DE0-EA31-45B6-B261-E821953CAECE}"/>
    <cellStyle name="Komma 3 2 3 4 7" xfId="16529" xr:uid="{1879D3B9-CCAB-4081-80B0-43E4EF631A93}"/>
    <cellStyle name="Komma 3 2 3 4 7 2" xfId="16530" xr:uid="{FD85602D-868A-48F0-B2BB-5CC4A79C1E8C}"/>
    <cellStyle name="Komma 3 2 3 4 7 3" xfId="16531" xr:uid="{0660F0B0-5A0D-4F04-8F60-7352CA42FD7A}"/>
    <cellStyle name="Komma 3 2 3 4 8" xfId="16532" xr:uid="{0B072451-419B-4B00-921D-0B292FF698D3}"/>
    <cellStyle name="Komma 3 2 3 4 8 2" xfId="16533" xr:uid="{7EE3AC3C-2900-4E6B-9B49-9F04A4482933}"/>
    <cellStyle name="Komma 3 2 3 4 8 3" xfId="16534" xr:uid="{9B096DEA-3197-460B-9C2A-495E1E658A53}"/>
    <cellStyle name="Komma 3 2 3 4 9" xfId="16535" xr:uid="{63C6F543-4B6A-45A9-B5A3-DBDB365B3876}"/>
    <cellStyle name="Komma 3 2 3 5" xfId="1758" xr:uid="{930E809C-1981-44EE-907E-4E777FC2FF8E}"/>
    <cellStyle name="Komma 3 2 3 5 2" xfId="16536" xr:uid="{A140F424-285F-42EB-ACD9-31E0B138D599}"/>
    <cellStyle name="Komma 3 2 3 5 3" xfId="16537" xr:uid="{21179854-0C84-4B28-BCD3-42D1A78F5D21}"/>
    <cellStyle name="Komma 3 2 3 6" xfId="1759" xr:uid="{1BED6701-3583-4D7F-B952-98BA13ABEE8F}"/>
    <cellStyle name="Komma 3 2 3 6 2" xfId="16538" xr:uid="{8D209E1D-2FEE-4141-A49A-8AB2593EB0DA}"/>
    <cellStyle name="Komma 3 2 3 6 3" xfId="16539" xr:uid="{998EF7A7-0B32-4FF2-B6CE-8020C169FB78}"/>
    <cellStyle name="Komma 3 2 3 7" xfId="1760" xr:uid="{6BFEB570-CA24-4A7F-8549-653FD18A70B8}"/>
    <cellStyle name="Komma 3 2 3 7 2" xfId="16540" xr:uid="{87C3956E-B795-434F-8A9D-28FFE5028AC9}"/>
    <cellStyle name="Komma 3 2 3 7 3" xfId="16541" xr:uid="{7BFDA748-90CC-4EFF-949B-969DB797DFA9}"/>
    <cellStyle name="Komma 3 2 3 8" xfId="1761" xr:uid="{CA0DDF01-B606-47A0-B895-9280DA4705E3}"/>
    <cellStyle name="Komma 3 2 3 8 2" xfId="5161" xr:uid="{F7148BA9-56AE-4D18-A413-A34F9A7038FF}"/>
    <cellStyle name="Komma 3 2 3 8 2 2" xfId="16543" xr:uid="{C3485E2C-648D-41F5-9622-532DF692CD08}"/>
    <cellStyle name="Komma 3 2 3 8 2 3" xfId="16544" xr:uid="{4C8E4D64-29FB-47AC-9A89-6DD2CCF42E89}"/>
    <cellStyle name="Komma 3 2 3 8 2 4" xfId="16542" xr:uid="{B47D7FE0-1E1B-4930-82B0-A59DBC0B00AA}"/>
    <cellStyle name="Komma 3 2 3 8 3" xfId="16545" xr:uid="{D51FFB42-7FE4-49B2-935F-2A2985D27E07}"/>
    <cellStyle name="Komma 3 2 3 8 3 2" xfId="16546" xr:uid="{088ECEDF-EDBC-4402-BAC6-BF186ACD0642}"/>
    <cellStyle name="Komma 3 2 3 8 4" xfId="16547" xr:uid="{E794972E-34E5-4081-AA45-BCF034D9C14F}"/>
    <cellStyle name="Komma 3 2 3 8 5" xfId="16548" xr:uid="{7BCDA77F-50EF-4E04-BAA9-2F9270AF6821}"/>
    <cellStyle name="Komma 3 2 3 9" xfId="1762" xr:uid="{204C4D12-A9B5-4EEF-915D-1803FA5071C5}"/>
    <cellStyle name="Komma 3 2 3 9 2" xfId="16550" xr:uid="{C386866F-78F4-4C9C-99AD-D9FD84FD5274}"/>
    <cellStyle name="Komma 3 2 3 9 3" xfId="16551" xr:uid="{5322E732-14C6-4C26-81D3-38426100090A}"/>
    <cellStyle name="Komma 3 2 3 9 4" xfId="16549" xr:uid="{92C49555-B85B-48F8-8FA1-F7E48AD5A1E7}"/>
    <cellStyle name="Komma 3 2 4" xfId="1763" xr:uid="{262C17F8-CAD0-4AED-AAD9-A8B76614D0F7}"/>
    <cellStyle name="Komma 3 2 4 2" xfId="1764" xr:uid="{5FC8FA38-CD9F-4EFA-8B88-8C1E36853FA0}"/>
    <cellStyle name="Komma 3 2 4 2 2" xfId="1765" xr:uid="{70293EA5-5B39-4B99-BEE2-799D824728F3}"/>
    <cellStyle name="Komma 3 2 4 2 2 2" xfId="16552" xr:uid="{87DFAA61-9F44-4D8F-A55D-9EF7C790AD3C}"/>
    <cellStyle name="Komma 3 2 4 2 2 3" xfId="16553" xr:uid="{0BE142AE-2554-44AD-AF1E-849E9A53E705}"/>
    <cellStyle name="Komma 3 2 4 2 3" xfId="16554" xr:uid="{C4C622CB-3A8B-4070-9EFF-54334BC7707A}"/>
    <cellStyle name="Komma 3 2 4 2 3 2" xfId="16555" xr:uid="{D8B5684F-C6F4-4379-828E-4A26A775571E}"/>
    <cellStyle name="Komma 3 2 4 2 3 3" xfId="16556" xr:uid="{42E24C17-91C6-4A98-B799-B58417E32767}"/>
    <cellStyle name="Komma 3 2 4 2 4" xfId="16557" xr:uid="{A8477C42-9033-4284-AF84-E246EB5ED4BA}"/>
    <cellStyle name="Komma 3 2 4 2 4 2" xfId="16558" xr:uid="{AA0A9A90-2910-4D13-9CA7-7C77E5DACE60}"/>
    <cellStyle name="Komma 3 2 4 2 4 3" xfId="16559" xr:uid="{6EF10E40-033A-4CC5-A378-0652E32905B4}"/>
    <cellStyle name="Komma 3 2 4 2 5" xfId="16560" xr:uid="{95DB77A2-BC44-4A18-866E-CDC2926989B8}"/>
    <cellStyle name="Komma 3 2 4 2 6" xfId="16561" xr:uid="{4BF83C73-6435-4666-8A16-D41160353067}"/>
    <cellStyle name="Komma 3 2 4 2 7" xfId="16562" xr:uid="{0D4F226C-CD8C-41D9-8BE7-82DFE68EB6EF}"/>
    <cellStyle name="Komma 3 2 4 3" xfId="1766" xr:uid="{F8944C7F-E650-40CD-8584-F70BA979331F}"/>
    <cellStyle name="Komma 3 2 4 3 2" xfId="16563" xr:uid="{F70B942F-3DD8-4958-83C2-6466D33FEFDC}"/>
    <cellStyle name="Komma 3 2 4 3 3" xfId="16564" xr:uid="{FF3ADE32-A4C2-400E-B402-F3A4A6A4C3F4}"/>
    <cellStyle name="Komma 3 2 4 4" xfId="1767" xr:uid="{34234822-D7E0-4664-9783-33E1B85959E1}"/>
    <cellStyle name="Komma 3 2 4 4 2" xfId="16565" xr:uid="{6F9BCBEF-2276-4827-8622-F8D8C1DD419D}"/>
    <cellStyle name="Komma 3 2 4 4 3" xfId="16566" xr:uid="{15CC549A-74B6-4D44-B932-5A07A6955F17}"/>
    <cellStyle name="Komma 3 2 4 5" xfId="5199" xr:uid="{14267A82-891C-48CF-BF95-F2D912CE7081}"/>
    <cellStyle name="Komma 3 2 4 5 2" xfId="16567" xr:uid="{412CAF58-BF59-42E1-8562-40C9B3ABDE3C}"/>
    <cellStyle name="Komma 3 2 4 6" xfId="16568" xr:uid="{3B04B701-E445-4428-BD4C-D2F0BB64D819}"/>
    <cellStyle name="Komma 3 2 5" xfId="1768" xr:uid="{798A4C40-2BEB-4341-A30B-127C9A17B114}"/>
    <cellStyle name="Komma 3 2 5 10" xfId="16569" xr:uid="{26BF8D71-50EF-4C26-8A25-689A6E0A6146}"/>
    <cellStyle name="Komma 3 2 5 2" xfId="1769" xr:uid="{70B4E8FD-7A9F-40E3-90DD-04A29AB01DC7}"/>
    <cellStyle name="Komma 3 2 5 2 2" xfId="1770" xr:uid="{2FE49F29-B4B6-4BFC-BF1F-559D932D0836}"/>
    <cellStyle name="Komma 3 2 5 2 2 2" xfId="16570" xr:uid="{2DFCE9E8-8BAC-4CD7-86AE-4AA827B373C9}"/>
    <cellStyle name="Komma 3 2 5 2 2 3" xfId="16571" xr:uid="{02699B66-EEE9-4A21-89DF-18196B8B44BA}"/>
    <cellStyle name="Komma 3 2 5 2 3" xfId="16572" xr:uid="{B3F84D20-A74E-4CF6-909B-6069C251D1E4}"/>
    <cellStyle name="Komma 3 2 5 2 3 2" xfId="16573" xr:uid="{486F06E4-5DE3-4FDF-8812-7E7067DEF5D7}"/>
    <cellStyle name="Komma 3 2 5 2 3 3" xfId="16574" xr:uid="{70DB6A96-BFD4-4FF0-8748-467DC94354A0}"/>
    <cellStyle name="Komma 3 2 5 2 4" xfId="16575" xr:uid="{05B861FC-07B3-4395-92B7-090FE6ED4F99}"/>
    <cellStyle name="Komma 3 2 5 2 4 2" xfId="16576" xr:uid="{8B43B91F-B772-4304-B839-7D1564DB21DE}"/>
    <cellStyle name="Komma 3 2 5 2 4 3" xfId="16577" xr:uid="{7B6D5793-BF34-40A7-AAE1-D391D75AF735}"/>
    <cellStyle name="Komma 3 2 5 2 5" xfId="16578" xr:uid="{5667A252-7580-478F-8B1C-DF44EE6824A7}"/>
    <cellStyle name="Komma 3 2 5 2 6" xfId="16579" xr:uid="{6B9E3AD4-A5EC-45C4-A7A0-8A01558E82EB}"/>
    <cellStyle name="Komma 3 2 5 2 7" xfId="16580" xr:uid="{A0DDBCDD-DB53-45DC-95FD-E06C95F9F831}"/>
    <cellStyle name="Komma 3 2 5 3" xfId="1771" xr:uid="{F82512C5-973F-477A-83E2-8C1E740D4F12}"/>
    <cellStyle name="Komma 3 2 5 3 2" xfId="16581" xr:uid="{69AAB5A4-599D-4B74-8614-E3E1BB23593F}"/>
    <cellStyle name="Komma 3 2 5 3 3" xfId="16582" xr:uid="{B0FF4BCA-F081-47C3-8DB0-454BCDCE790D}"/>
    <cellStyle name="Komma 3 2 5 4" xfId="1772" xr:uid="{8ED06D3E-CC13-4555-A9D3-F1E9A6EB0BD1}"/>
    <cellStyle name="Komma 3 2 5 4 2" xfId="16583" xr:uid="{5FBFA7EF-7E62-47AC-AD76-77F59826F2C6}"/>
    <cellStyle name="Komma 3 2 5 4 3" xfId="16584" xr:uid="{B901F3E6-5536-4A8B-B590-01BA6B7C57AC}"/>
    <cellStyle name="Komma 3 2 5 5" xfId="16585" xr:uid="{556B48B6-C242-4870-B857-82524BE0F5AF}"/>
    <cellStyle name="Komma 3 2 5 5 2" xfId="16586" xr:uid="{178A31BB-46F9-49CF-9B88-1DFE876DE430}"/>
    <cellStyle name="Komma 3 2 5 5 3" xfId="16587" xr:uid="{7DF534AD-B255-4F37-946A-1610F141A4D0}"/>
    <cellStyle name="Komma 3 2 5 6" xfId="16588" xr:uid="{7076203C-C050-479D-AFC4-00126CA39EE0}"/>
    <cellStyle name="Komma 3 2 5 6 2" xfId="16589" xr:uid="{DC4D945B-CDF3-4FBD-9776-70F2B50E25B8}"/>
    <cellStyle name="Komma 3 2 5 6 3" xfId="16590" xr:uid="{97D09944-1981-4E77-AA45-B5CEE19FB001}"/>
    <cellStyle name="Komma 3 2 5 7" xfId="16591" xr:uid="{6049A1E3-A1DE-46B7-A783-791FF1DB6DBA}"/>
    <cellStyle name="Komma 3 2 5 7 2" xfId="16592" xr:uid="{C5C9EE96-57F4-44E6-A5EB-6CE573DE1701}"/>
    <cellStyle name="Komma 3 2 5 7 3" xfId="16593" xr:uid="{D3F4E5BE-7C9A-474C-942C-68507FF61B77}"/>
    <cellStyle name="Komma 3 2 5 8" xfId="16594" xr:uid="{E1FACDD2-1F60-4639-AFF0-DC69059B1037}"/>
    <cellStyle name="Komma 3 2 5 8 2" xfId="16595" xr:uid="{08A53232-54DD-456C-B35F-37300ADC20BC}"/>
    <cellStyle name="Komma 3 2 5 8 3" xfId="16596" xr:uid="{4822D91E-F2F5-4E61-A818-7BBA4E2FFC9D}"/>
    <cellStyle name="Komma 3 2 5 9" xfId="16597" xr:uid="{FEAB8273-8FD3-4A82-A2B8-7C33C9AD4EE2}"/>
    <cellStyle name="Komma 3 2 6" xfId="1773" xr:uid="{3F2FCF2C-F707-4AE0-B07A-EBE834671667}"/>
    <cellStyle name="Komma 3 2 6 10" xfId="16598" xr:uid="{2E1F9107-3019-48C3-81A0-E5A09BB1FB8E}"/>
    <cellStyle name="Komma 3 2 6 11" xfId="16599" xr:uid="{06F1E6B1-7485-4357-A5F3-03A8FDEF8606}"/>
    <cellStyle name="Komma 3 2 6 2" xfId="1774" xr:uid="{A4924094-E5A2-4CD3-9C67-C58277457792}"/>
    <cellStyle name="Komma 3 2 6 2 2" xfId="16600" xr:uid="{8AF3BAE1-BEC8-4B8C-A1E6-58B0CD3697BE}"/>
    <cellStyle name="Komma 3 2 6 2 3" xfId="16601" xr:uid="{F22F8A91-0BF0-4503-8CCF-9011F387072F}"/>
    <cellStyle name="Komma 3 2 6 3" xfId="16602" xr:uid="{5F14D224-D146-4EF1-8B25-FB94314E8B62}"/>
    <cellStyle name="Komma 3 2 6 3 2" xfId="16603" xr:uid="{13DE8A55-DEE2-4B32-8030-DB39C0D0410D}"/>
    <cellStyle name="Komma 3 2 6 3 3" xfId="16604" xr:uid="{CEEE7FEF-8337-4AB8-BB5B-28CB5FB5FB4C}"/>
    <cellStyle name="Komma 3 2 6 4" xfId="16605" xr:uid="{5DCFE6C6-CEA2-4A74-B330-5B71386FE8F8}"/>
    <cellStyle name="Komma 3 2 6 4 2" xfId="16606" xr:uid="{94C2EC46-581F-4554-8BA4-EF9999C6198F}"/>
    <cellStyle name="Komma 3 2 6 4 3" xfId="16607" xr:uid="{B5CEFEB8-16F0-469C-8A2D-74BEC14EDDF6}"/>
    <cellStyle name="Komma 3 2 6 5" xfId="16608" xr:uid="{86AE0AB4-24AE-4411-AB6F-ABE4FC3DFD0F}"/>
    <cellStyle name="Komma 3 2 6 5 2" xfId="16609" xr:uid="{36148104-89CD-4146-B983-38FD0FA86C0A}"/>
    <cellStyle name="Komma 3 2 6 5 3" xfId="16610" xr:uid="{D8DD50C8-A3DC-4D29-8418-3C516641600F}"/>
    <cellStyle name="Komma 3 2 6 6" xfId="16611" xr:uid="{EE516A5B-76AE-4272-9DF9-85CD09740274}"/>
    <cellStyle name="Komma 3 2 6 6 2" xfId="16612" xr:uid="{D0461C25-CF85-4682-BD33-653962863B64}"/>
    <cellStyle name="Komma 3 2 6 6 3" xfId="16613" xr:uid="{32593BAC-53C0-4F7D-B4DE-9C7D21E1DEB3}"/>
    <cellStyle name="Komma 3 2 6 7" xfId="16614" xr:uid="{0ED25E6B-D798-4D85-B1AC-4BE63757024B}"/>
    <cellStyle name="Komma 3 2 6 7 2" xfId="16615" xr:uid="{D8AB9A5B-01A9-4745-8222-85C55DFE40D1}"/>
    <cellStyle name="Komma 3 2 6 7 3" xfId="16616" xr:uid="{6A5DB12E-36CD-4A5E-9B99-20FE798F6C3E}"/>
    <cellStyle name="Komma 3 2 6 8" xfId="16617" xr:uid="{12AF16EF-3BF3-4035-A3DE-AFF7723E6151}"/>
    <cellStyle name="Komma 3 2 6 8 2" xfId="16618" xr:uid="{AEF9C93A-B558-4D43-BE0D-8EF10F5E81AE}"/>
    <cellStyle name="Komma 3 2 6 8 3" xfId="16619" xr:uid="{917C9E56-6F35-4E20-98BB-45CE1BF5C756}"/>
    <cellStyle name="Komma 3 2 6 9" xfId="16620" xr:uid="{AFF2E4C5-1F3B-48D5-B462-CC149DFB73FB}"/>
    <cellStyle name="Komma 3 2 7" xfId="1775" xr:uid="{EE114C3D-50E3-49BA-8C71-A1DC7639456E}"/>
    <cellStyle name="Komma 3 2 7 2" xfId="16621" xr:uid="{879E419F-4AB2-4FE2-975C-7A1019E83612}"/>
    <cellStyle name="Komma 3 2 7 3" xfId="16622" xr:uid="{88042F73-42A9-4A0A-B16D-120A46CDDABF}"/>
    <cellStyle name="Komma 3 2 8" xfId="1776" xr:uid="{74DBDEB9-E535-48E1-B4DE-E869797ED9D2}"/>
    <cellStyle name="Komma 3 2 8 2" xfId="16623" xr:uid="{8F8FC733-1D82-480C-87F8-D3445A49B007}"/>
    <cellStyle name="Komma 3 2 8 3" xfId="16624" xr:uid="{A88956AE-CE94-4427-BAF5-91DD7A794848}"/>
    <cellStyle name="Komma 3 2 9" xfId="1777" xr:uid="{0D40391C-4283-4135-A7CB-4BFFAFCD62D8}"/>
    <cellStyle name="Komma 3 2 9 2" xfId="16625" xr:uid="{1E8A0B5A-488A-4081-9E88-BAD08F940EDD}"/>
    <cellStyle name="Komma 3 2 9 3" xfId="16626" xr:uid="{95085EA2-A910-48F1-B019-8DE1096C7D92}"/>
    <cellStyle name="Komma 3 3" xfId="1778" xr:uid="{B331BF21-BBC4-4EA0-A8A1-4B909F813F49}"/>
    <cellStyle name="Komma 3 3 10" xfId="1779" xr:uid="{B4A81485-B21C-4FC0-A8CF-C3231D91F177}"/>
    <cellStyle name="Komma 3 3 10 2" xfId="16628" xr:uid="{4567ED9F-A099-4C27-97A5-61F38FF8DADB}"/>
    <cellStyle name="Komma 3 3 10 3" xfId="16629" xr:uid="{E5CE71BF-30BC-4113-8BB3-D4FE16EAB296}"/>
    <cellStyle name="Komma 3 3 10 4" xfId="16627" xr:uid="{0EF5088D-390A-4FA0-AD79-62BB9D7AC3C3}"/>
    <cellStyle name="Komma 3 3 11" xfId="1780" xr:uid="{53A3520F-60ED-4BC5-9330-58FB8820C19C}"/>
    <cellStyle name="Komma 3 3 11 2" xfId="16631" xr:uid="{B0C813BA-292A-4825-8469-8BDC6E5170FE}"/>
    <cellStyle name="Komma 3 3 11 3" xfId="16632" xr:uid="{3483ADFD-B0EB-46A6-9436-DB78C6C1FB71}"/>
    <cellStyle name="Komma 3 3 11 4" xfId="16630" xr:uid="{BAF30CCA-93A3-426C-B7BD-E49CC35875CA}"/>
    <cellStyle name="Komma 3 3 12" xfId="1781" xr:uid="{92B125E3-A414-4C21-88B2-D2266A46325A}"/>
    <cellStyle name="Komma 3 3 12 2" xfId="16634" xr:uid="{A7DC852E-63B6-4846-8BEC-3F290876801D}"/>
    <cellStyle name="Komma 3 3 12 3" xfId="16635" xr:uid="{41321C44-C66E-429F-8457-14FB47D6282D}"/>
    <cellStyle name="Komma 3 3 12 4" xfId="16633" xr:uid="{F511B7A9-2475-42D9-80C2-572AEFB21D88}"/>
    <cellStyle name="Komma 3 3 13" xfId="16636" xr:uid="{48C6F59A-E9F6-46CE-8AC1-C428FEABD81B}"/>
    <cellStyle name="Komma 3 3 13 2" xfId="16637" xr:uid="{E2DC7EE6-A595-47D7-80F0-A37D93FEE15B}"/>
    <cellStyle name="Komma 3 3 13 3" xfId="16638" xr:uid="{47827ACD-3D36-4C30-9C20-1C681EF67041}"/>
    <cellStyle name="Komma 3 3 14" xfId="16639" xr:uid="{C816F149-B7B6-4959-8473-8AEFA18C82DA}"/>
    <cellStyle name="Komma 3 3 15" xfId="16640" xr:uid="{89B19688-6085-4501-9CEA-41DB6C72D19A}"/>
    <cellStyle name="Komma 3 3 16" xfId="32411" xr:uid="{CDDAD017-38AC-41B6-99EC-946CB512C9A5}"/>
    <cellStyle name="Komma 3 3 2" xfId="1782" xr:uid="{496B9740-78A8-49AC-8106-C99F6011E176}"/>
    <cellStyle name="Komma 3 3 2 10" xfId="1783" xr:uid="{869BF5D3-28DD-49CB-A781-BAF6A35F7EB5}"/>
    <cellStyle name="Komma 3 3 2 10 2" xfId="16642" xr:uid="{EF55EE3F-0175-4B31-97AE-0D8F55631F23}"/>
    <cellStyle name="Komma 3 3 2 10 3" xfId="16643" xr:uid="{43889F63-F080-4FFF-822C-3E5CBABABC9F}"/>
    <cellStyle name="Komma 3 3 2 10 4" xfId="16641" xr:uid="{277835EC-34D3-41FA-AD5F-B787C2ACDA01}"/>
    <cellStyle name="Komma 3 3 2 11" xfId="1784" xr:uid="{EF283831-616B-4A4E-BF51-67ADD8C431BD}"/>
    <cellStyle name="Komma 3 3 2 11 2" xfId="16645" xr:uid="{D402EB9C-B726-4A82-B8F4-03F8EEAC8B33}"/>
    <cellStyle name="Komma 3 3 2 11 3" xfId="16646" xr:uid="{2F4E1B3E-A358-473B-AA4C-A30C3150369B}"/>
    <cellStyle name="Komma 3 3 2 11 4" xfId="16644" xr:uid="{330A0535-A57A-402E-B987-1EB0B14ED08E}"/>
    <cellStyle name="Komma 3 3 2 12" xfId="16647" xr:uid="{4ABC1D97-D90E-45A0-9331-4EDAB86554FF}"/>
    <cellStyle name="Komma 3 3 2 12 2" xfId="16648" xr:uid="{D7BBB441-E39E-4C4E-87A8-38D9EAD5C6CC}"/>
    <cellStyle name="Komma 3 3 2 12 3" xfId="16649" xr:uid="{CC56DAAF-7191-438E-A94A-F32BC92A8221}"/>
    <cellStyle name="Komma 3 3 2 13" xfId="16650" xr:uid="{F2274F34-18EA-44FA-81F4-391B8FCF6329}"/>
    <cellStyle name="Komma 3 3 2 14" xfId="16651" xr:uid="{88C6992E-A668-4021-998C-85A8C0485077}"/>
    <cellStyle name="Komma 3 3 2 2" xfId="1785" xr:uid="{5CF82371-A0C5-4174-AF7E-43393F08EF5B}"/>
    <cellStyle name="Komma 3 3 2 2 2" xfId="1786" xr:uid="{48445A0E-9F2C-43A7-9F0A-FED93A3C6B17}"/>
    <cellStyle name="Komma 3 3 2 2 2 2" xfId="1787" xr:uid="{9DB6C166-B4DA-48F9-A3C0-23F65E3CFB26}"/>
    <cellStyle name="Komma 3 3 2 2 2 2 2" xfId="16652" xr:uid="{C266058F-9346-4538-A47C-3E32684BABEF}"/>
    <cellStyle name="Komma 3 3 2 2 2 2 3" xfId="16653" xr:uid="{8ACEB8C4-1AFE-40B5-9358-07176FF72116}"/>
    <cellStyle name="Komma 3 3 2 2 2 3" xfId="16654" xr:uid="{A35289A1-EED8-433B-BEF2-2786C13B2974}"/>
    <cellStyle name="Komma 3 3 2 2 2 3 2" xfId="16655" xr:uid="{96D22648-DA42-43D3-8BF8-BF178368C9F6}"/>
    <cellStyle name="Komma 3 3 2 2 2 3 3" xfId="16656" xr:uid="{8A6974AF-AAEB-4824-A444-6097CE0A4BDF}"/>
    <cellStyle name="Komma 3 3 2 2 2 4" xfId="16657" xr:uid="{C474F930-6246-4EEE-BE89-805F8544932E}"/>
    <cellStyle name="Komma 3 3 2 2 2 4 2" xfId="16658" xr:uid="{C5CB908D-AC35-4DBD-83D2-3381AB568FD1}"/>
    <cellStyle name="Komma 3 3 2 2 2 4 3" xfId="16659" xr:uid="{35187830-B224-42E7-B0E1-1CFAA5826FA3}"/>
    <cellStyle name="Komma 3 3 2 2 2 5" xfId="16660" xr:uid="{CBBFCF31-EE65-46C9-9A91-4D307DDBCA67}"/>
    <cellStyle name="Komma 3 3 2 2 2 6" xfId="16661" xr:uid="{33D180F8-9553-453C-BC82-902195B41B34}"/>
    <cellStyle name="Komma 3 3 2 2 2 7" xfId="16662" xr:uid="{7A34C70E-4ABE-4040-B76D-3EABFAA48D65}"/>
    <cellStyle name="Komma 3 3 2 2 3" xfId="1788" xr:uid="{A37D2B50-A4B9-4C08-AEB9-711B7A35535B}"/>
    <cellStyle name="Komma 3 3 2 2 3 2" xfId="16663" xr:uid="{412F0D08-FC6C-4537-BDBE-A6BCCEADC028}"/>
    <cellStyle name="Komma 3 3 2 2 3 3" xfId="16664" xr:uid="{3FDF7F98-981F-483C-BD34-5331A2F2DE6B}"/>
    <cellStyle name="Komma 3 3 2 2 4" xfId="1789" xr:uid="{1B121C2B-A8A6-48FC-B033-3127E63FF884}"/>
    <cellStyle name="Komma 3 3 2 2 4 2" xfId="16665" xr:uid="{24BCA5ED-D1FB-4641-B2EA-EB0383CCB143}"/>
    <cellStyle name="Komma 3 3 2 2 4 3" xfId="16666" xr:uid="{9B1C2956-4321-492C-9816-A692D781430C}"/>
    <cellStyle name="Komma 3 3 2 2 5" xfId="5194" xr:uid="{66A1AF45-0415-4886-8137-5E04A5D25308}"/>
    <cellStyle name="Komma 3 3 2 2 5 2" xfId="16667" xr:uid="{78E813EE-679B-496D-9934-56E184A7C3C9}"/>
    <cellStyle name="Komma 3 3 2 2 6" xfId="16668" xr:uid="{B93EF030-4615-4C3D-A358-3FE4D2C5DA53}"/>
    <cellStyle name="Komma 3 3 2 3" xfId="1790" xr:uid="{3CFAF381-1C88-4422-B404-50F83F4D84BC}"/>
    <cellStyle name="Komma 3 3 2 3 10" xfId="16669" xr:uid="{09B34D9F-FC64-4CF2-911E-A74AAE793E4B}"/>
    <cellStyle name="Komma 3 3 2 3 2" xfId="1791" xr:uid="{6C429345-ACA8-4195-957E-57088F45AE9F}"/>
    <cellStyle name="Komma 3 3 2 3 2 2" xfId="1792" xr:uid="{CE43CAFB-6E41-4B24-B1EF-6223D677C0A8}"/>
    <cellStyle name="Komma 3 3 2 3 2 2 2" xfId="16670" xr:uid="{D4ACF36E-7B97-47B8-A5D6-5773F17CCE41}"/>
    <cellStyle name="Komma 3 3 2 3 2 2 3" xfId="16671" xr:uid="{ABCEB5C2-8620-4D6C-BD34-2A6945686675}"/>
    <cellStyle name="Komma 3 3 2 3 2 3" xfId="16672" xr:uid="{64E2B275-83D2-4236-803B-E200B039C073}"/>
    <cellStyle name="Komma 3 3 2 3 2 3 2" xfId="16673" xr:uid="{A02D6678-A0D6-4BB8-94C4-D63F5D1B2C28}"/>
    <cellStyle name="Komma 3 3 2 3 2 3 3" xfId="16674" xr:uid="{899B4A07-73DE-4C5D-828A-8F398D36ED71}"/>
    <cellStyle name="Komma 3 3 2 3 2 4" xfId="16675" xr:uid="{BAD3C9BD-A5BC-442C-BC6E-7BEF6ADF1158}"/>
    <cellStyle name="Komma 3 3 2 3 2 4 2" xfId="16676" xr:uid="{7A5AC960-523E-4B5B-B090-3F41865FE9DE}"/>
    <cellStyle name="Komma 3 3 2 3 2 4 3" xfId="16677" xr:uid="{BA7D812F-DEEC-4E90-913C-1E7012B27CB5}"/>
    <cellStyle name="Komma 3 3 2 3 2 5" xfId="16678" xr:uid="{3F96C0C8-68F0-4C75-8FA8-51A0CE5A4F3C}"/>
    <cellStyle name="Komma 3 3 2 3 2 6" xfId="16679" xr:uid="{D7DD1573-99E5-4309-9B51-B4B612B96F46}"/>
    <cellStyle name="Komma 3 3 2 3 2 7" xfId="16680" xr:uid="{C93E2C4A-3B9A-42B0-AC39-3D6890957032}"/>
    <cellStyle name="Komma 3 3 2 3 3" xfId="1793" xr:uid="{3E523C65-3B94-4DF2-8323-5225564648A5}"/>
    <cellStyle name="Komma 3 3 2 3 3 2" xfId="16681" xr:uid="{392F5493-73C0-4B46-A27B-A3BA6B237DAC}"/>
    <cellStyle name="Komma 3 3 2 3 3 3" xfId="16682" xr:uid="{53C99452-13D5-4BFB-8F79-80F1593BAA0E}"/>
    <cellStyle name="Komma 3 3 2 3 4" xfId="1794" xr:uid="{C82D83E9-176A-4146-9DDC-A1EEE0DBBDB2}"/>
    <cellStyle name="Komma 3 3 2 3 4 2" xfId="16683" xr:uid="{99D0C595-2E0C-42DA-817A-07A6467F6691}"/>
    <cellStyle name="Komma 3 3 2 3 4 3" xfId="16684" xr:uid="{CB3ABF88-A9FF-48EC-A1D5-4F362F3ED9F0}"/>
    <cellStyle name="Komma 3 3 2 3 5" xfId="16685" xr:uid="{61646D20-523B-4219-992E-B0CFDED0FC29}"/>
    <cellStyle name="Komma 3 3 2 3 5 2" xfId="16686" xr:uid="{797A7AF0-015D-4AFA-AADE-AA6269D82A41}"/>
    <cellStyle name="Komma 3 3 2 3 5 3" xfId="16687" xr:uid="{300D593D-7194-4EA5-851B-07D682172763}"/>
    <cellStyle name="Komma 3 3 2 3 6" xfId="16688" xr:uid="{EE151336-F6A4-4E1E-AA77-428613760E13}"/>
    <cellStyle name="Komma 3 3 2 3 6 2" xfId="16689" xr:uid="{B9CE64C4-A881-40DD-8AF6-4BFDEAF4CD9C}"/>
    <cellStyle name="Komma 3 3 2 3 6 3" xfId="16690" xr:uid="{F4E37799-022E-4FE6-A082-6AC1425BF739}"/>
    <cellStyle name="Komma 3 3 2 3 7" xfId="16691" xr:uid="{A38A0C98-E86A-4C5D-AAA8-4156352161F7}"/>
    <cellStyle name="Komma 3 3 2 3 7 2" xfId="16692" xr:uid="{B2F7990C-3127-410C-AA89-595F30A35F03}"/>
    <cellStyle name="Komma 3 3 2 3 7 3" xfId="16693" xr:uid="{95FEADCD-264C-4901-8756-FECB75D8FDBA}"/>
    <cellStyle name="Komma 3 3 2 3 8" xfId="16694" xr:uid="{43C16C9D-3DD1-4CA6-A2C4-CFEBE3D80028}"/>
    <cellStyle name="Komma 3 3 2 3 8 2" xfId="16695" xr:uid="{6D3589FD-1252-41ED-99D5-9FF8D40F620F}"/>
    <cellStyle name="Komma 3 3 2 3 8 3" xfId="16696" xr:uid="{9C92B40B-0CC9-4942-82F0-DAAA167EFE12}"/>
    <cellStyle name="Komma 3 3 2 3 9" xfId="16697" xr:uid="{536ADE27-B160-4A04-8A43-C9582977AFE5}"/>
    <cellStyle name="Komma 3 3 2 4" xfId="1795" xr:uid="{12675D5F-74D5-4E04-8802-95AC44809562}"/>
    <cellStyle name="Komma 3 3 2 4 10" xfId="16698" xr:uid="{BECD83E6-7045-4E1E-A3B8-700F1718DDC0}"/>
    <cellStyle name="Komma 3 3 2 4 11" xfId="16699" xr:uid="{128B41FD-F478-4355-AA96-4FD3293D60BC}"/>
    <cellStyle name="Komma 3 3 2 4 2" xfId="1796" xr:uid="{A14737D4-9CA7-4AED-9BBD-4FA656FC209E}"/>
    <cellStyle name="Komma 3 3 2 4 2 2" xfId="16700" xr:uid="{240040BA-6D39-4FC2-B0DD-A896FDC98F60}"/>
    <cellStyle name="Komma 3 3 2 4 2 3" xfId="16701" xr:uid="{BF71EC0C-B844-4406-9517-61413DB6E61A}"/>
    <cellStyle name="Komma 3 3 2 4 3" xfId="16702" xr:uid="{457FD98E-8850-4F3F-8C9D-42AFF19A0D0A}"/>
    <cellStyle name="Komma 3 3 2 4 3 2" xfId="16703" xr:uid="{2A44E046-4958-4C3D-8160-FF9C6B28D716}"/>
    <cellStyle name="Komma 3 3 2 4 3 3" xfId="16704" xr:uid="{073C9068-0EC9-4829-8E02-59DD62C24F6C}"/>
    <cellStyle name="Komma 3 3 2 4 4" xfId="16705" xr:uid="{D4EA5E62-8C73-4538-86D8-902540B15C23}"/>
    <cellStyle name="Komma 3 3 2 4 4 2" xfId="16706" xr:uid="{DE602AD1-92A0-4B2E-9FFD-E3B0855F1A01}"/>
    <cellStyle name="Komma 3 3 2 4 4 3" xfId="16707" xr:uid="{0E41F08C-FB1E-4315-BFDA-AB93E59A3935}"/>
    <cellStyle name="Komma 3 3 2 4 5" xfId="16708" xr:uid="{106D4969-B6FF-4FB1-B7CB-A77AB66F01A0}"/>
    <cellStyle name="Komma 3 3 2 4 5 2" xfId="16709" xr:uid="{05DBED11-155F-4585-8863-711A525EE82D}"/>
    <cellStyle name="Komma 3 3 2 4 5 3" xfId="16710" xr:uid="{AB46D80D-0B35-4843-AF47-93D2CB4876BE}"/>
    <cellStyle name="Komma 3 3 2 4 6" xfId="16711" xr:uid="{D5983BDB-D70D-4CB8-9009-1D6355B79DEA}"/>
    <cellStyle name="Komma 3 3 2 4 6 2" xfId="16712" xr:uid="{E08D13D4-AAFB-435F-B377-BF5D78A20875}"/>
    <cellStyle name="Komma 3 3 2 4 6 3" xfId="16713" xr:uid="{90EE426B-C9C6-4164-B090-2455A3A515C8}"/>
    <cellStyle name="Komma 3 3 2 4 7" xfId="16714" xr:uid="{6625C22D-67EE-44EB-94BE-42B6F8EFE096}"/>
    <cellStyle name="Komma 3 3 2 4 7 2" xfId="16715" xr:uid="{D952E40D-8C65-4E15-BF2F-B4204C2B24C3}"/>
    <cellStyle name="Komma 3 3 2 4 7 3" xfId="16716" xr:uid="{D403AEE4-E185-450C-9300-00F2B0A28A3E}"/>
    <cellStyle name="Komma 3 3 2 4 8" xfId="16717" xr:uid="{E80838AF-CCD7-4DDA-8015-B16B3AF509FA}"/>
    <cellStyle name="Komma 3 3 2 4 8 2" xfId="16718" xr:uid="{6519C1ED-A0EA-4B72-81A6-A8CFDD319829}"/>
    <cellStyle name="Komma 3 3 2 4 8 3" xfId="16719" xr:uid="{11B08577-0AD7-4099-B1D2-295FE10DF160}"/>
    <cellStyle name="Komma 3 3 2 4 9" xfId="16720" xr:uid="{D19A9A02-339D-4993-8D03-44120D6B0926}"/>
    <cellStyle name="Komma 3 3 2 5" xfId="1797" xr:uid="{63D81F45-A192-4666-B505-2D4676599A12}"/>
    <cellStyle name="Komma 3 3 2 5 2" xfId="16721" xr:uid="{A982647A-B3B3-4800-9C92-DCBBA8230C80}"/>
    <cellStyle name="Komma 3 3 2 5 3" xfId="16722" xr:uid="{4AFCC885-002A-47F8-9A7E-3730DD9B975F}"/>
    <cellStyle name="Komma 3 3 2 6" xfId="1798" xr:uid="{874B6B1A-CF88-49DB-847D-8844B41E818F}"/>
    <cellStyle name="Komma 3 3 2 6 2" xfId="16723" xr:uid="{8833FF8F-B5FB-4644-AAB7-B4E6FCB89260}"/>
    <cellStyle name="Komma 3 3 2 6 3" xfId="16724" xr:uid="{B5A9044A-B131-4C4C-9485-C90118B581DE}"/>
    <cellStyle name="Komma 3 3 2 7" xfId="1799" xr:uid="{F5D93575-8F53-4BA4-82E4-18B16465B936}"/>
    <cellStyle name="Komma 3 3 2 7 2" xfId="16725" xr:uid="{F3CDF059-6EA0-4C53-9D66-8751E3288DF5}"/>
    <cellStyle name="Komma 3 3 2 7 3" xfId="16726" xr:uid="{6E9AB619-BCCB-4EC7-A486-839C7AB5A12D}"/>
    <cellStyle name="Komma 3 3 2 8" xfId="1800" xr:uid="{E66E5C00-AD6C-4784-9050-8C23FA9A912A}"/>
    <cellStyle name="Komma 3 3 2 8 2" xfId="5162" xr:uid="{EC47418B-A7AF-4597-8705-99CB21C2EB39}"/>
    <cellStyle name="Komma 3 3 2 8 2 2" xfId="16728" xr:uid="{024B5E20-7CC8-4AAB-83D3-58A0F98A6638}"/>
    <cellStyle name="Komma 3 3 2 8 2 3" xfId="16729" xr:uid="{8A76BF6E-6DF4-4E63-AA37-A08125930562}"/>
    <cellStyle name="Komma 3 3 2 8 2 4" xfId="16727" xr:uid="{DAC29F7A-1FFE-42C2-9C95-6E7AC79AB708}"/>
    <cellStyle name="Komma 3 3 2 8 3" xfId="16730" xr:uid="{D7B86C83-897C-4F34-8226-330DF4728102}"/>
    <cellStyle name="Komma 3 3 2 8 3 2" xfId="16731" xr:uid="{9BF604C6-2F53-4929-A09D-B29AFAE27DBE}"/>
    <cellStyle name="Komma 3 3 2 8 4" xfId="16732" xr:uid="{0B033FC6-C7B6-49AE-A561-D8651EAC129A}"/>
    <cellStyle name="Komma 3 3 2 8 5" xfId="16733" xr:uid="{48FD14F1-BF61-4009-A229-768C307DA0DF}"/>
    <cellStyle name="Komma 3 3 2 9" xfId="1801" xr:uid="{3BDB82D8-C83A-43DC-A0E7-5AC65E908889}"/>
    <cellStyle name="Komma 3 3 2 9 2" xfId="16735" xr:uid="{EE5B5798-D8E1-4488-9095-BD4ACCBF716F}"/>
    <cellStyle name="Komma 3 3 2 9 3" xfId="16736" xr:uid="{67D0F524-FB8D-4639-A663-B99E9C431E5E}"/>
    <cellStyle name="Komma 3 3 2 9 4" xfId="16734" xr:uid="{E03AAD17-B484-477D-9F8E-5C3656673B2F}"/>
    <cellStyle name="Komma 3 3 3" xfId="1802" xr:uid="{3E196BAD-DF59-427F-8113-3E104CA6D02E}"/>
    <cellStyle name="Komma 3 3 3 2" xfId="1803" xr:uid="{BCE88A0A-625F-48C6-89FA-89059484DDC9}"/>
    <cellStyle name="Komma 3 3 3 2 2" xfId="1804" xr:uid="{B5408D3D-0D8E-48D4-BBFD-A92035D465C5}"/>
    <cellStyle name="Komma 3 3 3 2 2 2" xfId="16737" xr:uid="{73E11A64-9682-41F8-8ADC-C115CA5FBA00}"/>
    <cellStyle name="Komma 3 3 3 2 2 3" xfId="16738" xr:uid="{27AED254-3CC0-459C-AB9A-B6FF9EFE5CC4}"/>
    <cellStyle name="Komma 3 3 3 2 3" xfId="16739" xr:uid="{A191DF42-710E-4508-9D40-FCB6EECDF154}"/>
    <cellStyle name="Komma 3 3 3 2 3 2" xfId="16740" xr:uid="{3AECE979-D64A-4570-B5C9-03EFE4587934}"/>
    <cellStyle name="Komma 3 3 3 2 3 3" xfId="16741" xr:uid="{6AAAEC04-1FA3-4222-A796-CF5FDC4D3EE5}"/>
    <cellStyle name="Komma 3 3 3 2 4" xfId="16742" xr:uid="{143E1649-ABDB-4505-8183-1A7F5487497F}"/>
    <cellStyle name="Komma 3 3 3 2 4 2" xfId="16743" xr:uid="{750DF5E2-413A-4A0F-AC38-FF769003A544}"/>
    <cellStyle name="Komma 3 3 3 2 4 3" xfId="16744" xr:uid="{9BB9CC9E-7AF0-4EDA-9FFE-89E11932EB5A}"/>
    <cellStyle name="Komma 3 3 3 2 5" xfId="16745" xr:uid="{6414F504-E444-4CA7-8F57-3FF433EC259D}"/>
    <cellStyle name="Komma 3 3 3 2 6" xfId="16746" xr:uid="{BC16213C-9E2A-49C7-BAA6-AE8C5C00ECF6}"/>
    <cellStyle name="Komma 3 3 3 2 7" xfId="16747" xr:uid="{2340EA21-D3E7-4F64-8258-111EE9644185}"/>
    <cellStyle name="Komma 3 3 3 3" xfId="1805" xr:uid="{81A63E55-10A0-48B9-9731-45D9EF0611B6}"/>
    <cellStyle name="Komma 3 3 3 3 2" xfId="16748" xr:uid="{2A48E6C3-B262-4F7F-AF58-F89E9592554C}"/>
    <cellStyle name="Komma 3 3 3 3 3" xfId="16749" xr:uid="{4F9740F6-3C43-4A86-9A06-0873B987F2A2}"/>
    <cellStyle name="Komma 3 3 3 4" xfId="1806" xr:uid="{9D01B6A5-6143-44DF-B159-3E750B7B45CC}"/>
    <cellStyle name="Komma 3 3 3 4 2" xfId="16750" xr:uid="{4AD9290C-8805-4D98-BAA7-055C0F63FC59}"/>
    <cellStyle name="Komma 3 3 3 4 3" xfId="16751" xr:uid="{48478711-1738-4DB6-8412-EE3B5705098B}"/>
    <cellStyle name="Komma 3 3 3 5" xfId="5195" xr:uid="{A5A1EBF8-C0B1-4929-8984-8F735092CDFD}"/>
    <cellStyle name="Komma 3 3 3 5 2" xfId="16752" xr:uid="{8305C808-F697-4195-A980-18A8E04A6E70}"/>
    <cellStyle name="Komma 3 3 3 6" xfId="16753" xr:uid="{539EA4FC-17CF-4C01-B648-7094B1180027}"/>
    <cellStyle name="Komma 3 3 4" xfId="1807" xr:uid="{BC7BEB82-5087-4509-AEF7-36F6D9BA0039}"/>
    <cellStyle name="Komma 3 3 4 10" xfId="16754" xr:uid="{24B88406-C5EA-44D3-B670-01D61872CE29}"/>
    <cellStyle name="Komma 3 3 4 2" xfId="1808" xr:uid="{1F1B2A4F-24E2-453A-9369-84A22DEE6536}"/>
    <cellStyle name="Komma 3 3 4 2 2" xfId="1809" xr:uid="{4C014B6F-E7E8-4C88-9E1F-385239A459E0}"/>
    <cellStyle name="Komma 3 3 4 2 2 2" xfId="16755" xr:uid="{A0422905-E54D-4666-BF8C-64F208EC034A}"/>
    <cellStyle name="Komma 3 3 4 2 2 3" xfId="16756" xr:uid="{74D4AA58-F3B5-4A6A-9FAE-6943DAF4AF09}"/>
    <cellStyle name="Komma 3 3 4 2 3" xfId="16757" xr:uid="{D237D154-C95F-49F8-8DB5-A2477ACCE61F}"/>
    <cellStyle name="Komma 3 3 4 2 3 2" xfId="16758" xr:uid="{0CA80ADA-D3D5-4410-8C02-029833FB262F}"/>
    <cellStyle name="Komma 3 3 4 2 3 3" xfId="16759" xr:uid="{CA723158-687A-4435-B079-1B721FEAF1D6}"/>
    <cellStyle name="Komma 3 3 4 2 4" xfId="16760" xr:uid="{355B00A9-67E1-4764-84C1-37E0896250E5}"/>
    <cellStyle name="Komma 3 3 4 2 4 2" xfId="16761" xr:uid="{011C46EF-CC25-4D92-A255-7B507571F950}"/>
    <cellStyle name="Komma 3 3 4 2 4 3" xfId="16762" xr:uid="{28D36AEF-2318-4172-9012-4AE016E8CF8E}"/>
    <cellStyle name="Komma 3 3 4 2 5" xfId="16763" xr:uid="{A3870F49-B676-4EB3-A587-08CCED11B207}"/>
    <cellStyle name="Komma 3 3 4 2 6" xfId="16764" xr:uid="{CF30E408-C390-4785-840F-2D210739D915}"/>
    <cellStyle name="Komma 3 3 4 2 7" xfId="16765" xr:uid="{A298E74A-7D3B-435F-94CF-EE36418DC75D}"/>
    <cellStyle name="Komma 3 3 4 3" xfId="1810" xr:uid="{A9D8CC57-23BD-4559-926C-0AEF1731755A}"/>
    <cellStyle name="Komma 3 3 4 3 2" xfId="16766" xr:uid="{E2E46500-8994-4D41-9F3E-4BB88AB5C9C2}"/>
    <cellStyle name="Komma 3 3 4 3 3" xfId="16767" xr:uid="{CBE6BE55-A524-4474-B881-6669DFF3D086}"/>
    <cellStyle name="Komma 3 3 4 4" xfId="1811" xr:uid="{A5CC5681-9098-4C43-8F8C-21774216F84E}"/>
    <cellStyle name="Komma 3 3 4 4 2" xfId="16768" xr:uid="{C334E9EE-50EF-459C-A8F9-3AF580BA4087}"/>
    <cellStyle name="Komma 3 3 4 4 3" xfId="16769" xr:uid="{FE430C7F-9E42-40EC-9E65-62F94923DE75}"/>
    <cellStyle name="Komma 3 3 4 5" xfId="16770" xr:uid="{52058C49-C177-4DF5-AB6B-4C4A86EEF7AE}"/>
    <cellStyle name="Komma 3 3 4 5 2" xfId="16771" xr:uid="{33858AC2-7506-4925-8EF8-772FB0F5E5E1}"/>
    <cellStyle name="Komma 3 3 4 5 3" xfId="16772" xr:uid="{7AE90C14-5AFD-4FE0-AD54-862E7A5B4EAE}"/>
    <cellStyle name="Komma 3 3 4 6" xfId="16773" xr:uid="{2BABF1A2-77E9-41E5-B1CE-FEA9204491AD}"/>
    <cellStyle name="Komma 3 3 4 6 2" xfId="16774" xr:uid="{031E70DF-6039-44AD-B6F9-8958BCD10489}"/>
    <cellStyle name="Komma 3 3 4 6 3" xfId="16775" xr:uid="{B165A668-EA9F-4208-9E26-738B5E51E8E1}"/>
    <cellStyle name="Komma 3 3 4 7" xfId="16776" xr:uid="{111379BA-87A8-4017-BF57-B9AA9B72C7DA}"/>
    <cellStyle name="Komma 3 3 4 7 2" xfId="16777" xr:uid="{A78805DA-9AB3-4EDF-8FC3-FE5DA2958756}"/>
    <cellStyle name="Komma 3 3 4 7 3" xfId="16778" xr:uid="{1A8DCFE4-703F-4FE4-A41D-2B46C169FCF7}"/>
    <cellStyle name="Komma 3 3 4 8" xfId="16779" xr:uid="{FC0D46DF-4C9E-48F8-89FA-451225EFD90C}"/>
    <cellStyle name="Komma 3 3 4 8 2" xfId="16780" xr:uid="{3529D567-3FAC-4DA9-A859-6A4466CF2EBE}"/>
    <cellStyle name="Komma 3 3 4 8 3" xfId="16781" xr:uid="{6670EA86-220E-41A2-A276-A94CE5F32BF4}"/>
    <cellStyle name="Komma 3 3 4 9" xfId="16782" xr:uid="{9A615540-4A89-4395-A326-9F9589E6453F}"/>
    <cellStyle name="Komma 3 3 5" xfId="1812" xr:uid="{2455FF2C-CA3B-4501-898E-6382DD708B67}"/>
    <cellStyle name="Komma 3 3 5 10" xfId="16783" xr:uid="{18FFC262-E9F0-495B-9177-2CA0110B94E1}"/>
    <cellStyle name="Komma 3 3 5 11" xfId="16784" xr:uid="{D6C97730-5AED-4B8F-953D-4F93E3A79C1C}"/>
    <cellStyle name="Komma 3 3 5 2" xfId="1813" xr:uid="{25F35239-78DC-4698-818C-D284B397BEFF}"/>
    <cellStyle name="Komma 3 3 5 2 2" xfId="16785" xr:uid="{D70BA1BC-4E05-4FF7-A7BA-E3AE51F1A627}"/>
    <cellStyle name="Komma 3 3 5 2 3" xfId="16786" xr:uid="{2333D4DC-98AB-458C-AE44-73A0B999E076}"/>
    <cellStyle name="Komma 3 3 5 3" xfId="16787" xr:uid="{7CEF7755-F234-4046-8A99-76EBA6735036}"/>
    <cellStyle name="Komma 3 3 5 3 2" xfId="16788" xr:uid="{50F4066F-53F5-4F30-B029-7A510B4F5C11}"/>
    <cellStyle name="Komma 3 3 5 3 3" xfId="16789" xr:uid="{951144BA-11CA-4864-8220-8D1BEB4A6E33}"/>
    <cellStyle name="Komma 3 3 5 4" xfId="16790" xr:uid="{CF103979-4775-4301-BBD9-F19834DFD7BC}"/>
    <cellStyle name="Komma 3 3 5 4 2" xfId="16791" xr:uid="{A0B2CAF8-C1D5-4569-8D30-ACF4599515E2}"/>
    <cellStyle name="Komma 3 3 5 4 3" xfId="16792" xr:uid="{422B1076-D48C-4EFD-9162-6365ED9BEDE8}"/>
    <cellStyle name="Komma 3 3 5 5" xfId="16793" xr:uid="{CD72AAA0-C1DC-47A4-BBFF-2E3F11319C18}"/>
    <cellStyle name="Komma 3 3 5 5 2" xfId="16794" xr:uid="{A7FA3B91-0771-4E8A-BD7A-E8B8CDE2B25A}"/>
    <cellStyle name="Komma 3 3 5 5 3" xfId="16795" xr:uid="{7D4CE9EC-FD6A-437C-A2D9-5D3B54899EB7}"/>
    <cellStyle name="Komma 3 3 5 6" xfId="16796" xr:uid="{77BEAEEB-AFAA-40AF-BE28-CEE74B390E21}"/>
    <cellStyle name="Komma 3 3 5 6 2" xfId="16797" xr:uid="{E3187216-4D8E-4993-8558-C3A784765F68}"/>
    <cellStyle name="Komma 3 3 5 6 3" xfId="16798" xr:uid="{42F679E5-7E72-4D8C-A2F4-9CDC817C9B69}"/>
    <cellStyle name="Komma 3 3 5 7" xfId="16799" xr:uid="{D2AD08FB-4005-476C-9458-17B32CC5CC15}"/>
    <cellStyle name="Komma 3 3 5 7 2" xfId="16800" xr:uid="{BB833E60-F2CE-447E-ACCF-FF30E5EDA763}"/>
    <cellStyle name="Komma 3 3 5 7 3" xfId="16801" xr:uid="{E5045E43-F5CA-419C-96F5-84F74A88F9A5}"/>
    <cellStyle name="Komma 3 3 5 8" xfId="16802" xr:uid="{0FCF6CF6-FE84-4E83-80EA-99C3C51C28F1}"/>
    <cellStyle name="Komma 3 3 5 8 2" xfId="16803" xr:uid="{83FA26E1-1A27-4DAC-998E-0047298C3816}"/>
    <cellStyle name="Komma 3 3 5 8 3" xfId="16804" xr:uid="{A31CA981-14FA-48A6-9402-E8EFD9D35AA4}"/>
    <cellStyle name="Komma 3 3 5 9" xfId="16805" xr:uid="{3B346D08-C6DF-4478-839C-1C69DCCA7964}"/>
    <cellStyle name="Komma 3 3 6" xfId="1814" xr:uid="{3862F79F-D303-447B-ADFB-024831C42674}"/>
    <cellStyle name="Komma 3 3 6 2" xfId="16806" xr:uid="{8C4FEBCE-76BD-4F4F-800E-25FB943D0FD2}"/>
    <cellStyle name="Komma 3 3 6 3" xfId="16807" xr:uid="{D302460E-3572-4A1E-97A0-EFE0DC42593D}"/>
    <cellStyle name="Komma 3 3 7" xfId="1815" xr:uid="{3EC4AC2D-4C00-46CD-A2EB-E8C327673A3D}"/>
    <cellStyle name="Komma 3 3 7 2" xfId="16808" xr:uid="{46BB1890-3DFF-4CFF-893E-E9A7C321FEC8}"/>
    <cellStyle name="Komma 3 3 7 3" xfId="16809" xr:uid="{F8993878-DFEC-4544-A2D2-AF18CD81E9F9}"/>
    <cellStyle name="Komma 3 3 8" xfId="1816" xr:uid="{153E7035-6323-44EA-BC5C-238C9E0C34BE}"/>
    <cellStyle name="Komma 3 3 8 2" xfId="16810" xr:uid="{35F0E754-16F7-42DC-9D87-AF964F171F47}"/>
    <cellStyle name="Komma 3 3 8 3" xfId="16811" xr:uid="{AFAF188A-87FE-4D8A-AEE0-1452E1C5814B}"/>
    <cellStyle name="Komma 3 3 9" xfId="1817" xr:uid="{3A6643E4-C7A5-4638-B15F-15734CC5306B}"/>
    <cellStyle name="Komma 3 3 9 2" xfId="5163" xr:uid="{F6032AA5-4D2A-48E1-9517-BDDC2BBAE680}"/>
    <cellStyle name="Komma 3 3 9 2 2" xfId="16813" xr:uid="{20CA0214-BFF0-416E-AE7A-BB92E030F916}"/>
    <cellStyle name="Komma 3 3 9 2 3" xfId="16814" xr:uid="{AE78D23C-789A-4FFF-8F6F-00AF7A4C5011}"/>
    <cellStyle name="Komma 3 3 9 2 4" xfId="16812" xr:uid="{BFFC5B32-955F-4B37-8D90-ABCF5812FDEE}"/>
    <cellStyle name="Komma 3 3 9 3" xfId="16815" xr:uid="{9C14035F-54D3-4AC8-B05E-69148EA83443}"/>
    <cellStyle name="Komma 3 3 9 3 2" xfId="16816" xr:uid="{B5A92738-08A9-425C-9BBE-BA4AF1FFF191}"/>
    <cellStyle name="Komma 3 3 9 4" xfId="16817" xr:uid="{356CEEAF-21D4-429E-B044-36ECC1D051C9}"/>
    <cellStyle name="Komma 3 3 9 5" xfId="16818" xr:uid="{202E97AA-8806-40FC-A652-45DA44891510}"/>
    <cellStyle name="Komma 3 4" xfId="1818" xr:uid="{8CF75D49-8EB7-4BAF-A3C3-6445A425563A}"/>
    <cellStyle name="Komma 3 4 10" xfId="1819" xr:uid="{A6B4883E-AF63-46BB-909D-9B885F32CB27}"/>
    <cellStyle name="Komma 3 4 10 2" xfId="16820" xr:uid="{DF3B61BF-8F59-463E-91B4-AA46C3CEC921}"/>
    <cellStyle name="Komma 3 4 10 3" xfId="16821" xr:uid="{0A19BB60-17EF-488C-A090-AE8AB388754D}"/>
    <cellStyle name="Komma 3 4 10 4" xfId="16819" xr:uid="{EA077752-B379-4829-82AD-FEC0043B2196}"/>
    <cellStyle name="Komma 3 4 11" xfId="1820" xr:uid="{425324A7-CE0A-4EB8-BA08-76267D104EAE}"/>
    <cellStyle name="Komma 3 4 11 2" xfId="16823" xr:uid="{71522423-4197-4B2D-B131-BD80285021B5}"/>
    <cellStyle name="Komma 3 4 11 3" xfId="16824" xr:uid="{96207D77-0BA0-4486-A7C0-8621D20B3ADB}"/>
    <cellStyle name="Komma 3 4 11 4" xfId="16822" xr:uid="{808571DC-1DDE-4291-939E-3127225AFA43}"/>
    <cellStyle name="Komma 3 4 12" xfId="16825" xr:uid="{9D176AEF-0C4C-45BD-B1AA-FC8D0478A1F9}"/>
    <cellStyle name="Komma 3 4 12 2" xfId="16826" xr:uid="{3A4A8982-219B-494B-894C-2E6ED1A75074}"/>
    <cellStyle name="Komma 3 4 12 3" xfId="16827" xr:uid="{BE5AB64A-AD48-4D82-886B-EE00E8B81429}"/>
    <cellStyle name="Komma 3 4 13" xfId="16828" xr:uid="{56246BC9-6C43-4543-B772-106791327DBF}"/>
    <cellStyle name="Komma 3 4 14" xfId="16829" xr:uid="{2F505CB4-C3F2-418A-9AA2-D967C7AE5570}"/>
    <cellStyle name="Komma 3 4 2" xfId="1821" xr:uid="{5E885E95-C8BA-4B8D-AAE0-2DD422A52BE5}"/>
    <cellStyle name="Komma 3 4 2 2" xfId="1822" xr:uid="{FCBCCDBB-9F4A-411E-87EC-C9180C26886C}"/>
    <cellStyle name="Komma 3 4 2 2 2" xfId="1823" xr:uid="{84F0278A-EFE1-4948-A16E-802F5A688FC1}"/>
    <cellStyle name="Komma 3 4 2 2 2 2" xfId="16830" xr:uid="{67889757-5813-4528-A430-7F790F52EA09}"/>
    <cellStyle name="Komma 3 4 2 2 2 3" xfId="16831" xr:uid="{9DEA162B-D420-4B88-9A52-5EF63D46F025}"/>
    <cellStyle name="Komma 3 4 2 2 3" xfId="16832" xr:uid="{7E817B59-459B-46E5-B979-7E6DE12DF611}"/>
    <cellStyle name="Komma 3 4 2 2 3 2" xfId="16833" xr:uid="{F4792A7B-3913-47F5-83EA-5EC7CEFBF252}"/>
    <cellStyle name="Komma 3 4 2 2 3 3" xfId="16834" xr:uid="{95D93299-2F61-4FF5-891C-1DCB27C55651}"/>
    <cellStyle name="Komma 3 4 2 2 4" xfId="16835" xr:uid="{D7C4BFA6-81AE-4E45-8FB9-900422CFA635}"/>
    <cellStyle name="Komma 3 4 2 2 4 2" xfId="16836" xr:uid="{4F1F0A8B-BE92-40F1-81F2-9974EB3EDE9A}"/>
    <cellStyle name="Komma 3 4 2 2 4 3" xfId="16837" xr:uid="{34AFE05C-9EC7-43E0-9891-B4E79E17D88B}"/>
    <cellStyle name="Komma 3 4 2 2 5" xfId="16838" xr:uid="{9AE3795B-8033-404B-82AC-1E6224ED9A96}"/>
    <cellStyle name="Komma 3 4 2 2 6" xfId="16839" xr:uid="{5FB2B8CD-A04E-4771-B09F-4944611C105C}"/>
    <cellStyle name="Komma 3 4 2 2 7" xfId="16840" xr:uid="{A8F4A4BF-1B63-4A2C-8734-B03F722C9152}"/>
    <cellStyle name="Komma 3 4 2 3" xfId="1824" xr:uid="{A08BC2A3-DFA7-48D9-BC4B-2A6234E9F3CA}"/>
    <cellStyle name="Komma 3 4 2 3 2" xfId="16841" xr:uid="{14A2AB67-D277-4D9E-8DE0-E165EB3643AC}"/>
    <cellStyle name="Komma 3 4 2 3 3" xfId="16842" xr:uid="{04AFB93E-0CA9-44B4-A1E3-42C388EC9C5D}"/>
    <cellStyle name="Komma 3 4 2 4" xfId="1825" xr:uid="{ABDD49BD-E447-40BD-BB79-14B0A76ACB7A}"/>
    <cellStyle name="Komma 3 4 2 4 2" xfId="16843" xr:uid="{7368D47D-2C7E-4751-9BAD-31A4D6BF895A}"/>
    <cellStyle name="Komma 3 4 2 4 3" xfId="16844" xr:uid="{257C1835-020F-487F-97F8-66F8D85B6E21}"/>
    <cellStyle name="Komma 3 4 2 5" xfId="5193" xr:uid="{38F2C8A3-BEBA-4F97-8B3D-6B10A5558522}"/>
    <cellStyle name="Komma 3 4 2 5 2" xfId="16845" xr:uid="{8743B193-7D20-45B0-A6C0-1A239BDDDF10}"/>
    <cellStyle name="Komma 3 4 2 6" xfId="16846" xr:uid="{4D5C8339-E00D-463B-9F9F-73FF6073168F}"/>
    <cellStyle name="Komma 3 4 3" xfId="1826" xr:uid="{1BB62DD3-CB1E-4DA4-9456-F0D4A7B03385}"/>
    <cellStyle name="Komma 3 4 3 10" xfId="16847" xr:uid="{DE0ED47A-427A-41E6-A4EB-0E36C3662BC5}"/>
    <cellStyle name="Komma 3 4 3 2" xfId="1827" xr:uid="{F4ABAC35-0D25-4833-B09C-1639A135B00B}"/>
    <cellStyle name="Komma 3 4 3 2 2" xfId="1828" xr:uid="{FF871E6D-CE8D-4284-AE5B-B428532272B7}"/>
    <cellStyle name="Komma 3 4 3 2 2 2" xfId="16848" xr:uid="{1A447F40-77D6-4AB7-BE86-C62F3B454ABB}"/>
    <cellStyle name="Komma 3 4 3 2 2 3" xfId="16849" xr:uid="{8089746B-8895-465A-A028-497116C08C2A}"/>
    <cellStyle name="Komma 3 4 3 2 3" xfId="16850" xr:uid="{0D3105E3-CB12-4439-A37A-425F63D6F5E8}"/>
    <cellStyle name="Komma 3 4 3 2 3 2" xfId="16851" xr:uid="{13061D19-E120-430C-B407-E50DF23C3290}"/>
    <cellStyle name="Komma 3 4 3 2 3 3" xfId="16852" xr:uid="{7FC93673-4493-4875-B854-D91B32585BBF}"/>
    <cellStyle name="Komma 3 4 3 2 4" xfId="16853" xr:uid="{4957D5AE-120F-4D1E-A0D3-3B6320D71A6A}"/>
    <cellStyle name="Komma 3 4 3 2 4 2" xfId="16854" xr:uid="{FA2F1282-7786-45BA-BCC2-6DB0BCCC7700}"/>
    <cellStyle name="Komma 3 4 3 2 4 3" xfId="16855" xr:uid="{8780C00F-BE4C-47F2-AB25-EAB604E72D9E}"/>
    <cellStyle name="Komma 3 4 3 2 5" xfId="16856" xr:uid="{AFA7B3B6-FC1E-49FB-B2EF-F23FFC6237A6}"/>
    <cellStyle name="Komma 3 4 3 2 6" xfId="16857" xr:uid="{A21DEC7C-F871-42F4-A166-092D7056D5B0}"/>
    <cellStyle name="Komma 3 4 3 2 7" xfId="16858" xr:uid="{F1DB9A5B-A9D1-4088-927F-A9F3FA024C83}"/>
    <cellStyle name="Komma 3 4 3 3" xfId="1829" xr:uid="{EABF9173-80CE-435F-ADB4-3AD47A940593}"/>
    <cellStyle name="Komma 3 4 3 3 2" xfId="16859" xr:uid="{0BA14B7C-1DA7-4C88-B76E-4B934C18AA72}"/>
    <cellStyle name="Komma 3 4 3 3 3" xfId="16860" xr:uid="{95F17530-8D27-4A9B-95A6-D68B1452E28D}"/>
    <cellStyle name="Komma 3 4 3 4" xfId="1830" xr:uid="{84FFA89E-6644-4E31-B17A-56D350D452C1}"/>
    <cellStyle name="Komma 3 4 3 4 2" xfId="16861" xr:uid="{2F85F857-2532-4F87-AB58-1BC1DAB384B2}"/>
    <cellStyle name="Komma 3 4 3 4 3" xfId="16862" xr:uid="{0D87D866-F2D5-4F7A-AB37-786A661DF76C}"/>
    <cellStyle name="Komma 3 4 3 5" xfId="16863" xr:uid="{CE08584B-2225-4EF2-BFE8-5FF8629273A8}"/>
    <cellStyle name="Komma 3 4 3 5 2" xfId="16864" xr:uid="{532D08CC-526B-43AF-8CB4-76C43B3E76CC}"/>
    <cellStyle name="Komma 3 4 3 5 3" xfId="16865" xr:uid="{53AC2D19-96E5-46C1-B4EB-F4258F7BDAAF}"/>
    <cellStyle name="Komma 3 4 3 6" xfId="16866" xr:uid="{676D0835-DD26-43E5-9F67-7F418F92FBF6}"/>
    <cellStyle name="Komma 3 4 3 6 2" xfId="16867" xr:uid="{8D145A47-F948-4602-AEFD-8D70518ACD04}"/>
    <cellStyle name="Komma 3 4 3 6 3" xfId="16868" xr:uid="{66640DFD-238D-42E5-8A60-1E2C2F56ACAF}"/>
    <cellStyle name="Komma 3 4 3 7" xfId="16869" xr:uid="{96BB5871-A510-4A6D-838A-6A553AAB8928}"/>
    <cellStyle name="Komma 3 4 3 7 2" xfId="16870" xr:uid="{C09D18E6-C6D4-4BE3-B91C-67FF69E568DB}"/>
    <cellStyle name="Komma 3 4 3 7 3" xfId="16871" xr:uid="{0A719F54-8E04-47FB-AB12-254A878026EA}"/>
    <cellStyle name="Komma 3 4 3 8" xfId="16872" xr:uid="{48901C49-E128-43F3-968F-1146EFA363D7}"/>
    <cellStyle name="Komma 3 4 3 8 2" xfId="16873" xr:uid="{B41F363C-2FB4-4725-936F-C372F3D09CF2}"/>
    <cellStyle name="Komma 3 4 3 8 3" xfId="16874" xr:uid="{D4038B1E-D026-4B1A-919C-506491A0E904}"/>
    <cellStyle name="Komma 3 4 3 9" xfId="16875" xr:uid="{54496DFE-1266-4F63-84E4-36CF8FBC676A}"/>
    <cellStyle name="Komma 3 4 4" xfId="1831" xr:uid="{CD85CE06-7361-49C6-A114-44ACDE1D2E0A}"/>
    <cellStyle name="Komma 3 4 4 10" xfId="16876" xr:uid="{BB3CE824-7EFB-4D3C-9F03-F16F07D63DA6}"/>
    <cellStyle name="Komma 3 4 4 11" xfId="16877" xr:uid="{40589B07-6F79-4F6A-838C-A417041C325D}"/>
    <cellStyle name="Komma 3 4 4 2" xfId="1832" xr:uid="{21FC1F45-AF27-4437-A1A7-BC6DA0EE8B0A}"/>
    <cellStyle name="Komma 3 4 4 2 2" xfId="16878" xr:uid="{27DE3419-CB65-4D9C-B6D0-48AC37DFAC19}"/>
    <cellStyle name="Komma 3 4 4 2 3" xfId="16879" xr:uid="{9CE7CEC0-D468-47C6-94B9-13D9908123AB}"/>
    <cellStyle name="Komma 3 4 4 3" xfId="16880" xr:uid="{9B6F0828-AF3B-4B49-894D-38E193AA6311}"/>
    <cellStyle name="Komma 3 4 4 3 2" xfId="16881" xr:uid="{A3A7805F-2E88-4DA5-900A-B9D4B4F50BAF}"/>
    <cellStyle name="Komma 3 4 4 3 3" xfId="16882" xr:uid="{F7EFD154-50C5-41F3-8E60-060F063D63FE}"/>
    <cellStyle name="Komma 3 4 4 4" xfId="16883" xr:uid="{74F6082E-1849-4341-97A2-E08A7419A7A9}"/>
    <cellStyle name="Komma 3 4 4 4 2" xfId="16884" xr:uid="{A144D574-EA4C-44F9-9A1E-CCBA6E10E811}"/>
    <cellStyle name="Komma 3 4 4 4 3" xfId="16885" xr:uid="{61575D02-EC68-4482-A191-DDDDD2E584D3}"/>
    <cellStyle name="Komma 3 4 4 5" xfId="16886" xr:uid="{4C257595-E75F-4BC4-8CA9-1CE06F3C5203}"/>
    <cellStyle name="Komma 3 4 4 5 2" xfId="16887" xr:uid="{55888607-49DA-4A33-BF2C-7DB66EFB31C4}"/>
    <cellStyle name="Komma 3 4 4 5 3" xfId="16888" xr:uid="{528ADD76-BFE1-42F8-8D62-93F06331097E}"/>
    <cellStyle name="Komma 3 4 4 6" xfId="16889" xr:uid="{BF9F8F6B-3643-412D-A502-56E500E21828}"/>
    <cellStyle name="Komma 3 4 4 6 2" xfId="16890" xr:uid="{81CC69D8-4153-4FF4-AAEC-0B6FEA939710}"/>
    <cellStyle name="Komma 3 4 4 6 3" xfId="16891" xr:uid="{EA08053B-2D48-4408-81F9-6A9630A63EEC}"/>
    <cellStyle name="Komma 3 4 4 7" xfId="16892" xr:uid="{57E44D37-5242-4BB2-B231-E4840407AFB4}"/>
    <cellStyle name="Komma 3 4 4 7 2" xfId="16893" xr:uid="{6EFD0159-6629-43BF-A746-FF385F827E81}"/>
    <cellStyle name="Komma 3 4 4 7 3" xfId="16894" xr:uid="{3AA33D36-1700-4741-8FCC-94400E427EF7}"/>
    <cellStyle name="Komma 3 4 4 8" xfId="16895" xr:uid="{3DE974BE-7042-4338-AA89-BEE2CAD3B5AB}"/>
    <cellStyle name="Komma 3 4 4 8 2" xfId="16896" xr:uid="{4C8D0D7A-53C1-4376-8D49-E097F783A417}"/>
    <cellStyle name="Komma 3 4 4 8 3" xfId="16897" xr:uid="{43D7F7A1-DE50-4516-9792-E62ED32EE4C9}"/>
    <cellStyle name="Komma 3 4 4 9" xfId="16898" xr:uid="{E3820ACF-227B-4BEB-A804-F01D6AE6DB47}"/>
    <cellStyle name="Komma 3 4 5" xfId="1833" xr:uid="{4146680D-B64C-4004-B195-E4BD7B770668}"/>
    <cellStyle name="Komma 3 4 5 2" xfId="16899" xr:uid="{646C3BBF-1F1A-4E3A-BD7A-CC019288D052}"/>
    <cellStyle name="Komma 3 4 5 3" xfId="16900" xr:uid="{3D843981-7B09-4F7D-B83C-5D15F22F4823}"/>
    <cellStyle name="Komma 3 4 6" xfId="1834" xr:uid="{AD3BAC4F-B46A-4F35-9675-0ACE813404AF}"/>
    <cellStyle name="Komma 3 4 6 2" xfId="16901" xr:uid="{20893455-079E-4E90-99CD-974859A60022}"/>
    <cellStyle name="Komma 3 4 6 3" xfId="16902" xr:uid="{A5A22CBD-D0D2-46B5-A626-2C33E0AC516F}"/>
    <cellStyle name="Komma 3 4 7" xfId="1835" xr:uid="{00C200C9-6086-4C58-8125-041D392B79CD}"/>
    <cellStyle name="Komma 3 4 7 2" xfId="16903" xr:uid="{B0A0B2D6-62FB-4667-844B-B1978FB24551}"/>
    <cellStyle name="Komma 3 4 7 3" xfId="16904" xr:uid="{62903D63-07F2-4FDD-9E37-13E991D8E4E8}"/>
    <cellStyle name="Komma 3 4 8" xfId="1836" xr:uid="{B464ACC4-2CA3-4F21-B9A8-C70D75549B6A}"/>
    <cellStyle name="Komma 3 4 8 2" xfId="5164" xr:uid="{04DECFF9-A899-4794-9D40-951029D90868}"/>
    <cellStyle name="Komma 3 4 8 2 2" xfId="16906" xr:uid="{64C8A841-DB95-4BA9-A8D8-374D0F2DD1CE}"/>
    <cellStyle name="Komma 3 4 8 2 3" xfId="16907" xr:uid="{73EC26E7-0249-465D-A361-1C4D4CAF161A}"/>
    <cellStyle name="Komma 3 4 8 2 4" xfId="16905" xr:uid="{1E16740A-8D37-4D4F-80A2-7F082CCA4BAB}"/>
    <cellStyle name="Komma 3 4 8 3" xfId="16908" xr:uid="{BA59790F-2281-4757-8230-2931E6651349}"/>
    <cellStyle name="Komma 3 4 8 3 2" xfId="16909" xr:uid="{8F55D281-D54F-40A0-9F11-E4E2D2EB4A42}"/>
    <cellStyle name="Komma 3 4 8 4" xfId="16910" xr:uid="{C3D2B0AD-5CE0-46B4-AB75-5DBC8893B72D}"/>
    <cellStyle name="Komma 3 4 8 5" xfId="16911" xr:uid="{59D871F4-59C7-4723-81BE-87EA59A50C5B}"/>
    <cellStyle name="Komma 3 4 9" xfId="1837" xr:uid="{388185E2-97A2-4245-9D43-D7D88C33F303}"/>
    <cellStyle name="Komma 3 4 9 2" xfId="16913" xr:uid="{2CB1FAC0-802D-4246-80CC-FBB2F2C91CCC}"/>
    <cellStyle name="Komma 3 4 9 3" xfId="16914" xr:uid="{348D5C29-369E-459B-8868-7A87A020C910}"/>
    <cellStyle name="Komma 3 4 9 4" xfId="16912" xr:uid="{C55AE8F7-40FB-4B0B-A7B0-9CA510771ED6}"/>
    <cellStyle name="Komma 3 5" xfId="1838" xr:uid="{A2A69B44-08A7-48AF-B6F1-378D48E4E6AF}"/>
    <cellStyle name="Komma 3 5 2" xfId="1839" xr:uid="{48EC8B82-CBDB-497C-8DBE-CA03F3DE66A7}"/>
    <cellStyle name="Komma 3 5 2 2" xfId="1840" xr:uid="{B1AB4E71-D357-4F6E-A6AC-379EF914EB7C}"/>
    <cellStyle name="Komma 3 5 2 2 2" xfId="16915" xr:uid="{8B0F1529-652F-4F07-9965-6A7120869A44}"/>
    <cellStyle name="Komma 3 5 2 2 3" xfId="16916" xr:uid="{C3A3969B-46B1-493A-B03F-5399576A29F0}"/>
    <cellStyle name="Komma 3 5 2 3" xfId="16917" xr:uid="{8949134E-D967-483E-865D-C41153C91030}"/>
    <cellStyle name="Komma 3 5 2 3 2" xfId="16918" xr:uid="{078AD359-5CE8-436A-8F33-EDD0FD80FD5A}"/>
    <cellStyle name="Komma 3 5 2 3 3" xfId="16919" xr:uid="{82D78987-2757-495D-B096-C909A377B7B7}"/>
    <cellStyle name="Komma 3 5 2 4" xfId="16920" xr:uid="{25BB87A7-FEF7-459E-A107-0E5277FF53FF}"/>
    <cellStyle name="Komma 3 5 2 4 2" xfId="16921" xr:uid="{97DC18EE-292B-4A56-886F-A994D3CF680D}"/>
    <cellStyle name="Komma 3 5 2 4 3" xfId="16922" xr:uid="{161E8C30-FCF7-4F84-9CD9-9EF4FD783630}"/>
    <cellStyle name="Komma 3 5 2 5" xfId="16923" xr:uid="{1DA1D4A9-DB10-4A6E-AF7C-FE7FFBBDB20A}"/>
    <cellStyle name="Komma 3 5 2 6" xfId="16924" xr:uid="{0FF5876B-F395-4298-A945-2E13A6F0D488}"/>
    <cellStyle name="Komma 3 5 2 7" xfId="16925" xr:uid="{4315045C-540A-4907-A509-240F85D0FC91}"/>
    <cellStyle name="Komma 3 5 3" xfId="1841" xr:uid="{443A8DA6-532E-409D-BD25-F4F356ABCF59}"/>
    <cellStyle name="Komma 3 5 3 2" xfId="16926" xr:uid="{88118AEF-6EA7-4FDC-9CB4-D30B5C5E7DD7}"/>
    <cellStyle name="Komma 3 5 3 3" xfId="16927" xr:uid="{1FB7DE93-D93D-4EC0-9E7E-410285E28967}"/>
    <cellStyle name="Komma 3 5 4" xfId="1842" xr:uid="{0334FFB0-BA54-4770-A342-7660C0E6885D}"/>
    <cellStyle name="Komma 3 5 4 2" xfId="16928" xr:uid="{D92B5E05-7786-4BD2-8940-6F204D32E24A}"/>
    <cellStyle name="Komma 3 5 4 3" xfId="16929" xr:uid="{37017E4D-4508-44DA-818A-02F33E378FA7}"/>
    <cellStyle name="Komma 3 5 5" xfId="5200" xr:uid="{2FC20A31-2B6B-493E-B053-4DA1D3CC2CBD}"/>
    <cellStyle name="Komma 3 5 5 2" xfId="16930" xr:uid="{31220186-E605-43FA-B687-810F2160C1FA}"/>
    <cellStyle name="Komma 3 5 6" xfId="16931" xr:uid="{58275466-F4D8-4DB5-998C-3AC609CF32FE}"/>
    <cellStyle name="Komma 3 6" xfId="1843" xr:uid="{CF99F48C-F1D2-4B12-9B5F-03EB1DBF34B0}"/>
    <cellStyle name="Komma 3 6 10" xfId="16932" xr:uid="{D308F625-DE1D-4522-BA92-686BED91DC94}"/>
    <cellStyle name="Komma 3 6 2" xfId="1844" xr:uid="{AA702A6D-9A28-4C06-AE48-50D36B784E1E}"/>
    <cellStyle name="Komma 3 6 2 2" xfId="1845" xr:uid="{BB5D9209-269C-47C7-A94A-F0A251D8F8EB}"/>
    <cellStyle name="Komma 3 6 2 2 2" xfId="16933" xr:uid="{0E78978E-29F5-4AE8-9529-F9DC75F571FE}"/>
    <cellStyle name="Komma 3 6 2 2 3" xfId="16934" xr:uid="{91BD1B8F-7D05-4559-A877-1E8DDE454593}"/>
    <cellStyle name="Komma 3 6 2 3" xfId="16935" xr:uid="{9391EB6D-9EB3-4C14-ABF3-FBAABD7D464E}"/>
    <cellStyle name="Komma 3 6 2 3 2" xfId="16936" xr:uid="{18059591-6751-4DEE-A808-95F8BB8C06FF}"/>
    <cellStyle name="Komma 3 6 2 3 3" xfId="16937" xr:uid="{219B584F-3A32-4062-BD30-3C68777A5B5B}"/>
    <cellStyle name="Komma 3 6 2 4" xfId="16938" xr:uid="{3454C50C-3507-4B33-B9A4-908A7ECBB65D}"/>
    <cellStyle name="Komma 3 6 2 4 2" xfId="16939" xr:uid="{7DB8E9DF-B6F8-4E5A-BED3-5E173FAF9361}"/>
    <cellStyle name="Komma 3 6 2 4 3" xfId="16940" xr:uid="{77531B84-BAE2-4A7A-8442-0760C029CA51}"/>
    <cellStyle name="Komma 3 6 2 5" xfId="16941" xr:uid="{BFD60EF6-AA2E-4688-B002-1D46A5CEB1FC}"/>
    <cellStyle name="Komma 3 6 2 6" xfId="16942" xr:uid="{0EFA6793-48C4-4CB0-BBDF-6A01F7F8AD43}"/>
    <cellStyle name="Komma 3 6 2 7" xfId="16943" xr:uid="{CF15428B-03EF-46EB-AF51-862CB4C9FD6C}"/>
    <cellStyle name="Komma 3 6 3" xfId="1846" xr:uid="{99CF3468-B706-4D31-B072-A1E0C6F99C4D}"/>
    <cellStyle name="Komma 3 6 3 2" xfId="16944" xr:uid="{5DD0DE43-A18D-4EF4-93B3-437924773438}"/>
    <cellStyle name="Komma 3 6 3 3" xfId="16945" xr:uid="{7C426867-F286-44A9-A580-3CCC209DC95A}"/>
    <cellStyle name="Komma 3 6 4" xfId="1847" xr:uid="{6EA4B9FB-F489-405F-9FED-10DA5F021FCE}"/>
    <cellStyle name="Komma 3 6 4 2" xfId="16946" xr:uid="{D18E86AD-2953-4E2F-9065-A5D1FB7DDEFB}"/>
    <cellStyle name="Komma 3 6 4 3" xfId="16947" xr:uid="{78B378C6-4656-4A43-87CD-3F84E94C064E}"/>
    <cellStyle name="Komma 3 6 5" xfId="16948" xr:uid="{B376559D-CC53-42BD-8BB3-5C2E8A3BD8EF}"/>
    <cellStyle name="Komma 3 6 5 2" xfId="16949" xr:uid="{2783625E-2BC1-4EAE-9E5E-C17FDA8E1050}"/>
    <cellStyle name="Komma 3 6 5 3" xfId="16950" xr:uid="{9001C7C1-114A-494F-87FD-13107017AD41}"/>
    <cellStyle name="Komma 3 6 6" xfId="16951" xr:uid="{8C2363FC-3426-4FFD-BADE-B67342AC5B86}"/>
    <cellStyle name="Komma 3 6 6 2" xfId="16952" xr:uid="{D36455C0-AB99-45CF-9E70-DCBA2A4954B7}"/>
    <cellStyle name="Komma 3 6 6 3" xfId="16953" xr:uid="{2FE781E0-A524-4854-8A79-03FA5F9608FF}"/>
    <cellStyle name="Komma 3 6 7" xfId="16954" xr:uid="{BB2117A4-D5AA-4566-9B61-B10DC170FC34}"/>
    <cellStyle name="Komma 3 6 7 2" xfId="16955" xr:uid="{F8F50BCC-A9CE-4255-AA7C-73C71C32718A}"/>
    <cellStyle name="Komma 3 6 7 3" xfId="16956" xr:uid="{529F4A03-4D63-4AB8-AF03-A2520EC95FCE}"/>
    <cellStyle name="Komma 3 6 8" xfId="16957" xr:uid="{4FFD9881-00D4-4BC6-AD94-1DDFC385ACF4}"/>
    <cellStyle name="Komma 3 6 8 2" xfId="16958" xr:uid="{1263CE8F-CDC0-42E8-8E82-7DD3333F812E}"/>
    <cellStyle name="Komma 3 6 8 3" xfId="16959" xr:uid="{463AC998-D22D-4FB8-B56E-591215D0E0D4}"/>
    <cellStyle name="Komma 3 6 9" xfId="16960" xr:uid="{F6083C3F-D797-4500-87F7-83D6EB3497D3}"/>
    <cellStyle name="Komma 3 7" xfId="1848" xr:uid="{585CFCBF-A274-4647-9D14-5EA034D09DB7}"/>
    <cellStyle name="Komma 3 7 10" xfId="16961" xr:uid="{33FBE422-0811-4645-9492-8DC27B339293}"/>
    <cellStyle name="Komma 3 7 11" xfId="16962" xr:uid="{6933089A-3C0F-4C2A-B385-0DDCA6E1EBC2}"/>
    <cellStyle name="Komma 3 7 2" xfId="1849" xr:uid="{FD67C8E1-1B88-478D-AF73-A886F77666B4}"/>
    <cellStyle name="Komma 3 7 2 2" xfId="16963" xr:uid="{7AF5BE84-82F4-4750-A5B5-DBBD0C5F53AE}"/>
    <cellStyle name="Komma 3 7 2 3" xfId="16964" xr:uid="{3D2658F1-233F-403C-BCF3-44440F4D973A}"/>
    <cellStyle name="Komma 3 7 3" xfId="16965" xr:uid="{BC6361E1-F55B-4EDE-86B2-2CC207BC885F}"/>
    <cellStyle name="Komma 3 7 3 2" xfId="16966" xr:uid="{E2F6F679-8250-410D-B255-D04BCAA1118E}"/>
    <cellStyle name="Komma 3 7 3 3" xfId="16967" xr:uid="{508AB4D0-5F7E-494E-9F2E-8441EDE8CFC0}"/>
    <cellStyle name="Komma 3 7 4" xfId="16968" xr:uid="{46C04686-184B-4D36-8902-F839A44B556E}"/>
    <cellStyle name="Komma 3 7 4 2" xfId="16969" xr:uid="{0A5A586C-67BF-465E-861A-B2228EF33897}"/>
    <cellStyle name="Komma 3 7 4 3" xfId="16970" xr:uid="{502DB5D7-B34A-4D76-8984-CC56AE7708BA}"/>
    <cellStyle name="Komma 3 7 5" xfId="16971" xr:uid="{D61C3A16-F9B7-4560-B424-6F5EA8D18CD8}"/>
    <cellStyle name="Komma 3 7 5 2" xfId="16972" xr:uid="{8A5DF951-CB88-4DD8-87A7-BCB15CD97D71}"/>
    <cellStyle name="Komma 3 7 5 3" xfId="16973" xr:uid="{E79B2F4A-595E-44CC-AB58-DF8D571F5EC3}"/>
    <cellStyle name="Komma 3 7 6" xfId="16974" xr:uid="{B1D3B74D-F898-45A4-8350-EFA9427F029F}"/>
    <cellStyle name="Komma 3 7 6 2" xfId="16975" xr:uid="{09092AA6-84E9-4A42-9662-3AF423527874}"/>
    <cellStyle name="Komma 3 7 6 3" xfId="16976" xr:uid="{CF15BE32-5D93-4AED-BED4-1A41552C5F25}"/>
    <cellStyle name="Komma 3 7 7" xfId="16977" xr:uid="{5385FC1C-A7C0-4E46-8023-0B03224292BD}"/>
    <cellStyle name="Komma 3 7 7 2" xfId="16978" xr:uid="{B29F603F-7311-4B6C-87DF-7F9657BCF4D9}"/>
    <cellStyle name="Komma 3 7 7 3" xfId="16979" xr:uid="{265D1CD1-52AA-4E0B-8A07-701D604A3160}"/>
    <cellStyle name="Komma 3 7 8" xfId="16980" xr:uid="{58554DA6-3F59-4E29-9B06-CB2320E868C5}"/>
    <cellStyle name="Komma 3 7 8 2" xfId="16981" xr:uid="{4E25CFD2-D613-43D7-BC1A-6460E2745BBC}"/>
    <cellStyle name="Komma 3 7 8 3" xfId="16982" xr:uid="{BC19994F-AC6C-44CE-AF3B-711536034C73}"/>
    <cellStyle name="Komma 3 7 9" xfId="16983" xr:uid="{98EC42D5-E2E5-4532-85AF-A1D161EFCEF4}"/>
    <cellStyle name="Komma 3 8" xfId="1850" xr:uid="{FB22F85B-3D99-4338-9443-4A987706DAF9}"/>
    <cellStyle name="Komma 3 8 2" xfId="16984" xr:uid="{41BE393E-380B-4964-88E6-DF643FCD66E9}"/>
    <cellStyle name="Komma 3 8 3" xfId="16985" xr:uid="{D7D0CBCA-D7DE-4794-B84A-B56F8B98C72E}"/>
    <cellStyle name="Komma 3 9" xfId="1851" xr:uid="{636AB232-AF0D-46B4-87AD-A0C310AD1298}"/>
    <cellStyle name="Komma 3 9 2" xfId="16986" xr:uid="{5AA462A5-D7F2-4D34-A97D-BC6CD4D2921B}"/>
    <cellStyle name="Komma 3 9 3" xfId="16987" xr:uid="{0A54A5CB-9055-4B5D-9743-2FB15A603EB6}"/>
    <cellStyle name="Komma 4" xfId="58" xr:uid="{00000000-0005-0000-0000-00002C000000}"/>
    <cellStyle name="Komma 4 10" xfId="1853" xr:uid="{2968E21E-1981-49B3-81E9-342A85EF03C5}"/>
    <cellStyle name="Komma 4 10 2" xfId="16988" xr:uid="{A57ED58A-8681-48D1-BBBF-45CC699837FC}"/>
    <cellStyle name="Komma 4 10 3" xfId="16989" xr:uid="{7B3772F4-E958-4D38-B5E8-CC15167527B2}"/>
    <cellStyle name="Komma 4 11" xfId="1854" xr:uid="{9F9833CF-4351-47DF-A6BB-5F850850F0CD}"/>
    <cellStyle name="Komma 4 11 2" xfId="5165" xr:uid="{4F2DA697-2F72-4B9E-8F6C-876176447D5A}"/>
    <cellStyle name="Komma 4 11 2 2" xfId="16991" xr:uid="{4FB53D68-3CA9-4573-9B85-1A847C27A942}"/>
    <cellStyle name="Komma 4 11 2 3" xfId="16992" xr:uid="{6ADC2054-8BC2-4994-9760-FA74062B6AAE}"/>
    <cellStyle name="Komma 4 11 2 4" xfId="16990" xr:uid="{870C6168-C0F9-435F-BC71-FDDB2736ED6B}"/>
    <cellStyle name="Komma 4 11 3" xfId="16993" xr:uid="{39F58DB5-72BF-49B6-B68D-67EB4042E5D7}"/>
    <cellStyle name="Komma 4 11 3 2" xfId="16994" xr:uid="{21D2BCEA-8F38-4DC2-B013-13440FD719AA}"/>
    <cellStyle name="Komma 4 11 4" xfId="16995" xr:uid="{CABD43DD-39DA-4273-BFBF-E41FF0DEB21A}"/>
    <cellStyle name="Komma 4 11 5" xfId="16996" xr:uid="{64DC194F-5F2F-4E3D-B706-3CC45DA9A73C}"/>
    <cellStyle name="Komma 4 12" xfId="1855" xr:uid="{808ECC3E-7C2C-4C73-AC3A-650D33545493}"/>
    <cellStyle name="Komma 4 12 2" xfId="16998" xr:uid="{91D897ED-60C7-4E99-9D79-EFFA66FA092A}"/>
    <cellStyle name="Komma 4 12 3" xfId="16999" xr:uid="{AEC74B9C-7B56-439D-BA9D-982E622B7A21}"/>
    <cellStyle name="Komma 4 12 4" xfId="16997" xr:uid="{63AE48C5-C50C-4B49-8F64-D88F8B6D9F8C}"/>
    <cellStyle name="Komma 4 13" xfId="1856" xr:uid="{F22FD71E-CCF6-46CD-9000-018D5336DBBC}"/>
    <cellStyle name="Komma 4 13 2" xfId="17001" xr:uid="{511454AD-FD56-4E52-9079-9BF2E82E057E}"/>
    <cellStyle name="Komma 4 13 3" xfId="17002" xr:uid="{3D4CCA84-1A6C-4C34-BB96-177CAC174D7D}"/>
    <cellStyle name="Komma 4 13 4" xfId="17000" xr:uid="{7E2FAA3C-2402-4F22-B2B7-6255E6526975}"/>
    <cellStyle name="Komma 4 14" xfId="1857" xr:uid="{9CD4553A-BC67-4FE6-822B-E10F407BE0B7}"/>
    <cellStyle name="Komma 4 14 2" xfId="17004" xr:uid="{9EB97BA6-9CF1-4678-8EC8-784AAE5AC8F0}"/>
    <cellStyle name="Komma 4 14 3" xfId="17005" xr:uid="{05A34CE4-B61B-40C8-BDE7-F854BAB50740}"/>
    <cellStyle name="Komma 4 14 4" xfId="17003" xr:uid="{3D7DD6E9-1D17-44B6-B29A-93741DE51C56}"/>
    <cellStyle name="Komma 4 15" xfId="17006" xr:uid="{6FAC3485-5B74-4C88-8D16-3B086BA140B7}"/>
    <cellStyle name="Komma 4 15 2" xfId="17007" xr:uid="{5C7AC2E1-02BA-430D-AE7B-9D8426A78516}"/>
    <cellStyle name="Komma 4 15 3" xfId="17008" xr:uid="{64CA90E6-F160-4920-A8F2-C2CF39376140}"/>
    <cellStyle name="Komma 4 16" xfId="17009" xr:uid="{9F8B1477-1A16-4086-9460-7C520FA6086E}"/>
    <cellStyle name="Komma 4 17" xfId="17010" xr:uid="{EF7C61F2-F903-44C2-87BF-DE07085A700D}"/>
    <cellStyle name="Komma 4 18" xfId="1852" xr:uid="{AABF11B1-D6AA-4F43-9692-0BDA84EC8668}"/>
    <cellStyle name="Komma 4 19" xfId="32390" xr:uid="{4CF84E55-2077-469B-981C-5490C2F5E8DB}"/>
    <cellStyle name="Komma 4 2" xfId="1858" xr:uid="{1EF00B13-4BF8-4CB3-8A6F-BCA25132E714}"/>
    <cellStyle name="Komma 4 2 10" xfId="1859" xr:uid="{53FC3ADB-4A09-4A3D-94E2-43E49D3814ED}"/>
    <cellStyle name="Komma 4 2 10 2" xfId="17012" xr:uid="{1AAC73EB-6DD6-4663-8E5B-E1D1CE2F77FB}"/>
    <cellStyle name="Komma 4 2 10 3" xfId="17013" xr:uid="{2C4B3EBA-E585-4E14-A814-1FCF59BEABBC}"/>
    <cellStyle name="Komma 4 2 10 4" xfId="17011" xr:uid="{B6ADAB03-83A7-4FA3-891C-07E125CC1096}"/>
    <cellStyle name="Komma 4 2 11" xfId="1860" xr:uid="{D4C95CB6-D875-453E-B2C3-FB8E0D000EE9}"/>
    <cellStyle name="Komma 4 2 11 2" xfId="17015" xr:uid="{2992BC9B-D934-498E-9D91-298AD0800B03}"/>
    <cellStyle name="Komma 4 2 11 3" xfId="17016" xr:uid="{5D87F9C3-90DC-4245-9B3A-358F0B4CD27A}"/>
    <cellStyle name="Komma 4 2 11 4" xfId="17014" xr:uid="{887C35FC-21CC-4218-929B-04AA7A849156}"/>
    <cellStyle name="Komma 4 2 12" xfId="1861" xr:uid="{96E7C9A8-67D0-4EB8-B560-8BD005DE31FC}"/>
    <cellStyle name="Komma 4 2 12 2" xfId="17018" xr:uid="{3FAB9540-E5AA-436C-B625-014DF71141D2}"/>
    <cellStyle name="Komma 4 2 12 3" xfId="17019" xr:uid="{B74F796C-44EC-4E3D-BD8D-FE5F94F25B7D}"/>
    <cellStyle name="Komma 4 2 12 4" xfId="17017" xr:uid="{1F6CAC80-8474-4C02-BF62-90068484C1DA}"/>
    <cellStyle name="Komma 4 2 13" xfId="17020" xr:uid="{1EE7C255-EABB-4236-991D-A288374DB99F}"/>
    <cellStyle name="Komma 4 2 13 2" xfId="17021" xr:uid="{E195A1D3-E506-4FD9-A281-E1434A3BD49D}"/>
    <cellStyle name="Komma 4 2 13 3" xfId="17022" xr:uid="{14AD5EC0-3080-4AD7-AF10-5B62C00D176A}"/>
    <cellStyle name="Komma 4 2 14" xfId="17023" xr:uid="{E556AC40-DDC7-4FBB-BF67-64E5FA46003F}"/>
    <cellStyle name="Komma 4 2 15" xfId="17024" xr:uid="{C25DE4C1-C719-400B-8517-D85F85BFE444}"/>
    <cellStyle name="Komma 4 2 16" xfId="32436" xr:uid="{F0921764-BAE2-4865-8FE1-F059614E9B22}"/>
    <cellStyle name="Komma 4 2 2" xfId="1862" xr:uid="{3F5534D5-E5D0-4E35-AE7D-6F62AE821262}"/>
    <cellStyle name="Komma 4 2 2 10" xfId="1863" xr:uid="{AE939413-2E26-4259-8B18-2D6F98F82755}"/>
    <cellStyle name="Komma 4 2 2 10 2" xfId="17026" xr:uid="{82DB253B-D502-4DF7-BA66-CCECB04EC80C}"/>
    <cellStyle name="Komma 4 2 2 10 3" xfId="17027" xr:uid="{D5BA6D1C-B342-49E0-9BBC-0DDDE9FE4213}"/>
    <cellStyle name="Komma 4 2 2 10 4" xfId="17025" xr:uid="{C9D3DA5F-5221-433A-A89E-0A91D526D267}"/>
    <cellStyle name="Komma 4 2 2 11" xfId="1864" xr:uid="{9FD926BE-C198-4343-92D3-9A19E490E59E}"/>
    <cellStyle name="Komma 4 2 2 11 2" xfId="17029" xr:uid="{A513FB93-2A81-4200-84FF-CCC1CA124F86}"/>
    <cellStyle name="Komma 4 2 2 11 3" xfId="17030" xr:uid="{F1BBDCA6-F15B-4E91-875B-644BD198B2EE}"/>
    <cellStyle name="Komma 4 2 2 11 4" xfId="17028" xr:uid="{54EF2F28-346D-4D30-87BA-A3FAFD5D41D7}"/>
    <cellStyle name="Komma 4 2 2 12" xfId="17031" xr:uid="{71F3D3D2-0499-4845-AD78-0540584A42F2}"/>
    <cellStyle name="Komma 4 2 2 12 2" xfId="17032" xr:uid="{C65120A2-EBF4-42E8-9DB3-836770BFF648}"/>
    <cellStyle name="Komma 4 2 2 12 3" xfId="17033" xr:uid="{0B28D700-F67E-4B73-BE94-2CCD4C4FBEFE}"/>
    <cellStyle name="Komma 4 2 2 13" xfId="17034" xr:uid="{184453DB-E8DA-4809-A94C-D2FA21518E92}"/>
    <cellStyle name="Komma 4 2 2 14" xfId="17035" xr:uid="{74BEF17D-0337-49B3-866E-83A34EC6E15B}"/>
    <cellStyle name="Komma 4 2 2 15" xfId="32499" xr:uid="{383F057C-3605-4BBF-B5E1-90B9679E675F}"/>
    <cellStyle name="Komma 4 2 2 2" xfId="1865" xr:uid="{CF8C576C-319A-454D-ADBB-B88326AA70A2}"/>
    <cellStyle name="Komma 4 2 2 2 2" xfId="1866" xr:uid="{42B6D417-8B8D-4184-BD14-04087B5BA3EE}"/>
    <cellStyle name="Komma 4 2 2 2 2 2" xfId="1867" xr:uid="{4D39690E-E978-41EC-B901-F87A8F1FE8FF}"/>
    <cellStyle name="Komma 4 2 2 2 2 2 2" xfId="17036" xr:uid="{CEA798BC-F8FF-4091-9FF9-F944C6936260}"/>
    <cellStyle name="Komma 4 2 2 2 2 2 3" xfId="17037" xr:uid="{707E997C-A1B3-4DFC-8079-B5C0AB254921}"/>
    <cellStyle name="Komma 4 2 2 2 2 3" xfId="17038" xr:uid="{A3EEE2B2-91FA-4920-BC2B-A8421C8A9981}"/>
    <cellStyle name="Komma 4 2 2 2 2 3 2" xfId="17039" xr:uid="{C01124AC-5348-4CC5-BE1A-69F491B618CD}"/>
    <cellStyle name="Komma 4 2 2 2 2 3 3" xfId="17040" xr:uid="{5F560DDE-68E6-49D8-84C4-AE4CCDB13DFD}"/>
    <cellStyle name="Komma 4 2 2 2 2 4" xfId="17041" xr:uid="{53EAB64F-3A62-4973-A04F-619C2BB94913}"/>
    <cellStyle name="Komma 4 2 2 2 2 4 2" xfId="17042" xr:uid="{9CCCACEA-44E3-45D1-B9A2-D6CFD82E016F}"/>
    <cellStyle name="Komma 4 2 2 2 2 4 3" xfId="17043" xr:uid="{E40004AE-1C61-4988-8F00-AB326A06294C}"/>
    <cellStyle name="Komma 4 2 2 2 2 5" xfId="17044" xr:uid="{92A94B20-5846-4A2F-8BAB-4EFE3D7CE5FF}"/>
    <cellStyle name="Komma 4 2 2 2 2 6" xfId="17045" xr:uid="{76239134-646A-4806-A562-085EE33361FB}"/>
    <cellStyle name="Komma 4 2 2 2 2 7" xfId="17046" xr:uid="{BEF1CFE9-3FF0-4C8A-B1C6-337864916B92}"/>
    <cellStyle name="Komma 4 2 2 2 3" xfId="1868" xr:uid="{F48E2E8A-0F5B-4AD3-88E9-2446E749334C}"/>
    <cellStyle name="Komma 4 2 2 2 3 2" xfId="17047" xr:uid="{78DD3A4C-1DA4-45D3-9438-C9FA7BE11C02}"/>
    <cellStyle name="Komma 4 2 2 2 3 3" xfId="17048" xr:uid="{EEE2B09E-B5D0-432B-98E7-3AF62F13BFF3}"/>
    <cellStyle name="Komma 4 2 2 2 4" xfId="1869" xr:uid="{35FA2DC6-F151-4BD5-9C3A-877767CBCA19}"/>
    <cellStyle name="Komma 4 2 2 2 4 2" xfId="17049" xr:uid="{2164919F-664A-4FF5-B55A-C45CACE119A6}"/>
    <cellStyle name="Komma 4 2 2 2 4 3" xfId="17050" xr:uid="{215457A3-24A6-4C57-8AD0-BBEDB809A8F3}"/>
    <cellStyle name="Komma 4 2 2 2 5" xfId="5190" xr:uid="{D5EA7BC7-C914-4A81-92DB-056E4C6FD3D5}"/>
    <cellStyle name="Komma 4 2 2 2 5 2" xfId="17051" xr:uid="{724F987F-8766-46DE-BE88-2C416795B6AB}"/>
    <cellStyle name="Komma 4 2 2 2 6" xfId="17052" xr:uid="{5F3A5CD2-F551-4538-A0DC-A38F9C75366C}"/>
    <cellStyle name="Komma 4 2 2 3" xfId="1870" xr:uid="{F5E4CBE7-4576-4A15-ADAB-B9C4C47953F6}"/>
    <cellStyle name="Komma 4 2 2 3 10" xfId="17053" xr:uid="{DCB4DD4F-5F62-49BB-BAF1-E794A914A76E}"/>
    <cellStyle name="Komma 4 2 2 3 2" xfId="1871" xr:uid="{E1232695-0ADF-4D0C-9FD3-436E5DBDEEC3}"/>
    <cellStyle name="Komma 4 2 2 3 2 2" xfId="1872" xr:uid="{C78069FA-4478-4888-AD5A-D19E18EB980E}"/>
    <cellStyle name="Komma 4 2 2 3 2 2 2" xfId="17054" xr:uid="{B14DB4C7-903E-43D3-90AF-224D6CD011BB}"/>
    <cellStyle name="Komma 4 2 2 3 2 2 3" xfId="17055" xr:uid="{BB37EB11-2DD8-4F0E-9E1B-BBF29CB6669A}"/>
    <cellStyle name="Komma 4 2 2 3 2 3" xfId="17056" xr:uid="{12DBE774-386D-41B3-9058-74B654F8AF70}"/>
    <cellStyle name="Komma 4 2 2 3 2 3 2" xfId="17057" xr:uid="{1E97D26C-3509-4E2C-9C47-B6AB9D6CEC99}"/>
    <cellStyle name="Komma 4 2 2 3 2 3 3" xfId="17058" xr:uid="{4829596C-BBC9-4A4C-8714-BAD63D57D790}"/>
    <cellStyle name="Komma 4 2 2 3 2 4" xfId="17059" xr:uid="{A68645BD-F142-4138-A1B5-0670D9BB633D}"/>
    <cellStyle name="Komma 4 2 2 3 2 4 2" xfId="17060" xr:uid="{D547042F-8E35-4811-89BB-CF5C63507CFF}"/>
    <cellStyle name="Komma 4 2 2 3 2 4 3" xfId="17061" xr:uid="{9679F71C-AF88-4D3E-9BE2-D9149BCE119E}"/>
    <cellStyle name="Komma 4 2 2 3 2 5" xfId="17062" xr:uid="{67D2AFAE-10E5-4099-B93D-6A14A7BED269}"/>
    <cellStyle name="Komma 4 2 2 3 2 6" xfId="17063" xr:uid="{E23FD51A-3DE7-49D4-9E59-E7DE4E5B7CD5}"/>
    <cellStyle name="Komma 4 2 2 3 2 7" xfId="17064" xr:uid="{C780FFE2-06AF-4465-9AB1-45575B9FADDB}"/>
    <cellStyle name="Komma 4 2 2 3 3" xfId="1873" xr:uid="{C739E2D7-8446-48B7-B0F0-C31C46177354}"/>
    <cellStyle name="Komma 4 2 2 3 3 2" xfId="17065" xr:uid="{6D3252ED-84B1-46F3-8FD1-E2DF5AB48AF1}"/>
    <cellStyle name="Komma 4 2 2 3 3 3" xfId="17066" xr:uid="{ADB906C8-A38F-48EE-B0EB-B3EFB65C8DDE}"/>
    <cellStyle name="Komma 4 2 2 3 4" xfId="1874" xr:uid="{6D671296-0539-4353-B291-6B920F2A4F3E}"/>
    <cellStyle name="Komma 4 2 2 3 4 2" xfId="17067" xr:uid="{A486FEF6-674B-4A89-BB9E-1BF254C664AE}"/>
    <cellStyle name="Komma 4 2 2 3 4 3" xfId="17068" xr:uid="{0FC6C4B0-C6F6-4815-B13D-CF82B88D9B8E}"/>
    <cellStyle name="Komma 4 2 2 3 5" xfId="17069" xr:uid="{8D2EC4EC-212C-401D-A1BA-D821F699A301}"/>
    <cellStyle name="Komma 4 2 2 3 5 2" xfId="17070" xr:uid="{B0BA9266-BD4A-4C19-8DCF-E8CEADEA3F15}"/>
    <cellStyle name="Komma 4 2 2 3 5 3" xfId="17071" xr:uid="{E84D9942-3357-4946-ADD2-0871C5705DC4}"/>
    <cellStyle name="Komma 4 2 2 3 6" xfId="17072" xr:uid="{1D97EC37-E8F9-45AC-A936-FA7205979E63}"/>
    <cellStyle name="Komma 4 2 2 3 6 2" xfId="17073" xr:uid="{77366EF0-3E8B-4329-BD27-9F275A69B1B8}"/>
    <cellStyle name="Komma 4 2 2 3 6 3" xfId="17074" xr:uid="{C437223B-4CD5-4654-AA31-159F59BAFB38}"/>
    <cellStyle name="Komma 4 2 2 3 7" xfId="17075" xr:uid="{4C77683A-C07D-4C7D-8384-A6A853385209}"/>
    <cellStyle name="Komma 4 2 2 3 7 2" xfId="17076" xr:uid="{FA31878F-F1F8-41A7-A3C6-1EBF9D26A598}"/>
    <cellStyle name="Komma 4 2 2 3 7 3" xfId="17077" xr:uid="{E1BB4550-A129-480C-AE5C-1D6323045531}"/>
    <cellStyle name="Komma 4 2 2 3 8" xfId="17078" xr:uid="{3C02C1B7-7589-4AE9-85EC-FAE60606A3BB}"/>
    <cellStyle name="Komma 4 2 2 3 8 2" xfId="17079" xr:uid="{002938E8-6260-47A7-BDE5-25B3DF36F817}"/>
    <cellStyle name="Komma 4 2 2 3 8 3" xfId="17080" xr:uid="{F8C89836-E5D3-4350-8F81-676E43FA4800}"/>
    <cellStyle name="Komma 4 2 2 3 9" xfId="17081" xr:uid="{2CA1C096-5F4D-4A79-A92F-229C668F06EB}"/>
    <cellStyle name="Komma 4 2 2 4" xfId="1875" xr:uid="{2DF6EEDD-5308-4591-8070-E28CF21C7253}"/>
    <cellStyle name="Komma 4 2 2 4 10" xfId="17082" xr:uid="{BEED7909-0BD9-4138-A397-9336071D5A40}"/>
    <cellStyle name="Komma 4 2 2 4 11" xfId="17083" xr:uid="{0D232817-4485-4AEA-B528-956B19F217CF}"/>
    <cellStyle name="Komma 4 2 2 4 2" xfId="1876" xr:uid="{AFE3144F-CD63-480D-A951-24B12942F448}"/>
    <cellStyle name="Komma 4 2 2 4 2 2" xfId="17084" xr:uid="{910B1F71-C18A-417F-9563-4B3C1F43ADE3}"/>
    <cellStyle name="Komma 4 2 2 4 2 3" xfId="17085" xr:uid="{9CAEAE3E-8FF4-47AE-B9F7-8596E7E31E48}"/>
    <cellStyle name="Komma 4 2 2 4 3" xfId="17086" xr:uid="{86C805E2-5CEF-4F16-B02D-248ECAC54586}"/>
    <cellStyle name="Komma 4 2 2 4 3 2" xfId="17087" xr:uid="{D0A6C63A-CE42-4432-8B9C-6E0AAD7E78F5}"/>
    <cellStyle name="Komma 4 2 2 4 3 3" xfId="17088" xr:uid="{4744207D-719A-41C8-A310-B9E2AB3F590F}"/>
    <cellStyle name="Komma 4 2 2 4 4" xfId="17089" xr:uid="{9ED84973-9D1F-4C82-B517-2647F74065CC}"/>
    <cellStyle name="Komma 4 2 2 4 4 2" xfId="17090" xr:uid="{48A4F3C6-4B79-4F03-9A22-B17AEB3F1F8F}"/>
    <cellStyle name="Komma 4 2 2 4 4 3" xfId="17091" xr:uid="{587F5AEF-5A14-4892-B765-DFAA59085E1C}"/>
    <cellStyle name="Komma 4 2 2 4 5" xfId="17092" xr:uid="{4DC6FD74-5B2B-4B9D-BA20-6DFB06C382CC}"/>
    <cellStyle name="Komma 4 2 2 4 5 2" xfId="17093" xr:uid="{E296978A-821C-4BF1-BC53-139E08320A63}"/>
    <cellStyle name="Komma 4 2 2 4 5 3" xfId="17094" xr:uid="{8F3D1836-A086-4C0E-B544-1A8F7FEE5450}"/>
    <cellStyle name="Komma 4 2 2 4 6" xfId="17095" xr:uid="{706726AE-DF2C-4E4D-B130-CBEAFA8D2D73}"/>
    <cellStyle name="Komma 4 2 2 4 6 2" xfId="17096" xr:uid="{198E81BF-2CCF-4E7F-9BB8-348E2E50533E}"/>
    <cellStyle name="Komma 4 2 2 4 6 3" xfId="17097" xr:uid="{6A2E18B5-6E04-4A31-9DC6-ACE198B33791}"/>
    <cellStyle name="Komma 4 2 2 4 7" xfId="17098" xr:uid="{C48087B1-A268-4CD1-90FC-D6A03C1A0F09}"/>
    <cellStyle name="Komma 4 2 2 4 7 2" xfId="17099" xr:uid="{FE795A39-4C00-4F81-BC8A-1C967759C98F}"/>
    <cellStyle name="Komma 4 2 2 4 7 3" xfId="17100" xr:uid="{8C039136-C18B-42F2-A1AF-4441FB2C99F6}"/>
    <cellStyle name="Komma 4 2 2 4 8" xfId="17101" xr:uid="{C935C371-43D7-4649-968A-DDCB7AE9D4A9}"/>
    <cellStyle name="Komma 4 2 2 4 8 2" xfId="17102" xr:uid="{F5CD2E76-5511-4B1F-8BD2-03A117EF580B}"/>
    <cellStyle name="Komma 4 2 2 4 8 3" xfId="17103" xr:uid="{AAB8EBBE-3EE0-4027-BE28-2AE34AF19F92}"/>
    <cellStyle name="Komma 4 2 2 4 9" xfId="17104" xr:uid="{F1395FC6-D6B5-480B-AA02-0C9096E7755F}"/>
    <cellStyle name="Komma 4 2 2 5" xfId="1877" xr:uid="{AFFC31A4-55A1-4376-A715-DCF9DC05AB25}"/>
    <cellStyle name="Komma 4 2 2 5 2" xfId="17105" xr:uid="{1DA5F513-56A0-4B7E-A858-9D787C950D99}"/>
    <cellStyle name="Komma 4 2 2 5 3" xfId="17106" xr:uid="{ADEA85EE-9304-4CD4-A449-E899008D1740}"/>
    <cellStyle name="Komma 4 2 2 6" xfId="1878" xr:uid="{70FBE3A7-566C-43F9-81F2-0457AEDF2E18}"/>
    <cellStyle name="Komma 4 2 2 6 2" xfId="17107" xr:uid="{82BA7DF8-2207-4C3A-9DC2-42EB948B881C}"/>
    <cellStyle name="Komma 4 2 2 6 3" xfId="17108" xr:uid="{47419751-CDE5-4382-AE4D-19B00D4A9375}"/>
    <cellStyle name="Komma 4 2 2 7" xfId="1879" xr:uid="{738CFE7A-3FE2-4B5A-B20F-9BBD922DC6A0}"/>
    <cellStyle name="Komma 4 2 2 7 2" xfId="17109" xr:uid="{1F9FD3CD-E60B-4418-884C-5B3E0C6306EA}"/>
    <cellStyle name="Komma 4 2 2 7 3" xfId="17110" xr:uid="{62D55A44-6186-419C-A6E9-F7DC16FBDF3A}"/>
    <cellStyle name="Komma 4 2 2 8" xfId="1880" xr:uid="{6AAA696E-91FF-49CC-8903-3FFA03E51D5E}"/>
    <cellStyle name="Komma 4 2 2 8 2" xfId="5166" xr:uid="{3C12E9F7-B360-42A4-93F4-8DA9EAFE7910}"/>
    <cellStyle name="Komma 4 2 2 8 2 2" xfId="17112" xr:uid="{DD349A21-E86B-4931-8AEC-D4A3EE0D6DB9}"/>
    <cellStyle name="Komma 4 2 2 8 2 3" xfId="17113" xr:uid="{3E1914B0-2F48-4BB5-AF03-1B33BCC57D50}"/>
    <cellStyle name="Komma 4 2 2 8 2 4" xfId="17111" xr:uid="{2DB81BCA-5E1F-4346-BD67-8B5A34D34EA8}"/>
    <cellStyle name="Komma 4 2 2 8 3" xfId="17114" xr:uid="{DD0CA6C2-9B20-4409-BB5C-C91F2BC60D10}"/>
    <cellStyle name="Komma 4 2 2 8 3 2" xfId="17115" xr:uid="{EA7E7EDD-05B3-4FE8-BFE2-95554E0BFB52}"/>
    <cellStyle name="Komma 4 2 2 8 4" xfId="17116" xr:uid="{D69E6298-EB54-483E-8F0F-82D696FED43B}"/>
    <cellStyle name="Komma 4 2 2 8 5" xfId="17117" xr:uid="{C3258E23-B82D-48D0-B9CA-07726E26640B}"/>
    <cellStyle name="Komma 4 2 2 9" xfId="1881" xr:uid="{57741D1F-BEE9-4971-8FDF-B3BC10E780AE}"/>
    <cellStyle name="Komma 4 2 2 9 2" xfId="17119" xr:uid="{20A9AD42-C6FB-4EF1-99E8-537D4CC369E9}"/>
    <cellStyle name="Komma 4 2 2 9 3" xfId="17120" xr:uid="{EE0B4D46-35F3-4398-ADDD-FB26CF62AEAF}"/>
    <cellStyle name="Komma 4 2 2 9 4" xfId="17118" xr:uid="{E3BF3CED-BDF4-4E8F-BBF3-D646B2503B5E}"/>
    <cellStyle name="Komma 4 2 3" xfId="1882" xr:uid="{18348836-45C3-4C37-A931-CB356B9F2667}"/>
    <cellStyle name="Komma 4 2 3 2" xfId="1883" xr:uid="{0A247506-8293-400F-A75F-D2810F80CF72}"/>
    <cellStyle name="Komma 4 2 3 2 2" xfId="1884" xr:uid="{9084100B-483B-48BD-84C4-DB2775C64773}"/>
    <cellStyle name="Komma 4 2 3 2 2 2" xfId="17121" xr:uid="{0F7BE930-D133-43EE-9179-E89550F6D0CB}"/>
    <cellStyle name="Komma 4 2 3 2 2 3" xfId="17122" xr:uid="{F5A2BE43-945A-48A4-B028-3B7C7427EBD9}"/>
    <cellStyle name="Komma 4 2 3 2 3" xfId="17123" xr:uid="{9CD50CDF-D424-4E4C-A86A-2B7AEF181B98}"/>
    <cellStyle name="Komma 4 2 3 2 3 2" xfId="17124" xr:uid="{B36D38F8-DD9C-4BD7-84E7-81B344D42C60}"/>
    <cellStyle name="Komma 4 2 3 2 3 3" xfId="17125" xr:uid="{7FCE4854-8C04-400F-9248-A155EE313B2C}"/>
    <cellStyle name="Komma 4 2 3 2 4" xfId="17126" xr:uid="{D4F81904-9903-4669-901C-79720551C8C7}"/>
    <cellStyle name="Komma 4 2 3 2 4 2" xfId="17127" xr:uid="{372E2DB6-6885-4CE3-AC83-B24B1239412D}"/>
    <cellStyle name="Komma 4 2 3 2 4 3" xfId="17128" xr:uid="{4BBA0475-B99E-467E-9100-AAC13018B8B1}"/>
    <cellStyle name="Komma 4 2 3 2 5" xfId="17129" xr:uid="{20B16759-DEA2-4F5D-9F56-78166A7153D8}"/>
    <cellStyle name="Komma 4 2 3 2 6" xfId="17130" xr:uid="{7D34E7EB-78B0-4279-AD86-E723DE8E5F52}"/>
    <cellStyle name="Komma 4 2 3 2 7" xfId="17131" xr:uid="{0D94FF6B-2F5A-472D-AB05-C38175550914}"/>
    <cellStyle name="Komma 4 2 3 3" xfId="1885" xr:uid="{970E0745-2EC0-4710-AC83-B813949FFF19}"/>
    <cellStyle name="Komma 4 2 3 3 2" xfId="17132" xr:uid="{480528E2-5F34-4899-90B0-C45FBC2FBB73}"/>
    <cellStyle name="Komma 4 2 3 3 3" xfId="17133" xr:uid="{9E9E2118-B24F-4CD9-9C9E-CD6F4B7BC7CE}"/>
    <cellStyle name="Komma 4 2 3 4" xfId="1886" xr:uid="{130A05E3-A03E-4B0D-833F-819FEA8F9725}"/>
    <cellStyle name="Komma 4 2 3 4 2" xfId="17134" xr:uid="{7AF8E0E8-CB43-46D2-98D2-36B35A8A827D}"/>
    <cellStyle name="Komma 4 2 3 4 3" xfId="17135" xr:uid="{5775456B-A744-4AC3-AD57-3CF600BCE584}"/>
    <cellStyle name="Komma 4 2 3 5" xfId="5191" xr:uid="{54C7BC40-51C8-4DD5-8B1D-523F991773DB}"/>
    <cellStyle name="Komma 4 2 3 5 2" xfId="17136" xr:uid="{48C25886-0A06-4218-AE76-46862353212C}"/>
    <cellStyle name="Komma 4 2 3 6" xfId="17137" xr:uid="{C1A4CEDB-81BF-4591-A644-22BE1A56D922}"/>
    <cellStyle name="Komma 4 2 4" xfId="1887" xr:uid="{A5542478-DD6D-4742-AE1F-9BA1FA6AF433}"/>
    <cellStyle name="Komma 4 2 4 10" xfId="17138" xr:uid="{7ACB21D3-8FA0-41C7-B437-52C8342D0AD9}"/>
    <cellStyle name="Komma 4 2 4 2" xfId="1888" xr:uid="{9F541CEE-E9B5-4FBD-B0A8-E457D280C142}"/>
    <cellStyle name="Komma 4 2 4 2 2" xfId="1889" xr:uid="{4D0A175D-1261-4B4D-8C2D-1114BF66BD97}"/>
    <cellStyle name="Komma 4 2 4 2 2 2" xfId="17139" xr:uid="{9C0B0E30-C9FA-4CAC-8C3B-1F8AB3413916}"/>
    <cellStyle name="Komma 4 2 4 2 2 3" xfId="17140" xr:uid="{8D060F81-E8F6-4091-81C8-E2B8995835BE}"/>
    <cellStyle name="Komma 4 2 4 2 3" xfId="17141" xr:uid="{1CE5766E-0D66-4FB0-B0D0-DE398E32D73B}"/>
    <cellStyle name="Komma 4 2 4 2 3 2" xfId="17142" xr:uid="{AE0E77F0-0DBA-4EE1-A5A9-88B38F85B6EE}"/>
    <cellStyle name="Komma 4 2 4 2 3 3" xfId="17143" xr:uid="{369819ED-795E-4B07-8A29-47D8DA4397A3}"/>
    <cellStyle name="Komma 4 2 4 2 4" xfId="17144" xr:uid="{6BFAECA3-0047-4693-95B6-82AF99BBC9DA}"/>
    <cellStyle name="Komma 4 2 4 2 4 2" xfId="17145" xr:uid="{914184F9-DCBB-4FAB-8A2E-56A778923BA6}"/>
    <cellStyle name="Komma 4 2 4 2 4 3" xfId="17146" xr:uid="{2C889E9E-8B39-4E45-B3B8-E7FF13FD584D}"/>
    <cellStyle name="Komma 4 2 4 2 5" xfId="17147" xr:uid="{C77AFC81-C7E4-481E-83FE-ED989BBFC9AA}"/>
    <cellStyle name="Komma 4 2 4 2 6" xfId="17148" xr:uid="{430346A3-C6B9-49EC-AC88-2921947E740A}"/>
    <cellStyle name="Komma 4 2 4 2 7" xfId="17149" xr:uid="{97E61C31-729B-4B20-B279-F88F1F8BEE89}"/>
    <cellStyle name="Komma 4 2 4 3" xfId="1890" xr:uid="{1FD55C80-AA90-4C4F-95D6-FDEAD265894D}"/>
    <cellStyle name="Komma 4 2 4 3 2" xfId="17150" xr:uid="{A4F65AB7-DB71-42E5-B495-0A88ED8E3323}"/>
    <cellStyle name="Komma 4 2 4 3 3" xfId="17151" xr:uid="{AD905EE4-4AA5-43CC-8D49-E90DDFDB2C3A}"/>
    <cellStyle name="Komma 4 2 4 4" xfId="1891" xr:uid="{FB9CFF22-E41F-432F-ABC1-5BBA642E21BF}"/>
    <cellStyle name="Komma 4 2 4 4 2" xfId="17152" xr:uid="{09BB1AB7-3B6A-4EC4-BA7A-CA89B189461A}"/>
    <cellStyle name="Komma 4 2 4 4 3" xfId="17153" xr:uid="{31F8BFE2-5DBC-436C-887F-F2862A1789BF}"/>
    <cellStyle name="Komma 4 2 4 5" xfId="17154" xr:uid="{3C52FF91-B857-4E4F-A7BA-C4869A71BD5E}"/>
    <cellStyle name="Komma 4 2 4 5 2" xfId="17155" xr:uid="{A5906DCD-6980-46CE-832A-1CE26FF39E9C}"/>
    <cellStyle name="Komma 4 2 4 5 3" xfId="17156" xr:uid="{F85977C1-1D3D-4A4A-BCB2-D2FA1CBEE3D4}"/>
    <cellStyle name="Komma 4 2 4 6" xfId="17157" xr:uid="{E8742851-2EDF-4EE3-961F-AC8C4ECCB3A7}"/>
    <cellStyle name="Komma 4 2 4 6 2" xfId="17158" xr:uid="{39F48904-4084-4AC5-883E-88C182DEB926}"/>
    <cellStyle name="Komma 4 2 4 6 3" xfId="17159" xr:uid="{D717AE38-4B92-4554-A153-60E0683C92BB}"/>
    <cellStyle name="Komma 4 2 4 7" xfId="17160" xr:uid="{DD8D4948-0253-491A-8E4C-D74B0D3D7005}"/>
    <cellStyle name="Komma 4 2 4 7 2" xfId="17161" xr:uid="{0C41A6EA-0789-4CF9-902B-A91B154C189F}"/>
    <cellStyle name="Komma 4 2 4 7 3" xfId="17162" xr:uid="{31433110-6760-4098-8207-0841628CF990}"/>
    <cellStyle name="Komma 4 2 4 8" xfId="17163" xr:uid="{B1D29B21-FD13-4D8B-8C5A-034020EC3E97}"/>
    <cellStyle name="Komma 4 2 4 8 2" xfId="17164" xr:uid="{CB3E0729-D7D0-4E8C-97C0-0E1C3630507B}"/>
    <cellStyle name="Komma 4 2 4 8 3" xfId="17165" xr:uid="{C1927130-257E-416D-B4D7-9BF174066443}"/>
    <cellStyle name="Komma 4 2 4 9" xfId="17166" xr:uid="{BD76AAAE-DE0C-4E75-8566-D7CBDC43FAEB}"/>
    <cellStyle name="Komma 4 2 5" xfId="1892" xr:uid="{E7FE0111-1E41-47A3-8F35-F897CA994949}"/>
    <cellStyle name="Komma 4 2 5 10" xfId="17167" xr:uid="{18507309-7CAC-426A-8E2A-8DDBCC8155C5}"/>
    <cellStyle name="Komma 4 2 5 11" xfId="17168" xr:uid="{83AD1272-F8B2-4B16-95C6-BA6E777AB910}"/>
    <cellStyle name="Komma 4 2 5 2" xfId="1893" xr:uid="{802A5D56-FE7C-466A-9ECB-1226375D51EC}"/>
    <cellStyle name="Komma 4 2 5 2 2" xfId="17169" xr:uid="{DCB49BA1-EEBD-476B-B308-ACD61C100CD6}"/>
    <cellStyle name="Komma 4 2 5 2 3" xfId="17170" xr:uid="{F364C557-7E82-4164-9034-3AB6F59DD0A7}"/>
    <cellStyle name="Komma 4 2 5 3" xfId="17171" xr:uid="{156A56A4-35AC-42A5-A4B2-C7853F12899F}"/>
    <cellStyle name="Komma 4 2 5 3 2" xfId="17172" xr:uid="{7A29E443-BBEC-4AA4-8B8A-57DA82A22244}"/>
    <cellStyle name="Komma 4 2 5 3 3" xfId="17173" xr:uid="{7C9BE74E-2432-49F4-AA33-58D204DA0540}"/>
    <cellStyle name="Komma 4 2 5 4" xfId="17174" xr:uid="{A690FDBF-C0B9-4366-8D1D-7DE04EA13877}"/>
    <cellStyle name="Komma 4 2 5 4 2" xfId="17175" xr:uid="{4FE9C4AD-7D68-47E2-941E-54E969841777}"/>
    <cellStyle name="Komma 4 2 5 4 3" xfId="17176" xr:uid="{805E179D-73F1-42CC-A5EA-DACFA7471F67}"/>
    <cellStyle name="Komma 4 2 5 5" xfId="17177" xr:uid="{76B94D0D-FF7F-47AA-A9A5-F75F8E89E62B}"/>
    <cellStyle name="Komma 4 2 5 5 2" xfId="17178" xr:uid="{35460F7B-1DDD-4B60-B872-00AD2F8CB9D7}"/>
    <cellStyle name="Komma 4 2 5 5 3" xfId="17179" xr:uid="{09546721-FE49-4343-875C-A53053B77A8F}"/>
    <cellStyle name="Komma 4 2 5 6" xfId="17180" xr:uid="{DD9910B1-F75B-4150-B364-963EAE94A098}"/>
    <cellStyle name="Komma 4 2 5 6 2" xfId="17181" xr:uid="{615BAAC8-CCDC-494F-B5A4-B1740FB99C37}"/>
    <cellStyle name="Komma 4 2 5 6 3" xfId="17182" xr:uid="{B59F8095-8238-4E48-AB8E-E6F3F2AB4B3B}"/>
    <cellStyle name="Komma 4 2 5 7" xfId="17183" xr:uid="{72ED3423-AEA5-4470-9901-EC6102F4C950}"/>
    <cellStyle name="Komma 4 2 5 7 2" xfId="17184" xr:uid="{B8E2626B-37BB-4979-8816-40479DE8BD3C}"/>
    <cellStyle name="Komma 4 2 5 7 3" xfId="17185" xr:uid="{0055592F-DC7C-4B93-9683-72F676C2F510}"/>
    <cellStyle name="Komma 4 2 5 8" xfId="17186" xr:uid="{A48E7F91-C23D-4562-BFE4-3EF499CB52B0}"/>
    <cellStyle name="Komma 4 2 5 8 2" xfId="17187" xr:uid="{806055C5-E4FB-4EC5-BABE-ACD89C7F1543}"/>
    <cellStyle name="Komma 4 2 5 8 3" xfId="17188" xr:uid="{5216AD2A-382F-4B5F-A391-34BF0B174816}"/>
    <cellStyle name="Komma 4 2 5 9" xfId="17189" xr:uid="{1D305B33-5C89-4C32-AB36-922410DF8325}"/>
    <cellStyle name="Komma 4 2 6" xfId="1894" xr:uid="{2B0753D3-120E-44F5-BC9E-C68D51D7DD11}"/>
    <cellStyle name="Komma 4 2 6 2" xfId="17190" xr:uid="{EE88A238-851D-43C8-9FBA-377F7746A3A0}"/>
    <cellStyle name="Komma 4 2 6 3" xfId="17191" xr:uid="{B590C0B8-238B-40EF-BEDC-EB4FDFDBF722}"/>
    <cellStyle name="Komma 4 2 7" xfId="1895" xr:uid="{C5C68949-F2CA-4860-BA4B-E54FA3174FC2}"/>
    <cellStyle name="Komma 4 2 7 2" xfId="17192" xr:uid="{3351A483-5B83-4E79-98F2-9205FE34450D}"/>
    <cellStyle name="Komma 4 2 7 3" xfId="17193" xr:uid="{F57F1E3C-5576-4556-A272-C487099D1233}"/>
    <cellStyle name="Komma 4 2 8" xfId="1896" xr:uid="{59CA9E23-6DCE-40C7-BD93-5B7475E3F4A1}"/>
    <cellStyle name="Komma 4 2 8 2" xfId="17194" xr:uid="{15D25E29-A804-47BC-8A6C-BFF811DF1904}"/>
    <cellStyle name="Komma 4 2 8 3" xfId="17195" xr:uid="{6E03B76A-3C78-47D5-9042-700C920B6685}"/>
    <cellStyle name="Komma 4 2 9" xfId="1897" xr:uid="{23D96AB6-2B8C-4DA4-932F-36B708F86513}"/>
    <cellStyle name="Komma 4 2 9 2" xfId="5167" xr:uid="{6DA57B3E-60FE-4A42-A22C-E9F9DB974B03}"/>
    <cellStyle name="Komma 4 2 9 2 2" xfId="17197" xr:uid="{0A43D090-6C73-451F-B412-B5542D5D6852}"/>
    <cellStyle name="Komma 4 2 9 2 3" xfId="17198" xr:uid="{7273D1BD-899B-4D1D-8D50-E49838E0636A}"/>
    <cellStyle name="Komma 4 2 9 2 4" xfId="17196" xr:uid="{B8085D1D-92C1-4078-B3F8-F9724F9A8FCE}"/>
    <cellStyle name="Komma 4 2 9 3" xfId="17199" xr:uid="{92BD9A5E-AA57-48F5-BA5D-7602C8C02542}"/>
    <cellStyle name="Komma 4 2 9 3 2" xfId="17200" xr:uid="{A5FEF321-1434-43AC-9C42-C411336D5744}"/>
    <cellStyle name="Komma 4 2 9 4" xfId="17201" xr:uid="{B2F82A37-B440-41A1-B835-5F5C4D689BD6}"/>
    <cellStyle name="Komma 4 2 9 5" xfId="17202" xr:uid="{E27A96F5-A0DE-4B38-B7D2-654A0D50AAB3}"/>
    <cellStyle name="Komma 4 3" xfId="1898" xr:uid="{864499C3-3CAB-4ED5-932E-A794AE65326B}"/>
    <cellStyle name="Komma 4 3 10" xfId="1899" xr:uid="{BC111B28-D678-493A-854C-30F3F174C389}"/>
    <cellStyle name="Komma 4 3 10 2" xfId="17204" xr:uid="{EDC790B9-CC85-4276-9539-20CEFB5E224B}"/>
    <cellStyle name="Komma 4 3 10 3" xfId="17205" xr:uid="{FB7CF002-1DAB-409D-BFF8-DE22A086EB55}"/>
    <cellStyle name="Komma 4 3 10 4" xfId="17203" xr:uid="{F900F6E4-95AF-4D1F-8152-76DDBAC926E4}"/>
    <cellStyle name="Komma 4 3 11" xfId="1900" xr:uid="{7DB65895-2A99-46B8-AE79-786D11B438D4}"/>
    <cellStyle name="Komma 4 3 11 2" xfId="17207" xr:uid="{53B5DEEF-E0E2-4CFF-A080-DB92086C0B4D}"/>
    <cellStyle name="Komma 4 3 11 3" xfId="17208" xr:uid="{BBF8C0ED-C66F-4D2A-8B58-D19E01744FBD}"/>
    <cellStyle name="Komma 4 3 11 4" xfId="17206" xr:uid="{040B3CAA-E997-448B-9D3C-7A6C18208740}"/>
    <cellStyle name="Komma 4 3 12" xfId="17209" xr:uid="{E3C288F5-CCF7-40DB-A1CE-17D4B9A62182}"/>
    <cellStyle name="Komma 4 3 12 2" xfId="17210" xr:uid="{15F85EE1-2F19-49E5-B51C-B2C20C5CEE84}"/>
    <cellStyle name="Komma 4 3 12 3" xfId="17211" xr:uid="{AED6B7A8-379B-42F3-AF7A-739B7144D701}"/>
    <cellStyle name="Komma 4 3 13" xfId="17212" xr:uid="{18CDA8A2-CB3D-4D66-995F-BAEDF578200F}"/>
    <cellStyle name="Komma 4 3 14" xfId="17213" xr:uid="{5EF1A7EB-BD17-4C85-BBB6-BEB05577B83E}"/>
    <cellStyle name="Komma 4 3 15" xfId="32412" xr:uid="{50417349-0B75-4CCF-BF8D-4575BE0C62DD}"/>
    <cellStyle name="Komma 4 3 2" xfId="1901" xr:uid="{D214C985-F51A-4895-9F6F-9E377D5C4233}"/>
    <cellStyle name="Komma 4 3 2 2" xfId="1902" xr:uid="{317B9D47-2041-4251-ACD5-611F0BCC7CAE}"/>
    <cellStyle name="Komma 4 3 2 2 2" xfId="1903" xr:uid="{2B7C489D-F900-4C63-B126-8FCFC9B7576E}"/>
    <cellStyle name="Komma 4 3 2 2 2 2" xfId="17214" xr:uid="{59BAFE95-A659-492D-BBB2-2FC20DB4CA98}"/>
    <cellStyle name="Komma 4 3 2 2 2 3" xfId="17215" xr:uid="{09CC4216-4CB2-4323-9816-49056F89568F}"/>
    <cellStyle name="Komma 4 3 2 2 3" xfId="17216" xr:uid="{F5FC6BD8-8D43-413F-98A7-8DAE24770270}"/>
    <cellStyle name="Komma 4 3 2 2 3 2" xfId="17217" xr:uid="{053B3FCE-7EE1-40A5-9CA4-D8E3C7C539F5}"/>
    <cellStyle name="Komma 4 3 2 2 3 3" xfId="17218" xr:uid="{8C5D4B9C-02C4-4284-804C-58E39BE5F040}"/>
    <cellStyle name="Komma 4 3 2 2 4" xfId="17219" xr:uid="{24E39D33-A605-4C32-8FDE-46E76440996A}"/>
    <cellStyle name="Komma 4 3 2 2 4 2" xfId="17220" xr:uid="{3E98663D-4EDB-45C1-ACE9-26934D678AAA}"/>
    <cellStyle name="Komma 4 3 2 2 4 3" xfId="17221" xr:uid="{81C7A70F-F359-4F5E-BCDE-5E725988FBA6}"/>
    <cellStyle name="Komma 4 3 2 2 5" xfId="17222" xr:uid="{8DE952C5-9F64-4163-A2C3-AEBD566D6F88}"/>
    <cellStyle name="Komma 4 3 2 2 6" xfId="17223" xr:uid="{8C24159E-413B-4E49-B48E-BDE6FE96D506}"/>
    <cellStyle name="Komma 4 3 2 2 7" xfId="17224" xr:uid="{00B21ABE-0EEC-400B-B1D1-3E2DA0D82328}"/>
    <cellStyle name="Komma 4 3 2 3" xfId="1904" xr:uid="{1CED2066-B533-4968-876F-E46289FA1C9D}"/>
    <cellStyle name="Komma 4 3 2 3 2" xfId="17225" xr:uid="{1790D6D1-F3DF-4B40-AD3C-F1E622824493}"/>
    <cellStyle name="Komma 4 3 2 3 3" xfId="17226" xr:uid="{66874987-5300-413C-BD9E-191A08B9BC73}"/>
    <cellStyle name="Komma 4 3 2 4" xfId="1905" xr:uid="{2491E90C-9DCE-4A63-A9FF-867BA31EAFB0}"/>
    <cellStyle name="Komma 4 3 2 4 2" xfId="17227" xr:uid="{2439F3D4-1806-43B2-A1BA-126997CF6215}"/>
    <cellStyle name="Komma 4 3 2 4 3" xfId="17228" xr:uid="{71385E4D-69A0-4D79-8A1C-6612BF5DC9D5}"/>
    <cellStyle name="Komma 4 3 2 5" xfId="5189" xr:uid="{10E37C9B-41D0-408C-8D9F-0F73993E1C99}"/>
    <cellStyle name="Komma 4 3 2 5 2" xfId="17229" xr:uid="{826964AF-5991-4DFA-A249-6495ABB081B1}"/>
    <cellStyle name="Komma 4 3 2 6" xfId="17230" xr:uid="{CEDA5909-B685-41E9-BC4D-82257263564F}"/>
    <cellStyle name="Komma 4 3 3" xfId="1906" xr:uid="{E908A3F5-1F1F-48FF-B921-C5B4C7F08423}"/>
    <cellStyle name="Komma 4 3 3 10" xfId="17231" xr:uid="{F31EDF39-4A14-44A3-BC1A-DCE9AB4A9C11}"/>
    <cellStyle name="Komma 4 3 3 2" xfId="1907" xr:uid="{BAEDB964-99B0-4D40-BC77-651274A27247}"/>
    <cellStyle name="Komma 4 3 3 2 2" xfId="1908" xr:uid="{FCC34246-2E8A-4601-91E4-BF2E0E8C92DB}"/>
    <cellStyle name="Komma 4 3 3 2 2 2" xfId="17232" xr:uid="{63AE2FA6-AE9F-47DD-8E8F-07CEA86EF790}"/>
    <cellStyle name="Komma 4 3 3 2 2 3" xfId="17233" xr:uid="{F9F8E472-94B7-4472-960F-EB13AB25E6D9}"/>
    <cellStyle name="Komma 4 3 3 2 3" xfId="17234" xr:uid="{824F3CD0-ED68-485F-98C0-BDB9D510E110}"/>
    <cellStyle name="Komma 4 3 3 2 3 2" xfId="17235" xr:uid="{A061D22F-4D54-4031-823A-ACA35870CC2A}"/>
    <cellStyle name="Komma 4 3 3 2 3 3" xfId="17236" xr:uid="{BAAC2DEF-F98F-4D71-8365-680BC89C5925}"/>
    <cellStyle name="Komma 4 3 3 2 4" xfId="17237" xr:uid="{FDB825F8-EF41-41EE-B1D9-028DBC23D195}"/>
    <cellStyle name="Komma 4 3 3 2 4 2" xfId="17238" xr:uid="{36D126F4-A198-457D-894C-0464CCAE95F7}"/>
    <cellStyle name="Komma 4 3 3 2 4 3" xfId="17239" xr:uid="{0D845C2E-22B0-4C4B-9C7F-926C279E025D}"/>
    <cellStyle name="Komma 4 3 3 2 5" xfId="17240" xr:uid="{296CD984-467B-46E2-A4CA-DC562A71AD79}"/>
    <cellStyle name="Komma 4 3 3 2 6" xfId="17241" xr:uid="{CAC57CD4-7467-47F4-B192-248A68B7CC69}"/>
    <cellStyle name="Komma 4 3 3 2 7" xfId="17242" xr:uid="{F2C7192D-A27A-48F2-AAD8-BB876989CC62}"/>
    <cellStyle name="Komma 4 3 3 3" xfId="1909" xr:uid="{0CD011F8-F37D-4CD1-AC5A-164835D0732F}"/>
    <cellStyle name="Komma 4 3 3 3 2" xfId="17243" xr:uid="{EF49A995-4E1D-4A56-91D6-9DAF596E55A7}"/>
    <cellStyle name="Komma 4 3 3 3 3" xfId="17244" xr:uid="{B45C4BF6-39BA-48DB-B88F-43B61BD27825}"/>
    <cellStyle name="Komma 4 3 3 4" xfId="1910" xr:uid="{98BCE922-9A2E-4B46-AD78-801A85D89BFF}"/>
    <cellStyle name="Komma 4 3 3 4 2" xfId="17245" xr:uid="{831E0A3F-725A-4AF3-A539-7539E583A2E4}"/>
    <cellStyle name="Komma 4 3 3 4 3" xfId="17246" xr:uid="{F0D9F7FF-F61A-49A7-8E52-D0CE4DBF5DB3}"/>
    <cellStyle name="Komma 4 3 3 5" xfId="17247" xr:uid="{520877DB-3EBA-4306-893B-72957F6D7ED9}"/>
    <cellStyle name="Komma 4 3 3 5 2" xfId="17248" xr:uid="{157A1E96-9151-4E38-B781-37AB0984485D}"/>
    <cellStyle name="Komma 4 3 3 5 3" xfId="17249" xr:uid="{A4F545D0-EDF2-4B63-B8E8-9FA45DDBB079}"/>
    <cellStyle name="Komma 4 3 3 6" xfId="17250" xr:uid="{260D06CB-E702-4982-B5E2-988752726A5A}"/>
    <cellStyle name="Komma 4 3 3 6 2" xfId="17251" xr:uid="{50B24E67-3918-4B91-B2F5-A61308FFC1F7}"/>
    <cellStyle name="Komma 4 3 3 6 3" xfId="17252" xr:uid="{04C6F999-5622-45B4-B8A9-8208B1373060}"/>
    <cellStyle name="Komma 4 3 3 7" xfId="17253" xr:uid="{D1B639B1-0707-4413-969A-3E16EAC2EB96}"/>
    <cellStyle name="Komma 4 3 3 7 2" xfId="17254" xr:uid="{93D17B1A-B0DF-4C48-AA0C-18E87DE8AEBE}"/>
    <cellStyle name="Komma 4 3 3 7 3" xfId="17255" xr:uid="{3DD3341E-1BBB-4CEE-B367-7B196FC7BE6F}"/>
    <cellStyle name="Komma 4 3 3 8" xfId="17256" xr:uid="{CFA1EEBC-7C65-46EC-9216-1966F4112DAE}"/>
    <cellStyle name="Komma 4 3 3 8 2" xfId="17257" xr:uid="{C419738D-C72B-455C-8BF8-F5E25ABB9039}"/>
    <cellStyle name="Komma 4 3 3 8 3" xfId="17258" xr:uid="{9950382A-E5E8-498C-B7E9-1B1BE35928FC}"/>
    <cellStyle name="Komma 4 3 3 9" xfId="17259" xr:uid="{95D435DB-BBBF-444F-B65D-63B3277CB392}"/>
    <cellStyle name="Komma 4 3 4" xfId="1911" xr:uid="{226B56DC-4B4A-4C87-AA81-AC6B4894FF59}"/>
    <cellStyle name="Komma 4 3 4 10" xfId="17260" xr:uid="{193F389D-258C-4B32-A6FB-9BF6FD2E51A8}"/>
    <cellStyle name="Komma 4 3 4 11" xfId="17261" xr:uid="{487ED0E4-177A-4111-B0E3-BC251E2F7EA2}"/>
    <cellStyle name="Komma 4 3 4 2" xfId="1912" xr:uid="{10CCD1F2-7145-417C-97F8-6B146A8B95BF}"/>
    <cellStyle name="Komma 4 3 4 2 2" xfId="17262" xr:uid="{29DF9C44-3F60-48B7-A366-D8D7C4600285}"/>
    <cellStyle name="Komma 4 3 4 2 3" xfId="17263" xr:uid="{4003896C-E0C8-4E4F-8271-FCB35FA7DE08}"/>
    <cellStyle name="Komma 4 3 4 3" xfId="17264" xr:uid="{7FD0AA0A-D2A3-4112-92A5-ABA0726775E3}"/>
    <cellStyle name="Komma 4 3 4 3 2" xfId="17265" xr:uid="{7A9F2F73-5002-4C6C-9006-0EE7267C01E1}"/>
    <cellStyle name="Komma 4 3 4 3 3" xfId="17266" xr:uid="{21904EC4-4E77-4D3E-AD9B-C6A6A907F2D2}"/>
    <cellStyle name="Komma 4 3 4 4" xfId="17267" xr:uid="{D7659B85-FDA7-4E4E-929E-E366D9DAB7D0}"/>
    <cellStyle name="Komma 4 3 4 4 2" xfId="17268" xr:uid="{605C5BB1-C4FD-4602-9320-524696620F29}"/>
    <cellStyle name="Komma 4 3 4 4 3" xfId="17269" xr:uid="{617077E1-892E-4579-8282-A27CF5801FED}"/>
    <cellStyle name="Komma 4 3 4 5" xfId="17270" xr:uid="{02ACFD5E-13FE-41E8-873E-457F1D7D5C82}"/>
    <cellStyle name="Komma 4 3 4 5 2" xfId="17271" xr:uid="{1DCDC019-E032-4F6E-BD75-E247A9C03972}"/>
    <cellStyle name="Komma 4 3 4 5 3" xfId="17272" xr:uid="{6F47FE46-1A35-420C-9BA3-8824B6CC91BC}"/>
    <cellStyle name="Komma 4 3 4 6" xfId="17273" xr:uid="{8597DDC7-A818-45DE-A29B-9286ED7D2D36}"/>
    <cellStyle name="Komma 4 3 4 6 2" xfId="17274" xr:uid="{41D335F3-508F-44F5-9050-F25D47D75BE7}"/>
    <cellStyle name="Komma 4 3 4 6 3" xfId="17275" xr:uid="{1B349299-C847-4E4D-871E-DD21D93F20E9}"/>
    <cellStyle name="Komma 4 3 4 7" xfId="17276" xr:uid="{9A8D983D-D93A-4A19-B190-5C3858C29960}"/>
    <cellStyle name="Komma 4 3 4 7 2" xfId="17277" xr:uid="{EAAC2DF8-5FC8-40A5-A7E6-D1BCFF33C3E8}"/>
    <cellStyle name="Komma 4 3 4 7 3" xfId="17278" xr:uid="{F3E3079D-E067-4619-A7AD-CC43EEC1234B}"/>
    <cellStyle name="Komma 4 3 4 8" xfId="17279" xr:uid="{7CB7E221-34BB-43F9-8A4C-FCA7CED00303}"/>
    <cellStyle name="Komma 4 3 4 8 2" xfId="17280" xr:uid="{276A21A3-3E27-4F70-A63B-62D81CC31C7E}"/>
    <cellStyle name="Komma 4 3 4 8 3" xfId="17281" xr:uid="{8A12D961-66CD-44B8-AF5F-60FEC31DD420}"/>
    <cellStyle name="Komma 4 3 4 9" xfId="17282" xr:uid="{00AF4C78-9ADD-4D11-9292-CEF8D448ED69}"/>
    <cellStyle name="Komma 4 3 5" xfId="1913" xr:uid="{A2917166-6AA8-4F47-B65A-D0162222C90A}"/>
    <cellStyle name="Komma 4 3 5 2" xfId="17283" xr:uid="{B4500CC4-1218-43A9-B76E-A0E6DF0640B2}"/>
    <cellStyle name="Komma 4 3 5 3" xfId="17284" xr:uid="{434F23CB-E66D-46B2-B1EF-D5DF07816732}"/>
    <cellStyle name="Komma 4 3 6" xfId="1914" xr:uid="{AE870D63-87E6-4503-9ED5-5E065A845ACA}"/>
    <cellStyle name="Komma 4 3 6 2" xfId="17285" xr:uid="{3BE30B7E-508E-4F1B-B903-56E1AD667FEF}"/>
    <cellStyle name="Komma 4 3 6 3" xfId="17286" xr:uid="{C12F379E-7A35-494F-AE1E-8751DC370AAF}"/>
    <cellStyle name="Komma 4 3 7" xfId="1915" xr:uid="{0CA33175-6366-4CDB-9685-934FA6E10B5F}"/>
    <cellStyle name="Komma 4 3 7 2" xfId="17287" xr:uid="{88DB7757-BD39-485D-9F07-80F5BD31F264}"/>
    <cellStyle name="Komma 4 3 7 3" xfId="17288" xr:uid="{F8AD9BD2-F997-44B5-A986-E8C6FC952D17}"/>
    <cellStyle name="Komma 4 3 8" xfId="1916" xr:uid="{24ED4464-5278-4441-8523-5B21D11704B9}"/>
    <cellStyle name="Komma 4 3 8 2" xfId="5168" xr:uid="{737245E2-FC12-4834-964A-19540C786C2E}"/>
    <cellStyle name="Komma 4 3 8 2 2" xfId="17290" xr:uid="{2F1DCA58-2F9C-49F9-AF35-A400B14B0650}"/>
    <cellStyle name="Komma 4 3 8 2 3" xfId="17291" xr:uid="{88FC01E4-D0BB-4D7F-8617-7E0A872B6D3A}"/>
    <cellStyle name="Komma 4 3 8 2 4" xfId="17289" xr:uid="{EB0B28F7-54ED-4987-BA2F-6511B4FD4538}"/>
    <cellStyle name="Komma 4 3 8 3" xfId="17292" xr:uid="{421F98EC-E10C-4D49-898F-60BFEDB1C2DC}"/>
    <cellStyle name="Komma 4 3 8 3 2" xfId="17293" xr:uid="{79686479-D268-46A0-AE7B-C8AF6F8DD0C4}"/>
    <cellStyle name="Komma 4 3 8 4" xfId="17294" xr:uid="{E91F40DB-3D95-46DA-A9CC-803F51F99E4D}"/>
    <cellStyle name="Komma 4 3 8 5" xfId="17295" xr:uid="{2F51CE69-D083-4275-B37F-7247D7F0A30E}"/>
    <cellStyle name="Komma 4 3 9" xfId="1917" xr:uid="{2732DBC6-C058-49AA-AEA6-07C90BA9C185}"/>
    <cellStyle name="Komma 4 3 9 2" xfId="17297" xr:uid="{BD2F2E4F-BB3B-4351-99BC-B4B9949403C2}"/>
    <cellStyle name="Komma 4 3 9 3" xfId="17298" xr:uid="{738FD6B6-464D-4A2B-8478-1956A9F7DF64}"/>
    <cellStyle name="Komma 4 3 9 4" xfId="17296" xr:uid="{FFFD82D7-BB72-41EF-BF8F-0D984EF0080E}"/>
    <cellStyle name="Komma 4 4" xfId="1918" xr:uid="{F081FA89-2514-483D-8CD5-D8804CFBD89B}"/>
    <cellStyle name="Komma 4 4 10" xfId="1919" xr:uid="{52623C49-596C-4D22-99EA-D9F8AF567663}"/>
    <cellStyle name="Komma 4 4 10 2" xfId="17300" xr:uid="{AA3CE372-07AE-46C4-B6F6-6763F5F38251}"/>
    <cellStyle name="Komma 4 4 10 3" xfId="17301" xr:uid="{04D85C5B-305F-4D5D-8E7A-BAA4F6E8E4F4}"/>
    <cellStyle name="Komma 4 4 10 4" xfId="17299" xr:uid="{03FA2FE5-073A-4E36-AC03-86F49ACC35BA}"/>
    <cellStyle name="Komma 4 4 11" xfId="1920" xr:uid="{2924B310-47C1-42E7-95A3-2942D8468A7A}"/>
    <cellStyle name="Komma 4 4 11 2" xfId="17303" xr:uid="{E930A40B-1465-42C8-89C6-2274926EACC5}"/>
    <cellStyle name="Komma 4 4 11 3" xfId="17304" xr:uid="{487CAD97-2054-47EA-AAEF-6C1DD11B8806}"/>
    <cellStyle name="Komma 4 4 11 4" xfId="17302" xr:uid="{1780BA27-1338-41EA-B1AF-62E6773E8BFE}"/>
    <cellStyle name="Komma 4 4 12" xfId="1921" xr:uid="{4F3657EB-4F5B-4BD9-8489-ECAB9E20E57F}"/>
    <cellStyle name="Komma 4 4 12 2" xfId="17306" xr:uid="{DF6FCD5A-59CA-474A-B7CE-BF4C9F17C7D8}"/>
    <cellStyle name="Komma 4 4 12 3" xfId="17307" xr:uid="{9A433427-7039-4A44-9267-37A8CB0660DD}"/>
    <cellStyle name="Komma 4 4 12 4" xfId="17305" xr:uid="{6E616286-0D3D-42D5-9692-953B3CFCE86A}"/>
    <cellStyle name="Komma 4 4 13" xfId="17308" xr:uid="{B602DD68-A118-4848-B103-7C1DCEB6D72F}"/>
    <cellStyle name="Komma 4 4 13 2" xfId="17309" xr:uid="{3BE8B132-1013-4BED-9875-A4DF14997692}"/>
    <cellStyle name="Komma 4 4 13 3" xfId="17310" xr:uid="{62DD8971-7360-4357-B33C-D110D6674F98}"/>
    <cellStyle name="Komma 4 4 14" xfId="17311" xr:uid="{8F2DA134-CDEA-42EA-ABC1-E865B9F9381D}"/>
    <cellStyle name="Komma 4 4 15" xfId="17312" xr:uid="{8C67C762-2F91-41A4-B156-2A48B8429D53}"/>
    <cellStyle name="Komma 4 4 2" xfId="1922" xr:uid="{B02C4232-3F60-4C9B-9AAC-090CE3CA8F1D}"/>
    <cellStyle name="Komma 4 4 2 2" xfId="1923" xr:uid="{DA374933-6D54-4805-B525-E0EC00899734}"/>
    <cellStyle name="Komma 4 4 2 2 2" xfId="1924" xr:uid="{1E31729D-C759-406D-8EE5-F1CAD879C963}"/>
    <cellStyle name="Komma 4 4 2 2 2 2" xfId="17313" xr:uid="{74FE09E2-6213-4B1C-BA91-BB88163221DA}"/>
    <cellStyle name="Komma 4 4 2 2 2 3" xfId="17314" xr:uid="{5F498B46-CBC6-469C-851D-E64A3ED41074}"/>
    <cellStyle name="Komma 4 4 2 2 3" xfId="17315" xr:uid="{F92E88A1-6DAE-46A2-B00F-182EF2007258}"/>
    <cellStyle name="Komma 4 4 2 2 3 2" xfId="17316" xr:uid="{F3D0269A-7EE8-498E-A83A-7C5A2778D920}"/>
    <cellStyle name="Komma 4 4 2 2 3 3" xfId="17317" xr:uid="{CF5AA049-FE69-4E06-BB8F-8D4C95DA74BA}"/>
    <cellStyle name="Komma 4 4 2 2 4" xfId="17318" xr:uid="{E2725447-C386-4501-A2EC-FD06CBF99B8A}"/>
    <cellStyle name="Komma 4 4 2 2 4 2" xfId="17319" xr:uid="{ADE7DDC7-2B57-4F6C-9B32-42507C90AD84}"/>
    <cellStyle name="Komma 4 4 2 2 4 3" xfId="17320" xr:uid="{3439B1CC-AEB5-4BA0-B904-A4FDFA0D2CA5}"/>
    <cellStyle name="Komma 4 4 2 2 5" xfId="17321" xr:uid="{F351A421-87B9-4423-B902-78B8BB7C3DB3}"/>
    <cellStyle name="Komma 4 4 2 2 6" xfId="17322" xr:uid="{13883B3C-10FB-4E31-911C-BE42FCC22BCD}"/>
    <cellStyle name="Komma 4 4 2 2 7" xfId="17323" xr:uid="{93BD7E53-E4A9-43DE-AA31-C6E92631C3D6}"/>
    <cellStyle name="Komma 4 4 2 3" xfId="1925" xr:uid="{C3BFB19D-88CA-4A3A-A62F-58E793353CEE}"/>
    <cellStyle name="Komma 4 4 2 3 2" xfId="17324" xr:uid="{57F932B8-5A4F-4AFC-A75C-F647C83A261F}"/>
    <cellStyle name="Komma 4 4 2 3 3" xfId="17325" xr:uid="{6E1C0AB0-2D57-4228-83BE-83A5CB421266}"/>
    <cellStyle name="Komma 4 4 2 4" xfId="1926" xr:uid="{989691BB-15B2-4BD3-96D9-8DF7979F0F96}"/>
    <cellStyle name="Komma 4 4 2 4 2" xfId="17326" xr:uid="{0EE5E236-C535-48E9-B659-36519F209A49}"/>
    <cellStyle name="Komma 4 4 2 4 3" xfId="17327" xr:uid="{89985879-3256-46F5-B2C2-5796DEA7085F}"/>
    <cellStyle name="Komma 4 4 2 5" xfId="5188" xr:uid="{366928A5-130D-4690-AC9E-35E78F152033}"/>
    <cellStyle name="Komma 4 4 2 5 2" xfId="17328" xr:uid="{2ADE0A5E-50AE-4A79-90B3-FD3D880B3428}"/>
    <cellStyle name="Komma 4 4 2 6" xfId="17329" xr:uid="{2990A470-03D9-474E-ACEC-09F43D145F3C}"/>
    <cellStyle name="Komma 4 4 3" xfId="1927" xr:uid="{9F196487-6FDB-4886-8FC5-3CEA2A57003A}"/>
    <cellStyle name="Komma 4 4 3 10" xfId="17330" xr:uid="{0F9D6AB9-3261-44AB-A1BB-9AC8FB3AE968}"/>
    <cellStyle name="Komma 4 4 3 2" xfId="1928" xr:uid="{5B83826D-EF62-4DA1-9BBD-792E533D8B5F}"/>
    <cellStyle name="Komma 4 4 3 2 2" xfId="1929" xr:uid="{7E748860-6C6A-4D78-B2BA-FC440263086C}"/>
    <cellStyle name="Komma 4 4 3 2 2 2" xfId="17331" xr:uid="{F156B4CE-C340-4228-BB15-D9D5B4E1357E}"/>
    <cellStyle name="Komma 4 4 3 2 2 3" xfId="17332" xr:uid="{AA8A0817-0C35-4D5B-9F0F-89164A1F1654}"/>
    <cellStyle name="Komma 4 4 3 2 3" xfId="17333" xr:uid="{37804C83-9B8E-4878-AA8D-D77CEE0E8FD4}"/>
    <cellStyle name="Komma 4 4 3 2 3 2" xfId="17334" xr:uid="{F4C71599-23BC-443C-BEA4-AE3CCA951D86}"/>
    <cellStyle name="Komma 4 4 3 2 3 3" xfId="17335" xr:uid="{163C7D0D-094E-474A-880D-4EB84C36FDDA}"/>
    <cellStyle name="Komma 4 4 3 2 4" xfId="17336" xr:uid="{D8924576-0EAE-4E3D-9A48-510C5F897167}"/>
    <cellStyle name="Komma 4 4 3 2 4 2" xfId="17337" xr:uid="{070343E4-3B67-4AD5-A3AD-6F0CDEC7BB04}"/>
    <cellStyle name="Komma 4 4 3 2 4 3" xfId="17338" xr:uid="{ACA54D0D-C716-4ABE-8B50-0657C69F0BAC}"/>
    <cellStyle name="Komma 4 4 3 2 5" xfId="17339" xr:uid="{605313E7-A3A2-4ED9-AABF-539429DC98C0}"/>
    <cellStyle name="Komma 4 4 3 2 6" xfId="17340" xr:uid="{46C6B299-15F9-4EFF-8909-D36A50B0855B}"/>
    <cellStyle name="Komma 4 4 3 2 7" xfId="17341" xr:uid="{17996342-DF29-4ADA-917E-6D61FE7268D1}"/>
    <cellStyle name="Komma 4 4 3 3" xfId="1930" xr:uid="{FD530066-C783-4BBA-B543-F697F0135F05}"/>
    <cellStyle name="Komma 4 4 3 3 2" xfId="17342" xr:uid="{8B241A1C-DF9D-4DF6-918D-79D196DC803E}"/>
    <cellStyle name="Komma 4 4 3 3 3" xfId="17343" xr:uid="{3063171D-7658-4A97-AE59-AD0AA50AAC0E}"/>
    <cellStyle name="Komma 4 4 3 4" xfId="1931" xr:uid="{0D365D51-F33D-436F-9224-EFFF62797042}"/>
    <cellStyle name="Komma 4 4 3 4 2" xfId="17344" xr:uid="{A9A6CD15-B258-43B8-91F2-8F2144476131}"/>
    <cellStyle name="Komma 4 4 3 4 3" xfId="17345" xr:uid="{AA463083-000F-4FB7-99B9-DCAADEBB2FA2}"/>
    <cellStyle name="Komma 4 4 3 5" xfId="17346" xr:uid="{771E4236-82FD-41E0-932A-44AA5C04CCBA}"/>
    <cellStyle name="Komma 4 4 3 5 2" xfId="17347" xr:uid="{2A78995E-4E5B-4AB9-87DB-C5B64154D3FA}"/>
    <cellStyle name="Komma 4 4 3 5 3" xfId="17348" xr:uid="{849F9C74-7AC4-440D-9AFB-8B4E511DADD1}"/>
    <cellStyle name="Komma 4 4 3 6" xfId="17349" xr:uid="{E1C9A17E-A188-45CD-9F51-EF40FAD3852B}"/>
    <cellStyle name="Komma 4 4 3 6 2" xfId="17350" xr:uid="{2C80DD7D-AEF3-470C-8765-DFC0B7730FB4}"/>
    <cellStyle name="Komma 4 4 3 6 3" xfId="17351" xr:uid="{56A3CE20-294F-4FB4-91E5-55E81D2C3199}"/>
    <cellStyle name="Komma 4 4 3 7" xfId="17352" xr:uid="{2723A58D-9AE5-4EBC-A4FB-2B05274C474B}"/>
    <cellStyle name="Komma 4 4 3 7 2" xfId="17353" xr:uid="{2576A968-71EB-4222-8153-71D1F89C68D9}"/>
    <cellStyle name="Komma 4 4 3 7 3" xfId="17354" xr:uid="{899B3B7F-4991-4C10-A2EE-A0845A82C1D8}"/>
    <cellStyle name="Komma 4 4 3 8" xfId="17355" xr:uid="{8DC42854-E1B8-42C8-BE07-2CC3B23831BC}"/>
    <cellStyle name="Komma 4 4 3 8 2" xfId="17356" xr:uid="{A7C49499-B0C7-4795-A03C-054A1A1A97AB}"/>
    <cellStyle name="Komma 4 4 3 8 3" xfId="17357" xr:uid="{2DA88079-6035-4404-A443-435315A1F60C}"/>
    <cellStyle name="Komma 4 4 3 9" xfId="17358" xr:uid="{A20DF882-4676-43A9-B78C-0C6C1DF6C3A7}"/>
    <cellStyle name="Komma 4 4 4" xfId="1932" xr:uid="{53B95E71-6828-4C23-B646-E1CAB48AE3A5}"/>
    <cellStyle name="Komma 4 4 4 10" xfId="17359" xr:uid="{BE10C6EB-7EC3-489F-BC26-1FC2FBF1FEB0}"/>
    <cellStyle name="Komma 4 4 4 2" xfId="1933" xr:uid="{B894DBD8-181A-47B5-8636-3351885CF508}"/>
    <cellStyle name="Komma 4 4 4 2 2" xfId="1934" xr:uid="{92EC56A3-1760-42E6-BBB9-A1EB44DF2C19}"/>
    <cellStyle name="Komma 4 4 4 2 2 2" xfId="17360" xr:uid="{41C289F9-BCDF-45CC-B712-FBFF1A7869C1}"/>
    <cellStyle name="Komma 4 4 4 2 2 3" xfId="17361" xr:uid="{47942E91-5FE4-4755-A076-FCA8EFE784EF}"/>
    <cellStyle name="Komma 4 4 4 2 3" xfId="17362" xr:uid="{224AA2C6-1310-40CB-AC1F-068C2F158ADF}"/>
    <cellStyle name="Komma 4 4 4 2 3 2" xfId="17363" xr:uid="{A22A1627-91C6-4D41-9BA0-A09D2A9624FC}"/>
    <cellStyle name="Komma 4 4 4 2 3 3" xfId="17364" xr:uid="{1D91A57C-5E1F-46DC-9177-4D40B9D88DC4}"/>
    <cellStyle name="Komma 4 4 4 2 4" xfId="17365" xr:uid="{81A9C734-3A79-4C2E-8D9B-8CD00020C188}"/>
    <cellStyle name="Komma 4 4 4 2 4 2" xfId="17366" xr:uid="{CBAC1D1A-1AC7-4946-B57A-E27492379E0E}"/>
    <cellStyle name="Komma 4 4 4 2 4 3" xfId="17367" xr:uid="{EE153A46-416A-4EBC-8A54-8524CA384B16}"/>
    <cellStyle name="Komma 4 4 4 2 5" xfId="17368" xr:uid="{867E1570-D537-40AE-9D41-70FB369DF4CA}"/>
    <cellStyle name="Komma 4 4 4 2 6" xfId="17369" xr:uid="{9B993D05-0A27-41BE-BA80-04AD91ABAD2B}"/>
    <cellStyle name="Komma 4 4 4 2 7" xfId="17370" xr:uid="{7D5E74F9-9F30-4959-9BB2-69518DEEB483}"/>
    <cellStyle name="Komma 4 4 4 3" xfId="1935" xr:uid="{06204D31-7C54-4072-A459-0BC5459E2638}"/>
    <cellStyle name="Komma 4 4 4 3 2" xfId="17371" xr:uid="{B7EC1DD5-337A-4479-8398-FB60808BA033}"/>
    <cellStyle name="Komma 4 4 4 3 3" xfId="17372" xr:uid="{11586E74-C19E-40F8-8153-E826D23729B4}"/>
    <cellStyle name="Komma 4 4 4 4" xfId="1936" xr:uid="{565554C2-58EC-4B44-A00A-31FC23193971}"/>
    <cellStyle name="Komma 4 4 4 4 2" xfId="17373" xr:uid="{80B1EC5C-0279-4322-80B1-6CA0F23EBEE8}"/>
    <cellStyle name="Komma 4 4 4 4 3" xfId="17374" xr:uid="{89AD9114-F40A-4D8E-AF43-35CB024AA2E8}"/>
    <cellStyle name="Komma 4 4 4 5" xfId="17375" xr:uid="{D7EBF0B5-6E0B-40F8-AD41-ACD4BAD5217B}"/>
    <cellStyle name="Komma 4 4 4 5 2" xfId="17376" xr:uid="{7E80228D-2664-4ADB-8725-B200D4154645}"/>
    <cellStyle name="Komma 4 4 4 5 3" xfId="17377" xr:uid="{FE74480C-6584-44F5-B160-15EC4C16E59D}"/>
    <cellStyle name="Komma 4 4 4 6" xfId="17378" xr:uid="{247AEB5A-09FB-4E99-B397-6E579C1E9FFB}"/>
    <cellStyle name="Komma 4 4 4 6 2" xfId="17379" xr:uid="{9B2C775B-4657-437C-B643-39C9C85D49FD}"/>
    <cellStyle name="Komma 4 4 4 6 3" xfId="17380" xr:uid="{CE8451EA-023A-41F4-A6D9-C146FCF06F2B}"/>
    <cellStyle name="Komma 4 4 4 7" xfId="17381" xr:uid="{6B6EE8DA-9009-4766-8703-2A45614C9778}"/>
    <cellStyle name="Komma 4 4 4 7 2" xfId="17382" xr:uid="{4E8311D9-2AF7-4166-A057-EE6BF7A7382A}"/>
    <cellStyle name="Komma 4 4 4 7 3" xfId="17383" xr:uid="{36A8855D-F37F-40B4-A675-AD8D79BDBE26}"/>
    <cellStyle name="Komma 4 4 4 8" xfId="17384" xr:uid="{2F975355-1404-4166-BFE2-FB21859D3929}"/>
    <cellStyle name="Komma 4 4 4 8 2" xfId="17385" xr:uid="{B2E6FDF8-18E1-4FA9-A552-76D4232B2F61}"/>
    <cellStyle name="Komma 4 4 4 8 3" xfId="17386" xr:uid="{7762EEE3-DFD8-4D54-9329-83B40E6D2F61}"/>
    <cellStyle name="Komma 4 4 4 9" xfId="17387" xr:uid="{50B8B070-6390-4140-B9F9-9D301A5718FA}"/>
    <cellStyle name="Komma 4 4 5" xfId="1937" xr:uid="{DE584962-12D6-438E-8A21-7E5341716828}"/>
    <cellStyle name="Komma 4 4 5 2" xfId="1938" xr:uid="{A5F32294-D05D-4545-8600-506D917E59B8}"/>
    <cellStyle name="Komma 4 4 5 2 2" xfId="17388" xr:uid="{AFBC381E-CCAE-40DE-BDCC-0B5CD67C9512}"/>
    <cellStyle name="Komma 4 4 5 2 3" xfId="17389" xr:uid="{5D2DD73F-43E3-493C-87EC-52974244D52F}"/>
    <cellStyle name="Komma 4 4 5 3" xfId="17390" xr:uid="{7F16F6F9-4D7C-4294-AACC-9F58287932CB}"/>
    <cellStyle name="Komma 4 4 5 3 2" xfId="17391" xr:uid="{292CD161-168B-4260-8A51-18E5E5E2C890}"/>
    <cellStyle name="Komma 4 4 5 3 3" xfId="17392" xr:uid="{F776FE3B-0EFD-4DC0-821D-C9F47F7C77AF}"/>
    <cellStyle name="Komma 4 4 5 4" xfId="17393" xr:uid="{783421AD-20B9-4210-8492-A343007E6F4A}"/>
    <cellStyle name="Komma 4 4 5 4 2" xfId="17394" xr:uid="{B3715D8F-1B91-42AB-A387-F7BC12C61AEC}"/>
    <cellStyle name="Komma 4 4 5 4 3" xfId="17395" xr:uid="{1614B876-1207-4B6F-9EA9-FB58B1A7826D}"/>
    <cellStyle name="Komma 4 4 5 5" xfId="17396" xr:uid="{EA11D641-4602-4507-8B2A-2ED59F42BB1F}"/>
    <cellStyle name="Komma 4 4 5 6" xfId="17397" xr:uid="{06E31106-13B3-4145-A0C4-CF49FE934CDF}"/>
    <cellStyle name="Komma 4 4 5 7" xfId="17398" xr:uid="{5F146476-93F6-4612-8E51-4572F355D310}"/>
    <cellStyle name="Komma 4 4 6" xfId="1939" xr:uid="{4ADF8C5A-BC82-4380-9193-2A041C9D0722}"/>
    <cellStyle name="Komma 4 4 6 2" xfId="17399" xr:uid="{C649CB19-25DC-4CF3-BB60-41DE65B8A146}"/>
    <cellStyle name="Komma 4 4 6 3" xfId="17400" xr:uid="{364471EA-4FDD-4D90-B270-0919F0F2278B}"/>
    <cellStyle name="Komma 4 4 7" xfId="1940" xr:uid="{83912FF4-F07B-43DE-99F1-356B2F0BC1AC}"/>
    <cellStyle name="Komma 4 4 7 2" xfId="17401" xr:uid="{F762F8DB-98F9-4318-99BF-FC3ACE9AD1E6}"/>
    <cellStyle name="Komma 4 4 7 3" xfId="17402" xr:uid="{2F5B484F-1B63-4DA3-8D1E-7BD877425176}"/>
    <cellStyle name="Komma 4 4 8" xfId="1941" xr:uid="{1730DE16-5869-40D3-B3B9-9ACC703C458D}"/>
    <cellStyle name="Komma 4 4 8 2" xfId="17403" xr:uid="{02E8F12C-956E-457C-87EB-904D0B9095CB}"/>
    <cellStyle name="Komma 4 4 8 3" xfId="17404" xr:uid="{F1B39711-CF74-4962-8E8A-F569D7B00AE6}"/>
    <cellStyle name="Komma 4 4 9" xfId="1942" xr:uid="{B7AEA65A-FB95-4C42-98F0-5C4760B3F6CA}"/>
    <cellStyle name="Komma 4 4 9 2" xfId="5169" xr:uid="{6761ED48-822A-4131-853D-709895D2AAE5}"/>
    <cellStyle name="Komma 4 4 9 2 2" xfId="17406" xr:uid="{34793105-EB36-4EBA-AB66-7AD0C4E7AAFD}"/>
    <cellStyle name="Komma 4 4 9 2 3" xfId="17407" xr:uid="{63E8CE6F-7931-4629-AAE4-7D5082270532}"/>
    <cellStyle name="Komma 4 4 9 2 4" xfId="17405" xr:uid="{A124E923-ECAD-4465-BC79-3C4179B73402}"/>
    <cellStyle name="Komma 4 4 9 3" xfId="17408" xr:uid="{7A5FF448-8347-43C2-A575-0EA54D3F035A}"/>
    <cellStyle name="Komma 4 4 9 3 2" xfId="17409" xr:uid="{213056EE-EE7C-45C0-91B6-03538E80B423}"/>
    <cellStyle name="Komma 4 4 9 4" xfId="17410" xr:uid="{0397B272-5E30-4887-AD82-51C244F8EB64}"/>
    <cellStyle name="Komma 4 4 9 5" xfId="17411" xr:uid="{64A25AF2-55AC-4BF7-941D-63C0176128AA}"/>
    <cellStyle name="Komma 4 5" xfId="1943" xr:uid="{C28BF28D-B5AF-46AB-A483-CB563D54C2BA}"/>
    <cellStyle name="Komma 4 5 10" xfId="17412" xr:uid="{2A6B25AA-AA8C-4CF1-9A76-81CED88F62A3}"/>
    <cellStyle name="Komma 4 5 10 2" xfId="17413" xr:uid="{FD107519-589B-4F60-B559-F723B3440BED}"/>
    <cellStyle name="Komma 4 5 10 3" xfId="17414" xr:uid="{74B8CC8F-E47A-4E31-8479-6803C8A9AC18}"/>
    <cellStyle name="Komma 4 5 11" xfId="17415" xr:uid="{4A01FBCA-CA34-41CB-A42B-056652580088}"/>
    <cellStyle name="Komma 4 5 12" xfId="17416" xr:uid="{176168F9-1BA5-4122-ADE4-F41F49A16D42}"/>
    <cellStyle name="Komma 4 5 2" xfId="1944" xr:uid="{071155D6-2933-42AE-8D6E-2C3F2FEBF1FA}"/>
    <cellStyle name="Komma 4 5 2 2" xfId="1945" xr:uid="{85466968-9E62-447E-B110-DEC6300A3A84}"/>
    <cellStyle name="Komma 4 5 2 2 2" xfId="17417" xr:uid="{BB4303A9-1AC4-407D-A3FB-EA813DF203F9}"/>
    <cellStyle name="Komma 4 5 2 2 3" xfId="17418" xr:uid="{DC984A72-A74B-4A42-AFCB-CF50E350F5D8}"/>
    <cellStyle name="Komma 4 5 2 3" xfId="5181" xr:uid="{96953ACB-0235-451B-BFFD-95F74AE56A9E}"/>
    <cellStyle name="Komma 4 5 2 3 2" xfId="17420" xr:uid="{81903304-3930-4AEB-B8BF-6DB56B34F366}"/>
    <cellStyle name="Komma 4 5 2 3 3" xfId="17421" xr:uid="{C1CE74DF-BFE2-427A-911B-A5EB9AE81919}"/>
    <cellStyle name="Komma 4 5 2 3 4" xfId="17419" xr:uid="{697BFBAB-8B73-442E-AE57-EBC664F7AA9E}"/>
    <cellStyle name="Komma 4 5 2 4" xfId="17422" xr:uid="{B8CB0854-2B8A-4298-B574-0260195EC122}"/>
    <cellStyle name="Komma 4 5 2 4 2" xfId="17423" xr:uid="{8484B132-1638-49EB-941A-6FB0651D6696}"/>
    <cellStyle name="Komma 4 5 2 4 3" xfId="17424" xr:uid="{7CDE655B-235A-4C08-8F74-2BD3FCFDA8FC}"/>
    <cellStyle name="Komma 4 5 2 5" xfId="17425" xr:uid="{BD1ADC00-7B08-4FA3-AA54-3DB2AAE2D836}"/>
    <cellStyle name="Komma 4 5 2 6" xfId="17426" xr:uid="{ED6AEED7-9151-4FD9-9D4B-5779DFC63D0E}"/>
    <cellStyle name="Komma 4 5 2 7" xfId="17427" xr:uid="{3A552CDF-C331-4F60-9B70-DAE5CC01B5A5}"/>
    <cellStyle name="Komma 4 5 3" xfId="1946" xr:uid="{CA48F6F9-9D5A-4A0E-82CC-9C9C5F96F86A}"/>
    <cellStyle name="Komma 4 5 3 2" xfId="17428" xr:uid="{B2CC4EA9-8E76-4BEA-BA90-F246C1416173}"/>
    <cellStyle name="Komma 4 5 3 2 2" xfId="17429" xr:uid="{2ABE6099-8247-485F-B3D3-B971048C7473}"/>
    <cellStyle name="Komma 4 5 3 2 3" xfId="17430" xr:uid="{54384F45-F125-466A-9817-5752B70DAE64}"/>
    <cellStyle name="Komma 4 5 3 3" xfId="17431" xr:uid="{872EB0D0-E7D7-4626-A62D-A80F2DBFDE43}"/>
    <cellStyle name="Komma 4 5 3 3 2" xfId="17432" xr:uid="{A41CD498-8290-4C7B-A760-81DBC15233A0}"/>
    <cellStyle name="Komma 4 5 3 3 3" xfId="17433" xr:uid="{20AF0409-03A7-4A7B-8970-88E6711DBCC1}"/>
    <cellStyle name="Komma 4 5 3 4" xfId="17434" xr:uid="{E2EBDE4E-3EFB-4401-A9EE-7D7584B994A1}"/>
    <cellStyle name="Komma 4 5 3 4 2" xfId="17435" xr:uid="{EA891DB2-594E-482A-81BC-A81D11770474}"/>
    <cellStyle name="Komma 4 5 3 4 3" xfId="17436" xr:uid="{CDF05136-F9CC-448E-BEE1-BC69248A6D33}"/>
    <cellStyle name="Komma 4 5 3 5" xfId="17437" xr:uid="{E2C1BD53-A37F-49CC-9EAF-EB534550D89D}"/>
    <cellStyle name="Komma 4 5 3 5 2" xfId="17438" xr:uid="{0AEFB952-B0E9-4AFA-93D4-2DF0BDC4CE81}"/>
    <cellStyle name="Komma 4 5 3 5 3" xfId="17439" xr:uid="{103EF1E0-7C83-4779-B783-F622552C0507}"/>
    <cellStyle name="Komma 4 5 3 6" xfId="17440" xr:uid="{4015DE68-2B15-4700-B049-260C7E20E845}"/>
    <cellStyle name="Komma 4 5 3 7" xfId="17441" xr:uid="{0F21B103-A9F7-40CD-8D33-C7781E01E83D}"/>
    <cellStyle name="Komma 4 5 4" xfId="1947" xr:uid="{A6B4DEDF-DFA0-4210-A105-4735CDAEC1C1}"/>
    <cellStyle name="Komma 4 5 4 2" xfId="17442" xr:uid="{0060CDDF-43FC-451D-BEFD-8F4051878075}"/>
    <cellStyle name="Komma 4 5 4 2 2" xfId="17443" xr:uid="{AD6FCE04-9C99-4ADC-BF7B-DC475469A228}"/>
    <cellStyle name="Komma 4 5 4 2 3" xfId="17444" xr:uid="{611D4E22-401F-4B81-AF61-C53B4FFC5C57}"/>
    <cellStyle name="Komma 4 5 4 3" xfId="17445" xr:uid="{FEEC6C35-5ED6-4104-808E-090CBD655BC4}"/>
    <cellStyle name="Komma 4 5 4 3 2" xfId="17446" xr:uid="{8E41FBD6-2747-4B86-8999-E4D8FED478CF}"/>
    <cellStyle name="Komma 4 5 4 3 3" xfId="17447" xr:uid="{391F4A4D-120F-4B12-9D75-8190A71EB5B4}"/>
    <cellStyle name="Komma 4 5 4 4" xfId="17448" xr:uid="{65125F11-60A0-4FC0-8297-F00226BF4D7A}"/>
    <cellStyle name="Komma 4 5 4 4 2" xfId="17449" xr:uid="{F5B1C2F9-D2E3-4F50-BB79-6687D24D9335}"/>
    <cellStyle name="Komma 4 5 4 4 3" xfId="17450" xr:uid="{DA8BFDC0-D549-4655-871D-A6A5F9711FA3}"/>
    <cellStyle name="Komma 4 5 4 5" xfId="17451" xr:uid="{944CC000-E28C-4547-BEF0-486E3B98B6D8}"/>
    <cellStyle name="Komma 4 5 4 5 2" xfId="17452" xr:uid="{BE913B5B-19B6-4678-B3FE-DD37D4997A0D}"/>
    <cellStyle name="Komma 4 5 4 5 3" xfId="17453" xr:uid="{4AC72060-8EA7-4766-B515-010CD9A662CA}"/>
    <cellStyle name="Komma 4 5 4 6" xfId="17454" xr:uid="{C8B748A8-22D8-4FBC-BF4E-352C3A2F3181}"/>
    <cellStyle name="Komma 4 5 4 7" xfId="17455" xr:uid="{1698BF6F-89AE-46D4-800E-A4263079729A}"/>
    <cellStyle name="Komma 4 5 5" xfId="1948" xr:uid="{90BE1393-7503-49DE-A241-023546CB024D}"/>
    <cellStyle name="Komma 4 5 5 2" xfId="17456" xr:uid="{3593C94E-8C40-4326-A6D7-F615CB55F409}"/>
    <cellStyle name="Komma 4 5 5 3" xfId="17457" xr:uid="{9D07BABA-ECF7-48EA-A6D1-A84D2156B56F}"/>
    <cellStyle name="Komma 4 5 6" xfId="1949" xr:uid="{8D7F0607-EF44-4A56-88C5-8FA620B275B1}"/>
    <cellStyle name="Komma 4 5 6 2" xfId="5170" xr:uid="{7A3D2AD2-8B2C-4B20-81F4-157406883D15}"/>
    <cellStyle name="Komma 4 5 6 2 2" xfId="17459" xr:uid="{48CB9DBD-4259-4DC3-A5C1-ABC63A2CEE6C}"/>
    <cellStyle name="Komma 4 5 6 2 3" xfId="17460" xr:uid="{994FE748-1CBF-43FD-B0D1-8A0F02DF918E}"/>
    <cellStyle name="Komma 4 5 6 2 4" xfId="17458" xr:uid="{5DF4C565-0CF8-4AFC-A9FA-CE9A3404DC3B}"/>
    <cellStyle name="Komma 4 5 6 3" xfId="17461" xr:uid="{D15FA701-E83A-4B24-9A9C-242D22546712}"/>
    <cellStyle name="Komma 4 5 6 3 2" xfId="17462" xr:uid="{CCE6805C-66BF-4D0F-9E7F-BCBC15AABE4E}"/>
    <cellStyle name="Komma 4 5 6 4" xfId="17463" xr:uid="{FB070F05-62E0-4F02-9F3D-D84FAEFB1F56}"/>
    <cellStyle name="Komma 4 5 6 5" xfId="17464" xr:uid="{CF34D356-B734-4B58-A737-8C9B0474E77D}"/>
    <cellStyle name="Komma 4 5 7" xfId="1950" xr:uid="{570C5DE7-E11B-4427-A7C0-C441A8EC6A33}"/>
    <cellStyle name="Komma 4 5 7 2" xfId="17466" xr:uid="{9A873DCB-AFC7-459F-8B15-53D3A9D1FA45}"/>
    <cellStyle name="Komma 4 5 7 3" xfId="17467" xr:uid="{90651320-5498-478B-9360-437812B6561D}"/>
    <cellStyle name="Komma 4 5 7 4" xfId="17465" xr:uid="{4C69DBC9-D117-4A6C-85B1-0157574CE675}"/>
    <cellStyle name="Komma 4 5 8" xfId="1951" xr:uid="{81969AE8-F5C1-4F24-8E40-5CD29BBE0FC8}"/>
    <cellStyle name="Komma 4 5 8 2" xfId="17469" xr:uid="{7A0E7859-C271-4D92-B2B6-B82121208F1C}"/>
    <cellStyle name="Komma 4 5 8 3" xfId="17470" xr:uid="{DDAAE44E-BF93-4770-A9B7-E97E50D2F834}"/>
    <cellStyle name="Komma 4 5 8 4" xfId="17468" xr:uid="{4C8A7DC5-594D-4F5B-8251-28DC4D2C3EF1}"/>
    <cellStyle name="Komma 4 5 9" xfId="1952" xr:uid="{04861D42-4FD9-4590-B540-47C6C899B066}"/>
    <cellStyle name="Komma 4 5 9 2" xfId="17472" xr:uid="{F51AD8D3-8DBF-48DB-87E2-2A4553AFE308}"/>
    <cellStyle name="Komma 4 5 9 3" xfId="17473" xr:uid="{6A4B969D-3839-4C77-BFE6-12C797692E84}"/>
    <cellStyle name="Komma 4 5 9 4" xfId="17471" xr:uid="{FE6CD747-7451-4948-859D-2DCE8D872A39}"/>
    <cellStyle name="Komma 4 6" xfId="1953" xr:uid="{0129DE47-9400-42A3-82CB-FB881026A2A6}"/>
    <cellStyle name="Komma 4 6 10" xfId="17474" xr:uid="{F3C472DF-F788-4418-80B2-427228832811}"/>
    <cellStyle name="Komma 4 6 10 2" xfId="17475" xr:uid="{89111A94-B787-4675-85E3-2BC2C322860A}"/>
    <cellStyle name="Komma 4 6 10 3" xfId="17476" xr:uid="{E55538B0-B1C6-49E3-97C5-90128E67A1EE}"/>
    <cellStyle name="Komma 4 6 11" xfId="17477" xr:uid="{BDFD953C-BE39-4E71-8E25-8D05E16E7AA6}"/>
    <cellStyle name="Komma 4 6 12" xfId="17478" xr:uid="{8B75C06F-3947-4413-947B-BA87C440639B}"/>
    <cellStyle name="Komma 4 6 2" xfId="1954" xr:uid="{216DA751-8FED-4BC1-A8E7-050A24A04DEF}"/>
    <cellStyle name="Komma 4 6 2 2" xfId="1955" xr:uid="{7C3BAAB8-8393-4907-A99D-CD757D37771F}"/>
    <cellStyle name="Komma 4 6 2 2 2" xfId="17479" xr:uid="{529FE539-5091-4B0B-BDE2-5CFD3E7042A8}"/>
    <cellStyle name="Komma 4 6 2 2 3" xfId="17480" xr:uid="{3163348D-1F3E-4A1B-9643-B74EA5CB6C0F}"/>
    <cellStyle name="Komma 4 6 2 3" xfId="5177" xr:uid="{92FE2321-32BC-4AC9-A94A-B6147FECDDB3}"/>
    <cellStyle name="Komma 4 6 2 3 2" xfId="17482" xr:uid="{7F90C958-27AF-4E4B-ACE3-163D582A289F}"/>
    <cellStyle name="Komma 4 6 2 3 3" xfId="17483" xr:uid="{E3BCB5F7-AC18-4BD1-9A78-35A4732440B2}"/>
    <cellStyle name="Komma 4 6 2 3 4" xfId="17481" xr:uid="{C8D96F46-1D06-49A0-8C1A-BB9F604B8FB6}"/>
    <cellStyle name="Komma 4 6 2 4" xfId="17484" xr:uid="{DF8C60F9-B107-4F22-9B07-4CF81B13EF75}"/>
    <cellStyle name="Komma 4 6 2 4 2" xfId="17485" xr:uid="{DA4E738F-CE7B-4AF1-BEAA-F4B589515DCD}"/>
    <cellStyle name="Komma 4 6 2 4 3" xfId="17486" xr:uid="{327429BB-7E33-49AB-B573-91A8101ED00C}"/>
    <cellStyle name="Komma 4 6 2 5" xfId="17487" xr:uid="{78627E59-B193-4302-B37E-C740BD827ACD}"/>
    <cellStyle name="Komma 4 6 2 6" xfId="17488" xr:uid="{0FA91011-C859-43AA-B1FA-B73835E9B27B}"/>
    <cellStyle name="Komma 4 6 2 7" xfId="17489" xr:uid="{411AC425-A7D3-49F0-9632-9BD759B108E2}"/>
    <cellStyle name="Komma 4 6 3" xfId="1956" xr:uid="{DA47B131-65EC-456F-973A-7A4C49EF591C}"/>
    <cellStyle name="Komma 4 6 3 2" xfId="17490" xr:uid="{D586FBE0-7D27-43D0-AF5C-F11607C934F2}"/>
    <cellStyle name="Komma 4 6 3 3" xfId="17491" xr:uid="{0554499A-2D13-413B-9A8A-4F9AD0889BA8}"/>
    <cellStyle name="Komma 4 6 4" xfId="1957" xr:uid="{876ADDFD-7C9B-439A-8FB7-C534439D0F10}"/>
    <cellStyle name="Komma 4 6 4 2" xfId="17492" xr:uid="{AA4E4CBF-06F7-4950-9204-22C8FE16AF99}"/>
    <cellStyle name="Komma 4 6 4 3" xfId="17493" xr:uid="{BCAA4F5C-F978-4F58-A369-BD16EA23FBD6}"/>
    <cellStyle name="Komma 4 6 5" xfId="1958" xr:uid="{44A18546-1861-4F54-B033-EC4DFC6F8DA8}"/>
    <cellStyle name="Komma 4 6 5 2" xfId="17494" xr:uid="{A2BD7E58-0C33-4E12-9E49-B081E328169F}"/>
    <cellStyle name="Komma 4 6 5 3" xfId="17495" xr:uid="{5B0F9D62-8897-4A12-9F4B-5CD73C5C53FE}"/>
    <cellStyle name="Komma 4 6 6" xfId="1959" xr:uid="{75FEDC29-6C6D-4B54-8518-063C95886C49}"/>
    <cellStyle name="Komma 4 6 6 2" xfId="5171" xr:uid="{6D2638F1-24C4-4141-81B5-AD2A24497D77}"/>
    <cellStyle name="Komma 4 6 6 2 2" xfId="17497" xr:uid="{722E2A86-7D61-4F9A-9778-63A35C567897}"/>
    <cellStyle name="Komma 4 6 6 2 3" xfId="17498" xr:uid="{FC6DAE59-2BF9-4FEC-8451-F996C3A52876}"/>
    <cellStyle name="Komma 4 6 6 2 4" xfId="17496" xr:uid="{2914483A-06E6-431F-8972-64093D676477}"/>
    <cellStyle name="Komma 4 6 6 3" xfId="17499" xr:uid="{E31B804F-D2E1-4C8E-99D0-51DF7D35AA6F}"/>
    <cellStyle name="Komma 4 6 6 3 2" xfId="17500" xr:uid="{A4E53CA3-FE47-4B02-AB5D-3D36802C2DB4}"/>
    <cellStyle name="Komma 4 6 6 4" xfId="17501" xr:uid="{7E2A3346-418B-4D7F-A505-F827BEA71B76}"/>
    <cellStyle name="Komma 4 6 6 5" xfId="17502" xr:uid="{247B0652-22E1-486B-A62C-6230E9330303}"/>
    <cellStyle name="Komma 4 6 7" xfId="17503" xr:uid="{EF857BBC-EC73-43C1-8042-2023456B961A}"/>
    <cellStyle name="Komma 4 6 7 2" xfId="17504" xr:uid="{41E150D1-3114-4927-A5B0-F84E05FB7811}"/>
    <cellStyle name="Komma 4 6 7 3" xfId="17505" xr:uid="{BFDB6C11-84D3-4EF3-9A30-D3876100C15E}"/>
    <cellStyle name="Komma 4 6 8" xfId="17506" xr:uid="{64334170-049F-4998-915B-67CA94945AFC}"/>
    <cellStyle name="Komma 4 6 8 2" xfId="17507" xr:uid="{318D92B5-DD6B-49A1-A832-EC855AC998A4}"/>
    <cellStyle name="Komma 4 6 8 3" xfId="17508" xr:uid="{BFAC10D9-3983-4F50-A444-E2BF0A09FDB1}"/>
    <cellStyle name="Komma 4 6 9" xfId="17509" xr:uid="{033E95C8-1B65-4538-B8B8-F1F2E1E0E650}"/>
    <cellStyle name="Komma 4 6 9 2" xfId="17510" xr:uid="{7CD37F88-2E3C-4B12-A0CE-5480CA937933}"/>
    <cellStyle name="Komma 4 6 9 3" xfId="17511" xr:uid="{C33BF441-4A83-4530-A035-0BA4E432709B}"/>
    <cellStyle name="Komma 4 7" xfId="1960" xr:uid="{001301E5-D1BA-4383-AF67-488713AC1C98}"/>
    <cellStyle name="Komma 4 7 10" xfId="17512" xr:uid="{84C0046E-F50E-4B6E-9AD4-4AB792302644}"/>
    <cellStyle name="Komma 4 7 10 2" xfId="17513" xr:uid="{62018C25-33CC-4A47-B45A-54280D36EA65}"/>
    <cellStyle name="Komma 4 7 10 3" xfId="17514" xr:uid="{7D235487-3D30-4E97-ADCB-53AC1B4F72DA}"/>
    <cellStyle name="Komma 4 7 11" xfId="17515" xr:uid="{5FEC032B-E142-48F1-B09E-031C34FA7BB9}"/>
    <cellStyle name="Komma 4 7 12" xfId="17516" xr:uid="{F54A9F31-0200-44DB-A05F-BBF4DF2D3109}"/>
    <cellStyle name="Komma 4 7 13" xfId="17517" xr:uid="{5EF35B12-5C84-49C4-9437-AD5869B54403}"/>
    <cellStyle name="Komma 4 7 2" xfId="1961" xr:uid="{E8672316-2378-4C16-8661-B8D9AC35C863}"/>
    <cellStyle name="Komma 4 7 2 2" xfId="5176" xr:uid="{6A359513-005C-41F6-94A8-94C039C7E00E}"/>
    <cellStyle name="Komma 4 7 2 2 2" xfId="17519" xr:uid="{550C2D31-968D-4B8E-9D95-F7DCA75EF8E5}"/>
    <cellStyle name="Komma 4 7 2 2 3" xfId="17520" xr:uid="{5F9E0D65-20EE-41D1-BB9E-D25ADC765A54}"/>
    <cellStyle name="Komma 4 7 2 2 4" xfId="17518" xr:uid="{A02A022B-CE12-4DD7-888D-740CC991EC49}"/>
    <cellStyle name="Komma 4 7 2 3" xfId="17521" xr:uid="{73A34FB7-066F-4296-8AF4-5AE29721E122}"/>
    <cellStyle name="Komma 4 7 2 3 2" xfId="17522" xr:uid="{3832DD8C-F383-4838-935B-08D5902B4925}"/>
    <cellStyle name="Komma 4 7 2 3 3" xfId="17523" xr:uid="{1000E55F-EE04-4386-8AB9-C43E55ABA750}"/>
    <cellStyle name="Komma 4 7 2 4" xfId="17524" xr:uid="{6D32C7E5-F221-41A1-B741-379F86111CD2}"/>
    <cellStyle name="Komma 4 7 2 4 2" xfId="17525" xr:uid="{09E5A385-053E-49F9-966B-FE918BF06081}"/>
    <cellStyle name="Komma 4 7 2 4 3" xfId="17526" xr:uid="{AAC0302C-E6CE-42F5-9755-454744CE26A7}"/>
    <cellStyle name="Komma 4 7 2 5" xfId="17527" xr:uid="{5E03823C-5356-4787-9FE6-AABAE13A11A8}"/>
    <cellStyle name="Komma 4 7 2 5 2" xfId="17528" xr:uid="{91FDC59D-2A37-4583-A4E3-55506FDEDFF1}"/>
    <cellStyle name="Komma 4 7 2 5 3" xfId="17529" xr:uid="{A73F0AFA-AA77-413E-8D2A-A564946FA57C}"/>
    <cellStyle name="Komma 4 7 2 6" xfId="17530" xr:uid="{0A85FD9C-81DC-434E-9D79-5EE0E8D0B1DB}"/>
    <cellStyle name="Komma 4 7 2 7" xfId="17531" xr:uid="{496B0341-CA4E-4D4D-A234-A21D50224875}"/>
    <cellStyle name="Komma 4 7 3" xfId="1962" xr:uid="{12E1F187-C6FD-4492-8125-A9F4D33A5A9B}"/>
    <cellStyle name="Komma 4 7 3 2" xfId="5172" xr:uid="{C3D23B9B-2BF2-44B1-9EBB-495553ECB40C}"/>
    <cellStyle name="Komma 4 7 3 2 2" xfId="17533" xr:uid="{02055B89-A344-48A5-B362-DBDE9E5DA991}"/>
    <cellStyle name="Komma 4 7 3 2 2 2" xfId="17534" xr:uid="{B9C2E3E7-BA82-465B-A6CC-52FC0F64CE12}"/>
    <cellStyle name="Komma 4 7 3 2 2 3" xfId="17535" xr:uid="{64EBDB49-5673-4D94-8BEF-C39F4AF5479E}"/>
    <cellStyle name="Komma 4 7 3 2 3" xfId="17536" xr:uid="{EFCA9BB8-CC68-4C89-B7F0-5DE3EF6A3235}"/>
    <cellStyle name="Komma 4 7 3 2 4" xfId="17537" xr:uid="{E1A5BC0D-9DE3-4654-A4BA-4D6743DB1A49}"/>
    <cellStyle name="Komma 4 7 3 2 5" xfId="17532" xr:uid="{5F8A9EEE-D297-4A03-A1C3-2CB5747E6405}"/>
    <cellStyle name="Komma 4 7 3 3" xfId="17538" xr:uid="{959A730A-5061-4BC1-BD35-9804765E4BB4}"/>
    <cellStyle name="Komma 4 7 3 3 2" xfId="17539" xr:uid="{1C84C2DC-D71A-4874-B0FF-B98D0EC34DAE}"/>
    <cellStyle name="Komma 4 7 3 4" xfId="17540" xr:uid="{E06FC62D-194C-494C-9B5B-97F246253331}"/>
    <cellStyle name="Komma 4 7 3 5" xfId="17541" xr:uid="{F5375453-A528-4BF7-B34B-BB58AC2A27EE}"/>
    <cellStyle name="Komma 4 7 4" xfId="1963" xr:uid="{E9334F79-435C-4B3F-BC05-02A2CF4DF7E0}"/>
    <cellStyle name="Komma 4 7 4 2" xfId="17542" xr:uid="{DFE05370-26E0-46CD-8E3C-C410AC8F118A}"/>
    <cellStyle name="Komma 4 7 4 3" xfId="17543" xr:uid="{E22CD882-4B2F-4ECB-A2CB-5E19B93E6AAA}"/>
    <cellStyle name="Komma 4 7 5" xfId="17544" xr:uid="{E78760E7-DFB3-45FD-A0C2-249883DA4E60}"/>
    <cellStyle name="Komma 4 7 5 2" xfId="17545" xr:uid="{58D92A81-92CE-407E-85C6-F5C0BB6E1029}"/>
    <cellStyle name="Komma 4 7 5 3" xfId="17546" xr:uid="{08FBE358-2DBF-4DA1-A737-541EE09EF834}"/>
    <cellStyle name="Komma 4 7 6" xfId="17547" xr:uid="{7A002E2D-BC02-4637-AC9D-CA807CD73B20}"/>
    <cellStyle name="Komma 4 7 6 2" xfId="17548" xr:uid="{AEFE18FD-7C0A-42EC-BDC4-56E4C55F2B6B}"/>
    <cellStyle name="Komma 4 7 6 3" xfId="17549" xr:uid="{4E541CB3-1BCA-4935-8D7A-CB054EE421D1}"/>
    <cellStyle name="Komma 4 7 7" xfId="17550" xr:uid="{9D6B8F34-D397-4B28-9200-4F2BF1433734}"/>
    <cellStyle name="Komma 4 7 7 2" xfId="17551" xr:uid="{694D4EDB-EA5D-4085-9B8F-600514B0A1AD}"/>
    <cellStyle name="Komma 4 7 7 3" xfId="17552" xr:uid="{E9667B17-3E1B-4A6C-AFDF-AB1CCB5686B8}"/>
    <cellStyle name="Komma 4 7 8" xfId="17553" xr:uid="{B0D0B7E8-843E-4828-94D0-94C4AB64DA1A}"/>
    <cellStyle name="Komma 4 7 8 2" xfId="17554" xr:uid="{64A23F59-B332-4F07-8039-F037B504AAE3}"/>
    <cellStyle name="Komma 4 7 8 3" xfId="17555" xr:uid="{52728A21-E13F-4C57-83AB-D769802CAE98}"/>
    <cellStyle name="Komma 4 7 9" xfId="17556" xr:uid="{A937729D-5B9E-429A-891B-D4CB6E4B2CD4}"/>
    <cellStyle name="Komma 4 7 9 2" xfId="17557" xr:uid="{6C2D4034-49B6-440B-AC93-A7F686B91C04}"/>
    <cellStyle name="Komma 4 7 9 3" xfId="17558" xr:uid="{C5566C56-A69C-4C21-BA67-295FE86B41D8}"/>
    <cellStyle name="Komma 4 8" xfId="1964" xr:uid="{2521297E-FE72-4B56-9EA6-CBF1D82FCD5E}"/>
    <cellStyle name="Komma 4 8 2" xfId="5192" xr:uid="{7BDAB61A-A28C-47A2-B526-025A45A0F3B1}"/>
    <cellStyle name="Komma 4 8 2 2" xfId="17560" xr:uid="{AA8F947D-0259-425D-8B39-CA9CE9C07E72}"/>
    <cellStyle name="Komma 4 8 2 3" xfId="17561" xr:uid="{54220863-4323-4F88-B2F1-B6E68124BB7E}"/>
    <cellStyle name="Komma 4 8 2 4" xfId="17559" xr:uid="{801EFB85-DF71-4AE2-A8A5-FA4C656EE0DC}"/>
    <cellStyle name="Komma 4 8 3" xfId="17562" xr:uid="{E3A233B4-8472-4650-9CD2-B5789DBC455B}"/>
    <cellStyle name="Komma 4 8 3 2" xfId="17563" xr:uid="{6A87A514-150C-4CBA-8BD7-6F4DDA2272C1}"/>
    <cellStyle name="Komma 4 8 3 3" xfId="17564" xr:uid="{D02ABC32-93C5-42C0-AB2C-64E826F0BDB2}"/>
    <cellStyle name="Komma 4 8 4" xfId="17565" xr:uid="{13395E73-8DCD-4573-A9F1-C8F661A6251A}"/>
    <cellStyle name="Komma 4 8 4 2" xfId="17566" xr:uid="{3431B05B-9287-4192-929D-23B662F14819}"/>
    <cellStyle name="Komma 4 8 4 3" xfId="17567" xr:uid="{ACB3775E-7AEF-46D3-8289-1D080F703263}"/>
    <cellStyle name="Komma 4 8 5" xfId="17568" xr:uid="{56966BA3-B569-4EE4-89C5-BAB962794CB7}"/>
    <cellStyle name="Komma 4 8 5 2" xfId="17569" xr:uid="{53C7EC69-7DB2-466B-8953-DA6011DAAA68}"/>
    <cellStyle name="Komma 4 8 5 3" xfId="17570" xr:uid="{A60539CA-2E66-4D62-94ED-9499CDCF0A66}"/>
    <cellStyle name="Komma 4 8 6" xfId="17571" xr:uid="{729754BD-9990-4E41-9856-9B3FCB22431F}"/>
    <cellStyle name="Komma 4 8 7" xfId="17572" xr:uid="{732AF292-801D-4B59-9519-38B85D2FD65C}"/>
    <cellStyle name="Komma 4 9" xfId="1965" xr:uid="{625DD79E-2049-48EC-AA77-97EC08F2B870}"/>
    <cellStyle name="Komma 4 9 2" xfId="17573" xr:uid="{0D89D9F7-9758-4282-877D-38D2B6C31966}"/>
    <cellStyle name="Komma 4 9 3" xfId="17574" xr:uid="{C414270B-B874-460C-832E-74FC62B3DAA2}"/>
    <cellStyle name="Komma 5" xfId="59" xr:uid="{00000000-0005-0000-0000-00002D000000}"/>
    <cellStyle name="Komma 5 2" xfId="1967" xr:uid="{5156C981-0333-4583-A361-171017051EDC}"/>
    <cellStyle name="Komma 5 2 2" xfId="17575" xr:uid="{26EBA889-0C4D-4FAC-9309-A8293AD06F0E}"/>
    <cellStyle name="Komma 5 2 2 2" xfId="32500" xr:uid="{F267186B-2CA3-4D0E-9EAB-90B3AB5C4AB6}"/>
    <cellStyle name="Komma 5 2 3" xfId="17576" xr:uid="{B52D499B-C3AF-4105-A8B4-883A9BD382DC}"/>
    <cellStyle name="Komma 5 2 4" xfId="32437" xr:uid="{EA0B93DB-AF07-4B28-AFD9-CD2AC493E92D}"/>
    <cellStyle name="Komma 5 3" xfId="1968" xr:uid="{F3FD0E45-38FF-4C5E-8B16-1D97D92E5EDE}"/>
    <cellStyle name="Komma 5 3 2" xfId="17577" xr:uid="{1346B47F-B0BD-46A7-AC3D-3B5FC20AA28B}"/>
    <cellStyle name="Komma 5 3 3" xfId="17578" xr:uid="{646D0903-21F8-4E87-80F4-E0707E8A4FAC}"/>
    <cellStyle name="Komma 5 3 4" xfId="32413" xr:uid="{CC735E6E-9FD4-4D6E-ACFB-6EEF75904A91}"/>
    <cellStyle name="Komma 5 4" xfId="17579" xr:uid="{6F274862-7FD9-4311-88EC-2480D5FBE648}"/>
    <cellStyle name="Komma 5 5" xfId="17580" xr:uid="{3AE23BB4-321B-4838-B129-FB2A7CDABA49}"/>
    <cellStyle name="Komma 5 6" xfId="1966" xr:uid="{E2139E48-703D-4BDF-B580-F9086A0A1D7A}"/>
    <cellStyle name="Komma 5 7" xfId="32391" xr:uid="{603735DB-3E62-4B92-A933-CE8D54921DAD}"/>
    <cellStyle name="Komma 6" xfId="1969" xr:uid="{C099453F-5253-4619-B0FD-A675EEC345C5}"/>
    <cellStyle name="Komma 6 2" xfId="1970" xr:uid="{93EFA9BE-560B-4C95-B9FE-0F5E6C8CB369}"/>
    <cellStyle name="Komma 6 2 2" xfId="17581" xr:uid="{7722D58F-69E5-4695-B61C-95DCF67CF2A4}"/>
    <cellStyle name="Komma 6 2 3" xfId="17582" xr:uid="{C140C557-7AEA-43FC-A3BE-DEA96416FEBD}"/>
    <cellStyle name="Komma 6 2 4" xfId="32477" xr:uid="{901090ED-381D-44D9-B6F6-9A21F7CB42AD}"/>
    <cellStyle name="Komma 6 3" xfId="1971" xr:uid="{4911B7BF-C207-4906-B5C4-12FEFA91F20C}"/>
    <cellStyle name="Komma 6 3 2" xfId="17583" xr:uid="{482B8AD5-BBFC-496C-9590-5912E4035A18}"/>
    <cellStyle name="Komma 6 3 3" xfId="17584" xr:uid="{07B573D2-CEA8-4206-939C-DB6E42DCDEEA}"/>
    <cellStyle name="Komma 6 4" xfId="17585" xr:uid="{F84BBEDA-1D02-4E55-8444-45A18A77D771}"/>
    <cellStyle name="Komma 6 5" xfId="17586" xr:uid="{F7E460BF-F0C2-4D69-AC8D-11F3DC05393B}"/>
    <cellStyle name="Komma 6 6" xfId="32414" xr:uid="{F06087FC-A3F1-489C-9729-0E8697999F38}"/>
    <cellStyle name="Komma 7" xfId="1972" xr:uid="{40853CC4-8F33-42DA-AE7D-A1581DF9EC05}"/>
    <cellStyle name="Komma 7 2" xfId="17587" xr:uid="{58783F2D-7F91-4F98-BCA1-D5461A7944AD}"/>
    <cellStyle name="Komma 7 2 2" xfId="32484" xr:uid="{8818D308-2853-4A1E-8014-620C16701F56}"/>
    <cellStyle name="Komma 7 3" xfId="17588" xr:uid="{F7EAA217-2805-41E9-B14E-CDBA94881015}"/>
    <cellStyle name="Komma 7 4" xfId="32421" xr:uid="{BFFA3C81-7692-4D3D-81B2-81CE6A6494E8}"/>
    <cellStyle name="Komma 8" xfId="1973" xr:uid="{379895F0-0AFC-4723-BDE4-6108D613C1B7}"/>
    <cellStyle name="Komma 8 2" xfId="32498" xr:uid="{5BAB7B56-9B03-48F4-A8E6-2160831265D5}"/>
    <cellStyle name="Komma 8 3" xfId="32435" xr:uid="{152D6C90-8C05-49AA-9F36-107E17C845FB}"/>
    <cellStyle name="Komma 9" xfId="32372" xr:uid="{ED93332A-7034-45EB-9FFF-696C42F1C818}"/>
    <cellStyle name="Komma 9 2" xfId="32502" xr:uid="{87D04DB5-9B3A-4DC2-85D4-4129F8B516C5}"/>
    <cellStyle name="Komma 9 3" xfId="32439" xr:uid="{A464C085-6419-4F42-8C2A-1DA805E979B4}"/>
    <cellStyle name="Kontrollcelle 2" xfId="1974" xr:uid="{4AB0E0FD-F8CC-48EB-A236-2129955FA697}"/>
    <cellStyle name="Kontrollcelle 2 2" xfId="17589" xr:uid="{161CC8AB-8317-4B52-8E9D-5386DE4785CD}"/>
    <cellStyle name="Kontrollcelle 2 3" xfId="17590" xr:uid="{72B4F948-3AC8-4493-B704-896C05400D07}"/>
    <cellStyle name="Linked Cell 2" xfId="17591" xr:uid="{BDADD89D-5C7C-47AB-A5A7-5AC6B976941D}"/>
    <cellStyle name="Linked Cell 3" xfId="17592" xr:uid="{A2371958-A459-4303-8C89-70E50A79DA44}"/>
    <cellStyle name="Merknad" xfId="2912" builtinId="10" customBuiltin="1"/>
    <cellStyle name="Merknad 2" xfId="1976" xr:uid="{EF34D27C-02D2-4383-A11E-D336413C85F7}"/>
    <cellStyle name="Merknad 2 10" xfId="1977" xr:uid="{E487FA7E-B618-45FE-B205-E19CDAC59137}"/>
    <cellStyle name="Merknad 2 10 10" xfId="5572" xr:uid="{08A572C6-55B5-4309-86F3-364D51D70ECB}"/>
    <cellStyle name="Merknad 2 10 10 2" xfId="17593" xr:uid="{0C692659-365B-42A8-91E6-3B7033F52EE7}"/>
    <cellStyle name="Merknad 2 10 11" xfId="5908" xr:uid="{E5182770-2C9D-452B-A883-AE6CB8821548}"/>
    <cellStyle name="Merknad 2 10 11 2" xfId="17594" xr:uid="{3517EF38-9B61-4F7A-9EEC-16B6993F46E6}"/>
    <cellStyle name="Merknad 2 10 12" xfId="6136" xr:uid="{DAE246DB-F07B-40C8-9BFD-BAA5518DD1B4}"/>
    <cellStyle name="Merknad 2 10 2" xfId="1978" xr:uid="{8C4F0A8C-6F19-43C1-9A7D-76BE77FED1F9}"/>
    <cellStyle name="Merknad 2 10 2 2" xfId="1979" xr:uid="{58E3EEF2-F068-4E2A-99D2-FA793100930F}"/>
    <cellStyle name="Merknad 2 10 2 2 2" xfId="17596" xr:uid="{1862EF41-5FF3-403D-9065-9E115B944DC1}"/>
    <cellStyle name="Merknad 2 10 2 2 2 2" xfId="17597" xr:uid="{F69753B3-397F-40F8-A80C-AF296E6CF909}"/>
    <cellStyle name="Merknad 2 10 2 2 3" xfId="17598" xr:uid="{09DDDA60-3CF0-4B82-8CD9-614738EC3996}"/>
    <cellStyle name="Merknad 2 10 2 2 4" xfId="17599" xr:uid="{47F5A070-D4CA-4859-8F9B-9FA4CA8C096B}"/>
    <cellStyle name="Merknad 2 10 2 2 5" xfId="17595" xr:uid="{8A18F0CE-0B08-4A99-8206-851F76833EC4}"/>
    <cellStyle name="Merknad 2 10 2 3" xfId="17600" xr:uid="{123B1D10-1691-4B44-A913-B8C4D43D50F5}"/>
    <cellStyle name="Merknad 2 10 2 3 2" xfId="17601" xr:uid="{9494B485-FC31-436C-A1BC-3BE06D432898}"/>
    <cellStyle name="Merknad 2 10 2 4" xfId="17602" xr:uid="{8D7BA4AB-6958-42DD-805B-134F944C2578}"/>
    <cellStyle name="Merknad 2 10 2 5" xfId="17603" xr:uid="{53EA93E5-9B5A-4B4B-BC3E-4639656F3D34}"/>
    <cellStyle name="Merknad 2 10 2 6" xfId="17604" xr:uid="{2D9B41BB-2897-4A28-8119-8A92715B0753}"/>
    <cellStyle name="Merknad 2 10 2 7" xfId="6924" xr:uid="{E8E9C0F2-3373-43CC-8CAA-D5CEEFB830D1}"/>
    <cellStyle name="Merknad 2 10 3" xfId="1980" xr:uid="{6F5B9F66-FBA4-4B85-98E9-4265664B395C}"/>
    <cellStyle name="Merknad 2 10 3 2" xfId="1981" xr:uid="{800D1B30-0B7E-43BA-BE06-CDE01B24ABB4}"/>
    <cellStyle name="Merknad 2 10 3 2 2" xfId="17606" xr:uid="{7F9E022E-9273-43D8-A898-60BB738BC428}"/>
    <cellStyle name="Merknad 2 10 3 2 2 2" xfId="17607" xr:uid="{4BB238CD-4E87-4A5E-91BD-EBDED63473DB}"/>
    <cellStyle name="Merknad 2 10 3 2 3" xfId="17608" xr:uid="{E41FE92F-4798-4B64-839B-F1DBC04E9D39}"/>
    <cellStyle name="Merknad 2 10 3 2 4" xfId="17609" xr:uid="{2532A8FA-64E8-4201-8424-1672B38F05D7}"/>
    <cellStyle name="Merknad 2 10 3 2 5" xfId="17605" xr:uid="{A23B135F-8996-4459-85D5-CE5C574D5C45}"/>
    <cellStyle name="Merknad 2 10 3 3" xfId="17610" xr:uid="{4EFAA8A6-1E34-4453-A106-3D786D049E4B}"/>
    <cellStyle name="Merknad 2 10 3 3 2" xfId="17611" xr:uid="{25CA449E-9FFA-4B82-A759-F861F9D02582}"/>
    <cellStyle name="Merknad 2 10 3 4" xfId="17612" xr:uid="{AE46DCB1-5ABD-437D-98F6-532252F68888}"/>
    <cellStyle name="Merknad 2 10 3 5" xfId="17613" xr:uid="{DA5EAACC-4964-4505-94E7-1AB56ACF2124}"/>
    <cellStyle name="Merknad 2 10 3 6" xfId="17614" xr:uid="{C9EC326B-17E3-4D2D-AC8B-94FEACAA9872}"/>
    <cellStyle name="Merknad 2 10 3 7" xfId="6925" xr:uid="{C4FD4B83-ED55-46AD-8BCB-E2D9F5A89C7F}"/>
    <cellStyle name="Merknad 2 10 4" xfId="1982" xr:uid="{127CDB92-2E99-4DAB-ADC0-C554E126C31F}"/>
    <cellStyle name="Merknad 2 10 4 2" xfId="1983" xr:uid="{1E2C0D17-1D63-46D7-86A4-3616D1B92F06}"/>
    <cellStyle name="Merknad 2 10 4 2 2" xfId="17616" xr:uid="{CBEA2935-4D10-41DA-9F87-97D5C2B76A7B}"/>
    <cellStyle name="Merknad 2 10 4 2 2 2" xfId="17617" xr:uid="{C884A326-A475-493E-B5A3-98FEB9879CF0}"/>
    <cellStyle name="Merknad 2 10 4 2 3" xfId="17618" xr:uid="{3148C70E-5FFF-4DC6-BB64-4D1B68AA2E6E}"/>
    <cellStyle name="Merknad 2 10 4 2 4" xfId="17619" xr:uid="{6EFA2E8F-6497-46DE-9260-DCCC4787F75D}"/>
    <cellStyle name="Merknad 2 10 4 2 5" xfId="17615" xr:uid="{E853DF46-7A11-45C7-8627-D4A0E327E22B}"/>
    <cellStyle name="Merknad 2 10 4 3" xfId="17620" xr:uid="{E94FC8D1-D19C-4771-8976-43D2490BE40E}"/>
    <cellStyle name="Merknad 2 10 4 3 2" xfId="17621" xr:uid="{3991DDD2-DED3-42DE-B3CF-5BE8CC60A2EC}"/>
    <cellStyle name="Merknad 2 10 4 4" xfId="17622" xr:uid="{7718E7F9-7825-4AA6-A573-108518609676}"/>
    <cellStyle name="Merknad 2 10 4 5" xfId="17623" xr:uid="{234DB552-E1CD-4F41-A327-436668488751}"/>
    <cellStyle name="Merknad 2 10 4 6" xfId="17624" xr:uid="{EE94A683-E1A7-483F-B1BA-40544488A973}"/>
    <cellStyle name="Merknad 2 10 4 7" xfId="6926" xr:uid="{C3F8C483-FF24-42DD-9AC9-CD835BB5EFFE}"/>
    <cellStyle name="Merknad 2 10 5" xfId="1984" xr:uid="{1CDDE690-CAB1-40E2-9113-241A2205ED3C}"/>
    <cellStyle name="Merknad 2 10 5 2" xfId="1985" xr:uid="{299D2ED1-36D6-4163-9D6A-611247C9FCCB}"/>
    <cellStyle name="Merknad 2 10 5 2 2" xfId="17626" xr:uid="{5DB2A074-EC6F-449D-96E4-2C6E10F98ACA}"/>
    <cellStyle name="Merknad 2 10 5 2 3" xfId="17625" xr:uid="{DE9FB921-BB84-4B9C-B8E8-8080378F56A0}"/>
    <cellStyle name="Merknad 2 10 5 3" xfId="17627" xr:uid="{346521C1-B7BD-46FD-BF54-28AFEA209577}"/>
    <cellStyle name="Merknad 2 10 5 4" xfId="17628" xr:uid="{86B25CC8-B7C9-4C54-91C6-EEE486B78DA8}"/>
    <cellStyle name="Merknad 2 10 5 5" xfId="17629" xr:uid="{0CDBA82B-1A19-450E-8B56-BDF46A331CE2}"/>
    <cellStyle name="Merknad 2 10 5 6" xfId="6927" xr:uid="{7109D5C7-99BE-4981-BFA2-1B66F0681091}"/>
    <cellStyle name="Merknad 2 10 6" xfId="1986" xr:uid="{6ABED9C7-2214-4C2D-852F-4552323EB7CF}"/>
    <cellStyle name="Merknad 2 10 6 2" xfId="1987" xr:uid="{6744788B-2049-4E21-BF03-3E9BE926A04D}"/>
    <cellStyle name="Merknad 2 10 6 2 2" xfId="17631" xr:uid="{D2C2E999-26DA-4CE7-9139-E220557FECB4}"/>
    <cellStyle name="Merknad 2 10 6 2 3" xfId="17630" xr:uid="{5FF44EF1-A1B8-4017-AC42-80DBE35686C4}"/>
    <cellStyle name="Merknad 2 10 6 3" xfId="17632" xr:uid="{023AB48F-638E-47D6-8561-9CB07D91AA3B}"/>
    <cellStyle name="Merknad 2 10 6 4" xfId="17633" xr:uid="{06A8F796-5325-4ADE-8C79-F4D14A72F8A0}"/>
    <cellStyle name="Merknad 2 10 6 5" xfId="17634" xr:uid="{BC88EA92-0AA5-4513-999C-F5640ABA8B16}"/>
    <cellStyle name="Merknad 2 10 6 6" xfId="6928" xr:uid="{74E4D466-E84C-4911-A820-314BB5452438}"/>
    <cellStyle name="Merknad 2 10 7" xfId="1988" xr:uid="{AD9FA304-A4A4-433B-B48E-FFC3E95D49A5}"/>
    <cellStyle name="Merknad 2 10 7 2" xfId="1989" xr:uid="{BBA59275-3303-4C8F-BD0C-AD92EA3838C3}"/>
    <cellStyle name="Merknad 2 10 7 2 2" xfId="17636" xr:uid="{54833B2A-55F9-43DE-AD2B-B4A19764BBB4}"/>
    <cellStyle name="Merknad 2 10 7 2 3" xfId="17635" xr:uid="{4310F6EF-D790-4503-8D4D-B71FA255420A}"/>
    <cellStyle name="Merknad 2 10 7 3" xfId="17637" xr:uid="{E70035BC-D9A6-4602-8EE6-9C85C64D8043}"/>
    <cellStyle name="Merknad 2 10 7 4" xfId="17638" xr:uid="{C9594521-FC64-43FF-AA2D-B6AA299F32DD}"/>
    <cellStyle name="Merknad 2 10 7 5" xfId="17639" xr:uid="{A5B8A31F-FB89-43B5-9569-07C3BADDA438}"/>
    <cellStyle name="Merknad 2 10 7 6" xfId="6929" xr:uid="{E8026C40-6673-4D2C-93BE-BD3DA066A86C}"/>
    <cellStyle name="Merknad 2 10 8" xfId="1990" xr:uid="{FD2F4CC4-B78D-4991-B0C4-C599463AB31C}"/>
    <cellStyle name="Merknad 2 10 8 2" xfId="17641" xr:uid="{E01C1FB9-33FC-42B9-865F-513EBA144548}"/>
    <cellStyle name="Merknad 2 10 8 3" xfId="17640" xr:uid="{2BD1C36B-B1E9-4C26-BABB-BEE68ED5E6F9}"/>
    <cellStyle name="Merknad 2 10 9" xfId="5324" xr:uid="{64A51C4B-84CF-49DE-A995-71791D45E91E}"/>
    <cellStyle name="Merknad 2 10 9 2" xfId="17642" xr:uid="{D800A370-9FC7-4247-8069-D7BEEDA3E4BB}"/>
    <cellStyle name="Merknad 2 11" xfId="1991" xr:uid="{25AF37C1-62D0-4919-BA1B-28760DA94934}"/>
    <cellStyle name="Merknad 2 11 10" xfId="5573" xr:uid="{FEDE7DE5-58E7-4858-9975-A5A20A2A0AAC}"/>
    <cellStyle name="Merknad 2 11 10 2" xfId="17643" xr:uid="{BECAC5DF-36F9-4EA5-8AB4-F1E73F8455BF}"/>
    <cellStyle name="Merknad 2 11 11" xfId="5909" xr:uid="{944DC91E-30AD-4940-9D4F-7CFE8B594E1E}"/>
    <cellStyle name="Merknad 2 11 11 2" xfId="17644" xr:uid="{3CCDF80B-0520-4AB9-8F51-0049AE0774FE}"/>
    <cellStyle name="Merknad 2 11 12" xfId="6137" xr:uid="{5875EAC0-A07E-418E-9B75-FC329E4CBE1F}"/>
    <cellStyle name="Merknad 2 11 2" xfId="1992" xr:uid="{D973BD4D-415C-4688-94C8-7E3E80902DA7}"/>
    <cellStyle name="Merknad 2 11 2 2" xfId="1993" xr:uid="{E05125AB-A2C6-49E1-AF45-79156106C119}"/>
    <cellStyle name="Merknad 2 11 2 2 2" xfId="17646" xr:uid="{E468521E-3972-4B08-8C36-107E0816834A}"/>
    <cellStyle name="Merknad 2 11 2 2 2 2" xfId="17647" xr:uid="{09A579BA-6344-4F73-9A79-1F1346F16C07}"/>
    <cellStyle name="Merknad 2 11 2 2 3" xfId="17648" xr:uid="{70C3237B-D650-4DDD-AC8B-17F217298A6B}"/>
    <cellStyle name="Merknad 2 11 2 2 4" xfId="17649" xr:uid="{0EEDB1D5-F50A-46DC-AED1-DB84C155ACD3}"/>
    <cellStyle name="Merknad 2 11 2 2 5" xfId="17645" xr:uid="{0C2A7D45-8D4C-406F-8A0F-78531168BCF7}"/>
    <cellStyle name="Merknad 2 11 2 3" xfId="17650" xr:uid="{A674088A-82B5-4D12-97A9-0BCC8BD634A8}"/>
    <cellStyle name="Merknad 2 11 2 3 2" xfId="17651" xr:uid="{36A8DFD5-5891-4FCE-937A-FCB29E721007}"/>
    <cellStyle name="Merknad 2 11 2 4" xfId="17652" xr:uid="{69E5C9B9-5962-4A75-9A8F-A5BE3A82CE47}"/>
    <cellStyle name="Merknad 2 11 2 5" xfId="17653" xr:uid="{BC5EE79F-5AB7-47C8-8934-745E22BEDC1F}"/>
    <cellStyle name="Merknad 2 11 2 6" xfId="17654" xr:uid="{F820C0C5-1E93-48A5-9011-6D9676F228EA}"/>
    <cellStyle name="Merknad 2 11 2 7" xfId="6930" xr:uid="{52247D08-B5B3-4183-96E0-DC976518B629}"/>
    <cellStyle name="Merknad 2 11 3" xfId="1994" xr:uid="{3656EB17-9AE7-4EEA-8182-6C8E9DEC2580}"/>
    <cellStyle name="Merknad 2 11 3 2" xfId="1995" xr:uid="{FDD80976-D1D5-4E7F-B725-F72E430D73D6}"/>
    <cellStyle name="Merknad 2 11 3 2 2" xfId="17656" xr:uid="{2CE1CB80-A15D-4700-BE7A-3482D01B3474}"/>
    <cellStyle name="Merknad 2 11 3 2 2 2" xfId="17657" xr:uid="{6697E803-7790-4134-9218-562F0BCBAF50}"/>
    <cellStyle name="Merknad 2 11 3 2 3" xfId="17658" xr:uid="{755A3C47-3328-41B7-BDE2-328FBB649529}"/>
    <cellStyle name="Merknad 2 11 3 2 4" xfId="17659" xr:uid="{10C5CCB1-6228-4D89-83AA-40307C28B4AA}"/>
    <cellStyle name="Merknad 2 11 3 2 5" xfId="17655" xr:uid="{8F5EC725-0A0F-4276-9A37-468EE285AB4A}"/>
    <cellStyle name="Merknad 2 11 3 3" xfId="17660" xr:uid="{06E59930-F2C4-4D43-ACFB-83F0542B2D69}"/>
    <cellStyle name="Merknad 2 11 3 3 2" xfId="17661" xr:uid="{33838C6F-06B1-4088-B4D7-A5383CF91718}"/>
    <cellStyle name="Merknad 2 11 3 4" xfId="17662" xr:uid="{7217D11E-B635-45DE-8950-95D34BB0433E}"/>
    <cellStyle name="Merknad 2 11 3 5" xfId="17663" xr:uid="{E0782F97-F531-4160-971F-9B57478DC09D}"/>
    <cellStyle name="Merknad 2 11 3 6" xfId="17664" xr:uid="{2C8681F2-8578-4EEB-867B-70C16D2DB891}"/>
    <cellStyle name="Merknad 2 11 3 7" xfId="6931" xr:uid="{F0C4372F-8C20-41BC-AC30-913C73F75AD3}"/>
    <cellStyle name="Merknad 2 11 4" xfId="1996" xr:uid="{9D4DC161-04B8-49FB-87A1-6A1C8BE6A02F}"/>
    <cellStyle name="Merknad 2 11 4 2" xfId="1997" xr:uid="{74534BA9-CF0C-4260-9B38-5828487427FA}"/>
    <cellStyle name="Merknad 2 11 4 2 2" xfId="17666" xr:uid="{77C7D620-7E4E-4546-9B6A-B3B4B360C50B}"/>
    <cellStyle name="Merknad 2 11 4 2 2 2" xfId="17667" xr:uid="{EF4898F8-0944-4932-AAA0-4FBED6C6815B}"/>
    <cellStyle name="Merknad 2 11 4 2 3" xfId="17668" xr:uid="{3727B6D9-D88B-49A4-9B69-ED6197E53FE0}"/>
    <cellStyle name="Merknad 2 11 4 2 4" xfId="17669" xr:uid="{583A84AB-AC74-4F8C-84B5-EBEC3563EA0F}"/>
    <cellStyle name="Merknad 2 11 4 2 5" xfId="17665" xr:uid="{52AB4872-8C35-4B2B-BD41-359B7FCE1DE3}"/>
    <cellStyle name="Merknad 2 11 4 3" xfId="17670" xr:uid="{3573C4F4-E3CD-43A5-AC30-41C9DBFC68D2}"/>
    <cellStyle name="Merknad 2 11 4 3 2" xfId="17671" xr:uid="{529C8747-12E2-4619-84C3-8CB239B636E1}"/>
    <cellStyle name="Merknad 2 11 4 4" xfId="17672" xr:uid="{A6E5A1D8-C262-4B48-BEDB-7C8527C7C1AA}"/>
    <cellStyle name="Merknad 2 11 4 5" xfId="17673" xr:uid="{47415366-D314-43B3-9248-C1E718722402}"/>
    <cellStyle name="Merknad 2 11 4 6" xfId="17674" xr:uid="{F6910329-7A85-41F0-9653-D38EDEDA92F9}"/>
    <cellStyle name="Merknad 2 11 4 7" xfId="6932" xr:uid="{6FBE7F5E-DEAB-4DAC-BD1A-B8F0ED8D4945}"/>
    <cellStyle name="Merknad 2 11 5" xfId="1998" xr:uid="{42DFA994-BD5A-4D72-94AB-1A5CE717829C}"/>
    <cellStyle name="Merknad 2 11 5 2" xfId="1999" xr:uid="{84466BAE-810A-451E-9973-ED034A17DD27}"/>
    <cellStyle name="Merknad 2 11 5 2 2" xfId="17676" xr:uid="{25E94DF8-68D2-4B6B-847D-4FAB5089A35B}"/>
    <cellStyle name="Merknad 2 11 5 2 3" xfId="17675" xr:uid="{77A9389A-0942-4A01-AF44-46ADEF99BCB1}"/>
    <cellStyle name="Merknad 2 11 5 3" xfId="17677" xr:uid="{2284E8ED-59CD-49E8-9DF0-68937F4D8B00}"/>
    <cellStyle name="Merknad 2 11 5 4" xfId="17678" xr:uid="{EA94E648-B04E-482C-AACE-DE8EBBB6DCE7}"/>
    <cellStyle name="Merknad 2 11 5 5" xfId="17679" xr:uid="{6E21EB40-10E4-46F5-8C9D-4EC4A0CC5920}"/>
    <cellStyle name="Merknad 2 11 5 6" xfId="6933" xr:uid="{60709427-2DC0-4007-AD65-F25746017C3F}"/>
    <cellStyle name="Merknad 2 11 6" xfId="2000" xr:uid="{A55EED4F-3BD0-4E71-B313-C9E863B355A8}"/>
    <cellStyle name="Merknad 2 11 6 2" xfId="2001" xr:uid="{8A95FCC2-1DFC-43B1-8D21-22292F0B909A}"/>
    <cellStyle name="Merknad 2 11 6 2 2" xfId="17681" xr:uid="{82EB5E24-CB93-416A-85B8-97ACEA6FF72C}"/>
    <cellStyle name="Merknad 2 11 6 2 3" xfId="17680" xr:uid="{D3AB03E1-59CB-478D-9A2F-6E4C6E8FD36D}"/>
    <cellStyle name="Merknad 2 11 6 3" xfId="17682" xr:uid="{20994842-71D9-4025-937C-3042A55ADAE4}"/>
    <cellStyle name="Merknad 2 11 6 4" xfId="17683" xr:uid="{F8F95316-638A-44EB-80F8-DC7F3B938EDB}"/>
    <cellStyle name="Merknad 2 11 6 5" xfId="17684" xr:uid="{41F14A70-48F4-4D3E-A949-D4A6D06DF4AA}"/>
    <cellStyle name="Merknad 2 11 6 6" xfId="6934" xr:uid="{3B49E827-BD2A-420E-9456-D785D372608D}"/>
    <cellStyle name="Merknad 2 11 7" xfId="2002" xr:uid="{2224F1B5-61DA-453A-9C4B-619331BBE985}"/>
    <cellStyle name="Merknad 2 11 7 2" xfId="2003" xr:uid="{95ED5F86-0046-4507-B9FC-2220B13ABD46}"/>
    <cellStyle name="Merknad 2 11 7 2 2" xfId="17686" xr:uid="{CDC9AF84-E8AB-47DC-B9F8-849FC9899AE2}"/>
    <cellStyle name="Merknad 2 11 7 2 3" xfId="17685" xr:uid="{7343CCD2-867A-431A-9DF9-33482CF5AE31}"/>
    <cellStyle name="Merknad 2 11 7 3" xfId="17687" xr:uid="{5D62E1AB-F87D-4CBD-B7C2-621B936B8ACB}"/>
    <cellStyle name="Merknad 2 11 7 4" xfId="17688" xr:uid="{ABB01690-39B0-4AA5-9490-78824CF43910}"/>
    <cellStyle name="Merknad 2 11 7 5" xfId="17689" xr:uid="{C7B2D919-A0DD-40E4-BBB0-B1EC1376BDB6}"/>
    <cellStyle name="Merknad 2 11 7 6" xfId="6935" xr:uid="{AAB2CB59-4139-470E-8693-8166BCFF3862}"/>
    <cellStyle name="Merknad 2 11 8" xfId="2004" xr:uid="{1FDF24C6-773A-4276-8561-A9A89C2080E4}"/>
    <cellStyle name="Merknad 2 11 8 2" xfId="17691" xr:uid="{16499431-F47B-4F46-9D92-CF237686BA96}"/>
    <cellStyle name="Merknad 2 11 8 3" xfId="17690" xr:uid="{2466BE90-6A4E-4033-81BE-D286DC6E9D09}"/>
    <cellStyle name="Merknad 2 11 9" xfId="5325" xr:uid="{60ABFAA6-502C-4194-B210-24077DEBE2C6}"/>
    <cellStyle name="Merknad 2 11 9 2" xfId="17692" xr:uid="{F03AA66A-E6C9-466C-9D3C-34FD03A28587}"/>
    <cellStyle name="Merknad 2 12" xfId="2005" xr:uid="{89245277-64F0-4629-A260-6B982D612FD0}"/>
    <cellStyle name="Merknad 2 12 10" xfId="5574" xr:uid="{7ABF3E5A-4028-44DE-9982-5AE33DA2FBAB}"/>
    <cellStyle name="Merknad 2 12 10 2" xfId="17693" xr:uid="{9177971C-386D-4E41-BC54-454D4FF88EFA}"/>
    <cellStyle name="Merknad 2 12 11" xfId="5910" xr:uid="{0ABCEF6E-1F6A-4A95-86AB-B2CBFCCE3711}"/>
    <cellStyle name="Merknad 2 12 11 2" xfId="17694" xr:uid="{674C6719-81BD-4788-8710-3ABA211DCC08}"/>
    <cellStyle name="Merknad 2 12 12" xfId="6138" xr:uid="{C86A8C52-E572-4538-909A-72EDCEED99C1}"/>
    <cellStyle name="Merknad 2 12 2" xfId="2006" xr:uid="{D553F615-FF98-4E75-AB2B-225CAA8C69CD}"/>
    <cellStyle name="Merknad 2 12 2 2" xfId="2007" xr:uid="{8EC844EC-FFD7-4963-A7C3-FCD3190444CA}"/>
    <cellStyle name="Merknad 2 12 2 2 2" xfId="17696" xr:uid="{F7B3063A-E14B-4E74-9785-97BFB9FEA3C6}"/>
    <cellStyle name="Merknad 2 12 2 2 2 2" xfId="17697" xr:uid="{0A613FCE-55EF-4F48-94B0-88494E7B7A6D}"/>
    <cellStyle name="Merknad 2 12 2 2 3" xfId="17698" xr:uid="{5EA49160-13E2-425C-B5CA-DC76A3DFE877}"/>
    <cellStyle name="Merknad 2 12 2 2 4" xfId="17699" xr:uid="{EBFEFF5C-EBBA-488A-A8EA-B53656B67D3D}"/>
    <cellStyle name="Merknad 2 12 2 2 5" xfId="17695" xr:uid="{DBB74461-35AF-4725-90B8-9283B4282228}"/>
    <cellStyle name="Merknad 2 12 2 3" xfId="17700" xr:uid="{8664E8E2-108C-45DB-9A5F-2F1B80F25160}"/>
    <cellStyle name="Merknad 2 12 2 3 2" xfId="17701" xr:uid="{D3E075CA-1380-434F-A74F-143672B1099D}"/>
    <cellStyle name="Merknad 2 12 2 4" xfId="17702" xr:uid="{C8246AED-A255-4106-9F9D-B4A3B9275392}"/>
    <cellStyle name="Merknad 2 12 2 5" xfId="17703" xr:uid="{2DF672B5-0A40-443B-BA66-21136A04B363}"/>
    <cellStyle name="Merknad 2 12 2 6" xfId="17704" xr:uid="{B3885B5E-2CA7-4544-95CB-8EAB08D00557}"/>
    <cellStyle name="Merknad 2 12 2 7" xfId="6936" xr:uid="{6DD6631D-5889-4265-BA4C-55F83C111FA1}"/>
    <cellStyle name="Merknad 2 12 3" xfId="2008" xr:uid="{9CA8C48D-0F5B-47B1-A137-52B339045B9C}"/>
    <cellStyle name="Merknad 2 12 3 2" xfId="2009" xr:uid="{0ACB49AE-645F-49D8-92D4-CE030A5D196B}"/>
    <cellStyle name="Merknad 2 12 3 2 2" xfId="17706" xr:uid="{9EB8657E-EDE5-4087-92CF-F0E614EFCEAF}"/>
    <cellStyle name="Merknad 2 12 3 2 2 2" xfId="17707" xr:uid="{0A1709D2-CFF8-46F1-BCFB-61B9B2AF9D50}"/>
    <cellStyle name="Merknad 2 12 3 2 3" xfId="17708" xr:uid="{3F307FBE-99F4-4612-95BD-BCC1C3A9633F}"/>
    <cellStyle name="Merknad 2 12 3 2 4" xfId="17709" xr:uid="{49F7D7BE-7E23-4A25-B059-70210506A445}"/>
    <cellStyle name="Merknad 2 12 3 2 5" xfId="17705" xr:uid="{C6A9F325-7CDB-4018-B74C-0BCD8E20AB89}"/>
    <cellStyle name="Merknad 2 12 3 3" xfId="17710" xr:uid="{F69279AA-6202-445A-ADB7-3A3965EC1BFB}"/>
    <cellStyle name="Merknad 2 12 3 3 2" xfId="17711" xr:uid="{11205A8A-B0D2-44AF-B76B-733374500197}"/>
    <cellStyle name="Merknad 2 12 3 4" xfId="17712" xr:uid="{1C3ACDFD-95B1-49FF-8874-D224A8C62DE9}"/>
    <cellStyle name="Merknad 2 12 3 5" xfId="17713" xr:uid="{DACCD9ED-3686-4376-B0C0-E10405BD0596}"/>
    <cellStyle name="Merknad 2 12 3 6" xfId="17714" xr:uid="{46AB6FB5-4C4E-44C1-828D-9A243883290F}"/>
    <cellStyle name="Merknad 2 12 3 7" xfId="6937" xr:uid="{BAD91130-394B-4591-AC67-0722C62D19AE}"/>
    <cellStyle name="Merknad 2 12 4" xfId="2010" xr:uid="{FDEDB12E-060B-4486-86FC-6E18A2CFB678}"/>
    <cellStyle name="Merknad 2 12 4 2" xfId="2011" xr:uid="{C14C1ABB-A73A-4741-AAE2-56B845F2E5CC}"/>
    <cellStyle name="Merknad 2 12 4 2 2" xfId="17716" xr:uid="{27AB950A-D702-4AAD-9D14-29681CBA9C62}"/>
    <cellStyle name="Merknad 2 12 4 2 2 2" xfId="17717" xr:uid="{2620038D-102B-4355-8DD1-7D5FDF9225E8}"/>
    <cellStyle name="Merknad 2 12 4 2 3" xfId="17718" xr:uid="{EE34081E-AF9A-4171-A2FC-5B6A84D3AC78}"/>
    <cellStyle name="Merknad 2 12 4 2 4" xfId="17719" xr:uid="{C4C25E6E-7E4F-4862-B5E9-C17EA23036E3}"/>
    <cellStyle name="Merknad 2 12 4 2 5" xfId="17715" xr:uid="{689B34D1-1286-4890-88D0-3B58DB605618}"/>
    <cellStyle name="Merknad 2 12 4 3" xfId="17720" xr:uid="{75775EA8-52E6-4D02-87E7-25E6B01CDBDC}"/>
    <cellStyle name="Merknad 2 12 4 3 2" xfId="17721" xr:uid="{B2BA1B2A-3DA3-437B-BE55-67E220166462}"/>
    <cellStyle name="Merknad 2 12 4 4" xfId="17722" xr:uid="{39F32199-3915-4F4D-978F-FA9A8202C840}"/>
    <cellStyle name="Merknad 2 12 4 5" xfId="17723" xr:uid="{95CE35AF-A02B-4B8F-9239-2511AD0D9206}"/>
    <cellStyle name="Merknad 2 12 4 6" xfId="17724" xr:uid="{CBD10087-067F-41A5-8966-0F48924EF51B}"/>
    <cellStyle name="Merknad 2 12 4 7" xfId="6938" xr:uid="{C232912B-12B0-4E9C-B25E-DEEF0266E5A4}"/>
    <cellStyle name="Merknad 2 12 5" xfId="2012" xr:uid="{6A04ECF8-DA83-4D93-9312-BD9D96215ECB}"/>
    <cellStyle name="Merknad 2 12 5 2" xfId="2013" xr:uid="{AF14417B-7068-47C7-A956-09B626E7FA32}"/>
    <cellStyle name="Merknad 2 12 5 2 2" xfId="17726" xr:uid="{33388A87-FBE5-4BF7-99A1-B2ED45D5BE29}"/>
    <cellStyle name="Merknad 2 12 5 2 3" xfId="17725" xr:uid="{35410F49-D0B2-4C3B-AD7C-043AC15790CF}"/>
    <cellStyle name="Merknad 2 12 5 3" xfId="17727" xr:uid="{0E92CD62-DFEE-462C-A05D-03E0165D0BA8}"/>
    <cellStyle name="Merknad 2 12 5 4" xfId="17728" xr:uid="{F96B041F-ACF2-43A6-BC55-31E6A401381C}"/>
    <cellStyle name="Merknad 2 12 5 5" xfId="17729" xr:uid="{677D9DEB-781B-40F3-AEBA-9C2B760ECC56}"/>
    <cellStyle name="Merknad 2 12 5 6" xfId="6939" xr:uid="{E6925A84-FDDC-42FF-B9EA-DC9086B780C9}"/>
    <cellStyle name="Merknad 2 12 6" xfId="2014" xr:uid="{F04550B9-1985-44DE-A285-A1D8810D63E7}"/>
    <cellStyle name="Merknad 2 12 6 2" xfId="2015" xr:uid="{2CBAFB14-5AA3-43BF-A258-0557DFDD992A}"/>
    <cellStyle name="Merknad 2 12 6 2 2" xfId="17731" xr:uid="{07ACFB1A-E7ED-4E3E-982F-7E88EA73ABC6}"/>
    <cellStyle name="Merknad 2 12 6 2 3" xfId="17730" xr:uid="{3F1DEA41-3BC3-441F-9A84-F2ED9A2F9545}"/>
    <cellStyle name="Merknad 2 12 6 3" xfId="17732" xr:uid="{C4882524-A74E-42C9-903C-E2A5E719AA68}"/>
    <cellStyle name="Merknad 2 12 6 4" xfId="17733" xr:uid="{162B1ED2-7743-464C-B8F6-54CBBD471526}"/>
    <cellStyle name="Merknad 2 12 6 5" xfId="17734" xr:uid="{99CBE5F6-2112-4650-A60D-A8FDEE2D9A43}"/>
    <cellStyle name="Merknad 2 12 6 6" xfId="6940" xr:uid="{CC2813B3-9FB8-448B-B157-0AC314234D9C}"/>
    <cellStyle name="Merknad 2 12 7" xfId="2016" xr:uid="{2483ECA8-114A-48D0-A16A-3286A9B57A5A}"/>
    <cellStyle name="Merknad 2 12 7 2" xfId="2017" xr:uid="{3E520442-05EC-4BC1-B7BD-6E5BAF75ABA3}"/>
    <cellStyle name="Merknad 2 12 7 2 2" xfId="17736" xr:uid="{9985EA96-C270-4835-B47E-C127B64234BD}"/>
    <cellStyle name="Merknad 2 12 7 2 3" xfId="17735" xr:uid="{5E3576E4-E317-431B-AABE-615F7D93D95A}"/>
    <cellStyle name="Merknad 2 12 7 3" xfId="17737" xr:uid="{3C9B1C19-DC2C-4B7A-BF73-A1BDE5213B78}"/>
    <cellStyle name="Merknad 2 12 7 4" xfId="17738" xr:uid="{AA5DE7B2-4F95-40AD-BCCA-0E8F8EF142BD}"/>
    <cellStyle name="Merknad 2 12 7 5" xfId="17739" xr:uid="{7901F63E-AC95-4B76-8E2F-B83608BBD5EA}"/>
    <cellStyle name="Merknad 2 12 7 6" xfId="6941" xr:uid="{C44D4823-7F9E-43DB-ABC6-19DD4DB9E372}"/>
    <cellStyle name="Merknad 2 12 8" xfId="2018" xr:uid="{DA0F2E80-5933-4362-8843-08E4E74F254E}"/>
    <cellStyle name="Merknad 2 12 8 2" xfId="17741" xr:uid="{DB7D072C-C768-4F70-8A6C-E02C1D9FEB99}"/>
    <cellStyle name="Merknad 2 12 8 3" xfId="17740" xr:uid="{5A3F029F-DB7D-4277-B591-78553DF391DB}"/>
    <cellStyle name="Merknad 2 12 9" xfId="5326" xr:uid="{F0079C91-E2BD-40FB-9258-8E589B1BDDA9}"/>
    <cellStyle name="Merknad 2 12 9 2" xfId="17742" xr:uid="{522AD25B-B95D-48D7-89A0-7D92B3CAE6DD}"/>
    <cellStyle name="Merknad 2 13" xfId="2019" xr:uid="{0B48F9CE-7D7A-4350-9151-B8A7B900E5D2}"/>
    <cellStyle name="Merknad 2 13 10" xfId="5575" xr:uid="{B14080C9-FC9D-47B9-B212-9C8CFD740908}"/>
    <cellStyle name="Merknad 2 13 10 2" xfId="17743" xr:uid="{22F797AB-3F6C-480B-BF2D-2E5EA69D303E}"/>
    <cellStyle name="Merknad 2 13 11" xfId="5911" xr:uid="{2D94FCBB-21F7-4FB8-A8A1-0166D84EE8FD}"/>
    <cellStyle name="Merknad 2 13 11 2" xfId="17744" xr:uid="{83845E25-A74F-4987-B77C-407E82B78F84}"/>
    <cellStyle name="Merknad 2 13 12" xfId="6139" xr:uid="{BD483833-43F2-4582-B80A-F638FE7F62C0}"/>
    <cellStyle name="Merknad 2 13 2" xfId="2020" xr:uid="{23F94C68-C9BE-4A08-A076-BEA6720E8228}"/>
    <cellStyle name="Merknad 2 13 2 2" xfId="2021" xr:uid="{213ACEF9-476D-412B-B160-697A232BD8B9}"/>
    <cellStyle name="Merknad 2 13 2 2 2" xfId="17746" xr:uid="{0AE0F68E-7808-4D8B-AADB-4078EC1B5F34}"/>
    <cellStyle name="Merknad 2 13 2 2 2 2" xfId="17747" xr:uid="{09216157-DF46-4257-9BE8-75848F22C44B}"/>
    <cellStyle name="Merknad 2 13 2 2 3" xfId="17748" xr:uid="{CC045F57-A071-4F06-B04A-03CEE8DEC5AA}"/>
    <cellStyle name="Merknad 2 13 2 2 4" xfId="17749" xr:uid="{976B523B-B450-4419-91D7-4815F7A62572}"/>
    <cellStyle name="Merknad 2 13 2 2 5" xfId="17745" xr:uid="{7CC0D9BD-B606-4834-82A4-5AC390D1B356}"/>
    <cellStyle name="Merknad 2 13 2 3" xfId="17750" xr:uid="{B4993856-CCB9-43D1-B5FB-57882F667D8D}"/>
    <cellStyle name="Merknad 2 13 2 3 2" xfId="17751" xr:uid="{E707CA3C-B3F8-4145-8B97-C293EB3373FB}"/>
    <cellStyle name="Merknad 2 13 2 4" xfId="17752" xr:uid="{204D6E2F-AA08-4D2D-9A12-59553E636195}"/>
    <cellStyle name="Merknad 2 13 2 5" xfId="17753" xr:uid="{64356613-477A-4A33-BF89-2CDF7D29E4B9}"/>
    <cellStyle name="Merknad 2 13 2 6" xfId="17754" xr:uid="{AF7053C4-9970-493A-8030-CEB5C70F1313}"/>
    <cellStyle name="Merknad 2 13 2 7" xfId="6942" xr:uid="{33825A4D-9A9E-41BC-B5D6-5415C9C03F27}"/>
    <cellStyle name="Merknad 2 13 3" xfId="2022" xr:uid="{44A551BD-AFBE-4385-9E89-273F361CE98E}"/>
    <cellStyle name="Merknad 2 13 3 2" xfId="2023" xr:uid="{A60D8F37-FE3E-4E2A-AC93-C47FDC0FA33B}"/>
    <cellStyle name="Merknad 2 13 3 2 2" xfId="17756" xr:uid="{64C646C2-01E7-4CAE-900C-C5C3DD7D28B2}"/>
    <cellStyle name="Merknad 2 13 3 2 2 2" xfId="17757" xr:uid="{3ECD144B-39E7-42ED-8B65-2D366FECBAC0}"/>
    <cellStyle name="Merknad 2 13 3 2 3" xfId="17758" xr:uid="{8D61DEF4-43FD-42A8-A252-51C9E9E90A18}"/>
    <cellStyle name="Merknad 2 13 3 2 4" xfId="17759" xr:uid="{C2FF8215-DAE6-42EA-8E9C-8E433A9FF164}"/>
    <cellStyle name="Merknad 2 13 3 2 5" xfId="17755" xr:uid="{04B9EC1A-8D59-4FAB-8F5B-DF0B01410471}"/>
    <cellStyle name="Merknad 2 13 3 3" xfId="17760" xr:uid="{DD0A5D3C-8921-4CDA-9DCF-19BBEA9E8D90}"/>
    <cellStyle name="Merknad 2 13 3 3 2" xfId="17761" xr:uid="{B0835C49-E5AD-43BA-BFF9-91B28B2C5041}"/>
    <cellStyle name="Merknad 2 13 3 4" xfId="17762" xr:uid="{61F98B43-F813-4439-A5CB-8031766C7E93}"/>
    <cellStyle name="Merknad 2 13 3 5" xfId="17763" xr:uid="{07C01AE3-04C0-450E-AA36-8C56E1468C7A}"/>
    <cellStyle name="Merknad 2 13 3 6" xfId="17764" xr:uid="{5255567A-CCEE-4414-8F56-9BBA1765670B}"/>
    <cellStyle name="Merknad 2 13 3 7" xfId="6943" xr:uid="{1FFD5CCF-78ED-465A-917E-B334204404FA}"/>
    <cellStyle name="Merknad 2 13 4" xfId="2024" xr:uid="{3693C719-AA66-4C86-ADF7-A8678B98DAA1}"/>
    <cellStyle name="Merknad 2 13 4 2" xfId="2025" xr:uid="{44FE6697-24ED-41AB-89F1-228881A43E82}"/>
    <cellStyle name="Merknad 2 13 4 2 2" xfId="17766" xr:uid="{C7903B74-BCA3-40C1-B4CF-C3158775116D}"/>
    <cellStyle name="Merknad 2 13 4 2 2 2" xfId="17767" xr:uid="{77C64D18-212E-40CD-8C06-A8C8D119C7A5}"/>
    <cellStyle name="Merknad 2 13 4 2 3" xfId="17768" xr:uid="{7347113C-D5D5-46AD-A9E5-5DAE49A5474A}"/>
    <cellStyle name="Merknad 2 13 4 2 4" xfId="17769" xr:uid="{DFCBA4B0-2C75-4B86-A4E0-E96A4E6C7DC0}"/>
    <cellStyle name="Merknad 2 13 4 2 5" xfId="17765" xr:uid="{7EFEB4BA-DA0D-49F1-BC58-BA773AAEA440}"/>
    <cellStyle name="Merknad 2 13 4 3" xfId="17770" xr:uid="{4DC467EB-8B0F-45C9-8A0D-BC5FD285B803}"/>
    <cellStyle name="Merknad 2 13 4 3 2" xfId="17771" xr:uid="{489676F2-ABBB-474A-A0E4-D20290C0AF1E}"/>
    <cellStyle name="Merknad 2 13 4 4" xfId="17772" xr:uid="{97A004BC-64E5-4AD5-8956-C2A482FE6431}"/>
    <cellStyle name="Merknad 2 13 4 5" xfId="17773" xr:uid="{CA978074-9750-4F78-8DF4-1B618157D831}"/>
    <cellStyle name="Merknad 2 13 4 6" xfId="17774" xr:uid="{67A4B364-14FC-479A-98DF-3A7771314101}"/>
    <cellStyle name="Merknad 2 13 4 7" xfId="6944" xr:uid="{4471AEF6-253A-4912-9FC1-95673BA1EB7E}"/>
    <cellStyle name="Merknad 2 13 5" xfId="2026" xr:uid="{97D615C3-A5EA-4473-8F8B-C3D931686582}"/>
    <cellStyle name="Merknad 2 13 5 2" xfId="2027" xr:uid="{2D70BFF1-81D8-4CF4-BF41-940A81625302}"/>
    <cellStyle name="Merknad 2 13 5 2 2" xfId="17776" xr:uid="{4DC3EC7E-6BB9-43CF-AE97-2CF58A2B7AB5}"/>
    <cellStyle name="Merknad 2 13 5 2 3" xfId="17775" xr:uid="{42F0163B-FBD1-4801-89EC-A796A3422EA6}"/>
    <cellStyle name="Merknad 2 13 5 3" xfId="17777" xr:uid="{1657E82C-0564-4545-9F8D-810589C41718}"/>
    <cellStyle name="Merknad 2 13 5 4" xfId="17778" xr:uid="{C91EE413-0D23-407F-A734-5CEFF6FD05D6}"/>
    <cellStyle name="Merknad 2 13 5 5" xfId="17779" xr:uid="{6C09EB06-6645-402C-84AE-0653F704577B}"/>
    <cellStyle name="Merknad 2 13 5 6" xfId="6945" xr:uid="{D9C5D18C-34FF-4A5E-A065-D0E12500E22A}"/>
    <cellStyle name="Merknad 2 13 6" xfId="2028" xr:uid="{A1338C56-6BA6-4066-8409-4287FD3A7DC2}"/>
    <cellStyle name="Merknad 2 13 6 2" xfId="2029" xr:uid="{71B2A429-13B5-4952-9450-E0D8E3F581AE}"/>
    <cellStyle name="Merknad 2 13 6 2 2" xfId="17781" xr:uid="{30499C6F-5E49-43C8-9BEF-A8DE81E0212C}"/>
    <cellStyle name="Merknad 2 13 6 2 3" xfId="17780" xr:uid="{51B88D3D-8B1F-41BE-8DA8-C5DC7DF8CEC7}"/>
    <cellStyle name="Merknad 2 13 6 3" xfId="17782" xr:uid="{098AB8BC-82EC-47D4-BEC9-4C3E2A1819C2}"/>
    <cellStyle name="Merknad 2 13 6 4" xfId="17783" xr:uid="{7EBB22A5-A047-4F65-8F4D-B4E6817B0EFB}"/>
    <cellStyle name="Merknad 2 13 6 5" xfId="17784" xr:uid="{6BBC9207-EEDE-4CC2-AD74-FD8E3DC92957}"/>
    <cellStyle name="Merknad 2 13 6 6" xfId="6946" xr:uid="{E4E14623-A58E-4963-8625-77FFC57A6116}"/>
    <cellStyle name="Merknad 2 13 7" xfId="2030" xr:uid="{C98F6795-A93A-4F4D-A1DE-392617BB953C}"/>
    <cellStyle name="Merknad 2 13 7 2" xfId="2031" xr:uid="{30B83256-6154-4216-A1FA-EE8115D17FA3}"/>
    <cellStyle name="Merknad 2 13 7 2 2" xfId="17786" xr:uid="{710D1802-B4D0-4728-969E-59432375EA62}"/>
    <cellStyle name="Merknad 2 13 7 2 3" xfId="17785" xr:uid="{73FF5B95-4013-4C88-8D77-C7DE381FE22C}"/>
    <cellStyle name="Merknad 2 13 7 3" xfId="17787" xr:uid="{BD4EA41A-6F0D-4CE9-BB06-0385F4427809}"/>
    <cellStyle name="Merknad 2 13 7 4" xfId="17788" xr:uid="{4821FD80-727E-4140-9CD1-AF8F9386340A}"/>
    <cellStyle name="Merknad 2 13 7 5" xfId="17789" xr:uid="{F951574D-6BB8-41C2-94BF-2EB1ACE10687}"/>
    <cellStyle name="Merknad 2 13 7 6" xfId="6947" xr:uid="{709A5E7A-1D2F-4450-B90D-601D766E35C0}"/>
    <cellStyle name="Merknad 2 13 8" xfId="2032" xr:uid="{ABDF8E00-AD49-4965-B8FD-BA6D0AAF1432}"/>
    <cellStyle name="Merknad 2 13 8 2" xfId="17791" xr:uid="{C6DB3EDF-78A8-4641-8695-39A7AA972AE3}"/>
    <cellStyle name="Merknad 2 13 8 3" xfId="17790" xr:uid="{C9CE947B-9D49-4935-9340-BDE73D04A7C0}"/>
    <cellStyle name="Merknad 2 13 9" xfId="5327" xr:uid="{6D153D27-E5A8-4285-AD72-140DE8134EFC}"/>
    <cellStyle name="Merknad 2 13 9 2" xfId="17792" xr:uid="{5A544883-F99C-49A9-81A5-864CB58BC190}"/>
    <cellStyle name="Merknad 2 14" xfId="2033" xr:uid="{C4199902-4258-4961-9314-448EC478E463}"/>
    <cellStyle name="Merknad 2 14 10" xfId="5576" xr:uid="{8989585F-71AE-4AEF-AD98-B1A62F611512}"/>
    <cellStyle name="Merknad 2 14 10 2" xfId="17793" xr:uid="{2B75103F-CE83-4103-BD11-5595F1107417}"/>
    <cellStyle name="Merknad 2 14 11" xfId="5912" xr:uid="{45E8A4F6-8F5D-47D7-BD87-349FC95EBE67}"/>
    <cellStyle name="Merknad 2 14 11 2" xfId="17794" xr:uid="{375E89D3-5F21-4F8B-90BB-B1DFE2A9EDD3}"/>
    <cellStyle name="Merknad 2 14 12" xfId="6140" xr:uid="{7893028A-0AA6-4998-A23A-12C579CBC859}"/>
    <cellStyle name="Merknad 2 14 2" xfId="2034" xr:uid="{B9D7EC89-DD4F-469E-A9ED-0DF79536D554}"/>
    <cellStyle name="Merknad 2 14 2 2" xfId="2035" xr:uid="{963D1F3D-D35D-49CF-94A6-5C2C25416070}"/>
    <cellStyle name="Merknad 2 14 2 2 2" xfId="17796" xr:uid="{FF82D503-792E-491F-B223-6477B59EFD08}"/>
    <cellStyle name="Merknad 2 14 2 2 2 2" xfId="17797" xr:uid="{CDB2CDDD-A543-4D29-A789-9031DE2E6CDB}"/>
    <cellStyle name="Merknad 2 14 2 2 3" xfId="17798" xr:uid="{D2D4947F-7138-41B4-99B2-679178E184B6}"/>
    <cellStyle name="Merknad 2 14 2 2 4" xfId="17799" xr:uid="{A9132354-36B3-4A09-9CFC-1D3A71A524CC}"/>
    <cellStyle name="Merknad 2 14 2 2 5" xfId="17795" xr:uid="{8974C260-3ACD-43A3-90AF-BFAE0634929F}"/>
    <cellStyle name="Merknad 2 14 2 3" xfId="17800" xr:uid="{2BA3C390-482C-44BC-9817-A89FB834194B}"/>
    <cellStyle name="Merknad 2 14 2 3 2" xfId="17801" xr:uid="{6C736CA5-C925-479D-A1F4-E2B9A88CB951}"/>
    <cellStyle name="Merknad 2 14 2 4" xfId="17802" xr:uid="{CFE5F349-7BA9-4CED-935A-F4BC80E2F685}"/>
    <cellStyle name="Merknad 2 14 2 5" xfId="17803" xr:uid="{D7C71AF6-6759-4D5C-BDCA-83BF17AFC464}"/>
    <cellStyle name="Merknad 2 14 2 6" xfId="17804" xr:uid="{B415DC32-4305-44DC-A90B-C7E5F376F1BE}"/>
    <cellStyle name="Merknad 2 14 2 7" xfId="6948" xr:uid="{1D46B7A9-01B4-440C-993F-5BE81DE9DC08}"/>
    <cellStyle name="Merknad 2 14 3" xfId="2036" xr:uid="{6E9EDCC0-F23E-4921-8269-634891E1F5DD}"/>
    <cellStyle name="Merknad 2 14 3 2" xfId="2037" xr:uid="{B354DD15-575B-40B4-8E49-73D7F7CCB36A}"/>
    <cellStyle name="Merknad 2 14 3 2 2" xfId="17806" xr:uid="{AFB53987-C984-4B8D-9B63-CB6F74D10BAD}"/>
    <cellStyle name="Merknad 2 14 3 2 2 2" xfId="17807" xr:uid="{A8F00B9B-BCA8-425B-B315-BA4016AA6FD2}"/>
    <cellStyle name="Merknad 2 14 3 2 3" xfId="17808" xr:uid="{0BED46E2-9081-4A93-8CAD-EF1BDC1BD43C}"/>
    <cellStyle name="Merknad 2 14 3 2 4" xfId="17809" xr:uid="{6D7E5D10-C071-4194-B31D-441B1F1921F8}"/>
    <cellStyle name="Merknad 2 14 3 2 5" xfId="17805" xr:uid="{1EA7E125-C073-48BF-9C41-0E53F2045C49}"/>
    <cellStyle name="Merknad 2 14 3 3" xfId="17810" xr:uid="{C8ED35CF-59A6-4E6E-991D-AD5291FE9F26}"/>
    <cellStyle name="Merknad 2 14 3 3 2" xfId="17811" xr:uid="{669915C6-64F4-4D96-99DF-AADFEF5744A8}"/>
    <cellStyle name="Merknad 2 14 3 4" xfId="17812" xr:uid="{27DACBC2-9F0D-4E02-B8D7-098E3D9CFD8F}"/>
    <cellStyle name="Merknad 2 14 3 5" xfId="17813" xr:uid="{A0F23A12-B093-4FAA-9F67-909FA009104B}"/>
    <cellStyle name="Merknad 2 14 3 6" xfId="17814" xr:uid="{A4DA0855-5695-4FB0-8286-DF746F8A14A3}"/>
    <cellStyle name="Merknad 2 14 3 7" xfId="6949" xr:uid="{D6CDDFB3-1E5C-4744-BF80-27B6205688AA}"/>
    <cellStyle name="Merknad 2 14 4" xfId="2038" xr:uid="{4429D9F2-3BC3-4C2D-84BC-402A7081A04A}"/>
    <cellStyle name="Merknad 2 14 4 2" xfId="2039" xr:uid="{B44FE577-46FA-46E8-AAD3-CE991FCFA554}"/>
    <cellStyle name="Merknad 2 14 4 2 2" xfId="17816" xr:uid="{10C7BB31-3958-4914-AD2F-45E3DFC1E392}"/>
    <cellStyle name="Merknad 2 14 4 2 2 2" xfId="17817" xr:uid="{F1FF1DCB-3CD6-452C-9E2B-4E391C48981E}"/>
    <cellStyle name="Merknad 2 14 4 2 3" xfId="17818" xr:uid="{EB194725-531D-409B-B941-24A4A3A0DCDC}"/>
    <cellStyle name="Merknad 2 14 4 2 4" xfId="17819" xr:uid="{940BE4FD-448B-4DE0-87AB-139F67C31E16}"/>
    <cellStyle name="Merknad 2 14 4 2 5" xfId="17815" xr:uid="{10546555-DCCD-46FF-86D4-6F22AC66EA35}"/>
    <cellStyle name="Merknad 2 14 4 3" xfId="17820" xr:uid="{76F0B607-B755-4493-BA39-9B974CC89262}"/>
    <cellStyle name="Merknad 2 14 4 3 2" xfId="17821" xr:uid="{4893C402-E9B9-44CE-9DD1-E90F6A6895B8}"/>
    <cellStyle name="Merknad 2 14 4 4" xfId="17822" xr:uid="{FC053FF6-A3A7-40F2-A381-B329023CEA89}"/>
    <cellStyle name="Merknad 2 14 4 5" xfId="17823" xr:uid="{E7758600-99C8-4D83-B0A7-F0967DFCFE01}"/>
    <cellStyle name="Merknad 2 14 4 6" xfId="17824" xr:uid="{777770B2-8BBD-46BA-8BF9-80C0195CD396}"/>
    <cellStyle name="Merknad 2 14 4 7" xfId="6950" xr:uid="{5908DF84-1323-4F9C-B2E7-060D0242FCEC}"/>
    <cellStyle name="Merknad 2 14 5" xfId="2040" xr:uid="{0E52D1EC-C009-4941-A84F-C7A837A22E4B}"/>
    <cellStyle name="Merknad 2 14 5 2" xfId="2041" xr:uid="{0FF08F4A-385D-4244-8AAE-8949133E93BD}"/>
    <cellStyle name="Merknad 2 14 5 2 2" xfId="17826" xr:uid="{A3D10090-5DDD-4384-9632-3035A069EB30}"/>
    <cellStyle name="Merknad 2 14 5 2 3" xfId="17825" xr:uid="{53A084D6-1641-4CB6-9792-616E871A15C3}"/>
    <cellStyle name="Merknad 2 14 5 3" xfId="17827" xr:uid="{3FBB97AC-A71C-4D37-A7E4-491724A73172}"/>
    <cellStyle name="Merknad 2 14 5 4" xfId="17828" xr:uid="{19EE667D-4856-4374-95B7-3C4E3BA25E78}"/>
    <cellStyle name="Merknad 2 14 5 5" xfId="17829" xr:uid="{0FCFD60A-950C-4A8D-80B2-9D71A766C582}"/>
    <cellStyle name="Merknad 2 14 5 6" xfId="6951" xr:uid="{B837DD16-1091-409B-B6C9-FBFA04BF4813}"/>
    <cellStyle name="Merknad 2 14 6" xfId="2042" xr:uid="{E47F5664-A649-4A5D-AEB5-EFE3DB76BFBF}"/>
    <cellStyle name="Merknad 2 14 6 2" xfId="2043" xr:uid="{4DEE79D2-D482-4896-8AD6-76AA1150E229}"/>
    <cellStyle name="Merknad 2 14 6 2 2" xfId="17831" xr:uid="{E592E2A7-99D0-4446-9210-93ADAA0746DA}"/>
    <cellStyle name="Merknad 2 14 6 2 3" xfId="17830" xr:uid="{230B60FF-5701-451E-B694-E4D99E883690}"/>
    <cellStyle name="Merknad 2 14 6 3" xfId="17832" xr:uid="{B051A4BE-84AE-4E7A-ABD6-8E121110A24B}"/>
    <cellStyle name="Merknad 2 14 6 4" xfId="17833" xr:uid="{CA832FF0-CFF6-430A-A363-C8459A806C52}"/>
    <cellStyle name="Merknad 2 14 6 5" xfId="17834" xr:uid="{E8728696-09A3-469B-B27D-7A196737A100}"/>
    <cellStyle name="Merknad 2 14 6 6" xfId="6952" xr:uid="{6D17AE93-A70B-4358-8F41-761477E16A8C}"/>
    <cellStyle name="Merknad 2 14 7" xfId="2044" xr:uid="{61C4CE6F-7BC0-42C3-A029-A23B2F21924F}"/>
    <cellStyle name="Merknad 2 14 7 2" xfId="2045" xr:uid="{1A81C645-F905-421C-81EE-82BC42F6DD36}"/>
    <cellStyle name="Merknad 2 14 7 2 2" xfId="17836" xr:uid="{CA9BC306-035E-47AB-91A0-9F5C77215EC0}"/>
    <cellStyle name="Merknad 2 14 7 2 3" xfId="17835" xr:uid="{45C3D688-7D7E-4842-9E0C-E7E5DC580F59}"/>
    <cellStyle name="Merknad 2 14 7 3" xfId="17837" xr:uid="{7F77EC61-512A-470E-B1B2-11A268596062}"/>
    <cellStyle name="Merknad 2 14 7 4" xfId="17838" xr:uid="{6FB6BAA1-95D4-462A-A48C-42579F4435DA}"/>
    <cellStyle name="Merknad 2 14 7 5" xfId="17839" xr:uid="{03FD43FB-BC29-47E8-9F1D-3B2CFC24F932}"/>
    <cellStyle name="Merknad 2 14 7 6" xfId="6953" xr:uid="{6662D6AB-4C11-43D4-8C72-FE23EB7F79DC}"/>
    <cellStyle name="Merknad 2 14 8" xfId="2046" xr:uid="{FA2A9335-586E-4B46-AD2C-B871ECE925E3}"/>
    <cellStyle name="Merknad 2 14 8 2" xfId="17841" xr:uid="{84CE9DAD-0AFB-4C4A-97E9-94AE7D76D4F8}"/>
    <cellStyle name="Merknad 2 14 8 3" xfId="17840" xr:uid="{B5A3BBD2-42DA-460B-BC41-1D1B5FFF0D0B}"/>
    <cellStyle name="Merknad 2 14 9" xfId="5328" xr:uid="{F5128D3F-E83B-4551-BA6C-F7F8945DF24F}"/>
    <cellStyle name="Merknad 2 14 9 2" xfId="17842" xr:uid="{06C4F217-A022-493A-AE94-1448F888B688}"/>
    <cellStyle name="Merknad 2 15" xfId="2047" xr:uid="{294734E2-596C-43D9-8451-6CE22CA5D28E}"/>
    <cellStyle name="Merknad 2 15 10" xfId="5577" xr:uid="{7BE6A466-EF63-4BCC-89D3-8B5A8A91C741}"/>
    <cellStyle name="Merknad 2 15 10 2" xfId="17843" xr:uid="{D7D568A6-7ED9-48C4-A6B7-C7F207A1179B}"/>
    <cellStyle name="Merknad 2 15 11" xfId="5913" xr:uid="{683DAD95-433A-48E5-BBC9-46D6D6FD8249}"/>
    <cellStyle name="Merknad 2 15 11 2" xfId="17844" xr:uid="{346F2F24-AFCE-49C1-9D78-235CD7FBAABA}"/>
    <cellStyle name="Merknad 2 15 12" xfId="6141" xr:uid="{D571B1A8-D2CE-496A-A1FA-120F4CC22039}"/>
    <cellStyle name="Merknad 2 15 2" xfId="2048" xr:uid="{44880305-4380-42F9-B566-AF4DD88AC910}"/>
    <cellStyle name="Merknad 2 15 2 2" xfId="2049" xr:uid="{EB1FFDDA-6A09-4EE1-895F-BC8486C3DFFB}"/>
    <cellStyle name="Merknad 2 15 2 2 2" xfId="17846" xr:uid="{069EE533-BCED-4197-BFBA-2F583DBDDF7C}"/>
    <cellStyle name="Merknad 2 15 2 2 2 2" xfId="17847" xr:uid="{ED244603-B190-4451-9269-F9EF08D5E9AB}"/>
    <cellStyle name="Merknad 2 15 2 2 3" xfId="17848" xr:uid="{89494006-06A8-4DFB-9CF5-77DDF1A4B052}"/>
    <cellStyle name="Merknad 2 15 2 2 4" xfId="17849" xr:uid="{97C9F480-247C-493D-984A-32FACD1A4227}"/>
    <cellStyle name="Merknad 2 15 2 2 5" xfId="17845" xr:uid="{32C43F65-B83D-41C7-8F01-B0C3224D2C48}"/>
    <cellStyle name="Merknad 2 15 2 3" xfId="17850" xr:uid="{ABD154D9-BDDA-432D-9A06-B247028BE1F7}"/>
    <cellStyle name="Merknad 2 15 2 3 2" xfId="17851" xr:uid="{DF70D4C9-E055-4175-991E-68813FAE0AAE}"/>
    <cellStyle name="Merknad 2 15 2 4" xfId="17852" xr:uid="{BA66024D-CA34-4AD8-BA34-A1DA49E2079D}"/>
    <cellStyle name="Merknad 2 15 2 5" xfId="17853" xr:uid="{296C8609-7C51-4433-A2E1-CDED10C35248}"/>
    <cellStyle name="Merknad 2 15 2 6" xfId="17854" xr:uid="{58ADE724-444D-42CE-B442-F3D061505276}"/>
    <cellStyle name="Merknad 2 15 2 7" xfId="6954" xr:uid="{F0BB6A93-D2D6-4B65-86F7-98AB77E54B88}"/>
    <cellStyle name="Merknad 2 15 3" xfId="2050" xr:uid="{136E3A35-859F-476A-8D7D-48D82551004D}"/>
    <cellStyle name="Merknad 2 15 3 2" xfId="2051" xr:uid="{547A6D3C-9DF3-4E77-8510-E3216DA4162C}"/>
    <cellStyle name="Merknad 2 15 3 2 2" xfId="17856" xr:uid="{D275E4CD-4F1A-48A4-A16D-7211603B0F0B}"/>
    <cellStyle name="Merknad 2 15 3 2 2 2" xfId="17857" xr:uid="{79887A2B-E6D1-4062-BEBE-526A96304D74}"/>
    <cellStyle name="Merknad 2 15 3 2 3" xfId="17858" xr:uid="{1261E045-3984-4AD9-A998-A16462981C5D}"/>
    <cellStyle name="Merknad 2 15 3 2 4" xfId="17859" xr:uid="{882703A4-7F4B-4D86-8D89-76E3E164EF4D}"/>
    <cellStyle name="Merknad 2 15 3 2 5" xfId="17855" xr:uid="{DD2B9CB8-7D51-4981-9905-C4C585918E5C}"/>
    <cellStyle name="Merknad 2 15 3 3" xfId="17860" xr:uid="{A3D2580E-15B4-4083-84B2-7796EC88CDB6}"/>
    <cellStyle name="Merknad 2 15 3 3 2" xfId="17861" xr:uid="{D8ECC398-5110-4CF1-B9AB-9763A68F1D67}"/>
    <cellStyle name="Merknad 2 15 3 4" xfId="17862" xr:uid="{F9A805E6-6F53-4F80-A973-B0038A07B720}"/>
    <cellStyle name="Merknad 2 15 3 5" xfId="17863" xr:uid="{AE6E68DB-5B7D-4E1D-BDD4-D0E380329889}"/>
    <cellStyle name="Merknad 2 15 3 6" xfId="17864" xr:uid="{18D263FE-D1AA-40F4-A332-C9A8E703A60D}"/>
    <cellStyle name="Merknad 2 15 3 7" xfId="6955" xr:uid="{B97FCFCA-F86A-456E-B150-346BDD399084}"/>
    <cellStyle name="Merknad 2 15 4" xfId="2052" xr:uid="{96698A7E-A8D4-4E3C-BC0E-B7B230D992EF}"/>
    <cellStyle name="Merknad 2 15 4 2" xfId="2053" xr:uid="{FB883B33-027B-4F2F-AFA6-9202BC050A4B}"/>
    <cellStyle name="Merknad 2 15 4 2 2" xfId="17866" xr:uid="{A0B544D9-F5FD-4112-BBDA-AFB714EE0D39}"/>
    <cellStyle name="Merknad 2 15 4 2 2 2" xfId="17867" xr:uid="{550B5F2A-911E-4E31-B922-6EFA8E5DFA68}"/>
    <cellStyle name="Merknad 2 15 4 2 3" xfId="17868" xr:uid="{E5D22CBA-8FD4-4449-871C-7560D4F2789A}"/>
    <cellStyle name="Merknad 2 15 4 2 4" xfId="17869" xr:uid="{9887E007-B26C-4BC4-A2F3-5D216A07453A}"/>
    <cellStyle name="Merknad 2 15 4 2 5" xfId="17865" xr:uid="{0518A77A-A775-41A9-AFDF-8E65FC21D612}"/>
    <cellStyle name="Merknad 2 15 4 3" xfId="17870" xr:uid="{5832D890-8587-4865-A299-EE4A4863D538}"/>
    <cellStyle name="Merknad 2 15 4 3 2" xfId="17871" xr:uid="{CB695B9D-E016-407E-89F6-3075B4BF2BD4}"/>
    <cellStyle name="Merknad 2 15 4 4" xfId="17872" xr:uid="{B8383B60-24A6-458D-BF22-D2CF7255F48D}"/>
    <cellStyle name="Merknad 2 15 4 5" xfId="17873" xr:uid="{ECD5CD1C-157D-4B34-AB07-6F692D1B3C9B}"/>
    <cellStyle name="Merknad 2 15 4 6" xfId="17874" xr:uid="{70A69373-0381-4798-B12A-7295729CF3D2}"/>
    <cellStyle name="Merknad 2 15 4 7" xfId="6956" xr:uid="{B762F921-30CE-4807-9BF6-F8636259A64F}"/>
    <cellStyle name="Merknad 2 15 5" xfId="2054" xr:uid="{60B84EE8-D4BC-44FB-AB93-D150009046A1}"/>
    <cellStyle name="Merknad 2 15 5 2" xfId="2055" xr:uid="{058BD07C-5808-4F48-AFBD-FBBF822540FB}"/>
    <cellStyle name="Merknad 2 15 5 2 2" xfId="17876" xr:uid="{19F459A2-64B1-4D62-9941-A00EBB3AD47A}"/>
    <cellStyle name="Merknad 2 15 5 2 3" xfId="17875" xr:uid="{D9991B6E-801B-431C-87B3-A3949DEA5E33}"/>
    <cellStyle name="Merknad 2 15 5 3" xfId="17877" xr:uid="{2F1CC96D-C238-4907-A3E1-66DE8CC47C2F}"/>
    <cellStyle name="Merknad 2 15 5 4" xfId="17878" xr:uid="{A76FF5E6-09CB-4E14-93D1-9356533CA04B}"/>
    <cellStyle name="Merknad 2 15 5 5" xfId="17879" xr:uid="{E7906B98-41A4-422A-97EE-C7F1CF2F2D38}"/>
    <cellStyle name="Merknad 2 15 5 6" xfId="6957" xr:uid="{C642A2E9-7840-4153-8216-A7E919D5BCD9}"/>
    <cellStyle name="Merknad 2 15 6" xfId="2056" xr:uid="{99CA96D4-83E5-4ABE-A236-B51933B8CCBD}"/>
    <cellStyle name="Merknad 2 15 6 2" xfId="2057" xr:uid="{80E9C212-3D69-4FC3-B213-24C098E056CC}"/>
    <cellStyle name="Merknad 2 15 6 2 2" xfId="17881" xr:uid="{EBE5C76A-1464-485E-8D08-579AD7F46948}"/>
    <cellStyle name="Merknad 2 15 6 2 3" xfId="17880" xr:uid="{39FE96B0-6812-4745-9723-3C92BE0224BF}"/>
    <cellStyle name="Merknad 2 15 6 3" xfId="17882" xr:uid="{27D79152-6A7F-4330-B058-09D863AA290E}"/>
    <cellStyle name="Merknad 2 15 6 4" xfId="17883" xr:uid="{96EF5186-B499-48F4-AB08-FE05D1ADE620}"/>
    <cellStyle name="Merknad 2 15 6 5" xfId="17884" xr:uid="{AD91FE90-1925-4FAD-B642-8C7F55C42DFB}"/>
    <cellStyle name="Merknad 2 15 6 6" xfId="6958" xr:uid="{D2AB5CA3-BA1B-4586-A600-BFA5530CFE50}"/>
    <cellStyle name="Merknad 2 15 7" xfId="2058" xr:uid="{3D664A6E-1076-4FF1-999D-C27098C45F02}"/>
    <cellStyle name="Merknad 2 15 7 2" xfId="2059" xr:uid="{41959FE3-B104-49B2-ADD5-3A4828E962EF}"/>
    <cellStyle name="Merknad 2 15 7 2 2" xfId="17886" xr:uid="{C56AE416-3A26-4E1C-9F7B-B5CA4E385A43}"/>
    <cellStyle name="Merknad 2 15 7 2 3" xfId="17885" xr:uid="{ED524C23-D88B-4118-8941-A54FFF0BDE80}"/>
    <cellStyle name="Merknad 2 15 7 3" xfId="17887" xr:uid="{6D925514-9686-46DE-9ACE-A2686777FBB8}"/>
    <cellStyle name="Merknad 2 15 7 4" xfId="17888" xr:uid="{4ED50C11-921D-4179-8ACE-3D4234A1C4E8}"/>
    <cellStyle name="Merknad 2 15 7 5" xfId="17889" xr:uid="{5A51BC6C-9B74-4939-B6AD-0D104F4000FA}"/>
    <cellStyle name="Merknad 2 15 7 6" xfId="6959" xr:uid="{82FA889F-A117-4B54-8A68-3A13396ABF05}"/>
    <cellStyle name="Merknad 2 15 8" xfId="2060" xr:uid="{E6705CD2-ABEE-416C-B260-697A7923AB39}"/>
    <cellStyle name="Merknad 2 15 8 2" xfId="17891" xr:uid="{4D7CE352-2863-4A17-B9C9-89D97760D2BC}"/>
    <cellStyle name="Merknad 2 15 8 3" xfId="17890" xr:uid="{459BBEB5-76BF-41C3-B59C-F9C838B8873B}"/>
    <cellStyle name="Merknad 2 15 9" xfId="5329" xr:uid="{44E26188-CC93-4D97-AA28-B713F1B7AE52}"/>
    <cellStyle name="Merknad 2 15 9 2" xfId="17892" xr:uid="{52952BE0-8766-4A01-A3CF-07FC8C4F06A3}"/>
    <cellStyle name="Merknad 2 16" xfId="2061" xr:uid="{6DD29DE6-35A2-4A86-BB9A-A5832CD6E0BD}"/>
    <cellStyle name="Merknad 2 16 10" xfId="5578" xr:uid="{D61556B8-0FF6-4DDE-9626-B4E5DA7745C5}"/>
    <cellStyle name="Merknad 2 16 10 2" xfId="17893" xr:uid="{06628FD5-86B4-41B0-92A5-F22393CA5C59}"/>
    <cellStyle name="Merknad 2 16 11" xfId="5914" xr:uid="{D7783B88-0F4F-460A-A2EC-399519E97DE5}"/>
    <cellStyle name="Merknad 2 16 11 2" xfId="17894" xr:uid="{9FD5CF21-A8DF-4A5E-8ABA-E72FF5975A0B}"/>
    <cellStyle name="Merknad 2 16 12" xfId="6142" xr:uid="{5466BA34-B8B2-454F-A546-8677500CCCAE}"/>
    <cellStyle name="Merknad 2 16 2" xfId="2062" xr:uid="{B1340714-E0FD-4474-90E8-05C5911B123A}"/>
    <cellStyle name="Merknad 2 16 2 2" xfId="2063" xr:uid="{AC07ADE2-5E6C-4C41-AF03-E85110A432FC}"/>
    <cellStyle name="Merknad 2 16 2 2 2" xfId="17896" xr:uid="{3F3C1D40-796A-4D19-A17A-377C91FDF86A}"/>
    <cellStyle name="Merknad 2 16 2 2 2 2" xfId="17897" xr:uid="{2CF311A6-4E17-497D-A5EE-AB0659C52BAB}"/>
    <cellStyle name="Merknad 2 16 2 2 3" xfId="17898" xr:uid="{7099C64F-6347-4F8F-AACC-70CBF0EC3309}"/>
    <cellStyle name="Merknad 2 16 2 2 4" xfId="17899" xr:uid="{06D514FB-A586-4127-8C0F-5B7357B06908}"/>
    <cellStyle name="Merknad 2 16 2 2 5" xfId="17895" xr:uid="{7F4C1A22-CD12-45DC-91EF-A5C4AAA7F69F}"/>
    <cellStyle name="Merknad 2 16 2 3" xfId="17900" xr:uid="{A4D727C8-67F3-448E-ADED-7A9F608EF27D}"/>
    <cellStyle name="Merknad 2 16 2 3 2" xfId="17901" xr:uid="{E84C4367-809B-4528-9808-D748D89DBD73}"/>
    <cellStyle name="Merknad 2 16 2 4" xfId="17902" xr:uid="{C8EACCBB-F080-4B9B-B689-FF39D5E7ADD6}"/>
    <cellStyle name="Merknad 2 16 2 5" xfId="17903" xr:uid="{8456E846-D7FA-470F-9EFD-D47ACB894865}"/>
    <cellStyle name="Merknad 2 16 2 6" xfId="17904" xr:uid="{02EBB6A0-CCBE-4F84-A065-665549EB2519}"/>
    <cellStyle name="Merknad 2 16 2 7" xfId="6960" xr:uid="{DE4D7FFE-1D18-4A69-A045-995EDE66F17E}"/>
    <cellStyle name="Merknad 2 16 3" xfId="2064" xr:uid="{B9D2AB97-A9CA-4FE6-8868-267217947EBD}"/>
    <cellStyle name="Merknad 2 16 3 2" xfId="2065" xr:uid="{7D805E8E-B28D-420D-8EE6-CAC55E85E729}"/>
    <cellStyle name="Merknad 2 16 3 2 2" xfId="17906" xr:uid="{5843C8E9-4961-44EC-AAC6-5D3696BED644}"/>
    <cellStyle name="Merknad 2 16 3 2 2 2" xfId="17907" xr:uid="{CEEDF835-F235-4426-8A33-423AE864AB16}"/>
    <cellStyle name="Merknad 2 16 3 2 3" xfId="17908" xr:uid="{E4E208CE-1A3A-4FCF-80E3-DB7D07FDBA2B}"/>
    <cellStyle name="Merknad 2 16 3 2 4" xfId="17909" xr:uid="{9A0A9CB5-21A3-4427-B834-F8B6FCE20BCF}"/>
    <cellStyle name="Merknad 2 16 3 2 5" xfId="17905" xr:uid="{EFA1BBBB-67B2-40C5-9686-E25020DBFBDB}"/>
    <cellStyle name="Merknad 2 16 3 3" xfId="17910" xr:uid="{0872D19B-3C76-45B0-A9D5-4A3C296A359B}"/>
    <cellStyle name="Merknad 2 16 3 3 2" xfId="17911" xr:uid="{5F21AE05-45E1-4A55-A21F-A130974B143A}"/>
    <cellStyle name="Merknad 2 16 3 4" xfId="17912" xr:uid="{6421B378-6B11-4C04-82E5-1E6C2C5A2C41}"/>
    <cellStyle name="Merknad 2 16 3 5" xfId="17913" xr:uid="{9CBDF895-A662-47C9-BDA5-31ED59322A0D}"/>
    <cellStyle name="Merknad 2 16 3 6" xfId="17914" xr:uid="{B0AB323D-2C85-4640-90BD-A36A613FC18C}"/>
    <cellStyle name="Merknad 2 16 3 7" xfId="6961" xr:uid="{97BBDCAA-D71C-4C45-8897-8378FC76427A}"/>
    <cellStyle name="Merknad 2 16 4" xfId="2066" xr:uid="{5A6595EC-0413-444C-9CA3-B946A94093F2}"/>
    <cellStyle name="Merknad 2 16 4 2" xfId="2067" xr:uid="{65E68340-7A64-4E22-93EE-3FF209FA7F1F}"/>
    <cellStyle name="Merknad 2 16 4 2 2" xfId="17916" xr:uid="{632E0F61-7341-4256-B8B7-842858E6507F}"/>
    <cellStyle name="Merknad 2 16 4 2 2 2" xfId="17917" xr:uid="{3A0C43A5-DBF1-43CA-9CF8-7646EC6A9B72}"/>
    <cellStyle name="Merknad 2 16 4 2 3" xfId="17918" xr:uid="{04C4BB8E-65C5-4985-9F98-88D9BE47674B}"/>
    <cellStyle name="Merknad 2 16 4 2 4" xfId="17919" xr:uid="{4CE3B587-5068-4210-B3EB-40ECB1E868AF}"/>
    <cellStyle name="Merknad 2 16 4 2 5" xfId="17915" xr:uid="{ED66FEAF-AC9C-4E59-9D8F-86460B74E313}"/>
    <cellStyle name="Merknad 2 16 4 3" xfId="17920" xr:uid="{8A7F086B-12C6-42E4-A26C-6AB03F85D739}"/>
    <cellStyle name="Merknad 2 16 4 3 2" xfId="17921" xr:uid="{E3C1EA39-DEFD-49AC-B8E9-F236113D2924}"/>
    <cellStyle name="Merknad 2 16 4 4" xfId="17922" xr:uid="{612A2C25-7324-4489-B66B-097DD937A7BD}"/>
    <cellStyle name="Merknad 2 16 4 5" xfId="17923" xr:uid="{527B3034-9B64-4570-BDCE-CCEB4E06C545}"/>
    <cellStyle name="Merknad 2 16 4 6" xfId="17924" xr:uid="{A7521674-8322-4BEA-B82E-E9AD97A41374}"/>
    <cellStyle name="Merknad 2 16 4 7" xfId="6962" xr:uid="{90708AE1-E08B-4766-81C0-C9CBA4C67609}"/>
    <cellStyle name="Merknad 2 16 5" xfId="2068" xr:uid="{198E02FA-4265-4A45-A608-BB59C93B376F}"/>
    <cellStyle name="Merknad 2 16 5 2" xfId="2069" xr:uid="{D5FFD1F4-8762-4183-8389-C52792A6DEBC}"/>
    <cellStyle name="Merknad 2 16 5 2 2" xfId="17926" xr:uid="{38CF8ECF-7A30-4131-8EEF-E6E420211A66}"/>
    <cellStyle name="Merknad 2 16 5 2 3" xfId="17925" xr:uid="{AD4290CE-6224-4678-B789-DD5972EB081E}"/>
    <cellStyle name="Merknad 2 16 5 3" xfId="17927" xr:uid="{6694732A-C257-4D2D-8AE9-4BD8C5214072}"/>
    <cellStyle name="Merknad 2 16 5 4" xfId="17928" xr:uid="{6C6D7AA0-AD5D-4226-8F93-D55885810043}"/>
    <cellStyle name="Merknad 2 16 5 5" xfId="17929" xr:uid="{0EC9E10B-D8E1-40E5-A2F1-C6124A0D6007}"/>
    <cellStyle name="Merknad 2 16 5 6" xfId="6963" xr:uid="{B43830BA-CA79-4DC4-B574-411DB1BD9695}"/>
    <cellStyle name="Merknad 2 16 6" xfId="2070" xr:uid="{2A501C33-40B5-4491-B65C-44BF44BD5A51}"/>
    <cellStyle name="Merknad 2 16 6 2" xfId="2071" xr:uid="{5592D5DB-2D59-49E5-8E18-310F51F66372}"/>
    <cellStyle name="Merknad 2 16 6 2 2" xfId="17931" xr:uid="{3B96E8C1-075F-49D4-B3FA-0716090AE7A0}"/>
    <cellStyle name="Merknad 2 16 6 2 3" xfId="17930" xr:uid="{5EC80B6D-CFFA-49C6-92CB-E924EE91A3F1}"/>
    <cellStyle name="Merknad 2 16 6 3" xfId="17932" xr:uid="{9B8BC189-BCF5-41A6-B28A-C79E2B8867B3}"/>
    <cellStyle name="Merknad 2 16 6 4" xfId="17933" xr:uid="{528E7EC0-5994-4FC4-BF6B-F9AACCA8586D}"/>
    <cellStyle name="Merknad 2 16 6 5" xfId="17934" xr:uid="{E351708C-08E5-4609-BB94-2CB616DE6923}"/>
    <cellStyle name="Merknad 2 16 6 6" xfId="6964" xr:uid="{D438D73B-0444-4A17-91D1-875462A25CBC}"/>
    <cellStyle name="Merknad 2 16 7" xfId="2072" xr:uid="{23ED1A1C-35CF-44B7-9E85-682EA5077999}"/>
    <cellStyle name="Merknad 2 16 7 2" xfId="2073" xr:uid="{7F1A330F-4F00-413B-ACC5-A0D657701039}"/>
    <cellStyle name="Merknad 2 16 7 2 2" xfId="17936" xr:uid="{E638E21C-7FC0-415E-9AE2-4E591AE658E2}"/>
    <cellStyle name="Merknad 2 16 7 2 3" xfId="17935" xr:uid="{9B1C5461-8248-4B52-B95D-C58EB4421BE1}"/>
    <cellStyle name="Merknad 2 16 7 3" xfId="17937" xr:uid="{03452F8E-DB72-42A4-AF22-252E96AC67A2}"/>
    <cellStyle name="Merknad 2 16 7 4" xfId="17938" xr:uid="{18335900-EA3B-4274-BF5B-07EC6E4A68E2}"/>
    <cellStyle name="Merknad 2 16 7 5" xfId="17939" xr:uid="{30D8CC44-E802-4BF4-8A2F-D95B2AF90562}"/>
    <cellStyle name="Merknad 2 16 7 6" xfId="6965" xr:uid="{C5A6ECA7-17AF-4222-8290-EC18FE666BDC}"/>
    <cellStyle name="Merknad 2 16 8" xfId="2074" xr:uid="{FF01A684-BBFA-4BD5-B01E-7B93369CCB60}"/>
    <cellStyle name="Merknad 2 16 8 2" xfId="17941" xr:uid="{FFBBD847-A119-44D2-B843-A5601A23F1E1}"/>
    <cellStyle name="Merknad 2 16 8 3" xfId="17940" xr:uid="{BD23B365-FA5A-458F-8613-9800592279AF}"/>
    <cellStyle name="Merknad 2 16 9" xfId="5330" xr:uid="{47E04723-D73A-460C-9A9F-1CA82E8B4014}"/>
    <cellStyle name="Merknad 2 16 9 2" xfId="17942" xr:uid="{7BF81BF6-2C7C-4717-A5C9-2A3161B61645}"/>
    <cellStyle name="Merknad 2 17" xfId="2075" xr:uid="{47D405F9-9BBC-4A83-82A4-853EB63E296B}"/>
    <cellStyle name="Merknad 2 17 10" xfId="5579" xr:uid="{D9E672F9-12EB-4881-AC08-3DD5BB45FB59}"/>
    <cellStyle name="Merknad 2 17 10 2" xfId="17943" xr:uid="{F4288B7A-C169-46DB-8F5D-D65641F9C284}"/>
    <cellStyle name="Merknad 2 17 11" xfId="5915" xr:uid="{EB79E053-E5DD-43CC-9D82-B9F8F001A456}"/>
    <cellStyle name="Merknad 2 17 11 2" xfId="17944" xr:uid="{716E6534-2469-49DE-8A4F-3BDFF52B0089}"/>
    <cellStyle name="Merknad 2 17 12" xfId="6143" xr:uid="{8969B84D-D17D-4E18-A6AB-B13BA7256466}"/>
    <cellStyle name="Merknad 2 17 2" xfId="2076" xr:uid="{8497742F-4581-46C5-8493-F02BB1C6BA9C}"/>
    <cellStyle name="Merknad 2 17 2 2" xfId="2077" xr:uid="{9AE25AC2-0A3C-4CB1-8F9B-77AD27D9FB69}"/>
    <cellStyle name="Merknad 2 17 2 2 2" xfId="17946" xr:uid="{A8C611C3-75A7-43CC-B460-E14BD0FB0D26}"/>
    <cellStyle name="Merknad 2 17 2 2 2 2" xfId="17947" xr:uid="{BC989AEB-04E9-4985-918E-61B976810CAC}"/>
    <cellStyle name="Merknad 2 17 2 2 3" xfId="17948" xr:uid="{575F4DA7-1C50-4D6D-928E-9BAE6107879C}"/>
    <cellStyle name="Merknad 2 17 2 2 4" xfId="17949" xr:uid="{79033E71-22FB-459A-83CF-31170EF8E5F9}"/>
    <cellStyle name="Merknad 2 17 2 2 5" xfId="17945" xr:uid="{868161F5-BE0C-4A8E-BB5E-73734B2FFFD6}"/>
    <cellStyle name="Merknad 2 17 2 3" xfId="17950" xr:uid="{756F8DE3-D501-4EB1-A278-8E36A36C9BDC}"/>
    <cellStyle name="Merknad 2 17 2 3 2" xfId="17951" xr:uid="{5B9E2686-8AAD-4668-B731-73342E881D75}"/>
    <cellStyle name="Merknad 2 17 2 4" xfId="17952" xr:uid="{9D600AE9-8D12-421B-9D56-40B0713EDD6A}"/>
    <cellStyle name="Merknad 2 17 2 5" xfId="17953" xr:uid="{B8F924B0-5835-48A8-BB31-EC3DF79326E4}"/>
    <cellStyle name="Merknad 2 17 2 6" xfId="17954" xr:uid="{CF30D467-40D9-4ABE-84BA-EAF9B4DDA742}"/>
    <cellStyle name="Merknad 2 17 2 7" xfId="6966" xr:uid="{6A770636-18EA-4730-83F0-A4A450D90BB4}"/>
    <cellStyle name="Merknad 2 17 3" xfId="2078" xr:uid="{70FDF284-816B-42A6-827C-8A0C54F9DBFB}"/>
    <cellStyle name="Merknad 2 17 3 2" xfId="2079" xr:uid="{7AA00D34-5507-4B66-B21F-FBCEFEF97CBF}"/>
    <cellStyle name="Merknad 2 17 3 2 2" xfId="17956" xr:uid="{A3726D4E-5FB2-4A9A-A30B-53777D691839}"/>
    <cellStyle name="Merknad 2 17 3 2 2 2" xfId="17957" xr:uid="{48AD121E-C6BC-47AC-B1FB-5D42D3CD3225}"/>
    <cellStyle name="Merknad 2 17 3 2 3" xfId="17958" xr:uid="{3E310714-4B85-47D8-A42F-63AF710AF7A3}"/>
    <cellStyle name="Merknad 2 17 3 2 4" xfId="17959" xr:uid="{40EA3F3B-FBE7-4B33-BFB7-57E865200D14}"/>
    <cellStyle name="Merknad 2 17 3 2 5" xfId="17955" xr:uid="{761975D0-1DCC-4DA1-805D-8D3C31D68411}"/>
    <cellStyle name="Merknad 2 17 3 3" xfId="17960" xr:uid="{632ED4DE-1041-44EF-9682-042C79E16123}"/>
    <cellStyle name="Merknad 2 17 3 3 2" xfId="17961" xr:uid="{618AB87F-A148-4C50-82FF-A4F5984D9C77}"/>
    <cellStyle name="Merknad 2 17 3 4" xfId="17962" xr:uid="{79CBAFF2-A3F9-47C3-99EC-9162DDF0F372}"/>
    <cellStyle name="Merknad 2 17 3 5" xfId="17963" xr:uid="{05070329-1C6D-4F7F-84C3-89DAC288EB54}"/>
    <cellStyle name="Merknad 2 17 3 6" xfId="17964" xr:uid="{CDF22387-3B9F-4ABB-AF8A-74AF1207BDAA}"/>
    <cellStyle name="Merknad 2 17 3 7" xfId="6967" xr:uid="{21AE7DCF-919A-4F9B-B3B6-95AA2B890ABB}"/>
    <cellStyle name="Merknad 2 17 4" xfId="2080" xr:uid="{921E77B2-7D67-4CA6-A765-F946E729D147}"/>
    <cellStyle name="Merknad 2 17 4 2" xfId="2081" xr:uid="{87BA6CF0-956B-4002-94E1-8BE891441450}"/>
    <cellStyle name="Merknad 2 17 4 2 2" xfId="17966" xr:uid="{2963EB40-9B24-4EEF-B48E-E1229D462483}"/>
    <cellStyle name="Merknad 2 17 4 2 2 2" xfId="17967" xr:uid="{63107BC2-5B4D-4F24-A129-27C9D3B4CA9E}"/>
    <cellStyle name="Merknad 2 17 4 2 3" xfId="17968" xr:uid="{E82B4E22-55FB-4E1E-8797-663CA91EB02E}"/>
    <cellStyle name="Merknad 2 17 4 2 4" xfId="17969" xr:uid="{F6D24D8E-A6E4-463A-AFBE-1B3B97F2B5A1}"/>
    <cellStyle name="Merknad 2 17 4 2 5" xfId="17965" xr:uid="{CD40E180-8E7B-469D-BA32-D316702432AB}"/>
    <cellStyle name="Merknad 2 17 4 3" xfId="17970" xr:uid="{59035CE6-976D-4EF0-8C80-345B056989C5}"/>
    <cellStyle name="Merknad 2 17 4 3 2" xfId="17971" xr:uid="{90E3C4EF-6B06-4EC8-A4F4-C06E930C2359}"/>
    <cellStyle name="Merknad 2 17 4 4" xfId="17972" xr:uid="{3AAA321D-680E-4B0B-A6FB-C5B52EE8A4EC}"/>
    <cellStyle name="Merknad 2 17 4 5" xfId="17973" xr:uid="{50DF0E93-0F37-4A4B-A1E3-747FC26A367D}"/>
    <cellStyle name="Merknad 2 17 4 6" xfId="17974" xr:uid="{C0F3BD72-0DDA-4594-96FF-1416870BFA1E}"/>
    <cellStyle name="Merknad 2 17 4 7" xfId="6968" xr:uid="{AE4A8CD1-396F-4A2F-A234-D15170C8CCC0}"/>
    <cellStyle name="Merknad 2 17 5" xfId="2082" xr:uid="{43AFEBFA-A418-4A10-8AE8-031958326E6F}"/>
    <cellStyle name="Merknad 2 17 5 2" xfId="2083" xr:uid="{29F7011D-76CC-452F-A2B4-F05F21228B42}"/>
    <cellStyle name="Merknad 2 17 5 2 2" xfId="17976" xr:uid="{886E3C0A-4C19-4CCB-9980-39DCF9420A09}"/>
    <cellStyle name="Merknad 2 17 5 2 3" xfId="17975" xr:uid="{96611D96-D853-497E-AC9E-BFCB3A16ADA8}"/>
    <cellStyle name="Merknad 2 17 5 3" xfId="17977" xr:uid="{5A5B021F-9BF2-4C25-B540-2D9BEDC85367}"/>
    <cellStyle name="Merknad 2 17 5 4" xfId="17978" xr:uid="{D3786F91-8FF9-42E9-839E-90F052A4AEA6}"/>
    <cellStyle name="Merknad 2 17 5 5" xfId="17979" xr:uid="{0EC3302E-A807-40D2-8771-BB954C9C2929}"/>
    <cellStyle name="Merknad 2 17 5 6" xfId="6969" xr:uid="{ACF94A28-424B-4569-8B8E-81289EA5ABC3}"/>
    <cellStyle name="Merknad 2 17 6" xfId="2084" xr:uid="{6FB3A9C3-178E-441B-8860-31837D5CB070}"/>
    <cellStyle name="Merknad 2 17 6 2" xfId="2085" xr:uid="{FD9454C1-465A-4C63-97EA-DC93ED2917A7}"/>
    <cellStyle name="Merknad 2 17 6 2 2" xfId="17981" xr:uid="{1CAA7F5D-F6FC-4404-BFAA-95A43462F44F}"/>
    <cellStyle name="Merknad 2 17 6 2 3" xfId="17980" xr:uid="{C559B0EB-E736-4ED3-8458-803B111A067C}"/>
    <cellStyle name="Merknad 2 17 6 3" xfId="17982" xr:uid="{2AAE531C-C4CB-4347-B57A-C0CB66C2F41C}"/>
    <cellStyle name="Merknad 2 17 6 4" xfId="17983" xr:uid="{179F670E-AC81-4FA8-B581-1F7413BE9474}"/>
    <cellStyle name="Merknad 2 17 6 5" xfId="17984" xr:uid="{2A7528CB-025E-4481-A3FF-A68B5B17EB83}"/>
    <cellStyle name="Merknad 2 17 6 6" xfId="6970" xr:uid="{F446B7BB-2835-4E2B-9CDF-5D62EAF463D9}"/>
    <cellStyle name="Merknad 2 17 7" xfId="2086" xr:uid="{3BEF26BD-6A6E-4A72-BA20-616CC7A944EE}"/>
    <cellStyle name="Merknad 2 17 7 2" xfId="2087" xr:uid="{8AE309D5-E34E-4586-A332-33400A92E100}"/>
    <cellStyle name="Merknad 2 17 7 2 2" xfId="17986" xr:uid="{2580CD67-4BB7-43E4-890B-CDF46449958C}"/>
    <cellStyle name="Merknad 2 17 7 2 3" xfId="17985" xr:uid="{7825847D-0E5F-4900-AD42-671873B99B98}"/>
    <cellStyle name="Merknad 2 17 7 3" xfId="17987" xr:uid="{36E55EA7-EFBC-4073-965A-9A649F85566D}"/>
    <cellStyle name="Merknad 2 17 7 4" xfId="17988" xr:uid="{43F0FEDE-49D3-4C91-BA4E-9CC59ACB2C8B}"/>
    <cellStyle name="Merknad 2 17 7 5" xfId="17989" xr:uid="{EA7D85D4-0AA2-4F01-9334-EA4421C95FE4}"/>
    <cellStyle name="Merknad 2 17 7 6" xfId="6971" xr:uid="{D74EBB84-6C4B-4653-AF60-4CE1310CEB78}"/>
    <cellStyle name="Merknad 2 17 8" xfId="2088" xr:uid="{869FF353-372D-4CC7-91BE-9482A28877D9}"/>
    <cellStyle name="Merknad 2 17 8 2" xfId="17991" xr:uid="{D04D4975-1121-44D9-A8D5-816E71B16EC1}"/>
    <cellStyle name="Merknad 2 17 8 3" xfId="17990" xr:uid="{A23409A3-1D5C-46DF-B75C-425788DED547}"/>
    <cellStyle name="Merknad 2 17 9" xfId="5331" xr:uid="{2711C518-F66E-4040-80AF-E9C889E89A77}"/>
    <cellStyle name="Merknad 2 17 9 2" xfId="17992" xr:uid="{35B91605-D6B3-43ED-A27F-73B1EAD21F5B}"/>
    <cellStyle name="Merknad 2 18" xfId="2089" xr:uid="{A26FF074-0A3E-400F-A870-088B0E8EE965}"/>
    <cellStyle name="Merknad 2 18 10" xfId="5580" xr:uid="{D048E8FB-91E8-4079-9ED8-D817A824D597}"/>
    <cellStyle name="Merknad 2 18 10 2" xfId="17993" xr:uid="{71C8A489-19F9-4001-A5B5-1D500A846D18}"/>
    <cellStyle name="Merknad 2 18 11" xfId="5916" xr:uid="{5D7A20E1-8F4C-46F9-8FC7-11DAB9851E3A}"/>
    <cellStyle name="Merknad 2 18 11 2" xfId="17994" xr:uid="{27D647BB-836E-4259-83BB-9BD28FB6E7AA}"/>
    <cellStyle name="Merknad 2 18 12" xfId="6144" xr:uid="{E19DC611-01FC-4223-8467-B3544FB2B609}"/>
    <cellStyle name="Merknad 2 18 2" xfId="2090" xr:uid="{EAEBE0DA-8670-4348-B9A1-DC7D8C48303F}"/>
    <cellStyle name="Merknad 2 18 2 2" xfId="2091" xr:uid="{10719453-B370-4188-9B95-956D7F5E7F85}"/>
    <cellStyle name="Merknad 2 18 2 2 2" xfId="17996" xr:uid="{BA2D62E7-32EC-4645-A93F-A63CA58BA8C3}"/>
    <cellStyle name="Merknad 2 18 2 2 2 2" xfId="17997" xr:uid="{EB6FF205-F7A4-4ED2-9E19-75FCD8DAD34D}"/>
    <cellStyle name="Merknad 2 18 2 2 3" xfId="17998" xr:uid="{0B0AD521-5DA3-4365-BBB5-F20DB1CC7FB0}"/>
    <cellStyle name="Merknad 2 18 2 2 4" xfId="17999" xr:uid="{E77424CD-6A82-4113-85FF-4A721CB2E216}"/>
    <cellStyle name="Merknad 2 18 2 2 5" xfId="17995" xr:uid="{86DECD3E-92D5-4D77-A460-06D32D25E428}"/>
    <cellStyle name="Merknad 2 18 2 3" xfId="18000" xr:uid="{FB673951-D5FA-43F9-B92F-4800A3F51643}"/>
    <cellStyle name="Merknad 2 18 2 3 2" xfId="18001" xr:uid="{60CBE46C-C90E-49CF-B9F1-340A256E19DB}"/>
    <cellStyle name="Merknad 2 18 2 4" xfId="18002" xr:uid="{534347C1-6796-40A9-ACAC-567DF8122D9C}"/>
    <cellStyle name="Merknad 2 18 2 5" xfId="18003" xr:uid="{A2CBC693-4315-4690-BA01-E4596F32B7EE}"/>
    <cellStyle name="Merknad 2 18 2 6" xfId="18004" xr:uid="{01962AC6-FB86-4158-8FF4-427CD642682A}"/>
    <cellStyle name="Merknad 2 18 2 7" xfId="6972" xr:uid="{1D9F7081-838E-484B-BB62-845FB3BF1C8B}"/>
    <cellStyle name="Merknad 2 18 3" xfId="2092" xr:uid="{6780AAC7-0054-432B-8940-2994FBFEE7D4}"/>
    <cellStyle name="Merknad 2 18 3 2" xfId="2093" xr:uid="{50EE19F3-6838-47DD-A430-E9AB9385168F}"/>
    <cellStyle name="Merknad 2 18 3 2 2" xfId="18006" xr:uid="{D092767B-8252-42DE-9816-9D91B43AB357}"/>
    <cellStyle name="Merknad 2 18 3 2 2 2" xfId="18007" xr:uid="{AF27FCC9-A072-4DD3-BF88-C053C3781FBB}"/>
    <cellStyle name="Merknad 2 18 3 2 3" xfId="18008" xr:uid="{637F7ED5-1CD3-454F-B45C-556966854798}"/>
    <cellStyle name="Merknad 2 18 3 2 4" xfId="18009" xr:uid="{BE48A9AE-9857-435E-A529-A3A9C360A22B}"/>
    <cellStyle name="Merknad 2 18 3 2 5" xfId="18005" xr:uid="{72DFD60D-1446-471E-8093-E3E6C8239582}"/>
    <cellStyle name="Merknad 2 18 3 3" xfId="18010" xr:uid="{B5A96A6E-2793-446C-96A5-F206FDB58E05}"/>
    <cellStyle name="Merknad 2 18 3 3 2" xfId="18011" xr:uid="{066082AF-97AE-4A05-BC00-435CFB520345}"/>
    <cellStyle name="Merknad 2 18 3 4" xfId="18012" xr:uid="{666FED5B-0E8E-4351-A5E7-C238AD239A3B}"/>
    <cellStyle name="Merknad 2 18 3 5" xfId="18013" xr:uid="{07E6A174-526A-42FC-89D9-E3AD05FB9F9F}"/>
    <cellStyle name="Merknad 2 18 3 6" xfId="18014" xr:uid="{C1F03D81-AAA3-4BBC-8C1A-04C512F533D7}"/>
    <cellStyle name="Merknad 2 18 3 7" xfId="6973" xr:uid="{E816F3A1-FCC0-494D-B1FA-7ABA065419A6}"/>
    <cellStyle name="Merknad 2 18 4" xfId="2094" xr:uid="{7E1199DB-53A1-475C-9EE5-091C18E68BD4}"/>
    <cellStyle name="Merknad 2 18 4 2" xfId="2095" xr:uid="{BE269405-108E-485B-99BE-2D13243AFD03}"/>
    <cellStyle name="Merknad 2 18 4 2 2" xfId="18016" xr:uid="{0066AE16-9C4C-45F2-8E0C-568D6CEB7C92}"/>
    <cellStyle name="Merknad 2 18 4 2 2 2" xfId="18017" xr:uid="{4213E7C2-F0A9-4866-913B-15528E7621DE}"/>
    <cellStyle name="Merknad 2 18 4 2 3" xfId="18018" xr:uid="{A5E3C0D3-CEC4-429B-A510-D4C2EEEC2FA9}"/>
    <cellStyle name="Merknad 2 18 4 2 4" xfId="18019" xr:uid="{1F1DA94F-270E-4C66-AB26-3DDC5273A3F1}"/>
    <cellStyle name="Merknad 2 18 4 2 5" xfId="18015" xr:uid="{514491EF-D661-4E06-85D8-8D18C0EAF91B}"/>
    <cellStyle name="Merknad 2 18 4 3" xfId="18020" xr:uid="{D5A11903-A350-4CA5-AC44-ABAE5CB79C3D}"/>
    <cellStyle name="Merknad 2 18 4 3 2" xfId="18021" xr:uid="{C85B6A33-12F8-45D1-9C3E-208961C4E592}"/>
    <cellStyle name="Merknad 2 18 4 4" xfId="18022" xr:uid="{EAB55AF6-11B4-4B1C-BD07-A3B8F287A6AA}"/>
    <cellStyle name="Merknad 2 18 4 5" xfId="18023" xr:uid="{3FE6B748-C5DC-49AC-A6F4-196341610098}"/>
    <cellStyle name="Merknad 2 18 4 6" xfId="18024" xr:uid="{7418F93D-6A9C-40BA-8A83-0654DACEFDD4}"/>
    <cellStyle name="Merknad 2 18 4 7" xfId="6974" xr:uid="{2DA2C41A-4098-4626-BEEE-5E9D9605C850}"/>
    <cellStyle name="Merknad 2 18 5" xfId="2096" xr:uid="{E55B9838-7EDF-4B66-A797-5719E1B8BC0F}"/>
    <cellStyle name="Merknad 2 18 5 2" xfId="2097" xr:uid="{0589E18C-4D9B-42ED-BBE7-456427D9CF2E}"/>
    <cellStyle name="Merknad 2 18 5 2 2" xfId="18026" xr:uid="{2210E785-3C48-4343-81DA-B1715081AC25}"/>
    <cellStyle name="Merknad 2 18 5 2 3" xfId="18025" xr:uid="{34847622-6048-4CDC-A0DB-D50505BEF5EE}"/>
    <cellStyle name="Merknad 2 18 5 3" xfId="18027" xr:uid="{DE88EE1B-71E2-4643-989D-4420BAC7AE25}"/>
    <cellStyle name="Merknad 2 18 5 4" xfId="18028" xr:uid="{F2CB4863-270B-4AFE-A3D6-44DC97A42139}"/>
    <cellStyle name="Merknad 2 18 5 5" xfId="18029" xr:uid="{CE0DA449-E578-4753-BDDE-5BCDC8667265}"/>
    <cellStyle name="Merknad 2 18 5 6" xfId="6975" xr:uid="{239469B9-2334-472A-89EC-ABC00CAFF97C}"/>
    <cellStyle name="Merknad 2 18 6" xfId="2098" xr:uid="{48FAC8D1-FCF0-42C0-859D-52FACB2E2C8E}"/>
    <cellStyle name="Merknad 2 18 6 2" xfId="2099" xr:uid="{4C5A133F-57E3-4D4A-9D45-A1399F874F35}"/>
    <cellStyle name="Merknad 2 18 6 2 2" xfId="18031" xr:uid="{52F5DDF0-8666-42A7-9E13-1A0A2C91E94C}"/>
    <cellStyle name="Merknad 2 18 6 2 3" xfId="18030" xr:uid="{6AD689A2-E5C9-4059-8365-F18CDC437B6D}"/>
    <cellStyle name="Merknad 2 18 6 3" xfId="18032" xr:uid="{F7CE7DF4-8636-4188-8211-C73AE98F97C1}"/>
    <cellStyle name="Merknad 2 18 6 4" xfId="18033" xr:uid="{0D3FFDAE-DB13-414C-9C4D-719ADD2C3E49}"/>
    <cellStyle name="Merknad 2 18 6 5" xfId="18034" xr:uid="{691B2C33-3A42-4D3F-89A0-D030487EB499}"/>
    <cellStyle name="Merknad 2 18 6 6" xfId="6976" xr:uid="{F28DF4A0-FD27-49C7-B54C-B1498D91FFC5}"/>
    <cellStyle name="Merknad 2 18 7" xfId="2100" xr:uid="{5F2D26EC-58D5-492B-B913-F15900C407E7}"/>
    <cellStyle name="Merknad 2 18 7 2" xfId="2101" xr:uid="{16D7DAEF-BD5C-49C5-A684-872A31A59949}"/>
    <cellStyle name="Merknad 2 18 7 2 2" xfId="18036" xr:uid="{AC54B9A9-655B-49B2-8582-531548B729F4}"/>
    <cellStyle name="Merknad 2 18 7 2 3" xfId="18035" xr:uid="{18257B5D-4CAF-477D-BA1E-C5A82405EF0B}"/>
    <cellStyle name="Merknad 2 18 7 3" xfId="18037" xr:uid="{3FD9F3FC-4A05-448B-A22B-7958F23EE518}"/>
    <cellStyle name="Merknad 2 18 7 4" xfId="18038" xr:uid="{C9C39076-D248-4B57-9F28-4EEC75627F2B}"/>
    <cellStyle name="Merknad 2 18 7 5" xfId="18039" xr:uid="{7D7466A6-31FC-49C7-92EA-3DDEF26400FE}"/>
    <cellStyle name="Merknad 2 18 7 6" xfId="6977" xr:uid="{255DDC78-1ECC-4ACE-8A3F-68386F3DA20B}"/>
    <cellStyle name="Merknad 2 18 8" xfId="2102" xr:uid="{93FB5294-A2CD-4702-9D08-3ABAE32E2883}"/>
    <cellStyle name="Merknad 2 18 8 2" xfId="18041" xr:uid="{4981DDCD-79FD-4DC9-82D6-9AC0244682C1}"/>
    <cellStyle name="Merknad 2 18 8 3" xfId="18040" xr:uid="{A0843034-D17A-40C2-BFB5-6FF69CDEE391}"/>
    <cellStyle name="Merknad 2 18 9" xfId="5332" xr:uid="{192993BD-A7F1-46C6-8239-8157C26E7D7B}"/>
    <cellStyle name="Merknad 2 18 9 2" xfId="18042" xr:uid="{3F4BFBB5-6B3B-47BB-9351-9E429E0D9B81}"/>
    <cellStyle name="Merknad 2 19" xfId="2103" xr:uid="{66D45179-552C-4775-9347-89013BB3B6E0}"/>
    <cellStyle name="Merknad 2 19 10" xfId="5581" xr:uid="{97683D91-B5A8-4150-A6D4-8377D62DC189}"/>
    <cellStyle name="Merknad 2 19 10 2" xfId="18043" xr:uid="{13A42998-FD5D-4EFB-8619-6DC0BCD7CB8C}"/>
    <cellStyle name="Merknad 2 19 11" xfId="5917" xr:uid="{2558D1B6-1EFB-4CC7-BF55-C828B534CA8C}"/>
    <cellStyle name="Merknad 2 19 11 2" xfId="18044" xr:uid="{F663F8EF-979F-4BA3-B669-36C11F2FEBA7}"/>
    <cellStyle name="Merknad 2 19 12" xfId="6145" xr:uid="{094193BE-2F91-437A-B5C4-82A27B51B6C3}"/>
    <cellStyle name="Merknad 2 19 2" xfId="2104" xr:uid="{F33B4C4E-20DE-4925-9644-B705611B7ECB}"/>
    <cellStyle name="Merknad 2 19 2 2" xfId="2105" xr:uid="{9CC63425-C94F-48B9-9D75-24E2E1122311}"/>
    <cellStyle name="Merknad 2 19 2 2 2" xfId="18046" xr:uid="{DBFD943D-7F1F-499B-B91B-B66EC2903BA6}"/>
    <cellStyle name="Merknad 2 19 2 2 2 2" xfId="18047" xr:uid="{9E1D7387-5D03-4200-B6C9-E113DCEE9595}"/>
    <cellStyle name="Merknad 2 19 2 2 3" xfId="18048" xr:uid="{16950D68-7686-45E3-B6C9-B851086AC44E}"/>
    <cellStyle name="Merknad 2 19 2 2 4" xfId="18049" xr:uid="{4FB960F7-D7ED-4CFF-A1AB-F2878BC4485C}"/>
    <cellStyle name="Merknad 2 19 2 2 5" xfId="18045" xr:uid="{48E52080-780E-4122-BDE8-15B93E607698}"/>
    <cellStyle name="Merknad 2 19 2 3" xfId="18050" xr:uid="{568EBC67-7265-4FD8-9BD3-40915A849BB1}"/>
    <cellStyle name="Merknad 2 19 2 3 2" xfId="18051" xr:uid="{84C10327-8666-498B-94AD-C4A9BE4A517C}"/>
    <cellStyle name="Merknad 2 19 2 4" xfId="18052" xr:uid="{4B91AFB7-2F4C-40A9-A404-B3A37E6A0A94}"/>
    <cellStyle name="Merknad 2 19 2 5" xfId="18053" xr:uid="{2AF8AA44-0FAF-476C-9254-F8C73468D892}"/>
    <cellStyle name="Merknad 2 19 2 6" xfId="18054" xr:uid="{CFAA60DE-1986-42DC-92F3-123B7E1CA76F}"/>
    <cellStyle name="Merknad 2 19 2 7" xfId="6978" xr:uid="{796D3DF4-1B87-4310-8D98-2710447E4B41}"/>
    <cellStyle name="Merknad 2 19 3" xfId="2106" xr:uid="{3C08B1DE-70AB-4905-BB5E-B34ED68ED748}"/>
    <cellStyle name="Merknad 2 19 3 2" xfId="2107" xr:uid="{F56DB67B-E12A-470E-A849-1501BCA6D127}"/>
    <cellStyle name="Merknad 2 19 3 2 2" xfId="18056" xr:uid="{E9737353-B413-4498-B16E-3F96F6BBCB2B}"/>
    <cellStyle name="Merknad 2 19 3 2 2 2" xfId="18057" xr:uid="{861731E5-E0A4-4FD5-989E-88898185378E}"/>
    <cellStyle name="Merknad 2 19 3 2 3" xfId="18058" xr:uid="{EFD987A3-326E-4713-AC66-585B7FE36B79}"/>
    <cellStyle name="Merknad 2 19 3 2 4" xfId="18059" xr:uid="{C2D26130-0151-4740-95B8-9E0C5FFF0C9B}"/>
    <cellStyle name="Merknad 2 19 3 2 5" xfId="18055" xr:uid="{7B14D4C1-143E-4AEA-BB00-640DEA76B87D}"/>
    <cellStyle name="Merknad 2 19 3 3" xfId="18060" xr:uid="{0DC14E5F-1189-45CB-B3DA-42032A8A9CD4}"/>
    <cellStyle name="Merknad 2 19 3 3 2" xfId="18061" xr:uid="{648BFB01-84A0-4A57-B046-9FAB050E23D8}"/>
    <cellStyle name="Merknad 2 19 3 4" xfId="18062" xr:uid="{2CAD35EB-0FFE-434F-B6DE-8B7424E2E0E8}"/>
    <cellStyle name="Merknad 2 19 3 5" xfId="18063" xr:uid="{34CD3A74-2265-4ED3-99A2-FE361590FC5A}"/>
    <cellStyle name="Merknad 2 19 3 6" xfId="18064" xr:uid="{F03D1F38-599B-4BCD-B7F6-E09D036BA6A0}"/>
    <cellStyle name="Merknad 2 19 3 7" xfId="6979" xr:uid="{AE992922-716A-4B60-ACE7-8D442E009E24}"/>
    <cellStyle name="Merknad 2 19 4" xfId="2108" xr:uid="{35D4CEE6-CDFE-4013-9AF2-8FAF1F18AEE5}"/>
    <cellStyle name="Merknad 2 19 4 2" xfId="2109" xr:uid="{E8146647-5F28-4C38-91E1-CF88B8F92F7D}"/>
    <cellStyle name="Merknad 2 19 4 2 2" xfId="18066" xr:uid="{4BAD0B0D-A272-408F-AFB5-D3E72269BE1D}"/>
    <cellStyle name="Merknad 2 19 4 2 2 2" xfId="18067" xr:uid="{433DF1B9-4337-4EDC-AF4A-DB26117FB12F}"/>
    <cellStyle name="Merknad 2 19 4 2 3" xfId="18068" xr:uid="{CB44A9DA-1A60-4F28-A938-BB79390DF100}"/>
    <cellStyle name="Merknad 2 19 4 2 4" xfId="18069" xr:uid="{B5F78E92-BE0C-4C36-B820-FD747C0A6975}"/>
    <cellStyle name="Merknad 2 19 4 2 5" xfId="18065" xr:uid="{AB01B866-8E03-44D2-8F7E-CC00D3AE0CFB}"/>
    <cellStyle name="Merknad 2 19 4 3" xfId="18070" xr:uid="{918C7532-71D6-4062-8161-F6E8C2F43214}"/>
    <cellStyle name="Merknad 2 19 4 3 2" xfId="18071" xr:uid="{BA56DBA1-FD4F-4FAB-A7DC-F051B0E266ED}"/>
    <cellStyle name="Merknad 2 19 4 4" xfId="18072" xr:uid="{171F9CF3-A8D4-407B-8331-2C0CF13160DC}"/>
    <cellStyle name="Merknad 2 19 4 5" xfId="18073" xr:uid="{6B2E9069-5C87-47FC-AA1E-F89AD3CD9964}"/>
    <cellStyle name="Merknad 2 19 4 6" xfId="18074" xr:uid="{0BDFA904-C8B6-4C5C-9C8E-79D670ABFB0B}"/>
    <cellStyle name="Merknad 2 19 4 7" xfId="6980" xr:uid="{EC0A66C4-0AFB-4893-8559-A97A25DE6FEE}"/>
    <cellStyle name="Merknad 2 19 5" xfId="2110" xr:uid="{26087ECD-79BB-46F3-9C69-75A507BDECEC}"/>
    <cellStyle name="Merknad 2 19 5 2" xfId="2111" xr:uid="{86BB63E3-31B2-4D18-99FA-384411367A46}"/>
    <cellStyle name="Merknad 2 19 5 2 2" xfId="18076" xr:uid="{5AFFCC98-F483-4E1C-9B75-99A7B346EB81}"/>
    <cellStyle name="Merknad 2 19 5 2 3" xfId="18075" xr:uid="{0460BEB0-2197-4928-B695-CF03E59EFBCA}"/>
    <cellStyle name="Merknad 2 19 5 3" xfId="18077" xr:uid="{EA9E442C-27F7-47F4-A92D-24F9F9CC9101}"/>
    <cellStyle name="Merknad 2 19 5 4" xfId="18078" xr:uid="{9010E6A2-127A-4FAD-812F-24E6A9D2FBE7}"/>
    <cellStyle name="Merknad 2 19 5 5" xfId="18079" xr:uid="{7FE1E057-8721-4324-B772-54B55D628DFD}"/>
    <cellStyle name="Merknad 2 19 5 6" xfId="6981" xr:uid="{54790E84-99D0-47E9-9110-C3D1F6E2EE43}"/>
    <cellStyle name="Merknad 2 19 6" xfId="2112" xr:uid="{90945108-9424-4998-ABF5-D2388D64B2E6}"/>
    <cellStyle name="Merknad 2 19 6 2" xfId="2113" xr:uid="{E225ABE5-494F-4621-A74F-AB796F967572}"/>
    <cellStyle name="Merknad 2 19 6 2 2" xfId="18081" xr:uid="{84E2A6D9-3178-478D-9654-0B929C6BE5EE}"/>
    <cellStyle name="Merknad 2 19 6 2 3" xfId="18080" xr:uid="{1AEFEF39-200B-459B-82E5-9662D9397ECD}"/>
    <cellStyle name="Merknad 2 19 6 3" xfId="18082" xr:uid="{27E5296D-AD39-4BB3-937B-1AA309CF7AED}"/>
    <cellStyle name="Merknad 2 19 6 4" xfId="18083" xr:uid="{8488EAAC-74CD-436F-BAC7-F8E5F2E60FE2}"/>
    <cellStyle name="Merknad 2 19 6 5" xfId="18084" xr:uid="{3B193868-3B54-44C1-881E-675335FCA8F6}"/>
    <cellStyle name="Merknad 2 19 6 6" xfId="6982" xr:uid="{A129E796-AFF7-4BF3-87A3-F8BD04F006C5}"/>
    <cellStyle name="Merknad 2 19 7" xfId="2114" xr:uid="{CDBC9534-D623-4079-8CBC-67E9A1CD8149}"/>
    <cellStyle name="Merknad 2 19 7 2" xfId="2115" xr:uid="{099353C6-B2F4-4411-886C-381DBFC87D7A}"/>
    <cellStyle name="Merknad 2 19 7 2 2" xfId="18086" xr:uid="{DB1B66CF-55CC-4996-95F7-323325C7DC83}"/>
    <cellStyle name="Merknad 2 19 7 2 3" xfId="18085" xr:uid="{9A81A0B2-FD0F-4F6A-BFBE-FFDD1CF7F67C}"/>
    <cellStyle name="Merknad 2 19 7 3" xfId="18087" xr:uid="{17F76281-19EC-4850-89FD-BE01D85E96AD}"/>
    <cellStyle name="Merknad 2 19 7 4" xfId="18088" xr:uid="{82566744-E771-4F23-88A2-E4BFDC2B390B}"/>
    <cellStyle name="Merknad 2 19 7 5" xfId="18089" xr:uid="{6AA737A3-7680-4799-97A4-870889445154}"/>
    <cellStyle name="Merknad 2 19 7 6" xfId="6983" xr:uid="{A76835FF-FD91-45FF-8775-80217772508E}"/>
    <cellStyle name="Merknad 2 19 8" xfId="2116" xr:uid="{B6913154-E51E-402A-BE2D-1636D6C50EF3}"/>
    <cellStyle name="Merknad 2 19 8 2" xfId="18091" xr:uid="{9ABD7A23-A7C1-4B1E-B8C9-35D8CBCFC805}"/>
    <cellStyle name="Merknad 2 19 8 3" xfId="18090" xr:uid="{184CBE76-4C5E-4BC6-929C-26E8976274B9}"/>
    <cellStyle name="Merknad 2 19 9" xfId="5333" xr:uid="{23AE8DC9-68E6-4691-8EEB-F60022879AC8}"/>
    <cellStyle name="Merknad 2 19 9 2" xfId="18092" xr:uid="{130FCD06-CEA7-4163-A073-270B510AD7AE}"/>
    <cellStyle name="Merknad 2 2" xfId="2117" xr:uid="{32D34894-8FC8-4A30-BE3D-3B44F7D1E766}"/>
    <cellStyle name="Merknad 2 2 10" xfId="2118" xr:uid="{4F274DBD-786C-45CF-A66D-E16F184606BA}"/>
    <cellStyle name="Merknad 2 2 10 10" xfId="5582" xr:uid="{70BBE8FB-4A61-46DF-86D5-689A4BF3D6A8}"/>
    <cellStyle name="Merknad 2 2 10 10 2" xfId="18093" xr:uid="{2C5A370A-AC58-4DDB-913A-7D722AB698DB}"/>
    <cellStyle name="Merknad 2 2 10 11" xfId="5918" xr:uid="{7C13B3CA-5CCF-42AD-9707-4FC6DFDFFF3A}"/>
    <cellStyle name="Merknad 2 2 10 11 2" xfId="18094" xr:uid="{CFD4D21B-E7B1-4DC2-AC06-B36F4B24241B}"/>
    <cellStyle name="Merknad 2 2 10 12" xfId="6146" xr:uid="{D2112460-A8A8-487D-B433-7C418C2C21DB}"/>
    <cellStyle name="Merknad 2 2 10 2" xfId="2119" xr:uid="{5AF49BED-08BD-4247-A1B9-5F96D141488F}"/>
    <cellStyle name="Merknad 2 2 10 2 2" xfId="2120" xr:uid="{15011E87-8347-496B-B455-2FF6B70331C8}"/>
    <cellStyle name="Merknad 2 2 10 2 2 2" xfId="18096" xr:uid="{4D6847B4-D9E3-41E8-8C32-CF29B140EAF8}"/>
    <cellStyle name="Merknad 2 2 10 2 2 2 2" xfId="18097" xr:uid="{A940D96F-D09F-4B61-9CFF-785F16D5B210}"/>
    <cellStyle name="Merknad 2 2 10 2 2 3" xfId="18098" xr:uid="{8B5EC4DB-3E0E-4651-A99A-492B556D016A}"/>
    <cellStyle name="Merknad 2 2 10 2 2 4" xfId="18099" xr:uid="{1B55ED0B-EB96-4CEC-9BF5-BEF0F1066C83}"/>
    <cellStyle name="Merknad 2 2 10 2 2 5" xfId="18095" xr:uid="{41128D08-08EB-4CCC-956F-C4FD270FFE71}"/>
    <cellStyle name="Merknad 2 2 10 2 3" xfId="18100" xr:uid="{B8B3FE2A-A194-49F1-B736-3E7584D2D1C4}"/>
    <cellStyle name="Merknad 2 2 10 2 3 2" xfId="18101" xr:uid="{F952B0D4-980C-4A88-B0BD-238CB6CD7FBA}"/>
    <cellStyle name="Merknad 2 2 10 2 4" xfId="18102" xr:uid="{78278E13-9351-49D5-89C2-7899E84B8414}"/>
    <cellStyle name="Merknad 2 2 10 2 5" xfId="18103" xr:uid="{3015C6C7-4507-43A7-A9D0-02FD261F28C7}"/>
    <cellStyle name="Merknad 2 2 10 2 6" xfId="18104" xr:uid="{46ED0015-9779-4530-8720-4B0AE9183777}"/>
    <cellStyle name="Merknad 2 2 10 2 7" xfId="6984" xr:uid="{CA3E2F4F-5F0F-4392-AE53-94462BC2A693}"/>
    <cellStyle name="Merknad 2 2 10 3" xfId="2121" xr:uid="{84CB4536-C653-4C0E-A12E-1BEA00C54BD5}"/>
    <cellStyle name="Merknad 2 2 10 3 2" xfId="2122" xr:uid="{8BD02B31-74B0-40B3-95D6-66FE75DFB8CC}"/>
    <cellStyle name="Merknad 2 2 10 3 2 2" xfId="18106" xr:uid="{1EE273DE-C83B-4434-99CA-A40A8A8167BB}"/>
    <cellStyle name="Merknad 2 2 10 3 2 2 2" xfId="18107" xr:uid="{850AAB3D-08BF-44E6-80F2-16BFB200871B}"/>
    <cellStyle name="Merknad 2 2 10 3 2 3" xfId="18108" xr:uid="{9A5EDD41-C1AA-4AF0-84D1-8308432C7A09}"/>
    <cellStyle name="Merknad 2 2 10 3 2 4" xfId="18109" xr:uid="{A33730F8-A5F1-4CFD-B08F-B21E03F67E10}"/>
    <cellStyle name="Merknad 2 2 10 3 2 5" xfId="18105" xr:uid="{C1A2B918-E606-49EE-B5AC-32CEDC2C7CC9}"/>
    <cellStyle name="Merknad 2 2 10 3 3" xfId="18110" xr:uid="{091C5734-7C74-4814-AF1B-CA48DAE35D9B}"/>
    <cellStyle name="Merknad 2 2 10 3 3 2" xfId="18111" xr:uid="{F6228D53-C85C-4025-A6E3-DDD889E6121B}"/>
    <cellStyle name="Merknad 2 2 10 3 4" xfId="18112" xr:uid="{1E086CCC-FE19-48FE-8DD9-A3ECBA006285}"/>
    <cellStyle name="Merknad 2 2 10 3 5" xfId="18113" xr:uid="{1CAC2A65-72B5-42C5-9641-0EADB2130721}"/>
    <cellStyle name="Merknad 2 2 10 3 6" xfId="18114" xr:uid="{CD3C4139-CE9B-47B4-A9DF-2A85295E3698}"/>
    <cellStyle name="Merknad 2 2 10 3 7" xfId="6985" xr:uid="{4BE34AA4-2D10-4CA9-AA90-0DC63F9A0BCE}"/>
    <cellStyle name="Merknad 2 2 10 4" xfId="2123" xr:uid="{12EC6A8B-C246-4E23-B221-89AF5ECDDE4B}"/>
    <cellStyle name="Merknad 2 2 10 4 2" xfId="2124" xr:uid="{E271BAA5-3CEF-4794-8683-248CEC2FCD50}"/>
    <cellStyle name="Merknad 2 2 10 4 2 2" xfId="18116" xr:uid="{8D159A95-32B8-40B9-A043-909226B7928D}"/>
    <cellStyle name="Merknad 2 2 10 4 2 2 2" xfId="18117" xr:uid="{94E96CB1-A3B2-45E3-AAEF-8B447C7E5805}"/>
    <cellStyle name="Merknad 2 2 10 4 2 3" xfId="18118" xr:uid="{A73EF80C-DB4A-41A4-AB38-A246EA8260E3}"/>
    <cellStyle name="Merknad 2 2 10 4 2 4" xfId="18119" xr:uid="{1A0994D2-3516-4EEC-918E-348F2763F450}"/>
    <cellStyle name="Merknad 2 2 10 4 2 5" xfId="18115" xr:uid="{C9B43BA0-306B-41B7-AF9A-1FB957922957}"/>
    <cellStyle name="Merknad 2 2 10 4 3" xfId="18120" xr:uid="{D2582B7C-0463-484F-AD80-5FBB248A1615}"/>
    <cellStyle name="Merknad 2 2 10 4 3 2" xfId="18121" xr:uid="{A07640AB-DCE2-4F96-BFFB-1AD39739D43F}"/>
    <cellStyle name="Merknad 2 2 10 4 4" xfId="18122" xr:uid="{770BF1D9-ACC2-4DE1-A330-9953691B6D74}"/>
    <cellStyle name="Merknad 2 2 10 4 5" xfId="18123" xr:uid="{6A449EF8-31E1-48F4-8BAC-BAABC59808F4}"/>
    <cellStyle name="Merknad 2 2 10 4 6" xfId="18124" xr:uid="{861A0ECF-8332-407F-810C-D3514337FD9F}"/>
    <cellStyle name="Merknad 2 2 10 4 7" xfId="6986" xr:uid="{158F39F6-4076-4FCE-A76A-1EB00D383F1C}"/>
    <cellStyle name="Merknad 2 2 10 5" xfId="2125" xr:uid="{720F9161-5977-4D26-A382-EA290D6D7AE6}"/>
    <cellStyle name="Merknad 2 2 10 5 2" xfId="2126" xr:uid="{292153D3-1176-43CD-93F8-7014A79C5911}"/>
    <cellStyle name="Merknad 2 2 10 5 2 2" xfId="18126" xr:uid="{906319D2-5B35-4039-BAB3-1B6B74319F4E}"/>
    <cellStyle name="Merknad 2 2 10 5 2 3" xfId="18125" xr:uid="{6BDCE926-AFEA-4B69-883F-7BB40CC0B341}"/>
    <cellStyle name="Merknad 2 2 10 5 3" xfId="18127" xr:uid="{9C83FF85-DED6-42B3-A339-0D21AA0DD9AE}"/>
    <cellStyle name="Merknad 2 2 10 5 4" xfId="18128" xr:uid="{2327A430-1BE6-4CFA-B92A-6D584534DE34}"/>
    <cellStyle name="Merknad 2 2 10 5 5" xfId="18129" xr:uid="{5139142B-DB86-405B-98E6-91B14AA925CF}"/>
    <cellStyle name="Merknad 2 2 10 5 6" xfId="6987" xr:uid="{CA9DC4AD-24DF-4B8A-A126-8965BF7448C7}"/>
    <cellStyle name="Merknad 2 2 10 6" xfId="2127" xr:uid="{19CB72CE-DE91-4BF9-A4B9-9BB6B0B8BB32}"/>
    <cellStyle name="Merknad 2 2 10 6 2" xfId="2128" xr:uid="{A9302A15-D48C-4A58-B1F9-0320D287FEBB}"/>
    <cellStyle name="Merknad 2 2 10 6 2 2" xfId="18131" xr:uid="{3545322D-633A-4048-BBEE-8DCBC33CE636}"/>
    <cellStyle name="Merknad 2 2 10 6 2 3" xfId="18130" xr:uid="{8CA5445F-9324-4355-8842-5C0067C60BCF}"/>
    <cellStyle name="Merknad 2 2 10 6 3" xfId="18132" xr:uid="{C0D59963-0148-44A8-BC03-85FAFBD250C4}"/>
    <cellStyle name="Merknad 2 2 10 6 4" xfId="18133" xr:uid="{4B40C15C-257D-461C-98CF-D83B8D98D71A}"/>
    <cellStyle name="Merknad 2 2 10 6 5" xfId="18134" xr:uid="{4D79AF7C-1F82-4229-B4C5-ED29E5EA3A25}"/>
    <cellStyle name="Merknad 2 2 10 6 6" xfId="6988" xr:uid="{808268A9-37D1-4210-B394-3EBBC76F546E}"/>
    <cellStyle name="Merknad 2 2 10 7" xfId="2129" xr:uid="{76025406-B662-4317-949C-D4284B48B96D}"/>
    <cellStyle name="Merknad 2 2 10 7 2" xfId="2130" xr:uid="{828663A0-D7CD-4ED7-90B0-F274B29E8BBC}"/>
    <cellStyle name="Merknad 2 2 10 7 2 2" xfId="18136" xr:uid="{102072FB-CEA6-4B79-AE11-B6BE0505259C}"/>
    <cellStyle name="Merknad 2 2 10 7 2 3" xfId="18135" xr:uid="{FA572C17-224F-4E79-8C4C-9BA77773A07A}"/>
    <cellStyle name="Merknad 2 2 10 7 3" xfId="18137" xr:uid="{D8FDEC6C-1044-459B-AB8F-63DA4E359934}"/>
    <cellStyle name="Merknad 2 2 10 7 4" xfId="18138" xr:uid="{65979444-3A62-4E7C-947F-168CF7CD23B9}"/>
    <cellStyle name="Merknad 2 2 10 7 5" xfId="18139" xr:uid="{1272312F-9937-46F0-AFE5-529D8E440A14}"/>
    <cellStyle name="Merknad 2 2 10 7 6" xfId="6989" xr:uid="{0BB845E9-4A55-4344-BB99-E4CB09826D33}"/>
    <cellStyle name="Merknad 2 2 10 8" xfId="2131" xr:uid="{B9DD28F3-62C3-4DAD-AF5F-6F3BD9F10D68}"/>
    <cellStyle name="Merknad 2 2 10 8 2" xfId="18141" xr:uid="{108CA619-2759-4834-A6C0-C72F27A44920}"/>
    <cellStyle name="Merknad 2 2 10 8 3" xfId="18140" xr:uid="{5B8013E9-B567-4076-86CA-249DCECFA3BC}"/>
    <cellStyle name="Merknad 2 2 10 9" xfId="5335" xr:uid="{79028772-8359-4DD1-8552-F845048F388B}"/>
    <cellStyle name="Merknad 2 2 10 9 2" xfId="18142" xr:uid="{FE92EE49-5E02-43A2-B78E-035B1C474671}"/>
    <cellStyle name="Merknad 2 2 11" xfId="2132" xr:uid="{0EB1E64F-28B5-4036-8467-159EE31ADBAD}"/>
    <cellStyle name="Merknad 2 2 11 10" xfId="5583" xr:uid="{0A910FA7-6044-48A9-98F6-38EA320065E2}"/>
    <cellStyle name="Merknad 2 2 11 10 2" xfId="18143" xr:uid="{FB5574F9-A9FA-49B2-B4CB-375C28218CCE}"/>
    <cellStyle name="Merknad 2 2 11 11" xfId="5919" xr:uid="{CE7753C9-9423-41AC-96C3-8F96F7137D03}"/>
    <cellStyle name="Merknad 2 2 11 11 2" xfId="18144" xr:uid="{C7C77B58-D417-42DD-9B2D-A788A11FD9BF}"/>
    <cellStyle name="Merknad 2 2 11 12" xfId="6147" xr:uid="{2CA7B35E-96D0-4244-A737-FA6ABB3AC7B6}"/>
    <cellStyle name="Merknad 2 2 11 2" xfId="2133" xr:uid="{DB82F045-134E-4B13-BA5B-B1A5C6BD6008}"/>
    <cellStyle name="Merknad 2 2 11 2 2" xfId="2134" xr:uid="{D57EB2EC-9C03-4B47-BED7-D44D32A3D6E1}"/>
    <cellStyle name="Merknad 2 2 11 2 2 2" xfId="18146" xr:uid="{E2F99AF8-062F-4EAD-9D13-84FCC613E308}"/>
    <cellStyle name="Merknad 2 2 11 2 2 2 2" xfId="18147" xr:uid="{F5DEB132-F5F4-42BC-8D3D-E3EB42922DE6}"/>
    <cellStyle name="Merknad 2 2 11 2 2 3" xfId="18148" xr:uid="{01F1F035-E956-42B0-A827-4C1CC1B4EE77}"/>
    <cellStyle name="Merknad 2 2 11 2 2 4" xfId="18149" xr:uid="{1EEC60F5-9CC3-4E9E-BC28-E2438779AB3F}"/>
    <cellStyle name="Merknad 2 2 11 2 2 5" xfId="18145" xr:uid="{322C046F-C30E-4DB2-B035-F26281904D98}"/>
    <cellStyle name="Merknad 2 2 11 2 3" xfId="18150" xr:uid="{FBA49AA8-1A9A-4744-A587-A9FAB38CB5B9}"/>
    <cellStyle name="Merknad 2 2 11 2 3 2" xfId="18151" xr:uid="{3C347EB6-07D6-431B-AF61-008D9A508A5C}"/>
    <cellStyle name="Merknad 2 2 11 2 4" xfId="18152" xr:uid="{D461D7D2-C932-442A-BF60-2C58E562B35F}"/>
    <cellStyle name="Merknad 2 2 11 2 5" xfId="18153" xr:uid="{F72BE191-967E-4230-97A7-3953E3F7887F}"/>
    <cellStyle name="Merknad 2 2 11 2 6" xfId="18154" xr:uid="{C61AB827-6E04-4369-9185-94BEBD099EFE}"/>
    <cellStyle name="Merknad 2 2 11 2 7" xfId="6990" xr:uid="{92AEE3B9-752F-4150-B1BD-6D71719E786D}"/>
    <cellStyle name="Merknad 2 2 11 3" xfId="2135" xr:uid="{D085D3DA-FC13-4061-9403-1540834B8421}"/>
    <cellStyle name="Merknad 2 2 11 3 2" xfId="2136" xr:uid="{7089AC8E-4F06-4814-BCFD-C09327A479A4}"/>
    <cellStyle name="Merknad 2 2 11 3 2 2" xfId="18156" xr:uid="{3BC64BD1-ECE5-4AE9-8156-3818E87BA68A}"/>
    <cellStyle name="Merknad 2 2 11 3 2 2 2" xfId="18157" xr:uid="{C2F628F7-474B-41B7-BBD3-BD1024559DD5}"/>
    <cellStyle name="Merknad 2 2 11 3 2 3" xfId="18158" xr:uid="{4F33E60E-034B-46DC-AB18-DA1DE6A25183}"/>
    <cellStyle name="Merknad 2 2 11 3 2 4" xfId="18159" xr:uid="{D09FF26D-A217-4789-874A-15D8064A0F14}"/>
    <cellStyle name="Merknad 2 2 11 3 2 5" xfId="18155" xr:uid="{574E2F77-ACAB-4FCA-9D9A-166423A74ECC}"/>
    <cellStyle name="Merknad 2 2 11 3 3" xfId="18160" xr:uid="{7E21E211-4D33-46AE-BA98-D288B1E7E691}"/>
    <cellStyle name="Merknad 2 2 11 3 3 2" xfId="18161" xr:uid="{6EDA92DD-02F6-43D1-9D92-31E36B339593}"/>
    <cellStyle name="Merknad 2 2 11 3 4" xfId="18162" xr:uid="{629013CD-EC9F-4594-9C4B-4EE75738F5A9}"/>
    <cellStyle name="Merknad 2 2 11 3 5" xfId="18163" xr:uid="{E4978DF0-90A4-4A49-B4A1-EAA93A6755F5}"/>
    <cellStyle name="Merknad 2 2 11 3 6" xfId="18164" xr:uid="{3A782B28-33B8-40EF-84E6-C6DD5C1E85BE}"/>
    <cellStyle name="Merknad 2 2 11 3 7" xfId="6991" xr:uid="{156C1CDB-98D5-414C-92E7-B675B08C9D8F}"/>
    <cellStyle name="Merknad 2 2 11 4" xfId="2137" xr:uid="{88AF83DA-99C7-47B2-A666-919E51FB8F8C}"/>
    <cellStyle name="Merknad 2 2 11 4 2" xfId="2138" xr:uid="{314015BC-C769-4F6A-9FF6-22F14AA17790}"/>
    <cellStyle name="Merknad 2 2 11 4 2 2" xfId="18166" xr:uid="{9507F741-AC4D-40C6-979C-B92C1DA889C9}"/>
    <cellStyle name="Merknad 2 2 11 4 2 2 2" xfId="18167" xr:uid="{3A65AAE0-CA4E-4663-8459-BE9F55A63423}"/>
    <cellStyle name="Merknad 2 2 11 4 2 3" xfId="18168" xr:uid="{4C47AAC0-9465-4206-8A17-E1A993044B55}"/>
    <cellStyle name="Merknad 2 2 11 4 2 4" xfId="18169" xr:uid="{AC3AB58E-6630-4A62-8B57-43A18FFA056A}"/>
    <cellStyle name="Merknad 2 2 11 4 2 5" xfId="18165" xr:uid="{5D85FE96-7B13-401D-8FD9-9BC8C596883F}"/>
    <cellStyle name="Merknad 2 2 11 4 3" xfId="18170" xr:uid="{E6B9C4BD-1D41-44D1-BAC6-B57E1B8F5188}"/>
    <cellStyle name="Merknad 2 2 11 4 3 2" xfId="18171" xr:uid="{1E121A9A-B835-4B70-B30E-D98F4D88B1C6}"/>
    <cellStyle name="Merknad 2 2 11 4 4" xfId="18172" xr:uid="{46C239E3-CB58-410B-A7EE-DFD4B2C79615}"/>
    <cellStyle name="Merknad 2 2 11 4 5" xfId="18173" xr:uid="{C3AF8851-B7B2-4F60-84B2-F868EDA37FCE}"/>
    <cellStyle name="Merknad 2 2 11 4 6" xfId="18174" xr:uid="{88A712D7-826F-49CA-9A9E-26DB21AD1734}"/>
    <cellStyle name="Merknad 2 2 11 4 7" xfId="6992" xr:uid="{F5C86AAC-B678-471E-B503-140B17DC46EC}"/>
    <cellStyle name="Merknad 2 2 11 5" xfId="2139" xr:uid="{DBAB606C-1FAC-4D97-A40F-41C41D05D0D1}"/>
    <cellStyle name="Merknad 2 2 11 5 2" xfId="2140" xr:uid="{9CF3D776-316F-4847-A0AC-847F00B376D3}"/>
    <cellStyle name="Merknad 2 2 11 5 2 2" xfId="18176" xr:uid="{B6AEF060-2DAD-4B64-B554-A608596708E0}"/>
    <cellStyle name="Merknad 2 2 11 5 2 3" xfId="18175" xr:uid="{3DD94681-0881-4709-930A-F72B6520F524}"/>
    <cellStyle name="Merknad 2 2 11 5 3" xfId="18177" xr:uid="{2B94CC0C-06E4-4E9E-86AE-E4D57CCA401D}"/>
    <cellStyle name="Merknad 2 2 11 5 4" xfId="18178" xr:uid="{E41F0A04-CCFC-4F58-B998-407855A62C0E}"/>
    <cellStyle name="Merknad 2 2 11 5 5" xfId="18179" xr:uid="{D574FB4E-A197-452A-93B4-CDC8379AABB6}"/>
    <cellStyle name="Merknad 2 2 11 5 6" xfId="6993" xr:uid="{2ACEF57E-C635-40F0-899B-884C1542C3EB}"/>
    <cellStyle name="Merknad 2 2 11 6" xfId="2141" xr:uid="{1728F21F-F119-4A61-A93D-54EAD33640B2}"/>
    <cellStyle name="Merknad 2 2 11 6 2" xfId="2142" xr:uid="{32A2D2E4-0C23-4644-B74B-4B84CC14D153}"/>
    <cellStyle name="Merknad 2 2 11 6 2 2" xfId="18181" xr:uid="{0361B8BB-AF53-4F3E-8EE6-66011061F3EF}"/>
    <cellStyle name="Merknad 2 2 11 6 2 3" xfId="18180" xr:uid="{1C4BC88A-E0A0-4703-90D1-737E8B2A6C91}"/>
    <cellStyle name="Merknad 2 2 11 6 3" xfId="18182" xr:uid="{0567D6B2-2CA9-49FB-A94B-3971A4244189}"/>
    <cellStyle name="Merknad 2 2 11 6 4" xfId="18183" xr:uid="{58077F6B-1E3B-4880-ACE6-589C65704C94}"/>
    <cellStyle name="Merknad 2 2 11 6 5" xfId="18184" xr:uid="{000D6DA7-5F02-4324-885F-F2FE1E016BC2}"/>
    <cellStyle name="Merknad 2 2 11 6 6" xfId="6994" xr:uid="{D55DC1E6-F937-4C10-AD99-AF811BD878A2}"/>
    <cellStyle name="Merknad 2 2 11 7" xfId="2143" xr:uid="{84F3B82B-1F0F-4326-92C0-235B913A3A14}"/>
    <cellStyle name="Merknad 2 2 11 7 2" xfId="2144" xr:uid="{5CB776C8-D35F-4386-992A-409D6A2ED443}"/>
    <cellStyle name="Merknad 2 2 11 7 2 2" xfId="18186" xr:uid="{3D03FB57-DC64-4113-8AE2-001D736135F5}"/>
    <cellStyle name="Merknad 2 2 11 7 2 3" xfId="18185" xr:uid="{0101B073-FEE6-4830-8E82-E3AF8C974A62}"/>
    <cellStyle name="Merknad 2 2 11 7 3" xfId="18187" xr:uid="{E1354EFA-4BB3-441B-8C27-39B3C4311B90}"/>
    <cellStyle name="Merknad 2 2 11 7 4" xfId="18188" xr:uid="{7695BFAA-DAE3-44A0-A588-BCC08411546B}"/>
    <cellStyle name="Merknad 2 2 11 7 5" xfId="18189" xr:uid="{0C6F95C8-DF35-42DF-A763-E80CEE385615}"/>
    <cellStyle name="Merknad 2 2 11 7 6" xfId="6995" xr:uid="{FD7A7989-E980-4DC2-BE19-F8E8179C3291}"/>
    <cellStyle name="Merknad 2 2 11 8" xfId="2145" xr:uid="{3D2CB5C5-F9CD-4E33-9EC8-31C64E7F0129}"/>
    <cellStyle name="Merknad 2 2 11 8 2" xfId="18191" xr:uid="{20D6C3CE-9122-4D9D-AB2E-622653B17ACD}"/>
    <cellStyle name="Merknad 2 2 11 8 3" xfId="18190" xr:uid="{F3936175-8348-45B6-847E-F7E4B847BACA}"/>
    <cellStyle name="Merknad 2 2 11 9" xfId="5336" xr:uid="{670F787A-E9EB-4325-8A28-2088CC8FF954}"/>
    <cellStyle name="Merknad 2 2 11 9 2" xfId="18192" xr:uid="{F7CF3900-483B-40FB-A881-7A0E529EA6EC}"/>
    <cellStyle name="Merknad 2 2 12" xfId="2146" xr:uid="{73698693-3A92-47D4-A8ED-2779EB85EB19}"/>
    <cellStyle name="Merknad 2 2 12 10" xfId="5584" xr:uid="{3820DB64-C9CF-4DD7-A8AA-76B4D4F40B01}"/>
    <cellStyle name="Merknad 2 2 12 10 2" xfId="18193" xr:uid="{B0140FC8-004F-49C5-89EA-6F785BBD3D77}"/>
    <cellStyle name="Merknad 2 2 12 11" xfId="5920" xr:uid="{F0CEA5E4-2658-47C5-9B51-9219909C5557}"/>
    <cellStyle name="Merknad 2 2 12 11 2" xfId="18194" xr:uid="{1EE07EC0-DDDC-43A4-8FD7-092BEB4946CD}"/>
    <cellStyle name="Merknad 2 2 12 12" xfId="6148" xr:uid="{C31969C8-F8AA-4E52-8B9E-DB16C24E036B}"/>
    <cellStyle name="Merknad 2 2 12 2" xfId="2147" xr:uid="{94536AFD-77A4-4BA5-AD3F-F90E5D83AB58}"/>
    <cellStyle name="Merknad 2 2 12 2 2" xfId="2148" xr:uid="{30839844-1514-4403-BB4E-C888E7246332}"/>
    <cellStyle name="Merknad 2 2 12 2 2 2" xfId="18196" xr:uid="{CB6614C8-510C-4399-B2E3-189E46D2D33D}"/>
    <cellStyle name="Merknad 2 2 12 2 2 2 2" xfId="18197" xr:uid="{58DDE385-3DE7-4F73-ACC8-4C39EA0DB9AB}"/>
    <cellStyle name="Merknad 2 2 12 2 2 3" xfId="18198" xr:uid="{7E15D2B0-4290-4838-95AE-D8410D84D3C5}"/>
    <cellStyle name="Merknad 2 2 12 2 2 4" xfId="18199" xr:uid="{FCAE4B70-8208-44B3-9CFF-5EB044F001F5}"/>
    <cellStyle name="Merknad 2 2 12 2 2 5" xfId="18195" xr:uid="{A3C13741-D8F0-40E9-AC43-0F2F2A80CC4C}"/>
    <cellStyle name="Merknad 2 2 12 2 3" xfId="18200" xr:uid="{496E8A0B-3641-4F24-9276-BB46EEF1938C}"/>
    <cellStyle name="Merknad 2 2 12 2 3 2" xfId="18201" xr:uid="{1A02D896-7A02-4D30-AA2D-C1B8CAF50F45}"/>
    <cellStyle name="Merknad 2 2 12 2 4" xfId="18202" xr:uid="{842F1E58-066E-40D5-AA3A-82A4D0C242C1}"/>
    <cellStyle name="Merknad 2 2 12 2 5" xfId="18203" xr:uid="{B6648CD5-B0BB-46C2-AF9B-A763BB53C3A6}"/>
    <cellStyle name="Merknad 2 2 12 2 6" xfId="18204" xr:uid="{B567FB32-C9C0-4D8A-8DDB-581E51B89B0A}"/>
    <cellStyle name="Merknad 2 2 12 2 7" xfId="6996" xr:uid="{E0661150-B127-4E17-A8C7-FDF94BBCCD3B}"/>
    <cellStyle name="Merknad 2 2 12 3" xfId="2149" xr:uid="{4D8E1915-A6AF-48FF-A0A9-EBAA8AAECE7B}"/>
    <cellStyle name="Merknad 2 2 12 3 2" xfId="2150" xr:uid="{32580CB7-3D39-4E99-A305-2DED23B4CC25}"/>
    <cellStyle name="Merknad 2 2 12 3 2 2" xfId="18206" xr:uid="{C7BFE6A6-FF73-4889-93C5-C5B858C6B6D5}"/>
    <cellStyle name="Merknad 2 2 12 3 2 2 2" xfId="18207" xr:uid="{570DBA87-42CD-4B31-A0B4-14EB80685DDF}"/>
    <cellStyle name="Merknad 2 2 12 3 2 3" xfId="18208" xr:uid="{33143743-8326-48A0-92E7-85A6BC1A0E8D}"/>
    <cellStyle name="Merknad 2 2 12 3 2 4" xfId="18209" xr:uid="{9402F602-58FC-4CEB-AA27-38E1BC5FE645}"/>
    <cellStyle name="Merknad 2 2 12 3 2 5" xfId="18205" xr:uid="{3D9102B6-9D09-484E-894D-BB019BF3D491}"/>
    <cellStyle name="Merknad 2 2 12 3 3" xfId="18210" xr:uid="{E84C7A9C-28F0-40E7-922D-8414F8FC9898}"/>
    <cellStyle name="Merknad 2 2 12 3 3 2" xfId="18211" xr:uid="{53332061-3318-4EEF-9F08-14DE0D1BB219}"/>
    <cellStyle name="Merknad 2 2 12 3 4" xfId="18212" xr:uid="{79F272DF-7BA3-40FB-8F97-057EBF1C27AB}"/>
    <cellStyle name="Merknad 2 2 12 3 5" xfId="18213" xr:uid="{13BBA7D9-3709-4F0C-8B33-349742C9A97B}"/>
    <cellStyle name="Merknad 2 2 12 3 6" xfId="18214" xr:uid="{6E1EF2E7-E0F6-478E-822D-07BDFA3415B6}"/>
    <cellStyle name="Merknad 2 2 12 3 7" xfId="6997" xr:uid="{FF574929-43F2-4199-9C69-A58FB53A4E98}"/>
    <cellStyle name="Merknad 2 2 12 4" xfId="2151" xr:uid="{97D796E1-956E-4B98-B6AB-204E9BD9C2BA}"/>
    <cellStyle name="Merknad 2 2 12 4 2" xfId="2152" xr:uid="{A19E4BB1-1A1C-4C11-9F77-3C2AA9F03955}"/>
    <cellStyle name="Merknad 2 2 12 4 2 2" xfId="18216" xr:uid="{1E09A0F7-3412-4654-8BE0-23919E62CB8B}"/>
    <cellStyle name="Merknad 2 2 12 4 2 2 2" xfId="18217" xr:uid="{A9E86F05-146C-4142-B1E3-77268009BB4F}"/>
    <cellStyle name="Merknad 2 2 12 4 2 3" xfId="18218" xr:uid="{90A92BBC-4E9A-40A8-9697-9870F9CDCD88}"/>
    <cellStyle name="Merknad 2 2 12 4 2 4" xfId="18219" xr:uid="{B9EFAB99-A1BF-4FAD-907D-03138C7ECB9C}"/>
    <cellStyle name="Merknad 2 2 12 4 2 5" xfId="18215" xr:uid="{F94A2F23-55E7-4217-90DB-86993B06BBDB}"/>
    <cellStyle name="Merknad 2 2 12 4 3" xfId="18220" xr:uid="{B8ADB8A0-1993-45C6-A0C9-2FA3797DB584}"/>
    <cellStyle name="Merknad 2 2 12 4 3 2" xfId="18221" xr:uid="{A735F3F3-F6E2-459E-87B7-D81F71E1348F}"/>
    <cellStyle name="Merknad 2 2 12 4 4" xfId="18222" xr:uid="{EECAB40A-2109-4788-BA30-A150DF2B8B86}"/>
    <cellStyle name="Merknad 2 2 12 4 5" xfId="18223" xr:uid="{136BAE6A-E73F-4A51-B396-CEB9C55DFEAB}"/>
    <cellStyle name="Merknad 2 2 12 4 6" xfId="18224" xr:uid="{28C7CED8-4FB5-4F13-B94D-EA520312C745}"/>
    <cellStyle name="Merknad 2 2 12 4 7" xfId="6998" xr:uid="{E41E9D45-15EC-4C57-B622-59B74A9CBFF7}"/>
    <cellStyle name="Merknad 2 2 12 5" xfId="2153" xr:uid="{56BF4C20-AD46-4A33-9F05-4B68F863107C}"/>
    <cellStyle name="Merknad 2 2 12 5 2" xfId="2154" xr:uid="{452EE4D9-E8FC-421F-AB43-8BA93327F843}"/>
    <cellStyle name="Merknad 2 2 12 5 2 2" xfId="18226" xr:uid="{B016AC9B-C55F-47DE-9BD6-7C8A34DCF7A2}"/>
    <cellStyle name="Merknad 2 2 12 5 2 3" xfId="18225" xr:uid="{DD1D33C2-7893-40F9-B4DD-FCB8E74C660F}"/>
    <cellStyle name="Merknad 2 2 12 5 3" xfId="18227" xr:uid="{B0CBE537-24A5-412B-A2CE-607909D0D388}"/>
    <cellStyle name="Merknad 2 2 12 5 4" xfId="18228" xr:uid="{2BF5A852-EACA-4096-9EAF-70EAF4064339}"/>
    <cellStyle name="Merknad 2 2 12 5 5" xfId="18229" xr:uid="{421BE0D6-1FED-4ED7-8B3D-7BDE58E683A8}"/>
    <cellStyle name="Merknad 2 2 12 5 6" xfId="6999" xr:uid="{B67DDB9C-ECE0-473D-8D82-10CD9AB3EB04}"/>
    <cellStyle name="Merknad 2 2 12 6" xfId="2155" xr:uid="{DCF4BCFB-A52A-45E6-96A7-04164F2FE3B7}"/>
    <cellStyle name="Merknad 2 2 12 6 2" xfId="2156" xr:uid="{ED8E497B-FCBC-4355-803B-F30477B0BCB1}"/>
    <cellStyle name="Merknad 2 2 12 6 2 2" xfId="18231" xr:uid="{461572E1-5F38-470A-BC45-A89DD475CC5B}"/>
    <cellStyle name="Merknad 2 2 12 6 2 3" xfId="18230" xr:uid="{F928BE35-7757-49FA-81CE-4AF6241BA894}"/>
    <cellStyle name="Merknad 2 2 12 6 3" xfId="18232" xr:uid="{FBE6E734-D84F-4AAE-A56D-46CE80FE3A91}"/>
    <cellStyle name="Merknad 2 2 12 6 4" xfId="18233" xr:uid="{9A08281E-4F8F-40FB-9C5C-9C3DF16BB47A}"/>
    <cellStyle name="Merknad 2 2 12 6 5" xfId="18234" xr:uid="{D0C1DAEE-CCCB-4083-AA97-D1B280E9E8D1}"/>
    <cellStyle name="Merknad 2 2 12 6 6" xfId="7000" xr:uid="{37B904B1-B5F9-421E-B342-C7B4F721DB79}"/>
    <cellStyle name="Merknad 2 2 12 7" xfId="2157" xr:uid="{21612718-F130-4653-AFC6-A38421D3CBB7}"/>
    <cellStyle name="Merknad 2 2 12 7 2" xfId="2158" xr:uid="{EB56DD1D-9464-4B13-9754-CE76512EB223}"/>
    <cellStyle name="Merknad 2 2 12 7 2 2" xfId="18236" xr:uid="{3F2C2725-EE57-48CD-9DC1-74560828823D}"/>
    <cellStyle name="Merknad 2 2 12 7 2 3" xfId="18235" xr:uid="{FDDEC5A0-60CB-4DF1-89AD-789CA3E386F0}"/>
    <cellStyle name="Merknad 2 2 12 7 3" xfId="18237" xr:uid="{93ED1A40-4B3D-4169-8EDE-3FCEF3C035A9}"/>
    <cellStyle name="Merknad 2 2 12 7 4" xfId="18238" xr:uid="{614B3635-8B1D-4F60-AA50-8B00CC0D600C}"/>
    <cellStyle name="Merknad 2 2 12 7 5" xfId="18239" xr:uid="{3F27C1A2-CE8B-41BB-B0E4-8E2613FCAE44}"/>
    <cellStyle name="Merknad 2 2 12 7 6" xfId="7001" xr:uid="{E44F11C5-5C08-4D13-B72B-A4B0A59A1A2B}"/>
    <cellStyle name="Merknad 2 2 12 8" xfId="2159" xr:uid="{693DB3D3-0C08-47CE-BFEF-178C0F625954}"/>
    <cellStyle name="Merknad 2 2 12 8 2" xfId="18241" xr:uid="{6F70FE0C-DC63-4BE7-8737-9BCB0E84AB4A}"/>
    <cellStyle name="Merknad 2 2 12 8 3" xfId="18240" xr:uid="{B7E41842-157F-4FAE-9D1A-1FF215672130}"/>
    <cellStyle name="Merknad 2 2 12 9" xfId="5337" xr:uid="{3030CA1A-AF7A-4F4E-B5DD-EB077D625D32}"/>
    <cellStyle name="Merknad 2 2 12 9 2" xfId="18242" xr:uid="{9243CFD4-2B60-4247-A04B-1CB17ADCBEB6}"/>
    <cellStyle name="Merknad 2 2 13" xfId="2160" xr:uid="{8944A210-5217-423C-B703-58EF97E809AB}"/>
    <cellStyle name="Merknad 2 2 13 10" xfId="5585" xr:uid="{73FB00AE-327F-4B2D-A2EE-C15D91A2CB27}"/>
    <cellStyle name="Merknad 2 2 13 10 2" xfId="18243" xr:uid="{5B686BB8-3FB3-429B-A53D-C3AA454B0D88}"/>
    <cellStyle name="Merknad 2 2 13 11" xfId="5921" xr:uid="{47B039CF-CFEB-4AB3-82AC-42BEC4B2694F}"/>
    <cellStyle name="Merknad 2 2 13 11 2" xfId="18244" xr:uid="{AAA7638C-9563-40C2-AF5A-7641DBE0D718}"/>
    <cellStyle name="Merknad 2 2 13 12" xfId="6149" xr:uid="{00543133-A8BD-4A90-AA25-135F1FEEA00C}"/>
    <cellStyle name="Merknad 2 2 13 2" xfId="2161" xr:uid="{AE802355-FE52-42D3-935A-4566CE7C6FDD}"/>
    <cellStyle name="Merknad 2 2 13 2 2" xfId="2162" xr:uid="{2E57782F-5F5C-4EC2-872A-C3CAB877A032}"/>
    <cellStyle name="Merknad 2 2 13 2 2 2" xfId="18246" xr:uid="{A1026195-FD62-40C2-B435-7643F0E9D321}"/>
    <cellStyle name="Merknad 2 2 13 2 2 2 2" xfId="18247" xr:uid="{9F499E8E-6466-423B-AD2F-5546DA34B8E9}"/>
    <cellStyle name="Merknad 2 2 13 2 2 3" xfId="18248" xr:uid="{664AB6F3-DF1C-4679-8535-9162A8043EFB}"/>
    <cellStyle name="Merknad 2 2 13 2 2 4" xfId="18249" xr:uid="{8CAAB4CF-A72E-4F0A-82C3-E32D0D9C20D2}"/>
    <cellStyle name="Merknad 2 2 13 2 2 5" xfId="18245" xr:uid="{3932C40B-A3AA-4E65-9555-3109C2BDB538}"/>
    <cellStyle name="Merknad 2 2 13 2 3" xfId="18250" xr:uid="{5D2520DD-C88C-4A87-A44B-1147712F4526}"/>
    <cellStyle name="Merknad 2 2 13 2 3 2" xfId="18251" xr:uid="{0E821594-BB3B-4CF0-8EA0-35A9F1FA512F}"/>
    <cellStyle name="Merknad 2 2 13 2 4" xfId="18252" xr:uid="{C04E9A6D-86C7-4653-B0B2-0587DBCC64A3}"/>
    <cellStyle name="Merknad 2 2 13 2 5" xfId="18253" xr:uid="{D5D2BA1E-D5CC-4660-86E1-65186E3C00D1}"/>
    <cellStyle name="Merknad 2 2 13 2 6" xfId="18254" xr:uid="{4A2A6430-BD27-469E-A10C-8169E701F675}"/>
    <cellStyle name="Merknad 2 2 13 2 7" xfId="7002" xr:uid="{F29E58A8-B26E-4E14-B29E-9D0911E53C4A}"/>
    <cellStyle name="Merknad 2 2 13 3" xfId="2163" xr:uid="{634994C5-BF28-4F08-B99A-8235CE718A56}"/>
    <cellStyle name="Merknad 2 2 13 3 2" xfId="2164" xr:uid="{BC8FFCB4-275C-426B-A704-F82FA7D8FD76}"/>
    <cellStyle name="Merknad 2 2 13 3 2 2" xfId="18256" xr:uid="{D9B52350-1818-4CFF-9101-0D012DF23259}"/>
    <cellStyle name="Merknad 2 2 13 3 2 2 2" xfId="18257" xr:uid="{6D723DCC-BD3F-40EB-8D13-A8E0AA594116}"/>
    <cellStyle name="Merknad 2 2 13 3 2 3" xfId="18258" xr:uid="{FB9D1976-052B-43B3-8F60-4E4A0768CA20}"/>
    <cellStyle name="Merknad 2 2 13 3 2 4" xfId="18259" xr:uid="{630E8848-3A1F-4383-9D79-25488CF0F047}"/>
    <cellStyle name="Merknad 2 2 13 3 2 5" xfId="18255" xr:uid="{26342DAF-36D3-4749-9FB0-211256F78CD1}"/>
    <cellStyle name="Merknad 2 2 13 3 3" xfId="18260" xr:uid="{9314D9C4-D344-4C71-981B-3EFB2C5E279E}"/>
    <cellStyle name="Merknad 2 2 13 3 3 2" xfId="18261" xr:uid="{C9040E5B-B6D8-4BB9-87DF-7E138771960F}"/>
    <cellStyle name="Merknad 2 2 13 3 4" xfId="18262" xr:uid="{244072AE-8C37-4590-8CA2-BC31246D9A1B}"/>
    <cellStyle name="Merknad 2 2 13 3 5" xfId="18263" xr:uid="{B8E7BD02-2D89-4B43-8541-E9847D0B62A5}"/>
    <cellStyle name="Merknad 2 2 13 3 6" xfId="18264" xr:uid="{05092DE5-615F-4276-97CE-2A752DFA9525}"/>
    <cellStyle name="Merknad 2 2 13 3 7" xfId="7003" xr:uid="{0C949800-5556-432E-98C0-518C52D09CA8}"/>
    <cellStyle name="Merknad 2 2 13 4" xfId="2165" xr:uid="{A85E7372-B2F7-4BC5-9FB9-674C6176579F}"/>
    <cellStyle name="Merknad 2 2 13 4 2" xfId="2166" xr:uid="{A3334F49-E8D5-400E-AA03-0560ED487935}"/>
    <cellStyle name="Merknad 2 2 13 4 2 2" xfId="18266" xr:uid="{8D0C8DAE-4E7A-4632-9AE4-19C8B5588788}"/>
    <cellStyle name="Merknad 2 2 13 4 2 2 2" xfId="18267" xr:uid="{43963654-6BE2-44D6-B0FD-67DCB2941523}"/>
    <cellStyle name="Merknad 2 2 13 4 2 3" xfId="18268" xr:uid="{85AF10B4-A51E-4AD2-8FB0-2E697D6CD980}"/>
    <cellStyle name="Merknad 2 2 13 4 2 4" xfId="18269" xr:uid="{2489986D-5891-453F-9C7F-5BA1CD3F906C}"/>
    <cellStyle name="Merknad 2 2 13 4 2 5" xfId="18265" xr:uid="{F5511CF3-F889-4CF0-AC5C-E10EC59B048F}"/>
    <cellStyle name="Merknad 2 2 13 4 3" xfId="18270" xr:uid="{0455A6A1-B768-43C5-BE37-E2D56E8E479F}"/>
    <cellStyle name="Merknad 2 2 13 4 3 2" xfId="18271" xr:uid="{B2BC3098-D462-4BFB-822E-94D0717CFD0D}"/>
    <cellStyle name="Merknad 2 2 13 4 4" xfId="18272" xr:uid="{FAB8877F-82BC-42A7-AA0C-93E6CEB4C32A}"/>
    <cellStyle name="Merknad 2 2 13 4 5" xfId="18273" xr:uid="{985882F8-3590-4EAD-9F07-E7AD41459DEA}"/>
    <cellStyle name="Merknad 2 2 13 4 6" xfId="18274" xr:uid="{E0587719-DDD2-49CB-973F-280A33711739}"/>
    <cellStyle name="Merknad 2 2 13 4 7" xfId="7004" xr:uid="{E7FC893A-9578-4419-B83A-55AEEA894BE3}"/>
    <cellStyle name="Merknad 2 2 13 5" xfId="2167" xr:uid="{904DC5B2-0AA1-41C7-935A-01D09D22D97C}"/>
    <cellStyle name="Merknad 2 2 13 5 2" xfId="2168" xr:uid="{637796F4-F139-4DB6-97B6-0141639E8EF6}"/>
    <cellStyle name="Merknad 2 2 13 5 2 2" xfId="18276" xr:uid="{CA8BB5D0-6C33-4D9D-8F48-20F88BD16817}"/>
    <cellStyle name="Merknad 2 2 13 5 2 3" xfId="18275" xr:uid="{AE6A163E-A986-436F-91CF-D61347513868}"/>
    <cellStyle name="Merknad 2 2 13 5 3" xfId="18277" xr:uid="{9B0A38C7-66AB-42CC-A26A-5599359B73E4}"/>
    <cellStyle name="Merknad 2 2 13 5 4" xfId="18278" xr:uid="{F25EAEC1-5740-4FCD-89BD-16B875B85A0D}"/>
    <cellStyle name="Merknad 2 2 13 5 5" xfId="18279" xr:uid="{5E9657AC-0509-414E-AB33-7A6A8B07B63B}"/>
    <cellStyle name="Merknad 2 2 13 5 6" xfId="7005" xr:uid="{C49675EC-380B-450F-B797-930C9EC72D4C}"/>
    <cellStyle name="Merknad 2 2 13 6" xfId="2169" xr:uid="{4BBFEFCC-6AFF-4ACF-BD1C-2A3E0BCF5D56}"/>
    <cellStyle name="Merknad 2 2 13 6 2" xfId="2170" xr:uid="{EECF93F7-32B7-41B1-BD12-C71C88456C0A}"/>
    <cellStyle name="Merknad 2 2 13 6 2 2" xfId="18281" xr:uid="{74B7EE90-A9C5-41D6-B369-8C2711B2E783}"/>
    <cellStyle name="Merknad 2 2 13 6 2 3" xfId="18280" xr:uid="{CF762961-A67C-468D-BF11-E8E415690663}"/>
    <cellStyle name="Merknad 2 2 13 6 3" xfId="18282" xr:uid="{344F1232-DB80-4856-8D5A-D186B9EA98A2}"/>
    <cellStyle name="Merknad 2 2 13 6 4" xfId="18283" xr:uid="{27A29F3F-CA46-4C60-8563-D819F5444151}"/>
    <cellStyle name="Merknad 2 2 13 6 5" xfId="18284" xr:uid="{D2BE4501-E414-4DAA-9E74-9E3ABDB749FD}"/>
    <cellStyle name="Merknad 2 2 13 6 6" xfId="7006" xr:uid="{27F4563A-CFF9-4C12-8173-18AC749845B1}"/>
    <cellStyle name="Merknad 2 2 13 7" xfId="2171" xr:uid="{C8E4273F-C975-465F-A10C-97EF5F5FCF8A}"/>
    <cellStyle name="Merknad 2 2 13 7 2" xfId="2172" xr:uid="{0D2C5055-BD29-46A3-9CDE-B2586F81C888}"/>
    <cellStyle name="Merknad 2 2 13 7 2 2" xfId="18286" xr:uid="{02CBC793-C88C-4A6C-BB50-E76841256916}"/>
    <cellStyle name="Merknad 2 2 13 7 2 3" xfId="18285" xr:uid="{F9FB4BCB-9D7B-4EBA-9F8E-D1D6CF10AAB5}"/>
    <cellStyle name="Merknad 2 2 13 7 3" xfId="18287" xr:uid="{1B79681B-C368-4F5A-8EBC-C54AD3D895A8}"/>
    <cellStyle name="Merknad 2 2 13 7 4" xfId="18288" xr:uid="{635FEC27-299C-4555-A4F3-87F7C9E70596}"/>
    <cellStyle name="Merknad 2 2 13 7 5" xfId="18289" xr:uid="{13226E13-ABD6-4DE7-B5CB-6B3DC7030352}"/>
    <cellStyle name="Merknad 2 2 13 7 6" xfId="7007" xr:uid="{2D16B83C-F72F-4063-B4F2-D8C4F9F1E91F}"/>
    <cellStyle name="Merknad 2 2 13 8" xfId="2173" xr:uid="{544BA5BB-C6B4-4EB9-AAF7-5925F4A67FD2}"/>
    <cellStyle name="Merknad 2 2 13 8 2" xfId="18291" xr:uid="{F81A939C-8C6F-4E03-85B3-7FA072F86F4E}"/>
    <cellStyle name="Merknad 2 2 13 8 3" xfId="18290" xr:uid="{12D4B7B4-55C0-4656-85CB-59895A1425BB}"/>
    <cellStyle name="Merknad 2 2 13 9" xfId="5338" xr:uid="{E741473F-14EB-4A24-A1B9-5ABABD1991B6}"/>
    <cellStyle name="Merknad 2 2 13 9 2" xfId="18292" xr:uid="{31A8BDCB-1CBB-40D4-8D39-AB55E3E382A3}"/>
    <cellStyle name="Merknad 2 2 14" xfId="2174" xr:uid="{0332990C-DB93-4080-A944-3E1FA10A79EC}"/>
    <cellStyle name="Merknad 2 2 14 10" xfId="5586" xr:uid="{A560188C-DE56-4146-918A-9BF0024A0078}"/>
    <cellStyle name="Merknad 2 2 14 10 2" xfId="18293" xr:uid="{975F6AC5-3D58-4131-99E7-30B376465E2F}"/>
    <cellStyle name="Merknad 2 2 14 11" xfId="5922" xr:uid="{EFEA4599-5777-4A54-8BDB-2D3DEE1DF293}"/>
    <cellStyle name="Merknad 2 2 14 11 2" xfId="18294" xr:uid="{D99975A2-09AD-4EFE-937F-66474E9F0A02}"/>
    <cellStyle name="Merknad 2 2 14 12" xfId="6150" xr:uid="{A80A320B-72C4-45E2-BA9A-260B4D3D022B}"/>
    <cellStyle name="Merknad 2 2 14 2" xfId="2175" xr:uid="{A01D9494-F896-4EB4-946E-9BBFF49DD88E}"/>
    <cellStyle name="Merknad 2 2 14 2 2" xfId="2176" xr:uid="{ED6492C3-2D24-494E-B0AF-441763A3D4D1}"/>
    <cellStyle name="Merknad 2 2 14 2 2 2" xfId="18296" xr:uid="{40426B63-D680-412E-B709-D56F65290CDB}"/>
    <cellStyle name="Merknad 2 2 14 2 2 2 2" xfId="18297" xr:uid="{D7B0F72B-080E-4EA3-B23D-674D43EB3490}"/>
    <cellStyle name="Merknad 2 2 14 2 2 3" xfId="18298" xr:uid="{90FD65AB-8FB7-40C4-B46B-44B517CA9FB1}"/>
    <cellStyle name="Merknad 2 2 14 2 2 4" xfId="18299" xr:uid="{BF4D2DF2-48EE-4880-A06A-B2237A94B341}"/>
    <cellStyle name="Merknad 2 2 14 2 2 5" xfId="18295" xr:uid="{861A4BD4-22C8-4B0C-8393-BD70B4835301}"/>
    <cellStyle name="Merknad 2 2 14 2 3" xfId="18300" xr:uid="{183350BF-694B-4F76-A697-95B21EEE504A}"/>
    <cellStyle name="Merknad 2 2 14 2 3 2" xfId="18301" xr:uid="{35F267A1-D50D-4DD3-B040-04CD4AF541FF}"/>
    <cellStyle name="Merknad 2 2 14 2 4" xfId="18302" xr:uid="{61B7F752-0BEB-48E8-B00C-54B4416E3972}"/>
    <cellStyle name="Merknad 2 2 14 2 5" xfId="18303" xr:uid="{54458AF0-F2A4-4A2D-845F-007AFE1DC3AE}"/>
    <cellStyle name="Merknad 2 2 14 2 6" xfId="18304" xr:uid="{6AB074CC-7FF5-41D5-BAB8-E3C4A64A3AC3}"/>
    <cellStyle name="Merknad 2 2 14 2 7" xfId="7008" xr:uid="{F73CA23A-8EB0-41F0-B430-50BA6AF1E26E}"/>
    <cellStyle name="Merknad 2 2 14 3" xfId="2177" xr:uid="{0144675C-D92A-4C81-9054-EE0698687018}"/>
    <cellStyle name="Merknad 2 2 14 3 2" xfId="2178" xr:uid="{6BE9CBCB-ACB2-4696-BAB8-70D73D5D43E0}"/>
    <cellStyle name="Merknad 2 2 14 3 2 2" xfId="18306" xr:uid="{BD437DD0-142C-4FEC-A2D3-88DE901B9D58}"/>
    <cellStyle name="Merknad 2 2 14 3 2 2 2" xfId="18307" xr:uid="{35713AD3-A8F6-46BA-A85E-19DE786F0483}"/>
    <cellStyle name="Merknad 2 2 14 3 2 3" xfId="18308" xr:uid="{FB8473DF-12C0-4E11-955A-C082CB45A8E6}"/>
    <cellStyle name="Merknad 2 2 14 3 2 4" xfId="18309" xr:uid="{1F23E91E-1723-4E9C-81A5-05B3222C98C4}"/>
    <cellStyle name="Merknad 2 2 14 3 2 5" xfId="18305" xr:uid="{6FC160E6-9483-4B29-8956-6636833FBDB9}"/>
    <cellStyle name="Merknad 2 2 14 3 3" xfId="18310" xr:uid="{CBF96690-3D0E-4A19-8459-BFD20D8190A2}"/>
    <cellStyle name="Merknad 2 2 14 3 3 2" xfId="18311" xr:uid="{752004E9-7AB6-4275-AB05-CBF8442AAE4E}"/>
    <cellStyle name="Merknad 2 2 14 3 4" xfId="18312" xr:uid="{1D950D9C-4397-4691-93DF-970987FC8F34}"/>
    <cellStyle name="Merknad 2 2 14 3 5" xfId="18313" xr:uid="{35D17527-95D4-4883-B2AE-C57BF02F8C5F}"/>
    <cellStyle name="Merknad 2 2 14 3 6" xfId="18314" xr:uid="{5FCD32A5-B318-44B5-BD5E-96722C464767}"/>
    <cellStyle name="Merknad 2 2 14 3 7" xfId="7009" xr:uid="{C41BE33C-7296-474A-9AB5-4B170773E2AA}"/>
    <cellStyle name="Merknad 2 2 14 4" xfId="2179" xr:uid="{38FDCAF4-0B10-45F8-A895-FCD9B236DD04}"/>
    <cellStyle name="Merknad 2 2 14 4 2" xfId="2180" xr:uid="{5F6333D7-7E38-4622-8482-5CD24D000BC7}"/>
    <cellStyle name="Merknad 2 2 14 4 2 2" xfId="18316" xr:uid="{7CA3D318-5FEB-464F-B241-A92BF9A6DDEA}"/>
    <cellStyle name="Merknad 2 2 14 4 2 2 2" xfId="18317" xr:uid="{9155C8AC-7FB6-4162-BD29-6225ECD9C5C8}"/>
    <cellStyle name="Merknad 2 2 14 4 2 3" xfId="18318" xr:uid="{6954F7E0-1D9C-4388-87DC-F996E99FA7BD}"/>
    <cellStyle name="Merknad 2 2 14 4 2 4" xfId="18319" xr:uid="{11E77E59-BCDF-4D1D-829F-9837E0B1B305}"/>
    <cellStyle name="Merknad 2 2 14 4 2 5" xfId="18315" xr:uid="{30174787-F5A2-4BAB-AC39-A20108D2E486}"/>
    <cellStyle name="Merknad 2 2 14 4 3" xfId="18320" xr:uid="{2837F2FB-9702-4DBF-8AAC-63B33B4D7808}"/>
    <cellStyle name="Merknad 2 2 14 4 3 2" xfId="18321" xr:uid="{152594E5-CCFE-4072-AE06-A5D6B41AE1C8}"/>
    <cellStyle name="Merknad 2 2 14 4 4" xfId="18322" xr:uid="{D9763B71-4EAD-410B-AEE3-0B3EFBFA473A}"/>
    <cellStyle name="Merknad 2 2 14 4 5" xfId="18323" xr:uid="{8CAC545A-4A4E-423F-B7ED-0F6885773503}"/>
    <cellStyle name="Merknad 2 2 14 4 6" xfId="18324" xr:uid="{928BCBB8-9F64-4E18-ACA6-77B7BE8F291B}"/>
    <cellStyle name="Merknad 2 2 14 4 7" xfId="7010" xr:uid="{6E39B986-3AC8-42F8-82D1-7BC695882B6F}"/>
    <cellStyle name="Merknad 2 2 14 5" xfId="2181" xr:uid="{A24AC2C3-B0CE-44E6-9F2C-26E82DC99EF4}"/>
    <cellStyle name="Merknad 2 2 14 5 2" xfId="2182" xr:uid="{0A73397F-B579-44FD-8704-FC0F91FB25B4}"/>
    <cellStyle name="Merknad 2 2 14 5 2 2" xfId="18326" xr:uid="{F459382A-003C-400E-A53F-2C916FB23CD3}"/>
    <cellStyle name="Merknad 2 2 14 5 2 3" xfId="18325" xr:uid="{C222FD94-0E42-444B-8104-4E16DBE11AC0}"/>
    <cellStyle name="Merknad 2 2 14 5 3" xfId="18327" xr:uid="{B051B83D-5D0B-4B23-9164-8B87B4D3A078}"/>
    <cellStyle name="Merknad 2 2 14 5 4" xfId="18328" xr:uid="{77961A4E-3666-40C3-8C59-19081D015285}"/>
    <cellStyle name="Merknad 2 2 14 5 5" xfId="18329" xr:uid="{580F6B54-1BEF-4854-A891-D8EA450933B3}"/>
    <cellStyle name="Merknad 2 2 14 5 6" xfId="7011" xr:uid="{02C1D373-4E17-4FC0-B8F6-47BB8B2EB5F5}"/>
    <cellStyle name="Merknad 2 2 14 6" xfId="2183" xr:uid="{BEEACD50-84BA-4A2F-9B2D-5CA59012D58A}"/>
    <cellStyle name="Merknad 2 2 14 6 2" xfId="2184" xr:uid="{BB6BFFF8-692E-4EFA-A7BC-D11191BE571C}"/>
    <cellStyle name="Merknad 2 2 14 6 2 2" xfId="18331" xr:uid="{400B6515-33C3-476D-8E07-DA3E9C618D2C}"/>
    <cellStyle name="Merknad 2 2 14 6 2 3" xfId="18330" xr:uid="{0F78A1CD-5E87-4C06-A04E-649CB2C0D478}"/>
    <cellStyle name="Merknad 2 2 14 6 3" xfId="18332" xr:uid="{27A45B40-97BB-4839-B552-AE5FF5DCA4C8}"/>
    <cellStyle name="Merknad 2 2 14 6 4" xfId="18333" xr:uid="{B650C19E-E44C-4CD4-A51A-D9BC4D6BE914}"/>
    <cellStyle name="Merknad 2 2 14 6 5" xfId="18334" xr:uid="{B7BF4A26-1997-4BE4-BE63-3315D2119237}"/>
    <cellStyle name="Merknad 2 2 14 6 6" xfId="7012" xr:uid="{631CEFDF-7459-4133-9E4A-86CD75AD5434}"/>
    <cellStyle name="Merknad 2 2 14 7" xfId="2185" xr:uid="{3424566D-244C-453C-A167-8AEBD87FD501}"/>
    <cellStyle name="Merknad 2 2 14 7 2" xfId="2186" xr:uid="{1B7F1B15-0B6E-4145-868F-F34CBD1EB41E}"/>
    <cellStyle name="Merknad 2 2 14 7 2 2" xfId="18336" xr:uid="{AB635F8C-CACA-4214-AF83-D31B01204661}"/>
    <cellStyle name="Merknad 2 2 14 7 2 3" xfId="18335" xr:uid="{DF20A2F2-2A95-485A-AACE-F6B259AEA63B}"/>
    <cellStyle name="Merknad 2 2 14 7 3" xfId="18337" xr:uid="{0B225121-A57A-48B3-8C26-DAA8106CF264}"/>
    <cellStyle name="Merknad 2 2 14 7 4" xfId="18338" xr:uid="{E3A9538E-98BD-4F56-8E4E-7A95E8E5F65F}"/>
    <cellStyle name="Merknad 2 2 14 7 5" xfId="18339" xr:uid="{E5B67349-6DD3-4271-8D20-82BA9A2BFD3B}"/>
    <cellStyle name="Merknad 2 2 14 7 6" xfId="7013" xr:uid="{64B01FC6-EABA-42F0-A6EC-9856F0DDA2A9}"/>
    <cellStyle name="Merknad 2 2 14 8" xfId="2187" xr:uid="{134DA7EB-7BAA-4426-B64B-6944E4E85C88}"/>
    <cellStyle name="Merknad 2 2 14 8 2" xfId="18341" xr:uid="{34A9023E-4579-4CB5-9AE7-FC68A93C0B23}"/>
    <cellStyle name="Merknad 2 2 14 8 3" xfId="18340" xr:uid="{2180785C-65F2-4224-9863-AB80FBC5BCD8}"/>
    <cellStyle name="Merknad 2 2 14 9" xfId="5339" xr:uid="{D9552F35-4362-43E6-A0A8-1CFA4DAADDDE}"/>
    <cellStyle name="Merknad 2 2 14 9 2" xfId="18342" xr:uid="{F507F866-602F-4F7A-8A5C-8C46C39C5AEB}"/>
    <cellStyle name="Merknad 2 2 15" xfId="2188" xr:uid="{B7FF610B-447E-4E28-947B-AC66AAD37C5D}"/>
    <cellStyle name="Merknad 2 2 15 10" xfId="5587" xr:uid="{EFB23047-EB55-4830-A38D-B789196C3C11}"/>
    <cellStyle name="Merknad 2 2 15 10 2" xfId="18343" xr:uid="{A951EFB8-CE93-44CA-93BC-AA19375DA210}"/>
    <cellStyle name="Merknad 2 2 15 11" xfId="5923" xr:uid="{4C3659F9-0225-4F08-A68A-601CE291881D}"/>
    <cellStyle name="Merknad 2 2 15 11 2" xfId="18344" xr:uid="{139CC7FE-AB5E-4382-891B-1F01C1D7A64F}"/>
    <cellStyle name="Merknad 2 2 15 12" xfId="6151" xr:uid="{3F142BCA-D5E1-4648-8676-A590BF6DE7F5}"/>
    <cellStyle name="Merknad 2 2 15 2" xfId="2189" xr:uid="{5E17B3EC-24B2-47CC-89B6-D4C0A2CDB2C6}"/>
    <cellStyle name="Merknad 2 2 15 2 2" xfId="2190" xr:uid="{A1CFA6D0-DDDA-4685-831C-F06721212DC7}"/>
    <cellStyle name="Merknad 2 2 15 2 2 2" xfId="18346" xr:uid="{22947741-7B6E-4591-AE4E-146421D6A6D4}"/>
    <cellStyle name="Merknad 2 2 15 2 2 2 2" xfId="18347" xr:uid="{07753860-1299-4E5A-AA6E-340F00C62AED}"/>
    <cellStyle name="Merknad 2 2 15 2 2 3" xfId="18348" xr:uid="{56DAD076-7596-4B0C-8BAA-279385794786}"/>
    <cellStyle name="Merknad 2 2 15 2 2 4" xfId="18349" xr:uid="{B3A3EDE2-79BB-4EDA-B407-4172ECE2D5E0}"/>
    <cellStyle name="Merknad 2 2 15 2 2 5" xfId="18345" xr:uid="{450BB6D5-75C8-43F2-8C35-2C5B8E544343}"/>
    <cellStyle name="Merknad 2 2 15 2 3" xfId="18350" xr:uid="{157802B6-C32A-4D62-A88F-862D52F4873A}"/>
    <cellStyle name="Merknad 2 2 15 2 3 2" xfId="18351" xr:uid="{4E46CD12-62EF-40A8-9530-34A034A989FD}"/>
    <cellStyle name="Merknad 2 2 15 2 4" xfId="18352" xr:uid="{1448796C-AAB1-4B61-84BF-D92C36B0B641}"/>
    <cellStyle name="Merknad 2 2 15 2 5" xfId="18353" xr:uid="{7143CC93-2749-42F2-B1F0-E6A5829475B9}"/>
    <cellStyle name="Merknad 2 2 15 2 6" xfId="18354" xr:uid="{D7E719F0-E600-4E5C-8F6A-1251B2864098}"/>
    <cellStyle name="Merknad 2 2 15 2 7" xfId="7014" xr:uid="{352213E8-BF94-4FE7-8694-2CA9C8DC59DF}"/>
    <cellStyle name="Merknad 2 2 15 3" xfId="2191" xr:uid="{CB4D5BB2-0D0D-4A10-BE25-C126EAC691A7}"/>
    <cellStyle name="Merknad 2 2 15 3 2" xfId="2192" xr:uid="{0483E06B-A182-4D6D-A1EA-3E37E6A604D6}"/>
    <cellStyle name="Merknad 2 2 15 3 2 2" xfId="18356" xr:uid="{A9CA689D-8884-4C2F-BCE4-0D5445013C27}"/>
    <cellStyle name="Merknad 2 2 15 3 2 2 2" xfId="18357" xr:uid="{BBA9BF69-D72C-436C-B118-F454A381AEB1}"/>
    <cellStyle name="Merknad 2 2 15 3 2 3" xfId="18358" xr:uid="{C79CB56E-17BE-4548-AF99-3EC502BA0536}"/>
    <cellStyle name="Merknad 2 2 15 3 2 4" xfId="18359" xr:uid="{47097747-BEF6-4B28-B056-F295E9421411}"/>
    <cellStyle name="Merknad 2 2 15 3 2 5" xfId="18355" xr:uid="{F2FC30DC-B951-4834-A985-EAE5EC73D294}"/>
    <cellStyle name="Merknad 2 2 15 3 3" xfId="18360" xr:uid="{45A8259C-43D8-45E4-A7CA-6FDF85276D8C}"/>
    <cellStyle name="Merknad 2 2 15 3 3 2" xfId="18361" xr:uid="{9928EA58-888A-404B-84E4-6D09637BB61C}"/>
    <cellStyle name="Merknad 2 2 15 3 4" xfId="18362" xr:uid="{BE8EC58E-7793-4320-9B38-752BAC41A773}"/>
    <cellStyle name="Merknad 2 2 15 3 5" xfId="18363" xr:uid="{5C9FF6F9-F47B-457D-9D17-1D7D53BEE63F}"/>
    <cellStyle name="Merknad 2 2 15 3 6" xfId="18364" xr:uid="{BCC5C56D-0D18-4CB6-9606-0391316EE6EC}"/>
    <cellStyle name="Merknad 2 2 15 3 7" xfId="7015" xr:uid="{5A67731C-E3CE-4D97-8EA9-AC22258C1FBC}"/>
    <cellStyle name="Merknad 2 2 15 4" xfId="2193" xr:uid="{02FC93B8-DFBC-4B0B-A261-1434C9115750}"/>
    <cellStyle name="Merknad 2 2 15 4 2" xfId="2194" xr:uid="{05C4D846-BB1C-4DD0-92E9-0D8E8080CBAB}"/>
    <cellStyle name="Merknad 2 2 15 4 2 2" xfId="18366" xr:uid="{0CEB8C84-EDF4-4FFF-ACD6-F5C374F46B4B}"/>
    <cellStyle name="Merknad 2 2 15 4 2 2 2" xfId="18367" xr:uid="{F800A032-4E23-4226-A678-FD2774062A8D}"/>
    <cellStyle name="Merknad 2 2 15 4 2 3" xfId="18368" xr:uid="{97849900-FCB2-490F-9CB2-8679EEBCCC81}"/>
    <cellStyle name="Merknad 2 2 15 4 2 4" xfId="18369" xr:uid="{ED4CF411-0573-4AD8-93AF-E40EDD1AFCEE}"/>
    <cellStyle name="Merknad 2 2 15 4 2 5" xfId="18365" xr:uid="{AE4EF339-0B1A-4B83-98FD-27367481C3EA}"/>
    <cellStyle name="Merknad 2 2 15 4 3" xfId="18370" xr:uid="{094C5DAE-6E1D-4831-82C3-E621B7AE7C20}"/>
    <cellStyle name="Merknad 2 2 15 4 3 2" xfId="18371" xr:uid="{A6A38D02-163E-4264-96FF-2F9FE1641EC2}"/>
    <cellStyle name="Merknad 2 2 15 4 4" xfId="18372" xr:uid="{6993D83E-EABA-4738-ADAB-8E2C2F5FB226}"/>
    <cellStyle name="Merknad 2 2 15 4 5" xfId="18373" xr:uid="{598E717D-F0D3-48F7-BFBC-9412056A7EC5}"/>
    <cellStyle name="Merknad 2 2 15 4 6" xfId="18374" xr:uid="{C66E4620-03F0-43A6-B9CE-6A50D1DB7772}"/>
    <cellStyle name="Merknad 2 2 15 4 7" xfId="7016" xr:uid="{1AD6E3AE-579D-4B81-B72D-C8F72A3E0E3E}"/>
    <cellStyle name="Merknad 2 2 15 5" xfId="2195" xr:uid="{B2D54956-BFC8-4999-BA47-CE2FBB0B4B1E}"/>
    <cellStyle name="Merknad 2 2 15 5 2" xfId="2196" xr:uid="{53699DC4-3FD5-4E4D-8771-46BDDCF596F6}"/>
    <cellStyle name="Merknad 2 2 15 5 2 2" xfId="18376" xr:uid="{1A80F95E-93F5-4933-81B9-A8E507E6BC96}"/>
    <cellStyle name="Merknad 2 2 15 5 2 3" xfId="18375" xr:uid="{F29921AB-DE59-436F-BCDD-D288B32DE948}"/>
    <cellStyle name="Merknad 2 2 15 5 3" xfId="18377" xr:uid="{287C6707-F44F-4202-9F92-F9702F179F6C}"/>
    <cellStyle name="Merknad 2 2 15 5 4" xfId="18378" xr:uid="{93E2A3FD-F22E-4AF3-AC08-10DEF9293F59}"/>
    <cellStyle name="Merknad 2 2 15 5 5" xfId="18379" xr:uid="{26FBA02A-1099-4403-986F-01EE5977132A}"/>
    <cellStyle name="Merknad 2 2 15 5 6" xfId="7017" xr:uid="{F7FC90EB-6D94-4180-A689-68D25A97DA3A}"/>
    <cellStyle name="Merknad 2 2 15 6" xfId="2197" xr:uid="{7548BD6E-E45C-4F2A-9A61-858485F07996}"/>
    <cellStyle name="Merknad 2 2 15 6 2" xfId="2198" xr:uid="{D395F08E-2705-4B30-AE97-2E869A5E5386}"/>
    <cellStyle name="Merknad 2 2 15 6 2 2" xfId="18381" xr:uid="{43B4959A-A518-4BD9-B5A1-2692F7A0AFAD}"/>
    <cellStyle name="Merknad 2 2 15 6 2 3" xfId="18380" xr:uid="{5AD800B9-BC34-4CD6-8509-A63BC342B43C}"/>
    <cellStyle name="Merknad 2 2 15 6 3" xfId="18382" xr:uid="{CE16033F-427F-4FBD-B9D7-9837780F3DE5}"/>
    <cellStyle name="Merknad 2 2 15 6 4" xfId="18383" xr:uid="{43331014-2693-4F83-AB36-D987C730C8DA}"/>
    <cellStyle name="Merknad 2 2 15 6 5" xfId="18384" xr:uid="{ADA7611E-2419-4096-B863-8DF14439E86B}"/>
    <cellStyle name="Merknad 2 2 15 6 6" xfId="7018" xr:uid="{A8165847-5140-4468-B91E-9824690E8349}"/>
    <cellStyle name="Merknad 2 2 15 7" xfId="2199" xr:uid="{94C2ABEB-F98B-4DD9-B3A2-153D76B00A6E}"/>
    <cellStyle name="Merknad 2 2 15 7 2" xfId="2200" xr:uid="{0386B28B-CF97-48F5-BE4C-AE66B73E2C07}"/>
    <cellStyle name="Merknad 2 2 15 7 2 2" xfId="18386" xr:uid="{67E82A8C-B644-46A4-9539-3705E5337952}"/>
    <cellStyle name="Merknad 2 2 15 7 2 3" xfId="18385" xr:uid="{B0CD0B03-CCBB-413B-97A6-A1B33AAB1BFF}"/>
    <cellStyle name="Merknad 2 2 15 7 3" xfId="18387" xr:uid="{326A40EE-A470-4333-8C82-EC6F8E8CAEAB}"/>
    <cellStyle name="Merknad 2 2 15 7 4" xfId="18388" xr:uid="{ECF3B56F-B994-4A7D-B7C9-0CBF75B7087B}"/>
    <cellStyle name="Merknad 2 2 15 7 5" xfId="18389" xr:uid="{2E128085-52FA-4C04-AF75-FDE63A10CCD5}"/>
    <cellStyle name="Merknad 2 2 15 7 6" xfId="7019" xr:uid="{32E2F8CB-52B7-459C-B1C0-8065CF24DA80}"/>
    <cellStyle name="Merknad 2 2 15 8" xfId="2201" xr:uid="{0E45C3BB-C12D-4C9F-8925-6AA01F758A90}"/>
    <cellStyle name="Merknad 2 2 15 8 2" xfId="18391" xr:uid="{954274A5-5360-425C-B6D0-D1BF8A07FD87}"/>
    <cellStyle name="Merknad 2 2 15 8 3" xfId="18390" xr:uid="{9BBE2BE3-BDC0-44A9-A08B-D86AB0B4852F}"/>
    <cellStyle name="Merknad 2 2 15 9" xfId="5340" xr:uid="{9F22B8D4-2D12-4D25-9DEE-24BA7367F528}"/>
    <cellStyle name="Merknad 2 2 15 9 2" xfId="18392" xr:uid="{6BC16309-2266-4981-9E83-C3B7A0B4B1F3}"/>
    <cellStyle name="Merknad 2 2 16" xfId="2202" xr:uid="{37748C77-8A8A-4D47-84E2-CC92DB1DA057}"/>
    <cellStyle name="Merknad 2 2 16 10" xfId="5588" xr:uid="{C2DE661F-FAC4-4D35-8AB9-4AB20788C3E8}"/>
    <cellStyle name="Merknad 2 2 16 10 2" xfId="18393" xr:uid="{92A6D2D5-3125-4E01-A008-13EFCF7424CE}"/>
    <cellStyle name="Merknad 2 2 16 11" xfId="5924" xr:uid="{D49D0052-9DE6-4947-896C-385CFB8155ED}"/>
    <cellStyle name="Merknad 2 2 16 11 2" xfId="18394" xr:uid="{06080F2F-D253-46FC-B9CE-6872F525A9B6}"/>
    <cellStyle name="Merknad 2 2 16 12" xfId="6152" xr:uid="{20CC67AB-0150-4B7F-B271-62553E149D45}"/>
    <cellStyle name="Merknad 2 2 16 2" xfId="2203" xr:uid="{2471C935-1E0F-43B8-983B-E1A3B3AF8DAD}"/>
    <cellStyle name="Merknad 2 2 16 2 2" xfId="2204" xr:uid="{464E9FA8-7F56-4784-9D6F-0C72A192D0CF}"/>
    <cellStyle name="Merknad 2 2 16 2 2 2" xfId="18396" xr:uid="{A539DEAA-6F7F-49BE-879E-B2B6278B7DCE}"/>
    <cellStyle name="Merknad 2 2 16 2 2 2 2" xfId="18397" xr:uid="{2D32A850-E2F8-4C15-A456-2E35C35E3B27}"/>
    <cellStyle name="Merknad 2 2 16 2 2 3" xfId="18398" xr:uid="{6F839601-7C98-4F38-B5C3-D209DB95C3F2}"/>
    <cellStyle name="Merknad 2 2 16 2 2 4" xfId="18399" xr:uid="{D5471EFE-923B-4FC1-ADC4-1918207477A2}"/>
    <cellStyle name="Merknad 2 2 16 2 2 5" xfId="18395" xr:uid="{4A68003C-511F-4218-852F-9A82210E4AE1}"/>
    <cellStyle name="Merknad 2 2 16 2 3" xfId="18400" xr:uid="{72A60631-937A-48F5-BDED-184258F59F80}"/>
    <cellStyle name="Merknad 2 2 16 2 3 2" xfId="18401" xr:uid="{FDC4C144-9167-4C84-8A13-AA556174816C}"/>
    <cellStyle name="Merknad 2 2 16 2 4" xfId="18402" xr:uid="{53D21778-820F-4B64-81D9-07C4A6F922F3}"/>
    <cellStyle name="Merknad 2 2 16 2 5" xfId="18403" xr:uid="{CEE37C53-E637-4512-AFB4-D0E44066E8FA}"/>
    <cellStyle name="Merknad 2 2 16 2 6" xfId="18404" xr:uid="{E1D8C407-9F60-4F01-B01D-424587B67AB5}"/>
    <cellStyle name="Merknad 2 2 16 2 7" xfId="7020" xr:uid="{5FF785E7-CB5B-46AF-BFE5-7D6B58EAECCB}"/>
    <cellStyle name="Merknad 2 2 16 3" xfId="2205" xr:uid="{A2486EA9-1F95-4072-9F7D-7699B6F6BB20}"/>
    <cellStyle name="Merknad 2 2 16 3 2" xfId="2206" xr:uid="{04B98F18-CD04-459E-A436-29DEED6BAB58}"/>
    <cellStyle name="Merknad 2 2 16 3 2 2" xfId="18406" xr:uid="{D94F14B1-66B7-454F-8204-CA6933CF1937}"/>
    <cellStyle name="Merknad 2 2 16 3 2 2 2" xfId="18407" xr:uid="{E75E102C-EA58-448C-8132-7786B51E2F14}"/>
    <cellStyle name="Merknad 2 2 16 3 2 3" xfId="18408" xr:uid="{B13F20C4-0E7F-4C47-8E17-F4FB6545B79A}"/>
    <cellStyle name="Merknad 2 2 16 3 2 4" xfId="18409" xr:uid="{3D60D877-D4F5-494E-A7F9-FD5B2D984E03}"/>
    <cellStyle name="Merknad 2 2 16 3 2 5" xfId="18405" xr:uid="{2A7F1BA3-C3B7-4503-A2BC-562115801268}"/>
    <cellStyle name="Merknad 2 2 16 3 3" xfId="18410" xr:uid="{0C43B935-56DF-4D1C-80F5-20E281F8425B}"/>
    <cellStyle name="Merknad 2 2 16 3 3 2" xfId="18411" xr:uid="{8382326D-BE32-482C-A860-AE8B0B0C4D7D}"/>
    <cellStyle name="Merknad 2 2 16 3 4" xfId="18412" xr:uid="{E5BCCFF9-5C6D-4A5D-8F21-8DE2B7B585A2}"/>
    <cellStyle name="Merknad 2 2 16 3 5" xfId="18413" xr:uid="{AB2FB0EA-B7A1-4AC0-BA61-2F5AF6B6F928}"/>
    <cellStyle name="Merknad 2 2 16 3 6" xfId="18414" xr:uid="{CE6CA2B3-3B3F-41B1-9AF6-ED8DDB13AA7C}"/>
    <cellStyle name="Merknad 2 2 16 3 7" xfId="7021" xr:uid="{8932693E-8ED8-46A1-8424-9897EA414DCC}"/>
    <cellStyle name="Merknad 2 2 16 4" xfId="2207" xr:uid="{B77C51E6-712C-4DF2-B685-3E4A04826E00}"/>
    <cellStyle name="Merknad 2 2 16 4 2" xfId="2208" xr:uid="{9F920BE1-DD6B-433C-BC19-65A85FB28662}"/>
    <cellStyle name="Merknad 2 2 16 4 2 2" xfId="18416" xr:uid="{5DA8EFB0-0025-4073-A787-F364F929ACCA}"/>
    <cellStyle name="Merknad 2 2 16 4 2 2 2" xfId="18417" xr:uid="{DBBEB66F-3EAC-41F0-8EEE-7786C45E0037}"/>
    <cellStyle name="Merknad 2 2 16 4 2 3" xfId="18418" xr:uid="{807A87FC-63FC-48BF-AAED-B0C3F630A502}"/>
    <cellStyle name="Merknad 2 2 16 4 2 4" xfId="18419" xr:uid="{FB0742D1-D776-4AA1-922F-176624B1216A}"/>
    <cellStyle name="Merknad 2 2 16 4 2 5" xfId="18415" xr:uid="{2F9041FC-6DEF-4895-B241-3CD0618AF7EC}"/>
    <cellStyle name="Merknad 2 2 16 4 3" xfId="18420" xr:uid="{0B771F50-6CAF-48F6-ACB3-9DCE5D90315A}"/>
    <cellStyle name="Merknad 2 2 16 4 3 2" xfId="18421" xr:uid="{93DE24E7-C5A1-4996-AD44-67A9D6831DBD}"/>
    <cellStyle name="Merknad 2 2 16 4 4" xfId="18422" xr:uid="{0EBB55A2-F901-4A9F-A155-281B285E5324}"/>
    <cellStyle name="Merknad 2 2 16 4 5" xfId="18423" xr:uid="{92F1FC58-4DB0-48FD-A499-1C7903925042}"/>
    <cellStyle name="Merknad 2 2 16 4 6" xfId="18424" xr:uid="{12071141-C8CA-4BD8-BBFD-848D80084260}"/>
    <cellStyle name="Merknad 2 2 16 4 7" xfId="7022" xr:uid="{2B69CEB4-5060-46E6-A5C8-4F47010B72E5}"/>
    <cellStyle name="Merknad 2 2 16 5" xfId="2209" xr:uid="{BF71B487-E203-4829-840D-E32A9AC8E973}"/>
    <cellStyle name="Merknad 2 2 16 5 2" xfId="2210" xr:uid="{E8C6A64E-4F2C-4FC1-8F6E-1753F905D896}"/>
    <cellStyle name="Merknad 2 2 16 5 2 2" xfId="18426" xr:uid="{3FD70A79-29EB-42A2-A11C-00F1C42D6817}"/>
    <cellStyle name="Merknad 2 2 16 5 2 3" xfId="18425" xr:uid="{395D116A-7F3B-4B66-9C43-170558589E5C}"/>
    <cellStyle name="Merknad 2 2 16 5 3" xfId="18427" xr:uid="{386ADAF1-A697-4C32-A52A-A7A95ACBF7F0}"/>
    <cellStyle name="Merknad 2 2 16 5 4" xfId="18428" xr:uid="{7A97E26A-D695-4A35-9E66-388E3BB402B0}"/>
    <cellStyle name="Merknad 2 2 16 5 5" xfId="18429" xr:uid="{DA0B9E34-F9BC-4F41-9AA5-AB365B6C7D68}"/>
    <cellStyle name="Merknad 2 2 16 5 6" xfId="7023" xr:uid="{BE2C6555-3F3E-4909-9AE3-430B8594861A}"/>
    <cellStyle name="Merknad 2 2 16 6" xfId="2211" xr:uid="{970CECE8-1678-4D49-A868-0097D75FBC4B}"/>
    <cellStyle name="Merknad 2 2 16 6 2" xfId="2212" xr:uid="{86C67498-F5FE-4F14-B516-62D319F29EDE}"/>
    <cellStyle name="Merknad 2 2 16 6 2 2" xfId="18431" xr:uid="{44775E20-411C-40A4-86CB-7D28948552C0}"/>
    <cellStyle name="Merknad 2 2 16 6 2 3" xfId="18430" xr:uid="{1079A688-99EA-4C8B-9784-F4C6F2815538}"/>
    <cellStyle name="Merknad 2 2 16 6 3" xfId="18432" xr:uid="{A04003DE-864D-484B-A5C8-16E435783E49}"/>
    <cellStyle name="Merknad 2 2 16 6 4" xfId="18433" xr:uid="{55457162-E523-470F-A081-18D161959CF2}"/>
    <cellStyle name="Merknad 2 2 16 6 5" xfId="18434" xr:uid="{40C7FB85-61D2-42BE-BE54-E92D8B6FCBD2}"/>
    <cellStyle name="Merknad 2 2 16 6 6" xfId="7024" xr:uid="{99CF366E-3A21-4896-96D4-CC82735A6C99}"/>
    <cellStyle name="Merknad 2 2 16 7" xfId="2213" xr:uid="{A41D2F06-B201-4F76-981F-757F1DCD2BA5}"/>
    <cellStyle name="Merknad 2 2 16 7 2" xfId="2214" xr:uid="{DECE6729-8D24-4E59-AE2A-AE6287FB55F2}"/>
    <cellStyle name="Merknad 2 2 16 7 2 2" xfId="18436" xr:uid="{DB5E2928-3B92-4CC0-B305-A134B97FD2F3}"/>
    <cellStyle name="Merknad 2 2 16 7 2 3" xfId="18435" xr:uid="{5F9C815E-6FCB-44F9-9E8C-FD6D6967DF96}"/>
    <cellStyle name="Merknad 2 2 16 7 3" xfId="18437" xr:uid="{8AD943B6-7A29-4D5D-906A-D389E032A3C7}"/>
    <cellStyle name="Merknad 2 2 16 7 4" xfId="18438" xr:uid="{4A58565D-D082-4E6E-A593-FE206531C62D}"/>
    <cellStyle name="Merknad 2 2 16 7 5" xfId="18439" xr:uid="{0F559E3B-BECE-4F47-923E-55B8FF1801BC}"/>
    <cellStyle name="Merknad 2 2 16 7 6" xfId="7025" xr:uid="{99528621-543E-44FE-A36B-80FCB72967E2}"/>
    <cellStyle name="Merknad 2 2 16 8" xfId="2215" xr:uid="{0DD22147-D385-4D72-888D-EF4654CB950C}"/>
    <cellStyle name="Merknad 2 2 16 8 2" xfId="18441" xr:uid="{5CA34209-0B27-4174-BE8A-CAA5654A2B3A}"/>
    <cellStyle name="Merknad 2 2 16 8 3" xfId="18440" xr:uid="{33F776D0-D1CC-4253-8CC1-6AD114AC035F}"/>
    <cellStyle name="Merknad 2 2 16 9" xfId="5341" xr:uid="{E089D2B0-3187-4DDC-BBC7-687AE691D200}"/>
    <cellStyle name="Merknad 2 2 16 9 2" xfId="18442" xr:uid="{72762E46-BA06-474B-80B9-81FD20446F7D}"/>
    <cellStyle name="Merknad 2 2 17" xfId="2216" xr:uid="{E464D544-D219-45EF-BC28-BC7FE3D2183B}"/>
    <cellStyle name="Merknad 2 2 17 10" xfId="5589" xr:uid="{C815E954-C5E1-4EEE-B0F5-6DDA0DE76ED4}"/>
    <cellStyle name="Merknad 2 2 17 10 2" xfId="18443" xr:uid="{67E480B5-72F7-4FC8-9C98-77EDDE4FCC81}"/>
    <cellStyle name="Merknad 2 2 17 11" xfId="5925" xr:uid="{31A7503C-7BC4-4024-A3E0-A9E2C39A07E2}"/>
    <cellStyle name="Merknad 2 2 17 11 2" xfId="18444" xr:uid="{C96C0697-7A9E-49BE-84F9-2D01503B881E}"/>
    <cellStyle name="Merknad 2 2 17 12" xfId="6153" xr:uid="{C45648AC-FD85-490C-91B5-9028F4CB1A95}"/>
    <cellStyle name="Merknad 2 2 17 2" xfId="2217" xr:uid="{0AA4067E-3441-4ABA-9611-43718ADC08C4}"/>
    <cellStyle name="Merknad 2 2 17 2 2" xfId="2218" xr:uid="{0504A929-0380-43D9-A5C3-02BBFBAB0F0A}"/>
    <cellStyle name="Merknad 2 2 17 2 2 2" xfId="18446" xr:uid="{1976624A-8253-40F3-BF59-C0E5F47C5F03}"/>
    <cellStyle name="Merknad 2 2 17 2 2 2 2" xfId="18447" xr:uid="{AF507E56-72B3-45CF-994E-5190D969AB36}"/>
    <cellStyle name="Merknad 2 2 17 2 2 3" xfId="18448" xr:uid="{A630AB3D-2FC6-4EFF-B89B-AB18BFE84561}"/>
    <cellStyle name="Merknad 2 2 17 2 2 4" xfId="18449" xr:uid="{427D1541-65F6-4F33-88EE-AF38C7E94FED}"/>
    <cellStyle name="Merknad 2 2 17 2 2 5" xfId="18445" xr:uid="{B2FA73F8-BDDB-4AEF-B323-AA1E7C0E37E5}"/>
    <cellStyle name="Merknad 2 2 17 2 3" xfId="18450" xr:uid="{14424EC0-0E04-495A-BF97-03D0A025F09F}"/>
    <cellStyle name="Merknad 2 2 17 2 3 2" xfId="18451" xr:uid="{A609A427-9C71-4897-A346-2BBE66E883EE}"/>
    <cellStyle name="Merknad 2 2 17 2 4" xfId="18452" xr:uid="{ADCCC15D-17F5-4B94-AC66-520D4F1503AF}"/>
    <cellStyle name="Merknad 2 2 17 2 5" xfId="18453" xr:uid="{3A1F9794-0DE6-4E29-AE35-EB94CF233618}"/>
    <cellStyle name="Merknad 2 2 17 2 6" xfId="18454" xr:uid="{DFBB29F9-FDF2-43E0-B9D2-EAD4A01B0A03}"/>
    <cellStyle name="Merknad 2 2 17 2 7" xfId="7026" xr:uid="{E6408510-67A4-4783-844A-495312EEE8D2}"/>
    <cellStyle name="Merknad 2 2 17 3" xfId="2219" xr:uid="{13DC7513-E12E-485E-987B-A1988B81DA3B}"/>
    <cellStyle name="Merknad 2 2 17 3 2" xfId="2220" xr:uid="{DEDFDD78-3623-41E1-8A25-48B73C2A8B20}"/>
    <cellStyle name="Merknad 2 2 17 3 2 2" xfId="18456" xr:uid="{C36F87AD-C407-48DE-A7FE-2B5AA508F590}"/>
    <cellStyle name="Merknad 2 2 17 3 2 2 2" xfId="18457" xr:uid="{266438B4-80B1-4618-8ADA-74AA327BEFAB}"/>
    <cellStyle name="Merknad 2 2 17 3 2 3" xfId="18458" xr:uid="{678AE8CE-3919-4A12-8076-C3DA180F032A}"/>
    <cellStyle name="Merknad 2 2 17 3 2 4" xfId="18459" xr:uid="{2A7AD56D-B774-430E-8BAE-4EEA33B2EC4A}"/>
    <cellStyle name="Merknad 2 2 17 3 2 5" xfId="18455" xr:uid="{99E7E771-BCC9-4D71-9E2F-5A92BE9DF107}"/>
    <cellStyle name="Merknad 2 2 17 3 3" xfId="18460" xr:uid="{4031D059-AA3B-4287-9D01-DB51A5A7DB91}"/>
    <cellStyle name="Merknad 2 2 17 3 3 2" xfId="18461" xr:uid="{0BBFB23D-6DD0-4F34-B165-FD381DB97DFB}"/>
    <cellStyle name="Merknad 2 2 17 3 4" xfId="18462" xr:uid="{E9E4CC22-C0E4-46CD-BA96-E7A8B6599645}"/>
    <cellStyle name="Merknad 2 2 17 3 5" xfId="18463" xr:uid="{0048F3DB-CE9E-4A18-8EC7-A23CA195C0AF}"/>
    <cellStyle name="Merknad 2 2 17 3 6" xfId="18464" xr:uid="{9DFB2239-BDC3-4F6F-8F2F-E8A05676603A}"/>
    <cellStyle name="Merknad 2 2 17 3 7" xfId="7027" xr:uid="{E5E928C6-2A7F-4F06-9663-F6519B5F2B06}"/>
    <cellStyle name="Merknad 2 2 17 4" xfId="2221" xr:uid="{6F84CE4D-B5F7-431B-800D-1FA9D55738FA}"/>
    <cellStyle name="Merknad 2 2 17 4 2" xfId="2222" xr:uid="{5BD57196-FD74-4E9D-ACAB-7E05FB5A5870}"/>
    <cellStyle name="Merknad 2 2 17 4 2 2" xfId="18466" xr:uid="{23D87138-7AC0-48CE-B599-674163F4A4C0}"/>
    <cellStyle name="Merknad 2 2 17 4 2 2 2" xfId="18467" xr:uid="{10C5B98B-F01F-4FC3-8EBA-3BC1A8F7BFA5}"/>
    <cellStyle name="Merknad 2 2 17 4 2 3" xfId="18468" xr:uid="{3C181753-6E06-40F0-AA5A-C2D6D69D2468}"/>
    <cellStyle name="Merknad 2 2 17 4 2 4" xfId="18469" xr:uid="{D79DB096-B268-46DD-88FC-F304A01D3E90}"/>
    <cellStyle name="Merknad 2 2 17 4 2 5" xfId="18465" xr:uid="{8FBAFFBE-0AFE-4D90-B375-A22460EC17D1}"/>
    <cellStyle name="Merknad 2 2 17 4 3" xfId="18470" xr:uid="{C45B0D58-85DC-4D5C-9C65-191F6D8B95AC}"/>
    <cellStyle name="Merknad 2 2 17 4 3 2" xfId="18471" xr:uid="{E0BD670B-0F68-466B-B247-4AF05C043525}"/>
    <cellStyle name="Merknad 2 2 17 4 4" xfId="18472" xr:uid="{E2B30C3C-48EA-4E9D-B12B-F86367BFFE21}"/>
    <cellStyle name="Merknad 2 2 17 4 5" xfId="18473" xr:uid="{CF283A23-FA9F-43F7-BD54-2FA4A972A773}"/>
    <cellStyle name="Merknad 2 2 17 4 6" xfId="18474" xr:uid="{CFDFD35E-3E95-4DD9-982D-CBEFFD340E73}"/>
    <cellStyle name="Merknad 2 2 17 4 7" xfId="7028" xr:uid="{F5884138-0292-4525-9CB4-9DF105E3BAB4}"/>
    <cellStyle name="Merknad 2 2 17 5" xfId="2223" xr:uid="{2C23AE6F-D8DF-4D59-8842-0D169579C505}"/>
    <cellStyle name="Merknad 2 2 17 5 2" xfId="2224" xr:uid="{7274AF96-3109-4DCC-B248-F75605BBBFFA}"/>
    <cellStyle name="Merknad 2 2 17 5 2 2" xfId="18476" xr:uid="{EA10D48B-7225-4497-8A68-03DE3015FBFB}"/>
    <cellStyle name="Merknad 2 2 17 5 2 3" xfId="18475" xr:uid="{200EC6AF-7EC6-4A05-BDF9-3B1C414045A4}"/>
    <cellStyle name="Merknad 2 2 17 5 3" xfId="18477" xr:uid="{6D0A406D-AAE6-4EB8-8824-59DCE594519D}"/>
    <cellStyle name="Merknad 2 2 17 5 4" xfId="18478" xr:uid="{70ABC6E6-6855-44D4-AF88-60ACC8E4D9B1}"/>
    <cellStyle name="Merknad 2 2 17 5 5" xfId="18479" xr:uid="{597ED01C-4628-4D1A-AF56-A8EDC5D1A3D6}"/>
    <cellStyle name="Merknad 2 2 17 5 6" xfId="7029" xr:uid="{344C8C7D-CBB4-4BC8-A20D-7F61BB4AD81B}"/>
    <cellStyle name="Merknad 2 2 17 6" xfId="2225" xr:uid="{C667B6E4-32A1-4F87-9706-58FEB8E4A9AA}"/>
    <cellStyle name="Merknad 2 2 17 6 2" xfId="2226" xr:uid="{56A009FB-D902-4D15-AE14-F3CD592F93C4}"/>
    <cellStyle name="Merknad 2 2 17 6 2 2" xfId="18481" xr:uid="{41C4AFA3-8CB3-4B46-BCB9-4925066EFCC1}"/>
    <cellStyle name="Merknad 2 2 17 6 2 3" xfId="18480" xr:uid="{1B0124B1-1162-4C7A-942C-4F9C0F8C8F67}"/>
    <cellStyle name="Merknad 2 2 17 6 3" xfId="18482" xr:uid="{86D55CD0-17AF-4F0D-9991-2196C530D4EA}"/>
    <cellStyle name="Merknad 2 2 17 6 4" xfId="18483" xr:uid="{D6B406DC-207F-4DDB-B290-DAECC5A810EF}"/>
    <cellStyle name="Merknad 2 2 17 6 5" xfId="18484" xr:uid="{62FB7651-D00C-437B-98F3-C9B695651A45}"/>
    <cellStyle name="Merknad 2 2 17 6 6" xfId="7030" xr:uid="{11FB923C-7349-47F4-9478-A3928C5E7519}"/>
    <cellStyle name="Merknad 2 2 17 7" xfId="2227" xr:uid="{20588815-7635-4868-9339-3A577767EF3A}"/>
    <cellStyle name="Merknad 2 2 17 7 2" xfId="2228" xr:uid="{2455CFBA-7D95-444B-A8E9-3CFFBB92C505}"/>
    <cellStyle name="Merknad 2 2 17 7 2 2" xfId="18486" xr:uid="{D312E09F-7685-402B-B7DB-6A14AD6C39A3}"/>
    <cellStyle name="Merknad 2 2 17 7 2 3" xfId="18485" xr:uid="{C58BD14A-4704-496B-9E79-3858617B2BB6}"/>
    <cellStyle name="Merknad 2 2 17 7 3" xfId="18487" xr:uid="{701FFCD5-CE6B-464F-8D80-AA5CF151E461}"/>
    <cellStyle name="Merknad 2 2 17 7 4" xfId="18488" xr:uid="{5536CE7D-6587-416B-B7D0-1CE4132E9A4C}"/>
    <cellStyle name="Merknad 2 2 17 7 5" xfId="18489" xr:uid="{31D4CC06-3368-4A68-901E-77AF4CAADEF4}"/>
    <cellStyle name="Merknad 2 2 17 7 6" xfId="7031" xr:uid="{793C0114-B274-4ABA-B580-839681FBF106}"/>
    <cellStyle name="Merknad 2 2 17 8" xfId="2229" xr:uid="{0469F556-7DD5-4AEA-88D4-CD43C8481294}"/>
    <cellStyle name="Merknad 2 2 17 8 2" xfId="18491" xr:uid="{3633B8C0-AF8A-4B7E-A827-1D820B4FFA99}"/>
    <cellStyle name="Merknad 2 2 17 8 3" xfId="18490" xr:uid="{85915910-EDD5-441E-91EF-8F8928B72514}"/>
    <cellStyle name="Merknad 2 2 17 9" xfId="5342" xr:uid="{D64EE76B-61F1-44AF-B07B-EAC5B65FE2EC}"/>
    <cellStyle name="Merknad 2 2 17 9 2" xfId="18492" xr:uid="{B18AD9CC-3A49-4CFD-8E1E-7B311D75E8E7}"/>
    <cellStyle name="Merknad 2 2 18" xfId="2230" xr:uid="{214B20FE-87DF-4144-90A1-6DE42E4DB448}"/>
    <cellStyle name="Merknad 2 2 18 10" xfId="5590" xr:uid="{7CAD9E56-4F5C-415B-94CC-1BB88CD87E56}"/>
    <cellStyle name="Merknad 2 2 18 10 2" xfId="18493" xr:uid="{87ED4B45-B5CE-474C-BDCB-4D899C7D83AF}"/>
    <cellStyle name="Merknad 2 2 18 11" xfId="5926" xr:uid="{AE4859B5-0858-4B04-9241-CD923115A3D3}"/>
    <cellStyle name="Merknad 2 2 18 11 2" xfId="18494" xr:uid="{25CBB87D-C707-4D69-90DE-23156E91916A}"/>
    <cellStyle name="Merknad 2 2 18 12" xfId="6154" xr:uid="{DF74F6A9-59E6-4EA7-B36B-253F90EDB94A}"/>
    <cellStyle name="Merknad 2 2 18 2" xfId="2231" xr:uid="{D055ECC6-6816-4479-9FEC-8D230E0EE199}"/>
    <cellStyle name="Merknad 2 2 18 2 2" xfId="2232" xr:uid="{74519246-DA93-4C7F-AEA8-A258BB9622E2}"/>
    <cellStyle name="Merknad 2 2 18 2 2 2" xfId="18496" xr:uid="{05307A45-4B02-4CDA-AAF3-E33B41471443}"/>
    <cellStyle name="Merknad 2 2 18 2 2 2 2" xfId="18497" xr:uid="{BF61B21A-5F45-41A7-991C-2BD1A05E797C}"/>
    <cellStyle name="Merknad 2 2 18 2 2 3" xfId="18498" xr:uid="{9633155A-D9B3-44F7-8A50-F63EB46348CA}"/>
    <cellStyle name="Merknad 2 2 18 2 2 4" xfId="18499" xr:uid="{C5672900-8513-4E2F-9563-4E893200E45B}"/>
    <cellStyle name="Merknad 2 2 18 2 2 5" xfId="18495" xr:uid="{3B77F8F4-D73A-4944-B584-51081154FA47}"/>
    <cellStyle name="Merknad 2 2 18 2 3" xfId="18500" xr:uid="{E0A5ED48-3CD1-4EFA-A8E1-B464B4235582}"/>
    <cellStyle name="Merknad 2 2 18 2 3 2" xfId="18501" xr:uid="{7B7A8797-4BBB-46F8-AA5B-86AE6E6B350D}"/>
    <cellStyle name="Merknad 2 2 18 2 4" xfId="18502" xr:uid="{5F31064C-6B07-445D-BF4D-76557A780DC5}"/>
    <cellStyle name="Merknad 2 2 18 2 5" xfId="18503" xr:uid="{64F8AAEE-8545-4AB9-A265-0CD5C6D7FCCF}"/>
    <cellStyle name="Merknad 2 2 18 2 6" xfId="18504" xr:uid="{E2F1560E-315E-409E-82AE-940E993CC280}"/>
    <cellStyle name="Merknad 2 2 18 2 7" xfId="7032" xr:uid="{3BE2D99E-23B4-4E3E-8B11-BE6F1805C1A6}"/>
    <cellStyle name="Merknad 2 2 18 3" xfId="2233" xr:uid="{718644E7-48EB-46A6-BA45-5A7DE9B58392}"/>
    <cellStyle name="Merknad 2 2 18 3 2" xfId="2234" xr:uid="{5DF7BF08-0415-4ED3-A8C4-359DE89479C4}"/>
    <cellStyle name="Merknad 2 2 18 3 2 2" xfId="18506" xr:uid="{EC75A91C-D6B6-468D-89F4-BB28409BC7CD}"/>
    <cellStyle name="Merknad 2 2 18 3 2 2 2" xfId="18507" xr:uid="{DDD132D3-B152-4A5D-B314-991C9E44732D}"/>
    <cellStyle name="Merknad 2 2 18 3 2 3" xfId="18508" xr:uid="{A4B8F41E-07A1-419E-AE18-EE56AED556FA}"/>
    <cellStyle name="Merknad 2 2 18 3 2 4" xfId="18509" xr:uid="{8BC1F2B0-51AD-4995-B524-170D71FB801C}"/>
    <cellStyle name="Merknad 2 2 18 3 2 5" xfId="18505" xr:uid="{F15ADDBB-9C79-4473-8AA4-D03A58570B2F}"/>
    <cellStyle name="Merknad 2 2 18 3 3" xfId="18510" xr:uid="{71C7AC05-A071-4597-AAD3-953873F0DBB7}"/>
    <cellStyle name="Merknad 2 2 18 3 3 2" xfId="18511" xr:uid="{E13043B4-A4ED-4E61-945B-9690F3D8528C}"/>
    <cellStyle name="Merknad 2 2 18 3 4" xfId="18512" xr:uid="{95E4184A-361E-4447-9F16-3A238623C485}"/>
    <cellStyle name="Merknad 2 2 18 3 5" xfId="18513" xr:uid="{62C1F662-8EE8-47E9-A11D-85973DA0D504}"/>
    <cellStyle name="Merknad 2 2 18 3 6" xfId="18514" xr:uid="{8C6D954C-8D76-4B8D-BE44-F1D91CBA1366}"/>
    <cellStyle name="Merknad 2 2 18 3 7" xfId="7033" xr:uid="{3BE22661-6830-4ACD-870D-5E904C0C5613}"/>
    <cellStyle name="Merknad 2 2 18 4" xfId="2235" xr:uid="{363CF2CE-4B80-4A36-9C65-1DC50A537825}"/>
    <cellStyle name="Merknad 2 2 18 4 2" xfId="2236" xr:uid="{B63E4052-EB7B-4A22-B890-10184BD6C6E0}"/>
    <cellStyle name="Merknad 2 2 18 4 2 2" xfId="18516" xr:uid="{E09FE0FC-1E19-435C-B04E-3F6D9AD64896}"/>
    <cellStyle name="Merknad 2 2 18 4 2 2 2" xfId="18517" xr:uid="{E4B4E80D-192C-47E8-A9A7-DA8869B8373E}"/>
    <cellStyle name="Merknad 2 2 18 4 2 3" xfId="18518" xr:uid="{9BDC9DD5-87E5-480F-8DCA-3F3328EE212A}"/>
    <cellStyle name="Merknad 2 2 18 4 2 4" xfId="18519" xr:uid="{A343CDE6-B9E4-4428-8180-44A59B0108DA}"/>
    <cellStyle name="Merknad 2 2 18 4 2 5" xfId="18515" xr:uid="{A6E9DD42-77E8-4A8F-825D-C19A2A0C1854}"/>
    <cellStyle name="Merknad 2 2 18 4 3" xfId="18520" xr:uid="{B7D12022-DEAC-47CB-81CC-D916CD7842C9}"/>
    <cellStyle name="Merknad 2 2 18 4 3 2" xfId="18521" xr:uid="{6B261FC4-98D2-45AD-AE98-12EFD5542736}"/>
    <cellStyle name="Merknad 2 2 18 4 4" xfId="18522" xr:uid="{149DC14D-B42D-4E07-A176-A3A5C31C2217}"/>
    <cellStyle name="Merknad 2 2 18 4 5" xfId="18523" xr:uid="{C7A73090-9FA6-42B7-8FB4-19C12B8F765D}"/>
    <cellStyle name="Merknad 2 2 18 4 6" xfId="18524" xr:uid="{C96FDB4B-8224-41E6-BE0B-A2B418BDFD40}"/>
    <cellStyle name="Merknad 2 2 18 4 7" xfId="7034" xr:uid="{ADBFB096-20CE-4893-941F-F7D4A265D8C8}"/>
    <cellStyle name="Merknad 2 2 18 5" xfId="2237" xr:uid="{17B97DD9-7EC2-4182-9324-785ABD9AE15B}"/>
    <cellStyle name="Merknad 2 2 18 5 2" xfId="2238" xr:uid="{11929293-7553-4E26-A8D7-C80176971B62}"/>
    <cellStyle name="Merknad 2 2 18 5 2 2" xfId="18526" xr:uid="{D082BC2A-0EA4-4A0A-A4FB-299F03CF5C2A}"/>
    <cellStyle name="Merknad 2 2 18 5 2 3" xfId="18525" xr:uid="{525A47A3-F702-411C-8449-FEE3ECA821A7}"/>
    <cellStyle name="Merknad 2 2 18 5 3" xfId="18527" xr:uid="{F288FECF-C583-4B25-B6B6-10508BB9C482}"/>
    <cellStyle name="Merknad 2 2 18 5 4" xfId="18528" xr:uid="{97D9D9AE-C758-4AF4-A786-65FD5EB67F00}"/>
    <cellStyle name="Merknad 2 2 18 5 5" xfId="18529" xr:uid="{EBC6C999-B154-4CFD-AD28-BB0BB020A421}"/>
    <cellStyle name="Merknad 2 2 18 5 6" xfId="7035" xr:uid="{DEADBD47-12E6-4B7E-813D-46357D6032F3}"/>
    <cellStyle name="Merknad 2 2 18 6" xfId="2239" xr:uid="{8E141578-25AF-4274-AA39-60F9E81B03C5}"/>
    <cellStyle name="Merknad 2 2 18 6 2" xfId="2240" xr:uid="{13CB0811-6A54-4AE3-B02A-BD40214E3CC4}"/>
    <cellStyle name="Merknad 2 2 18 6 2 2" xfId="18531" xr:uid="{B8FEF40C-886B-465E-8F81-16772D8D7623}"/>
    <cellStyle name="Merknad 2 2 18 6 2 3" xfId="18530" xr:uid="{2C4460D7-616D-40C3-B274-4B3EC7492BF4}"/>
    <cellStyle name="Merknad 2 2 18 6 3" xfId="18532" xr:uid="{C5852576-E7B1-4499-AAB0-39F0E8D40DE1}"/>
    <cellStyle name="Merknad 2 2 18 6 4" xfId="18533" xr:uid="{34F634FB-0050-4F1E-A9F0-CD1AC31BBD49}"/>
    <cellStyle name="Merknad 2 2 18 6 5" xfId="18534" xr:uid="{C2D6462B-F5DC-4BC8-879C-6F7C93217127}"/>
    <cellStyle name="Merknad 2 2 18 6 6" xfId="7036" xr:uid="{B7AFE5F9-0172-4AC1-9D34-7E3978ECD37F}"/>
    <cellStyle name="Merknad 2 2 18 7" xfId="2241" xr:uid="{A4304F44-4559-47F6-B882-43D22E5BDBAF}"/>
    <cellStyle name="Merknad 2 2 18 7 2" xfId="2242" xr:uid="{778F6761-2C96-45E3-817C-546807418921}"/>
    <cellStyle name="Merknad 2 2 18 7 2 2" xfId="18536" xr:uid="{1C60DE4E-1F02-410F-B82E-BF5113045D05}"/>
    <cellStyle name="Merknad 2 2 18 7 2 3" xfId="18535" xr:uid="{894BAA0A-415A-4989-8B44-2D3BE2934092}"/>
    <cellStyle name="Merknad 2 2 18 7 3" xfId="18537" xr:uid="{A9678304-D2CD-4021-BE37-C3D7860B0516}"/>
    <cellStyle name="Merknad 2 2 18 7 4" xfId="18538" xr:uid="{7C1A78CF-CAF2-4CA0-A987-2256BE425E22}"/>
    <cellStyle name="Merknad 2 2 18 7 5" xfId="18539" xr:uid="{F880C69A-F2AE-430B-9E99-CF5F7320E738}"/>
    <cellStyle name="Merknad 2 2 18 7 6" xfId="7037" xr:uid="{A1A55BAB-38A7-4994-A555-A37A0AD3531E}"/>
    <cellStyle name="Merknad 2 2 18 8" xfId="2243" xr:uid="{6AE4F375-8487-4274-BB03-0F3C894AE3F4}"/>
    <cellStyle name="Merknad 2 2 18 8 2" xfId="18541" xr:uid="{7C5C2142-5D11-4D39-942E-3508243EA75D}"/>
    <cellStyle name="Merknad 2 2 18 8 3" xfId="18540" xr:uid="{BEFC3C6C-50D1-4CF1-8EEC-C59DC8F5936A}"/>
    <cellStyle name="Merknad 2 2 18 9" xfId="5343" xr:uid="{4F99A356-C69D-4E3A-8849-8425B1FB3CCF}"/>
    <cellStyle name="Merknad 2 2 18 9 2" xfId="18542" xr:uid="{4FA5B1C0-1C23-4BAB-92FA-E42C8C494239}"/>
    <cellStyle name="Merknad 2 2 19" xfId="2244" xr:uid="{D3CAC316-3326-4A90-B389-56EC7AE0F92A}"/>
    <cellStyle name="Merknad 2 2 19 10" xfId="5591" xr:uid="{C6A8B035-2DE0-4FA5-B800-C8F09F3534B9}"/>
    <cellStyle name="Merknad 2 2 19 10 2" xfId="18543" xr:uid="{CF20ABBC-45E3-4504-A729-5D3FC5779A4D}"/>
    <cellStyle name="Merknad 2 2 19 11" xfId="5927" xr:uid="{CA170358-D880-4FDD-A34A-6575987CCB5E}"/>
    <cellStyle name="Merknad 2 2 19 11 2" xfId="18544" xr:uid="{8D4D884E-E9EE-4F28-8BD6-1764F38925DF}"/>
    <cellStyle name="Merknad 2 2 19 12" xfId="6155" xr:uid="{D39817AC-94AA-4994-8D1F-5D7A7B887361}"/>
    <cellStyle name="Merknad 2 2 19 2" xfId="2245" xr:uid="{0CB1E94A-B236-4E75-9A0F-471E087CFAFA}"/>
    <cellStyle name="Merknad 2 2 19 2 2" xfId="2246" xr:uid="{49A2A4CC-2EE1-4E4A-84A0-D79B8104D2A7}"/>
    <cellStyle name="Merknad 2 2 19 2 2 2" xfId="18546" xr:uid="{9F759F7C-D034-418B-BE13-05B759C8978D}"/>
    <cellStyle name="Merknad 2 2 19 2 2 2 2" xfId="18547" xr:uid="{E3842668-1EFD-473B-B414-C5D75A338166}"/>
    <cellStyle name="Merknad 2 2 19 2 2 3" xfId="18548" xr:uid="{67AAE0FD-D333-4500-8614-B0C787398276}"/>
    <cellStyle name="Merknad 2 2 19 2 2 4" xfId="18549" xr:uid="{15CD0194-22BE-42E5-95FD-D8B36D26538A}"/>
    <cellStyle name="Merknad 2 2 19 2 2 5" xfId="18545" xr:uid="{ECEA82AC-8F1B-4967-BCE7-601A5FD764B9}"/>
    <cellStyle name="Merknad 2 2 19 2 3" xfId="18550" xr:uid="{F6749B41-8326-4E68-8975-1FC45D06A171}"/>
    <cellStyle name="Merknad 2 2 19 2 3 2" xfId="18551" xr:uid="{9D680914-8A5D-40D9-9035-F3A666D85C05}"/>
    <cellStyle name="Merknad 2 2 19 2 4" xfId="18552" xr:uid="{1DD81062-E35B-4D0D-BC31-675D1702675E}"/>
    <cellStyle name="Merknad 2 2 19 2 5" xfId="18553" xr:uid="{BF352CB7-D42E-4E44-8C08-65653950A4F8}"/>
    <cellStyle name="Merknad 2 2 19 2 6" xfId="18554" xr:uid="{974A5BDC-E8AF-4EA7-99C2-19EF12DA0C14}"/>
    <cellStyle name="Merknad 2 2 19 2 7" xfId="7038" xr:uid="{D8C6ADF5-2CCF-4BFD-A9E4-17C1C8990EA2}"/>
    <cellStyle name="Merknad 2 2 19 3" xfId="2247" xr:uid="{8D9C8DEC-EE1B-456E-B633-F5A3456E38B1}"/>
    <cellStyle name="Merknad 2 2 19 3 2" xfId="2248" xr:uid="{47493B95-6175-46E6-8BB5-D91388421465}"/>
    <cellStyle name="Merknad 2 2 19 3 2 2" xfId="18556" xr:uid="{6DDAAFB7-656B-49C3-931F-4A993300422E}"/>
    <cellStyle name="Merknad 2 2 19 3 2 2 2" xfId="18557" xr:uid="{D7FC927C-D9D4-4393-93F8-2629A127A96C}"/>
    <cellStyle name="Merknad 2 2 19 3 2 3" xfId="18558" xr:uid="{0D9055C6-BBF4-4F06-BC93-B04483883590}"/>
    <cellStyle name="Merknad 2 2 19 3 2 4" xfId="18559" xr:uid="{0AB9262F-2F0B-41AD-B1F2-66EEA66B9F4C}"/>
    <cellStyle name="Merknad 2 2 19 3 2 5" xfId="18555" xr:uid="{93B04383-483C-41C8-9D08-4EB411048CCE}"/>
    <cellStyle name="Merknad 2 2 19 3 3" xfId="18560" xr:uid="{116DEADD-5668-48AC-8674-AC00A2C448A8}"/>
    <cellStyle name="Merknad 2 2 19 3 3 2" xfId="18561" xr:uid="{DDDA14E7-0166-421A-B501-C14B3604D212}"/>
    <cellStyle name="Merknad 2 2 19 3 4" xfId="18562" xr:uid="{2CB29568-3345-48E4-8F52-D7AB78C6DC76}"/>
    <cellStyle name="Merknad 2 2 19 3 5" xfId="18563" xr:uid="{24928E1D-3A84-493D-B51E-224B9396EC59}"/>
    <cellStyle name="Merknad 2 2 19 3 6" xfId="18564" xr:uid="{A6649057-FE9C-4FC1-97B5-627BE8D33F95}"/>
    <cellStyle name="Merknad 2 2 19 3 7" xfId="7039" xr:uid="{2924C636-EA7B-4646-939B-741FE5B0E812}"/>
    <cellStyle name="Merknad 2 2 19 4" xfId="2249" xr:uid="{96B4C770-CCC4-4F78-8DBF-560159A89759}"/>
    <cellStyle name="Merknad 2 2 19 4 2" xfId="2250" xr:uid="{449CF8C9-9E90-48C7-B606-41DC2297E08D}"/>
    <cellStyle name="Merknad 2 2 19 4 2 2" xfId="18566" xr:uid="{0FDFAB49-21BD-48C6-A94F-EA8213EFA6CC}"/>
    <cellStyle name="Merknad 2 2 19 4 2 2 2" xfId="18567" xr:uid="{7A3E2283-DE4B-40A1-AC83-1AAB825CC510}"/>
    <cellStyle name="Merknad 2 2 19 4 2 3" xfId="18568" xr:uid="{1AF0873E-E4ED-46BA-A11C-647F07ABA388}"/>
    <cellStyle name="Merknad 2 2 19 4 2 4" xfId="18569" xr:uid="{7B93B4CE-97D7-4308-B052-CAEEC71F3EE9}"/>
    <cellStyle name="Merknad 2 2 19 4 2 5" xfId="18565" xr:uid="{B7F6961B-DF8B-4FDA-AEAF-F1D25BBCB6B8}"/>
    <cellStyle name="Merknad 2 2 19 4 3" xfId="18570" xr:uid="{1167F72D-42E1-4116-804C-5931BBAAA5FB}"/>
    <cellStyle name="Merknad 2 2 19 4 3 2" xfId="18571" xr:uid="{7F4335C4-185A-426D-8AC3-CAF544928E75}"/>
    <cellStyle name="Merknad 2 2 19 4 4" xfId="18572" xr:uid="{37B1D42D-62AC-4A27-987E-3024FEAAD395}"/>
    <cellStyle name="Merknad 2 2 19 4 5" xfId="18573" xr:uid="{FDE324EA-45BD-4CA4-95E2-323391844144}"/>
    <cellStyle name="Merknad 2 2 19 4 6" xfId="18574" xr:uid="{34E577F4-C0A8-4746-910D-869D85E5A0EC}"/>
    <cellStyle name="Merknad 2 2 19 4 7" xfId="7040" xr:uid="{A5EFCCFF-A159-4163-9DFC-63C7CD866D27}"/>
    <cellStyle name="Merknad 2 2 19 5" xfId="2251" xr:uid="{1B50A1BA-4A6E-4336-88D7-9220F2379E53}"/>
    <cellStyle name="Merknad 2 2 19 5 2" xfId="2252" xr:uid="{226A862C-AE73-4EBB-B3B5-8CFCEC91E388}"/>
    <cellStyle name="Merknad 2 2 19 5 2 2" xfId="18576" xr:uid="{619CEC5F-1AED-4D2D-AF44-3B0F30BCFBA3}"/>
    <cellStyle name="Merknad 2 2 19 5 2 3" xfId="18575" xr:uid="{BE1BCB42-CF72-4E45-914C-C9F28B4737B2}"/>
    <cellStyle name="Merknad 2 2 19 5 3" xfId="18577" xr:uid="{4B00B149-E0A2-425A-BE45-A517A5BB1DE0}"/>
    <cellStyle name="Merknad 2 2 19 5 4" xfId="18578" xr:uid="{ED56B3DE-67C3-4FF8-AC1C-9E85394284E0}"/>
    <cellStyle name="Merknad 2 2 19 5 5" xfId="18579" xr:uid="{496769CB-741A-44F6-9855-8C6D61D590DC}"/>
    <cellStyle name="Merknad 2 2 19 5 6" xfId="7041" xr:uid="{E1E859E0-75DA-4448-B0C0-393A9DB962B1}"/>
    <cellStyle name="Merknad 2 2 19 6" xfId="2253" xr:uid="{199DEB7D-63EE-463E-9C0E-20EE2936F4ED}"/>
    <cellStyle name="Merknad 2 2 19 6 2" xfId="2254" xr:uid="{302F77DF-7547-40AB-A603-681446114C9A}"/>
    <cellStyle name="Merknad 2 2 19 6 2 2" xfId="18581" xr:uid="{04A2E23C-F4B1-42A7-B757-2440B5B1BD4F}"/>
    <cellStyle name="Merknad 2 2 19 6 2 3" xfId="18580" xr:uid="{C6E2857D-7D9E-4D0A-BA1E-DAF3D8379985}"/>
    <cellStyle name="Merknad 2 2 19 6 3" xfId="18582" xr:uid="{A0CBFF3B-253B-41D5-B2B7-2F0288E5F4E8}"/>
    <cellStyle name="Merknad 2 2 19 6 4" xfId="18583" xr:uid="{C13F9FEB-33FC-4590-9FF3-EB45EDA66B78}"/>
    <cellStyle name="Merknad 2 2 19 6 5" xfId="18584" xr:uid="{FFF2BA5F-6C8B-41D4-86FF-0D52E824F20A}"/>
    <cellStyle name="Merknad 2 2 19 6 6" xfId="7042" xr:uid="{C44E186A-FFCF-4CBC-AEFE-8DB500E684EC}"/>
    <cellStyle name="Merknad 2 2 19 7" xfId="2255" xr:uid="{C5C0EB52-D50B-454F-9D60-65D70BC8FD8D}"/>
    <cellStyle name="Merknad 2 2 19 7 2" xfId="2256" xr:uid="{D310F5D9-4B00-4082-9678-31D3CAB43616}"/>
    <cellStyle name="Merknad 2 2 19 7 2 2" xfId="18586" xr:uid="{074191CF-31FF-4AAA-9638-A226751D1825}"/>
    <cellStyle name="Merknad 2 2 19 7 2 3" xfId="18585" xr:uid="{E82B8AE4-86AD-43FB-854B-9CDF132A66C8}"/>
    <cellStyle name="Merknad 2 2 19 7 3" xfId="18587" xr:uid="{E33AC667-4C43-454B-AA98-BA4F054A756F}"/>
    <cellStyle name="Merknad 2 2 19 7 4" xfId="18588" xr:uid="{7343E7D4-C698-4816-A8C6-ED05431B8EA0}"/>
    <cellStyle name="Merknad 2 2 19 7 5" xfId="18589" xr:uid="{A5F63681-A601-4FF1-ACEC-EB2E0AD9FE2B}"/>
    <cellStyle name="Merknad 2 2 19 7 6" xfId="7043" xr:uid="{E3662BC9-971E-45D5-8634-FA01E01CBD25}"/>
    <cellStyle name="Merknad 2 2 19 8" xfId="2257" xr:uid="{11DD7BC2-1ACB-4B21-9CCF-A90B5EE368A2}"/>
    <cellStyle name="Merknad 2 2 19 8 2" xfId="18591" xr:uid="{E556F361-27A1-4DA7-96E4-30B49DA1082C}"/>
    <cellStyle name="Merknad 2 2 19 8 3" xfId="18590" xr:uid="{C294D99D-450A-422D-A754-9007DB9F5E52}"/>
    <cellStyle name="Merknad 2 2 19 9" xfId="5344" xr:uid="{28F9F7B0-0908-4FF2-BB46-F75B9262D7B3}"/>
    <cellStyle name="Merknad 2 2 19 9 2" xfId="18592" xr:uid="{4EC1E153-54A6-44D0-BFEE-AEF4D4ED7288}"/>
    <cellStyle name="Merknad 2 2 2" xfId="2258" xr:uid="{A7283E3C-9AA7-447E-A715-97D6E0CAA886}"/>
    <cellStyle name="Merknad 2 2 2 10" xfId="5420" xr:uid="{A6407D36-0765-40E5-9E24-64770DC59F84}"/>
    <cellStyle name="Merknad 2 2 2 10 2" xfId="18593" xr:uid="{F5382B13-0EDD-4614-B77E-E2D26BBA6DB7}"/>
    <cellStyle name="Merknad 2 2 2 11" xfId="5568" xr:uid="{D97BD1FB-78CB-496E-B0E6-4BAE6C9F31B5}"/>
    <cellStyle name="Merknad 2 2 2 11 2" xfId="18594" xr:uid="{21C444E1-0A9A-4496-83AD-2DB9DE3060D4}"/>
    <cellStyle name="Merknad 2 2 2 12" xfId="5828" xr:uid="{AA395DFA-76BB-43C8-8C24-1FDA1A81741A}"/>
    <cellStyle name="Merknad 2 2 2 13" xfId="5841" xr:uid="{B46E6B29-FBEA-4C2E-AAAC-50544E7DAB01}"/>
    <cellStyle name="Merknad 2 2 2 14" xfId="5799" xr:uid="{90020568-14E2-4E37-AF95-6842D5DC770D}"/>
    <cellStyle name="Merknad 2 2 2 15" xfId="5856" xr:uid="{272DB4EF-5F3D-4E48-B31D-3CA421FB78F2}"/>
    <cellStyle name="Merknad 2 2 2 16" xfId="5986" xr:uid="{AAD53072-1A76-43E8-A134-861A5A58BC12}"/>
    <cellStyle name="Merknad 2 2 2 2" xfId="2259" xr:uid="{EC20B217-041F-4A40-991E-7BE1D02FBA5A}"/>
    <cellStyle name="Merknad 2 2 2 2 2" xfId="2260" xr:uid="{2FEF4879-387D-4DA4-A096-2CBA87380766}"/>
    <cellStyle name="Merknad 2 2 2 2 2 2" xfId="18596" xr:uid="{09F64DEB-C6CA-4A0D-B699-89E6D7937EF6}"/>
    <cellStyle name="Merknad 2 2 2 2 2 2 2" xfId="18597" xr:uid="{59684748-5DAB-4D12-A77D-E3E30283C1E0}"/>
    <cellStyle name="Merknad 2 2 2 2 2 3" xfId="18598" xr:uid="{A784398F-F284-44B6-97D7-ABE0B5BB140A}"/>
    <cellStyle name="Merknad 2 2 2 2 2 4" xfId="18599" xr:uid="{33631D0F-2239-4392-A107-5226BC30A542}"/>
    <cellStyle name="Merknad 2 2 2 2 2 5" xfId="18595" xr:uid="{82E164D3-C912-4F63-8955-47F29B1FCDEF}"/>
    <cellStyle name="Merknad 2 2 2 2 3" xfId="18600" xr:uid="{46019F60-ACB0-4C6B-A313-847A3D729842}"/>
    <cellStyle name="Merknad 2 2 2 2 3 2" xfId="18601" xr:uid="{0D92205A-F42D-4976-BEC7-2EDF793DD252}"/>
    <cellStyle name="Merknad 2 2 2 2 4" xfId="18602" xr:uid="{F793CD25-8074-4458-ABA4-9A8A6E0A8672}"/>
    <cellStyle name="Merknad 2 2 2 2 5" xfId="18603" xr:uid="{E574EB3E-C4AA-445D-A244-6A03CE259723}"/>
    <cellStyle name="Merknad 2 2 2 2 6" xfId="18604" xr:uid="{DB9819BF-1858-4B88-810B-0BF84AAB8646}"/>
    <cellStyle name="Merknad 2 2 2 2 7" xfId="7044" xr:uid="{C4AB31E9-47D1-4FFE-9CDE-270223944401}"/>
    <cellStyle name="Merknad 2 2 2 3" xfId="2261" xr:uid="{366B7850-E092-4AFB-95FF-E8F52DA695ED}"/>
    <cellStyle name="Merknad 2 2 2 3 2" xfId="2262" xr:uid="{D2DBC2E4-DB12-4D92-A024-AAE2AE714295}"/>
    <cellStyle name="Merknad 2 2 2 3 2 2" xfId="18606" xr:uid="{92FF90A1-0CD1-4A85-84AC-5B07AA2BF43B}"/>
    <cellStyle name="Merknad 2 2 2 3 2 2 2" xfId="18607" xr:uid="{8C46EDF6-E732-47FA-8543-5E9E4194AD6E}"/>
    <cellStyle name="Merknad 2 2 2 3 2 3" xfId="18608" xr:uid="{2A1E6C9F-6410-4FDD-952A-66CC1702B142}"/>
    <cellStyle name="Merknad 2 2 2 3 2 4" xfId="18609" xr:uid="{384066EC-A19E-46E3-9BD7-AEA86E5446D6}"/>
    <cellStyle name="Merknad 2 2 2 3 2 5" xfId="18605" xr:uid="{6AF5E49B-DA18-4531-81F5-365A20FE47DA}"/>
    <cellStyle name="Merknad 2 2 2 3 3" xfId="18610" xr:uid="{0DB9AFA1-14A5-466A-A1EA-FEB9CD515F81}"/>
    <cellStyle name="Merknad 2 2 2 3 3 2" xfId="18611" xr:uid="{8AD22213-B1B5-4320-BAA1-675E878CDE88}"/>
    <cellStyle name="Merknad 2 2 2 3 4" xfId="18612" xr:uid="{D5EA13C7-224C-44E4-800C-2DE5A8406999}"/>
    <cellStyle name="Merknad 2 2 2 3 5" xfId="18613" xr:uid="{B422784C-3DB1-4537-B54A-8E112D5AE1DB}"/>
    <cellStyle name="Merknad 2 2 2 3 6" xfId="18614" xr:uid="{BCC3BE4E-55B2-4D66-B8B5-7D0A7DC66988}"/>
    <cellStyle name="Merknad 2 2 2 3 7" xfId="7045" xr:uid="{3DA3A478-3C26-4D15-B12E-AC68CBEF8876}"/>
    <cellStyle name="Merknad 2 2 2 4" xfId="2263" xr:uid="{CAA351DA-680A-4800-A29B-243DBEAA9C9E}"/>
    <cellStyle name="Merknad 2 2 2 4 2" xfId="2264" xr:uid="{D2C19E0A-01FE-4602-93D7-0CFBF95CF500}"/>
    <cellStyle name="Merknad 2 2 2 4 2 2" xfId="18616" xr:uid="{F0AA484A-C90F-4A37-9322-C798AA2C8B48}"/>
    <cellStyle name="Merknad 2 2 2 4 2 2 2" xfId="18617" xr:uid="{118ADEAA-A0B8-4352-81D3-2883A960F481}"/>
    <cellStyle name="Merknad 2 2 2 4 2 3" xfId="18618" xr:uid="{0469EEE2-D47E-4FDD-9D1E-FB4C10EA98C5}"/>
    <cellStyle name="Merknad 2 2 2 4 2 4" xfId="18619" xr:uid="{48FB8267-4CB9-4645-8FEC-E561CA988C66}"/>
    <cellStyle name="Merknad 2 2 2 4 2 5" xfId="18615" xr:uid="{69640973-13BD-458A-A363-31690D6DBCC2}"/>
    <cellStyle name="Merknad 2 2 2 4 3" xfId="18620" xr:uid="{77C11F23-8495-4562-98B5-813E18B80C33}"/>
    <cellStyle name="Merknad 2 2 2 4 3 2" xfId="18621" xr:uid="{148092D7-87F4-429D-83FF-72BAEE5EC406}"/>
    <cellStyle name="Merknad 2 2 2 4 4" xfId="18622" xr:uid="{E4E14D89-4E8E-43DB-A7F5-2992690ABF1E}"/>
    <cellStyle name="Merknad 2 2 2 4 5" xfId="18623" xr:uid="{914BABFF-536A-4A88-AF4E-DC4144E60FD9}"/>
    <cellStyle name="Merknad 2 2 2 4 6" xfId="18624" xr:uid="{A0DA1683-2634-49A7-962B-91FEBBDDFD84}"/>
    <cellStyle name="Merknad 2 2 2 4 7" xfId="7046" xr:uid="{EF280136-E86A-452E-A544-A7EB3CD9C11A}"/>
    <cellStyle name="Merknad 2 2 2 5" xfId="2265" xr:uid="{781686E4-9FD2-4BFF-86D6-423A5D0DC967}"/>
    <cellStyle name="Merknad 2 2 2 5 2" xfId="2266" xr:uid="{09CA3BFA-CB45-4AC3-B595-296DF6EC608E}"/>
    <cellStyle name="Merknad 2 2 2 5 2 2" xfId="18626" xr:uid="{16D5EC34-BD75-4352-AA98-491444122DD2}"/>
    <cellStyle name="Merknad 2 2 2 5 2 3" xfId="18625" xr:uid="{3C513D00-63D2-401C-968E-3430D30DCB03}"/>
    <cellStyle name="Merknad 2 2 2 5 3" xfId="18627" xr:uid="{6D672AD1-5F08-47AB-85FD-AFBCFAE21C15}"/>
    <cellStyle name="Merknad 2 2 2 5 4" xfId="18628" xr:uid="{B6054EF5-0100-489A-B9A3-62515F1F3400}"/>
    <cellStyle name="Merknad 2 2 2 5 5" xfId="18629" xr:uid="{A186F7CC-EEE8-4E5C-AE6E-D491133E44C5}"/>
    <cellStyle name="Merknad 2 2 2 5 6" xfId="7047" xr:uid="{101C4F25-0C09-41FA-A236-AC1E17C5391E}"/>
    <cellStyle name="Merknad 2 2 2 6" xfId="2267" xr:uid="{5CD4B818-E846-46A4-AB7F-2E2625FD802E}"/>
    <cellStyle name="Merknad 2 2 2 6 2" xfId="2268" xr:uid="{A46D0115-8647-474D-8CF3-CF31735F9C85}"/>
    <cellStyle name="Merknad 2 2 2 6 2 2" xfId="18631" xr:uid="{86809290-3180-4747-94F3-A80A2B77E9CE}"/>
    <cellStyle name="Merknad 2 2 2 6 2 3" xfId="18630" xr:uid="{4C2306DC-DD3E-458E-8026-CE169A2C697C}"/>
    <cellStyle name="Merknad 2 2 2 6 3" xfId="18632" xr:uid="{419BAECD-DA49-441D-9B36-BFF9876E84EC}"/>
    <cellStyle name="Merknad 2 2 2 6 4" xfId="18633" xr:uid="{5636EDF6-177F-4BD4-A1D5-AAD54E194AD9}"/>
    <cellStyle name="Merknad 2 2 2 6 5" xfId="18634" xr:uid="{C02E5CFA-2B01-4551-A9B8-E9123A4AECB7}"/>
    <cellStyle name="Merknad 2 2 2 6 6" xfId="7048" xr:uid="{B310425F-CC39-4D1E-858C-0453C903CB75}"/>
    <cellStyle name="Merknad 2 2 2 7" xfId="2269" xr:uid="{CC1AB953-77F8-44F9-B7E9-3D2F3624D345}"/>
    <cellStyle name="Merknad 2 2 2 7 2" xfId="2270" xr:uid="{C2802F8E-3AAD-4FC7-A358-B363F5B7A82D}"/>
    <cellStyle name="Merknad 2 2 2 7 2 2" xfId="18636" xr:uid="{8390B8C8-69CE-4EA2-89B5-F3AB8DD6D7BE}"/>
    <cellStyle name="Merknad 2 2 2 7 2 3" xfId="18635" xr:uid="{813544F6-09FE-4315-9DF8-052DBCC7B746}"/>
    <cellStyle name="Merknad 2 2 2 7 3" xfId="18637" xr:uid="{C5E5E621-11A3-4D22-BB06-C89C7E9E27A9}"/>
    <cellStyle name="Merknad 2 2 2 7 4" xfId="18638" xr:uid="{C74BF4D6-8B6E-4EF5-919C-075524992FC9}"/>
    <cellStyle name="Merknad 2 2 2 7 5" xfId="18639" xr:uid="{9DD50E8F-DB47-41E0-AACA-AF77AC7A2E41}"/>
    <cellStyle name="Merknad 2 2 2 7 6" xfId="7049" xr:uid="{2BF681EE-C97D-47C2-A395-DA09A0F84234}"/>
    <cellStyle name="Merknad 2 2 2 8" xfId="2271" xr:uid="{3560A274-21F2-47A9-8416-4EC8415B8CA8}"/>
    <cellStyle name="Merknad 2 2 2 8 2" xfId="18641" xr:uid="{C296EDCF-9CAE-4C08-8DB1-819F7B4CB61E}"/>
    <cellStyle name="Merknad 2 2 2 8 3" xfId="18640" xr:uid="{4B70B762-0DA1-455B-AF75-CE56359E5A4B}"/>
    <cellStyle name="Merknad 2 2 2 9" xfId="5211" xr:uid="{41EBF29A-54DD-4E0C-B81E-3AE17BF1C3A7}"/>
    <cellStyle name="Merknad 2 2 2 9 2" xfId="18642" xr:uid="{551FF42B-46F6-4537-8939-C017C85C2C63}"/>
    <cellStyle name="Merknad 2 2 20" xfId="2272" xr:uid="{16BAC88F-69A0-4D0A-8655-66EB71CD86BA}"/>
    <cellStyle name="Merknad 2 2 20 10" xfId="5592" xr:uid="{209CC001-E8A6-44A7-B971-DF5882C24D4C}"/>
    <cellStyle name="Merknad 2 2 20 10 2" xfId="18643" xr:uid="{695A8F81-85FE-4D41-BCAD-4239AE0EB45B}"/>
    <cellStyle name="Merknad 2 2 20 11" xfId="5929" xr:uid="{75A64D90-5C65-4087-BBE7-59A9E431F59E}"/>
    <cellStyle name="Merknad 2 2 20 11 2" xfId="18644" xr:uid="{E5857F64-E570-46EB-BD45-CBED893F57EC}"/>
    <cellStyle name="Merknad 2 2 20 12" xfId="6156" xr:uid="{5E8AF6BA-FC3B-47E2-8BE4-180552D1126A}"/>
    <cellStyle name="Merknad 2 2 20 2" xfId="2273" xr:uid="{C54DF527-7621-4EFD-8FB4-DD49E4F05986}"/>
    <cellStyle name="Merknad 2 2 20 2 2" xfId="2274" xr:uid="{42A5A4E0-F4C4-4754-9E33-9F50D18D82AF}"/>
    <cellStyle name="Merknad 2 2 20 2 2 2" xfId="18646" xr:uid="{21EA820A-F08B-4EC2-87E9-9283D8E0A40A}"/>
    <cellStyle name="Merknad 2 2 20 2 2 2 2" xfId="18647" xr:uid="{98F415EE-3437-422A-81D0-48485FC2B6B3}"/>
    <cellStyle name="Merknad 2 2 20 2 2 3" xfId="18648" xr:uid="{0649AE8E-6348-44C0-A5E1-22B9282E2FA4}"/>
    <cellStyle name="Merknad 2 2 20 2 2 4" xfId="18649" xr:uid="{29E9055B-132A-418C-BFBC-A82799C9980A}"/>
    <cellStyle name="Merknad 2 2 20 2 2 5" xfId="18645" xr:uid="{DEB4256C-AB06-4307-A249-6288352DB956}"/>
    <cellStyle name="Merknad 2 2 20 2 3" xfId="18650" xr:uid="{719C468A-ED3E-493F-BB79-C9ACEAD369EB}"/>
    <cellStyle name="Merknad 2 2 20 2 3 2" xfId="18651" xr:uid="{CAF5810F-D9F5-45B8-B797-50E7979F54FB}"/>
    <cellStyle name="Merknad 2 2 20 2 4" xfId="18652" xr:uid="{94B9DDBA-DC8C-4FCC-B250-ED86431A2206}"/>
    <cellStyle name="Merknad 2 2 20 2 5" xfId="18653" xr:uid="{27616300-7115-4C08-A4C6-D79EB6084FB4}"/>
    <cellStyle name="Merknad 2 2 20 2 6" xfId="18654" xr:uid="{2CB85DD2-BA70-470B-9B68-9F5658C7D8DB}"/>
    <cellStyle name="Merknad 2 2 20 2 7" xfId="7050" xr:uid="{49188483-7F4F-447A-AAB5-1AA6F103495A}"/>
    <cellStyle name="Merknad 2 2 20 3" xfId="2275" xr:uid="{581DE0AF-E9C4-4DFD-B588-202A345FB487}"/>
    <cellStyle name="Merknad 2 2 20 3 2" xfId="2276" xr:uid="{B851A379-0A60-4AD5-ADBA-C309982C5699}"/>
    <cellStyle name="Merknad 2 2 20 3 2 2" xfId="18656" xr:uid="{F6D77C77-CEA4-47E9-89A6-025C9615C2DB}"/>
    <cellStyle name="Merknad 2 2 20 3 2 2 2" xfId="18657" xr:uid="{557D7C99-3B61-4D80-A68E-7B5CA6DB8F60}"/>
    <cellStyle name="Merknad 2 2 20 3 2 3" xfId="18658" xr:uid="{0EC18418-4E40-4A02-BB80-95295274FA0E}"/>
    <cellStyle name="Merknad 2 2 20 3 2 4" xfId="18659" xr:uid="{2CD84C0C-3C15-48E7-8943-A7DF26BFE0FD}"/>
    <cellStyle name="Merknad 2 2 20 3 2 5" xfId="18655" xr:uid="{81F32698-A603-4675-A12B-872D29331756}"/>
    <cellStyle name="Merknad 2 2 20 3 3" xfId="18660" xr:uid="{61BA80F5-4A6A-4CEC-85AF-1B9D6E1174F5}"/>
    <cellStyle name="Merknad 2 2 20 3 3 2" xfId="18661" xr:uid="{AECAF7E6-9749-437D-99FF-562E24F1BFDD}"/>
    <cellStyle name="Merknad 2 2 20 3 4" xfId="18662" xr:uid="{3984F422-1D2A-4A16-98B1-8222323F3819}"/>
    <cellStyle name="Merknad 2 2 20 3 5" xfId="18663" xr:uid="{721BA05C-FA09-4F93-AD26-2038BEFFFF57}"/>
    <cellStyle name="Merknad 2 2 20 3 6" xfId="18664" xr:uid="{5A18B43B-333E-41FB-96ED-CFBC64F9FDCA}"/>
    <cellStyle name="Merknad 2 2 20 3 7" xfId="7051" xr:uid="{5AE4A0CA-506C-4095-B1CA-49ED4A47B00B}"/>
    <cellStyle name="Merknad 2 2 20 4" xfId="2277" xr:uid="{D53E424E-2FFA-490B-B0DD-64306374E262}"/>
    <cellStyle name="Merknad 2 2 20 4 2" xfId="2278" xr:uid="{A3D0AD2E-FD87-4FD2-B308-534F1B21F4B2}"/>
    <cellStyle name="Merknad 2 2 20 4 2 2" xfId="18666" xr:uid="{9B80B14D-3449-4F16-8709-123FC1772E70}"/>
    <cellStyle name="Merknad 2 2 20 4 2 2 2" xfId="18667" xr:uid="{DD20FF2A-D4D1-40A5-B405-DA37309BDF6D}"/>
    <cellStyle name="Merknad 2 2 20 4 2 3" xfId="18668" xr:uid="{F10C76AF-5D3E-4065-A0B0-E7854B1F4EB6}"/>
    <cellStyle name="Merknad 2 2 20 4 2 4" xfId="18669" xr:uid="{9168E4E5-C421-4ABC-9580-A08F89F14394}"/>
    <cellStyle name="Merknad 2 2 20 4 2 5" xfId="18665" xr:uid="{C983B59D-EF9C-41E0-932B-2F25BEB49514}"/>
    <cellStyle name="Merknad 2 2 20 4 3" xfId="18670" xr:uid="{4351231B-AE80-44AF-B4CC-5F899DFD10E5}"/>
    <cellStyle name="Merknad 2 2 20 4 3 2" xfId="18671" xr:uid="{4819F564-90A3-4C78-B7CB-E2C10BF30123}"/>
    <cellStyle name="Merknad 2 2 20 4 4" xfId="18672" xr:uid="{495A727F-D2C3-4367-91D5-1A6396C15052}"/>
    <cellStyle name="Merknad 2 2 20 4 5" xfId="18673" xr:uid="{5FB31766-E5C2-4D84-A46B-3B38BACAA839}"/>
    <cellStyle name="Merknad 2 2 20 4 6" xfId="18674" xr:uid="{30A1CB73-3122-4E20-80CB-99673CFF388D}"/>
    <cellStyle name="Merknad 2 2 20 4 7" xfId="7052" xr:uid="{757D36A3-F6F1-4D9F-86BA-A3414BBBB091}"/>
    <cellStyle name="Merknad 2 2 20 5" xfId="2279" xr:uid="{E04C4B98-16A1-4977-813E-3F5A7C2D22CF}"/>
    <cellStyle name="Merknad 2 2 20 5 2" xfId="2280" xr:uid="{73D1FC2A-DEBE-4518-8EDC-D0531485FDA7}"/>
    <cellStyle name="Merknad 2 2 20 5 2 2" xfId="18676" xr:uid="{B67BDA44-38D0-4C60-B5AC-965C7FD3FF95}"/>
    <cellStyle name="Merknad 2 2 20 5 2 3" xfId="18675" xr:uid="{6FBDDC6E-98BE-40DD-BEEE-8CBC45E0A7FD}"/>
    <cellStyle name="Merknad 2 2 20 5 3" xfId="18677" xr:uid="{061D5D43-9ACA-46E4-A351-D1CD90E6F4A8}"/>
    <cellStyle name="Merknad 2 2 20 5 4" xfId="18678" xr:uid="{EBCFD856-15C7-4E65-8664-6158E90C19D7}"/>
    <cellStyle name="Merknad 2 2 20 5 5" xfId="18679" xr:uid="{AD8CED1F-DD7D-4F4E-8BB3-E1AC9749A8FC}"/>
    <cellStyle name="Merknad 2 2 20 5 6" xfId="7053" xr:uid="{67BAF3B3-CE78-4BC6-9E65-72E607782F5B}"/>
    <cellStyle name="Merknad 2 2 20 6" xfId="2281" xr:uid="{8F8AD046-1FF1-4E62-B1B2-5FDB3E4BC21A}"/>
    <cellStyle name="Merknad 2 2 20 6 2" xfId="2282" xr:uid="{26B614D1-D49E-4053-8BAB-354051DE61B9}"/>
    <cellStyle name="Merknad 2 2 20 6 2 2" xfId="18681" xr:uid="{FB47D961-8764-4B54-BDCC-FC37C71F9FAF}"/>
    <cellStyle name="Merknad 2 2 20 6 2 3" xfId="18680" xr:uid="{E693192B-784A-46A8-B126-13B2E731EEA3}"/>
    <cellStyle name="Merknad 2 2 20 6 3" xfId="18682" xr:uid="{B7137215-3F74-44C4-9DA8-7C494D12E35C}"/>
    <cellStyle name="Merknad 2 2 20 6 4" xfId="18683" xr:uid="{6551452E-3D54-4D31-AC53-D75DD1D67C7A}"/>
    <cellStyle name="Merknad 2 2 20 6 5" xfId="18684" xr:uid="{11D95C9F-D4D4-4A4B-891E-A2CA60C40955}"/>
    <cellStyle name="Merknad 2 2 20 6 6" xfId="7054" xr:uid="{A9F660F0-75A9-4AE5-891E-F25C3FBB4CBE}"/>
    <cellStyle name="Merknad 2 2 20 7" xfId="2283" xr:uid="{73281F2C-5877-4333-9F3E-518F1B574690}"/>
    <cellStyle name="Merknad 2 2 20 7 2" xfId="2284" xr:uid="{A924940A-CB0A-4623-B39C-200AEFF95318}"/>
    <cellStyle name="Merknad 2 2 20 7 2 2" xfId="18686" xr:uid="{08FC4934-EC86-4029-ABF0-F8D53E484C96}"/>
    <cellStyle name="Merknad 2 2 20 7 2 3" xfId="18685" xr:uid="{7A4857B8-953C-43E4-9052-643C23383F37}"/>
    <cellStyle name="Merknad 2 2 20 7 3" xfId="18687" xr:uid="{DE253624-7EB4-4E5E-BE9E-4893BA25E76E}"/>
    <cellStyle name="Merknad 2 2 20 7 4" xfId="18688" xr:uid="{179182A2-BBC6-4024-B141-724047379C85}"/>
    <cellStyle name="Merknad 2 2 20 7 5" xfId="18689" xr:uid="{D5E37306-A922-48B4-B506-ACEE93997520}"/>
    <cellStyle name="Merknad 2 2 20 7 6" xfId="7055" xr:uid="{F18D2DB8-4023-40FB-875D-CE4388D89807}"/>
    <cellStyle name="Merknad 2 2 20 8" xfId="2285" xr:uid="{CE6AF4F8-BDBC-4148-A0E7-0E791AFE9D69}"/>
    <cellStyle name="Merknad 2 2 20 8 2" xfId="18691" xr:uid="{E0EBE8E9-0B2B-4EF9-9117-D9B180500113}"/>
    <cellStyle name="Merknad 2 2 20 8 3" xfId="18690" xr:uid="{4AAF76F7-E7C1-45BE-8048-7A60D47D429E}"/>
    <cellStyle name="Merknad 2 2 20 9" xfId="5346" xr:uid="{461EFE22-31C9-4105-BDB1-F684C73A388F}"/>
    <cellStyle name="Merknad 2 2 20 9 2" xfId="18692" xr:uid="{EB471E90-6632-4EBE-803D-369B68DA7146}"/>
    <cellStyle name="Merknad 2 2 21" xfId="2286" xr:uid="{BB404212-22D9-463E-AA22-C370AA138E06}"/>
    <cellStyle name="Merknad 2 2 21 10" xfId="5593" xr:uid="{FDFB8E5A-9167-48DE-A94B-C317FA0128A8}"/>
    <cellStyle name="Merknad 2 2 21 10 2" xfId="18693" xr:uid="{E9B0A764-FC2D-4B0E-A392-EBAD2ACD661C}"/>
    <cellStyle name="Merknad 2 2 21 11" xfId="5930" xr:uid="{97FB284D-E60C-4A93-952D-64B10ECAA1CA}"/>
    <cellStyle name="Merknad 2 2 21 11 2" xfId="18694" xr:uid="{D456DE12-2306-4D7F-9079-CEDFDF5E5C4A}"/>
    <cellStyle name="Merknad 2 2 21 12" xfId="6157" xr:uid="{530E9303-FB96-4481-A006-1264A8FFB87E}"/>
    <cellStyle name="Merknad 2 2 21 2" xfId="2287" xr:uid="{100A61C3-544A-4AAD-A593-1E5954482476}"/>
    <cellStyle name="Merknad 2 2 21 2 2" xfId="2288" xr:uid="{A9834BEC-CA44-4F35-98EA-5E271D0501D0}"/>
    <cellStyle name="Merknad 2 2 21 2 2 2" xfId="18696" xr:uid="{4E7A0CF5-D1DE-427B-9599-E619DAF84807}"/>
    <cellStyle name="Merknad 2 2 21 2 2 2 2" xfId="18697" xr:uid="{B362E8E6-7849-460F-89F4-4C24D41BDA56}"/>
    <cellStyle name="Merknad 2 2 21 2 2 3" xfId="18698" xr:uid="{41C5D349-C37D-4852-978E-7CD6573D707C}"/>
    <cellStyle name="Merknad 2 2 21 2 2 4" xfId="18699" xr:uid="{30002B50-0C81-4727-907A-A882B2CE5FB7}"/>
    <cellStyle name="Merknad 2 2 21 2 2 5" xfId="18695" xr:uid="{2F660A4E-875A-4DDD-8284-751709C15244}"/>
    <cellStyle name="Merknad 2 2 21 2 3" xfId="18700" xr:uid="{3FB0E1BE-B158-46DE-A5C1-DF6E71BA0A3B}"/>
    <cellStyle name="Merknad 2 2 21 2 3 2" xfId="18701" xr:uid="{C2B13CC8-2D7C-4C6B-BECE-624D599722EB}"/>
    <cellStyle name="Merknad 2 2 21 2 4" xfId="18702" xr:uid="{B292AA84-0C99-4040-928A-45517C4B7CFE}"/>
    <cellStyle name="Merknad 2 2 21 2 5" xfId="18703" xr:uid="{EDA5B98C-6AA4-487D-BB24-FA844C70C8D3}"/>
    <cellStyle name="Merknad 2 2 21 2 6" xfId="18704" xr:uid="{CF87A4CF-9B94-4624-8D9E-8B7FC41EB8D6}"/>
    <cellStyle name="Merknad 2 2 21 2 7" xfId="7056" xr:uid="{0FB79A47-C244-48C5-9ABE-A0B73E9DEC3A}"/>
    <cellStyle name="Merknad 2 2 21 3" xfId="2289" xr:uid="{95044445-EB24-4BED-BDA3-187221E120D8}"/>
    <cellStyle name="Merknad 2 2 21 3 2" xfId="2290" xr:uid="{D0B6FFBE-112E-4125-A776-D7C93DA30D61}"/>
    <cellStyle name="Merknad 2 2 21 3 2 2" xfId="18706" xr:uid="{CFFDE135-E66F-4787-B97E-1C6DDF804689}"/>
    <cellStyle name="Merknad 2 2 21 3 2 2 2" xfId="18707" xr:uid="{52633AE5-9A62-4823-9A09-227A926050E1}"/>
    <cellStyle name="Merknad 2 2 21 3 2 3" xfId="18708" xr:uid="{A072C310-1674-40DA-87D9-9A6D1646597C}"/>
    <cellStyle name="Merknad 2 2 21 3 2 4" xfId="18709" xr:uid="{C058FBD9-78F9-405F-877E-B82C96D537E2}"/>
    <cellStyle name="Merknad 2 2 21 3 2 5" xfId="18705" xr:uid="{C49A2A6D-84BC-4799-A95F-395B01FF8A7F}"/>
    <cellStyle name="Merknad 2 2 21 3 3" xfId="18710" xr:uid="{23CE8D3F-5B9B-4394-B7D4-C36B099E1978}"/>
    <cellStyle name="Merknad 2 2 21 3 3 2" xfId="18711" xr:uid="{4C887D9C-6FAB-418E-8CAA-506F0F4929C2}"/>
    <cellStyle name="Merknad 2 2 21 3 4" xfId="18712" xr:uid="{1C40E708-190E-46D6-BE93-A0429C5C07EF}"/>
    <cellStyle name="Merknad 2 2 21 3 5" xfId="18713" xr:uid="{EF1195A6-A60A-48E3-A118-F1C271D5E687}"/>
    <cellStyle name="Merknad 2 2 21 3 6" xfId="18714" xr:uid="{F23074AA-D5BE-45D4-9CA4-924409D83677}"/>
    <cellStyle name="Merknad 2 2 21 3 7" xfId="7057" xr:uid="{D5B8BBF9-095C-42FA-8A06-E9F374BA060C}"/>
    <cellStyle name="Merknad 2 2 21 4" xfId="2291" xr:uid="{7016CD70-D3E8-4A68-9846-D97058CA277A}"/>
    <cellStyle name="Merknad 2 2 21 4 2" xfId="2292" xr:uid="{7D453795-8269-4B4C-8281-E0F173E0E195}"/>
    <cellStyle name="Merknad 2 2 21 4 2 2" xfId="18716" xr:uid="{8C21FF37-DD3F-4D26-9902-A0E7C43F4DA5}"/>
    <cellStyle name="Merknad 2 2 21 4 2 2 2" xfId="18717" xr:uid="{0A7E38EF-1D0B-4925-9143-D2AEA504691A}"/>
    <cellStyle name="Merknad 2 2 21 4 2 3" xfId="18718" xr:uid="{489410D9-E853-49AE-A0B5-CCC975009AF5}"/>
    <cellStyle name="Merknad 2 2 21 4 2 4" xfId="18719" xr:uid="{B39AEEAA-34F2-48AE-B7DD-A57CB2A9793A}"/>
    <cellStyle name="Merknad 2 2 21 4 2 5" xfId="18715" xr:uid="{AF09D4C7-88DA-46A4-B535-F1B8F0E928D0}"/>
    <cellStyle name="Merknad 2 2 21 4 3" xfId="18720" xr:uid="{85787567-E4F2-4A48-9067-C2E65BF8ABAB}"/>
    <cellStyle name="Merknad 2 2 21 4 3 2" xfId="18721" xr:uid="{E76708DF-ED97-48E2-B770-F6EC3F1B14D1}"/>
    <cellStyle name="Merknad 2 2 21 4 4" xfId="18722" xr:uid="{355EFBC7-3DB4-4AFE-8671-5AB037B20A40}"/>
    <cellStyle name="Merknad 2 2 21 4 5" xfId="18723" xr:uid="{5DD8A928-4F2F-4507-8616-806EB32CBD5E}"/>
    <cellStyle name="Merknad 2 2 21 4 6" xfId="18724" xr:uid="{E0605AF7-E31B-4770-94DC-169688E38239}"/>
    <cellStyle name="Merknad 2 2 21 4 7" xfId="7058" xr:uid="{F55861C2-9298-478D-9CBE-38E618D5C0DC}"/>
    <cellStyle name="Merknad 2 2 21 5" xfId="2293" xr:uid="{EF46BAF7-801A-480C-9268-42366F1742AD}"/>
    <cellStyle name="Merknad 2 2 21 5 2" xfId="2294" xr:uid="{0B994529-1E61-4401-A23F-A395C87A2CEC}"/>
    <cellStyle name="Merknad 2 2 21 5 2 2" xfId="18726" xr:uid="{6B3FEE52-F1D2-485C-AA1B-5F32551FDF2C}"/>
    <cellStyle name="Merknad 2 2 21 5 2 3" xfId="18725" xr:uid="{F0D56660-381A-4480-BA67-B4AA61A71F30}"/>
    <cellStyle name="Merknad 2 2 21 5 3" xfId="18727" xr:uid="{E1BE8F6C-1A51-42BB-93D3-9BDEE2472DAB}"/>
    <cellStyle name="Merknad 2 2 21 5 4" xfId="18728" xr:uid="{7A1CF845-B0E4-4CA2-BE27-61AF2861BA81}"/>
    <cellStyle name="Merknad 2 2 21 5 5" xfId="18729" xr:uid="{2B18CC40-8024-457B-8D45-851A4BB7BA86}"/>
    <cellStyle name="Merknad 2 2 21 5 6" xfId="7059" xr:uid="{7DC1B468-377D-45FC-8F6D-59B5965C3CD5}"/>
    <cellStyle name="Merknad 2 2 21 6" xfId="2295" xr:uid="{8A161FF2-015B-48CC-AFF3-D8D774918B29}"/>
    <cellStyle name="Merknad 2 2 21 6 2" xfId="2296" xr:uid="{2FD30745-38EF-421D-904B-C37AAA1C7E95}"/>
    <cellStyle name="Merknad 2 2 21 6 2 2" xfId="18731" xr:uid="{3345005D-F8D1-4282-9070-1AE0C1EEFC94}"/>
    <cellStyle name="Merknad 2 2 21 6 2 3" xfId="18730" xr:uid="{1AD1ED84-A663-4FFD-AD52-F5553CF0009A}"/>
    <cellStyle name="Merknad 2 2 21 6 3" xfId="18732" xr:uid="{8133A0B8-BF5C-4ECD-8C19-0BC4687B04DD}"/>
    <cellStyle name="Merknad 2 2 21 6 4" xfId="18733" xr:uid="{48A6B6F0-A4D2-42AF-8261-CEF0D79C87FB}"/>
    <cellStyle name="Merknad 2 2 21 6 5" xfId="18734" xr:uid="{31AE2136-D19D-445C-B1AB-2F259DBA4DBF}"/>
    <cellStyle name="Merknad 2 2 21 6 6" xfId="7060" xr:uid="{6AF0BCB0-F49F-4117-B6B8-1C638FBE8E78}"/>
    <cellStyle name="Merknad 2 2 21 7" xfId="2297" xr:uid="{C6137DF2-F0D9-4BCC-8B45-ED35F4CD75B6}"/>
    <cellStyle name="Merknad 2 2 21 7 2" xfId="2298" xr:uid="{174DB369-2624-4082-9CFF-8F7F28145BE6}"/>
    <cellStyle name="Merknad 2 2 21 7 2 2" xfId="18736" xr:uid="{F858B671-B13F-452A-B9B1-64DCB1830BF1}"/>
    <cellStyle name="Merknad 2 2 21 7 2 3" xfId="18735" xr:uid="{4F024007-A0BC-42C1-8F42-A975DBD69B58}"/>
    <cellStyle name="Merknad 2 2 21 7 3" xfId="18737" xr:uid="{9E2E47E9-0114-414B-B241-9C5B2313E04A}"/>
    <cellStyle name="Merknad 2 2 21 7 4" xfId="18738" xr:uid="{9505CABE-9F90-4AE6-AFFB-1493FDB2AEEF}"/>
    <cellStyle name="Merknad 2 2 21 7 5" xfId="18739" xr:uid="{76DAA5B1-9AD1-4E23-BCBD-1268ACBA2FA3}"/>
    <cellStyle name="Merknad 2 2 21 7 6" xfId="7061" xr:uid="{247F3268-952B-4670-8F8C-090D088441EB}"/>
    <cellStyle name="Merknad 2 2 21 8" xfId="2299" xr:uid="{C3BD51E6-A2FC-4DAE-A1F8-65A5FC2F1631}"/>
    <cellStyle name="Merknad 2 2 21 8 2" xfId="18741" xr:uid="{36B6FE52-85B6-499C-AA23-86446729901A}"/>
    <cellStyle name="Merknad 2 2 21 8 3" xfId="18740" xr:uid="{6DA9C948-F927-4F96-ABA4-9DA8A0E86B54}"/>
    <cellStyle name="Merknad 2 2 21 9" xfId="5347" xr:uid="{8A8EDE74-538D-48FE-9AEE-4E05B0EB6AC9}"/>
    <cellStyle name="Merknad 2 2 21 9 2" xfId="18742" xr:uid="{F7FB3FF2-09B0-4CC1-AB0D-FCD017E50476}"/>
    <cellStyle name="Merknad 2 2 22" xfId="2300" xr:uid="{94400E5B-36CA-44A2-AB75-39428FCD496C}"/>
    <cellStyle name="Merknad 2 2 22 10" xfId="5594" xr:uid="{FC637996-99BE-4BEF-833F-F4B6FFA99AC7}"/>
    <cellStyle name="Merknad 2 2 22 10 2" xfId="18743" xr:uid="{373B2712-5484-46D8-9BD5-A64D9C78A0B3}"/>
    <cellStyle name="Merknad 2 2 22 11" xfId="5931" xr:uid="{5BA28896-6049-4CDD-AB78-FEF07D3D8B20}"/>
    <cellStyle name="Merknad 2 2 22 11 2" xfId="18744" xr:uid="{3BDEDA8B-CA12-4C67-9D7B-208DAAB6EF45}"/>
    <cellStyle name="Merknad 2 2 22 12" xfId="6158" xr:uid="{10CDA0AB-CEA9-4C04-A5FF-2D33C8A6AD00}"/>
    <cellStyle name="Merknad 2 2 22 2" xfId="2301" xr:uid="{DBD0F6E6-567B-41F5-8484-E0CF9D0A0749}"/>
    <cellStyle name="Merknad 2 2 22 2 2" xfId="2302" xr:uid="{778B152A-F04E-444B-9657-13BEE9353C7A}"/>
    <cellStyle name="Merknad 2 2 22 2 2 2" xfId="18746" xr:uid="{1D5469C8-A75D-4E29-827A-B376FC15975E}"/>
    <cellStyle name="Merknad 2 2 22 2 2 2 2" xfId="18747" xr:uid="{2BB21948-92E9-45BE-9ADD-ED13D07A11C4}"/>
    <cellStyle name="Merknad 2 2 22 2 2 3" xfId="18748" xr:uid="{197836F9-F1E1-4416-A27F-CD3ECA635A0B}"/>
    <cellStyle name="Merknad 2 2 22 2 2 4" xfId="18749" xr:uid="{5B55438E-95BA-420F-9A7E-733B210266BA}"/>
    <cellStyle name="Merknad 2 2 22 2 2 5" xfId="18745" xr:uid="{314AE14A-A9D5-4DE7-B74E-280F95B90433}"/>
    <cellStyle name="Merknad 2 2 22 2 3" xfId="18750" xr:uid="{59EB5A2A-F349-49DE-95D3-565561146434}"/>
    <cellStyle name="Merknad 2 2 22 2 3 2" xfId="18751" xr:uid="{683BA729-6FDB-421D-8C5C-00678632C318}"/>
    <cellStyle name="Merknad 2 2 22 2 4" xfId="18752" xr:uid="{97C7F088-2119-4635-8357-E61DDBB42B98}"/>
    <cellStyle name="Merknad 2 2 22 2 5" xfId="18753" xr:uid="{0B8D78ED-C872-4944-8B50-D7445B6A0AD0}"/>
    <cellStyle name="Merknad 2 2 22 2 6" xfId="18754" xr:uid="{4C009B50-6099-43C6-A5E5-F85B872C9038}"/>
    <cellStyle name="Merknad 2 2 22 2 7" xfId="7062" xr:uid="{48692B9A-186F-4D35-8A84-81D8C954B8EE}"/>
    <cellStyle name="Merknad 2 2 22 3" xfId="2303" xr:uid="{9BA35BF1-796F-48BF-8601-DCC718F370EA}"/>
    <cellStyle name="Merknad 2 2 22 3 2" xfId="2304" xr:uid="{10274AFB-5344-494A-B420-D5364AE06AFD}"/>
    <cellStyle name="Merknad 2 2 22 3 2 2" xfId="18756" xr:uid="{D6B283EB-1178-4051-AC9E-A2F70C8A435D}"/>
    <cellStyle name="Merknad 2 2 22 3 2 2 2" xfId="18757" xr:uid="{36156CFE-2183-4210-BB5C-178488A0A370}"/>
    <cellStyle name="Merknad 2 2 22 3 2 3" xfId="18758" xr:uid="{F5A538D6-1E44-4272-BB17-74447D670E55}"/>
    <cellStyle name="Merknad 2 2 22 3 2 4" xfId="18759" xr:uid="{66E65474-2D78-48C9-AE1F-E97D1AA7F091}"/>
    <cellStyle name="Merknad 2 2 22 3 2 5" xfId="18755" xr:uid="{7A1AEEFF-0444-44E4-A7BF-20094C64137C}"/>
    <cellStyle name="Merknad 2 2 22 3 3" xfId="18760" xr:uid="{10B38FD8-8D5E-4590-B2C0-30E67FFD910F}"/>
    <cellStyle name="Merknad 2 2 22 3 3 2" xfId="18761" xr:uid="{C8FCB2D9-6FC3-42AA-943A-0CF9BEC7AEDB}"/>
    <cellStyle name="Merknad 2 2 22 3 4" xfId="18762" xr:uid="{A61AD11A-D7E2-46E9-8203-17C96D8A6CDB}"/>
    <cellStyle name="Merknad 2 2 22 3 5" xfId="18763" xr:uid="{44F7F81C-10C9-47E3-9506-BC329C2A7101}"/>
    <cellStyle name="Merknad 2 2 22 3 6" xfId="18764" xr:uid="{3F4CD68C-7EAD-4B53-8876-3376171D6846}"/>
    <cellStyle name="Merknad 2 2 22 3 7" xfId="7063" xr:uid="{7ABC92E5-AF0A-4546-BF29-3C397D29F300}"/>
    <cellStyle name="Merknad 2 2 22 4" xfId="2305" xr:uid="{E194487E-2227-49DF-B4E5-4D65E8BFCB71}"/>
    <cellStyle name="Merknad 2 2 22 4 2" xfId="2306" xr:uid="{7186D3B2-E6D0-4A35-A3C7-FE51293092C0}"/>
    <cellStyle name="Merknad 2 2 22 4 2 2" xfId="18766" xr:uid="{DF9B55C4-E735-4B50-BE26-8215FECCD5CC}"/>
    <cellStyle name="Merknad 2 2 22 4 2 2 2" xfId="18767" xr:uid="{4605E542-2A86-4887-98FD-7874EBA96E45}"/>
    <cellStyle name="Merknad 2 2 22 4 2 3" xfId="18768" xr:uid="{AE6A113B-B09D-4E53-8EED-60787196DDD2}"/>
    <cellStyle name="Merknad 2 2 22 4 2 4" xfId="18769" xr:uid="{95EEB556-CA09-4B20-A79F-E6110FBDFF9C}"/>
    <cellStyle name="Merknad 2 2 22 4 2 5" xfId="18765" xr:uid="{B4A69715-3A65-4095-A5B1-3C203F93C64B}"/>
    <cellStyle name="Merknad 2 2 22 4 3" xfId="18770" xr:uid="{B90549BE-84CB-40A9-8B03-96685194456C}"/>
    <cellStyle name="Merknad 2 2 22 4 3 2" xfId="18771" xr:uid="{FCF105ED-EF4D-4851-9EDD-85A73BB45C16}"/>
    <cellStyle name="Merknad 2 2 22 4 4" xfId="18772" xr:uid="{42BAE944-C333-441D-84E1-049B3DB040F6}"/>
    <cellStyle name="Merknad 2 2 22 4 5" xfId="18773" xr:uid="{CA8B6199-E3C2-4085-ABF1-277A02475DF2}"/>
    <cellStyle name="Merknad 2 2 22 4 6" xfId="18774" xr:uid="{2D81C47C-ADB8-48AC-AE9A-F49C21494B4B}"/>
    <cellStyle name="Merknad 2 2 22 4 7" xfId="7064" xr:uid="{7EC4F6BB-DC8D-451A-954F-6251F1113655}"/>
    <cellStyle name="Merknad 2 2 22 5" xfId="2307" xr:uid="{1F59D4F5-58F1-4240-83D2-13A61018DCB8}"/>
    <cellStyle name="Merknad 2 2 22 5 2" xfId="2308" xr:uid="{DC2A0494-F705-477E-A660-83DED56D3AE0}"/>
    <cellStyle name="Merknad 2 2 22 5 2 2" xfId="18776" xr:uid="{38268540-6418-45F6-B6B4-8EB9F91EE042}"/>
    <cellStyle name="Merknad 2 2 22 5 2 3" xfId="18775" xr:uid="{E884036B-AD2B-43D1-8835-B72884CCC8FA}"/>
    <cellStyle name="Merknad 2 2 22 5 3" xfId="18777" xr:uid="{26FDE2A0-C53B-4BB1-B0FE-1DDFE7A1DA89}"/>
    <cellStyle name="Merknad 2 2 22 5 4" xfId="18778" xr:uid="{E88DFAD1-FC4D-4020-BB6C-ABB95D2C66ED}"/>
    <cellStyle name="Merknad 2 2 22 5 5" xfId="18779" xr:uid="{C212D765-67B6-476D-A98F-33193C0DEA1E}"/>
    <cellStyle name="Merknad 2 2 22 5 6" xfId="7065" xr:uid="{2430B711-4FFF-40E4-92EF-8AD5BA8C361F}"/>
    <cellStyle name="Merknad 2 2 22 6" xfId="2309" xr:uid="{0E16EC4E-4DF0-4041-B68B-66AE91FBC676}"/>
    <cellStyle name="Merknad 2 2 22 6 2" xfId="2310" xr:uid="{41D90D85-DF3A-4D09-AD9F-21F1D2ADF521}"/>
    <cellStyle name="Merknad 2 2 22 6 2 2" xfId="18781" xr:uid="{22A9251F-83F9-4844-90AF-E2F5E53A067D}"/>
    <cellStyle name="Merknad 2 2 22 6 2 3" xfId="18780" xr:uid="{D53B3BEE-713B-47C0-B838-AE537A8325CE}"/>
    <cellStyle name="Merknad 2 2 22 6 3" xfId="18782" xr:uid="{474ECDA5-1D45-4D88-8ADC-76D584D354BF}"/>
    <cellStyle name="Merknad 2 2 22 6 4" xfId="18783" xr:uid="{161EAABB-C444-492E-B962-FA33261B527E}"/>
    <cellStyle name="Merknad 2 2 22 6 5" xfId="18784" xr:uid="{4A66C39C-3581-45FC-B0D2-CA8A6237ECE7}"/>
    <cellStyle name="Merknad 2 2 22 6 6" xfId="7066" xr:uid="{A6888501-6827-41D9-A919-6265E60DAB06}"/>
    <cellStyle name="Merknad 2 2 22 7" xfId="2311" xr:uid="{EDC7E918-130A-458F-81FC-F03C95C23C2D}"/>
    <cellStyle name="Merknad 2 2 22 7 2" xfId="2312" xr:uid="{346D9270-03B9-4583-AC0A-B4B862080892}"/>
    <cellStyle name="Merknad 2 2 22 7 2 2" xfId="18786" xr:uid="{41453B49-867E-46B0-8221-AA2D93247141}"/>
    <cellStyle name="Merknad 2 2 22 7 2 3" xfId="18785" xr:uid="{B26B7891-0C57-4CD0-916E-3403AB20B860}"/>
    <cellStyle name="Merknad 2 2 22 7 3" xfId="18787" xr:uid="{FB0A9744-C03C-4CDD-ABF1-CCD93A1918AD}"/>
    <cellStyle name="Merknad 2 2 22 7 4" xfId="18788" xr:uid="{5D2495FB-8EF8-477A-8C89-924418B34FB2}"/>
    <cellStyle name="Merknad 2 2 22 7 5" xfId="18789" xr:uid="{80B67031-0BD4-41FD-ADB3-DB8A7638AA70}"/>
    <cellStyle name="Merknad 2 2 22 7 6" xfId="7067" xr:uid="{9119311A-59BD-407B-B169-01630C308084}"/>
    <cellStyle name="Merknad 2 2 22 8" xfId="2313" xr:uid="{8659EF68-7C9B-4454-BE03-D5B8DE0EF5A3}"/>
    <cellStyle name="Merknad 2 2 22 8 2" xfId="18791" xr:uid="{F5F7746E-4200-4A04-9145-A27528FF8647}"/>
    <cellStyle name="Merknad 2 2 22 8 3" xfId="18790" xr:uid="{C1594885-11F7-499C-9BA5-D5814B4EDB94}"/>
    <cellStyle name="Merknad 2 2 22 9" xfId="5348" xr:uid="{28990248-337D-4E0E-8723-805AF5DAD973}"/>
    <cellStyle name="Merknad 2 2 22 9 2" xfId="18792" xr:uid="{5F1B3201-A5AC-4DAD-AA71-72BB4CD87E8A}"/>
    <cellStyle name="Merknad 2 2 23" xfId="2314" xr:uid="{1381D3AD-87AF-4A2C-98DA-44FAEAEC98A1}"/>
    <cellStyle name="Merknad 2 2 23 10" xfId="5595" xr:uid="{B86A055B-A6DA-4ED4-BCC6-90FC5F8EEE85}"/>
    <cellStyle name="Merknad 2 2 23 10 2" xfId="18793" xr:uid="{5CAA16FB-36D3-44C5-BCF4-43290095E4EC}"/>
    <cellStyle name="Merknad 2 2 23 11" xfId="5932" xr:uid="{C85865F6-F6FF-4956-9ED6-04D82DC558A0}"/>
    <cellStyle name="Merknad 2 2 23 11 2" xfId="18794" xr:uid="{4A66C399-7E6A-49F8-9ED1-300F39B0AB44}"/>
    <cellStyle name="Merknad 2 2 23 12" xfId="6159" xr:uid="{1BEDC9FC-CE60-4F6D-B58A-E39661B55ABA}"/>
    <cellStyle name="Merknad 2 2 23 2" xfId="2315" xr:uid="{54E25706-291F-40CF-B99C-70B8D1E501A2}"/>
    <cellStyle name="Merknad 2 2 23 2 2" xfId="2316" xr:uid="{7C91C90A-43C9-46B8-87FA-0AB047EC2274}"/>
    <cellStyle name="Merknad 2 2 23 2 2 2" xfId="18796" xr:uid="{16B75725-08E3-4BFD-A37B-332281FAC8F9}"/>
    <cellStyle name="Merknad 2 2 23 2 2 2 2" xfId="18797" xr:uid="{4A389949-9399-40CA-94E7-3FE5AA208A66}"/>
    <cellStyle name="Merknad 2 2 23 2 2 3" xfId="18798" xr:uid="{DDC4B5E1-7549-461F-A3CE-A0A210CB08E0}"/>
    <cellStyle name="Merknad 2 2 23 2 2 4" xfId="18799" xr:uid="{B538EA69-B28A-4514-9490-A3634A29C48D}"/>
    <cellStyle name="Merknad 2 2 23 2 2 5" xfId="18795" xr:uid="{B8616721-A1D1-4074-BB20-8706C3353318}"/>
    <cellStyle name="Merknad 2 2 23 2 3" xfId="18800" xr:uid="{7250F846-1254-4288-B217-414FB0FA8884}"/>
    <cellStyle name="Merknad 2 2 23 2 3 2" xfId="18801" xr:uid="{459EE3DB-82B9-44C4-A44D-81045D0489FA}"/>
    <cellStyle name="Merknad 2 2 23 2 4" xfId="18802" xr:uid="{79B29452-8101-4931-B2CD-8AB4D6095981}"/>
    <cellStyle name="Merknad 2 2 23 2 5" xfId="18803" xr:uid="{01B8AD4C-32D6-45EA-AA66-A156581F871F}"/>
    <cellStyle name="Merknad 2 2 23 2 6" xfId="18804" xr:uid="{172E3D2F-E36C-47D2-8E75-102A6EF7C781}"/>
    <cellStyle name="Merknad 2 2 23 2 7" xfId="7068" xr:uid="{C8F7D4B5-5F65-4A59-A99E-D04273B2DBFE}"/>
    <cellStyle name="Merknad 2 2 23 3" xfId="2317" xr:uid="{C61BB6DF-288D-47D1-ACC7-BEED41621E5B}"/>
    <cellStyle name="Merknad 2 2 23 3 2" xfId="2318" xr:uid="{DD45D31A-375B-4278-A064-D8F284CB5965}"/>
    <cellStyle name="Merknad 2 2 23 3 2 2" xfId="18806" xr:uid="{0C9A6F55-5734-40C0-ACD8-71785B96E432}"/>
    <cellStyle name="Merknad 2 2 23 3 2 2 2" xfId="18807" xr:uid="{98BEC47E-0D76-4090-8E0A-428343EB7FBE}"/>
    <cellStyle name="Merknad 2 2 23 3 2 3" xfId="18808" xr:uid="{B805B1BE-8333-43D6-92BC-405C9D1A92A6}"/>
    <cellStyle name="Merknad 2 2 23 3 2 4" xfId="18809" xr:uid="{7E2D101C-CD0B-454B-9AAE-A8AF4BE87C2A}"/>
    <cellStyle name="Merknad 2 2 23 3 2 5" xfId="18805" xr:uid="{1CADFE8B-EE46-4143-9E19-CE2018899433}"/>
    <cellStyle name="Merknad 2 2 23 3 3" xfId="18810" xr:uid="{D2F062FE-AA75-40E1-8666-CFA40CFC88CC}"/>
    <cellStyle name="Merknad 2 2 23 3 3 2" xfId="18811" xr:uid="{0ED29127-B629-4DC3-B43E-3291296E88BD}"/>
    <cellStyle name="Merknad 2 2 23 3 4" xfId="18812" xr:uid="{F0DAD895-AC73-4EFF-88B7-C419DBE7252F}"/>
    <cellStyle name="Merknad 2 2 23 3 5" xfId="18813" xr:uid="{E5729F41-8276-4937-8104-F3F3B3DAF2A8}"/>
    <cellStyle name="Merknad 2 2 23 3 6" xfId="18814" xr:uid="{8C121929-0B90-4784-9510-8EEBF556641D}"/>
    <cellStyle name="Merknad 2 2 23 3 7" xfId="7069" xr:uid="{1AF7A1A0-8128-46FA-94B0-836406301D0D}"/>
    <cellStyle name="Merknad 2 2 23 4" xfId="2319" xr:uid="{7AE16AC7-59C3-464D-B89A-4FAE2EBC9535}"/>
    <cellStyle name="Merknad 2 2 23 4 2" xfId="2320" xr:uid="{9140D416-C9AE-455C-96A3-F0EE0932F99D}"/>
    <cellStyle name="Merknad 2 2 23 4 2 2" xfId="18816" xr:uid="{3991FE64-336F-4AE5-8758-B392C9451E9D}"/>
    <cellStyle name="Merknad 2 2 23 4 2 2 2" xfId="18817" xr:uid="{6238570F-453B-4735-8C80-F11AFF6E69CD}"/>
    <cellStyle name="Merknad 2 2 23 4 2 3" xfId="18818" xr:uid="{8370D1A2-9417-4EE2-B8BF-E0C8D4949A7E}"/>
    <cellStyle name="Merknad 2 2 23 4 2 4" xfId="18819" xr:uid="{962A05BF-FC31-4CD6-ADA5-F594673F4667}"/>
    <cellStyle name="Merknad 2 2 23 4 2 5" xfId="18815" xr:uid="{60BA7A65-52E9-41C9-A121-C73EE0B9A93F}"/>
    <cellStyle name="Merknad 2 2 23 4 3" xfId="18820" xr:uid="{F307792E-8284-43F9-AF37-BD59B2F07CBC}"/>
    <cellStyle name="Merknad 2 2 23 4 3 2" xfId="18821" xr:uid="{9C5E5325-D834-4E10-9D8E-474C198E6BB4}"/>
    <cellStyle name="Merknad 2 2 23 4 4" xfId="18822" xr:uid="{566A8F86-89BF-48BF-8CB3-C7B848AE8368}"/>
    <cellStyle name="Merknad 2 2 23 4 5" xfId="18823" xr:uid="{552F580A-E4D0-46A0-A697-F4CFD1B63FC6}"/>
    <cellStyle name="Merknad 2 2 23 4 6" xfId="18824" xr:uid="{0FC6A704-3546-49FD-BA36-3CC65967E52B}"/>
    <cellStyle name="Merknad 2 2 23 4 7" xfId="7070" xr:uid="{C26FC9B4-4680-42BD-8CD9-E168CDFAF97A}"/>
    <cellStyle name="Merknad 2 2 23 5" xfId="2321" xr:uid="{8BF193CB-2065-488E-946F-1D00B156C55C}"/>
    <cellStyle name="Merknad 2 2 23 5 2" xfId="2322" xr:uid="{EC7591E5-064E-4C85-8437-9BB3C1510F1B}"/>
    <cellStyle name="Merknad 2 2 23 5 2 2" xfId="18826" xr:uid="{C8A6C110-DFAF-4F42-9F44-2CF3AEFC5F9C}"/>
    <cellStyle name="Merknad 2 2 23 5 2 3" xfId="18825" xr:uid="{3FCF3141-3B1F-4982-A155-495E8B92AE53}"/>
    <cellStyle name="Merknad 2 2 23 5 3" xfId="18827" xr:uid="{69FF4409-7E08-4D6F-A0D3-DA8B6DBEB474}"/>
    <cellStyle name="Merknad 2 2 23 5 4" xfId="18828" xr:uid="{87D94FD2-040F-4628-864B-596D2A763362}"/>
    <cellStyle name="Merknad 2 2 23 5 5" xfId="18829" xr:uid="{145E026C-8D86-4BD1-9AF0-D130C5070CA1}"/>
    <cellStyle name="Merknad 2 2 23 5 6" xfId="7071" xr:uid="{C19ED969-9325-4D22-AD4D-99F1E83E8743}"/>
    <cellStyle name="Merknad 2 2 23 6" xfId="2323" xr:uid="{B403A696-2075-4F75-BC6B-48C064E821F9}"/>
    <cellStyle name="Merknad 2 2 23 6 2" xfId="2324" xr:uid="{2E16A35D-64EF-44D8-B4D3-67254CEFCEB1}"/>
    <cellStyle name="Merknad 2 2 23 6 2 2" xfId="18831" xr:uid="{E8044F95-D175-44E4-958C-E0DE9F7E2136}"/>
    <cellStyle name="Merknad 2 2 23 6 2 3" xfId="18830" xr:uid="{1A9C3CF8-C53C-4B12-B9AF-5CB6AAB44D5A}"/>
    <cellStyle name="Merknad 2 2 23 6 3" xfId="18832" xr:uid="{B1580580-08F7-48A5-AB59-BC47D24DFAF4}"/>
    <cellStyle name="Merknad 2 2 23 6 4" xfId="18833" xr:uid="{093BA1C1-F4B0-43FB-A399-B1E476FA7E85}"/>
    <cellStyle name="Merknad 2 2 23 6 5" xfId="18834" xr:uid="{843F150C-55B1-4E08-BEDD-B446A6D4AEC5}"/>
    <cellStyle name="Merknad 2 2 23 6 6" xfId="7072" xr:uid="{ED033EA6-2CE1-4091-A5CC-51A98DDD6F33}"/>
    <cellStyle name="Merknad 2 2 23 7" xfId="2325" xr:uid="{6D916618-7C7B-428F-BA3C-063A59C24B31}"/>
    <cellStyle name="Merknad 2 2 23 7 2" xfId="2326" xr:uid="{6C1683FA-693F-4641-AFCF-FFEF7061888A}"/>
    <cellStyle name="Merknad 2 2 23 7 2 2" xfId="18836" xr:uid="{DA8334C3-740D-4BBB-9E6A-FFCA997AE9E7}"/>
    <cellStyle name="Merknad 2 2 23 7 2 3" xfId="18835" xr:uid="{15808159-21AF-48E4-928A-4AC8850ED468}"/>
    <cellStyle name="Merknad 2 2 23 7 3" xfId="18837" xr:uid="{E23A28E7-67E3-44C8-B167-36F63C973E7F}"/>
    <cellStyle name="Merknad 2 2 23 7 4" xfId="18838" xr:uid="{E74CC453-7B55-47E6-990B-152F13D73421}"/>
    <cellStyle name="Merknad 2 2 23 7 5" xfId="18839" xr:uid="{887DEC67-54EC-4A49-86E1-C83415AB789B}"/>
    <cellStyle name="Merknad 2 2 23 7 6" xfId="7073" xr:uid="{CBB73E63-7512-4594-BFBC-4DF3AF762932}"/>
    <cellStyle name="Merknad 2 2 23 8" xfId="2327" xr:uid="{9E79F835-DE07-4BA7-A863-1F10CCD0190F}"/>
    <cellStyle name="Merknad 2 2 23 8 2" xfId="18841" xr:uid="{24A16D3E-2492-4490-AB3E-1E20903D0A8E}"/>
    <cellStyle name="Merknad 2 2 23 8 3" xfId="18840" xr:uid="{F072BF2E-3BD2-4D9F-A912-CEB8EF98B270}"/>
    <cellStyle name="Merknad 2 2 23 9" xfId="5349" xr:uid="{43C749A3-6921-4A14-A015-2286362AA89A}"/>
    <cellStyle name="Merknad 2 2 23 9 2" xfId="18842" xr:uid="{7D610F56-BB4A-41CA-BA26-629D2B8A26B2}"/>
    <cellStyle name="Merknad 2 2 24" xfId="2328" xr:uid="{FFBD568E-7753-40B0-BFC7-8CC115504E4E}"/>
    <cellStyle name="Merknad 2 2 24 10" xfId="5596" xr:uid="{CE104AFD-2E12-42F3-9603-C93E89B797A9}"/>
    <cellStyle name="Merknad 2 2 24 10 2" xfId="18843" xr:uid="{34B9BE1D-B729-44DC-B8E7-EB4919A5321F}"/>
    <cellStyle name="Merknad 2 2 24 11" xfId="5933" xr:uid="{3A028495-18EA-4EFC-BFDB-08C821942DFA}"/>
    <cellStyle name="Merknad 2 2 24 11 2" xfId="18844" xr:uid="{82AE0793-6350-4C47-83C6-F2C073043560}"/>
    <cellStyle name="Merknad 2 2 24 12" xfId="6160" xr:uid="{DE8D4DF8-D28E-4F26-A108-907309640E9D}"/>
    <cellStyle name="Merknad 2 2 24 2" xfId="2329" xr:uid="{9CCF9288-6095-4F45-AA94-2A2067C44B8E}"/>
    <cellStyle name="Merknad 2 2 24 2 2" xfId="2330" xr:uid="{407F0295-2A8F-4EEA-A5AB-C37A974FA410}"/>
    <cellStyle name="Merknad 2 2 24 2 2 2" xfId="18846" xr:uid="{034B46DD-F216-4F5C-9706-B3A6BCD001F5}"/>
    <cellStyle name="Merknad 2 2 24 2 2 2 2" xfId="18847" xr:uid="{AA680B91-4B39-42A0-964A-924CB9290F30}"/>
    <cellStyle name="Merknad 2 2 24 2 2 3" xfId="18848" xr:uid="{0C40DE10-9162-4A37-9C90-ED19B083560F}"/>
    <cellStyle name="Merknad 2 2 24 2 2 4" xfId="18849" xr:uid="{1BFF7521-6148-435D-B74B-C38105B2674C}"/>
    <cellStyle name="Merknad 2 2 24 2 2 5" xfId="18845" xr:uid="{EE83E8C3-8FE0-4025-B1AE-602B7F3B3796}"/>
    <cellStyle name="Merknad 2 2 24 2 3" xfId="18850" xr:uid="{71DF4790-0993-4888-830E-460F181C72BC}"/>
    <cellStyle name="Merknad 2 2 24 2 3 2" xfId="18851" xr:uid="{66ECBB07-0EC6-47F4-9E9A-AEF34D3DDB8E}"/>
    <cellStyle name="Merknad 2 2 24 2 4" xfId="18852" xr:uid="{15717BC2-1AC8-4E72-80D9-009B0FEA03AF}"/>
    <cellStyle name="Merknad 2 2 24 2 5" xfId="18853" xr:uid="{AACEDC44-24A8-4CDF-B52E-EFEC554A7EAD}"/>
    <cellStyle name="Merknad 2 2 24 2 6" xfId="18854" xr:uid="{2FB6A60F-FCA9-46FA-8047-436A81517940}"/>
    <cellStyle name="Merknad 2 2 24 2 7" xfId="7074" xr:uid="{32F5A0C2-B4B7-49FB-ADD1-4CA137EDB077}"/>
    <cellStyle name="Merknad 2 2 24 3" xfId="2331" xr:uid="{B8FC4E68-52CB-455F-9D57-19E77D3E7D18}"/>
    <cellStyle name="Merknad 2 2 24 3 2" xfId="2332" xr:uid="{AFC07D25-3D52-4A81-807D-8A229EDE77FD}"/>
    <cellStyle name="Merknad 2 2 24 3 2 2" xfId="18856" xr:uid="{E8E561EC-3596-4489-8BE8-5814DCEAB024}"/>
    <cellStyle name="Merknad 2 2 24 3 2 2 2" xfId="18857" xr:uid="{F5A4AF28-BD44-4D5B-8EA1-006E7ADEA03F}"/>
    <cellStyle name="Merknad 2 2 24 3 2 3" xfId="18858" xr:uid="{8E782DA2-4F50-4435-8973-362B79992AE4}"/>
    <cellStyle name="Merknad 2 2 24 3 2 4" xfId="18859" xr:uid="{23877747-B918-451B-A87E-815DBEC6597D}"/>
    <cellStyle name="Merknad 2 2 24 3 2 5" xfId="18855" xr:uid="{F39E546D-9FD9-45E0-84DC-2FA9075F73DA}"/>
    <cellStyle name="Merknad 2 2 24 3 3" xfId="18860" xr:uid="{5BE95263-BB20-40C7-854F-4F543B86E035}"/>
    <cellStyle name="Merknad 2 2 24 3 3 2" xfId="18861" xr:uid="{973206A8-AA82-4061-B00D-D1F49E209269}"/>
    <cellStyle name="Merknad 2 2 24 3 4" xfId="18862" xr:uid="{56AE93C5-3C6F-450C-8294-869416FB1BCE}"/>
    <cellStyle name="Merknad 2 2 24 3 5" xfId="18863" xr:uid="{3ACC4B1E-1510-47EC-B5C1-8546F80774D2}"/>
    <cellStyle name="Merknad 2 2 24 3 6" xfId="18864" xr:uid="{DDA8DD8B-BD8D-491F-976D-362EEDC1D06B}"/>
    <cellStyle name="Merknad 2 2 24 3 7" xfId="7075" xr:uid="{261FF173-C380-437A-A33B-EDF04B33A29C}"/>
    <cellStyle name="Merknad 2 2 24 4" xfId="2333" xr:uid="{1AB79F56-FE3F-4DB9-BFFC-BA65DA477466}"/>
    <cellStyle name="Merknad 2 2 24 4 2" xfId="2334" xr:uid="{A793C426-0471-4CF7-9264-164F8C65A3E4}"/>
    <cellStyle name="Merknad 2 2 24 4 2 2" xfId="18866" xr:uid="{1438A368-EB80-4F36-890B-26447AA3CA33}"/>
    <cellStyle name="Merknad 2 2 24 4 2 2 2" xfId="18867" xr:uid="{83B29DDE-63F1-4B66-A8AF-C6509937EF02}"/>
    <cellStyle name="Merknad 2 2 24 4 2 3" xfId="18868" xr:uid="{5D6FA4AC-6478-4673-9257-95A7EBFAD0B3}"/>
    <cellStyle name="Merknad 2 2 24 4 2 4" xfId="18869" xr:uid="{77BE12E3-2EED-45C1-B87F-7ADA36D9D67E}"/>
    <cellStyle name="Merknad 2 2 24 4 2 5" xfId="18865" xr:uid="{8D9D7CB0-7B72-4D20-96E7-0FB8AFE034CE}"/>
    <cellStyle name="Merknad 2 2 24 4 3" xfId="18870" xr:uid="{1290B548-B5FA-415F-AD8A-461BB6D6B0BB}"/>
    <cellStyle name="Merknad 2 2 24 4 3 2" xfId="18871" xr:uid="{7A2F72EC-A2E5-4682-ACB2-C64F470F02BF}"/>
    <cellStyle name="Merknad 2 2 24 4 4" xfId="18872" xr:uid="{387FA77D-C6D8-4E5A-BBEA-4D04613CF768}"/>
    <cellStyle name="Merknad 2 2 24 4 5" xfId="18873" xr:uid="{A3F41DB2-B93B-4269-8FA5-232F93E14B16}"/>
    <cellStyle name="Merknad 2 2 24 4 6" xfId="18874" xr:uid="{E41F5AD6-B903-4D2E-8347-370EEF379A9A}"/>
    <cellStyle name="Merknad 2 2 24 4 7" xfId="7076" xr:uid="{04DF6CA5-E2CC-44F2-89C8-905F21DEDBBE}"/>
    <cellStyle name="Merknad 2 2 24 5" xfId="2335" xr:uid="{7BB187E7-7BF8-4A59-8618-12CE3A319B0B}"/>
    <cellStyle name="Merknad 2 2 24 5 2" xfId="2336" xr:uid="{C6EE2482-9CD8-4A7F-BF31-BCE71D111ECC}"/>
    <cellStyle name="Merknad 2 2 24 5 2 2" xfId="18876" xr:uid="{2EB3D3C7-E0A1-4751-98CC-032DB7E39597}"/>
    <cellStyle name="Merknad 2 2 24 5 2 3" xfId="18875" xr:uid="{00042239-0DD6-45CE-BF67-C56A34A57958}"/>
    <cellStyle name="Merknad 2 2 24 5 3" xfId="18877" xr:uid="{F54E3811-0687-45F5-A8BE-7C0E0C9BAA73}"/>
    <cellStyle name="Merknad 2 2 24 5 4" xfId="18878" xr:uid="{5B35E9A5-1FF3-4C50-AA39-9BE2F470A051}"/>
    <cellStyle name="Merknad 2 2 24 5 5" xfId="18879" xr:uid="{D5B48A02-E300-4CE2-8328-D46500BDB6EB}"/>
    <cellStyle name="Merknad 2 2 24 5 6" xfId="7077" xr:uid="{C24E837F-162D-41D5-BD88-F561876877A0}"/>
    <cellStyle name="Merknad 2 2 24 6" xfId="2337" xr:uid="{66DDBDA3-660A-4A92-836B-E4E217E03439}"/>
    <cellStyle name="Merknad 2 2 24 6 2" xfId="2338" xr:uid="{CC616115-611F-4648-B2BB-0E480A91349A}"/>
    <cellStyle name="Merknad 2 2 24 6 2 2" xfId="18881" xr:uid="{1F6EDD6E-7B97-46EF-AE05-63F2FB8B2657}"/>
    <cellStyle name="Merknad 2 2 24 6 2 3" xfId="18880" xr:uid="{C245EF80-C2BB-456E-9086-D951E1EC32FA}"/>
    <cellStyle name="Merknad 2 2 24 6 3" xfId="18882" xr:uid="{A3B024B9-EB8E-4BCA-9975-7DDA50952FDF}"/>
    <cellStyle name="Merknad 2 2 24 6 4" xfId="18883" xr:uid="{894DE2DE-2869-4CDF-982C-2D59B43C925B}"/>
    <cellStyle name="Merknad 2 2 24 6 5" xfId="18884" xr:uid="{3FB81E57-1433-42D8-871A-26ECA7D9DB44}"/>
    <cellStyle name="Merknad 2 2 24 6 6" xfId="7078" xr:uid="{19564AF3-8D9D-4B48-8584-C4F0B6474C5E}"/>
    <cellStyle name="Merknad 2 2 24 7" xfId="2339" xr:uid="{B404562B-8042-4715-AA02-4FF11CA747C7}"/>
    <cellStyle name="Merknad 2 2 24 7 2" xfId="2340" xr:uid="{EFCA26FF-1656-4F91-8B3E-ED42D08621B1}"/>
    <cellStyle name="Merknad 2 2 24 7 2 2" xfId="18886" xr:uid="{F2D08452-C02D-46F4-A7E5-3DBB24DE2CE8}"/>
    <cellStyle name="Merknad 2 2 24 7 2 3" xfId="18885" xr:uid="{15AEABDF-93B6-42AC-B9BC-5280DBA1DA10}"/>
    <cellStyle name="Merknad 2 2 24 7 3" xfId="18887" xr:uid="{D660AB7D-C9DC-4C71-B785-D47B24AB8964}"/>
    <cellStyle name="Merknad 2 2 24 7 4" xfId="18888" xr:uid="{95DCDFF3-EF49-4EF8-99E2-4243DF5FBD5E}"/>
    <cellStyle name="Merknad 2 2 24 7 5" xfId="18889" xr:uid="{B0664A1F-2F5A-48A6-AD91-DE1DD5156838}"/>
    <cellStyle name="Merknad 2 2 24 7 6" xfId="7079" xr:uid="{469ACC55-91BD-4AE6-B54F-F08F1F72ABC8}"/>
    <cellStyle name="Merknad 2 2 24 8" xfId="2341" xr:uid="{3B17F4B3-ACC8-47E5-88D4-54173DDD1F9B}"/>
    <cellStyle name="Merknad 2 2 24 8 2" xfId="18891" xr:uid="{A305DB44-7391-4C8E-9204-84030F645FA9}"/>
    <cellStyle name="Merknad 2 2 24 8 3" xfId="18890" xr:uid="{E844D98C-226E-4ACC-9484-71DB81FF585F}"/>
    <cellStyle name="Merknad 2 2 24 9" xfId="5350" xr:uid="{040D94CB-B1F1-4C0F-9542-61EC7EDDEAE6}"/>
    <cellStyle name="Merknad 2 2 24 9 2" xfId="18892" xr:uid="{8986495A-6EC0-42AE-A68D-C941C0E7FDD3}"/>
    <cellStyle name="Merknad 2 2 25" xfId="2342" xr:uid="{BF369C0A-3C48-4B4B-8444-FDD8493F011A}"/>
    <cellStyle name="Merknad 2 2 25 2" xfId="2343" xr:uid="{7872946D-D0F7-4C0D-8725-63C1F1BE8BEF}"/>
    <cellStyle name="Merknad 2 2 25 2 2" xfId="18894" xr:uid="{D4FC1993-8333-4F73-9EE5-124F2A758C92}"/>
    <cellStyle name="Merknad 2 2 25 2 2 2" xfId="18895" xr:uid="{1B6FA47C-A086-4123-9C3B-90796A3664AD}"/>
    <cellStyle name="Merknad 2 2 25 2 3" xfId="18896" xr:uid="{00513328-9C82-46C8-A5E1-EA3B48CDACC4}"/>
    <cellStyle name="Merknad 2 2 25 2 4" xfId="18897" xr:uid="{C4696D56-19C6-4900-9838-64B39DD9020A}"/>
    <cellStyle name="Merknad 2 2 25 2 5" xfId="18893" xr:uid="{DE2D5FD0-A2E6-461F-8F5F-BA6BF9BD9762}"/>
    <cellStyle name="Merknad 2 2 25 3" xfId="18898" xr:uid="{FB007F65-C52E-41D1-8599-589A231F95CF}"/>
    <cellStyle name="Merknad 2 2 25 3 2" xfId="18899" xr:uid="{BDBCFD81-2780-46AE-BEE6-FAEA14500504}"/>
    <cellStyle name="Merknad 2 2 25 4" xfId="18900" xr:uid="{5DB32548-81E7-4C3A-A107-1AAFF5453082}"/>
    <cellStyle name="Merknad 2 2 25 5" xfId="18901" xr:uid="{D81483BE-3369-4FF8-BF48-CAE19354E6B8}"/>
    <cellStyle name="Merknad 2 2 25 6" xfId="18902" xr:uid="{9157B283-CF71-4E7C-AAA9-F3D2D547C85B}"/>
    <cellStyle name="Merknad 2 2 25 7" xfId="7080" xr:uid="{1FED1325-2DE4-4BF0-A79E-2235FA774A7F}"/>
    <cellStyle name="Merknad 2 2 26" xfId="2344" xr:uid="{F7D58C61-4DE0-4118-982E-CC72CD052766}"/>
    <cellStyle name="Merknad 2 2 26 2" xfId="2345" xr:uid="{43919E65-396F-4CA3-9D08-020D2676597E}"/>
    <cellStyle name="Merknad 2 2 26 2 2" xfId="18904" xr:uid="{644E9983-EF45-47B9-B4B6-5DD804E3FDAE}"/>
    <cellStyle name="Merknad 2 2 26 2 2 2" xfId="18905" xr:uid="{92CD77A5-1198-409A-B086-D025DFAAF53C}"/>
    <cellStyle name="Merknad 2 2 26 2 3" xfId="18906" xr:uid="{F1F7DDC0-1E9E-4226-9241-3C865561151B}"/>
    <cellStyle name="Merknad 2 2 26 2 4" xfId="18907" xr:uid="{B9080723-922B-4E16-9D95-EC059388CF71}"/>
    <cellStyle name="Merknad 2 2 26 2 5" xfId="18903" xr:uid="{36258CD3-743F-4696-B0D8-91767CB62798}"/>
    <cellStyle name="Merknad 2 2 26 3" xfId="18908" xr:uid="{F871284A-8F3B-4A91-A5D9-43182B0E8348}"/>
    <cellStyle name="Merknad 2 2 26 3 2" xfId="18909" xr:uid="{954CC775-4038-4BA6-919E-9AD9B654E9C6}"/>
    <cellStyle name="Merknad 2 2 26 4" xfId="18910" xr:uid="{04B413CD-B724-414E-B9D8-A1AFAA8FA406}"/>
    <cellStyle name="Merknad 2 2 26 5" xfId="18911" xr:uid="{67E9F4BE-6A03-4760-A73A-79ADB24AE80D}"/>
    <cellStyle name="Merknad 2 2 26 6" xfId="18912" xr:uid="{FFCD0923-C827-40E4-8FD3-36A377FCD09F}"/>
    <cellStyle name="Merknad 2 2 26 7" xfId="7081" xr:uid="{07EFAEA3-E6DF-46B5-A776-95BD37BC41CB}"/>
    <cellStyle name="Merknad 2 2 27" xfId="2346" xr:uid="{2B834F6C-33AD-4C2F-A5F2-AD33BFE8A4B0}"/>
    <cellStyle name="Merknad 2 2 27 2" xfId="2347" xr:uid="{97C00F2B-F774-49C5-B151-F80B19F26617}"/>
    <cellStyle name="Merknad 2 2 27 2 2" xfId="18914" xr:uid="{B8235320-D3FD-438F-9D0F-3000471C21C9}"/>
    <cellStyle name="Merknad 2 2 27 2 2 2" xfId="18915" xr:uid="{3100BFA8-1C3D-497C-9E71-BDCD93817161}"/>
    <cellStyle name="Merknad 2 2 27 2 3" xfId="18916" xr:uid="{097DFEAC-D535-452D-ACB0-F6EC21FDE0C4}"/>
    <cellStyle name="Merknad 2 2 27 2 4" xfId="18917" xr:uid="{05EE0124-B861-4140-864B-36F479983D5B}"/>
    <cellStyle name="Merknad 2 2 27 2 5" xfId="18913" xr:uid="{162AD46E-EF9B-414F-A647-F8998B1E3DA4}"/>
    <cellStyle name="Merknad 2 2 27 3" xfId="18918" xr:uid="{F331BEBD-6CAC-4DD3-A4AE-820B623A3B4C}"/>
    <cellStyle name="Merknad 2 2 27 3 2" xfId="18919" xr:uid="{6C42BCCF-652C-46EA-BF2D-7C34A3C99073}"/>
    <cellStyle name="Merknad 2 2 27 4" xfId="18920" xr:uid="{F001C77C-8165-490F-A9A5-552D5CDAAE23}"/>
    <cellStyle name="Merknad 2 2 27 5" xfId="18921" xr:uid="{5C699FB5-6BCF-4666-8AA3-90C8C9DC2B0E}"/>
    <cellStyle name="Merknad 2 2 27 6" xfId="18922" xr:uid="{5E91A971-2105-4E67-BBFC-ED14E4B8C4AC}"/>
    <cellStyle name="Merknad 2 2 27 7" xfId="7082" xr:uid="{570A5E14-9191-4A63-8E93-AA92BBA4DCF7}"/>
    <cellStyle name="Merknad 2 2 28" xfId="2348" xr:uid="{E61F7B50-E21F-492B-8B43-29F6B8038381}"/>
    <cellStyle name="Merknad 2 2 28 2" xfId="2349" xr:uid="{7B8C4581-2DA8-464D-99AD-867D2B1A7477}"/>
    <cellStyle name="Merknad 2 2 28 2 2" xfId="18924" xr:uid="{C5865C9F-7C8B-45CE-AC67-0F37AF8C4B23}"/>
    <cellStyle name="Merknad 2 2 28 2 2 2" xfId="18925" xr:uid="{1D10C291-AB7E-4D24-8744-9148C4171881}"/>
    <cellStyle name="Merknad 2 2 28 2 3" xfId="18926" xr:uid="{64E69591-C866-461F-AD76-2D30740D14F9}"/>
    <cellStyle name="Merknad 2 2 28 2 4" xfId="18927" xr:uid="{2E202C52-8D36-4516-A351-E9FC7D113E00}"/>
    <cellStyle name="Merknad 2 2 28 2 5" xfId="18923" xr:uid="{FB5F0053-75CA-4D0C-9F62-D97C41A7D6DA}"/>
    <cellStyle name="Merknad 2 2 28 3" xfId="18928" xr:uid="{CFEAAAAB-416B-4EEA-A24C-E395950E384C}"/>
    <cellStyle name="Merknad 2 2 28 3 2" xfId="18929" xr:uid="{B4113419-3A7A-46BC-B927-E551C4073342}"/>
    <cellStyle name="Merknad 2 2 28 4" xfId="18930" xr:uid="{F9FDDBD6-B3AE-4D89-8373-5F7BA035308D}"/>
    <cellStyle name="Merknad 2 2 28 5" xfId="18931" xr:uid="{A8F1A1F8-DCA3-4645-8247-84532F132BDE}"/>
    <cellStyle name="Merknad 2 2 28 6" xfId="18932" xr:uid="{19C0D15D-3F34-4249-A04D-E9D65DFA0F81}"/>
    <cellStyle name="Merknad 2 2 28 7" xfId="7083" xr:uid="{BCA4391C-C90C-42EB-84A1-4895B5357844}"/>
    <cellStyle name="Merknad 2 2 29" xfId="2350" xr:uid="{347611E7-4BB0-4D81-AB3A-8E5BAA94E5AE}"/>
    <cellStyle name="Merknad 2 2 29 2" xfId="2351" xr:uid="{557D2AB8-D938-4D6B-83C3-E7B6387C2D23}"/>
    <cellStyle name="Merknad 2 2 29 2 2" xfId="18934" xr:uid="{5C9DCEEF-C9A2-496F-A84F-EEC86227657E}"/>
    <cellStyle name="Merknad 2 2 29 2 3" xfId="18933" xr:uid="{679CF3A6-649E-4DAB-A718-0B728D026B81}"/>
    <cellStyle name="Merknad 2 2 29 3" xfId="18935" xr:uid="{E4BB1796-9B4A-408C-8E58-E95D83B583C3}"/>
    <cellStyle name="Merknad 2 2 29 4" xfId="18936" xr:uid="{B46EA36D-AA4C-4577-BC1B-3E182904F72C}"/>
    <cellStyle name="Merknad 2 2 29 5" xfId="18937" xr:uid="{B2488D15-C425-4E35-ACD1-2D031F85D12B}"/>
    <cellStyle name="Merknad 2 2 29 6" xfId="7084" xr:uid="{C80D21BB-ED50-4FFD-B239-828BF7C2BF54}"/>
    <cellStyle name="Merknad 2 2 3" xfId="2352" xr:uid="{43F2FDC9-ACAD-44A9-8140-225247038617}"/>
    <cellStyle name="Merknad 2 2 3 10" xfId="5597" xr:uid="{C1E633CA-8037-4CC5-8504-7DB0C1EFE36F}"/>
    <cellStyle name="Merknad 2 2 3 10 2" xfId="18938" xr:uid="{F19D157B-292B-417C-8367-9CFDA69D10C0}"/>
    <cellStyle name="Merknad 2 2 3 11" xfId="5934" xr:uid="{9BC0EACE-13C4-47A2-BE06-D5C06156A001}"/>
    <cellStyle name="Merknad 2 2 3 11 2" xfId="18939" xr:uid="{5EF9735F-639B-42FF-AE4C-A2F798BBD500}"/>
    <cellStyle name="Merknad 2 2 3 12" xfId="6161" xr:uid="{FAA967B8-C9E7-4D95-92A1-E5D8ECCF4634}"/>
    <cellStyle name="Merknad 2 2 3 2" xfId="2353" xr:uid="{42F5466C-7464-4319-88C4-B493454358FF}"/>
    <cellStyle name="Merknad 2 2 3 2 2" xfId="2354" xr:uid="{2BA4C6A9-08CE-4812-B215-97ED7E75F432}"/>
    <cellStyle name="Merknad 2 2 3 2 2 2" xfId="18941" xr:uid="{B1C42A99-0E49-414F-AD1B-4794A296B32D}"/>
    <cellStyle name="Merknad 2 2 3 2 2 2 2" xfId="18942" xr:uid="{801583BB-39A9-4A79-A457-E7BC1165EE40}"/>
    <cellStyle name="Merknad 2 2 3 2 2 3" xfId="18943" xr:uid="{E769BE8A-139C-4C72-A1EE-6CE66320B4E8}"/>
    <cellStyle name="Merknad 2 2 3 2 2 4" xfId="18944" xr:uid="{2CDFD27A-9E74-4617-B362-2213F1576BC0}"/>
    <cellStyle name="Merknad 2 2 3 2 2 5" xfId="18940" xr:uid="{BAF5952C-1134-4161-AE1F-7B38ADE2C40D}"/>
    <cellStyle name="Merknad 2 2 3 2 3" xfId="18945" xr:uid="{3808FAC0-D322-4CF8-BEA9-1B65F8EA5755}"/>
    <cellStyle name="Merknad 2 2 3 2 3 2" xfId="18946" xr:uid="{EDEBDFF2-E25B-4001-8E68-D7BBC72393F5}"/>
    <cellStyle name="Merknad 2 2 3 2 4" xfId="18947" xr:uid="{BBEE5027-EE1E-45D4-A15C-3FF9B36343D5}"/>
    <cellStyle name="Merknad 2 2 3 2 5" xfId="18948" xr:uid="{DADAECEC-D54F-445A-9C4F-1C26325357D2}"/>
    <cellStyle name="Merknad 2 2 3 2 6" xfId="18949" xr:uid="{241703E1-B536-4A35-ACF3-437EBC5FF693}"/>
    <cellStyle name="Merknad 2 2 3 2 7" xfId="7085" xr:uid="{72BF805B-D351-4C59-98A7-39C01C9DF1E3}"/>
    <cellStyle name="Merknad 2 2 3 3" xfId="2355" xr:uid="{99A5B0D2-5693-4DA9-9D65-1AAC35862AD4}"/>
    <cellStyle name="Merknad 2 2 3 3 2" xfId="2356" xr:uid="{C9182158-AA34-4999-A777-489B1A2AE7E2}"/>
    <cellStyle name="Merknad 2 2 3 3 2 2" xfId="18951" xr:uid="{B934E93D-E31A-48AA-A602-BDC421A42A3F}"/>
    <cellStyle name="Merknad 2 2 3 3 2 2 2" xfId="18952" xr:uid="{B9E445F6-74EA-4547-B911-BE567C2EF46C}"/>
    <cellStyle name="Merknad 2 2 3 3 2 3" xfId="18953" xr:uid="{63BB0580-7167-4BEC-81AF-5DB7332FED9F}"/>
    <cellStyle name="Merknad 2 2 3 3 2 4" xfId="18954" xr:uid="{0AB7574A-A9E7-41DD-BD44-910FC8F9B4CB}"/>
    <cellStyle name="Merknad 2 2 3 3 2 5" xfId="18950" xr:uid="{9786B9D4-9480-43C8-862D-F610AAF53F9D}"/>
    <cellStyle name="Merknad 2 2 3 3 3" xfId="18955" xr:uid="{08D38A18-C06F-4DB2-ABD4-D1357C635BED}"/>
    <cellStyle name="Merknad 2 2 3 3 3 2" xfId="18956" xr:uid="{17EAB740-4822-4DB8-876C-FA0D949F7C24}"/>
    <cellStyle name="Merknad 2 2 3 3 4" xfId="18957" xr:uid="{34A9684F-C0AC-4C79-9BD0-65E5EA8AE4F3}"/>
    <cellStyle name="Merknad 2 2 3 3 5" xfId="18958" xr:uid="{26B73404-C2C1-45DE-BEB3-1E52332227AD}"/>
    <cellStyle name="Merknad 2 2 3 3 6" xfId="18959" xr:uid="{5E5C2D62-51FD-44BA-8EE3-D48A2A42C347}"/>
    <cellStyle name="Merknad 2 2 3 3 7" xfId="7086" xr:uid="{95665174-1792-4B53-9BAB-977417D15523}"/>
    <cellStyle name="Merknad 2 2 3 4" xfId="2357" xr:uid="{48F82BBC-54E0-48E9-A8BB-447C61F790FA}"/>
    <cellStyle name="Merknad 2 2 3 4 2" xfId="2358" xr:uid="{385C3AD7-2257-4B0D-B3DA-FA3490131035}"/>
    <cellStyle name="Merknad 2 2 3 4 2 2" xfId="18961" xr:uid="{A69843E7-00CE-4D41-9F3F-0EEE42C649D2}"/>
    <cellStyle name="Merknad 2 2 3 4 2 2 2" xfId="18962" xr:uid="{CB6F554F-ACEC-4386-9DEB-CE4EF8B03D22}"/>
    <cellStyle name="Merknad 2 2 3 4 2 3" xfId="18963" xr:uid="{7281C14D-7F36-4E83-B20B-F1DABC47B3D1}"/>
    <cellStyle name="Merknad 2 2 3 4 2 4" xfId="18964" xr:uid="{3823C8E5-6DE8-4E45-A88E-B81396D9B2C7}"/>
    <cellStyle name="Merknad 2 2 3 4 2 5" xfId="18960" xr:uid="{94C11E85-6661-4EB5-9E39-965B971280F3}"/>
    <cellStyle name="Merknad 2 2 3 4 3" xfId="18965" xr:uid="{F60AB5F7-357B-46B0-B87C-109011EC151A}"/>
    <cellStyle name="Merknad 2 2 3 4 3 2" xfId="18966" xr:uid="{0551589F-64D6-4633-A941-FA59118D9338}"/>
    <cellStyle name="Merknad 2 2 3 4 4" xfId="18967" xr:uid="{571DCAFD-62F8-4B67-A2EF-3D28CACE23B7}"/>
    <cellStyle name="Merknad 2 2 3 4 5" xfId="18968" xr:uid="{674E818E-1436-4F12-A6C1-F32F8D82F589}"/>
    <cellStyle name="Merknad 2 2 3 4 6" xfId="18969" xr:uid="{B391CE38-98CE-4D9B-9F27-3022A6696BC0}"/>
    <cellStyle name="Merknad 2 2 3 4 7" xfId="7087" xr:uid="{19791AE5-D1D0-46C9-BD86-0F3693110407}"/>
    <cellStyle name="Merknad 2 2 3 5" xfId="2359" xr:uid="{294F9DB8-586C-4193-863E-9F102855DEA7}"/>
    <cellStyle name="Merknad 2 2 3 5 2" xfId="2360" xr:uid="{AECF9375-CB82-4D31-ABD9-E7B02E72F8B1}"/>
    <cellStyle name="Merknad 2 2 3 5 2 2" xfId="18971" xr:uid="{BAB76336-3E80-4E7A-8CE8-D5BB2E84707C}"/>
    <cellStyle name="Merknad 2 2 3 5 2 3" xfId="18970" xr:uid="{07C6E413-666E-4939-B133-E570572D99AB}"/>
    <cellStyle name="Merknad 2 2 3 5 3" xfId="18972" xr:uid="{D7D2BF9D-0D17-46E5-BFDD-D0FEC8D13EDE}"/>
    <cellStyle name="Merknad 2 2 3 5 4" xfId="18973" xr:uid="{8E910D92-04E4-42F7-8C04-8797519BD58B}"/>
    <cellStyle name="Merknad 2 2 3 5 5" xfId="18974" xr:uid="{FE15C62F-63E6-40C3-BDED-A8E58E7949A9}"/>
    <cellStyle name="Merknad 2 2 3 5 6" xfId="7088" xr:uid="{9716F11B-61B6-4C65-B7A0-2D4C3C00C9A7}"/>
    <cellStyle name="Merknad 2 2 3 6" xfId="2361" xr:uid="{A512088C-1AB3-4A5B-AA00-B8B157CFE54C}"/>
    <cellStyle name="Merknad 2 2 3 6 2" xfId="2362" xr:uid="{2809766B-C433-47FB-A93E-E6CDB41E666A}"/>
    <cellStyle name="Merknad 2 2 3 6 2 2" xfId="18976" xr:uid="{6316B7DD-4858-4138-8E23-7AFE6145E56B}"/>
    <cellStyle name="Merknad 2 2 3 6 2 3" xfId="18975" xr:uid="{897FB7AE-0FC0-4A7F-8FED-D4ED9DAC58BE}"/>
    <cellStyle name="Merknad 2 2 3 6 3" xfId="18977" xr:uid="{7EC0ACF6-0884-41D7-92A7-19BE29D5D060}"/>
    <cellStyle name="Merknad 2 2 3 6 4" xfId="18978" xr:uid="{D55D956F-7558-4C08-8B44-223F1AE10A8C}"/>
    <cellStyle name="Merknad 2 2 3 6 5" xfId="18979" xr:uid="{ACD293E3-A1FA-401A-957A-38AC9D9E530F}"/>
    <cellStyle name="Merknad 2 2 3 6 6" xfId="7089" xr:uid="{091F6A45-75B1-4E94-9E85-CA2353C44366}"/>
    <cellStyle name="Merknad 2 2 3 7" xfId="2363" xr:uid="{481A186C-74BF-4AF2-8E06-15A46D697999}"/>
    <cellStyle name="Merknad 2 2 3 7 2" xfId="2364" xr:uid="{A84D13DA-703C-4F2A-98AD-4A769E417AB4}"/>
    <cellStyle name="Merknad 2 2 3 7 2 2" xfId="18981" xr:uid="{BC0CD354-694D-4ACA-A1A4-476FA97C7CE0}"/>
    <cellStyle name="Merknad 2 2 3 7 2 3" xfId="18980" xr:uid="{D420B7A6-73D2-4A6C-B640-83670DB6AEAE}"/>
    <cellStyle name="Merknad 2 2 3 7 3" xfId="18982" xr:uid="{B649F3ED-1141-4C6C-8E91-C86F2A2AFF26}"/>
    <cellStyle name="Merknad 2 2 3 7 4" xfId="18983" xr:uid="{721D9997-C5F8-45BD-9E7F-81C8B1888A56}"/>
    <cellStyle name="Merknad 2 2 3 7 5" xfId="18984" xr:uid="{30E83238-7AB3-4301-AB2C-0E88FA7AECA8}"/>
    <cellStyle name="Merknad 2 2 3 7 6" xfId="7090" xr:uid="{6E7C5393-6C16-46AC-9288-FDB9338681E5}"/>
    <cellStyle name="Merknad 2 2 3 8" xfId="2365" xr:uid="{5A9649AC-5066-4CBF-B6A6-9CF4DFECE000}"/>
    <cellStyle name="Merknad 2 2 3 8 2" xfId="18986" xr:uid="{67593706-08C9-4B7D-AFB1-DF335A480026}"/>
    <cellStyle name="Merknad 2 2 3 8 3" xfId="18985" xr:uid="{7D681677-FE08-40EB-925F-BC02D718BD57}"/>
    <cellStyle name="Merknad 2 2 3 9" xfId="5351" xr:uid="{F66FF480-C2A9-4F8F-963D-61BDB5E75CBA}"/>
    <cellStyle name="Merknad 2 2 3 9 2" xfId="18987" xr:uid="{A2357C00-2AAC-42D1-BA52-26ACC150CCAC}"/>
    <cellStyle name="Merknad 2 2 30" xfId="2366" xr:uid="{6AD593D5-F34E-45E0-9F41-9257974B0E8E}"/>
    <cellStyle name="Merknad 2 2 30 2" xfId="2367" xr:uid="{B8D69CF8-7406-4499-AC85-8482807F220C}"/>
    <cellStyle name="Merknad 2 2 30 2 2" xfId="18989" xr:uid="{A0E69BA2-7294-41B6-A2F0-031EDA8E2817}"/>
    <cellStyle name="Merknad 2 2 30 2 3" xfId="18988" xr:uid="{A9C9E088-1CF1-448C-9726-255DE0D7852C}"/>
    <cellStyle name="Merknad 2 2 30 3" xfId="18990" xr:uid="{08102FEE-DB1C-4065-AD5D-2099B2C0AE41}"/>
    <cellStyle name="Merknad 2 2 30 4" xfId="18991" xr:uid="{F7910598-34E8-403E-A6A1-E10A12FCCFDF}"/>
    <cellStyle name="Merknad 2 2 30 5" xfId="18992" xr:uid="{C33B79F7-3A41-4D62-99BC-AA84246A0E2C}"/>
    <cellStyle name="Merknad 2 2 30 6" xfId="7091" xr:uid="{5F9BD10E-6DAC-40A2-81CF-C94700783316}"/>
    <cellStyle name="Merknad 2 2 31" xfId="2368" xr:uid="{CA564549-A71C-4CE1-A1D5-228A984577FC}"/>
    <cellStyle name="Merknad 2 2 31 2" xfId="2369" xr:uid="{D5FA6958-669D-4BEC-8AAF-76651BBB2991}"/>
    <cellStyle name="Merknad 2 2 31 2 2" xfId="18994" xr:uid="{2076968F-6B2E-4460-8CBD-06B71CCEA351}"/>
    <cellStyle name="Merknad 2 2 31 2 3" xfId="18993" xr:uid="{183ADF5E-9746-4398-A378-B111482A35CA}"/>
    <cellStyle name="Merknad 2 2 31 3" xfId="18995" xr:uid="{B002AC3A-B491-4B45-94DA-237C1EF0CFBC}"/>
    <cellStyle name="Merknad 2 2 31 4" xfId="18996" xr:uid="{2502F12D-F04F-43D6-993E-69619FF5F18B}"/>
    <cellStyle name="Merknad 2 2 31 5" xfId="18997" xr:uid="{07583570-8008-4FB3-9C5D-04657496AB53}"/>
    <cellStyle name="Merknad 2 2 31 6" xfId="7092" xr:uid="{3CEB4E3B-AF55-41DF-B203-510ABC6DF9EC}"/>
    <cellStyle name="Merknad 2 2 32" xfId="2370" xr:uid="{B4A2C2E5-D1BA-4EC2-A2AC-9D2F076E0356}"/>
    <cellStyle name="Merknad 2 2 32 2" xfId="2371" xr:uid="{0C5649C7-7A2E-4BAF-BBEE-731B9AF0DE35}"/>
    <cellStyle name="Merknad 2 2 32 2 2" xfId="18999" xr:uid="{ACE49ACB-A3BB-49C3-AFE1-AF456A954E2B}"/>
    <cellStyle name="Merknad 2 2 32 2 3" xfId="18998" xr:uid="{C6AFA62B-45F9-4759-99F9-039E683BEFC1}"/>
    <cellStyle name="Merknad 2 2 32 3" xfId="19000" xr:uid="{66A964EB-2C5D-4981-BD49-D6E61F073684}"/>
    <cellStyle name="Merknad 2 2 32 4" xfId="19001" xr:uid="{F10C7220-CE3B-436C-8EDF-96FFC4C832FF}"/>
    <cellStyle name="Merknad 2 2 32 5" xfId="19002" xr:uid="{AE990839-726A-4984-9EA8-322DDC77A7C6}"/>
    <cellStyle name="Merknad 2 2 32 6" xfId="7093" xr:uid="{51B6CCA6-5BF5-47E5-A134-A852BF939F47}"/>
    <cellStyle name="Merknad 2 2 33" xfId="2372" xr:uid="{57ACA5E3-CB2C-40B0-A45F-BB381CE44CB9}"/>
    <cellStyle name="Merknad 2 2 33 2" xfId="2373" xr:uid="{6896533A-7930-4DB1-AC99-7463CFF4B37B}"/>
    <cellStyle name="Merknad 2 2 33 2 2" xfId="19004" xr:uid="{53484F93-15F2-40C8-A663-9DC6A0F53F47}"/>
    <cellStyle name="Merknad 2 2 33 2 3" xfId="19003" xr:uid="{FE310EBF-01A2-4AA4-B1E3-E1906950BCF7}"/>
    <cellStyle name="Merknad 2 2 33 3" xfId="19005" xr:uid="{18CC25A3-26E9-4F64-8AFE-55916F20C3D1}"/>
    <cellStyle name="Merknad 2 2 33 4" xfId="19006" xr:uid="{288D02FB-D961-48FE-AA99-0FA209CDD932}"/>
    <cellStyle name="Merknad 2 2 33 5" xfId="19007" xr:uid="{5D2AD0B4-CAF4-4945-BCDF-70A81F4060FC}"/>
    <cellStyle name="Merknad 2 2 33 6" xfId="7094" xr:uid="{C3559514-B040-42D3-BFD3-D8CA0F16800D}"/>
    <cellStyle name="Merknad 2 2 34" xfId="2374" xr:uid="{267CCEFB-9034-433A-A0A4-268F0F4C35B2}"/>
    <cellStyle name="Merknad 2 2 34 2" xfId="2375" xr:uid="{8D73433B-8947-4250-9E3F-719B5BDA2AC4}"/>
    <cellStyle name="Merknad 2 2 34 2 2" xfId="19009" xr:uid="{29227758-C0D1-47BD-8F98-8935E757D98C}"/>
    <cellStyle name="Merknad 2 2 34 2 3" xfId="19008" xr:uid="{D732C9BB-9282-47D8-BC0C-71727671EE0C}"/>
    <cellStyle name="Merknad 2 2 34 3" xfId="19010" xr:uid="{E78624A6-DEB6-4B84-B2C5-6BFCF72B20B7}"/>
    <cellStyle name="Merknad 2 2 34 4" xfId="19011" xr:uid="{A02B0BB8-AC5A-49DB-A652-9658F81B735D}"/>
    <cellStyle name="Merknad 2 2 34 5" xfId="19012" xr:uid="{0CD067AD-4F0F-4662-BD78-44F9F002835E}"/>
    <cellStyle name="Merknad 2 2 34 6" xfId="7095" xr:uid="{FD28C3F9-2482-49B6-B20B-094D32BCD847}"/>
    <cellStyle name="Merknad 2 2 35" xfId="2376" xr:uid="{0304B4DE-4D4D-47C9-B358-90B370C008AC}"/>
    <cellStyle name="Merknad 2 2 35 2" xfId="2377" xr:uid="{3ECF16B5-6588-4D47-A30F-C5BFBC67F716}"/>
    <cellStyle name="Merknad 2 2 35 2 2" xfId="19014" xr:uid="{066BD948-1F60-4088-AFFC-88F7CF6F05AA}"/>
    <cellStyle name="Merknad 2 2 35 2 3" xfId="19013" xr:uid="{D20482D2-D734-451F-A50C-56178F45D38A}"/>
    <cellStyle name="Merknad 2 2 35 3" xfId="19015" xr:uid="{FC7E8BE0-F80C-43CA-AD8E-937D46B93721}"/>
    <cellStyle name="Merknad 2 2 35 4" xfId="19016" xr:uid="{9AC2354A-BA1A-45CF-AFA6-5CD69B0E9D6C}"/>
    <cellStyle name="Merknad 2 2 35 5" xfId="19017" xr:uid="{578C68FC-F443-482F-8873-E7C4ED52A35B}"/>
    <cellStyle name="Merknad 2 2 35 6" xfId="7096" xr:uid="{FDF3ABD0-B3F5-4DCF-A032-AAC1A01DECF9}"/>
    <cellStyle name="Merknad 2 2 36" xfId="2378" xr:uid="{C55FB747-B91D-45A3-B339-7C2E2E325FC3}"/>
    <cellStyle name="Merknad 2 2 36 2" xfId="2379" xr:uid="{682DE608-0412-48B4-BF35-AE621957D091}"/>
    <cellStyle name="Merknad 2 2 36 2 2" xfId="19019" xr:uid="{31DFDBF1-99A7-4E6D-B847-0BF9D61B1E03}"/>
    <cellStyle name="Merknad 2 2 36 2 3" xfId="19018" xr:uid="{4A569C5A-0A71-493A-9A32-6271F6BD4D20}"/>
    <cellStyle name="Merknad 2 2 36 3" xfId="19020" xr:uid="{39B9FEF1-AFAC-4A47-855A-0951024D7AB8}"/>
    <cellStyle name="Merknad 2 2 36 4" xfId="19021" xr:uid="{5003569B-DEFD-41F7-952A-B60FA8A5AF3D}"/>
    <cellStyle name="Merknad 2 2 36 5" xfId="19022" xr:uid="{29876ED9-C2B5-44D1-B8DB-54A96B18564F}"/>
    <cellStyle name="Merknad 2 2 36 6" xfId="7097" xr:uid="{80D52760-D7FC-4859-8F36-43B06A50889B}"/>
    <cellStyle name="Merknad 2 2 37" xfId="2380" xr:uid="{ACA05EA0-40DF-49CF-9B89-811973441AC9}"/>
    <cellStyle name="Merknad 2 2 37 2" xfId="2381" xr:uid="{DBE2F1F1-2256-4002-9987-A3762A14563F}"/>
    <cellStyle name="Merknad 2 2 37 2 2" xfId="19024" xr:uid="{5561D479-BFC2-445B-9240-D6173A6FFD7B}"/>
    <cellStyle name="Merknad 2 2 37 2 3" xfId="19023" xr:uid="{675B5338-3001-489E-B742-349CD96E1FE1}"/>
    <cellStyle name="Merknad 2 2 37 3" xfId="19025" xr:uid="{6D503BEB-6F8D-4CD1-BC53-C95D97754D69}"/>
    <cellStyle name="Merknad 2 2 37 4" xfId="19026" xr:uid="{8EF4514A-D27A-40A8-A1CA-E0BA722B49B7}"/>
    <cellStyle name="Merknad 2 2 37 5" xfId="19027" xr:uid="{CBF199EA-37F8-44AB-8447-A6E78045CE71}"/>
    <cellStyle name="Merknad 2 2 37 6" xfId="7098" xr:uid="{BDC5A45F-592D-4DA9-B073-467CC7ED1318}"/>
    <cellStyle name="Merknad 2 2 38" xfId="2382" xr:uid="{2058174D-AF35-459B-AFF8-A4031953F7D7}"/>
    <cellStyle name="Merknad 2 2 38 2" xfId="2383" xr:uid="{58772481-9975-458B-9548-C2E598F7812C}"/>
    <cellStyle name="Merknad 2 2 38 2 2" xfId="19029" xr:uid="{75658146-28EF-4DD9-81E0-13C222FBE413}"/>
    <cellStyle name="Merknad 2 2 38 2 3" xfId="19028" xr:uid="{65D57140-87A8-4D08-9C12-51D6486C145F}"/>
    <cellStyle name="Merknad 2 2 38 3" xfId="19030" xr:uid="{A0F26260-D736-4EF1-9EE4-2F2730C6F083}"/>
    <cellStyle name="Merknad 2 2 38 4" xfId="19031" xr:uid="{2DD97BBE-2B04-401A-8B05-ED82CF906A97}"/>
    <cellStyle name="Merknad 2 2 38 5" xfId="19032" xr:uid="{6535B599-414B-46E6-A2D5-CB768F74B6C9}"/>
    <cellStyle name="Merknad 2 2 38 6" xfId="7099" xr:uid="{AC08E480-2779-4FF8-BDF3-5C45962757DD}"/>
    <cellStyle name="Merknad 2 2 39" xfId="2384" xr:uid="{B8D39850-4737-4FB8-AC5B-9B7EDE906371}"/>
    <cellStyle name="Merknad 2 2 39 2" xfId="2385" xr:uid="{63E0217A-5B2B-4FA8-BAC9-C63E1BA08032}"/>
    <cellStyle name="Merknad 2 2 39 2 2" xfId="19034" xr:uid="{E4F467B8-7802-4A3B-9184-5197F6FA2FB9}"/>
    <cellStyle name="Merknad 2 2 39 2 3" xfId="19033" xr:uid="{4E4EAD1D-01C3-42F3-B409-CC397A46BDA5}"/>
    <cellStyle name="Merknad 2 2 39 3" xfId="19035" xr:uid="{50525AF1-98BA-4FAB-AA1A-8D16AD794CCC}"/>
    <cellStyle name="Merknad 2 2 39 4" xfId="19036" xr:uid="{647AF06B-F65F-46D5-A737-E83CF7333B20}"/>
    <cellStyle name="Merknad 2 2 39 5" xfId="19037" xr:uid="{0D8F399E-2278-4688-BE78-CB27A24FB757}"/>
    <cellStyle name="Merknad 2 2 39 6" xfId="7100" xr:uid="{626DBB67-D4CD-4BC3-8C8A-12AE8A4ECCC2}"/>
    <cellStyle name="Merknad 2 2 4" xfId="2386" xr:uid="{71FC113C-434B-4705-BA26-E8BB6AF9FF19}"/>
    <cellStyle name="Merknad 2 2 4 10" xfId="5598" xr:uid="{4BDCFDB3-E30F-4D75-9845-DBF23D31EC64}"/>
    <cellStyle name="Merknad 2 2 4 10 2" xfId="19038" xr:uid="{AA359644-FD6B-4987-A978-14AF17EB5D20}"/>
    <cellStyle name="Merknad 2 2 4 11" xfId="5935" xr:uid="{FBF3456F-FD40-4BAE-9692-E61CF4FACEA5}"/>
    <cellStyle name="Merknad 2 2 4 11 2" xfId="19039" xr:uid="{608385CE-783A-4876-A72F-DE81AE145073}"/>
    <cellStyle name="Merknad 2 2 4 12" xfId="6162" xr:uid="{5797A7A7-733B-4293-890C-E098EC9FA098}"/>
    <cellStyle name="Merknad 2 2 4 2" xfId="2387" xr:uid="{C8AB8C51-4165-4E1D-9106-89DB2DA21B76}"/>
    <cellStyle name="Merknad 2 2 4 2 2" xfId="2388" xr:uid="{A3E15662-A776-4939-AD9C-128C6EBD230B}"/>
    <cellStyle name="Merknad 2 2 4 2 2 2" xfId="19041" xr:uid="{2F8992DD-0CFE-4C6B-977D-7EDA3D8EF334}"/>
    <cellStyle name="Merknad 2 2 4 2 2 2 2" xfId="19042" xr:uid="{C5749A7E-D429-4E93-A256-7EA451A5CF66}"/>
    <cellStyle name="Merknad 2 2 4 2 2 3" xfId="19043" xr:uid="{06BA2BAF-13C3-4692-B3DB-AF94A5898CD0}"/>
    <cellStyle name="Merknad 2 2 4 2 2 4" xfId="19044" xr:uid="{47D6DA3F-B46B-41E5-A0F2-DAE793B89299}"/>
    <cellStyle name="Merknad 2 2 4 2 2 5" xfId="19040" xr:uid="{0D3158D2-C33C-4AB9-8420-0F74F0785190}"/>
    <cellStyle name="Merknad 2 2 4 2 3" xfId="19045" xr:uid="{F7C1CD7D-57A7-4F4E-B33B-16CD083A20FD}"/>
    <cellStyle name="Merknad 2 2 4 2 3 2" xfId="19046" xr:uid="{8FE96FB5-2280-40C6-95CF-AE03A08A96DF}"/>
    <cellStyle name="Merknad 2 2 4 2 4" xfId="19047" xr:uid="{0ECEE26D-82D5-436F-9AB6-187A5DBDCD6B}"/>
    <cellStyle name="Merknad 2 2 4 2 5" xfId="19048" xr:uid="{EBB0381E-FCA6-4BD0-8021-FC1F2876BC4C}"/>
    <cellStyle name="Merknad 2 2 4 2 6" xfId="19049" xr:uid="{AB1A9009-0CBB-4287-9D6C-167BD4EE14EC}"/>
    <cellStyle name="Merknad 2 2 4 2 7" xfId="7101" xr:uid="{00B4AA35-4B22-4162-95A2-1FA8F0C7632A}"/>
    <cellStyle name="Merknad 2 2 4 3" xfId="2389" xr:uid="{57A171C5-2A94-44C0-894A-6AB82CBC2228}"/>
    <cellStyle name="Merknad 2 2 4 3 2" xfId="2390" xr:uid="{F620C14F-0305-4F8A-8F7F-515EA9C559F1}"/>
    <cellStyle name="Merknad 2 2 4 3 2 2" xfId="19051" xr:uid="{67AA4B14-A4BF-490D-AC0D-7E9EC818567D}"/>
    <cellStyle name="Merknad 2 2 4 3 2 2 2" xfId="19052" xr:uid="{98B01D14-FE15-47C9-A900-B2EC33723D90}"/>
    <cellStyle name="Merknad 2 2 4 3 2 3" xfId="19053" xr:uid="{A5AE6592-CBAA-4B47-80B9-CCBFB712AC53}"/>
    <cellStyle name="Merknad 2 2 4 3 2 4" xfId="19054" xr:uid="{C8746B64-BCAD-4739-B4D1-0152087F54E9}"/>
    <cellStyle name="Merknad 2 2 4 3 2 5" xfId="19050" xr:uid="{7F4F5BCE-A9C6-4137-B9B0-B940E575FF9E}"/>
    <cellStyle name="Merknad 2 2 4 3 3" xfId="19055" xr:uid="{8C4BDDED-06B9-43C6-A3AE-DC1913D5A8F0}"/>
    <cellStyle name="Merknad 2 2 4 3 3 2" xfId="19056" xr:uid="{9E61744F-9882-4F30-A677-4ED8CDEDB365}"/>
    <cellStyle name="Merknad 2 2 4 3 4" xfId="19057" xr:uid="{38F3CBD8-F233-4237-A04D-150989FA9BC7}"/>
    <cellStyle name="Merknad 2 2 4 3 5" xfId="19058" xr:uid="{87A9DCF0-74BB-470C-9D4D-68C0B649BD45}"/>
    <cellStyle name="Merknad 2 2 4 3 6" xfId="19059" xr:uid="{EF0C5467-348F-4C01-A1D0-98EE88344487}"/>
    <cellStyle name="Merknad 2 2 4 3 7" xfId="7102" xr:uid="{1D7C7B57-3EEF-4708-964C-C8F2BC5489B3}"/>
    <cellStyle name="Merknad 2 2 4 4" xfId="2391" xr:uid="{9EED1E6C-7BE5-4257-964B-36E6B594150E}"/>
    <cellStyle name="Merknad 2 2 4 4 2" xfId="2392" xr:uid="{2B04FAF4-22DB-4610-BC63-B91BA4E32387}"/>
    <cellStyle name="Merknad 2 2 4 4 2 2" xfId="19061" xr:uid="{B6BAC31C-B4B8-4BEA-9865-3E707C48788D}"/>
    <cellStyle name="Merknad 2 2 4 4 2 2 2" xfId="19062" xr:uid="{305808B5-3609-4C93-A6D8-087AF1FBAB62}"/>
    <cellStyle name="Merknad 2 2 4 4 2 3" xfId="19063" xr:uid="{C409B9D3-F885-4B51-A184-EB7CEA20A985}"/>
    <cellStyle name="Merknad 2 2 4 4 2 4" xfId="19064" xr:uid="{C0C7BF66-ED6F-424D-8369-170E96B09BA0}"/>
    <cellStyle name="Merknad 2 2 4 4 2 5" xfId="19060" xr:uid="{68D76835-93BC-4EA4-8DE6-4974D7341E1A}"/>
    <cellStyle name="Merknad 2 2 4 4 3" xfId="19065" xr:uid="{14AB99AA-17DB-4F71-9B4C-0DA7872B6A28}"/>
    <cellStyle name="Merknad 2 2 4 4 3 2" xfId="19066" xr:uid="{FEF6CA0C-BBF1-4F14-A677-BC256D8EB427}"/>
    <cellStyle name="Merknad 2 2 4 4 4" xfId="19067" xr:uid="{15A38929-0456-4B90-9B32-AD277E1ED118}"/>
    <cellStyle name="Merknad 2 2 4 4 5" xfId="19068" xr:uid="{DAFA1166-942A-42AB-86F1-559FA4C75D13}"/>
    <cellStyle name="Merknad 2 2 4 4 6" xfId="19069" xr:uid="{DD7B817F-ADBC-4388-9D96-51FD3835E44F}"/>
    <cellStyle name="Merknad 2 2 4 4 7" xfId="7103" xr:uid="{EBCDD179-96DA-4BC0-BD93-2DE73C60C563}"/>
    <cellStyle name="Merknad 2 2 4 5" xfId="2393" xr:uid="{46114533-C438-4A88-8E35-385FE99AE822}"/>
    <cellStyle name="Merknad 2 2 4 5 2" xfId="2394" xr:uid="{78366120-59C8-4054-A3EE-1F31753172DC}"/>
    <cellStyle name="Merknad 2 2 4 5 2 2" xfId="19071" xr:uid="{D7F26CDB-1148-46ED-9D45-28BE3C995ECF}"/>
    <cellStyle name="Merknad 2 2 4 5 2 3" xfId="19070" xr:uid="{71BB1815-52FE-4A58-A13B-068613B8CA43}"/>
    <cellStyle name="Merknad 2 2 4 5 3" xfId="19072" xr:uid="{EFB80409-991D-4852-8892-1FD7DA03EDC7}"/>
    <cellStyle name="Merknad 2 2 4 5 4" xfId="19073" xr:uid="{54F4258B-B150-4B7E-969B-1B225662B5FC}"/>
    <cellStyle name="Merknad 2 2 4 5 5" xfId="19074" xr:uid="{8F569E73-92A9-40B6-862D-7224A851E458}"/>
    <cellStyle name="Merknad 2 2 4 5 6" xfId="7104" xr:uid="{D4BB66C5-9748-46AF-B3BD-A69CAC763E36}"/>
    <cellStyle name="Merknad 2 2 4 6" xfId="2395" xr:uid="{AF46CD1A-22F5-465A-A184-C8AA8CCD0951}"/>
    <cellStyle name="Merknad 2 2 4 6 2" xfId="2396" xr:uid="{72F33497-4EE0-49C1-8E0D-9125E087E09D}"/>
    <cellStyle name="Merknad 2 2 4 6 2 2" xfId="19076" xr:uid="{9DFC8C9B-2989-44A4-AC99-4FC91F9329F0}"/>
    <cellStyle name="Merknad 2 2 4 6 2 3" xfId="19075" xr:uid="{634288AC-A562-43AE-B905-9A5A6D0E511F}"/>
    <cellStyle name="Merknad 2 2 4 6 3" xfId="19077" xr:uid="{8DF52F64-30A9-4927-8C0C-1C0C93CB2F73}"/>
    <cellStyle name="Merknad 2 2 4 6 4" xfId="19078" xr:uid="{6B7C1D40-AF1E-4453-8AA2-32D4F47D52F4}"/>
    <cellStyle name="Merknad 2 2 4 6 5" xfId="19079" xr:uid="{AA9A0C51-1E63-4E57-A131-55F2893D3AC8}"/>
    <cellStyle name="Merknad 2 2 4 6 6" xfId="7105" xr:uid="{356EE3F7-AE51-4B5F-BEA2-B37ECE866C4C}"/>
    <cellStyle name="Merknad 2 2 4 7" xfId="2397" xr:uid="{0C7AAEA6-3243-4D44-B4D4-5800200CF8BE}"/>
    <cellStyle name="Merknad 2 2 4 7 2" xfId="2398" xr:uid="{DF7D6915-17F2-4E04-82FA-07405A270D8D}"/>
    <cellStyle name="Merknad 2 2 4 7 2 2" xfId="19081" xr:uid="{296B156A-69F6-4F00-91DE-455DC87CBB36}"/>
    <cellStyle name="Merknad 2 2 4 7 2 3" xfId="19080" xr:uid="{5303B701-6D9B-414F-A818-2531481F9441}"/>
    <cellStyle name="Merknad 2 2 4 7 3" xfId="19082" xr:uid="{B16CE16B-02AB-4400-AE3E-0CECB7420069}"/>
    <cellStyle name="Merknad 2 2 4 7 4" xfId="19083" xr:uid="{BE765AE3-CBA5-4E60-9DA9-B462995AE7A4}"/>
    <cellStyle name="Merknad 2 2 4 7 5" xfId="19084" xr:uid="{F5C5460B-C1C1-44B2-8CE0-4F4F99657140}"/>
    <cellStyle name="Merknad 2 2 4 7 6" xfId="7106" xr:uid="{986B24DA-332D-46C7-BF32-92A2B6D21A73}"/>
    <cellStyle name="Merknad 2 2 4 8" xfId="2399" xr:uid="{C337B8F1-23A9-4D08-B565-AD59AB16A819}"/>
    <cellStyle name="Merknad 2 2 4 8 2" xfId="19086" xr:uid="{F46EE811-1E24-4573-9F3F-3E638EDC7C36}"/>
    <cellStyle name="Merknad 2 2 4 8 3" xfId="19085" xr:uid="{BF44BE58-56F3-4EBD-8291-58EE0DFE4F02}"/>
    <cellStyle name="Merknad 2 2 4 9" xfId="5352" xr:uid="{06CC8EFC-BB8E-48E5-AFA1-E319B25D2E19}"/>
    <cellStyle name="Merknad 2 2 4 9 2" xfId="19087" xr:uid="{D555E2C5-35C7-4625-8358-7E7943BEA92F}"/>
    <cellStyle name="Merknad 2 2 40" xfId="2400" xr:uid="{C8A53D9B-2D70-4E0D-ABD3-6AAAA7BD38D3}"/>
    <cellStyle name="Merknad 2 2 40 2" xfId="2401" xr:uid="{82561005-89A4-44C1-87DC-239B8D9C289E}"/>
    <cellStyle name="Merknad 2 2 40 2 2" xfId="19089" xr:uid="{56EB91C1-9F36-4C59-BFA9-FBA4E0F4883C}"/>
    <cellStyle name="Merknad 2 2 40 2 3" xfId="19088" xr:uid="{39055D14-27C4-4321-A6F8-A9085EC02013}"/>
    <cellStyle name="Merknad 2 2 40 3" xfId="19090" xr:uid="{CB2BA59D-3093-4819-908F-92A9E24243D8}"/>
    <cellStyle name="Merknad 2 2 40 4" xfId="19091" xr:uid="{E360FC65-8088-45A6-99A3-A887691727DB}"/>
    <cellStyle name="Merknad 2 2 40 5" xfId="19092" xr:uid="{110BDFC7-65FB-4C32-878D-AF14320326E9}"/>
    <cellStyle name="Merknad 2 2 40 6" xfId="7107" xr:uid="{5C7C41A0-F4D3-42F1-A3AF-B100CE2E61C2}"/>
    <cellStyle name="Merknad 2 2 41" xfId="2402" xr:uid="{FD04C1EE-A180-4FDD-8517-C0463FD21F2C}"/>
    <cellStyle name="Merknad 2 2 41 2" xfId="2403" xr:uid="{1DD80923-49E1-47C9-8D41-2A56BCAEE02A}"/>
    <cellStyle name="Merknad 2 2 41 2 2" xfId="19094" xr:uid="{F8CA6BD6-545B-410D-B435-E4BAED1A7E5C}"/>
    <cellStyle name="Merknad 2 2 41 2 3" xfId="19093" xr:uid="{3C3FBA47-C092-44E6-B1CB-5949E8F657BE}"/>
    <cellStyle name="Merknad 2 2 41 3" xfId="19095" xr:uid="{B10AE11D-7D99-4C88-BBA0-88E9DE98B6F4}"/>
    <cellStyle name="Merknad 2 2 41 4" xfId="19096" xr:uid="{91622613-50FF-40BF-96D9-232DE55FD298}"/>
    <cellStyle name="Merknad 2 2 41 5" xfId="19097" xr:uid="{74E057AE-2795-424F-86BC-88ECC3D51E65}"/>
    <cellStyle name="Merknad 2 2 41 6" xfId="7108" xr:uid="{2E4EF6B7-8D0F-4F98-96B4-42FA68B98A1F}"/>
    <cellStyle name="Merknad 2 2 42" xfId="2404" xr:uid="{DC9A9968-12F6-48A4-8C94-5B940B6C353E}"/>
    <cellStyle name="Merknad 2 2 42 2" xfId="2405" xr:uid="{45287954-AC52-4630-80D3-ABA23D26AAE2}"/>
    <cellStyle name="Merknad 2 2 42 2 2" xfId="19099" xr:uid="{D53F417F-C34F-4EFF-A98F-063275B16753}"/>
    <cellStyle name="Merknad 2 2 42 2 3" xfId="19098" xr:uid="{9D605429-FE44-497C-82C9-3B80948384D0}"/>
    <cellStyle name="Merknad 2 2 42 3" xfId="19100" xr:uid="{66920F28-16DB-4AE2-AE0A-F8C40E4F38BC}"/>
    <cellStyle name="Merknad 2 2 42 4" xfId="19101" xr:uid="{BF14C577-1E43-46C0-B18F-9F3A9C11A098}"/>
    <cellStyle name="Merknad 2 2 42 5" xfId="19102" xr:uid="{F38F6B13-2227-4925-85E3-C08892B6EF16}"/>
    <cellStyle name="Merknad 2 2 42 6" xfId="7109" xr:uid="{25809342-F9E3-47CC-87B7-45D03138B782}"/>
    <cellStyle name="Merknad 2 2 43" xfId="2406" xr:uid="{918DDF8A-5A4B-4D4D-BAA6-6F5863C7DF2B}"/>
    <cellStyle name="Merknad 2 2 43 2" xfId="2407" xr:uid="{5851F8ED-C367-4B5E-B23E-47F9075EAEAF}"/>
    <cellStyle name="Merknad 2 2 43 2 2" xfId="19104" xr:uid="{64FEF7C2-C632-4793-A361-A911E455EE18}"/>
    <cellStyle name="Merknad 2 2 43 2 3" xfId="19103" xr:uid="{25571668-1AE1-4285-86FA-939797F7C33F}"/>
    <cellStyle name="Merknad 2 2 43 3" xfId="19105" xr:uid="{808D8BC1-79CE-4CE4-A457-01920D453558}"/>
    <cellStyle name="Merknad 2 2 43 4" xfId="19106" xr:uid="{0AA548BD-EEEB-4850-8404-7F0F69450872}"/>
    <cellStyle name="Merknad 2 2 43 5" xfId="19107" xr:uid="{2F4341BD-D50F-4DD7-9B44-2F016A1DE094}"/>
    <cellStyle name="Merknad 2 2 43 6" xfId="7110" xr:uid="{3370938A-7D6B-4D68-9CF5-B6D9997C74F5}"/>
    <cellStyle name="Merknad 2 2 44" xfId="2408" xr:uid="{3FDD0087-3C70-4959-A8FE-FD3CCF549B20}"/>
    <cellStyle name="Merknad 2 2 44 2" xfId="2409" xr:uid="{06D072C1-ED9A-4EA7-9465-59564EFECA67}"/>
    <cellStyle name="Merknad 2 2 44 2 2" xfId="19109" xr:uid="{C678BAAD-0E59-43F3-AAA4-F09328613BA7}"/>
    <cellStyle name="Merknad 2 2 44 2 3" xfId="19108" xr:uid="{C369B1AF-B0BA-4C5B-816E-5E28972D736A}"/>
    <cellStyle name="Merknad 2 2 44 3" xfId="19110" xr:uid="{DF9AECBB-D6E7-4A9B-99F5-27C8FEA0664E}"/>
    <cellStyle name="Merknad 2 2 44 4" xfId="19111" xr:uid="{C201E5BD-8132-4D61-A66A-E355180E730E}"/>
    <cellStyle name="Merknad 2 2 44 5" xfId="19112" xr:uid="{9FCD7013-9061-4179-A1B5-B0A661C2C362}"/>
    <cellStyle name="Merknad 2 2 44 6" xfId="7111" xr:uid="{698FA845-F7F3-4764-807B-AD72C0B6B079}"/>
    <cellStyle name="Merknad 2 2 45" xfId="2410" xr:uid="{75A36DB3-973D-49FF-A5C6-F697D6CCD683}"/>
    <cellStyle name="Merknad 2 2 45 2" xfId="2411" xr:uid="{0B3D9330-998D-4337-BCED-55383E98E326}"/>
    <cellStyle name="Merknad 2 2 45 2 2" xfId="19114" xr:uid="{7C06395C-B4BC-4E3C-ACA3-4725CFB7AC33}"/>
    <cellStyle name="Merknad 2 2 45 2 3" xfId="19113" xr:uid="{297B8490-CA9F-4C51-AEE5-5C14E5875E4F}"/>
    <cellStyle name="Merknad 2 2 45 3" xfId="19115" xr:uid="{70A226E9-B97B-460E-81FB-740559B548AA}"/>
    <cellStyle name="Merknad 2 2 45 4" xfId="19116" xr:uid="{3D1D12F8-489C-48BC-8DC2-4089D0F139E7}"/>
    <cellStyle name="Merknad 2 2 45 5" xfId="19117" xr:uid="{E53F4A7D-542A-4EEA-A5DA-95E58A439EAA}"/>
    <cellStyle name="Merknad 2 2 45 6" xfId="7112" xr:uid="{E45B3453-1273-4C76-AFA7-C7AC236D288F}"/>
    <cellStyle name="Merknad 2 2 46" xfId="2412" xr:uid="{B2744123-77FB-4682-BE07-AA8911FF4DB8}"/>
    <cellStyle name="Merknad 2 2 46 2" xfId="2413" xr:uid="{521A884B-F2B9-4A13-9B68-6D6CACEF2D25}"/>
    <cellStyle name="Merknad 2 2 46 2 2" xfId="19119" xr:uid="{E2F3D2E2-7437-48AC-9465-33CC602ACE3F}"/>
    <cellStyle name="Merknad 2 2 46 2 3" xfId="19118" xr:uid="{9A2127EB-7A42-4DE9-BE68-7EBC9F77BD0A}"/>
    <cellStyle name="Merknad 2 2 46 3" xfId="19120" xr:uid="{69FE8A2B-CC72-41EF-97D6-4C1A023862B8}"/>
    <cellStyle name="Merknad 2 2 46 4" xfId="19121" xr:uid="{BF6A2738-CB48-428F-B5EF-0597E00EDC71}"/>
    <cellStyle name="Merknad 2 2 46 5" xfId="19122" xr:uid="{62E9C3A7-0320-4F11-9928-4E7F0C0C3A5D}"/>
    <cellStyle name="Merknad 2 2 46 6" xfId="7113" xr:uid="{22BDB626-55B4-47C1-AE3C-8B5693E12F6C}"/>
    <cellStyle name="Merknad 2 2 47" xfId="2414" xr:uid="{C86C0502-CECA-4E77-A542-7D11656441EB}"/>
    <cellStyle name="Merknad 2 2 47 2" xfId="2415" xr:uid="{B4ECB1EE-B6ED-4405-B40D-5E267BCF352D}"/>
    <cellStyle name="Merknad 2 2 47 2 2" xfId="19124" xr:uid="{EF00A5B0-4945-4049-BBD4-D41A48A179F6}"/>
    <cellStyle name="Merknad 2 2 47 2 3" xfId="19123" xr:uid="{0A19B577-22B5-422E-B5B7-955D00086E1D}"/>
    <cellStyle name="Merknad 2 2 47 3" xfId="19125" xr:uid="{ED5C5123-6E28-4E94-9EF6-3D87913E64A2}"/>
    <cellStyle name="Merknad 2 2 47 4" xfId="19126" xr:uid="{0D3A1908-AC17-4BDE-AA82-EE5BC67643B7}"/>
    <cellStyle name="Merknad 2 2 47 5" xfId="19127" xr:uid="{441158D5-D073-4902-9289-260B9F0EFA04}"/>
    <cellStyle name="Merknad 2 2 47 6" xfId="7114" xr:uid="{6587405F-B043-4839-849E-013848C6EF29}"/>
    <cellStyle name="Merknad 2 2 48" xfId="2416" xr:uid="{E99692F9-B7E4-4D0A-94A2-BADD61E97BEB}"/>
    <cellStyle name="Merknad 2 2 48 2" xfId="2417" xr:uid="{67EBB682-C37D-4BFC-B233-AE2549349F83}"/>
    <cellStyle name="Merknad 2 2 48 2 2" xfId="19129" xr:uid="{5156DA55-A44D-446E-89C2-DE1AB89D4BD1}"/>
    <cellStyle name="Merknad 2 2 48 2 3" xfId="19128" xr:uid="{AAE49C06-A6CE-444D-8B2B-62721C839DF3}"/>
    <cellStyle name="Merknad 2 2 48 3" xfId="19130" xr:uid="{7CEE3AF3-7F92-45EF-BFA6-D4FD18365B1F}"/>
    <cellStyle name="Merknad 2 2 48 4" xfId="19131" xr:uid="{67521646-2E7C-4F4C-BD4B-32CA3DE3F1C0}"/>
    <cellStyle name="Merknad 2 2 48 5" xfId="19132" xr:uid="{889092AF-93BE-4046-92AD-3A4750B49237}"/>
    <cellStyle name="Merknad 2 2 48 6" xfId="7115" xr:uid="{6683700C-B0CF-44D1-820E-B95CBF582D4B}"/>
    <cellStyle name="Merknad 2 2 49" xfId="2418" xr:uid="{CBA41E50-503C-40E4-B277-6A69CE505B23}"/>
    <cellStyle name="Merknad 2 2 49 2" xfId="2419" xr:uid="{9763D263-3131-435B-B76A-E07E69C46A77}"/>
    <cellStyle name="Merknad 2 2 49 2 2" xfId="19134" xr:uid="{0DED58E2-62DC-4D4D-B983-4E21DB36C9D4}"/>
    <cellStyle name="Merknad 2 2 49 2 3" xfId="19133" xr:uid="{9061EA06-26A4-40D5-B9CA-5D4C20B4FD5A}"/>
    <cellStyle name="Merknad 2 2 49 3" xfId="19135" xr:uid="{6E9B3AF5-0043-43F7-BB28-4FD6F0995540}"/>
    <cellStyle name="Merknad 2 2 49 4" xfId="19136" xr:uid="{1C461D53-D79A-4F99-AD73-4EA493CF38AD}"/>
    <cellStyle name="Merknad 2 2 49 5" xfId="19137" xr:uid="{68319CD9-50D7-42A1-8432-335F32D87A93}"/>
    <cellStyle name="Merknad 2 2 49 6" xfId="7116" xr:uid="{CCED39EC-7789-4BA5-9B21-8DD54F9772CB}"/>
    <cellStyle name="Merknad 2 2 5" xfId="2420" xr:uid="{6D594A44-FCA5-4D5F-B43D-2E7E7E58E956}"/>
    <cellStyle name="Merknad 2 2 5 10" xfId="5599" xr:uid="{410156A9-6055-49FD-BDAC-D4DB60C0F54C}"/>
    <cellStyle name="Merknad 2 2 5 10 2" xfId="19138" xr:uid="{0DF3324B-216C-4F95-92CB-9CFC30418C70}"/>
    <cellStyle name="Merknad 2 2 5 11" xfId="5936" xr:uid="{4DDF0632-CB46-4869-AD3E-50DF41CFBE96}"/>
    <cellStyle name="Merknad 2 2 5 11 2" xfId="19139" xr:uid="{8A9DCA1F-6DE4-4183-B9BB-8FA2F06A1C7A}"/>
    <cellStyle name="Merknad 2 2 5 12" xfId="6163" xr:uid="{733907D9-3287-46B6-8EA1-0E4A198C7462}"/>
    <cellStyle name="Merknad 2 2 5 2" xfId="2421" xr:uid="{4784BC48-CEDB-4A7B-A657-645B4D28757A}"/>
    <cellStyle name="Merknad 2 2 5 2 2" xfId="2422" xr:uid="{1CE8750D-9E9D-4CF5-AC8E-1DE82D13E805}"/>
    <cellStyle name="Merknad 2 2 5 2 2 2" xfId="19141" xr:uid="{036E016D-5D78-444B-A8F5-1F569CB7D772}"/>
    <cellStyle name="Merknad 2 2 5 2 2 2 2" xfId="19142" xr:uid="{0B4DECF4-D3C2-46A3-B9F1-1B90BADD0E88}"/>
    <cellStyle name="Merknad 2 2 5 2 2 3" xfId="19143" xr:uid="{7950FA34-EE0C-4629-9F60-0A6B26B5DAA4}"/>
    <cellStyle name="Merknad 2 2 5 2 2 4" xfId="19144" xr:uid="{6F8305EC-6CDD-441D-81C7-E9937C0F4978}"/>
    <cellStyle name="Merknad 2 2 5 2 2 5" xfId="19140" xr:uid="{945D48CF-318A-49A1-9A42-CCDB6A5991C9}"/>
    <cellStyle name="Merknad 2 2 5 2 3" xfId="19145" xr:uid="{41765FBC-C1AE-42C7-A414-036E04F8E3CA}"/>
    <cellStyle name="Merknad 2 2 5 2 3 2" xfId="19146" xr:uid="{012858D7-B9F9-4413-AC4F-672CC44EDBBF}"/>
    <cellStyle name="Merknad 2 2 5 2 4" xfId="19147" xr:uid="{98240A29-929C-4584-875A-E4CAD17430F6}"/>
    <cellStyle name="Merknad 2 2 5 2 5" xfId="19148" xr:uid="{0F1F5AF0-4DB2-4F76-8E55-76FBF36D490E}"/>
    <cellStyle name="Merknad 2 2 5 2 6" xfId="19149" xr:uid="{3C03CC9C-6441-4A64-BEC3-6AB8C8CE41F4}"/>
    <cellStyle name="Merknad 2 2 5 2 7" xfId="7117" xr:uid="{4D3C5058-DA5D-487F-806F-F0E5F1A6303B}"/>
    <cellStyle name="Merknad 2 2 5 3" xfId="2423" xr:uid="{DFE5EDD2-EF10-4D9F-8719-D7790DDBA9CB}"/>
    <cellStyle name="Merknad 2 2 5 3 2" xfId="2424" xr:uid="{E1D2FF71-93C6-4B9D-9D2A-EB859D81DA21}"/>
    <cellStyle name="Merknad 2 2 5 3 2 2" xfId="19151" xr:uid="{311EB820-622F-460D-9A30-4A39C66F0A1D}"/>
    <cellStyle name="Merknad 2 2 5 3 2 2 2" xfId="19152" xr:uid="{5035FD02-B772-49B7-8D59-959CBDBDAAC6}"/>
    <cellStyle name="Merknad 2 2 5 3 2 3" xfId="19153" xr:uid="{9196C492-56B2-4C7D-82D1-B31C46DA95E3}"/>
    <cellStyle name="Merknad 2 2 5 3 2 4" xfId="19154" xr:uid="{D863A36B-E5B3-484D-BD23-51FC1C3F3996}"/>
    <cellStyle name="Merknad 2 2 5 3 2 5" xfId="19150" xr:uid="{C09EE00C-BFA7-4C34-8D4E-B2EA0CDB4321}"/>
    <cellStyle name="Merknad 2 2 5 3 3" xfId="19155" xr:uid="{9267B155-8C1F-4BB5-A279-154919B2753A}"/>
    <cellStyle name="Merknad 2 2 5 3 3 2" xfId="19156" xr:uid="{E8D75D11-ABF8-4A3C-B071-7BFCEE184575}"/>
    <cellStyle name="Merknad 2 2 5 3 4" xfId="19157" xr:uid="{D5530222-F000-4F7D-BFDA-E5015915464E}"/>
    <cellStyle name="Merknad 2 2 5 3 5" xfId="19158" xr:uid="{A2AC2762-79EB-47F8-B2AF-14F6D5DCCA5C}"/>
    <cellStyle name="Merknad 2 2 5 3 6" xfId="19159" xr:uid="{9EE7B454-37E1-49AA-8F32-43948452342D}"/>
    <cellStyle name="Merknad 2 2 5 3 7" xfId="7118" xr:uid="{21A1A055-D7A9-4E70-A937-DCFC570195A7}"/>
    <cellStyle name="Merknad 2 2 5 4" xfId="2425" xr:uid="{F1285EE0-EE4C-4455-A241-372D4FE2FFAB}"/>
    <cellStyle name="Merknad 2 2 5 4 2" xfId="2426" xr:uid="{547E6F31-3F33-4C45-B1E7-4B376C7BE292}"/>
    <cellStyle name="Merknad 2 2 5 4 2 2" xfId="19161" xr:uid="{0927DA6B-FFD3-4C09-94AB-CC2FA8522777}"/>
    <cellStyle name="Merknad 2 2 5 4 2 2 2" xfId="19162" xr:uid="{7D298EB6-8164-4A87-B6EA-E54558B03788}"/>
    <cellStyle name="Merknad 2 2 5 4 2 3" xfId="19163" xr:uid="{E3667378-648E-4438-A67E-381B72BE3947}"/>
    <cellStyle name="Merknad 2 2 5 4 2 4" xfId="19164" xr:uid="{E938C7E6-96C1-4A70-B429-5A55D016A0D5}"/>
    <cellStyle name="Merknad 2 2 5 4 2 5" xfId="19160" xr:uid="{0F596FFF-5650-4116-8E47-E1DB651EEBE1}"/>
    <cellStyle name="Merknad 2 2 5 4 3" xfId="19165" xr:uid="{6B0B150F-77B2-4C6F-B963-7D1B98AC133B}"/>
    <cellStyle name="Merknad 2 2 5 4 3 2" xfId="19166" xr:uid="{4D566180-6D1A-4D96-AB65-CC9016B7795F}"/>
    <cellStyle name="Merknad 2 2 5 4 4" xfId="19167" xr:uid="{BDAB21B1-2EC0-44D7-92AF-AA35C2127B30}"/>
    <cellStyle name="Merknad 2 2 5 4 5" xfId="19168" xr:uid="{C15F8208-6E39-49AE-8E59-B321F0A40D9B}"/>
    <cellStyle name="Merknad 2 2 5 4 6" xfId="19169" xr:uid="{A81059BB-EC1E-4BC0-94A5-4654CBA0D463}"/>
    <cellStyle name="Merknad 2 2 5 4 7" xfId="7119" xr:uid="{420A1034-E638-450E-A260-0673FF0E55F2}"/>
    <cellStyle name="Merknad 2 2 5 5" xfId="2427" xr:uid="{BB6324E1-E055-4A05-AD4F-B8B407ADAACB}"/>
    <cellStyle name="Merknad 2 2 5 5 2" xfId="2428" xr:uid="{4375BC61-9E84-4344-91DE-58D19D4C64FC}"/>
    <cellStyle name="Merknad 2 2 5 5 2 2" xfId="19171" xr:uid="{9985D6E4-772C-44AB-9627-CE919A9937B1}"/>
    <cellStyle name="Merknad 2 2 5 5 2 3" xfId="19170" xr:uid="{49DF830A-2ED2-4AC5-828C-D44FBBF87807}"/>
    <cellStyle name="Merknad 2 2 5 5 3" xfId="19172" xr:uid="{E2AB2050-2234-436B-9E59-54F7C27C983C}"/>
    <cellStyle name="Merknad 2 2 5 5 4" xfId="19173" xr:uid="{CFD3BCDD-0108-480F-9254-D2CE242FD350}"/>
    <cellStyle name="Merknad 2 2 5 5 5" xfId="19174" xr:uid="{6C1B1B37-F9FA-4CAE-9CD9-C6EBA6EA9158}"/>
    <cellStyle name="Merknad 2 2 5 5 6" xfId="7120" xr:uid="{4677DD4D-1477-4F0D-9C24-42CB828EFF00}"/>
    <cellStyle name="Merknad 2 2 5 6" xfId="2429" xr:uid="{00B0C0C6-D0C5-41B0-BF53-C5E2A566A0B9}"/>
    <cellStyle name="Merknad 2 2 5 6 2" xfId="2430" xr:uid="{76E5656E-475E-4FA8-B141-A37650149F8E}"/>
    <cellStyle name="Merknad 2 2 5 6 2 2" xfId="19176" xr:uid="{48978580-FBDF-4D84-BD81-22FD031A201E}"/>
    <cellStyle name="Merknad 2 2 5 6 2 3" xfId="19175" xr:uid="{E2ACD09D-1A58-4DCE-B1FA-09F6363DBA62}"/>
    <cellStyle name="Merknad 2 2 5 6 3" xfId="19177" xr:uid="{D5215371-E261-41D4-93B4-936F7D362FB4}"/>
    <cellStyle name="Merknad 2 2 5 6 4" xfId="19178" xr:uid="{0C3EB637-9758-413B-A71A-91C177942F45}"/>
    <cellStyle name="Merknad 2 2 5 6 5" xfId="19179" xr:uid="{D75E130F-D18D-4080-A7D0-781DFD462B51}"/>
    <cellStyle name="Merknad 2 2 5 6 6" xfId="7121" xr:uid="{C36E7133-7033-4925-930A-E03F133FF081}"/>
    <cellStyle name="Merknad 2 2 5 7" xfId="2431" xr:uid="{6109FE26-DD66-4158-9573-C3816ECC0741}"/>
    <cellStyle name="Merknad 2 2 5 7 2" xfId="2432" xr:uid="{490D9254-DF65-4BB4-97C0-AB49486AA2D0}"/>
    <cellStyle name="Merknad 2 2 5 7 2 2" xfId="19181" xr:uid="{3FCDC7DA-4F94-4098-B2C4-FA0F9D9A8687}"/>
    <cellStyle name="Merknad 2 2 5 7 2 3" xfId="19180" xr:uid="{AD356097-96BB-4626-821C-FF0F24600664}"/>
    <cellStyle name="Merknad 2 2 5 7 3" xfId="19182" xr:uid="{A78BFDAC-4943-4302-B9C8-7DAA7367898A}"/>
    <cellStyle name="Merknad 2 2 5 7 4" xfId="19183" xr:uid="{30D7B35F-898C-42D7-A0A9-C18AFCB756DB}"/>
    <cellStyle name="Merknad 2 2 5 7 5" xfId="19184" xr:uid="{29F5A0F0-A7C6-4BB4-A4AB-8F15C1D2A978}"/>
    <cellStyle name="Merknad 2 2 5 7 6" xfId="7122" xr:uid="{5AD1BE40-10A0-43E0-8D1C-5FC61E776C49}"/>
    <cellStyle name="Merknad 2 2 5 8" xfId="2433" xr:uid="{ACD48173-56B2-4B67-8A1E-6EE1724C61C1}"/>
    <cellStyle name="Merknad 2 2 5 8 2" xfId="19186" xr:uid="{5BDD1D88-65B0-42EE-9549-DBCE3B3D97D3}"/>
    <cellStyle name="Merknad 2 2 5 8 3" xfId="19185" xr:uid="{ED4D396B-45D6-4E13-965E-9EF1F0B3992B}"/>
    <cellStyle name="Merknad 2 2 5 9" xfId="5353" xr:uid="{6772AAEE-CF87-41E0-A6D4-C54465F9255B}"/>
    <cellStyle name="Merknad 2 2 5 9 2" xfId="19187" xr:uid="{B512C51C-FC70-4E02-9262-96B02EC55ED6}"/>
    <cellStyle name="Merknad 2 2 50" xfId="2434" xr:uid="{9C7BD90E-6C80-4E2A-A9F4-AA2683BD8862}"/>
    <cellStyle name="Merknad 2 2 50 2" xfId="2435" xr:uid="{69AEC2FA-CC5C-4B63-BF2E-15223B5EEE93}"/>
    <cellStyle name="Merknad 2 2 50 2 2" xfId="19189" xr:uid="{0FC31923-0B17-4665-B39C-5D61AD3F7A36}"/>
    <cellStyle name="Merknad 2 2 50 2 3" xfId="19188" xr:uid="{2C74DF82-10AD-4090-A3D8-A9017C810571}"/>
    <cellStyle name="Merknad 2 2 50 3" xfId="19190" xr:uid="{055AF3EE-A895-4808-A0F7-C47AF67C6405}"/>
    <cellStyle name="Merknad 2 2 50 4" xfId="19191" xr:uid="{FB1A9A54-573F-438D-9DBB-7D83669CF195}"/>
    <cellStyle name="Merknad 2 2 50 5" xfId="19192" xr:uid="{50B98B5B-AAE7-4EB3-9B61-67A49FF65BB8}"/>
    <cellStyle name="Merknad 2 2 50 6" xfId="7123" xr:uid="{630A1906-01AE-4678-9D82-6AFE846153E6}"/>
    <cellStyle name="Merknad 2 2 51" xfId="2436" xr:uid="{1314148F-88F3-4732-8C44-EDC1E3E2FB0D}"/>
    <cellStyle name="Merknad 2 2 51 2" xfId="2437" xr:uid="{F507184E-8283-4C33-A29B-50C966FEAFEE}"/>
    <cellStyle name="Merknad 2 2 51 2 2" xfId="19194" xr:uid="{B85FF8D8-914B-48E7-8D3F-CD90759A6BC6}"/>
    <cellStyle name="Merknad 2 2 51 2 3" xfId="19193" xr:uid="{47D6C3EA-C402-4B0D-88EC-D80C206CA787}"/>
    <cellStyle name="Merknad 2 2 51 3" xfId="19195" xr:uid="{04E68A18-BBAA-4BBD-8475-B45FB53CA9F7}"/>
    <cellStyle name="Merknad 2 2 51 4" xfId="19196" xr:uid="{3402C019-332B-4BF5-A5EE-DEDA5A017CCE}"/>
    <cellStyle name="Merknad 2 2 51 5" xfId="19197" xr:uid="{FB58D17F-3099-4700-BFD6-D19149BF7103}"/>
    <cellStyle name="Merknad 2 2 51 6" xfId="7124" xr:uid="{80667D31-CE97-4EA8-803A-2FBCE43099BA}"/>
    <cellStyle name="Merknad 2 2 52" xfId="2438" xr:uid="{2F6AB458-FBB0-4003-89E5-197D2DD7A579}"/>
    <cellStyle name="Merknad 2 2 52 2" xfId="2439" xr:uid="{30182191-515B-43CB-97DA-1542FC56DBDD}"/>
    <cellStyle name="Merknad 2 2 52 2 2" xfId="19199" xr:uid="{D3FD209D-2AF0-4E7E-8A41-835C1C68B756}"/>
    <cellStyle name="Merknad 2 2 52 2 3" xfId="19198" xr:uid="{7886D240-851A-4EDC-A16A-EAEE1270B0CB}"/>
    <cellStyle name="Merknad 2 2 52 3" xfId="19200" xr:uid="{1969C489-10D4-4588-A383-08E991C10803}"/>
    <cellStyle name="Merknad 2 2 52 4" xfId="19201" xr:uid="{6051FDA7-FBA9-4396-B050-EA3923719541}"/>
    <cellStyle name="Merknad 2 2 52 5" xfId="19202" xr:uid="{B475D22B-64CA-40A3-B793-3B696EA78DE8}"/>
    <cellStyle name="Merknad 2 2 52 6" xfId="7125" xr:uid="{6C70055F-90AF-4CC8-A590-254A900205E2}"/>
    <cellStyle name="Merknad 2 2 53" xfId="2440" xr:uid="{03921508-0CCD-4859-B77B-83DB55ECF86F}"/>
    <cellStyle name="Merknad 2 2 53 2" xfId="19204" xr:uid="{A74BF45E-7B01-49FE-87F1-8F7175F532FC}"/>
    <cellStyle name="Merknad 2 2 53 3" xfId="19203" xr:uid="{0D1C42F8-26F8-47A4-828A-18D3235A1D66}"/>
    <cellStyle name="Merknad 2 2 54" xfId="19205" xr:uid="{28A414E9-0E9D-4067-A882-2089CF72F9B7}"/>
    <cellStyle name="Merknad 2 2 55" xfId="19206" xr:uid="{B0FF2356-145B-4BF3-8275-BE54DC26F25E}"/>
    <cellStyle name="Merknad 2 2 56" xfId="19207" xr:uid="{08105BD9-4B67-494B-9C85-1E7200E2C7F8}"/>
    <cellStyle name="Merknad 2 2 6" xfId="2441" xr:uid="{67D0D5BE-1E0D-4F2E-BC5A-4CE30FE5DB80}"/>
    <cellStyle name="Merknad 2 2 6 10" xfId="5600" xr:uid="{589E3828-6618-48D7-97E9-BF2A4BAD802C}"/>
    <cellStyle name="Merknad 2 2 6 10 2" xfId="19208" xr:uid="{BA625347-8030-4480-8C83-13D599FD4CAB}"/>
    <cellStyle name="Merknad 2 2 6 11" xfId="5937" xr:uid="{B295BD02-80A1-4352-9318-182774A98E68}"/>
    <cellStyle name="Merknad 2 2 6 11 2" xfId="19209" xr:uid="{C445B0B9-45B5-4236-A294-A610711049D8}"/>
    <cellStyle name="Merknad 2 2 6 12" xfId="6164" xr:uid="{61737E0A-C9BE-4864-9BCB-AAB2892032F6}"/>
    <cellStyle name="Merknad 2 2 6 2" xfId="2442" xr:uid="{D3F4293A-0A5A-4BCC-AADB-287755958C47}"/>
    <cellStyle name="Merknad 2 2 6 2 2" xfId="2443" xr:uid="{F009365C-08FD-44CC-AE8F-6A4009047FCE}"/>
    <cellStyle name="Merknad 2 2 6 2 2 2" xfId="19211" xr:uid="{891F36DC-E03E-431E-BD66-995322FEB8F6}"/>
    <cellStyle name="Merknad 2 2 6 2 2 2 2" xfId="19212" xr:uid="{DB943AAA-0059-4FB2-8D15-1606489AAD74}"/>
    <cellStyle name="Merknad 2 2 6 2 2 3" xfId="19213" xr:uid="{54B6481E-C7EE-472F-B170-795D623D8191}"/>
    <cellStyle name="Merknad 2 2 6 2 2 4" xfId="19214" xr:uid="{CCEBCCC0-CF64-49EF-85AA-F6249ADF8C9B}"/>
    <cellStyle name="Merknad 2 2 6 2 2 5" xfId="19210" xr:uid="{3B053A0A-0173-4482-A3E4-1599FED91028}"/>
    <cellStyle name="Merknad 2 2 6 2 3" xfId="19215" xr:uid="{B9103ABF-B051-4860-88AF-0D4EA7DCA0F3}"/>
    <cellStyle name="Merknad 2 2 6 2 3 2" xfId="19216" xr:uid="{446EEDFE-04DE-4F0F-B54F-B8F3C74441FC}"/>
    <cellStyle name="Merknad 2 2 6 2 4" xfId="19217" xr:uid="{993AE5B5-D524-4275-B6B5-78A8990BF36D}"/>
    <cellStyle name="Merknad 2 2 6 2 5" xfId="19218" xr:uid="{E6982D2D-C1BA-4EEB-854E-5B8321F442CB}"/>
    <cellStyle name="Merknad 2 2 6 2 6" xfId="19219" xr:uid="{2D3D240A-D034-4503-8EE6-4BC3C33CE443}"/>
    <cellStyle name="Merknad 2 2 6 2 7" xfId="7126" xr:uid="{0AC24C25-D7DC-4F04-AC1B-386BE1C598DA}"/>
    <cellStyle name="Merknad 2 2 6 3" xfId="2444" xr:uid="{38EE94E9-0677-4D4F-965F-30307305FF31}"/>
    <cellStyle name="Merknad 2 2 6 3 2" xfId="2445" xr:uid="{68185E8B-D3BF-4A0C-BC25-7061E521EE44}"/>
    <cellStyle name="Merknad 2 2 6 3 2 2" xfId="19221" xr:uid="{FFF710A8-C055-4112-8477-6F89A692C0D3}"/>
    <cellStyle name="Merknad 2 2 6 3 2 2 2" xfId="19222" xr:uid="{404D3CC0-2202-400D-B6B4-418D519789F4}"/>
    <cellStyle name="Merknad 2 2 6 3 2 3" xfId="19223" xr:uid="{08BB2812-90EE-479D-BB8A-9148FB9C58CA}"/>
    <cellStyle name="Merknad 2 2 6 3 2 4" xfId="19224" xr:uid="{C9745FB5-A784-41E9-849F-4157F8202F82}"/>
    <cellStyle name="Merknad 2 2 6 3 2 5" xfId="19220" xr:uid="{605B63AD-DAC1-4F5B-86E2-E16C50003B88}"/>
    <cellStyle name="Merknad 2 2 6 3 3" xfId="19225" xr:uid="{810479B1-3038-4577-B22B-9B3E60C47771}"/>
    <cellStyle name="Merknad 2 2 6 3 3 2" xfId="19226" xr:uid="{A8DEEE7B-2CE0-4896-B73D-8D015E884BCA}"/>
    <cellStyle name="Merknad 2 2 6 3 4" xfId="19227" xr:uid="{0B7233AD-2B52-484C-B5A6-3BD88766F5B1}"/>
    <cellStyle name="Merknad 2 2 6 3 5" xfId="19228" xr:uid="{E4BF1ADE-2450-4F50-9D63-63B659DEA43B}"/>
    <cellStyle name="Merknad 2 2 6 3 6" xfId="19229" xr:uid="{AF0F384A-4D78-49C3-87CD-7E476873F4ED}"/>
    <cellStyle name="Merknad 2 2 6 3 7" xfId="7127" xr:uid="{2C6A4050-8011-4C02-94D3-7E3689E12828}"/>
    <cellStyle name="Merknad 2 2 6 4" xfId="2446" xr:uid="{A487A194-2BD8-478D-BAFF-68B00CDE6871}"/>
    <cellStyle name="Merknad 2 2 6 4 2" xfId="2447" xr:uid="{A35F1A9C-0FDB-4770-A900-20F99D50087B}"/>
    <cellStyle name="Merknad 2 2 6 4 2 2" xfId="19231" xr:uid="{EADE701A-37BC-4810-8502-9B2AC410772A}"/>
    <cellStyle name="Merknad 2 2 6 4 2 2 2" xfId="19232" xr:uid="{F9659FFA-63F2-461A-AEFF-F7473225F74D}"/>
    <cellStyle name="Merknad 2 2 6 4 2 3" xfId="19233" xr:uid="{E342CEB3-20C8-4275-8757-AE3BB5A9ECF6}"/>
    <cellStyle name="Merknad 2 2 6 4 2 4" xfId="19234" xr:uid="{F2C74937-3C5E-4A43-A97A-9D3C43F2D2D9}"/>
    <cellStyle name="Merknad 2 2 6 4 2 5" xfId="19230" xr:uid="{E7D68808-3183-4F61-B194-793983DAEBC0}"/>
    <cellStyle name="Merknad 2 2 6 4 3" xfId="19235" xr:uid="{3D476331-0EFE-4662-8F2A-FABFE62090D3}"/>
    <cellStyle name="Merknad 2 2 6 4 3 2" xfId="19236" xr:uid="{1C0EA35F-5EA4-4CE6-A95C-E8E855F3FF8C}"/>
    <cellStyle name="Merknad 2 2 6 4 4" xfId="19237" xr:uid="{29CA0DDA-2121-4B2A-B356-9C37C6B73303}"/>
    <cellStyle name="Merknad 2 2 6 4 5" xfId="19238" xr:uid="{B2C22E1E-773D-41E2-AF6A-29E71371DD48}"/>
    <cellStyle name="Merknad 2 2 6 4 6" xfId="19239" xr:uid="{B011E3ED-9C32-4C10-91D7-30DE759C245A}"/>
    <cellStyle name="Merknad 2 2 6 4 7" xfId="7128" xr:uid="{A5BA5916-4460-422E-9C9B-A84146FEC248}"/>
    <cellStyle name="Merknad 2 2 6 5" xfId="2448" xr:uid="{B3C2F756-ED80-48E6-AF38-40718FF49B19}"/>
    <cellStyle name="Merknad 2 2 6 5 2" xfId="2449" xr:uid="{9EA9151D-1747-49CD-B0AE-6EA75C699EC5}"/>
    <cellStyle name="Merknad 2 2 6 5 2 2" xfId="19241" xr:uid="{6A9D8D7D-70CC-437F-B9A3-36D200FE436E}"/>
    <cellStyle name="Merknad 2 2 6 5 2 3" xfId="19240" xr:uid="{EE1192D7-EDA4-44CA-8F09-D1D36B4BD8C8}"/>
    <cellStyle name="Merknad 2 2 6 5 3" xfId="19242" xr:uid="{8D307603-68DC-4455-8AD0-7239C2D82DA2}"/>
    <cellStyle name="Merknad 2 2 6 5 4" xfId="19243" xr:uid="{35F4FC8B-BEF4-47B5-B548-6980BE3AF6C8}"/>
    <cellStyle name="Merknad 2 2 6 5 5" xfId="19244" xr:uid="{E5244F47-162E-414B-8D54-71776B0E0DB2}"/>
    <cellStyle name="Merknad 2 2 6 5 6" xfId="7129" xr:uid="{A004A971-F6AE-47D4-A596-7ED3D2E10D8C}"/>
    <cellStyle name="Merknad 2 2 6 6" xfId="2450" xr:uid="{8523050B-87CC-4400-BF69-AE2A81DC9AF6}"/>
    <cellStyle name="Merknad 2 2 6 6 2" xfId="2451" xr:uid="{0BB2A4E0-7600-4FCC-961A-FC10575FCE40}"/>
    <cellStyle name="Merknad 2 2 6 6 2 2" xfId="19246" xr:uid="{15720782-AB24-47DC-B143-2F034B077A08}"/>
    <cellStyle name="Merknad 2 2 6 6 2 3" xfId="19245" xr:uid="{D6045B3A-18D7-4868-9B32-11962ADE9EEA}"/>
    <cellStyle name="Merknad 2 2 6 6 3" xfId="19247" xr:uid="{D7BFD3EF-38E6-4A2A-8D92-00A58629A7A7}"/>
    <cellStyle name="Merknad 2 2 6 6 4" xfId="19248" xr:uid="{E3F100B6-6B94-4C86-BDD5-71F4C69036DF}"/>
    <cellStyle name="Merknad 2 2 6 6 5" xfId="19249" xr:uid="{721F90BB-A41B-4629-99B7-2048FB7D7C61}"/>
    <cellStyle name="Merknad 2 2 6 6 6" xfId="7130" xr:uid="{697131FF-830B-415F-8675-883C9FAD8DDB}"/>
    <cellStyle name="Merknad 2 2 6 7" xfId="2452" xr:uid="{D5815C5F-F803-4C23-AF5C-428EB104AEEA}"/>
    <cellStyle name="Merknad 2 2 6 7 2" xfId="2453" xr:uid="{D3A28039-23D2-416C-937E-4B2A94E2C230}"/>
    <cellStyle name="Merknad 2 2 6 7 2 2" xfId="19251" xr:uid="{9E4F6972-27D7-4064-9648-D7A8DB316727}"/>
    <cellStyle name="Merknad 2 2 6 7 2 3" xfId="19250" xr:uid="{FFEA4967-3E0B-4424-9CA5-4999E488479D}"/>
    <cellStyle name="Merknad 2 2 6 7 3" xfId="19252" xr:uid="{B36805BE-0E8A-41B6-AFB4-07A3AA88A38D}"/>
    <cellStyle name="Merknad 2 2 6 7 4" xfId="19253" xr:uid="{454BC6AD-287B-487D-9D2C-90F35038D436}"/>
    <cellStyle name="Merknad 2 2 6 7 5" xfId="19254" xr:uid="{C36236B3-B76A-44E8-AB14-87517C537386}"/>
    <cellStyle name="Merknad 2 2 6 7 6" xfId="7131" xr:uid="{D4CDE23C-E619-4D82-9D4A-76BB63D86A3F}"/>
    <cellStyle name="Merknad 2 2 6 8" xfId="2454" xr:uid="{10F741B3-1317-4515-9DE4-C22134C976F9}"/>
    <cellStyle name="Merknad 2 2 6 8 2" xfId="19256" xr:uid="{3840297F-A68C-47C7-9A30-D7F6B7E2B296}"/>
    <cellStyle name="Merknad 2 2 6 8 3" xfId="19255" xr:uid="{47CB7384-CE3E-4292-971F-FBFA0401B459}"/>
    <cellStyle name="Merknad 2 2 6 9" xfId="5354" xr:uid="{41286388-DEDD-4440-A06F-7B1DD3350138}"/>
    <cellStyle name="Merknad 2 2 6 9 2" xfId="19257" xr:uid="{7D33FBDE-A515-43C7-9AD9-DC4DE9602B0E}"/>
    <cellStyle name="Merknad 2 2 7" xfId="2455" xr:uid="{F97B2936-047E-4CCE-A1CF-75CF37023873}"/>
    <cellStyle name="Merknad 2 2 7 10" xfId="5601" xr:uid="{9214A9DF-CF5D-4058-8A97-303164B53DE5}"/>
    <cellStyle name="Merknad 2 2 7 10 2" xfId="19258" xr:uid="{186BEEF3-6631-4392-81DE-F3FA9CB19318}"/>
    <cellStyle name="Merknad 2 2 7 11" xfId="5938" xr:uid="{3C611DE4-4065-4224-8461-08C0FF648769}"/>
    <cellStyle name="Merknad 2 2 7 11 2" xfId="19259" xr:uid="{740D40E1-5411-4301-AE38-949D194CEC06}"/>
    <cellStyle name="Merknad 2 2 7 12" xfId="6165" xr:uid="{E7CAC676-C7AB-4E48-9876-4985BA87E8A3}"/>
    <cellStyle name="Merknad 2 2 7 2" xfId="2456" xr:uid="{2185A2A1-3999-4A24-9AD0-3E3EBB1E932B}"/>
    <cellStyle name="Merknad 2 2 7 2 2" xfId="2457" xr:uid="{22A236AE-F619-4981-B92A-7B6F36290E14}"/>
    <cellStyle name="Merknad 2 2 7 2 2 2" xfId="19261" xr:uid="{8E77C16B-6A7C-48DD-88A7-E4B1A234396E}"/>
    <cellStyle name="Merknad 2 2 7 2 2 2 2" xfId="19262" xr:uid="{64E7AA25-DD68-4D74-8DB4-9FFC5005FECC}"/>
    <cellStyle name="Merknad 2 2 7 2 2 3" xfId="19263" xr:uid="{7F835C6B-7728-4A90-A407-CEAE81783E4B}"/>
    <cellStyle name="Merknad 2 2 7 2 2 4" xfId="19264" xr:uid="{444268BF-FCA5-48FB-AAE2-B4B7DC839144}"/>
    <cellStyle name="Merknad 2 2 7 2 2 5" xfId="19260" xr:uid="{734A2441-FAA7-4743-BA7F-D3A643AA37A8}"/>
    <cellStyle name="Merknad 2 2 7 2 3" xfId="19265" xr:uid="{C855411C-D637-4554-9FE9-E047F27FA8B4}"/>
    <cellStyle name="Merknad 2 2 7 2 3 2" xfId="19266" xr:uid="{97142D9D-2C02-41CA-B347-5B124AC140E9}"/>
    <cellStyle name="Merknad 2 2 7 2 4" xfId="19267" xr:uid="{79EFC7D5-BA31-4D12-A4A7-54E23A9AF421}"/>
    <cellStyle name="Merknad 2 2 7 2 5" xfId="19268" xr:uid="{FA53ABCB-F46D-444E-A8A5-E131BEC3C989}"/>
    <cellStyle name="Merknad 2 2 7 2 6" xfId="19269" xr:uid="{8ADAA369-3329-4BED-8BFF-0634F761F2E5}"/>
    <cellStyle name="Merknad 2 2 7 2 7" xfId="7132" xr:uid="{677AAFAA-5E4F-401B-AC7F-0A6984E89FD2}"/>
    <cellStyle name="Merknad 2 2 7 3" xfId="2458" xr:uid="{955B7C96-D11E-4EED-B09A-5ACA45AB8D4D}"/>
    <cellStyle name="Merknad 2 2 7 3 2" xfId="2459" xr:uid="{112461AA-541F-4B85-800D-898410E0A804}"/>
    <cellStyle name="Merknad 2 2 7 3 2 2" xfId="19271" xr:uid="{8B074807-023F-4CEE-85F7-139C5E822E03}"/>
    <cellStyle name="Merknad 2 2 7 3 2 2 2" xfId="19272" xr:uid="{9866A32D-AF95-4E31-84D0-88FB63F87950}"/>
    <cellStyle name="Merknad 2 2 7 3 2 3" xfId="19273" xr:uid="{7A446EB8-21E9-4899-A0CB-F2779FB432AC}"/>
    <cellStyle name="Merknad 2 2 7 3 2 4" xfId="19274" xr:uid="{F4BDFFB7-6C62-4FD1-AB4D-01BCA11A6F60}"/>
    <cellStyle name="Merknad 2 2 7 3 2 5" xfId="19270" xr:uid="{F962FCB5-341B-4D3B-AA82-6BC974EEF558}"/>
    <cellStyle name="Merknad 2 2 7 3 3" xfId="19275" xr:uid="{BB12F91F-143A-4D5F-84D2-3435406E0F93}"/>
    <cellStyle name="Merknad 2 2 7 3 3 2" xfId="19276" xr:uid="{E4034ABF-1937-487F-9FC8-39FA9A862E01}"/>
    <cellStyle name="Merknad 2 2 7 3 4" xfId="19277" xr:uid="{0E6CA09E-741F-4C7F-A5E7-FE3BE217572D}"/>
    <cellStyle name="Merknad 2 2 7 3 5" xfId="19278" xr:uid="{21DCB3C3-FC42-48F3-9DAA-82692FC924FE}"/>
    <cellStyle name="Merknad 2 2 7 3 6" xfId="19279" xr:uid="{E7177E12-0193-42BA-BB4B-60FB04F522F2}"/>
    <cellStyle name="Merknad 2 2 7 3 7" xfId="7133" xr:uid="{16D41ED1-E991-434F-8EF6-957B59037234}"/>
    <cellStyle name="Merknad 2 2 7 4" xfId="2460" xr:uid="{FFA66F84-CDFD-48D7-9185-E2A1AC663A65}"/>
    <cellStyle name="Merknad 2 2 7 4 2" xfId="2461" xr:uid="{B6B5D407-9EC8-4223-BC69-1DC1AC884A93}"/>
    <cellStyle name="Merknad 2 2 7 4 2 2" xfId="19281" xr:uid="{6350B43B-6D7D-4A2B-A595-D553DB24E023}"/>
    <cellStyle name="Merknad 2 2 7 4 2 2 2" xfId="19282" xr:uid="{F5A9E86E-F2BC-43EF-9798-4F66891299A7}"/>
    <cellStyle name="Merknad 2 2 7 4 2 3" xfId="19283" xr:uid="{48205772-7E6F-4F2D-B352-6DE4F62ED94B}"/>
    <cellStyle name="Merknad 2 2 7 4 2 4" xfId="19284" xr:uid="{A37D4CD4-AB55-4329-9966-63D3C2BBB964}"/>
    <cellStyle name="Merknad 2 2 7 4 2 5" xfId="19280" xr:uid="{AA787B7B-2AC1-4B33-A2AD-71767744064F}"/>
    <cellStyle name="Merknad 2 2 7 4 3" xfId="19285" xr:uid="{A8CF210D-5E49-446A-9C7D-DC2C14E1C993}"/>
    <cellStyle name="Merknad 2 2 7 4 3 2" xfId="19286" xr:uid="{369229AE-0A9D-401B-9B92-B02E595E5118}"/>
    <cellStyle name="Merknad 2 2 7 4 4" xfId="19287" xr:uid="{5AC09F57-D467-496A-870B-315AF63B3BB2}"/>
    <cellStyle name="Merknad 2 2 7 4 5" xfId="19288" xr:uid="{0FFD34B8-0E0A-4EB9-87A4-9BBB4B566D30}"/>
    <cellStyle name="Merknad 2 2 7 4 6" xfId="19289" xr:uid="{29383690-CF3D-4924-9FDC-B9DD77A72994}"/>
    <cellStyle name="Merknad 2 2 7 4 7" xfId="7134" xr:uid="{72EAA83B-1679-4C22-9709-7253FE45EDB9}"/>
    <cellStyle name="Merknad 2 2 7 5" xfId="2462" xr:uid="{24AC677D-C73C-4B60-AF25-F35FEE484A00}"/>
    <cellStyle name="Merknad 2 2 7 5 2" xfId="2463" xr:uid="{95B5C337-4BDE-4A69-AA3C-FC945AFFFCFE}"/>
    <cellStyle name="Merknad 2 2 7 5 2 2" xfId="19291" xr:uid="{A90EAA9A-4F92-4BA5-8C01-9BD6D806EE1A}"/>
    <cellStyle name="Merknad 2 2 7 5 2 3" xfId="19290" xr:uid="{DBAF685E-1FCE-4961-820E-B4377B67D1ED}"/>
    <cellStyle name="Merknad 2 2 7 5 3" xfId="19292" xr:uid="{FD1CE288-1E81-4551-A6C9-12D894BF0E2F}"/>
    <cellStyle name="Merknad 2 2 7 5 4" xfId="19293" xr:uid="{EC5F0853-6E30-4AD3-9574-26322D5D329D}"/>
    <cellStyle name="Merknad 2 2 7 5 5" xfId="19294" xr:uid="{B5572407-A2D0-4927-ADE7-6CD44C157756}"/>
    <cellStyle name="Merknad 2 2 7 5 6" xfId="7135" xr:uid="{2302687C-C9CA-4198-9F55-22E5855E2CAD}"/>
    <cellStyle name="Merknad 2 2 7 6" xfId="2464" xr:uid="{E03CF39C-CE88-4542-AD94-99AD1EC39013}"/>
    <cellStyle name="Merknad 2 2 7 6 2" xfId="2465" xr:uid="{36F30795-90FE-463E-876B-471A7A2702AC}"/>
    <cellStyle name="Merknad 2 2 7 6 2 2" xfId="19296" xr:uid="{9CD1C728-4E1F-489D-A308-5EEAD072DE61}"/>
    <cellStyle name="Merknad 2 2 7 6 2 3" xfId="19295" xr:uid="{59ACD726-551B-443B-A66A-9D922F1AF0C1}"/>
    <cellStyle name="Merknad 2 2 7 6 3" xfId="19297" xr:uid="{60FB990D-7B60-4D34-A257-0F60BE00637B}"/>
    <cellStyle name="Merknad 2 2 7 6 4" xfId="19298" xr:uid="{4683DDC6-7AE6-4E7A-8179-60C0D5C176D6}"/>
    <cellStyle name="Merknad 2 2 7 6 5" xfId="19299" xr:uid="{8D0CB447-B9EC-4133-8BB6-349900733093}"/>
    <cellStyle name="Merknad 2 2 7 6 6" xfId="7136" xr:uid="{3B8D78A0-AAEA-4E58-B188-B21A088708FF}"/>
    <cellStyle name="Merknad 2 2 7 7" xfId="2466" xr:uid="{E4697477-A4C1-423D-8C44-29A94356B1B6}"/>
    <cellStyle name="Merknad 2 2 7 7 2" xfId="2467" xr:uid="{051EBC20-009C-449E-9FCC-6294F05DE70D}"/>
    <cellStyle name="Merknad 2 2 7 7 2 2" xfId="19301" xr:uid="{63F2A9F4-AF98-4986-9091-B56FDA9ACDA3}"/>
    <cellStyle name="Merknad 2 2 7 7 2 3" xfId="19300" xr:uid="{CFAF3FDD-5A74-4E9E-819F-AE7B01B30033}"/>
    <cellStyle name="Merknad 2 2 7 7 3" xfId="19302" xr:uid="{70E53C5C-0468-4BB3-A9EF-C9BA251685C1}"/>
    <cellStyle name="Merknad 2 2 7 7 4" xfId="19303" xr:uid="{BA1FBF68-252F-4041-A044-988C832E11D8}"/>
    <cellStyle name="Merknad 2 2 7 7 5" xfId="19304" xr:uid="{C33EA5CB-04D9-42EC-8F9F-2E50A3F14C8B}"/>
    <cellStyle name="Merknad 2 2 7 7 6" xfId="7137" xr:uid="{5E6230EF-1BB5-47D2-8303-3A31665EB4EA}"/>
    <cellStyle name="Merknad 2 2 7 8" xfId="2468" xr:uid="{E6CD9C8E-AEE9-47F0-8CF8-AA38E7594639}"/>
    <cellStyle name="Merknad 2 2 7 8 2" xfId="19306" xr:uid="{6D0CA2C1-7829-433D-8C89-3015A9896212}"/>
    <cellStyle name="Merknad 2 2 7 8 3" xfId="19305" xr:uid="{7087778A-B3CA-4EB2-BD21-17B62B19294E}"/>
    <cellStyle name="Merknad 2 2 7 9" xfId="5355" xr:uid="{9EA6CFE9-0032-44C3-80B1-B53434483DB3}"/>
    <cellStyle name="Merknad 2 2 7 9 2" xfId="19307" xr:uid="{1DD7B5BE-A778-4DA0-A639-443508DF13EC}"/>
    <cellStyle name="Merknad 2 2 8" xfId="2469" xr:uid="{F4E7E470-4DA6-4103-888E-529BF03CD73D}"/>
    <cellStyle name="Merknad 2 2 8 10" xfId="5602" xr:uid="{25FE57BA-23B9-4936-9100-9A305D0478B1}"/>
    <cellStyle name="Merknad 2 2 8 10 2" xfId="19308" xr:uid="{C37E95D9-581C-4F84-8872-3F97D10EBBCC}"/>
    <cellStyle name="Merknad 2 2 8 11" xfId="5939" xr:uid="{1AC28402-4A6B-49DD-BD11-D2FA6FD1868E}"/>
    <cellStyle name="Merknad 2 2 8 11 2" xfId="19309" xr:uid="{47A18946-7F1F-49B3-B294-31F9FB14C1E0}"/>
    <cellStyle name="Merknad 2 2 8 12" xfId="6166" xr:uid="{49889C16-D82E-46C3-8215-493BD394EEBC}"/>
    <cellStyle name="Merknad 2 2 8 2" xfId="2470" xr:uid="{2B06E789-6B41-4389-9FC4-4A545C5C5129}"/>
    <cellStyle name="Merknad 2 2 8 2 2" xfId="2471" xr:uid="{E6ED63EA-D3F3-490F-9282-309E4204E410}"/>
    <cellStyle name="Merknad 2 2 8 2 2 2" xfId="19311" xr:uid="{1F77B104-DB57-49C1-A126-5A0FDF305F68}"/>
    <cellStyle name="Merknad 2 2 8 2 2 2 2" xfId="19312" xr:uid="{DF7339F6-EF63-49DD-90D1-51194CCC6AF9}"/>
    <cellStyle name="Merknad 2 2 8 2 2 3" xfId="19313" xr:uid="{DC50753C-69E6-413B-9EC3-EAE147D89E59}"/>
    <cellStyle name="Merknad 2 2 8 2 2 4" xfId="19314" xr:uid="{A3ED63BD-8D63-4680-A670-93206A7504F3}"/>
    <cellStyle name="Merknad 2 2 8 2 2 5" xfId="19310" xr:uid="{9CED7B20-6207-4A6C-9571-8DDDED2EEE08}"/>
    <cellStyle name="Merknad 2 2 8 2 3" xfId="19315" xr:uid="{C6ACFB1F-E49C-4A90-B822-33CCCB03D5C0}"/>
    <cellStyle name="Merknad 2 2 8 2 3 2" xfId="19316" xr:uid="{1D5856C4-EEC0-4705-8CF3-90D403B368F9}"/>
    <cellStyle name="Merknad 2 2 8 2 4" xfId="19317" xr:uid="{321F396F-6ABE-46DE-A92C-4A9AFD06F134}"/>
    <cellStyle name="Merknad 2 2 8 2 5" xfId="19318" xr:uid="{4F54F47D-A02B-4908-9E09-612A2FD35CA4}"/>
    <cellStyle name="Merknad 2 2 8 2 6" xfId="19319" xr:uid="{839C03B4-E87A-434F-98A8-43802A5497F9}"/>
    <cellStyle name="Merknad 2 2 8 2 7" xfId="7138" xr:uid="{CFCF1D43-64E5-450D-B5F7-50CD2C7E488B}"/>
    <cellStyle name="Merknad 2 2 8 3" xfId="2472" xr:uid="{D8A83C98-E286-410F-97FD-24390C705F4D}"/>
    <cellStyle name="Merknad 2 2 8 3 2" xfId="2473" xr:uid="{7AD7B738-6637-4CD8-AB78-BC81CE4798FF}"/>
    <cellStyle name="Merknad 2 2 8 3 2 2" xfId="19321" xr:uid="{B1DD8C66-237B-4D76-9E16-8807341E83C6}"/>
    <cellStyle name="Merknad 2 2 8 3 2 2 2" xfId="19322" xr:uid="{2A0DF104-E127-467A-90A6-B6FACC61F3AE}"/>
    <cellStyle name="Merknad 2 2 8 3 2 3" xfId="19323" xr:uid="{AE7983B5-5BE1-40CD-910E-F4562746F21D}"/>
    <cellStyle name="Merknad 2 2 8 3 2 4" xfId="19324" xr:uid="{D10BB5D6-9C18-4594-904C-59852F500469}"/>
    <cellStyle name="Merknad 2 2 8 3 2 5" xfId="19320" xr:uid="{59063A2F-DAAD-4B1D-8A78-DC408492959A}"/>
    <cellStyle name="Merknad 2 2 8 3 3" xfId="19325" xr:uid="{30B17064-F875-444A-A790-C07EE3A72C1C}"/>
    <cellStyle name="Merknad 2 2 8 3 3 2" xfId="19326" xr:uid="{1450C818-C740-40C2-84D9-6F6D7CED55A5}"/>
    <cellStyle name="Merknad 2 2 8 3 4" xfId="19327" xr:uid="{133B72E6-1361-44E8-BEC2-CE970334D4DE}"/>
    <cellStyle name="Merknad 2 2 8 3 5" xfId="19328" xr:uid="{694BD3D8-96FF-4BFC-89FE-3D3B73CCC5B6}"/>
    <cellStyle name="Merknad 2 2 8 3 6" xfId="19329" xr:uid="{199F97B6-4E8E-4F59-92D9-90129D2A41BC}"/>
    <cellStyle name="Merknad 2 2 8 3 7" xfId="7139" xr:uid="{28A17EE8-FE0D-4914-9BAA-DB785C826006}"/>
    <cellStyle name="Merknad 2 2 8 4" xfId="2474" xr:uid="{C0AC2E1E-5D43-4B4A-B8AF-35594DDA1C63}"/>
    <cellStyle name="Merknad 2 2 8 4 2" xfId="2475" xr:uid="{CBA1DE7E-FBC0-4F4C-AEC8-9DFA4437F1D4}"/>
    <cellStyle name="Merknad 2 2 8 4 2 2" xfId="19331" xr:uid="{A069EE3B-45AC-470E-BC39-692FE4C3D103}"/>
    <cellStyle name="Merknad 2 2 8 4 2 2 2" xfId="19332" xr:uid="{4BAF5FC6-18F8-4F37-BB01-5B15754475DE}"/>
    <cellStyle name="Merknad 2 2 8 4 2 3" xfId="19333" xr:uid="{2DAEE83D-E039-478F-AED0-BA0302ACFB2A}"/>
    <cellStyle name="Merknad 2 2 8 4 2 4" xfId="19334" xr:uid="{A100CE65-CFA8-4189-BCBA-14AE12EA3BC6}"/>
    <cellStyle name="Merknad 2 2 8 4 2 5" xfId="19330" xr:uid="{7CFDF2BD-FA67-49A7-9E9A-F3BC8261E389}"/>
    <cellStyle name="Merknad 2 2 8 4 3" xfId="19335" xr:uid="{A0D99330-06CA-493F-98FD-1126B1A28DC8}"/>
    <cellStyle name="Merknad 2 2 8 4 3 2" xfId="19336" xr:uid="{ACC9B8B7-A3D9-4B0E-A7DE-13CCC3920071}"/>
    <cellStyle name="Merknad 2 2 8 4 4" xfId="19337" xr:uid="{9CABB0C6-7124-4F31-BD2F-27A60C2D851F}"/>
    <cellStyle name="Merknad 2 2 8 4 5" xfId="19338" xr:uid="{02E5ED64-354C-41BB-8656-BCE6F225FCEF}"/>
    <cellStyle name="Merknad 2 2 8 4 6" xfId="19339" xr:uid="{0B3D7EE3-3C09-4625-91DF-8C266F21BD11}"/>
    <cellStyle name="Merknad 2 2 8 4 7" xfId="7140" xr:uid="{7B491BCE-3238-47B6-92B7-588AD6E6EC51}"/>
    <cellStyle name="Merknad 2 2 8 5" xfId="2476" xr:uid="{0BF1C6E9-E5E5-465A-8F1A-E23DC31CE5F9}"/>
    <cellStyle name="Merknad 2 2 8 5 2" xfId="2477" xr:uid="{3FB19A4D-C01A-4197-A279-833E3F425C93}"/>
    <cellStyle name="Merknad 2 2 8 5 2 2" xfId="19341" xr:uid="{A9FFDE87-FE0A-42AD-9E05-401BBFD0E08B}"/>
    <cellStyle name="Merknad 2 2 8 5 2 3" xfId="19340" xr:uid="{A17E6C80-352B-41D5-B026-A0C1A7E1B0A9}"/>
    <cellStyle name="Merknad 2 2 8 5 3" xfId="19342" xr:uid="{4E9271B6-730C-424D-BAD8-C6D1B491777C}"/>
    <cellStyle name="Merknad 2 2 8 5 4" xfId="19343" xr:uid="{5BBCA5FE-0734-4F50-B8DB-64E334743616}"/>
    <cellStyle name="Merknad 2 2 8 5 5" xfId="19344" xr:uid="{100FB7DA-52FE-414B-8FDF-FED97161C42B}"/>
    <cellStyle name="Merknad 2 2 8 5 6" xfId="7141" xr:uid="{1F3F62D9-C5E8-4B8A-8334-19133B653F2C}"/>
    <cellStyle name="Merknad 2 2 8 6" xfId="2478" xr:uid="{C15E5E9A-00C5-4F6E-805A-1EABD6E21AB7}"/>
    <cellStyle name="Merknad 2 2 8 6 2" xfId="2479" xr:uid="{E1CDDEEC-F3A9-44A1-9795-71EC3E928A12}"/>
    <cellStyle name="Merknad 2 2 8 6 2 2" xfId="19346" xr:uid="{647A3D21-3EAA-4A0F-A37A-DE0A5F8E80C1}"/>
    <cellStyle name="Merknad 2 2 8 6 2 3" xfId="19345" xr:uid="{8414890C-827B-4B7C-A87B-80E659E6034E}"/>
    <cellStyle name="Merknad 2 2 8 6 3" xfId="19347" xr:uid="{5E907007-F7E6-457D-B4EC-15B390EFA223}"/>
    <cellStyle name="Merknad 2 2 8 6 4" xfId="19348" xr:uid="{B1A1FF40-44F3-4D67-B787-E50DD0C0DE19}"/>
    <cellStyle name="Merknad 2 2 8 6 5" xfId="19349" xr:uid="{8E67A970-1D78-4C5E-8920-84C1310E86E9}"/>
    <cellStyle name="Merknad 2 2 8 6 6" xfId="7142" xr:uid="{CFA551B3-1491-45F3-90A4-73C50E59C062}"/>
    <cellStyle name="Merknad 2 2 8 7" xfId="2480" xr:uid="{6568E427-90B0-4AEB-A477-8645A2EDD2EE}"/>
    <cellStyle name="Merknad 2 2 8 7 2" xfId="2481" xr:uid="{7E63D05C-0AC5-4B1A-9E14-95BFD63F1348}"/>
    <cellStyle name="Merknad 2 2 8 7 2 2" xfId="19351" xr:uid="{40098350-4627-42E4-B087-B4D6C7E4F5E2}"/>
    <cellStyle name="Merknad 2 2 8 7 2 3" xfId="19350" xr:uid="{3F216D29-6C48-46FC-A051-173DE749AEB0}"/>
    <cellStyle name="Merknad 2 2 8 7 3" xfId="19352" xr:uid="{CAC5CFD6-6317-48AA-A37C-E0416DDE2A60}"/>
    <cellStyle name="Merknad 2 2 8 7 4" xfId="19353" xr:uid="{9975E89E-1CB9-45E9-9241-F48F9A272DE9}"/>
    <cellStyle name="Merknad 2 2 8 7 5" xfId="19354" xr:uid="{85B8FD84-48B5-4A51-A980-C5071CD0DA7A}"/>
    <cellStyle name="Merknad 2 2 8 7 6" xfId="7143" xr:uid="{E6A251A4-6C8B-4EFF-90DA-5A42EE1DDA63}"/>
    <cellStyle name="Merknad 2 2 8 8" xfId="2482" xr:uid="{628CB7B6-02A8-4123-A9B7-89CE024F5DFC}"/>
    <cellStyle name="Merknad 2 2 8 8 2" xfId="19356" xr:uid="{83B9253A-D720-4F85-9FF8-060CD8560B0C}"/>
    <cellStyle name="Merknad 2 2 8 8 3" xfId="19355" xr:uid="{542E2B93-8911-4457-9A9D-AC54AD54891B}"/>
    <cellStyle name="Merknad 2 2 8 9" xfId="5356" xr:uid="{D48C286D-DBD8-4A6A-B9E4-26C66DDE7696}"/>
    <cellStyle name="Merknad 2 2 8 9 2" xfId="19357" xr:uid="{852B2DA9-DBCC-4C6D-A9C9-00F3D66D9243}"/>
    <cellStyle name="Merknad 2 2 9" xfId="2483" xr:uid="{AFF1185E-5C47-464A-9274-D8DF0994222A}"/>
    <cellStyle name="Merknad 2 2 9 10" xfId="5603" xr:uid="{D08E1147-ED16-4B6B-9E4A-0AE5B056C001}"/>
    <cellStyle name="Merknad 2 2 9 10 2" xfId="19358" xr:uid="{8ABA4495-CE34-4B30-B24A-683CCBD0A059}"/>
    <cellStyle name="Merknad 2 2 9 11" xfId="5940" xr:uid="{3351B5C6-D983-41E5-ACA5-396350CAF199}"/>
    <cellStyle name="Merknad 2 2 9 11 2" xfId="19359" xr:uid="{806D3A1A-80D3-4EDA-A6C6-16BD7FF4B001}"/>
    <cellStyle name="Merknad 2 2 9 12" xfId="6167" xr:uid="{4756A3D9-8B45-415A-9572-C0AE23ED4705}"/>
    <cellStyle name="Merknad 2 2 9 2" xfId="2484" xr:uid="{BF84D1BE-7E46-453E-879F-852EBE924871}"/>
    <cellStyle name="Merknad 2 2 9 2 2" xfId="2485" xr:uid="{261D540C-A389-442F-A81A-826B874DFC41}"/>
    <cellStyle name="Merknad 2 2 9 2 2 2" xfId="19361" xr:uid="{B23EC512-2B43-452C-A039-8F30657C2ED0}"/>
    <cellStyle name="Merknad 2 2 9 2 2 2 2" xfId="19362" xr:uid="{CAE6BD95-B573-44A1-900C-0B652D11C340}"/>
    <cellStyle name="Merknad 2 2 9 2 2 3" xfId="19363" xr:uid="{44386CBF-E54F-47DB-A256-3B2A04C5EED5}"/>
    <cellStyle name="Merknad 2 2 9 2 2 4" xfId="19364" xr:uid="{14A4B810-84C3-4E34-B373-CE4418FDB671}"/>
    <cellStyle name="Merknad 2 2 9 2 2 5" xfId="19360" xr:uid="{6CE0231A-6050-4FA0-B6D2-333900B2A249}"/>
    <cellStyle name="Merknad 2 2 9 2 3" xfId="19365" xr:uid="{991EE3F8-136F-4A0A-9FDD-590837BCA2F2}"/>
    <cellStyle name="Merknad 2 2 9 2 3 2" xfId="19366" xr:uid="{F50956BD-5377-4F0E-99A1-FC03A07E5B31}"/>
    <cellStyle name="Merknad 2 2 9 2 4" xfId="19367" xr:uid="{BF49C08F-5372-44A9-898A-B2D64E382119}"/>
    <cellStyle name="Merknad 2 2 9 2 5" xfId="19368" xr:uid="{12FA0573-F79E-4408-8CDF-17DF01205DED}"/>
    <cellStyle name="Merknad 2 2 9 2 6" xfId="19369" xr:uid="{307BFAFD-E783-4752-AD45-37BDA8C85951}"/>
    <cellStyle name="Merknad 2 2 9 2 7" xfId="7144" xr:uid="{5ACF9446-1515-469B-BFDD-CC8017CFEF01}"/>
    <cellStyle name="Merknad 2 2 9 3" xfId="2486" xr:uid="{FDE52070-BC1A-45B4-A0F9-03E7D0E0BB41}"/>
    <cellStyle name="Merknad 2 2 9 3 2" xfId="2487" xr:uid="{B466D31A-089F-426F-88FA-1FFC8EA291DD}"/>
    <cellStyle name="Merknad 2 2 9 3 2 2" xfId="19371" xr:uid="{39C01FC1-BD33-4253-A29D-3947A71AAD91}"/>
    <cellStyle name="Merknad 2 2 9 3 2 2 2" xfId="19372" xr:uid="{66A934FE-C5ED-4CE5-A6AF-37C376800227}"/>
    <cellStyle name="Merknad 2 2 9 3 2 3" xfId="19373" xr:uid="{8246EDDB-790D-4E4B-9FF0-F3388FD149C3}"/>
    <cellStyle name="Merknad 2 2 9 3 2 4" xfId="19374" xr:uid="{303AE227-85E9-47C5-BF90-0430C494EFEC}"/>
    <cellStyle name="Merknad 2 2 9 3 2 5" xfId="19370" xr:uid="{AE740060-24AE-4887-9D95-1E2DBFF561FF}"/>
    <cellStyle name="Merknad 2 2 9 3 3" xfId="19375" xr:uid="{1C716E39-EF82-436A-8169-AA3DC9F2ED1F}"/>
    <cellStyle name="Merknad 2 2 9 3 3 2" xfId="19376" xr:uid="{F97F2F42-503F-40E2-BC0F-6E46A29660E7}"/>
    <cellStyle name="Merknad 2 2 9 3 4" xfId="19377" xr:uid="{5FB37491-DFF3-42E0-9916-9C7B25141A61}"/>
    <cellStyle name="Merknad 2 2 9 3 5" xfId="19378" xr:uid="{F0B67851-459E-4B07-B953-1E0E4D33C240}"/>
    <cellStyle name="Merknad 2 2 9 3 6" xfId="19379" xr:uid="{AE1C6CB5-B00F-42A8-91A8-5B4CDE032FB3}"/>
    <cellStyle name="Merknad 2 2 9 3 7" xfId="7145" xr:uid="{5D4ADE5B-CC74-4AF6-BB0D-2172B6A0F6B4}"/>
    <cellStyle name="Merknad 2 2 9 4" xfId="2488" xr:uid="{5A06D8F9-0DEA-4F08-82C8-76D58326948B}"/>
    <cellStyle name="Merknad 2 2 9 4 2" xfId="2489" xr:uid="{F621FC2F-730F-46F2-8F71-6B4037D61BFA}"/>
    <cellStyle name="Merknad 2 2 9 4 2 2" xfId="19381" xr:uid="{9BD78C9F-E92E-4225-A5EB-E8D50AD2ECC0}"/>
    <cellStyle name="Merknad 2 2 9 4 2 2 2" xfId="19382" xr:uid="{03D5D725-83B1-4343-821D-0AC888E34ED9}"/>
    <cellStyle name="Merknad 2 2 9 4 2 3" xfId="19383" xr:uid="{7E428FC1-2BF1-4302-8FBC-8A7A0039C3CE}"/>
    <cellStyle name="Merknad 2 2 9 4 2 4" xfId="19384" xr:uid="{2BDB61B9-89EC-48AE-8FA0-082C7DB19204}"/>
    <cellStyle name="Merknad 2 2 9 4 2 5" xfId="19380" xr:uid="{602BE6AF-A404-4F3C-B0EC-DDE82D33EBF9}"/>
    <cellStyle name="Merknad 2 2 9 4 3" xfId="19385" xr:uid="{44AFFDAF-A61D-400B-A0B6-46AEC462DD75}"/>
    <cellStyle name="Merknad 2 2 9 4 3 2" xfId="19386" xr:uid="{3855FDE8-6B91-43C7-8561-52FA060A3AC2}"/>
    <cellStyle name="Merknad 2 2 9 4 4" xfId="19387" xr:uid="{15EA2C8E-7724-4C9F-A1FA-7E3F6E8F58E9}"/>
    <cellStyle name="Merknad 2 2 9 4 5" xfId="19388" xr:uid="{05934F22-595F-4042-B2BF-C8D50F87DCEF}"/>
    <cellStyle name="Merknad 2 2 9 4 6" xfId="19389" xr:uid="{60E1B3A4-F7D5-40AE-83DF-AD1161F9B53B}"/>
    <cellStyle name="Merknad 2 2 9 4 7" xfId="7146" xr:uid="{59013A15-8D88-43AE-AE57-25262A763A89}"/>
    <cellStyle name="Merknad 2 2 9 5" xfId="2490" xr:uid="{917B86DF-8024-4827-826F-08B1D1EF69A3}"/>
    <cellStyle name="Merknad 2 2 9 5 2" xfId="2491" xr:uid="{DF46E332-617A-4BE1-98A6-8083C456785B}"/>
    <cellStyle name="Merknad 2 2 9 5 2 2" xfId="19391" xr:uid="{38F99849-6C51-43C9-943F-220351BEF2F9}"/>
    <cellStyle name="Merknad 2 2 9 5 2 3" xfId="19390" xr:uid="{12C70ECE-142A-4052-A141-EAC51BA24E48}"/>
    <cellStyle name="Merknad 2 2 9 5 3" xfId="19392" xr:uid="{D4864849-A956-4FAA-B534-95469EC964E9}"/>
    <cellStyle name="Merknad 2 2 9 5 4" xfId="19393" xr:uid="{5780CBD3-2091-4094-8FD6-281C0350571B}"/>
    <cellStyle name="Merknad 2 2 9 5 5" xfId="19394" xr:uid="{58E089F2-8712-41BD-B7ED-6C9BBCB84C47}"/>
    <cellStyle name="Merknad 2 2 9 5 6" xfId="7147" xr:uid="{92A2EF60-4EC2-4AD6-9967-4ECC5F197FCD}"/>
    <cellStyle name="Merknad 2 2 9 6" xfId="2492" xr:uid="{F6235D39-84E0-4CB4-9FE1-23DA893C8BDB}"/>
    <cellStyle name="Merknad 2 2 9 6 2" xfId="2493" xr:uid="{E87B9E07-AA8F-4422-88B9-B4185D9B8A41}"/>
    <cellStyle name="Merknad 2 2 9 6 2 2" xfId="19396" xr:uid="{325F3F47-BB41-4589-8F1E-B78B62898AEF}"/>
    <cellStyle name="Merknad 2 2 9 6 2 3" xfId="19395" xr:uid="{2ABC435B-AC40-43B2-9B9A-7D061759A537}"/>
    <cellStyle name="Merknad 2 2 9 6 3" xfId="19397" xr:uid="{7097FE7F-521C-4827-8EB4-998A33973FD2}"/>
    <cellStyle name="Merknad 2 2 9 6 4" xfId="19398" xr:uid="{E4D6BC42-3D4F-4AA7-99F7-6DDC206F2A25}"/>
    <cellStyle name="Merknad 2 2 9 6 5" xfId="19399" xr:uid="{ED116578-C351-4971-B878-1B0352B6CD7E}"/>
    <cellStyle name="Merknad 2 2 9 6 6" xfId="7148" xr:uid="{4932485D-84D1-4D49-828B-F6F443A47F97}"/>
    <cellStyle name="Merknad 2 2 9 7" xfId="2494" xr:uid="{E18CF9B1-E6FF-4755-845F-A1497D9D4E8B}"/>
    <cellStyle name="Merknad 2 2 9 7 2" xfId="2495" xr:uid="{C81758F8-F1CE-4161-BE3F-706B4920649E}"/>
    <cellStyle name="Merknad 2 2 9 7 2 2" xfId="19401" xr:uid="{224F6F1C-F6F3-46AD-A0FF-41E7A0EFDA2F}"/>
    <cellStyle name="Merknad 2 2 9 7 2 3" xfId="19400" xr:uid="{FC7F2BCD-4D1C-4AA3-975F-81CFC569A2A4}"/>
    <cellStyle name="Merknad 2 2 9 7 3" xfId="19402" xr:uid="{68D196C2-FAC1-40AA-8172-78E1882DFA8E}"/>
    <cellStyle name="Merknad 2 2 9 7 4" xfId="19403" xr:uid="{3587F94B-60A0-41C3-9532-EAE2AB7113A2}"/>
    <cellStyle name="Merknad 2 2 9 7 5" xfId="19404" xr:uid="{8D73C2BB-ACCD-401C-82DE-74E1124EBC08}"/>
    <cellStyle name="Merknad 2 2 9 7 6" xfId="7149" xr:uid="{0752290C-FA7E-437D-B3D2-DC7B496BD076}"/>
    <cellStyle name="Merknad 2 2 9 8" xfId="2496" xr:uid="{DB188992-90C8-4BDA-BEF9-A926F906887E}"/>
    <cellStyle name="Merknad 2 2 9 8 2" xfId="19406" xr:uid="{4253A16C-8C2F-4885-BC74-C0F282A9E78D}"/>
    <cellStyle name="Merknad 2 2 9 8 3" xfId="19405" xr:uid="{C4E2B643-DF63-4B18-9DBC-A50FB28222E1}"/>
    <cellStyle name="Merknad 2 2 9 9" xfId="5357" xr:uid="{8CD70766-D9D1-460A-A545-0B8461534886}"/>
    <cellStyle name="Merknad 2 2 9 9 2" xfId="19407" xr:uid="{94EEE3F0-0DDA-4DD5-9C34-9943F3CAD59C}"/>
    <cellStyle name="Merknad 2 20" xfId="2497" xr:uid="{81B140C1-04A2-4208-B522-149E1E4A3A5C}"/>
    <cellStyle name="Merknad 2 20 10" xfId="5604" xr:uid="{7A6449A9-0802-4764-9FB1-FAABD9596D77}"/>
    <cellStyle name="Merknad 2 20 10 2" xfId="19408" xr:uid="{BADA529F-E4CE-408B-A750-974CE7928AB6}"/>
    <cellStyle name="Merknad 2 20 11" xfId="5941" xr:uid="{9ACF8483-680F-4D2F-BFE6-F976B916870F}"/>
    <cellStyle name="Merknad 2 20 11 2" xfId="19409" xr:uid="{9E98A2DA-4637-4220-A1D1-8D0C070785D8}"/>
    <cellStyle name="Merknad 2 20 12" xfId="6168" xr:uid="{8742023B-9219-4BC1-8719-61D0E9821B3A}"/>
    <cellStyle name="Merknad 2 20 2" xfId="2498" xr:uid="{F712F132-F307-4FF3-A44C-091DCE3B4F5E}"/>
    <cellStyle name="Merknad 2 20 2 2" xfId="2499" xr:uid="{EDED9E18-8CED-460F-963A-BA26E697DDCE}"/>
    <cellStyle name="Merknad 2 20 2 2 2" xfId="19411" xr:uid="{D82F5E0B-29DF-4CD4-86C4-F64981B984AC}"/>
    <cellStyle name="Merknad 2 20 2 2 2 2" xfId="19412" xr:uid="{E3DB7C48-42B5-4D74-B12F-445AE9998B77}"/>
    <cellStyle name="Merknad 2 20 2 2 3" xfId="19413" xr:uid="{670D3989-DFB4-49DF-9462-46EF6740C723}"/>
    <cellStyle name="Merknad 2 20 2 2 4" xfId="19414" xr:uid="{8C84E932-6188-4F8D-B849-4CFFA972D374}"/>
    <cellStyle name="Merknad 2 20 2 2 5" xfId="19410" xr:uid="{5CB4A1A1-DAE1-44A6-8F8C-321FB4C49BDE}"/>
    <cellStyle name="Merknad 2 20 2 3" xfId="19415" xr:uid="{FB4EE813-314E-4F59-A6AC-6FE04D332B06}"/>
    <cellStyle name="Merknad 2 20 2 3 2" xfId="19416" xr:uid="{ABC22FB4-91A9-470F-A385-62D78AD24CA9}"/>
    <cellStyle name="Merknad 2 20 2 4" xfId="19417" xr:uid="{8E035608-99B3-44B1-996D-CE396033A9C6}"/>
    <cellStyle name="Merknad 2 20 2 5" xfId="19418" xr:uid="{C12CCDBC-132F-4004-9EC8-E9F01BAB2D3B}"/>
    <cellStyle name="Merknad 2 20 2 6" xfId="19419" xr:uid="{3EDE1E8F-66D1-4BAA-AD7A-996E49DBC544}"/>
    <cellStyle name="Merknad 2 20 2 7" xfId="7150" xr:uid="{53B0FFA8-8797-4D69-A200-054A9D52F600}"/>
    <cellStyle name="Merknad 2 20 3" xfId="2500" xr:uid="{50921498-4169-45E3-B04A-D0D295D1D95B}"/>
    <cellStyle name="Merknad 2 20 3 2" xfId="2501" xr:uid="{F8816A61-34D5-430C-9106-5DC1EAA6DA62}"/>
    <cellStyle name="Merknad 2 20 3 2 2" xfId="19421" xr:uid="{01CDADEA-D388-4826-9444-151CB0EB577E}"/>
    <cellStyle name="Merknad 2 20 3 2 2 2" xfId="19422" xr:uid="{1A1D6A85-0E16-46D8-BD9C-3B7939A3404C}"/>
    <cellStyle name="Merknad 2 20 3 2 3" xfId="19423" xr:uid="{4009CE71-157A-4B34-AF35-A43E92F3019F}"/>
    <cellStyle name="Merknad 2 20 3 2 4" xfId="19424" xr:uid="{214A937E-0A7B-432F-A271-866248E68300}"/>
    <cellStyle name="Merknad 2 20 3 2 5" xfId="19420" xr:uid="{91FC3D3F-8FB7-4FEE-8FE6-030140FF2916}"/>
    <cellStyle name="Merknad 2 20 3 3" xfId="19425" xr:uid="{C785E8FD-2FB8-4099-88A6-7BABDE78BA2F}"/>
    <cellStyle name="Merknad 2 20 3 3 2" xfId="19426" xr:uid="{7A911E29-6C08-47E3-B469-040716AE79B6}"/>
    <cellStyle name="Merknad 2 20 3 4" xfId="19427" xr:uid="{9A52C014-970F-4DC8-8B0D-9F3E1496FA92}"/>
    <cellStyle name="Merknad 2 20 3 5" xfId="19428" xr:uid="{CB3A6149-E8C4-48A6-84C0-DB8F04B1BD0B}"/>
    <cellStyle name="Merknad 2 20 3 6" xfId="19429" xr:uid="{8D1FBDAA-84F2-42D6-8776-F53466C1E2F4}"/>
    <cellStyle name="Merknad 2 20 3 7" xfId="7151" xr:uid="{23492A69-FB35-4CAB-A8A2-91452323A4B0}"/>
    <cellStyle name="Merknad 2 20 4" xfId="2502" xr:uid="{3187FA91-94D9-4045-A384-3C9B93D77423}"/>
    <cellStyle name="Merknad 2 20 4 2" xfId="2503" xr:uid="{20686126-5A7C-457D-933B-B127B6D7B45A}"/>
    <cellStyle name="Merknad 2 20 4 2 2" xfId="19431" xr:uid="{AE85ABA4-2737-4BFD-9329-AEEFA78D9826}"/>
    <cellStyle name="Merknad 2 20 4 2 2 2" xfId="19432" xr:uid="{53213595-A7CC-4779-A960-A0C7AC5421B7}"/>
    <cellStyle name="Merknad 2 20 4 2 3" xfId="19433" xr:uid="{4A694340-D776-47C3-9D8D-212C9D23944E}"/>
    <cellStyle name="Merknad 2 20 4 2 4" xfId="19434" xr:uid="{4257430C-FA22-4CBE-8954-078E5EA4FB9C}"/>
    <cellStyle name="Merknad 2 20 4 2 5" xfId="19430" xr:uid="{CA6F2803-BE6E-4252-9D42-D93A9E9A3B77}"/>
    <cellStyle name="Merknad 2 20 4 3" xfId="19435" xr:uid="{91AB36DE-B6C2-45E8-B416-68ADAA116D9B}"/>
    <cellStyle name="Merknad 2 20 4 3 2" xfId="19436" xr:uid="{60041AE7-8A53-4B57-9867-03A8A48A3151}"/>
    <cellStyle name="Merknad 2 20 4 4" xfId="19437" xr:uid="{0FFA9132-0D8E-4BE0-9A69-78C83153E128}"/>
    <cellStyle name="Merknad 2 20 4 5" xfId="19438" xr:uid="{C42C51F6-EA88-4DC8-A771-107EE19A28C7}"/>
    <cellStyle name="Merknad 2 20 4 6" xfId="19439" xr:uid="{3007680B-B282-41E1-92D0-A17F22266623}"/>
    <cellStyle name="Merknad 2 20 4 7" xfId="7152" xr:uid="{BACFFD00-8D36-4D77-A5EA-206A42A62CB9}"/>
    <cellStyle name="Merknad 2 20 5" xfId="2504" xr:uid="{9873C933-D19A-4D20-AA48-6FF7049B1191}"/>
    <cellStyle name="Merknad 2 20 5 2" xfId="2505" xr:uid="{B6DC43D2-3BB7-49B7-B0E7-5A140320200E}"/>
    <cellStyle name="Merknad 2 20 5 2 2" xfId="19441" xr:uid="{CEBBF9FA-75DD-450A-8DBF-F31B560091EC}"/>
    <cellStyle name="Merknad 2 20 5 2 3" xfId="19440" xr:uid="{1D594828-4156-47B8-97D1-56C0EF92AAB1}"/>
    <cellStyle name="Merknad 2 20 5 3" xfId="19442" xr:uid="{1E530049-906E-4416-8694-73A1EB42F9F6}"/>
    <cellStyle name="Merknad 2 20 5 4" xfId="19443" xr:uid="{C04D00A4-1729-4AA8-9E40-FB3286F0800F}"/>
    <cellStyle name="Merknad 2 20 5 5" xfId="19444" xr:uid="{66955C9B-7995-44FB-A4EC-C6BF0E6846A5}"/>
    <cellStyle name="Merknad 2 20 5 6" xfId="7153" xr:uid="{95181D98-8708-494B-A917-4F93F4DACE02}"/>
    <cellStyle name="Merknad 2 20 6" xfId="2506" xr:uid="{70AB3E36-BFDB-4C64-8E52-CFD8618E34C1}"/>
    <cellStyle name="Merknad 2 20 6 2" xfId="2507" xr:uid="{A2DBC636-FCAD-4C79-85F5-E844638FF9FA}"/>
    <cellStyle name="Merknad 2 20 6 2 2" xfId="19446" xr:uid="{2AC8AC09-A4A6-4521-914A-992A471D50DC}"/>
    <cellStyle name="Merknad 2 20 6 2 3" xfId="19445" xr:uid="{8D88DBD0-9570-4C6C-8C08-9A051DA72AF0}"/>
    <cellStyle name="Merknad 2 20 6 3" xfId="19447" xr:uid="{55301CAC-34D8-44CC-B305-63F464DDEF36}"/>
    <cellStyle name="Merknad 2 20 6 4" xfId="19448" xr:uid="{686C9970-AEB0-4F83-9E69-C0B1F9F21A15}"/>
    <cellStyle name="Merknad 2 20 6 5" xfId="19449" xr:uid="{253C0487-4FFE-497E-92E5-825E5852502E}"/>
    <cellStyle name="Merknad 2 20 6 6" xfId="7154" xr:uid="{AF44CDB3-1A19-42F7-868A-0943B1E7D290}"/>
    <cellStyle name="Merknad 2 20 7" xfId="2508" xr:uid="{5173C93A-E131-4740-9DBF-25D4E52E0026}"/>
    <cellStyle name="Merknad 2 20 7 2" xfId="2509" xr:uid="{174679E5-590F-4F18-9D54-D757581F0393}"/>
    <cellStyle name="Merknad 2 20 7 2 2" xfId="19451" xr:uid="{0E10AAEA-E948-4521-A5CC-2950ACE1FBC3}"/>
    <cellStyle name="Merknad 2 20 7 2 3" xfId="19450" xr:uid="{136515D3-18B3-4E48-B3AE-32DF183D6CE3}"/>
    <cellStyle name="Merknad 2 20 7 3" xfId="19452" xr:uid="{AA89C975-F4A4-420E-AE00-9092AE9AA964}"/>
    <cellStyle name="Merknad 2 20 7 4" xfId="19453" xr:uid="{5366F5EB-CD16-4942-8595-8B6D703B6C93}"/>
    <cellStyle name="Merknad 2 20 7 5" xfId="19454" xr:uid="{57DC4A64-6B33-4A1F-9271-3024B7F15743}"/>
    <cellStyle name="Merknad 2 20 7 6" xfId="7155" xr:uid="{E35743A2-0A81-45F6-ABA0-6FD3E2C62E2F}"/>
    <cellStyle name="Merknad 2 20 8" xfId="2510" xr:uid="{C50DA08C-6029-4F02-99F7-A6FFB0EA50EF}"/>
    <cellStyle name="Merknad 2 20 8 2" xfId="19456" xr:uid="{08D482AC-61B7-4305-A964-3FDAFA8A8139}"/>
    <cellStyle name="Merknad 2 20 8 3" xfId="19455" xr:uid="{989A5D36-5A52-40EE-8E01-5B1AD31C294E}"/>
    <cellStyle name="Merknad 2 20 9" xfId="5358" xr:uid="{864AA051-CA28-41CD-899A-CA7C72170044}"/>
    <cellStyle name="Merknad 2 20 9 2" xfId="19457" xr:uid="{C5F15DBB-0515-4CA1-A2FF-DC03102ED201}"/>
    <cellStyle name="Merknad 2 21" xfId="2511" xr:uid="{4AFBD406-4A38-4EE8-8E84-4F81501F9337}"/>
    <cellStyle name="Merknad 2 21 10" xfId="5605" xr:uid="{7F069B4B-68C4-42DC-AD9D-EEF9641F1FD6}"/>
    <cellStyle name="Merknad 2 21 10 2" xfId="19458" xr:uid="{834F8A09-E79D-440A-AC56-AD5728A13082}"/>
    <cellStyle name="Merknad 2 21 11" xfId="5942" xr:uid="{B4DEAECB-CE3D-4B48-B65B-1A4925C8612C}"/>
    <cellStyle name="Merknad 2 21 11 2" xfId="19459" xr:uid="{85B5486C-FB6B-4C51-9FAD-83A66093F4B9}"/>
    <cellStyle name="Merknad 2 21 12" xfId="6169" xr:uid="{B504EB8D-A0BD-4247-B9C7-55CF4507B09E}"/>
    <cellStyle name="Merknad 2 21 2" xfId="2512" xr:uid="{288FA361-DC6C-4088-BA18-B92BBAE682C0}"/>
    <cellStyle name="Merknad 2 21 2 2" xfId="2513" xr:uid="{1F8BC7F9-4A67-46DE-A45D-436C10FAB6CC}"/>
    <cellStyle name="Merknad 2 21 2 2 2" xfId="19461" xr:uid="{0B9380A5-0B7A-40C5-8DC4-CE543376E627}"/>
    <cellStyle name="Merknad 2 21 2 2 2 2" xfId="19462" xr:uid="{5BD2D177-3A65-4690-9900-46CC3C057295}"/>
    <cellStyle name="Merknad 2 21 2 2 3" xfId="19463" xr:uid="{2BDDC70D-483B-4EB0-9FC1-69129391CDB3}"/>
    <cellStyle name="Merknad 2 21 2 2 4" xfId="19464" xr:uid="{B99CD25B-CA10-4439-A3C9-A057B429D6A9}"/>
    <cellStyle name="Merknad 2 21 2 2 5" xfId="19460" xr:uid="{1857D266-E4B7-44E0-9599-7AAF0D8D69B3}"/>
    <cellStyle name="Merknad 2 21 2 3" xfId="19465" xr:uid="{46A9A6B5-28D3-4AF3-AD33-330887676214}"/>
    <cellStyle name="Merknad 2 21 2 3 2" xfId="19466" xr:uid="{1D38DF8B-CA5A-4CAD-99F8-77104C2CCA21}"/>
    <cellStyle name="Merknad 2 21 2 4" xfId="19467" xr:uid="{0C909490-8F23-4221-97B5-B95E503FAC7F}"/>
    <cellStyle name="Merknad 2 21 2 5" xfId="19468" xr:uid="{1304B655-7430-40E5-B8A2-EC7B21ED353F}"/>
    <cellStyle name="Merknad 2 21 2 6" xfId="19469" xr:uid="{24260A17-BAB9-4E90-BF74-00C149B7286A}"/>
    <cellStyle name="Merknad 2 21 2 7" xfId="7156" xr:uid="{55CDB6E3-CB32-4B41-9F27-B578DEBB051A}"/>
    <cellStyle name="Merknad 2 21 3" xfId="2514" xr:uid="{7CB5B10D-D644-43D2-AD7E-44A3212FB6DC}"/>
    <cellStyle name="Merknad 2 21 3 2" xfId="2515" xr:uid="{964A9943-6362-4231-AF97-9AF478E16DF9}"/>
    <cellStyle name="Merknad 2 21 3 2 2" xfId="19471" xr:uid="{E1ADF728-2354-43E5-B88B-9E1E847F0FFB}"/>
    <cellStyle name="Merknad 2 21 3 2 2 2" xfId="19472" xr:uid="{7D9BC787-349B-4F8E-80C3-C47929585886}"/>
    <cellStyle name="Merknad 2 21 3 2 3" xfId="19473" xr:uid="{D43BE09F-D36A-4B5D-818F-6148A292C0BD}"/>
    <cellStyle name="Merknad 2 21 3 2 4" xfId="19474" xr:uid="{E7DD0132-73BB-4887-8A37-B3B102E4A338}"/>
    <cellStyle name="Merknad 2 21 3 2 5" xfId="19470" xr:uid="{62F243C1-3906-4501-9900-0450B387CD27}"/>
    <cellStyle name="Merknad 2 21 3 3" xfId="19475" xr:uid="{B776C78E-B365-4F7C-A896-1BA7B1886A05}"/>
    <cellStyle name="Merknad 2 21 3 3 2" xfId="19476" xr:uid="{9E2FA15F-F8D8-4A16-92A7-702FB933CBFF}"/>
    <cellStyle name="Merknad 2 21 3 4" xfId="19477" xr:uid="{88E005CF-1832-4524-8ED2-CE7CA17CC6C8}"/>
    <cellStyle name="Merknad 2 21 3 5" xfId="19478" xr:uid="{752E8B58-B5AC-4B9B-8619-19BBA1EF760D}"/>
    <cellStyle name="Merknad 2 21 3 6" xfId="19479" xr:uid="{40D3DA21-49F6-46C0-B808-F3D0FA0148B2}"/>
    <cellStyle name="Merknad 2 21 3 7" xfId="7157" xr:uid="{A52CFCF5-8776-4B58-B9F5-811F67615492}"/>
    <cellStyle name="Merknad 2 21 4" xfId="2516" xr:uid="{CCDFE23F-32AA-4922-9487-B74CE4C42A08}"/>
    <cellStyle name="Merknad 2 21 4 2" xfId="2517" xr:uid="{DEE84EFA-6B65-4F6D-8C0F-28F4DD625A52}"/>
    <cellStyle name="Merknad 2 21 4 2 2" xfId="19481" xr:uid="{ED3DE11F-B16F-4605-B225-DC513B4572BE}"/>
    <cellStyle name="Merknad 2 21 4 2 2 2" xfId="19482" xr:uid="{03B142D3-5797-458F-819C-E5E6C135A938}"/>
    <cellStyle name="Merknad 2 21 4 2 3" xfId="19483" xr:uid="{435EF52A-6774-427F-8D51-201BB31A5C4C}"/>
    <cellStyle name="Merknad 2 21 4 2 4" xfId="19484" xr:uid="{BC6BE1DC-C41D-4384-8C5C-12CB65229AA5}"/>
    <cellStyle name="Merknad 2 21 4 2 5" xfId="19480" xr:uid="{3A391B10-0C94-4BB9-A6F3-F2C4B09757CD}"/>
    <cellStyle name="Merknad 2 21 4 3" xfId="19485" xr:uid="{68CAEF6C-0D3B-45E2-9A4F-A4239903CB11}"/>
    <cellStyle name="Merknad 2 21 4 3 2" xfId="19486" xr:uid="{8E89BB08-9565-4493-80A6-3E642AADD2D8}"/>
    <cellStyle name="Merknad 2 21 4 4" xfId="19487" xr:uid="{7E32DC05-0DD2-49BF-AC8B-A2FC7F4856E2}"/>
    <cellStyle name="Merknad 2 21 4 5" xfId="19488" xr:uid="{822F8021-13A7-4D57-B970-D8EAE8C74A37}"/>
    <cellStyle name="Merknad 2 21 4 6" xfId="19489" xr:uid="{9DEA8033-9E33-49FB-A33A-62BF27864162}"/>
    <cellStyle name="Merknad 2 21 4 7" xfId="7158" xr:uid="{02432EB4-F686-4971-A35E-016D9B73B87F}"/>
    <cellStyle name="Merknad 2 21 5" xfId="2518" xr:uid="{B1EF03F5-4E66-40B3-8FF5-D3BF940A76A5}"/>
    <cellStyle name="Merknad 2 21 5 2" xfId="2519" xr:uid="{F4C0EBD8-5918-4BE7-BB19-49BF352F030F}"/>
    <cellStyle name="Merknad 2 21 5 2 2" xfId="19491" xr:uid="{3D3FAE39-49B6-4665-B9C8-039520D93B30}"/>
    <cellStyle name="Merknad 2 21 5 2 3" xfId="19490" xr:uid="{441DE924-8D71-4182-89FC-CFE69B84E648}"/>
    <cellStyle name="Merknad 2 21 5 3" xfId="19492" xr:uid="{C4C15A96-5DEF-4ACF-B179-CFADB4541149}"/>
    <cellStyle name="Merknad 2 21 5 4" xfId="19493" xr:uid="{8377DA1B-0BCD-4C76-B0BA-744162612462}"/>
    <cellStyle name="Merknad 2 21 5 5" xfId="19494" xr:uid="{F25B4CEF-FC36-42D0-BF72-41E13D40B452}"/>
    <cellStyle name="Merknad 2 21 5 6" xfId="7159" xr:uid="{DD93F944-1161-425A-8929-A3FD302E5888}"/>
    <cellStyle name="Merknad 2 21 6" xfId="2520" xr:uid="{B27E7054-45C1-48D4-94E0-01B7EC1B1092}"/>
    <cellStyle name="Merknad 2 21 6 2" xfId="2521" xr:uid="{D6F437C8-DFD8-446D-A91E-8D99DCF3D847}"/>
    <cellStyle name="Merknad 2 21 6 2 2" xfId="19496" xr:uid="{D34F8EBB-A889-466D-92BC-DFCA91A76C54}"/>
    <cellStyle name="Merknad 2 21 6 2 3" xfId="19495" xr:uid="{10B9CDEC-0464-42F2-84EF-8E380554FE45}"/>
    <cellStyle name="Merknad 2 21 6 3" xfId="19497" xr:uid="{D5F702ED-71A6-4153-99F2-EE4BA4039806}"/>
    <cellStyle name="Merknad 2 21 6 4" xfId="19498" xr:uid="{649FC40F-5665-4C3C-AE08-E6B63D12A611}"/>
    <cellStyle name="Merknad 2 21 6 5" xfId="19499" xr:uid="{CDD77940-21A1-4DEA-9614-85155FB7604C}"/>
    <cellStyle name="Merknad 2 21 6 6" xfId="7160" xr:uid="{DA042DDC-9A21-4DE9-B9B9-2EF669B4DD82}"/>
    <cellStyle name="Merknad 2 21 7" xfId="2522" xr:uid="{D221194B-5699-4E9D-8022-F9B2C71D63A2}"/>
    <cellStyle name="Merknad 2 21 7 2" xfId="2523" xr:uid="{7AFC5DEC-5B50-4FE0-977C-6A946F25857F}"/>
    <cellStyle name="Merknad 2 21 7 2 2" xfId="19501" xr:uid="{03117635-A0D3-41A3-9FEC-F3C334749006}"/>
    <cellStyle name="Merknad 2 21 7 2 3" xfId="19500" xr:uid="{60C4E1D7-A541-4B85-829E-937412EE540F}"/>
    <cellStyle name="Merknad 2 21 7 3" xfId="19502" xr:uid="{A64C0263-0E2C-41AC-97D5-A4E04E74DDBF}"/>
    <cellStyle name="Merknad 2 21 7 4" xfId="19503" xr:uid="{918247E3-0EDF-4F6F-A680-1602FB78089F}"/>
    <cellStyle name="Merknad 2 21 7 5" xfId="19504" xr:uid="{EB9F0A88-07C3-4EFE-81F3-38E4F4EF3D0D}"/>
    <cellStyle name="Merknad 2 21 7 6" xfId="7161" xr:uid="{33F93D45-5BD6-4D86-87C8-12666CE8C477}"/>
    <cellStyle name="Merknad 2 21 8" xfId="2524" xr:uid="{1E06B2AB-20F1-4B5B-9E79-001946F91C88}"/>
    <cellStyle name="Merknad 2 21 8 2" xfId="19506" xr:uid="{32295351-4C7C-438D-B563-B511E6821C98}"/>
    <cellStyle name="Merknad 2 21 8 3" xfId="19505" xr:uid="{2590560F-6B63-44BA-9B5B-7B9AE34755A4}"/>
    <cellStyle name="Merknad 2 21 9" xfId="5359" xr:uid="{93809E46-E0BE-4082-A7CC-373297E20B3A}"/>
    <cellStyle name="Merknad 2 21 9 2" xfId="19507" xr:uid="{3DE13DA7-8638-498A-A37B-B62896CFAAB8}"/>
    <cellStyle name="Merknad 2 22" xfId="2525" xr:uid="{4D6701ED-2FA7-484C-B4E7-A00BE04FED5F}"/>
    <cellStyle name="Merknad 2 22 10" xfId="5606" xr:uid="{75DD63EF-018A-4791-B86A-0CEA0F28F155}"/>
    <cellStyle name="Merknad 2 22 10 2" xfId="19508" xr:uid="{92BC0451-6841-4ABB-8D1C-C81A3C8B3750}"/>
    <cellStyle name="Merknad 2 22 11" xfId="5943" xr:uid="{7FC3B9A2-F242-4D64-B872-B60AA864C25A}"/>
    <cellStyle name="Merknad 2 22 11 2" xfId="19509" xr:uid="{08553818-7C83-4BE2-A4D1-3CF4C75C43A9}"/>
    <cellStyle name="Merknad 2 22 12" xfId="6170" xr:uid="{D473A651-C029-4574-98AF-EFBD36B0D4EB}"/>
    <cellStyle name="Merknad 2 22 2" xfId="2526" xr:uid="{70958527-B0C0-4964-B8F1-7009952E1358}"/>
    <cellStyle name="Merknad 2 22 2 2" xfId="2527" xr:uid="{6ACC13B8-4932-419C-AE76-A4761156AC1E}"/>
    <cellStyle name="Merknad 2 22 2 2 2" xfId="19511" xr:uid="{B53E8CE9-D020-4A5D-B076-4A804A3DEADF}"/>
    <cellStyle name="Merknad 2 22 2 2 2 2" xfId="19512" xr:uid="{3B21FDF1-B798-40A7-B070-A5DA51530797}"/>
    <cellStyle name="Merknad 2 22 2 2 3" xfId="19513" xr:uid="{E56D2E80-5534-4016-B0BC-0D588F867020}"/>
    <cellStyle name="Merknad 2 22 2 2 4" xfId="19514" xr:uid="{B6B62B40-1B67-4F7F-A739-C0193C16F762}"/>
    <cellStyle name="Merknad 2 22 2 2 5" xfId="19510" xr:uid="{E2D3E1D1-D68C-433B-B5DD-7CCDC3B716A6}"/>
    <cellStyle name="Merknad 2 22 2 3" xfId="19515" xr:uid="{CD4EA336-AA61-4BD5-AE77-559C02A8565B}"/>
    <cellStyle name="Merknad 2 22 2 3 2" xfId="19516" xr:uid="{22446D43-3496-4D64-B34E-3E1D9DA4BB22}"/>
    <cellStyle name="Merknad 2 22 2 4" xfId="19517" xr:uid="{EF0F13A0-EF11-49C2-88B0-3FDC985FEE65}"/>
    <cellStyle name="Merknad 2 22 2 5" xfId="19518" xr:uid="{4AEBAE79-556B-4552-B996-5B270400549B}"/>
    <cellStyle name="Merknad 2 22 2 6" xfId="19519" xr:uid="{8A95337C-2D45-4C21-AF9B-48B3FFDA8C42}"/>
    <cellStyle name="Merknad 2 22 2 7" xfId="7162" xr:uid="{97EDBBD4-34BD-48A1-933F-745E1D079AAC}"/>
    <cellStyle name="Merknad 2 22 3" xfId="2528" xr:uid="{94AB127F-2E82-46DA-9B4E-92375E7BF402}"/>
    <cellStyle name="Merknad 2 22 3 2" xfId="2529" xr:uid="{1FEB9981-411B-4B25-9BB9-D60E338E77C2}"/>
    <cellStyle name="Merknad 2 22 3 2 2" xfId="19521" xr:uid="{30D6A333-DF2B-4872-9E70-88D37D5DFB63}"/>
    <cellStyle name="Merknad 2 22 3 2 2 2" xfId="19522" xr:uid="{CD0853C4-0127-4450-BD1D-C41C348E14BD}"/>
    <cellStyle name="Merknad 2 22 3 2 3" xfId="19523" xr:uid="{2ECF3341-70EB-41E9-A215-304688D3FCDF}"/>
    <cellStyle name="Merknad 2 22 3 2 4" xfId="19524" xr:uid="{2C632D95-520E-4DED-B6F0-0B85B07D8021}"/>
    <cellStyle name="Merknad 2 22 3 2 5" xfId="19520" xr:uid="{1CA3A3F2-FEEB-43DF-B66F-4E295FA2E078}"/>
    <cellStyle name="Merknad 2 22 3 3" xfId="19525" xr:uid="{05A1C3A0-DEC1-48A9-8BD5-EBBB8CC8B2B4}"/>
    <cellStyle name="Merknad 2 22 3 3 2" xfId="19526" xr:uid="{C50D2FBF-FEC9-41BC-8CB0-F51BABC0FB60}"/>
    <cellStyle name="Merknad 2 22 3 4" xfId="19527" xr:uid="{05CAD390-2FE1-457A-AAAD-C5F0BC90E362}"/>
    <cellStyle name="Merknad 2 22 3 5" xfId="19528" xr:uid="{2DA68AA2-6ACD-4F55-9939-A0C6CB08AAB5}"/>
    <cellStyle name="Merknad 2 22 3 6" xfId="19529" xr:uid="{2A336AE4-A097-426F-A042-1881EB6C0ED6}"/>
    <cellStyle name="Merknad 2 22 3 7" xfId="7163" xr:uid="{8C0B5890-92AB-46B5-B73E-407462DA8BFC}"/>
    <cellStyle name="Merknad 2 22 4" xfId="2530" xr:uid="{C5CAEECC-B634-4D08-A9BA-5B5D34C9B0E5}"/>
    <cellStyle name="Merknad 2 22 4 2" xfId="2531" xr:uid="{A328D893-474E-40E4-A7DE-AE5ED3DD2ADC}"/>
    <cellStyle name="Merknad 2 22 4 2 2" xfId="19531" xr:uid="{3F4871B2-3DC7-449D-997F-070795DE5BBC}"/>
    <cellStyle name="Merknad 2 22 4 2 2 2" xfId="19532" xr:uid="{37A8F30B-C161-4CFE-AA72-7499E22CB1DF}"/>
    <cellStyle name="Merknad 2 22 4 2 3" xfId="19533" xr:uid="{751DEFFF-E1FC-4421-B1C8-F18EEFFD8E32}"/>
    <cellStyle name="Merknad 2 22 4 2 4" xfId="19534" xr:uid="{1DC37C37-CBEA-4AD6-B6E4-7F75582D41A7}"/>
    <cellStyle name="Merknad 2 22 4 2 5" xfId="19530" xr:uid="{20D46FDA-572E-4D9C-AAFC-D3CF31929F8D}"/>
    <cellStyle name="Merknad 2 22 4 3" xfId="19535" xr:uid="{790DA7BA-EEF1-4378-AAF8-FF60BB1988F9}"/>
    <cellStyle name="Merknad 2 22 4 3 2" xfId="19536" xr:uid="{C596FB28-97D4-4AC8-BA7D-D1ACB54646CB}"/>
    <cellStyle name="Merknad 2 22 4 4" xfId="19537" xr:uid="{2EA9ED98-147C-42AB-B1C1-3317E55A2D0A}"/>
    <cellStyle name="Merknad 2 22 4 5" xfId="19538" xr:uid="{88CD2E03-373B-460D-B28D-9E45AD0598E5}"/>
    <cellStyle name="Merknad 2 22 4 6" xfId="19539" xr:uid="{9E495412-1E52-4BCB-AC75-EF00089FB8EE}"/>
    <cellStyle name="Merknad 2 22 4 7" xfId="7164" xr:uid="{B2542976-D9F7-4FB1-A667-D86C49D29E4A}"/>
    <cellStyle name="Merknad 2 22 5" xfId="2532" xr:uid="{544B2185-E02E-4F01-B653-E45FD6A6ADC1}"/>
    <cellStyle name="Merknad 2 22 5 2" xfId="2533" xr:uid="{7436252D-A356-42C7-A2BC-A3782984B8BC}"/>
    <cellStyle name="Merknad 2 22 5 2 2" xfId="19541" xr:uid="{296CB52C-9BCC-4C1C-9334-8DC1DD8F4696}"/>
    <cellStyle name="Merknad 2 22 5 2 3" xfId="19540" xr:uid="{83D41560-5598-439A-AF1A-8EF9AA21886E}"/>
    <cellStyle name="Merknad 2 22 5 3" xfId="19542" xr:uid="{D0AA5102-C2E9-4E8F-B5B2-9BCC665B2578}"/>
    <cellStyle name="Merknad 2 22 5 4" xfId="19543" xr:uid="{12A41359-F9C6-4364-9DF8-F690DAF82B52}"/>
    <cellStyle name="Merknad 2 22 5 5" xfId="19544" xr:uid="{E16F3767-98C3-44D0-933C-AC1B54A4AC36}"/>
    <cellStyle name="Merknad 2 22 5 6" xfId="7165" xr:uid="{E0271A7C-B05E-4587-9105-D8E93D9B37F4}"/>
    <cellStyle name="Merknad 2 22 6" xfId="2534" xr:uid="{1790943F-902E-4EC4-9047-CB10ED3B3F13}"/>
    <cellStyle name="Merknad 2 22 6 2" xfId="2535" xr:uid="{C0A85854-A319-4385-9C65-F20AC9B9B5FA}"/>
    <cellStyle name="Merknad 2 22 6 2 2" xfId="19546" xr:uid="{A1E649F4-3155-4CFF-B27F-79D1B363585F}"/>
    <cellStyle name="Merknad 2 22 6 2 3" xfId="19545" xr:uid="{077753BC-431D-41E3-B3E1-0B2071708172}"/>
    <cellStyle name="Merknad 2 22 6 3" xfId="19547" xr:uid="{DD8E71FA-0801-4293-8A16-15600FA3FE00}"/>
    <cellStyle name="Merknad 2 22 6 4" xfId="19548" xr:uid="{870D5DBC-6F77-428C-82A9-66938EBE81FD}"/>
    <cellStyle name="Merknad 2 22 6 5" xfId="19549" xr:uid="{43CB56D7-6CBA-431A-872F-86D2C333311E}"/>
    <cellStyle name="Merknad 2 22 6 6" xfId="7166" xr:uid="{B122C863-A269-40A5-96B4-97AB150EDB0F}"/>
    <cellStyle name="Merknad 2 22 7" xfId="2536" xr:uid="{A61F9F42-FF2C-48C9-B4B3-5D8B87F16BEB}"/>
    <cellStyle name="Merknad 2 22 7 2" xfId="2537" xr:uid="{2436D776-5775-4385-B090-C00699C89080}"/>
    <cellStyle name="Merknad 2 22 7 2 2" xfId="19551" xr:uid="{6B924205-0D16-49CF-8AA2-65B2BA2EBAB5}"/>
    <cellStyle name="Merknad 2 22 7 2 3" xfId="19550" xr:uid="{A7B0D845-3A36-46F0-B603-128EEB47A0CC}"/>
    <cellStyle name="Merknad 2 22 7 3" xfId="19552" xr:uid="{22EEF98B-E555-4462-9D5E-7857986F7803}"/>
    <cellStyle name="Merknad 2 22 7 4" xfId="19553" xr:uid="{5702B340-4054-45FB-9D56-93DE2AEB04DA}"/>
    <cellStyle name="Merknad 2 22 7 5" xfId="19554" xr:uid="{B0A625B7-C584-4032-A2AC-510F87456A0F}"/>
    <cellStyle name="Merknad 2 22 7 6" xfId="7167" xr:uid="{86CFF4F9-B341-466A-867E-9BE4F52F675E}"/>
    <cellStyle name="Merknad 2 22 8" xfId="2538" xr:uid="{0C6AA114-F0A3-42C4-8BA9-71EB78BD9B2B}"/>
    <cellStyle name="Merknad 2 22 8 2" xfId="19556" xr:uid="{BB028703-2A4A-4518-BFA7-E4CE2E5D3FCE}"/>
    <cellStyle name="Merknad 2 22 8 3" xfId="19555" xr:uid="{71206A93-0F28-4CD5-8A89-5F03DD1A5B3C}"/>
    <cellStyle name="Merknad 2 22 9" xfId="5360" xr:uid="{B822CF98-8528-4A0F-A633-CF1D901CA5A1}"/>
    <cellStyle name="Merknad 2 22 9 2" xfId="19557" xr:uid="{60318FBD-A89E-4B1A-89D7-BC3DE87D57D6}"/>
    <cellStyle name="Merknad 2 23" xfId="2539" xr:uid="{1EB566DE-97EA-42BF-9359-7EE9B828BEAA}"/>
    <cellStyle name="Merknad 2 23 10" xfId="5607" xr:uid="{7B267004-C218-49EC-8787-E02CA7B5F193}"/>
    <cellStyle name="Merknad 2 23 10 2" xfId="19558" xr:uid="{3EE2E721-92A3-42B0-8B8B-AB95E7B3B7E7}"/>
    <cellStyle name="Merknad 2 23 11" xfId="5944" xr:uid="{6C3FA971-74A8-456F-8453-DCE30C9594BF}"/>
    <cellStyle name="Merknad 2 23 11 2" xfId="19559" xr:uid="{1423D134-6C7D-422F-B026-B99BC3039FDC}"/>
    <cellStyle name="Merknad 2 23 12" xfId="6171" xr:uid="{1374A982-554D-4154-A6BE-D1CE9A0B0B19}"/>
    <cellStyle name="Merknad 2 23 2" xfId="2540" xr:uid="{F1F5288D-959D-4E9C-8B6D-7C56E58DA79C}"/>
    <cellStyle name="Merknad 2 23 2 2" xfId="2541" xr:uid="{D53F615D-E10C-40D4-9FDD-932AA0A380A2}"/>
    <cellStyle name="Merknad 2 23 2 2 2" xfId="19561" xr:uid="{834AEAD7-6062-435E-BA82-C031DBD668CD}"/>
    <cellStyle name="Merknad 2 23 2 2 2 2" xfId="19562" xr:uid="{F82FD515-5E62-49A2-9535-9FD77678CBA5}"/>
    <cellStyle name="Merknad 2 23 2 2 3" xfId="19563" xr:uid="{C64E950D-0337-4C90-8851-8BEB1E2ABB23}"/>
    <cellStyle name="Merknad 2 23 2 2 4" xfId="19564" xr:uid="{7CBF7033-7E59-48AE-882F-2FFAD0A6C8A4}"/>
    <cellStyle name="Merknad 2 23 2 2 5" xfId="19560" xr:uid="{3146DC99-4196-44A2-B955-AE0AB9E2EBC3}"/>
    <cellStyle name="Merknad 2 23 2 3" xfId="19565" xr:uid="{7817BB2B-0ED7-4BFF-8143-E26E025CDD50}"/>
    <cellStyle name="Merknad 2 23 2 3 2" xfId="19566" xr:uid="{877B8A2B-A2F7-48C9-A73D-BE871010E361}"/>
    <cellStyle name="Merknad 2 23 2 4" xfId="19567" xr:uid="{1CF3A203-5D11-4396-8B63-B7EC8CDF628D}"/>
    <cellStyle name="Merknad 2 23 2 5" xfId="19568" xr:uid="{28EAAC63-AF72-4FE8-9552-477B49478D82}"/>
    <cellStyle name="Merknad 2 23 2 6" xfId="19569" xr:uid="{BFA67891-D94D-41EA-B7FE-B3A3561ADFCA}"/>
    <cellStyle name="Merknad 2 23 2 7" xfId="7168" xr:uid="{0CD768EA-3F04-4D10-8F8D-F546D256056F}"/>
    <cellStyle name="Merknad 2 23 3" xfId="2542" xr:uid="{967BB7A5-6F10-4C04-8CE5-B5AE32B3DBCD}"/>
    <cellStyle name="Merknad 2 23 3 2" xfId="2543" xr:uid="{2F973088-DC29-49E0-9233-E2C29B331E7C}"/>
    <cellStyle name="Merknad 2 23 3 2 2" xfId="19571" xr:uid="{8A08CF5D-A3FE-4146-A88B-8E1BDF2C4EDE}"/>
    <cellStyle name="Merknad 2 23 3 2 2 2" xfId="19572" xr:uid="{F5EA3F9B-E9F8-4E37-95AA-30F2453CB660}"/>
    <cellStyle name="Merknad 2 23 3 2 3" xfId="19573" xr:uid="{BD0CF13F-4120-40E9-B74B-6CBDFB48229E}"/>
    <cellStyle name="Merknad 2 23 3 2 4" xfId="19574" xr:uid="{79539908-B3FD-48FF-9DB8-8F8BD769C600}"/>
    <cellStyle name="Merknad 2 23 3 2 5" xfId="19570" xr:uid="{8AA7A103-B4CD-4202-B246-FDB0FA1427D6}"/>
    <cellStyle name="Merknad 2 23 3 3" xfId="19575" xr:uid="{92BBF1B5-B0EA-4679-BE12-5CE891EB7A89}"/>
    <cellStyle name="Merknad 2 23 3 3 2" xfId="19576" xr:uid="{FAFA735E-0AF0-40A9-8284-FBD55538F4C5}"/>
    <cellStyle name="Merknad 2 23 3 4" xfId="19577" xr:uid="{2301CF2A-2184-4DD9-AB72-97D74DABB15B}"/>
    <cellStyle name="Merknad 2 23 3 5" xfId="19578" xr:uid="{08E5E4F4-E24F-45C0-A9FF-0F56A26400BD}"/>
    <cellStyle name="Merknad 2 23 3 6" xfId="19579" xr:uid="{3155B8AA-5676-4011-B1C6-71CEC2B7F1F0}"/>
    <cellStyle name="Merknad 2 23 3 7" xfId="7169" xr:uid="{AFDA0E89-9874-44D0-B146-B7DB561FF89B}"/>
    <cellStyle name="Merknad 2 23 4" xfId="2544" xr:uid="{1A0EEFA8-D64C-4484-BBA9-AE301BD8A690}"/>
    <cellStyle name="Merknad 2 23 4 2" xfId="2545" xr:uid="{833AC2BB-5BDA-4A40-9AC8-2A9923506374}"/>
    <cellStyle name="Merknad 2 23 4 2 2" xfId="19581" xr:uid="{48F6CC2D-680B-47A9-8DC7-9379896FDE39}"/>
    <cellStyle name="Merknad 2 23 4 2 2 2" xfId="19582" xr:uid="{11FAA96E-3A81-4F6B-8685-6160FAF3FABE}"/>
    <cellStyle name="Merknad 2 23 4 2 3" xfId="19583" xr:uid="{543F3975-B186-42E5-BC70-F43AA1B46DB7}"/>
    <cellStyle name="Merknad 2 23 4 2 4" xfId="19584" xr:uid="{43ABC3D5-A161-493B-8F09-8C12EFD4AD0F}"/>
    <cellStyle name="Merknad 2 23 4 2 5" xfId="19580" xr:uid="{F51145B1-934B-4BEA-BE7F-8565DE710C9B}"/>
    <cellStyle name="Merknad 2 23 4 3" xfId="19585" xr:uid="{6A33C6E4-E394-4111-AF90-D1B50E1DDDFA}"/>
    <cellStyle name="Merknad 2 23 4 3 2" xfId="19586" xr:uid="{7BC018B2-3BE1-4227-B6BD-79E53E3038E7}"/>
    <cellStyle name="Merknad 2 23 4 4" xfId="19587" xr:uid="{A6AEF795-C00F-4E96-B374-DA0A79FD35C2}"/>
    <cellStyle name="Merknad 2 23 4 5" xfId="19588" xr:uid="{9E3686EC-260A-4567-A4F3-25914B5030B6}"/>
    <cellStyle name="Merknad 2 23 4 6" xfId="19589" xr:uid="{5B51A055-A087-4EE8-B072-2A3D426DB890}"/>
    <cellStyle name="Merknad 2 23 4 7" xfId="7170" xr:uid="{A83A75E4-4BBC-4606-A509-B7DAF8AF127B}"/>
    <cellStyle name="Merknad 2 23 5" xfId="2546" xr:uid="{EC579F0C-517D-4C27-9892-CCDE2DEC0DA8}"/>
    <cellStyle name="Merknad 2 23 5 2" xfId="2547" xr:uid="{F464BF86-C473-4391-9863-86D982FD7189}"/>
    <cellStyle name="Merknad 2 23 5 2 2" xfId="19591" xr:uid="{D9E39B15-50BF-4D78-8345-929BD2E642BD}"/>
    <cellStyle name="Merknad 2 23 5 2 3" xfId="19590" xr:uid="{DD528153-1573-41BA-AAB5-FB01C4B184E3}"/>
    <cellStyle name="Merknad 2 23 5 3" xfId="19592" xr:uid="{DA5342B5-027D-4CCC-A4BC-4662C060543D}"/>
    <cellStyle name="Merknad 2 23 5 4" xfId="19593" xr:uid="{F9ED7FDC-A809-4D8B-929B-C701CAE8698F}"/>
    <cellStyle name="Merknad 2 23 5 5" xfId="19594" xr:uid="{8286264C-328F-48E0-B0B8-5E6814660406}"/>
    <cellStyle name="Merknad 2 23 5 6" xfId="7171" xr:uid="{92A00545-1E70-45A0-B811-E1B4884EC48F}"/>
    <cellStyle name="Merknad 2 23 6" xfId="2548" xr:uid="{9AE440F3-69EC-4AE2-85A8-D33AB66548C0}"/>
    <cellStyle name="Merknad 2 23 6 2" xfId="2549" xr:uid="{AD1D1C3F-DB7B-40C9-9CAA-91C17BCEA995}"/>
    <cellStyle name="Merknad 2 23 6 2 2" xfId="19596" xr:uid="{C55C6FB5-ADB6-49E3-A68C-18E5C1224704}"/>
    <cellStyle name="Merknad 2 23 6 2 3" xfId="19595" xr:uid="{066EC2F2-4316-4B94-ACF9-B31F65F9C142}"/>
    <cellStyle name="Merknad 2 23 6 3" xfId="19597" xr:uid="{11FEB0EE-3832-413D-8936-F6F63D709335}"/>
    <cellStyle name="Merknad 2 23 6 4" xfId="19598" xr:uid="{8BDD58E6-1AD2-41C5-9F6E-16EA7B401309}"/>
    <cellStyle name="Merknad 2 23 6 5" xfId="19599" xr:uid="{13D8045B-9E83-48C7-BD30-89709FBF187E}"/>
    <cellStyle name="Merknad 2 23 6 6" xfId="7172" xr:uid="{9DD1ED85-9FCB-410E-A494-964D965EA7CA}"/>
    <cellStyle name="Merknad 2 23 7" xfId="2550" xr:uid="{976CE125-A9F7-40CE-8C81-823A7DEA5038}"/>
    <cellStyle name="Merknad 2 23 7 2" xfId="2551" xr:uid="{F9DFC3A3-0E6B-4D10-85D6-A6A78C14810D}"/>
    <cellStyle name="Merknad 2 23 7 2 2" xfId="19601" xr:uid="{0B1A61D2-BA9E-463E-91AD-F5DCBA44AB7C}"/>
    <cellStyle name="Merknad 2 23 7 2 3" xfId="19600" xr:uid="{FE5E4436-5C5F-485F-AC0F-50FBBC24C34A}"/>
    <cellStyle name="Merknad 2 23 7 3" xfId="19602" xr:uid="{F811435D-7F60-4A18-B039-7BE694B88055}"/>
    <cellStyle name="Merknad 2 23 7 4" xfId="19603" xr:uid="{C23E2C04-FA07-4CE5-9666-1B8726048CA4}"/>
    <cellStyle name="Merknad 2 23 7 5" xfId="19604" xr:uid="{19ACDEDC-4936-461A-AFF0-B4FD48847632}"/>
    <cellStyle name="Merknad 2 23 7 6" xfId="7173" xr:uid="{BA44E1C2-D6E9-4FC8-87A4-D01FB2B6C1D1}"/>
    <cellStyle name="Merknad 2 23 8" xfId="2552" xr:uid="{BEF1F0B4-7B86-48C2-B173-BDCB6DA3261E}"/>
    <cellStyle name="Merknad 2 23 8 2" xfId="19606" xr:uid="{5F93E600-7867-405B-B837-A578F1FBBFDD}"/>
    <cellStyle name="Merknad 2 23 8 3" xfId="19605" xr:uid="{03A87EFF-AA47-443B-8EBB-B4AD99AD67E2}"/>
    <cellStyle name="Merknad 2 23 9" xfId="5361" xr:uid="{F7E30660-0727-4779-825A-417FACEDF5E5}"/>
    <cellStyle name="Merknad 2 23 9 2" xfId="19607" xr:uid="{34F7ED7D-B80B-4DC0-89E2-DE27DF50E48F}"/>
    <cellStyle name="Merknad 2 24" xfId="2553" xr:uid="{E26D3F87-9633-4182-8EF4-F874074458BE}"/>
    <cellStyle name="Merknad 2 24 10" xfId="5608" xr:uid="{33B564E6-D547-4691-BC80-DF6D5F901C2B}"/>
    <cellStyle name="Merknad 2 24 10 2" xfId="19608" xr:uid="{8BFE2003-7598-4637-B209-790D6CBA1DEB}"/>
    <cellStyle name="Merknad 2 24 11" xfId="5945" xr:uid="{27C20598-0031-4AA6-877E-96B7AF9B3FA7}"/>
    <cellStyle name="Merknad 2 24 11 2" xfId="19609" xr:uid="{0926446E-A93E-45EC-9263-808D19F0F950}"/>
    <cellStyle name="Merknad 2 24 12" xfId="6172" xr:uid="{0A61726A-A3C7-42E4-833F-5FEBD791AD43}"/>
    <cellStyle name="Merknad 2 24 2" xfId="2554" xr:uid="{0E4DE9AB-DFE0-4A35-AFF0-877D6AED4C51}"/>
    <cellStyle name="Merknad 2 24 2 2" xfId="2555" xr:uid="{B483F981-AEB2-492C-A695-6E1643599944}"/>
    <cellStyle name="Merknad 2 24 2 2 2" xfId="19611" xr:uid="{EF5E593E-29B6-4933-B1B0-45C10E641050}"/>
    <cellStyle name="Merknad 2 24 2 2 2 2" xfId="19612" xr:uid="{1B2786B6-5777-4862-BF1A-6E21EDE6349D}"/>
    <cellStyle name="Merknad 2 24 2 2 3" xfId="19613" xr:uid="{9F77D761-CCB7-4FAB-9C69-20F3E579D6B5}"/>
    <cellStyle name="Merknad 2 24 2 2 4" xfId="19614" xr:uid="{338CC987-6D1A-46D0-B3E0-05EAB205A4C9}"/>
    <cellStyle name="Merknad 2 24 2 2 5" xfId="19610" xr:uid="{9EDEB116-E100-4FD8-96BC-A956C95A55BE}"/>
    <cellStyle name="Merknad 2 24 2 3" xfId="19615" xr:uid="{D447C411-42EF-49B5-9367-046847906600}"/>
    <cellStyle name="Merknad 2 24 2 3 2" xfId="19616" xr:uid="{15172D4A-1C80-45DD-A9B5-E12D70F96BB6}"/>
    <cellStyle name="Merknad 2 24 2 4" xfId="19617" xr:uid="{D7C6D8AA-F50C-4462-B42A-EF557A8E03C7}"/>
    <cellStyle name="Merknad 2 24 2 5" xfId="19618" xr:uid="{59427848-2694-4C62-87FD-EEEEA6783E09}"/>
    <cellStyle name="Merknad 2 24 2 6" xfId="19619" xr:uid="{F6CDF595-BA98-42A7-93B7-BCD735F919C3}"/>
    <cellStyle name="Merknad 2 24 2 7" xfId="7174" xr:uid="{50BC5EB5-8503-417E-AD81-8B1EE02AC3EB}"/>
    <cellStyle name="Merknad 2 24 3" xfId="2556" xr:uid="{F2BCDBC8-199E-41D7-BBC6-8488940B2143}"/>
    <cellStyle name="Merknad 2 24 3 2" xfId="2557" xr:uid="{F3C8128F-0692-44BD-A57C-5EEB19D9CC07}"/>
    <cellStyle name="Merknad 2 24 3 2 2" xfId="19621" xr:uid="{C2894A39-9EA0-4A01-844D-AC0138851C93}"/>
    <cellStyle name="Merknad 2 24 3 2 2 2" xfId="19622" xr:uid="{64BE86FD-7461-4E62-B6B4-12C7BD360941}"/>
    <cellStyle name="Merknad 2 24 3 2 3" xfId="19623" xr:uid="{DBBE660E-172C-4C2C-8F13-E5DA56EA8E38}"/>
    <cellStyle name="Merknad 2 24 3 2 4" xfId="19624" xr:uid="{91D2B72F-A237-4E81-B6B4-354A4E4EC3AF}"/>
    <cellStyle name="Merknad 2 24 3 2 5" xfId="19620" xr:uid="{5993A931-7B04-417A-A011-1A5A3B7635B1}"/>
    <cellStyle name="Merknad 2 24 3 3" xfId="19625" xr:uid="{3CC5E4D5-1DEF-4227-9399-C664961A874D}"/>
    <cellStyle name="Merknad 2 24 3 3 2" xfId="19626" xr:uid="{536441AA-72D5-4256-8D13-CB7EF805D753}"/>
    <cellStyle name="Merknad 2 24 3 4" xfId="19627" xr:uid="{81AA8817-4D22-4B23-887B-4E4CF5EBCC31}"/>
    <cellStyle name="Merknad 2 24 3 5" xfId="19628" xr:uid="{593E9FAA-B57D-488D-A2D8-7798302D8B8A}"/>
    <cellStyle name="Merknad 2 24 3 6" xfId="19629" xr:uid="{11A19D89-884A-4142-99EA-5EACA9792ECB}"/>
    <cellStyle name="Merknad 2 24 3 7" xfId="7175" xr:uid="{8A0878E8-D552-41EC-BDCD-A27AD76931D3}"/>
    <cellStyle name="Merknad 2 24 4" xfId="2558" xr:uid="{E7098C80-12A8-4A68-B1EF-0D1E293E74C2}"/>
    <cellStyle name="Merknad 2 24 4 2" xfId="2559" xr:uid="{E9105484-378C-4F03-B859-DE58CD6DEC12}"/>
    <cellStyle name="Merknad 2 24 4 2 2" xfId="19631" xr:uid="{F08CE624-6C07-4D1A-8305-9E957A23BBB3}"/>
    <cellStyle name="Merknad 2 24 4 2 2 2" xfId="19632" xr:uid="{2B193295-AB49-46BB-9BDE-72CB5B607735}"/>
    <cellStyle name="Merknad 2 24 4 2 3" xfId="19633" xr:uid="{255FE944-B44E-42D5-BED4-D41F6441E55B}"/>
    <cellStyle name="Merknad 2 24 4 2 4" xfId="19634" xr:uid="{495F5EC1-5D9F-4460-A278-5D0D69F4731D}"/>
    <cellStyle name="Merknad 2 24 4 2 5" xfId="19630" xr:uid="{1FBD6686-E41E-44C4-BF02-0E3DBDE49FA2}"/>
    <cellStyle name="Merknad 2 24 4 3" xfId="19635" xr:uid="{809A7F6D-B4AC-41DC-8A8C-449DC74746B0}"/>
    <cellStyle name="Merknad 2 24 4 3 2" xfId="19636" xr:uid="{E1E9EF51-DDC3-4F05-8970-87D152DB0B98}"/>
    <cellStyle name="Merknad 2 24 4 4" xfId="19637" xr:uid="{81A01935-EC65-4FDA-AD4C-A5936FDDAECF}"/>
    <cellStyle name="Merknad 2 24 4 5" xfId="19638" xr:uid="{114FD461-95ED-498D-9DD1-901C08E523AB}"/>
    <cellStyle name="Merknad 2 24 4 6" xfId="19639" xr:uid="{E8BCE6D6-455D-4F55-9FEF-0CF6C1AA809E}"/>
    <cellStyle name="Merknad 2 24 4 7" xfId="7176" xr:uid="{79431436-CE0E-4642-B26A-B028443BDDA6}"/>
    <cellStyle name="Merknad 2 24 5" xfId="2560" xr:uid="{A297C5B1-3288-4C39-99BA-BD88E256C4CB}"/>
    <cellStyle name="Merknad 2 24 5 2" xfId="2561" xr:uid="{6BA92EBC-1E0C-4EA8-96B4-901AD49760EA}"/>
    <cellStyle name="Merknad 2 24 5 2 2" xfId="19641" xr:uid="{1DF06862-E026-413B-8760-942E8DB4C415}"/>
    <cellStyle name="Merknad 2 24 5 2 3" xfId="19640" xr:uid="{5E2855F6-F663-4249-9460-9B09C4F50992}"/>
    <cellStyle name="Merknad 2 24 5 3" xfId="19642" xr:uid="{2ED5356E-235C-496B-B4F5-510DB45718BF}"/>
    <cellStyle name="Merknad 2 24 5 4" xfId="19643" xr:uid="{69E8FEB7-FCEC-41A1-8EEB-07B5F1CDA05A}"/>
    <cellStyle name="Merknad 2 24 5 5" xfId="19644" xr:uid="{59007127-2395-45B5-97E5-77E44FDF0F12}"/>
    <cellStyle name="Merknad 2 24 5 6" xfId="7177" xr:uid="{1493D8AE-2407-40F4-AD8B-192EF41401F1}"/>
    <cellStyle name="Merknad 2 24 6" xfId="2562" xr:uid="{EF5579FE-0970-40ED-A193-0A28A647D729}"/>
    <cellStyle name="Merknad 2 24 6 2" xfId="2563" xr:uid="{F7C8DAF9-B309-44D2-9CA5-F63F1271B422}"/>
    <cellStyle name="Merknad 2 24 6 2 2" xfId="19646" xr:uid="{E6045E4C-D117-4BFC-98D1-F67E975D4D08}"/>
    <cellStyle name="Merknad 2 24 6 2 3" xfId="19645" xr:uid="{15EAE34B-A32A-4F48-897C-AB8FA5653838}"/>
    <cellStyle name="Merknad 2 24 6 3" xfId="19647" xr:uid="{BAB29FED-1281-4437-972C-88FF2CFCE7D3}"/>
    <cellStyle name="Merknad 2 24 6 4" xfId="19648" xr:uid="{43FEBFDC-4DB0-4FDB-84D2-C1952916B474}"/>
    <cellStyle name="Merknad 2 24 6 5" xfId="19649" xr:uid="{36241849-03BE-4516-92E7-B58AD839F886}"/>
    <cellStyle name="Merknad 2 24 6 6" xfId="7178" xr:uid="{49DBA353-F6B9-45F1-ACFA-6964710B8E6D}"/>
    <cellStyle name="Merknad 2 24 7" xfId="2564" xr:uid="{B00E1D49-9205-4F7D-B862-2B881C027C4C}"/>
    <cellStyle name="Merknad 2 24 7 2" xfId="2565" xr:uid="{5373D8DA-5643-41B9-89D0-359E554A806A}"/>
    <cellStyle name="Merknad 2 24 7 2 2" xfId="19651" xr:uid="{E55938D6-A932-4054-ACA0-5D8432F66E6C}"/>
    <cellStyle name="Merknad 2 24 7 2 3" xfId="19650" xr:uid="{403F3D6F-21A1-4BE0-B37B-1C1404BFAB09}"/>
    <cellStyle name="Merknad 2 24 7 3" xfId="19652" xr:uid="{DDA6ED82-A99E-459E-B7B8-E16E16E3D1F0}"/>
    <cellStyle name="Merknad 2 24 7 4" xfId="19653" xr:uid="{24004906-33EB-49F5-B7DE-715D9D271DF7}"/>
    <cellStyle name="Merknad 2 24 7 5" xfId="19654" xr:uid="{B6C45698-726D-4783-B33A-4A9C0A44810F}"/>
    <cellStyle name="Merknad 2 24 7 6" xfId="7179" xr:uid="{83D87A57-21D5-45AE-843A-655F68AC0875}"/>
    <cellStyle name="Merknad 2 24 8" xfId="2566" xr:uid="{1A704A5A-99AC-40E5-A810-89838A4A8AA2}"/>
    <cellStyle name="Merknad 2 24 8 2" xfId="19656" xr:uid="{D4159546-AC73-465F-8DF9-6A2C622F3020}"/>
    <cellStyle name="Merknad 2 24 8 3" xfId="19655" xr:uid="{2E1EC51B-C8D8-4D0A-9553-4C45128D898A}"/>
    <cellStyle name="Merknad 2 24 9" xfId="5362" xr:uid="{175E0708-29BD-4922-8ACA-650600EF67B2}"/>
    <cellStyle name="Merknad 2 24 9 2" xfId="19657" xr:uid="{2DD49166-459A-4C24-B679-A0B761C6BB7A}"/>
    <cellStyle name="Merknad 2 25" xfId="2567" xr:uid="{CCF1B732-295D-4273-8440-D52E3CCF7213}"/>
    <cellStyle name="Merknad 2 25 10" xfId="5609" xr:uid="{3BA3E9D3-F521-4899-B0D4-974BCE8BBF98}"/>
    <cellStyle name="Merknad 2 25 10 2" xfId="19658" xr:uid="{949F90F8-1885-430D-8483-5118E022882F}"/>
    <cellStyle name="Merknad 2 25 11" xfId="5946" xr:uid="{BCF83DDE-C3A8-4DBF-B2FB-49F12688EB98}"/>
    <cellStyle name="Merknad 2 25 11 2" xfId="19659" xr:uid="{244F8C95-8C65-4FEE-82EE-3730EFDB39B8}"/>
    <cellStyle name="Merknad 2 25 12" xfId="6173" xr:uid="{118E74C4-F70C-40B6-A452-40FE4F0B11D6}"/>
    <cellStyle name="Merknad 2 25 2" xfId="2568" xr:uid="{CDB3D6DC-2870-4860-B599-FDABE6668511}"/>
    <cellStyle name="Merknad 2 25 2 2" xfId="2569" xr:uid="{D2BFE594-0A0E-43C8-AB9C-78B9A9EAEE30}"/>
    <cellStyle name="Merknad 2 25 2 2 2" xfId="19661" xr:uid="{F549BECD-3E4D-4EEC-B798-23670DC8A8F9}"/>
    <cellStyle name="Merknad 2 25 2 2 2 2" xfId="19662" xr:uid="{EE14B4B8-D7B6-4A17-8AC6-4685A5B0980A}"/>
    <cellStyle name="Merknad 2 25 2 2 3" xfId="19663" xr:uid="{FF971898-77D8-4947-B3B5-D5E80205713E}"/>
    <cellStyle name="Merknad 2 25 2 2 4" xfId="19664" xr:uid="{70EAA38A-1CFD-4F62-9369-DE97CD2AC7F2}"/>
    <cellStyle name="Merknad 2 25 2 2 5" xfId="19660" xr:uid="{AD7E8F61-FEB8-4C17-9F91-5737F28CDF41}"/>
    <cellStyle name="Merknad 2 25 2 3" xfId="19665" xr:uid="{B6931B24-CB11-4CA7-A1E3-944C08D2D3C8}"/>
    <cellStyle name="Merknad 2 25 2 3 2" xfId="19666" xr:uid="{21DEFEFB-7340-4282-B32A-9BF3C326A4BF}"/>
    <cellStyle name="Merknad 2 25 2 4" xfId="19667" xr:uid="{8F6FE9B4-D7A8-4E31-B108-AB0FE906F112}"/>
    <cellStyle name="Merknad 2 25 2 5" xfId="19668" xr:uid="{583EF4F6-A824-4BBA-8D0A-1FDE5D0E48C9}"/>
    <cellStyle name="Merknad 2 25 2 6" xfId="19669" xr:uid="{E62824E4-683A-40F0-BA95-877EA8C8E6D2}"/>
    <cellStyle name="Merknad 2 25 2 7" xfId="7180" xr:uid="{551B1EAD-148C-43A1-BD3B-4F17B1C7A503}"/>
    <cellStyle name="Merknad 2 25 3" xfId="2570" xr:uid="{420018C9-4C58-40AC-9DF9-E1F8BF6284AD}"/>
    <cellStyle name="Merknad 2 25 3 2" xfId="2571" xr:uid="{E934DFC6-0656-46C0-A113-C3CD24B13998}"/>
    <cellStyle name="Merknad 2 25 3 2 2" xfId="19671" xr:uid="{0B281C5F-90B2-4ABF-889A-FF259471CE57}"/>
    <cellStyle name="Merknad 2 25 3 2 2 2" xfId="19672" xr:uid="{9FCE742E-8AD5-4FC1-B5EA-B0C904DFEB2C}"/>
    <cellStyle name="Merknad 2 25 3 2 3" xfId="19673" xr:uid="{465134CD-278C-467D-8A24-D6155924E1D9}"/>
    <cellStyle name="Merknad 2 25 3 2 4" xfId="19674" xr:uid="{43217D7C-9D59-4B55-8E69-4AAC816C2D77}"/>
    <cellStyle name="Merknad 2 25 3 2 5" xfId="19670" xr:uid="{12B397A3-B762-4B81-857F-3F63FE6A3CE1}"/>
    <cellStyle name="Merknad 2 25 3 3" xfId="19675" xr:uid="{4A0BFC27-AED6-4708-8FDB-36F734370912}"/>
    <cellStyle name="Merknad 2 25 3 3 2" xfId="19676" xr:uid="{43C0A912-F0BD-4883-95A0-816F21311AB0}"/>
    <cellStyle name="Merknad 2 25 3 4" xfId="19677" xr:uid="{663EF476-57A5-4AF0-8E74-93E5A9F026DB}"/>
    <cellStyle name="Merknad 2 25 3 5" xfId="19678" xr:uid="{9603273D-7B94-4609-9A80-568B2954573E}"/>
    <cellStyle name="Merknad 2 25 3 6" xfId="19679" xr:uid="{033C3DE2-B670-4D0F-8283-D9D60B83071C}"/>
    <cellStyle name="Merknad 2 25 3 7" xfId="7181" xr:uid="{64A84BC5-388B-4D94-9E89-5ADCDFEFC45B}"/>
    <cellStyle name="Merknad 2 25 4" xfId="2572" xr:uid="{E33185B0-8667-4326-95C8-4A05BA474799}"/>
    <cellStyle name="Merknad 2 25 4 2" xfId="2573" xr:uid="{0A2B206A-4118-4A89-B62A-F4AA44957430}"/>
    <cellStyle name="Merknad 2 25 4 2 2" xfId="19681" xr:uid="{0287535B-0AC3-4BE5-8B98-F235810DE44E}"/>
    <cellStyle name="Merknad 2 25 4 2 2 2" xfId="19682" xr:uid="{E15726CF-21E3-4DB2-BDF7-3841B7BC6873}"/>
    <cellStyle name="Merknad 2 25 4 2 3" xfId="19683" xr:uid="{942394B3-9270-44E3-AB52-7BEDE20B93ED}"/>
    <cellStyle name="Merknad 2 25 4 2 4" xfId="19684" xr:uid="{51E47146-B6E5-4B27-92D2-C2AA3B7F2913}"/>
    <cellStyle name="Merknad 2 25 4 2 5" xfId="19680" xr:uid="{6EFBEA3A-48A2-4929-9697-AFC32F7F7950}"/>
    <cellStyle name="Merknad 2 25 4 3" xfId="19685" xr:uid="{BA0E6CDD-677E-4613-82EA-2C2E683D0201}"/>
    <cellStyle name="Merknad 2 25 4 3 2" xfId="19686" xr:uid="{9B62C19D-E77A-46D7-AA3D-26FA22A58871}"/>
    <cellStyle name="Merknad 2 25 4 4" xfId="19687" xr:uid="{FB3B36D3-B41F-4AE2-8ADE-17B8DC435764}"/>
    <cellStyle name="Merknad 2 25 4 5" xfId="19688" xr:uid="{1DAEB3E1-CD2B-485D-BBD3-977A2CD68FE8}"/>
    <cellStyle name="Merknad 2 25 4 6" xfId="19689" xr:uid="{87B340A5-632E-4497-9284-6B257A600A57}"/>
    <cellStyle name="Merknad 2 25 4 7" xfId="7182" xr:uid="{00AB0489-42C5-4497-8398-0546D22D7B91}"/>
    <cellStyle name="Merknad 2 25 5" xfId="2574" xr:uid="{A4699A0E-55B6-448C-A248-163475C8264D}"/>
    <cellStyle name="Merknad 2 25 5 2" xfId="2575" xr:uid="{DA20A846-E1F9-4D0B-9482-A06E991DF72A}"/>
    <cellStyle name="Merknad 2 25 5 2 2" xfId="19691" xr:uid="{EE17DADB-E7BE-417A-BDF9-59D8AC1D8C7C}"/>
    <cellStyle name="Merknad 2 25 5 2 3" xfId="19690" xr:uid="{FAC21CBA-4AE3-48E9-92C9-37FDD7F1346A}"/>
    <cellStyle name="Merknad 2 25 5 3" xfId="19692" xr:uid="{4DD42A83-72B8-44BA-94A1-D7876B67768B}"/>
    <cellStyle name="Merknad 2 25 5 4" xfId="19693" xr:uid="{5308DC0D-43C5-454F-A94C-5CFDEB8FB179}"/>
    <cellStyle name="Merknad 2 25 5 5" xfId="19694" xr:uid="{148842FD-DC2A-47BE-974D-A34D6461B9D8}"/>
    <cellStyle name="Merknad 2 25 5 6" xfId="7183" xr:uid="{2A0B19A5-502D-400A-8704-6ACAEDCF24B1}"/>
    <cellStyle name="Merknad 2 25 6" xfId="2576" xr:uid="{FBE5CF75-68D2-42D8-8389-81FDF1D57E9C}"/>
    <cellStyle name="Merknad 2 25 6 2" xfId="2577" xr:uid="{CEC91FF1-C2DD-4246-9B33-5A9F02CDEB64}"/>
    <cellStyle name="Merknad 2 25 6 2 2" xfId="19696" xr:uid="{FB3597B2-3CB2-4437-88F3-703088001B72}"/>
    <cellStyle name="Merknad 2 25 6 2 3" xfId="19695" xr:uid="{71395EE3-6997-439D-A2C7-7A3CFD58A60B}"/>
    <cellStyle name="Merknad 2 25 6 3" xfId="19697" xr:uid="{CA2D2F86-38E3-4338-ACC3-35120E7222EC}"/>
    <cellStyle name="Merknad 2 25 6 4" xfId="19698" xr:uid="{06819370-8E01-4CAE-B3CC-F1BE0C446513}"/>
    <cellStyle name="Merknad 2 25 6 5" xfId="19699" xr:uid="{2E08BA18-EB37-4F76-B5C9-E6D48AD49D6C}"/>
    <cellStyle name="Merknad 2 25 6 6" xfId="7184" xr:uid="{176F8A4E-0B55-43AA-B8D5-D3384CCA0A25}"/>
    <cellStyle name="Merknad 2 25 7" xfId="2578" xr:uid="{E342839A-FA75-44E9-AD4C-0E3464600DF8}"/>
    <cellStyle name="Merknad 2 25 7 2" xfId="2579" xr:uid="{1205FF33-7CA0-487A-91FB-5649D3EBAADF}"/>
    <cellStyle name="Merknad 2 25 7 2 2" xfId="19701" xr:uid="{80E249E9-2716-4DAA-994A-E0344E0EDDE0}"/>
    <cellStyle name="Merknad 2 25 7 2 3" xfId="19700" xr:uid="{FA0F1A64-CB9F-4404-906E-A61EF20084CA}"/>
    <cellStyle name="Merknad 2 25 7 3" xfId="19702" xr:uid="{2D3573F4-09AC-4AF1-B86D-B083A547BCB2}"/>
    <cellStyle name="Merknad 2 25 7 4" xfId="19703" xr:uid="{DBF3B700-DFD9-4DC5-ABAF-BD3E5C6BE664}"/>
    <cellStyle name="Merknad 2 25 7 5" xfId="19704" xr:uid="{C66163D6-A411-4CA1-83D0-7D0E860D1185}"/>
    <cellStyle name="Merknad 2 25 7 6" xfId="7185" xr:uid="{AABFE697-219A-4186-8A3D-DD6DA1234582}"/>
    <cellStyle name="Merknad 2 25 8" xfId="2580" xr:uid="{E795F3B9-8001-4D1B-BD22-441A728784FD}"/>
    <cellStyle name="Merknad 2 25 8 2" xfId="19706" xr:uid="{55EE9461-0F56-471D-81EB-68DC7A0FFD7E}"/>
    <cellStyle name="Merknad 2 25 8 3" xfId="19705" xr:uid="{424B6300-C71B-4460-AF86-9D052CC5FE50}"/>
    <cellStyle name="Merknad 2 25 9" xfId="5363" xr:uid="{186EC2D5-F6CA-46B2-AC71-E82C77329116}"/>
    <cellStyle name="Merknad 2 25 9 2" xfId="19707" xr:uid="{1E15D8DE-FFEC-499F-8B6D-33E896F8B3E9}"/>
    <cellStyle name="Merknad 2 26" xfId="2581" xr:uid="{ED4FDA1A-4529-456F-B69A-B8BEFE990C5A}"/>
    <cellStyle name="Merknad 2 26 2" xfId="2582" xr:uid="{00D7CBB0-67F8-4BCF-A61A-D491A6A6922F}"/>
    <cellStyle name="Merknad 2 26 2 2" xfId="19709" xr:uid="{7F3C628C-6958-4113-A8F9-904E514A060E}"/>
    <cellStyle name="Merknad 2 26 2 2 2" xfId="19710" xr:uid="{A1EC3D64-811B-4A72-BF8A-EA90EFB9F17E}"/>
    <cellStyle name="Merknad 2 26 2 3" xfId="19711" xr:uid="{CA0DC11E-AF27-49EC-9626-738891F8A6B0}"/>
    <cellStyle name="Merknad 2 26 2 4" xfId="19712" xr:uid="{DD388C49-6A70-4CBD-8CE7-E98AE74C06C6}"/>
    <cellStyle name="Merknad 2 26 2 5" xfId="19708" xr:uid="{FE165F91-2504-4193-9094-3A014382C2B4}"/>
    <cellStyle name="Merknad 2 26 3" xfId="19713" xr:uid="{44B2C12D-EF2F-412F-956C-9E304FDF323F}"/>
    <cellStyle name="Merknad 2 26 3 2" xfId="19714" xr:uid="{87EE8798-229D-446D-875D-0C7E939AFD80}"/>
    <cellStyle name="Merknad 2 26 4" xfId="19715" xr:uid="{97506FCC-5998-43C3-A1CE-68BB9888CE91}"/>
    <cellStyle name="Merknad 2 26 5" xfId="19716" xr:uid="{89CCB285-6F15-443F-ABB6-FADE4E198BF4}"/>
    <cellStyle name="Merknad 2 26 6" xfId="19717" xr:uid="{9B14EE54-DCF3-42AE-8348-3D961171B409}"/>
    <cellStyle name="Merknad 2 26 7" xfId="7186" xr:uid="{F2A33CCC-84F1-4104-944D-9073A796DD21}"/>
    <cellStyle name="Merknad 2 27" xfId="2583" xr:uid="{C8C41467-7A0A-46C4-AD0A-4C071D553ED7}"/>
    <cellStyle name="Merknad 2 27 2" xfId="2584" xr:uid="{33A4FC53-1EFB-4778-B30D-682B9A809AD8}"/>
    <cellStyle name="Merknad 2 27 2 2" xfId="19719" xr:uid="{D0F8A55F-2419-4D4D-B460-CA35DCD71753}"/>
    <cellStyle name="Merknad 2 27 2 2 2" xfId="19720" xr:uid="{326906A9-27DB-482B-B77C-12B084F05CD6}"/>
    <cellStyle name="Merknad 2 27 2 3" xfId="19721" xr:uid="{AE587BD8-CC0C-4834-9835-0643F60DF31B}"/>
    <cellStyle name="Merknad 2 27 2 4" xfId="19722" xr:uid="{0418179C-A4EF-4BFD-A0D1-2BACE208C08C}"/>
    <cellStyle name="Merknad 2 27 2 5" xfId="19718" xr:uid="{D4F4F7C5-2A8A-496C-BB79-ABD5EFF6C936}"/>
    <cellStyle name="Merknad 2 27 3" xfId="19723" xr:uid="{7FCCCCC8-08BE-44BB-82EA-103C574A2BFC}"/>
    <cellStyle name="Merknad 2 27 3 2" xfId="19724" xr:uid="{7B9A4215-4973-4DCF-9737-4EF3F64AEEDD}"/>
    <cellStyle name="Merknad 2 27 4" xfId="19725" xr:uid="{859AC370-D4DD-4FEE-B109-216F217B18D2}"/>
    <cellStyle name="Merknad 2 27 5" xfId="19726" xr:uid="{AF70B10D-1641-4C38-8284-82BC1FD21EB3}"/>
    <cellStyle name="Merknad 2 27 6" xfId="19727" xr:uid="{1D982368-F40D-403A-B691-420780EB2F0C}"/>
    <cellStyle name="Merknad 2 27 7" xfId="7187" xr:uid="{FC79442F-52C0-4008-B882-5F82AEBE3B67}"/>
    <cellStyle name="Merknad 2 28" xfId="2585" xr:uid="{3597B274-A075-4D1E-8EC5-703F1DDD372D}"/>
    <cellStyle name="Merknad 2 28 2" xfId="2586" xr:uid="{A6014C97-A4A0-4783-A69B-228AA8B0AE83}"/>
    <cellStyle name="Merknad 2 28 2 2" xfId="19729" xr:uid="{D5946ABF-6CFB-4BBC-9BBE-AC729C49BFBA}"/>
    <cellStyle name="Merknad 2 28 2 2 2" xfId="19730" xr:uid="{26EA90A5-4655-43E9-A297-D241E90FEAD4}"/>
    <cellStyle name="Merknad 2 28 2 3" xfId="19731" xr:uid="{574423DA-81BC-4641-8AAD-5E5087B98913}"/>
    <cellStyle name="Merknad 2 28 2 4" xfId="19732" xr:uid="{F206F842-84BE-43A2-88B1-6C72F3FEA023}"/>
    <cellStyle name="Merknad 2 28 2 5" xfId="19728" xr:uid="{0F61DF3D-05A3-40EE-BB44-58472274059D}"/>
    <cellStyle name="Merknad 2 28 3" xfId="19733" xr:uid="{D5DD666A-DFCB-4B7E-99BB-9CD160D14376}"/>
    <cellStyle name="Merknad 2 28 3 2" xfId="19734" xr:uid="{92EB7BD1-3FE4-42F7-9222-C5C0E5E0BF9B}"/>
    <cellStyle name="Merknad 2 28 4" xfId="19735" xr:uid="{B2D0FE8D-056C-4CED-8B50-A9C2B9F9F8A8}"/>
    <cellStyle name="Merknad 2 28 5" xfId="19736" xr:uid="{4D488047-1AB1-4B24-8E40-CA85E0CC787D}"/>
    <cellStyle name="Merknad 2 28 6" xfId="19737" xr:uid="{6D6A2BA2-8C2E-46E0-8132-202C403E72F5}"/>
    <cellStyle name="Merknad 2 28 7" xfId="7188" xr:uid="{CF7A4794-A3B5-41CA-A726-74E6216099F0}"/>
    <cellStyle name="Merknad 2 29" xfId="2587" xr:uid="{492DEF3B-7FED-4175-8FC4-F65394F45471}"/>
    <cellStyle name="Merknad 2 29 2" xfId="2588" xr:uid="{6B47F0F5-DF3F-4F4F-8452-F3EB5455F96E}"/>
    <cellStyle name="Merknad 2 29 2 2" xfId="19739" xr:uid="{FC5850BC-3475-4BA3-B36A-70DB860A96C7}"/>
    <cellStyle name="Merknad 2 29 2 2 2" xfId="19740" xr:uid="{28263379-F044-450D-9E1F-37E54F1F456D}"/>
    <cellStyle name="Merknad 2 29 2 3" xfId="19741" xr:uid="{AAFD2B64-9303-4443-9B5A-B97FE4EFA4B8}"/>
    <cellStyle name="Merknad 2 29 2 4" xfId="19742" xr:uid="{A9E83085-53A6-4D4B-9CF2-3DADD0DF1DA8}"/>
    <cellStyle name="Merknad 2 29 2 5" xfId="19738" xr:uid="{FE9539AA-1FF8-4362-B7A6-EF69B1296A5C}"/>
    <cellStyle name="Merknad 2 29 3" xfId="19743" xr:uid="{192C39A1-9916-4327-89DE-E7D5DB47DD43}"/>
    <cellStyle name="Merknad 2 29 3 2" xfId="19744" xr:uid="{357DA42F-BB54-489F-B5D9-0924B455FD8F}"/>
    <cellStyle name="Merknad 2 29 4" xfId="19745" xr:uid="{A25001E4-A1E3-43C7-AE28-9FE477DA13D9}"/>
    <cellStyle name="Merknad 2 29 5" xfId="19746" xr:uid="{FF161C6E-768F-4C90-9613-D563AB5025AB}"/>
    <cellStyle name="Merknad 2 29 6" xfId="19747" xr:uid="{B22A73B6-1002-413E-9598-ACF1A18C85FE}"/>
    <cellStyle name="Merknad 2 29 7" xfId="7189" xr:uid="{35D52398-0915-421A-A023-3F799C6EA988}"/>
    <cellStyle name="Merknad 2 3" xfId="2589" xr:uid="{24271B97-5EDC-4551-A18A-1B9674DFA3F5}"/>
    <cellStyle name="Merknad 2 3 10" xfId="5419" xr:uid="{563189F6-D5CE-45D3-B4C9-E3E7ECF33EE1}"/>
    <cellStyle name="Merknad 2 3 10 2" xfId="19748" xr:uid="{1E3C28E5-DBC5-4D78-94C2-9EB7814620D2}"/>
    <cellStyle name="Merknad 2 3 11" xfId="5303" xr:uid="{BAD89F68-B24B-441F-9BB0-C77368362695}"/>
    <cellStyle name="Merknad 2 3 11 2" xfId="19749" xr:uid="{D17BBAD4-1E19-4921-9D31-159A954D17F6}"/>
    <cellStyle name="Merknad 2 3 12" xfId="5827" xr:uid="{45DBA143-7C4E-4981-B6EA-844F8482FF6D}"/>
    <cellStyle name="Merknad 2 3 13" xfId="5792" xr:uid="{7DB16E89-B251-46EB-AE5C-9E6F6CD55C82}"/>
    <cellStyle name="Merknad 2 3 14" xfId="5745" xr:uid="{0D4AB8E1-1F4F-4AB4-83FC-E424A383B2A3}"/>
    <cellStyle name="Merknad 2 3 15" xfId="5857" xr:uid="{79A9F35B-4E23-498E-919C-C3763B177788}"/>
    <cellStyle name="Merknad 2 3 16" xfId="5985" xr:uid="{7BDEC22D-FB48-4A82-808A-E33625DE3D10}"/>
    <cellStyle name="Merknad 2 3 2" xfId="2590" xr:uid="{9228906E-3842-4E48-94D0-0B34C6F640C1}"/>
    <cellStyle name="Merknad 2 3 2 2" xfId="2591" xr:uid="{84D7B657-DE0F-4586-8A79-760337B521B6}"/>
    <cellStyle name="Merknad 2 3 2 2 2" xfId="19751" xr:uid="{1B0B65FD-6247-4F22-8DD6-A84EB1C8892E}"/>
    <cellStyle name="Merknad 2 3 2 2 2 2" xfId="19752" xr:uid="{D2B9E9FA-F4D0-46FD-B3FC-DB45DE35EE5F}"/>
    <cellStyle name="Merknad 2 3 2 2 3" xfId="19753" xr:uid="{3103BE9F-6CFC-4FC7-9943-3A464B911AC2}"/>
    <cellStyle name="Merknad 2 3 2 2 4" xfId="19754" xr:uid="{0A981586-51E7-4E8F-A9E3-B021B1ADA0DE}"/>
    <cellStyle name="Merknad 2 3 2 2 5" xfId="19750" xr:uid="{5DDFC1B5-BD6A-4B09-B96C-487419C3740A}"/>
    <cellStyle name="Merknad 2 3 2 3" xfId="19755" xr:uid="{ACE32952-8DF7-4152-9286-BB8D82891E6A}"/>
    <cellStyle name="Merknad 2 3 2 3 2" xfId="19756" xr:uid="{54D86AB0-23AE-4966-8E1C-4BBF9283C0C4}"/>
    <cellStyle name="Merknad 2 3 2 4" xfId="19757" xr:uid="{AB69BDE8-7940-4243-9A39-531377B4417F}"/>
    <cellStyle name="Merknad 2 3 2 5" xfId="19758" xr:uid="{820A8FDF-535A-4ED6-BFC2-5C3115F1C342}"/>
    <cellStyle name="Merknad 2 3 2 6" xfId="19759" xr:uid="{844E1BCF-EFAE-425D-86F1-3F04477B6800}"/>
    <cellStyle name="Merknad 2 3 2 7" xfId="7190" xr:uid="{AD297A85-9371-42DA-9733-F740CCE24EDB}"/>
    <cellStyle name="Merknad 2 3 3" xfId="2592" xr:uid="{22D34640-013E-4AB3-911F-0A9C99BEB796}"/>
    <cellStyle name="Merknad 2 3 3 2" xfId="2593" xr:uid="{CC3FDB97-6411-4A57-9360-2D7C2204B925}"/>
    <cellStyle name="Merknad 2 3 3 2 2" xfId="19761" xr:uid="{D4971DC8-9445-4C94-9668-FCD509F7C04F}"/>
    <cellStyle name="Merknad 2 3 3 2 2 2" xfId="19762" xr:uid="{53B2E62E-8C0A-4BE5-BF8E-950E89BE70FC}"/>
    <cellStyle name="Merknad 2 3 3 2 3" xfId="19763" xr:uid="{21D6809F-2D5E-48F6-8A80-799A96143D16}"/>
    <cellStyle name="Merknad 2 3 3 2 4" xfId="19764" xr:uid="{B66F0795-3888-454A-A08F-1413C27B0717}"/>
    <cellStyle name="Merknad 2 3 3 2 5" xfId="19760" xr:uid="{54A70604-A9F9-4CB5-89C5-C3202636BDD6}"/>
    <cellStyle name="Merknad 2 3 3 3" xfId="19765" xr:uid="{F34065B9-EB1F-4380-96C5-BAD5000CB54D}"/>
    <cellStyle name="Merknad 2 3 3 3 2" xfId="19766" xr:uid="{5C12EB39-6139-4F31-B00C-D3D2F53E5964}"/>
    <cellStyle name="Merknad 2 3 3 4" xfId="19767" xr:uid="{E79258B0-C302-425A-B7F6-2EB44A9190CF}"/>
    <cellStyle name="Merknad 2 3 3 5" xfId="19768" xr:uid="{EABEB2CD-56C7-4EF4-A0BA-09B0C8951AEC}"/>
    <cellStyle name="Merknad 2 3 3 6" xfId="19769" xr:uid="{6EAE3A98-F990-4FE1-8519-E75B3662B1C6}"/>
    <cellStyle name="Merknad 2 3 3 7" xfId="7191" xr:uid="{D29A906F-A44A-4BF5-B0E4-A1A1DBC1113F}"/>
    <cellStyle name="Merknad 2 3 4" xfId="2594" xr:uid="{68B66DCC-818F-40B0-8229-773E5F9AA25A}"/>
    <cellStyle name="Merknad 2 3 4 2" xfId="2595" xr:uid="{7D0A6FB5-03A7-491C-9154-61F3362D0F42}"/>
    <cellStyle name="Merknad 2 3 4 2 2" xfId="19771" xr:uid="{79CB8AB7-7E34-4951-8A40-4B58D9D26B13}"/>
    <cellStyle name="Merknad 2 3 4 2 2 2" xfId="19772" xr:uid="{4609513B-89A8-49A9-BC50-FC5DA3D33734}"/>
    <cellStyle name="Merknad 2 3 4 2 3" xfId="19773" xr:uid="{BC28B4D0-62A3-4236-B584-F8E83AA409FC}"/>
    <cellStyle name="Merknad 2 3 4 2 4" xfId="19774" xr:uid="{DF2A40F4-063C-4AEA-B362-17FBB157C678}"/>
    <cellStyle name="Merknad 2 3 4 2 5" xfId="19770" xr:uid="{E8D2B809-4B4B-47FE-B254-4DD0548D8F26}"/>
    <cellStyle name="Merknad 2 3 4 3" xfId="19775" xr:uid="{67CDC0F5-3781-4FF4-9E51-3BAA2AED51B7}"/>
    <cellStyle name="Merknad 2 3 4 3 2" xfId="19776" xr:uid="{BF04A981-7493-4B42-B15D-62BE9FC217C2}"/>
    <cellStyle name="Merknad 2 3 4 4" xfId="19777" xr:uid="{D52798D1-BA2A-4D11-9FC2-EF09A29B92DE}"/>
    <cellStyle name="Merknad 2 3 4 5" xfId="19778" xr:uid="{B5302553-CBE8-4D5C-9CF1-7DE9AEBAEBE2}"/>
    <cellStyle name="Merknad 2 3 4 6" xfId="19779" xr:uid="{2D29FC44-F2BF-41FB-9F7B-56FAB11DA5DC}"/>
    <cellStyle name="Merknad 2 3 4 7" xfId="7192" xr:uid="{3DC68EC7-A092-487B-A47D-C22E47FD97AC}"/>
    <cellStyle name="Merknad 2 3 5" xfId="2596" xr:uid="{1E4EAE3F-9E77-432E-857E-C1F93EC4EBB2}"/>
    <cellStyle name="Merknad 2 3 5 2" xfId="2597" xr:uid="{C9F3952B-E29E-484E-AB6B-B917E02489D4}"/>
    <cellStyle name="Merknad 2 3 5 2 2" xfId="19781" xr:uid="{DC93533E-E293-4D5A-9350-988C43B2D84E}"/>
    <cellStyle name="Merknad 2 3 5 2 3" xfId="19780" xr:uid="{36F66A6C-7794-417D-8D2E-F44ED915F67F}"/>
    <cellStyle name="Merknad 2 3 5 3" xfId="19782" xr:uid="{F52AF448-1EA2-41E3-A67F-6B519B60A99B}"/>
    <cellStyle name="Merknad 2 3 5 4" xfId="19783" xr:uid="{DF87542B-12C6-404E-95FB-1370360CBFCB}"/>
    <cellStyle name="Merknad 2 3 5 5" xfId="19784" xr:uid="{847E5870-37D8-4950-A213-463E221BBAB7}"/>
    <cellStyle name="Merknad 2 3 5 6" xfId="7193" xr:uid="{3191A2DD-59C1-4006-9AEB-B3CECAAD88F6}"/>
    <cellStyle name="Merknad 2 3 6" xfId="2598" xr:uid="{817F8F09-594D-4606-B398-865766CDCAAE}"/>
    <cellStyle name="Merknad 2 3 6 2" xfId="2599" xr:uid="{460B8700-D5CB-4C3C-91BD-468716722435}"/>
    <cellStyle name="Merknad 2 3 6 2 2" xfId="19786" xr:uid="{1BBCA4E6-B0B3-4390-94A2-4257AC7E688B}"/>
    <cellStyle name="Merknad 2 3 6 2 3" xfId="19785" xr:uid="{0868A7DD-01B4-43D4-A2FE-11CC056B6E26}"/>
    <cellStyle name="Merknad 2 3 6 3" xfId="19787" xr:uid="{DFE2796F-B2EA-427C-98EC-946AA3DA8808}"/>
    <cellStyle name="Merknad 2 3 6 4" xfId="19788" xr:uid="{C69E6EA2-B707-4125-B1B0-D47195A2237D}"/>
    <cellStyle name="Merknad 2 3 6 5" xfId="19789" xr:uid="{A9716C73-CBA5-49A5-B1E1-E8FFEA25972E}"/>
    <cellStyle name="Merknad 2 3 6 6" xfId="7194" xr:uid="{BBBBE7AC-F6DF-4B0C-ABE1-6194E4333BC3}"/>
    <cellStyle name="Merknad 2 3 7" xfId="2600" xr:uid="{3EB6A0C1-0755-4C00-BC2D-65600D891FC2}"/>
    <cellStyle name="Merknad 2 3 7 2" xfId="2601" xr:uid="{F4851322-6D2B-4263-8B31-C6B433FAEB81}"/>
    <cellStyle name="Merknad 2 3 7 2 2" xfId="19791" xr:uid="{8D3306FE-C859-40FB-82ED-CE26C67F3F9D}"/>
    <cellStyle name="Merknad 2 3 7 2 3" xfId="19790" xr:uid="{FD9DB1F5-4DFE-49C1-8C6C-1F84921691AB}"/>
    <cellStyle name="Merknad 2 3 7 3" xfId="19792" xr:uid="{89DC4A76-81CA-469F-BAD9-A6CE2F2617E0}"/>
    <cellStyle name="Merknad 2 3 7 4" xfId="19793" xr:uid="{975CB476-1A7C-4ABC-88F2-2C6513425D50}"/>
    <cellStyle name="Merknad 2 3 7 5" xfId="19794" xr:uid="{EAD7EC46-7713-4D8F-8EC8-67A471B48811}"/>
    <cellStyle name="Merknad 2 3 7 6" xfId="7195" xr:uid="{8600F694-1D9B-44A0-9F7C-9FFD0AB155CB}"/>
    <cellStyle name="Merknad 2 3 8" xfId="2602" xr:uid="{65BC4E23-80BF-4B72-AE5E-C380FFA7347C}"/>
    <cellStyle name="Merknad 2 3 8 2" xfId="19796" xr:uid="{145BF1FC-A552-42BB-8046-80D823ABCE20}"/>
    <cellStyle name="Merknad 2 3 8 3" xfId="19795" xr:uid="{5FBE580A-372F-4FB2-9785-6FAB20F0B5BE}"/>
    <cellStyle name="Merknad 2 3 9" xfId="5212" xr:uid="{6E39C3B7-02F5-42AE-ADFF-0636EF5342C0}"/>
    <cellStyle name="Merknad 2 3 9 2" xfId="19797" xr:uid="{FC8F4F96-8080-49F7-989C-E07CE2A9201F}"/>
    <cellStyle name="Merknad 2 30" xfId="2603" xr:uid="{E9591186-9F7B-43FC-85CD-6F937EAC2476}"/>
    <cellStyle name="Merknad 2 30 2" xfId="2604" xr:uid="{7D101357-2312-4973-B666-DF020A1634EF}"/>
    <cellStyle name="Merknad 2 30 2 2" xfId="19799" xr:uid="{62515170-C1D2-4EA3-8742-240ABC1E249D}"/>
    <cellStyle name="Merknad 2 30 2 3" xfId="19798" xr:uid="{C99CFAC5-DDB2-43B6-BF14-EAA0FFE5E7AA}"/>
    <cellStyle name="Merknad 2 30 3" xfId="19800" xr:uid="{6D22E2B2-ADB4-4627-954D-EFEBBD4B7098}"/>
    <cellStyle name="Merknad 2 30 4" xfId="19801" xr:uid="{2B0F200D-A1E5-4A92-8BC4-8BCC1DB7838C}"/>
    <cellStyle name="Merknad 2 30 5" xfId="19802" xr:uid="{114727C4-B9F8-4FF9-8173-119D39C9AB4F}"/>
    <cellStyle name="Merknad 2 30 6" xfId="7196" xr:uid="{DA6ECBF3-48B4-483E-893E-1A9A0E0E10E2}"/>
    <cellStyle name="Merknad 2 31" xfId="2605" xr:uid="{A08010C8-9815-4909-96E2-789B27F0B948}"/>
    <cellStyle name="Merknad 2 31 2" xfId="2606" xr:uid="{A2CAD022-4DFC-481F-8573-724626420DBA}"/>
    <cellStyle name="Merknad 2 31 2 2" xfId="19804" xr:uid="{CDC34356-A6C4-48E1-813F-84FE7F5DDC2A}"/>
    <cellStyle name="Merknad 2 31 2 3" xfId="19803" xr:uid="{71D999A9-24D0-459F-92B3-524B0A92F1D4}"/>
    <cellStyle name="Merknad 2 31 3" xfId="19805" xr:uid="{E1088213-943E-4270-A168-EF6936D4A0E9}"/>
    <cellStyle name="Merknad 2 31 4" xfId="19806" xr:uid="{B8B2AB62-4B6F-4A62-AE60-2BBE3D0893E0}"/>
    <cellStyle name="Merknad 2 31 5" xfId="19807" xr:uid="{18D0BFF8-AE39-4BFF-9CCF-24C28EDF8AF1}"/>
    <cellStyle name="Merknad 2 31 6" xfId="7197" xr:uid="{FEBA2655-07A2-4FBA-9395-8858FF9BE97F}"/>
    <cellStyle name="Merknad 2 32" xfId="2607" xr:uid="{AA98DD7E-5B6B-44A4-8DF8-5BB62FA6F8B6}"/>
    <cellStyle name="Merknad 2 32 2" xfId="2608" xr:uid="{87D6552B-2F3D-4764-AF5A-D85970E9F6A4}"/>
    <cellStyle name="Merknad 2 32 2 2" xfId="19809" xr:uid="{B01FC291-AB0F-4BBA-B3EB-311398D3BF34}"/>
    <cellStyle name="Merknad 2 32 2 3" xfId="19808" xr:uid="{9FDC58AE-F7B3-4920-80C3-330B00D4BDD4}"/>
    <cellStyle name="Merknad 2 32 3" xfId="19810" xr:uid="{441F4C7C-0AA8-4BB6-8BD4-389F4CB30466}"/>
    <cellStyle name="Merknad 2 32 4" xfId="19811" xr:uid="{D3212473-0142-4DEC-AC84-52768DFDA2D9}"/>
    <cellStyle name="Merknad 2 32 5" xfId="19812" xr:uid="{FA962435-3603-431B-9E2B-FA32864A4BDD}"/>
    <cellStyle name="Merknad 2 32 6" xfId="7198" xr:uid="{14A32698-DD6C-4D7B-B6CB-8E92E372D4EB}"/>
    <cellStyle name="Merknad 2 33" xfId="2609" xr:uid="{16D4F3A2-0B9F-4CC3-AC6F-7BD1EDF85E82}"/>
    <cellStyle name="Merknad 2 33 2" xfId="2610" xr:uid="{841EBDA4-C698-4BAD-B15D-90F620702016}"/>
    <cellStyle name="Merknad 2 33 2 2" xfId="19814" xr:uid="{49F0FC31-87E8-4E9F-A15A-A21081C4F44F}"/>
    <cellStyle name="Merknad 2 33 2 3" xfId="19813" xr:uid="{16CA371F-5C48-4267-97AE-12DC60889DDF}"/>
    <cellStyle name="Merknad 2 33 3" xfId="19815" xr:uid="{2E3DF7DC-142F-4684-B961-38118B5C7EC3}"/>
    <cellStyle name="Merknad 2 33 4" xfId="19816" xr:uid="{2ACA85F0-171B-4D2F-9BF2-9D0CEF3AE585}"/>
    <cellStyle name="Merknad 2 33 5" xfId="19817" xr:uid="{7DC7729B-5D6D-41F5-8FF1-FE27B6239077}"/>
    <cellStyle name="Merknad 2 33 6" xfId="7199" xr:uid="{856CFF77-5B69-4967-985D-61C9B2CEE02D}"/>
    <cellStyle name="Merknad 2 34" xfId="2611" xr:uid="{2D44A890-2173-4150-945E-603D10E97DCD}"/>
    <cellStyle name="Merknad 2 34 2" xfId="2612" xr:uid="{FA88AEF9-6174-416A-9DEC-37EDC8330C5C}"/>
    <cellStyle name="Merknad 2 34 2 2" xfId="19819" xr:uid="{AE45DF7D-7A42-41F2-8004-B3713CADEEBD}"/>
    <cellStyle name="Merknad 2 34 2 3" xfId="19818" xr:uid="{9D9CDB7F-3F67-4881-860D-004A6B1AC614}"/>
    <cellStyle name="Merknad 2 34 3" xfId="19820" xr:uid="{FB90B6D3-0D86-49C3-AD8D-8922FCE0A4B5}"/>
    <cellStyle name="Merknad 2 34 4" xfId="19821" xr:uid="{198F037C-B986-4BFE-BE6E-F4D2238111A8}"/>
    <cellStyle name="Merknad 2 34 5" xfId="19822" xr:uid="{2B203B02-47B5-47E2-B2A4-5C67BCB4756B}"/>
    <cellStyle name="Merknad 2 34 6" xfId="7200" xr:uid="{83DF17DC-C1DF-4EAC-A4F3-5AA37D57C796}"/>
    <cellStyle name="Merknad 2 35" xfId="2613" xr:uid="{906037BB-35A1-4438-8EBD-E9DC621DCAF3}"/>
    <cellStyle name="Merknad 2 35 2" xfId="2614" xr:uid="{BDFCAF84-6F41-4941-8AC5-82BF0041BDDE}"/>
    <cellStyle name="Merknad 2 35 2 2" xfId="19824" xr:uid="{8CBF2AF9-9528-4F42-9BB2-6619A88024BD}"/>
    <cellStyle name="Merknad 2 35 2 3" xfId="19823" xr:uid="{750AB24C-419D-4919-B263-C3F6C63B7F92}"/>
    <cellStyle name="Merknad 2 35 3" xfId="19825" xr:uid="{2B6A739C-0F8C-4F59-8ED0-C13418E7877D}"/>
    <cellStyle name="Merknad 2 35 4" xfId="19826" xr:uid="{5053AB76-55E9-4E4C-83FE-20B248EE0765}"/>
    <cellStyle name="Merknad 2 35 5" xfId="19827" xr:uid="{EB19B9B7-4C28-4F59-BB43-46F7B01AF848}"/>
    <cellStyle name="Merknad 2 35 6" xfId="7201" xr:uid="{C2339212-2693-495D-B13F-E584DEA2D199}"/>
    <cellStyle name="Merknad 2 36" xfId="2615" xr:uid="{5AE7AD12-09BD-4D55-BA9B-AEB3784CD0C1}"/>
    <cellStyle name="Merknad 2 36 2" xfId="2616" xr:uid="{EBC37834-1C4D-4994-88B2-5219A9425CA8}"/>
    <cellStyle name="Merknad 2 36 2 2" xfId="19829" xr:uid="{BEF8CFF4-9FA1-4DF4-B8E6-0A6C4E66E5F1}"/>
    <cellStyle name="Merknad 2 36 2 3" xfId="19828" xr:uid="{CDBBFA57-6D33-40FF-AA84-BEE46152310E}"/>
    <cellStyle name="Merknad 2 36 3" xfId="19830" xr:uid="{95B91D39-DBC5-4E84-88C4-A35BEBE97441}"/>
    <cellStyle name="Merknad 2 36 4" xfId="19831" xr:uid="{C574AC0A-72B2-4BE3-AB3A-52CD5F4ED4CE}"/>
    <cellStyle name="Merknad 2 36 5" xfId="19832" xr:uid="{57365441-6460-4881-B5AD-E7A7ED2722D2}"/>
    <cellStyle name="Merknad 2 36 6" xfId="7202" xr:uid="{C71BE5DE-0DAF-492B-9B20-A0180B683567}"/>
    <cellStyle name="Merknad 2 37" xfId="2617" xr:uid="{F9DF8EFF-EA8E-48E9-BE3D-077628F0A152}"/>
    <cellStyle name="Merknad 2 37 2" xfId="2618" xr:uid="{61B05A58-5445-45E4-9B84-5DEEAC1C1448}"/>
    <cellStyle name="Merknad 2 37 2 2" xfId="19834" xr:uid="{A578C60B-E8E4-4BF8-BDE8-203F2CDE4055}"/>
    <cellStyle name="Merknad 2 37 2 3" xfId="19833" xr:uid="{20A981B4-71C7-4D12-9F09-24FF7109DAEB}"/>
    <cellStyle name="Merknad 2 37 3" xfId="19835" xr:uid="{B6886CEF-243A-4EAD-BD0D-DF034D043586}"/>
    <cellStyle name="Merknad 2 37 4" xfId="19836" xr:uid="{08D6CFDB-2D94-427F-AD45-3B5D72E625D1}"/>
    <cellStyle name="Merknad 2 37 5" xfId="19837" xr:uid="{AB4F2989-7D9A-4DD4-822F-8E0C91D0C05D}"/>
    <cellStyle name="Merknad 2 37 6" xfId="7203" xr:uid="{2194EAE0-9DA8-42E0-B7AE-37D8876FA74F}"/>
    <cellStyle name="Merknad 2 38" xfId="2619" xr:uid="{20ABCF21-C68E-4DF2-A13C-32A935989BBD}"/>
    <cellStyle name="Merknad 2 38 2" xfId="2620" xr:uid="{3D2E376A-7ED0-49CD-B92C-FFAEA092AE09}"/>
    <cellStyle name="Merknad 2 38 2 2" xfId="19839" xr:uid="{AC98AB3B-AF61-46B3-80D3-3B5687428468}"/>
    <cellStyle name="Merknad 2 38 2 3" xfId="19838" xr:uid="{F45594EF-682A-4D96-83D4-28EA578480EE}"/>
    <cellStyle name="Merknad 2 38 3" xfId="19840" xr:uid="{BB1716C0-F564-43C2-9BE5-B9C99495F816}"/>
    <cellStyle name="Merknad 2 38 4" xfId="19841" xr:uid="{15D20099-0BA5-48BC-BE87-2B7B8ACB62C0}"/>
    <cellStyle name="Merknad 2 38 5" xfId="19842" xr:uid="{98ADD52C-3EA4-42B7-B63F-59B1E8C71645}"/>
    <cellStyle name="Merknad 2 38 6" xfId="7204" xr:uid="{C193C7CA-D397-4796-9087-698D044EDDD5}"/>
    <cellStyle name="Merknad 2 39" xfId="2621" xr:uid="{23696A98-11E2-43AD-80C5-9D3C74F7A171}"/>
    <cellStyle name="Merknad 2 39 2" xfId="2622" xr:uid="{003D667A-9EE5-4E44-A5A5-CF930DCDC25A}"/>
    <cellStyle name="Merknad 2 39 2 2" xfId="19844" xr:uid="{13EEFF2C-FF3F-4078-BF45-E1EFCCE11F9E}"/>
    <cellStyle name="Merknad 2 39 2 3" xfId="19843" xr:uid="{5F905B11-2C89-4361-A44F-5FB9FE2A4279}"/>
    <cellStyle name="Merknad 2 39 3" xfId="19845" xr:uid="{B139B06A-294E-4043-B592-E64C73843836}"/>
    <cellStyle name="Merknad 2 39 4" xfId="19846" xr:uid="{7E5B602E-3778-4E6B-AA93-1860A099CB36}"/>
    <cellStyle name="Merknad 2 39 5" xfId="19847" xr:uid="{05213545-E4A7-4B2F-B422-F4BFC484F30C}"/>
    <cellStyle name="Merknad 2 39 6" xfId="7205" xr:uid="{11CE25C0-3E3C-4082-B794-0ECDEFD6746E}"/>
    <cellStyle name="Merknad 2 4" xfId="2623" xr:uid="{F31C04FD-2A83-4A8B-B137-72F02F9AA937}"/>
    <cellStyle name="Merknad 2 4 10" xfId="5610" xr:uid="{A2C1584A-E8DF-43BE-97A9-0C17902D7A66}"/>
    <cellStyle name="Merknad 2 4 10 2" xfId="19848" xr:uid="{2FC73384-9D49-43C0-8446-9A2493BAD349}"/>
    <cellStyle name="Merknad 2 4 11" xfId="5947" xr:uid="{EDB43920-1C30-43DC-8DFC-F9519A256651}"/>
    <cellStyle name="Merknad 2 4 11 2" xfId="19849" xr:uid="{95B244BF-0198-4E4D-A387-46174273CBB8}"/>
    <cellStyle name="Merknad 2 4 12" xfId="6174" xr:uid="{958D284D-2009-41EC-A2D4-CC1602282295}"/>
    <cellStyle name="Merknad 2 4 2" xfId="2624" xr:uid="{18C63BA9-CCA8-4563-93B4-3614A826DA95}"/>
    <cellStyle name="Merknad 2 4 2 2" xfId="2625" xr:uid="{33A8BCE0-10FF-4A55-AAEB-AECBF116C235}"/>
    <cellStyle name="Merknad 2 4 2 2 2" xfId="19851" xr:uid="{C075999E-48BD-4801-8528-F5C169BB7907}"/>
    <cellStyle name="Merknad 2 4 2 2 2 2" xfId="19852" xr:uid="{E07FA963-32A9-49DF-909E-EE9C70726E69}"/>
    <cellStyle name="Merknad 2 4 2 2 3" xfId="19853" xr:uid="{BC2D1ADF-5992-4821-A34F-71CF1791EE2C}"/>
    <cellStyle name="Merknad 2 4 2 2 4" xfId="19854" xr:uid="{E2051CF9-A08A-49D0-B664-395E28C440F8}"/>
    <cellStyle name="Merknad 2 4 2 2 5" xfId="19850" xr:uid="{3B3F0C29-0EE3-43D7-A897-015F26BEF168}"/>
    <cellStyle name="Merknad 2 4 2 3" xfId="19855" xr:uid="{40A87E5C-4EDA-46D6-A501-816CEE93F8F7}"/>
    <cellStyle name="Merknad 2 4 2 3 2" xfId="19856" xr:uid="{4118DCF8-CC73-4B3D-A93F-90ECB4BAA457}"/>
    <cellStyle name="Merknad 2 4 2 4" xfId="19857" xr:uid="{67E176D5-1B51-42EE-8B6F-E553FC42F73C}"/>
    <cellStyle name="Merknad 2 4 2 5" xfId="19858" xr:uid="{CF3ABE67-A57F-4A0F-A617-1A1409877800}"/>
    <cellStyle name="Merknad 2 4 2 6" xfId="19859" xr:uid="{CE7C9E98-F1D2-41B2-B6F1-B3BC27D0629C}"/>
    <cellStyle name="Merknad 2 4 2 7" xfId="7206" xr:uid="{4C0CB41C-A577-4407-A3B4-F5309E316052}"/>
    <cellStyle name="Merknad 2 4 3" xfId="2626" xr:uid="{E09E3DCB-94EE-4231-9D1D-FE2B9E496EED}"/>
    <cellStyle name="Merknad 2 4 3 2" xfId="2627" xr:uid="{A60CFE1A-5224-4DAC-ACA2-55FF1F89B0C5}"/>
    <cellStyle name="Merknad 2 4 3 2 2" xfId="19861" xr:uid="{F66F60F7-F0A4-4F73-9C1D-5DCB2590F310}"/>
    <cellStyle name="Merknad 2 4 3 2 2 2" xfId="19862" xr:uid="{47223D6D-6B4D-4564-889B-16F6FDE0EC52}"/>
    <cellStyle name="Merknad 2 4 3 2 3" xfId="19863" xr:uid="{4545F6C2-D99E-4763-86B0-00CEF7F949CE}"/>
    <cellStyle name="Merknad 2 4 3 2 4" xfId="19864" xr:uid="{1781C754-966E-480A-8616-B27C4E9EF6E2}"/>
    <cellStyle name="Merknad 2 4 3 2 5" xfId="19860" xr:uid="{1729012F-F929-4F0B-93A8-7A0F543C2382}"/>
    <cellStyle name="Merknad 2 4 3 3" xfId="19865" xr:uid="{CAF8EBA0-7F47-4A5A-A264-B568661AFBE8}"/>
    <cellStyle name="Merknad 2 4 3 3 2" xfId="19866" xr:uid="{64AF131A-A48D-479B-961E-B7E50EB706FB}"/>
    <cellStyle name="Merknad 2 4 3 4" xfId="19867" xr:uid="{E55B3B7B-FC10-45DA-8D88-76F5EEBD6127}"/>
    <cellStyle name="Merknad 2 4 3 5" xfId="19868" xr:uid="{0FDACFDE-20A5-4205-8917-A67E85C55A78}"/>
    <cellStyle name="Merknad 2 4 3 6" xfId="19869" xr:uid="{F4E4F6B1-5307-450C-9209-C176332F23F0}"/>
    <cellStyle name="Merknad 2 4 3 7" xfId="7207" xr:uid="{F5481DC4-5C34-46B8-B2C7-9151EF0CB017}"/>
    <cellStyle name="Merknad 2 4 4" xfId="2628" xr:uid="{56FFB8E0-A748-468A-8B8F-581D9F7D92DF}"/>
    <cellStyle name="Merknad 2 4 4 2" xfId="2629" xr:uid="{4CDFF09F-6D5B-46E1-9C5C-EC0A29F925BA}"/>
    <cellStyle name="Merknad 2 4 4 2 2" xfId="19871" xr:uid="{E3A30116-5E03-43B6-B445-E2063915FF55}"/>
    <cellStyle name="Merknad 2 4 4 2 2 2" xfId="19872" xr:uid="{3B447B82-BAAD-42BF-AC69-926B8932F761}"/>
    <cellStyle name="Merknad 2 4 4 2 3" xfId="19873" xr:uid="{AAFFB0D1-0A8A-470C-A15A-98A476E1DB5D}"/>
    <cellStyle name="Merknad 2 4 4 2 4" xfId="19874" xr:uid="{AF988FF9-888F-48F8-B70F-CC45714A9C26}"/>
    <cellStyle name="Merknad 2 4 4 2 5" xfId="19870" xr:uid="{116032D4-B690-4C84-88BC-34F4DEC9AAD4}"/>
    <cellStyle name="Merknad 2 4 4 3" xfId="19875" xr:uid="{B58394DF-0181-4D50-82F8-30946A244D4A}"/>
    <cellStyle name="Merknad 2 4 4 3 2" xfId="19876" xr:uid="{6F26FA38-8EF1-4539-AD79-EA8E95EB9021}"/>
    <cellStyle name="Merknad 2 4 4 4" xfId="19877" xr:uid="{85CF2E06-57C4-4B50-9B24-886FF2FC6C96}"/>
    <cellStyle name="Merknad 2 4 4 5" xfId="19878" xr:uid="{E0175CF7-F98D-4DA5-B9AF-8031AA447B0F}"/>
    <cellStyle name="Merknad 2 4 4 6" xfId="19879" xr:uid="{3E6A952B-1B8F-4EB7-8ECC-A0681639A4E9}"/>
    <cellStyle name="Merknad 2 4 4 7" xfId="7208" xr:uid="{241D330F-C4BA-40AD-A549-1C832B9B6DC4}"/>
    <cellStyle name="Merknad 2 4 5" xfId="2630" xr:uid="{8CC5F55B-400C-4EE1-8162-09B37DD82D2E}"/>
    <cellStyle name="Merknad 2 4 5 2" xfId="2631" xr:uid="{DFB33B86-E809-4D3A-BE33-7016E7C5335B}"/>
    <cellStyle name="Merknad 2 4 5 2 2" xfId="19881" xr:uid="{76F89C5A-EEB8-4E5C-8D5B-5823FA31AFAE}"/>
    <cellStyle name="Merknad 2 4 5 2 3" xfId="19880" xr:uid="{3B66FCBA-1B10-4F97-8D90-54968AD262CC}"/>
    <cellStyle name="Merknad 2 4 5 3" xfId="19882" xr:uid="{84EBD8F8-09F1-4B9D-B09D-E3DC7EA594DA}"/>
    <cellStyle name="Merknad 2 4 5 4" xfId="19883" xr:uid="{28C202B8-F1D4-4C56-9040-B49747DF676B}"/>
    <cellStyle name="Merknad 2 4 5 5" xfId="19884" xr:uid="{DEE5525D-C6F1-4EF0-8FEB-C52E2B8DA26E}"/>
    <cellStyle name="Merknad 2 4 5 6" xfId="7209" xr:uid="{20AF06C1-97FA-42A3-90BE-A4C6048E5FD0}"/>
    <cellStyle name="Merknad 2 4 6" xfId="2632" xr:uid="{084307D1-C93F-46F9-9FF4-40F0407EF238}"/>
    <cellStyle name="Merknad 2 4 6 2" xfId="2633" xr:uid="{9C2F5B3E-7ED9-4E39-B9FA-6F990C3B5680}"/>
    <cellStyle name="Merknad 2 4 6 2 2" xfId="19886" xr:uid="{3AF2A557-8353-45D2-8925-4C04E0312AE2}"/>
    <cellStyle name="Merknad 2 4 6 2 3" xfId="19885" xr:uid="{4D523D67-C279-40DA-8A82-28B63FF30241}"/>
    <cellStyle name="Merknad 2 4 6 3" xfId="19887" xr:uid="{FFABB19C-5858-4EDA-9E3E-25889D1B4BA1}"/>
    <cellStyle name="Merknad 2 4 6 4" xfId="19888" xr:uid="{1447C17B-1366-467C-9902-CF63F4084983}"/>
    <cellStyle name="Merknad 2 4 6 5" xfId="19889" xr:uid="{A56D83F1-7CA3-4DA8-B8CD-2AACCBB9A215}"/>
    <cellStyle name="Merknad 2 4 6 6" xfId="7210" xr:uid="{4AE36C94-85EF-494B-8F3D-A80371417014}"/>
    <cellStyle name="Merknad 2 4 7" xfId="2634" xr:uid="{5B60D37D-2F20-4DFC-91DA-96F489D4FF9C}"/>
    <cellStyle name="Merknad 2 4 7 2" xfId="2635" xr:uid="{3A470E65-6CB9-4B04-B577-EF3F82A58BB1}"/>
    <cellStyle name="Merknad 2 4 7 2 2" xfId="19891" xr:uid="{77BB259A-0136-4C79-B82B-C23099D4595E}"/>
    <cellStyle name="Merknad 2 4 7 2 3" xfId="19890" xr:uid="{3135EFD2-48F3-4CD1-A554-054B946D2002}"/>
    <cellStyle name="Merknad 2 4 7 3" xfId="19892" xr:uid="{4CC0D0AE-230D-4782-9E87-D653F53CEA03}"/>
    <cellStyle name="Merknad 2 4 7 4" xfId="19893" xr:uid="{6E1841BE-D878-4AF8-B0DF-74EBC793C79A}"/>
    <cellStyle name="Merknad 2 4 7 5" xfId="19894" xr:uid="{ED866115-7BC6-4BD0-A1D1-2B646503DE98}"/>
    <cellStyle name="Merknad 2 4 7 6" xfId="7211" xr:uid="{897AB658-C707-478C-B72F-988DC0E3D531}"/>
    <cellStyle name="Merknad 2 4 8" xfId="2636" xr:uid="{7FF9958B-BA48-4A31-BF0F-C0217961320E}"/>
    <cellStyle name="Merknad 2 4 8 2" xfId="19896" xr:uid="{263D04D1-7B62-4D71-8F60-FB1D311C73DA}"/>
    <cellStyle name="Merknad 2 4 8 3" xfId="19895" xr:uid="{446C2577-865B-4D50-99F1-177F2B0BDEEF}"/>
    <cellStyle name="Merknad 2 4 9" xfId="5364" xr:uid="{9257BEE2-88AA-4DC1-B335-616185A1E74E}"/>
    <cellStyle name="Merknad 2 4 9 2" xfId="19897" xr:uid="{3A848E3B-9582-4749-AEB2-C86719F8C5C0}"/>
    <cellStyle name="Merknad 2 40" xfId="2637" xr:uid="{B3B44293-A0E2-43A9-97EE-DD7D72B63FA4}"/>
    <cellStyle name="Merknad 2 40 2" xfId="2638" xr:uid="{08CFB477-BFDA-43B9-828B-FA1C783D1D76}"/>
    <cellStyle name="Merknad 2 40 2 2" xfId="19899" xr:uid="{DF45779B-A9DA-4F67-9A5B-6266597EC9B9}"/>
    <cellStyle name="Merknad 2 40 2 3" xfId="19898" xr:uid="{98A18FD9-98F3-4D77-BD8B-4F8DBEADE596}"/>
    <cellStyle name="Merknad 2 40 3" xfId="19900" xr:uid="{A678D463-C51C-4644-873B-16B18B36199B}"/>
    <cellStyle name="Merknad 2 40 4" xfId="19901" xr:uid="{17EDD5CF-87AE-4883-91FA-E2642455CE46}"/>
    <cellStyle name="Merknad 2 40 5" xfId="19902" xr:uid="{9A8EA707-0458-4C8F-B3B1-B516567CDC01}"/>
    <cellStyle name="Merknad 2 40 6" xfId="7212" xr:uid="{3B481B24-CD9E-4F63-8189-4FE748F695BE}"/>
    <cellStyle name="Merknad 2 41" xfId="2639" xr:uid="{8103ABC4-5106-43CB-A93D-4FBA25BACB66}"/>
    <cellStyle name="Merknad 2 41 2" xfId="2640" xr:uid="{7B303B83-1835-476C-8698-EB36CA150F83}"/>
    <cellStyle name="Merknad 2 41 2 2" xfId="19904" xr:uid="{99BD072B-C5D6-4D67-8D24-94F1C68B9D92}"/>
    <cellStyle name="Merknad 2 41 2 3" xfId="19903" xr:uid="{2D3A2304-C661-495A-B9C5-482D6EA6CF47}"/>
    <cellStyle name="Merknad 2 41 3" xfId="19905" xr:uid="{932BA868-F7A8-4BE1-B6B7-9AC6B1E3BC17}"/>
    <cellStyle name="Merknad 2 41 4" xfId="19906" xr:uid="{FCFE9E4B-786A-45F4-9C51-E7474B89643C}"/>
    <cellStyle name="Merknad 2 41 5" xfId="19907" xr:uid="{F793790B-F121-4EE5-B1C4-14F2833B0A01}"/>
    <cellStyle name="Merknad 2 41 6" xfId="7213" xr:uid="{D3AD4A70-4D1C-4174-81B2-395802A585C9}"/>
    <cellStyle name="Merknad 2 42" xfId="2641" xr:uid="{344180F3-769F-4EB2-83F8-BF8AD3B11D52}"/>
    <cellStyle name="Merknad 2 42 2" xfId="2642" xr:uid="{4E5DEC62-EEEB-4386-90C6-910EABFB2989}"/>
    <cellStyle name="Merknad 2 42 2 2" xfId="19909" xr:uid="{AB48B5CF-7214-48A3-AB71-E1B4ED609EE1}"/>
    <cellStyle name="Merknad 2 42 2 3" xfId="19908" xr:uid="{7537175A-EFD0-4453-AB24-670C59F0D011}"/>
    <cellStyle name="Merknad 2 42 3" xfId="19910" xr:uid="{00E0A54C-D596-4277-88C2-06611F12A23F}"/>
    <cellStyle name="Merknad 2 42 4" xfId="19911" xr:uid="{AE29E958-E042-4836-9B6B-C781F96563E5}"/>
    <cellStyle name="Merknad 2 42 5" xfId="19912" xr:uid="{460DC693-8AA3-4FD6-8AFC-AB5860559F1A}"/>
    <cellStyle name="Merknad 2 42 6" xfId="7214" xr:uid="{6937B452-1220-4BB1-90FC-53C0942616AE}"/>
    <cellStyle name="Merknad 2 43" xfId="2643" xr:uid="{7C364942-45AA-488F-9F4F-741015711A68}"/>
    <cellStyle name="Merknad 2 43 2" xfId="2644" xr:uid="{4B158E7D-3004-442B-B33C-576EDAC55C4A}"/>
    <cellStyle name="Merknad 2 43 2 2" xfId="19914" xr:uid="{99C88ED8-3FC6-478A-8829-8DCEC14D0FAB}"/>
    <cellStyle name="Merknad 2 43 2 3" xfId="19913" xr:uid="{88C67152-A244-4D55-82B9-F8658A977C40}"/>
    <cellStyle name="Merknad 2 43 3" xfId="19915" xr:uid="{9DDCF3E2-C534-4A75-9A56-68FEFC88785D}"/>
    <cellStyle name="Merknad 2 43 4" xfId="19916" xr:uid="{A68558D9-5373-4010-963E-19AFE082F576}"/>
    <cellStyle name="Merknad 2 43 5" xfId="19917" xr:uid="{557CFB2F-F40B-4A42-9917-203F7DB93C4A}"/>
    <cellStyle name="Merknad 2 43 6" xfId="7215" xr:uid="{CE3DEDC4-2AE9-4C1E-9AC7-0D76C1A91708}"/>
    <cellStyle name="Merknad 2 44" xfId="2645" xr:uid="{11DB1308-F168-49D1-8981-A78B7F89A142}"/>
    <cellStyle name="Merknad 2 44 2" xfId="2646" xr:uid="{A117C62A-A14E-4036-96F7-A3933E94A28B}"/>
    <cellStyle name="Merknad 2 44 2 2" xfId="19919" xr:uid="{D80A3744-5DFD-4C9D-8F8D-221E5DC3F7AF}"/>
    <cellStyle name="Merknad 2 44 2 3" xfId="19918" xr:uid="{C2BB93E8-BAF3-4891-BA21-A5E6EDFA27E5}"/>
    <cellStyle name="Merknad 2 44 3" xfId="19920" xr:uid="{35A82AEE-6715-466C-8039-16F48D98C3C7}"/>
    <cellStyle name="Merknad 2 44 4" xfId="19921" xr:uid="{CDA3E524-7F42-4741-9F23-E98FBD2C18C8}"/>
    <cellStyle name="Merknad 2 44 5" xfId="19922" xr:uid="{2FE9BA2F-EA3B-41D7-BEC2-75770C07ECA0}"/>
    <cellStyle name="Merknad 2 44 6" xfId="7216" xr:uid="{DBEAB3D6-4D40-4CAB-89A2-2484BFB6DB1C}"/>
    <cellStyle name="Merknad 2 45" xfId="2647" xr:uid="{4794FCD7-B0AA-4845-8A65-B069E247B658}"/>
    <cellStyle name="Merknad 2 45 2" xfId="2648" xr:uid="{6A88D531-A3FD-4B1A-BC9B-1F1BC4E85335}"/>
    <cellStyle name="Merknad 2 45 2 2" xfId="19924" xr:uid="{360843D6-1CA5-4DE7-B448-C65F1F3728CD}"/>
    <cellStyle name="Merknad 2 45 2 3" xfId="19923" xr:uid="{14DB9FC5-2B41-4B04-99E5-08CD3D647AFD}"/>
    <cellStyle name="Merknad 2 45 3" xfId="19925" xr:uid="{BD364D23-DC2C-444D-A1AE-ABA7FF873A75}"/>
    <cellStyle name="Merknad 2 45 4" xfId="19926" xr:uid="{FB809237-5380-4661-ACCD-368AE6183D27}"/>
    <cellStyle name="Merknad 2 45 5" xfId="19927" xr:uid="{7101D47A-1182-4504-9299-528D1D72FB24}"/>
    <cellStyle name="Merknad 2 45 6" xfId="7217" xr:uid="{31FF1A62-6D66-4AF3-851F-30BB34C81B4A}"/>
    <cellStyle name="Merknad 2 46" xfId="2649" xr:uid="{85810CA7-0A6C-4CBD-A16E-EC3E04E0ADB4}"/>
    <cellStyle name="Merknad 2 46 2" xfId="2650" xr:uid="{40E4E06A-7EED-490A-BAC0-12AB9E7C01B3}"/>
    <cellStyle name="Merknad 2 46 2 2" xfId="19929" xr:uid="{D8CFF177-AB3C-4148-9483-8552B7B99B9C}"/>
    <cellStyle name="Merknad 2 46 2 3" xfId="19928" xr:uid="{5BE8291B-64F2-48A2-88E1-34188AE7A80A}"/>
    <cellStyle name="Merknad 2 46 3" xfId="19930" xr:uid="{1AE2B270-377E-41D2-AC07-8B75A95DB242}"/>
    <cellStyle name="Merknad 2 46 4" xfId="19931" xr:uid="{B0334834-CE7D-47B4-89B6-825D5114F1F4}"/>
    <cellStyle name="Merknad 2 46 5" xfId="19932" xr:uid="{A897563D-3563-4A1D-B05F-79E708986F59}"/>
    <cellStyle name="Merknad 2 46 6" xfId="7218" xr:uid="{38E327AB-F968-4F63-A3FC-D6586B0D1180}"/>
    <cellStyle name="Merknad 2 47" xfId="2651" xr:uid="{CE65122D-ABC3-477B-A094-6B076216A316}"/>
    <cellStyle name="Merknad 2 47 2" xfId="2652" xr:uid="{A023183B-A6F8-4E88-8316-C50FF1BCBB78}"/>
    <cellStyle name="Merknad 2 47 2 2" xfId="19934" xr:uid="{FC36E623-E376-4699-8788-C65304A664F4}"/>
    <cellStyle name="Merknad 2 47 2 3" xfId="19933" xr:uid="{8E56F700-736E-4E20-A0E2-5CB8B9D3707C}"/>
    <cellStyle name="Merknad 2 47 3" xfId="19935" xr:uid="{AA7F5975-C3C7-4D1D-A190-3AB2AC114A33}"/>
    <cellStyle name="Merknad 2 47 4" xfId="19936" xr:uid="{8F675F59-9D7E-4410-AFE8-E05829CDC128}"/>
    <cellStyle name="Merknad 2 47 5" xfId="19937" xr:uid="{F241D88D-0DE5-4735-A68C-3D014171987D}"/>
    <cellStyle name="Merknad 2 47 6" xfId="7219" xr:uid="{F8B7A8E2-C500-4B3E-9262-F35DB16D5894}"/>
    <cellStyle name="Merknad 2 48" xfId="2653" xr:uid="{BDACE75D-61D4-466D-9A59-AE9F17B220B4}"/>
    <cellStyle name="Merknad 2 48 2" xfId="2654" xr:uid="{05B96630-2967-4EEE-896D-88119CCD7FF3}"/>
    <cellStyle name="Merknad 2 48 2 2" xfId="19939" xr:uid="{FC41DB83-F15B-4FC4-84F4-3800F88F2A20}"/>
    <cellStyle name="Merknad 2 48 2 3" xfId="19938" xr:uid="{EB86C0FA-3937-4DE3-B786-122DFE0DDB12}"/>
    <cellStyle name="Merknad 2 48 3" xfId="19940" xr:uid="{27AB6F09-3AB8-46A3-B852-F6B63256FFF6}"/>
    <cellStyle name="Merknad 2 48 4" xfId="19941" xr:uid="{5E46E802-9D88-4F41-8CFF-BB3DE22B017C}"/>
    <cellStyle name="Merknad 2 48 5" xfId="19942" xr:uid="{3F3882DB-1E0B-4F34-BE14-254DA6395116}"/>
    <cellStyle name="Merknad 2 48 6" xfId="7220" xr:uid="{BEED0922-31F0-4615-82E0-A5D427A3F0B6}"/>
    <cellStyle name="Merknad 2 49" xfId="2655" xr:uid="{86419541-859A-4C1F-9193-A3108A0977F5}"/>
    <cellStyle name="Merknad 2 49 2" xfId="2656" xr:uid="{B876A7C7-6D45-4A1E-A851-401B7AB42C9D}"/>
    <cellStyle name="Merknad 2 49 2 2" xfId="19944" xr:uid="{AB4B5B7B-4E30-41B0-88F0-29AB4EF1B49F}"/>
    <cellStyle name="Merknad 2 49 2 3" xfId="19943" xr:uid="{7E8AD4B3-CA42-4FDC-B860-792154916D6B}"/>
    <cellStyle name="Merknad 2 49 3" xfId="19945" xr:uid="{9D8B7727-928F-437F-A484-2314284ECF66}"/>
    <cellStyle name="Merknad 2 49 4" xfId="19946" xr:uid="{DF5C38F7-7AE0-4F77-909F-C21AB2B84B01}"/>
    <cellStyle name="Merknad 2 49 5" xfId="19947" xr:uid="{1F27549D-DEA1-4B49-8C68-A55BFA809B2C}"/>
    <cellStyle name="Merknad 2 49 6" xfId="7221" xr:uid="{0054E8C6-F6F0-40F3-91DC-C9F5B54A2C60}"/>
    <cellStyle name="Merknad 2 5" xfId="2657" xr:uid="{2D76223B-2BE7-4478-811A-855BC3C47AB9}"/>
    <cellStyle name="Merknad 2 5 10" xfId="5611" xr:uid="{6ED17E5A-CCA6-4279-B444-09DD55EB9A18}"/>
    <cellStyle name="Merknad 2 5 10 2" xfId="19948" xr:uid="{9B47A764-5225-4BF7-8F78-C23E3747FA5C}"/>
    <cellStyle name="Merknad 2 5 11" xfId="5948" xr:uid="{F4DB79E8-66BF-4CBD-A545-FDAFEBFD8675}"/>
    <cellStyle name="Merknad 2 5 11 2" xfId="19949" xr:uid="{150D4022-CAAE-4D40-96B5-CDDD8EB3C045}"/>
    <cellStyle name="Merknad 2 5 12" xfId="6175" xr:uid="{78951008-C607-407B-8477-731B830C02D1}"/>
    <cellStyle name="Merknad 2 5 2" xfId="2658" xr:uid="{AA629330-E429-4B88-9365-67B2E31B6CAE}"/>
    <cellStyle name="Merknad 2 5 2 2" xfId="2659" xr:uid="{9C72DE15-307F-45B6-B471-F8E33D4C0E9E}"/>
    <cellStyle name="Merknad 2 5 2 2 2" xfId="19951" xr:uid="{431FDBF0-F143-4B23-A1AF-F905F07153F3}"/>
    <cellStyle name="Merknad 2 5 2 2 2 2" xfId="19952" xr:uid="{42CF4A90-9081-412B-BF63-92882B540EF3}"/>
    <cellStyle name="Merknad 2 5 2 2 3" xfId="19953" xr:uid="{02CD39C4-4428-46F3-9F80-7F508FC6C0AE}"/>
    <cellStyle name="Merknad 2 5 2 2 4" xfId="19954" xr:uid="{7F6FABF6-AC75-499D-913C-C006383565C5}"/>
    <cellStyle name="Merknad 2 5 2 2 5" xfId="19950" xr:uid="{4D6E43BF-7D38-4285-B13B-DAA0D3501D59}"/>
    <cellStyle name="Merknad 2 5 2 3" xfId="19955" xr:uid="{899892A6-003A-4EA7-A82E-DDBCE91A733B}"/>
    <cellStyle name="Merknad 2 5 2 3 2" xfId="19956" xr:uid="{0B98A224-33EE-4447-A4D3-82CD78EF9006}"/>
    <cellStyle name="Merknad 2 5 2 4" xfId="19957" xr:uid="{D876521C-9506-43C6-91EE-592E18311EB6}"/>
    <cellStyle name="Merknad 2 5 2 5" xfId="19958" xr:uid="{59A0E721-AA1F-4AF9-8C84-052798A8C308}"/>
    <cellStyle name="Merknad 2 5 2 6" xfId="19959" xr:uid="{A8040B16-B351-4ABB-8F18-069FE8AE86FE}"/>
    <cellStyle name="Merknad 2 5 2 7" xfId="7222" xr:uid="{6765B92E-BA0F-4487-93FD-60BF067DB77A}"/>
    <cellStyle name="Merknad 2 5 3" xfId="2660" xr:uid="{81C986FA-77AA-40A5-A92E-F0AACA8C4382}"/>
    <cellStyle name="Merknad 2 5 3 2" xfId="2661" xr:uid="{1C0162DB-2117-494B-8EF5-BCC445EE8836}"/>
    <cellStyle name="Merknad 2 5 3 2 2" xfId="19961" xr:uid="{8C6C8A96-DFFC-4BA8-8001-9CBFCED2C79F}"/>
    <cellStyle name="Merknad 2 5 3 2 2 2" xfId="19962" xr:uid="{3083F364-FA28-4424-8003-56356B7898A7}"/>
    <cellStyle name="Merknad 2 5 3 2 3" xfId="19963" xr:uid="{AC26297F-1FF4-45CE-9038-1128FE3C40D6}"/>
    <cellStyle name="Merknad 2 5 3 2 4" xfId="19964" xr:uid="{0FCBF435-40A6-4BD6-8046-74F2D4B379CF}"/>
    <cellStyle name="Merknad 2 5 3 2 5" xfId="19960" xr:uid="{74A7A933-42D3-4E9B-BF8B-A477B51546F9}"/>
    <cellStyle name="Merknad 2 5 3 3" xfId="19965" xr:uid="{B8AB1A9A-B720-4E39-A792-54732B9DBEC2}"/>
    <cellStyle name="Merknad 2 5 3 3 2" xfId="19966" xr:uid="{8BB57149-39A9-4ADA-85E4-38456E54D915}"/>
    <cellStyle name="Merknad 2 5 3 4" xfId="19967" xr:uid="{6FE4BAA4-7AC4-422B-9FFA-3D6275F0DB13}"/>
    <cellStyle name="Merknad 2 5 3 5" xfId="19968" xr:uid="{72A20132-E407-47E1-BD15-BFD9963A5D4B}"/>
    <cellStyle name="Merknad 2 5 3 6" xfId="19969" xr:uid="{9FE7A1CD-4EE6-47FC-B2AF-4A34535CE788}"/>
    <cellStyle name="Merknad 2 5 3 7" xfId="7223" xr:uid="{2E147A06-808E-41A4-AC1C-F6AE34E7B5ED}"/>
    <cellStyle name="Merknad 2 5 4" xfId="2662" xr:uid="{77CEB4DC-C921-413A-B726-04F1E8BB261D}"/>
    <cellStyle name="Merknad 2 5 4 2" xfId="2663" xr:uid="{CA3F161D-7AB6-4334-8B6B-DE4C6230B0F0}"/>
    <cellStyle name="Merknad 2 5 4 2 2" xfId="19971" xr:uid="{A96DC70C-5708-4CCD-98AF-AF40475B2F65}"/>
    <cellStyle name="Merknad 2 5 4 2 2 2" xfId="19972" xr:uid="{F07CCEA1-9D1F-4E54-9C54-EE02B433950D}"/>
    <cellStyle name="Merknad 2 5 4 2 3" xfId="19973" xr:uid="{AAEA1B86-61B3-4466-948A-A8F95B5C66A2}"/>
    <cellStyle name="Merknad 2 5 4 2 4" xfId="19974" xr:uid="{DDA41F3E-4BAD-4D4D-898B-B6F2A3DEA7EE}"/>
    <cellStyle name="Merknad 2 5 4 2 5" xfId="19970" xr:uid="{A130B567-1549-4163-A20A-BC9C8930A01A}"/>
    <cellStyle name="Merknad 2 5 4 3" xfId="19975" xr:uid="{269E01AD-80DB-4AC1-857E-4BA6929EF651}"/>
    <cellStyle name="Merknad 2 5 4 3 2" xfId="19976" xr:uid="{8622CF7C-526B-4C42-832F-1514CA1904FD}"/>
    <cellStyle name="Merknad 2 5 4 4" xfId="19977" xr:uid="{9C143010-BF67-4DEA-B1E3-920879EC0EC2}"/>
    <cellStyle name="Merknad 2 5 4 5" xfId="19978" xr:uid="{1AC3CB13-2FEC-4D75-A3B6-21AEA8FE005D}"/>
    <cellStyle name="Merknad 2 5 4 6" xfId="19979" xr:uid="{2592CD23-478D-4C69-9D02-DD5C3846634B}"/>
    <cellStyle name="Merknad 2 5 4 7" xfId="7224" xr:uid="{0489B613-2FBD-493F-815B-DEEF206423FC}"/>
    <cellStyle name="Merknad 2 5 5" xfId="2664" xr:uid="{4B1E14BE-04C8-49E7-A8A9-D0E44A6C5C83}"/>
    <cellStyle name="Merknad 2 5 5 2" xfId="2665" xr:uid="{E9218A46-D542-47E0-80BC-95BA18101095}"/>
    <cellStyle name="Merknad 2 5 5 2 2" xfId="19981" xr:uid="{D37D6F6F-3ADF-473A-9427-2017EA32037B}"/>
    <cellStyle name="Merknad 2 5 5 2 3" xfId="19980" xr:uid="{4D2963B9-5A8B-49F7-ACC3-C68A21D8F020}"/>
    <cellStyle name="Merknad 2 5 5 3" xfId="19982" xr:uid="{B2C76EF3-B237-43C5-BCE7-4B221076AA94}"/>
    <cellStyle name="Merknad 2 5 5 4" xfId="19983" xr:uid="{55E87900-B9A6-4A3F-8FEB-1B0EBF40E609}"/>
    <cellStyle name="Merknad 2 5 5 5" xfId="19984" xr:uid="{23A011A0-8BF9-43B4-A13E-26DB7A5E79EA}"/>
    <cellStyle name="Merknad 2 5 5 6" xfId="7225" xr:uid="{85FD3A29-BF6B-4AF6-95C9-F3315A595B06}"/>
    <cellStyle name="Merknad 2 5 6" xfId="2666" xr:uid="{17038B8B-001E-44CE-9602-DBE4A588B1EC}"/>
    <cellStyle name="Merknad 2 5 6 2" xfId="2667" xr:uid="{35DFAA65-B5CD-40E8-8271-27C539853DA9}"/>
    <cellStyle name="Merknad 2 5 6 2 2" xfId="19986" xr:uid="{4787E71B-BA03-43C6-82E0-6EFF48B69014}"/>
    <cellStyle name="Merknad 2 5 6 2 3" xfId="19985" xr:uid="{F1DD9639-6165-4BF1-8252-57996349A94D}"/>
    <cellStyle name="Merknad 2 5 6 3" xfId="19987" xr:uid="{EACB7043-4B13-4CD8-B85D-936559B59EAD}"/>
    <cellStyle name="Merknad 2 5 6 4" xfId="19988" xr:uid="{8CD483ED-5F39-4606-A569-70845DD0E47E}"/>
    <cellStyle name="Merknad 2 5 6 5" xfId="19989" xr:uid="{1C7257EE-E8CA-461C-9345-CA11F7B2F871}"/>
    <cellStyle name="Merknad 2 5 6 6" xfId="7226" xr:uid="{02D48970-E56C-4B31-B796-46E778908B4D}"/>
    <cellStyle name="Merknad 2 5 7" xfId="2668" xr:uid="{C9FBF6D8-0488-403B-806E-D4D743B707D9}"/>
    <cellStyle name="Merknad 2 5 7 2" xfId="2669" xr:uid="{45AE019B-92C8-4663-9ADF-945E257B05EB}"/>
    <cellStyle name="Merknad 2 5 7 2 2" xfId="19991" xr:uid="{640A84F8-9C9E-4F9F-869E-D766E6C43206}"/>
    <cellStyle name="Merknad 2 5 7 2 3" xfId="19990" xr:uid="{C0B2A03B-AB3C-4123-BE37-FE6A5839B692}"/>
    <cellStyle name="Merknad 2 5 7 3" xfId="19992" xr:uid="{244E171F-0A83-4AF7-B4FA-E4156D4BFA61}"/>
    <cellStyle name="Merknad 2 5 7 4" xfId="19993" xr:uid="{8DB10D62-C86A-4502-B794-B9586DA641D2}"/>
    <cellStyle name="Merknad 2 5 7 5" xfId="19994" xr:uid="{530078FB-DC55-477C-AEDF-65A292904C9F}"/>
    <cellStyle name="Merknad 2 5 7 6" xfId="7227" xr:uid="{FB41E515-DE78-4400-87AC-8F2EC01B48CF}"/>
    <cellStyle name="Merknad 2 5 8" xfId="2670" xr:uid="{CE1E24B8-3A90-48C9-87C5-843617C45256}"/>
    <cellStyle name="Merknad 2 5 8 2" xfId="19996" xr:uid="{ACFCC828-0276-4454-9296-BAD07B06D494}"/>
    <cellStyle name="Merknad 2 5 8 3" xfId="19995" xr:uid="{F2741EF6-F5EF-4F7F-8F81-C0CC9B80F887}"/>
    <cellStyle name="Merknad 2 5 9" xfId="5365" xr:uid="{F763888B-4E84-455E-98E3-746589393732}"/>
    <cellStyle name="Merknad 2 5 9 2" xfId="19997" xr:uid="{CD4741BA-4718-4923-AD53-A2F1F75545BE}"/>
    <cellStyle name="Merknad 2 50" xfId="2671" xr:uid="{73D43E32-A22F-479E-B3A4-242DF3010BD7}"/>
    <cellStyle name="Merknad 2 50 2" xfId="2672" xr:uid="{431C9451-1952-4D29-91A2-7B5BE8CF4129}"/>
    <cellStyle name="Merknad 2 50 2 2" xfId="19999" xr:uid="{E741701E-5A2F-48AB-BD32-CDF05F884D42}"/>
    <cellStyle name="Merknad 2 50 2 3" xfId="19998" xr:uid="{3C005666-9F3B-4A7B-B244-E70FB5FC3ED2}"/>
    <cellStyle name="Merknad 2 50 3" xfId="20000" xr:uid="{C863D1F1-CEFD-4404-AE61-516C880049E8}"/>
    <cellStyle name="Merknad 2 50 4" xfId="20001" xr:uid="{67CC548A-7E12-404E-9E19-C0E5269654F9}"/>
    <cellStyle name="Merknad 2 50 5" xfId="20002" xr:uid="{64A06B52-2A89-4BF2-ABB8-D32C595DCCCB}"/>
    <cellStyle name="Merknad 2 50 6" xfId="7228" xr:uid="{CA65AD56-EC9B-4DDA-BE5E-297E46F992C3}"/>
    <cellStyle name="Merknad 2 51" xfId="2673" xr:uid="{FEF8BD42-71E2-4BB9-85D1-78897809158A}"/>
    <cellStyle name="Merknad 2 51 2" xfId="2674" xr:uid="{E220C8DC-ED90-4D03-850D-32728B08333E}"/>
    <cellStyle name="Merknad 2 51 2 2" xfId="20004" xr:uid="{FF32AB17-F0C0-408A-B50E-730321B34B52}"/>
    <cellStyle name="Merknad 2 51 2 3" xfId="20003" xr:uid="{1DCABFF7-B9D3-46F2-9BE0-EC73DB0CBE98}"/>
    <cellStyle name="Merknad 2 51 3" xfId="20005" xr:uid="{B728A48C-38F8-40A0-9283-9E9C481F11FF}"/>
    <cellStyle name="Merknad 2 51 4" xfId="20006" xr:uid="{F84789E7-A81B-4E9E-968B-32BDC82C2270}"/>
    <cellStyle name="Merknad 2 51 5" xfId="20007" xr:uid="{61312762-E51B-46FF-95AD-7D4A627BB565}"/>
    <cellStyle name="Merknad 2 51 6" xfId="7229" xr:uid="{69E28B95-E8B0-480E-87FF-7B86E6945D5C}"/>
    <cellStyle name="Merknad 2 52" xfId="2675" xr:uid="{5D0A303D-87C8-417D-98DC-E127FAA227E6}"/>
    <cellStyle name="Merknad 2 52 2" xfId="2676" xr:uid="{30CE6677-677C-4EAD-AF22-0322346611F1}"/>
    <cellStyle name="Merknad 2 52 2 2" xfId="20009" xr:uid="{1C04225B-25DC-4E70-8A9A-E73434BBBE4B}"/>
    <cellStyle name="Merknad 2 52 2 3" xfId="20008" xr:uid="{7911E746-9A20-4812-8700-224E823CD9BA}"/>
    <cellStyle name="Merknad 2 52 3" xfId="20010" xr:uid="{AFA6535B-8BAA-4622-8AEE-1B899468D9CC}"/>
    <cellStyle name="Merknad 2 52 4" xfId="20011" xr:uid="{0B247F0B-4AC3-42C5-B70C-B894DE3D8E40}"/>
    <cellStyle name="Merknad 2 52 5" xfId="20012" xr:uid="{82837411-2669-46A3-BC73-8A88FAA8C2CE}"/>
    <cellStyle name="Merknad 2 52 6" xfId="7230" xr:uid="{3959EF46-261D-475A-B188-2B7E93EB47E0}"/>
    <cellStyle name="Merknad 2 53" xfId="2677" xr:uid="{5C48547B-50F2-44D0-8CE3-7216B50A4651}"/>
    <cellStyle name="Merknad 2 53 2" xfId="2678" xr:uid="{817E8B4A-965A-4F89-99AC-8A3B9BF7C301}"/>
    <cellStyle name="Merknad 2 53 2 2" xfId="20014" xr:uid="{B53167C3-1A83-46EA-90DD-1831D5C16725}"/>
    <cellStyle name="Merknad 2 53 2 3" xfId="20013" xr:uid="{6A502042-D8AA-49F7-BDC0-E99B9510ADD5}"/>
    <cellStyle name="Merknad 2 53 3" xfId="20015" xr:uid="{CA0CA688-A9CD-4D39-AF88-C7D99E58F5B3}"/>
    <cellStyle name="Merknad 2 53 4" xfId="20016" xr:uid="{185EF868-AC64-438B-BDF7-50BB778ABE46}"/>
    <cellStyle name="Merknad 2 53 5" xfId="20017" xr:uid="{B763D04B-3723-4986-AE1E-0D13444A6865}"/>
    <cellStyle name="Merknad 2 53 6" xfId="7231" xr:uid="{B14698E8-CEC4-48A7-A737-378CB008C6A1}"/>
    <cellStyle name="Merknad 2 54" xfId="2679" xr:uid="{4F4628EB-847C-44F4-B5BD-858B37D86845}"/>
    <cellStyle name="Merknad 2 54 2" xfId="20019" xr:uid="{8E85AE3E-4C7C-4BC6-B26F-81E5C16B6EF9}"/>
    <cellStyle name="Merknad 2 54 3" xfId="20018" xr:uid="{89B876CB-F86E-48CF-AA69-9A134B3CA53F}"/>
    <cellStyle name="Merknad 2 55" xfId="20020" xr:uid="{B4769428-800C-4594-95B5-5425EA9BFF29}"/>
    <cellStyle name="Merknad 2 56" xfId="20021" xr:uid="{588C3C9E-EBCF-4553-8490-B94B8DCE600A}"/>
    <cellStyle name="Merknad 2 57" xfId="20022" xr:uid="{D5A85BF0-707C-4E4B-A29E-49A6139BAE65}"/>
    <cellStyle name="Merknad 2 6" xfId="2680" xr:uid="{8D1FE0AD-4376-4B10-A648-14D87F15BD38}"/>
    <cellStyle name="Merknad 2 6 10" xfId="5612" xr:uid="{A1BACDC3-2B0C-4B2A-9352-6E59DA581CAD}"/>
    <cellStyle name="Merknad 2 6 10 2" xfId="20023" xr:uid="{E531A9BD-71F2-4BB9-86AD-FDCA34F6999F}"/>
    <cellStyle name="Merknad 2 6 11" xfId="5949" xr:uid="{7E2E6847-A490-445F-9CFC-35F17CE256F7}"/>
    <cellStyle name="Merknad 2 6 11 2" xfId="20024" xr:uid="{D1AC3C7B-B82B-4FD9-98EF-6325737034D2}"/>
    <cellStyle name="Merknad 2 6 12" xfId="6176" xr:uid="{C53D6481-B8BE-482C-AA06-6C39039343D8}"/>
    <cellStyle name="Merknad 2 6 2" xfId="2681" xr:uid="{0185E26C-D219-4E01-B011-CCB2A9D8ED3A}"/>
    <cellStyle name="Merknad 2 6 2 2" xfId="2682" xr:uid="{F9630372-AE76-41C8-8518-34C97F3219D4}"/>
    <cellStyle name="Merknad 2 6 2 2 2" xfId="20026" xr:uid="{B4D89124-EE1E-4A91-938F-2964BC2CC09E}"/>
    <cellStyle name="Merknad 2 6 2 2 2 2" xfId="20027" xr:uid="{BF57A6DC-4FBF-46F4-8523-8F212ED98D98}"/>
    <cellStyle name="Merknad 2 6 2 2 3" xfId="20028" xr:uid="{38596B1C-C700-4787-AEC3-31A7332744DA}"/>
    <cellStyle name="Merknad 2 6 2 2 4" xfId="20029" xr:uid="{4D862A68-1C40-456F-B3C8-C5107C9313FF}"/>
    <cellStyle name="Merknad 2 6 2 2 5" xfId="20025" xr:uid="{F0DFD4AC-5CF2-411B-9BCF-F4FA4F6848B6}"/>
    <cellStyle name="Merknad 2 6 2 3" xfId="20030" xr:uid="{46F78680-3AAC-4F40-A8BC-68BF565656EC}"/>
    <cellStyle name="Merknad 2 6 2 3 2" xfId="20031" xr:uid="{D22EFA83-3AE4-4784-90A9-19110F1AA42A}"/>
    <cellStyle name="Merknad 2 6 2 4" xfId="20032" xr:uid="{F4D2B6D2-A3E2-4C34-BED5-2C79F6986651}"/>
    <cellStyle name="Merknad 2 6 2 5" xfId="20033" xr:uid="{ECF96FB5-96E1-4CE4-A47E-4E4C4D66F99F}"/>
    <cellStyle name="Merknad 2 6 2 6" xfId="20034" xr:uid="{FD793872-BCA3-4400-844D-B37D3B84CE08}"/>
    <cellStyle name="Merknad 2 6 2 7" xfId="7232" xr:uid="{B2D944D3-6BA9-4A37-8599-3E698F553D8A}"/>
    <cellStyle name="Merknad 2 6 3" xfId="2683" xr:uid="{7095BFD3-82F0-46AC-AA6F-A0656DF8454F}"/>
    <cellStyle name="Merknad 2 6 3 2" xfId="2684" xr:uid="{19EBA887-38E4-40C9-9891-E4E0F74E0DFF}"/>
    <cellStyle name="Merknad 2 6 3 2 2" xfId="20036" xr:uid="{AA3A5900-2807-47A5-B48A-C95AF3098CD5}"/>
    <cellStyle name="Merknad 2 6 3 2 2 2" xfId="20037" xr:uid="{FC70A402-0D3F-4D73-B8BA-864E7C289504}"/>
    <cellStyle name="Merknad 2 6 3 2 3" xfId="20038" xr:uid="{579675A1-023B-49AA-BA84-86326BB18D4D}"/>
    <cellStyle name="Merknad 2 6 3 2 4" xfId="20039" xr:uid="{3EBBCCDF-0A33-494D-9FD9-1A4479CB56D3}"/>
    <cellStyle name="Merknad 2 6 3 2 5" xfId="20035" xr:uid="{EB192C21-FA67-4C2B-B970-30A13B1E0739}"/>
    <cellStyle name="Merknad 2 6 3 3" xfId="20040" xr:uid="{ED8FCD41-F138-44FF-A88A-82AF66A0B3AF}"/>
    <cellStyle name="Merknad 2 6 3 3 2" xfId="20041" xr:uid="{812F2BE3-1355-4C88-9A44-E54A88E25914}"/>
    <cellStyle name="Merknad 2 6 3 4" xfId="20042" xr:uid="{522B62BD-6A60-473A-B941-B348F1A2F117}"/>
    <cellStyle name="Merknad 2 6 3 5" xfId="20043" xr:uid="{5D2234D6-5D6C-4A1C-A6BB-8B9F0A0255DA}"/>
    <cellStyle name="Merknad 2 6 3 6" xfId="20044" xr:uid="{AF61221E-18E4-4C1D-B923-A62FE090298C}"/>
    <cellStyle name="Merknad 2 6 3 7" xfId="7233" xr:uid="{84159CE7-0DD2-41A0-949C-EA77A62EA966}"/>
    <cellStyle name="Merknad 2 6 4" xfId="2685" xr:uid="{8AF13DF2-8742-4973-8077-5BD1C60659A3}"/>
    <cellStyle name="Merknad 2 6 4 2" xfId="2686" xr:uid="{D5D21240-80E9-4F2E-8954-2275C77D1E8A}"/>
    <cellStyle name="Merknad 2 6 4 2 2" xfId="20046" xr:uid="{642C4DDF-A70F-439C-AD87-1D8DDBF8F9E7}"/>
    <cellStyle name="Merknad 2 6 4 2 2 2" xfId="20047" xr:uid="{861FB402-D271-443F-9A09-591D14CF9764}"/>
    <cellStyle name="Merknad 2 6 4 2 3" xfId="20048" xr:uid="{D8AB8ABC-4F0B-4F6A-AB9E-DCD4220E1615}"/>
    <cellStyle name="Merknad 2 6 4 2 4" xfId="20049" xr:uid="{D7E8B104-2FE6-45FF-82BA-C2EC0EC495CC}"/>
    <cellStyle name="Merknad 2 6 4 2 5" xfId="20045" xr:uid="{62C74C7F-ACDA-45ED-9146-FF2096B12DC7}"/>
    <cellStyle name="Merknad 2 6 4 3" xfId="20050" xr:uid="{78FDC7F5-60FD-42C1-8EF3-68E003650EE6}"/>
    <cellStyle name="Merknad 2 6 4 3 2" xfId="20051" xr:uid="{99320CCB-BD42-41E1-B800-4AE3BBD1A177}"/>
    <cellStyle name="Merknad 2 6 4 4" xfId="20052" xr:uid="{CD657D78-78A1-4D6E-89A6-CED7651C6ECE}"/>
    <cellStyle name="Merknad 2 6 4 5" xfId="20053" xr:uid="{54A62D40-81D1-4AE7-A4FD-67538A59FAE3}"/>
    <cellStyle name="Merknad 2 6 4 6" xfId="20054" xr:uid="{A6D14337-908C-47B7-8689-E9ED392BD629}"/>
    <cellStyle name="Merknad 2 6 4 7" xfId="7234" xr:uid="{73710AAE-B6E4-4035-A840-A4197A045205}"/>
    <cellStyle name="Merknad 2 6 5" xfId="2687" xr:uid="{EDBB0C6D-3692-4DEA-B5E5-3AF8663FD50F}"/>
    <cellStyle name="Merknad 2 6 5 2" xfId="2688" xr:uid="{28DC68DF-D7C1-4040-B894-802F1D57FB60}"/>
    <cellStyle name="Merknad 2 6 5 2 2" xfId="20056" xr:uid="{2E6F095F-DCD7-4872-9DBD-46391F0B22E2}"/>
    <cellStyle name="Merknad 2 6 5 2 3" xfId="20055" xr:uid="{D76AB2FE-D605-408E-82C3-CC49101052B4}"/>
    <cellStyle name="Merknad 2 6 5 3" xfId="20057" xr:uid="{9B7749B8-2FDF-4E13-A7E3-9CAC94175552}"/>
    <cellStyle name="Merknad 2 6 5 4" xfId="20058" xr:uid="{760A6A3F-8810-4D94-A116-C543BFDF1B86}"/>
    <cellStyle name="Merknad 2 6 5 5" xfId="20059" xr:uid="{BCF2491C-A962-4B7E-83DD-C833C10A09CD}"/>
    <cellStyle name="Merknad 2 6 5 6" xfId="7235" xr:uid="{8404C9C6-4198-4D8D-A5B0-6F2E2E179EEA}"/>
    <cellStyle name="Merknad 2 6 6" xfId="2689" xr:uid="{DA2DC690-A55D-4BA6-A42D-FF160942B31B}"/>
    <cellStyle name="Merknad 2 6 6 2" xfId="2690" xr:uid="{57FF22D3-9A98-4101-99FF-F2C8CA98E153}"/>
    <cellStyle name="Merknad 2 6 6 2 2" xfId="20061" xr:uid="{CF8A3927-F655-4057-9442-E2158A16C446}"/>
    <cellStyle name="Merknad 2 6 6 2 3" xfId="20060" xr:uid="{8744CBE3-0D1F-4ACE-9E60-80E63BA8AAB7}"/>
    <cellStyle name="Merknad 2 6 6 3" xfId="20062" xr:uid="{9FB73D6D-06EC-425C-A569-9AE0CBD77AB1}"/>
    <cellStyle name="Merknad 2 6 6 4" xfId="20063" xr:uid="{344A33DB-E85B-43D9-B6B7-69646A0A9004}"/>
    <cellStyle name="Merknad 2 6 6 5" xfId="20064" xr:uid="{7B6B6C77-DFB2-4BFB-9AE9-12E33A5C1E77}"/>
    <cellStyle name="Merknad 2 6 6 6" xfId="7236" xr:uid="{3A905D44-6C17-45E9-85E8-6502A5606569}"/>
    <cellStyle name="Merknad 2 6 7" xfId="2691" xr:uid="{0C24AA18-2DB8-4786-B05F-8EEF985EA391}"/>
    <cellStyle name="Merknad 2 6 7 2" xfId="2692" xr:uid="{9EDE5F15-E705-4E39-91DD-181150E1D9A1}"/>
    <cellStyle name="Merknad 2 6 7 2 2" xfId="20066" xr:uid="{C8290577-14B8-4CF0-997D-56C8653D6CE1}"/>
    <cellStyle name="Merknad 2 6 7 2 3" xfId="20065" xr:uid="{8BD6E032-B8BB-4E40-A2EC-8EDC197C464B}"/>
    <cellStyle name="Merknad 2 6 7 3" xfId="20067" xr:uid="{7EA01028-35AD-49F4-B213-6C7FBC2C10C5}"/>
    <cellStyle name="Merknad 2 6 7 4" xfId="20068" xr:uid="{48629E68-707B-466C-8C08-382EA87ADD59}"/>
    <cellStyle name="Merknad 2 6 7 5" xfId="20069" xr:uid="{91A120BC-6E62-442E-B230-55E78DB6D8EF}"/>
    <cellStyle name="Merknad 2 6 7 6" xfId="7237" xr:uid="{9D5C7FD7-7703-4276-9CE3-85D393C8621E}"/>
    <cellStyle name="Merknad 2 6 8" xfId="2693" xr:uid="{2CC6A29D-EC6F-48E5-8A98-2DFD27F3D44A}"/>
    <cellStyle name="Merknad 2 6 8 2" xfId="20071" xr:uid="{52EC9029-3F43-4785-9BF7-3B48CCFAC951}"/>
    <cellStyle name="Merknad 2 6 8 3" xfId="20070" xr:uid="{79CA4565-9BFE-4804-B7C5-FAD986DFC74E}"/>
    <cellStyle name="Merknad 2 6 9" xfId="5366" xr:uid="{DA681075-522F-4454-90F4-C69EEB8BA915}"/>
    <cellStyle name="Merknad 2 6 9 2" xfId="20072" xr:uid="{D131D819-AD5F-464E-9785-1641F5A49B14}"/>
    <cellStyle name="Merknad 2 7" xfId="2694" xr:uid="{9E32537C-A026-43BF-9C3F-E996C2E5CD66}"/>
    <cellStyle name="Merknad 2 7 10" xfId="5613" xr:uid="{1FE06C8B-3247-4179-8777-A37117BCFDEB}"/>
    <cellStyle name="Merknad 2 7 10 2" xfId="20073" xr:uid="{F84943B3-BE0A-4CFA-855C-B7B55507AE97}"/>
    <cellStyle name="Merknad 2 7 11" xfId="5950" xr:uid="{C5441307-A21F-45CE-8BD4-2B1D746FFB19}"/>
    <cellStyle name="Merknad 2 7 11 2" xfId="20074" xr:uid="{5415A3EC-3D8E-4AD2-B81A-27F565B97F49}"/>
    <cellStyle name="Merknad 2 7 12" xfId="6177" xr:uid="{7FD26879-81DB-46E6-BCBE-0D954D29A27C}"/>
    <cellStyle name="Merknad 2 7 2" xfId="2695" xr:uid="{7002D7AE-7643-4FCE-B6E6-CD46FC0F9488}"/>
    <cellStyle name="Merknad 2 7 2 2" xfId="2696" xr:uid="{2247BA70-9E65-436A-8CE4-BA622F9876D7}"/>
    <cellStyle name="Merknad 2 7 2 2 2" xfId="20076" xr:uid="{6E5A6DE5-280C-4B1F-8394-850E09E997C0}"/>
    <cellStyle name="Merknad 2 7 2 2 2 2" xfId="20077" xr:uid="{ABC78DDF-AF9A-4116-81E6-4EC847522B51}"/>
    <cellStyle name="Merknad 2 7 2 2 3" xfId="20078" xr:uid="{BB6D809F-E082-4089-9225-F75B6BB148A2}"/>
    <cellStyle name="Merknad 2 7 2 2 4" xfId="20079" xr:uid="{C800D731-D540-4CAC-8C7C-B65A2219C7D6}"/>
    <cellStyle name="Merknad 2 7 2 2 5" xfId="20075" xr:uid="{3D883428-2410-4260-9DCB-AF85CA55AA2B}"/>
    <cellStyle name="Merknad 2 7 2 3" xfId="20080" xr:uid="{D2317C93-0B9A-47D9-A9EC-137279727644}"/>
    <cellStyle name="Merknad 2 7 2 3 2" xfId="20081" xr:uid="{7480A1F9-CB78-44ED-9362-52B88F347C74}"/>
    <cellStyle name="Merknad 2 7 2 4" xfId="20082" xr:uid="{B3A34283-BB30-4444-B232-57354CA0CEB6}"/>
    <cellStyle name="Merknad 2 7 2 5" xfId="20083" xr:uid="{74C43C86-9A42-411B-B110-2578B253A63F}"/>
    <cellStyle name="Merknad 2 7 2 6" xfId="20084" xr:uid="{06E639F0-DE4C-4941-9A74-ECB1447D863F}"/>
    <cellStyle name="Merknad 2 7 2 7" xfId="7238" xr:uid="{EFF0DA81-24FC-4102-9036-8F94D815A7E9}"/>
    <cellStyle name="Merknad 2 7 3" xfId="2697" xr:uid="{5294A562-ACE3-4A3B-860C-C19D2384EB41}"/>
    <cellStyle name="Merknad 2 7 3 2" xfId="2698" xr:uid="{B23A38E6-099E-43CF-A1F1-F0CD5FB6A6BF}"/>
    <cellStyle name="Merknad 2 7 3 2 2" xfId="20086" xr:uid="{9378CD40-ACBD-47D1-A17D-4BF248965ED4}"/>
    <cellStyle name="Merknad 2 7 3 2 2 2" xfId="20087" xr:uid="{759CA9DC-1CD7-499E-B0F1-D4AF2F255A8F}"/>
    <cellStyle name="Merknad 2 7 3 2 3" xfId="20088" xr:uid="{6237A104-7417-450D-86B3-A6C9C91B3A93}"/>
    <cellStyle name="Merknad 2 7 3 2 4" xfId="20089" xr:uid="{1B37B89E-F0A0-4BD2-977A-C193DDC1D2B1}"/>
    <cellStyle name="Merknad 2 7 3 2 5" xfId="20085" xr:uid="{2CB5193C-BA87-4C18-8059-D90767DB6184}"/>
    <cellStyle name="Merknad 2 7 3 3" xfId="20090" xr:uid="{645F7481-F12B-4EEA-8A59-326A0368F1D1}"/>
    <cellStyle name="Merknad 2 7 3 3 2" xfId="20091" xr:uid="{FA63AD25-803A-40AD-ABA1-754D4EF053EF}"/>
    <cellStyle name="Merknad 2 7 3 4" xfId="20092" xr:uid="{FA4D7EDE-6F69-4503-B427-BD205A6616B7}"/>
    <cellStyle name="Merknad 2 7 3 5" xfId="20093" xr:uid="{5B8287C5-46FC-4EAB-9B66-A6D5E31F23E2}"/>
    <cellStyle name="Merknad 2 7 3 6" xfId="20094" xr:uid="{2FF0D34E-5420-4F49-98BB-DD7CA5E9DD22}"/>
    <cellStyle name="Merknad 2 7 3 7" xfId="7239" xr:uid="{48A392D2-9B0B-41BF-9AE2-44172E743B09}"/>
    <cellStyle name="Merknad 2 7 4" xfId="2699" xr:uid="{247BA5B8-601B-40B4-89E9-A9C416E687F5}"/>
    <cellStyle name="Merknad 2 7 4 2" xfId="2700" xr:uid="{9FB66025-47A4-465F-AA65-B0884E4AAB5C}"/>
    <cellStyle name="Merknad 2 7 4 2 2" xfId="20096" xr:uid="{25482E8E-47F9-48A5-B318-2ABE0DF91B37}"/>
    <cellStyle name="Merknad 2 7 4 2 2 2" xfId="20097" xr:uid="{E500B93A-ED69-447A-9BFC-1FD918F561BC}"/>
    <cellStyle name="Merknad 2 7 4 2 3" xfId="20098" xr:uid="{A4BF9EC9-896C-41CD-9864-BB9803FD8413}"/>
    <cellStyle name="Merknad 2 7 4 2 4" xfId="20099" xr:uid="{968B8C0A-4FE1-49E6-B702-2A9FF323243D}"/>
    <cellStyle name="Merknad 2 7 4 2 5" xfId="20095" xr:uid="{A345AA43-4FC0-423E-8E40-E93296ADB117}"/>
    <cellStyle name="Merknad 2 7 4 3" xfId="20100" xr:uid="{B4253D36-DC88-47A7-BA20-A1172E376A41}"/>
    <cellStyle name="Merknad 2 7 4 3 2" xfId="20101" xr:uid="{C6F0924E-893D-4B82-99B1-9EFE0484269B}"/>
    <cellStyle name="Merknad 2 7 4 4" xfId="20102" xr:uid="{02D065E4-07F7-4607-9AB0-442BA58813C8}"/>
    <cellStyle name="Merknad 2 7 4 5" xfId="20103" xr:uid="{E169DC53-A398-4C3D-9D76-46D2A318D098}"/>
    <cellStyle name="Merknad 2 7 4 6" xfId="20104" xr:uid="{E9875739-9E03-4AA8-9D1B-9CBA24FC946C}"/>
    <cellStyle name="Merknad 2 7 4 7" xfId="7240" xr:uid="{7F4125F3-64DD-4F4D-8204-98F7C7588041}"/>
    <cellStyle name="Merknad 2 7 5" xfId="2701" xr:uid="{DF2C0EC3-631D-45A0-9C51-A8C5591D2976}"/>
    <cellStyle name="Merknad 2 7 5 2" xfId="2702" xr:uid="{3D0BE2A2-3E3F-42C6-8ACF-7471538A8B46}"/>
    <cellStyle name="Merknad 2 7 5 2 2" xfId="20106" xr:uid="{4B661042-9D97-4720-965C-6274761653FA}"/>
    <cellStyle name="Merknad 2 7 5 2 3" xfId="20105" xr:uid="{FCF5731D-D1E4-489F-8F60-0D56528B241D}"/>
    <cellStyle name="Merknad 2 7 5 3" xfId="20107" xr:uid="{9D55F26A-CE51-432B-9AFC-464715AC1D2B}"/>
    <cellStyle name="Merknad 2 7 5 4" xfId="20108" xr:uid="{23677014-E79D-49F4-B3E4-3840E80C47DF}"/>
    <cellStyle name="Merknad 2 7 5 5" xfId="20109" xr:uid="{82872D2C-9464-4B65-A5EC-6CD0FD3EAF66}"/>
    <cellStyle name="Merknad 2 7 5 6" xfId="7241" xr:uid="{813C8F45-62C8-4547-8FAB-2083EE67C8D4}"/>
    <cellStyle name="Merknad 2 7 6" xfId="2703" xr:uid="{E689714F-568E-4E14-9C82-E3B2D6B8A357}"/>
    <cellStyle name="Merknad 2 7 6 2" xfId="2704" xr:uid="{AEB6748E-2205-4BF4-8E95-C75C8F703FDD}"/>
    <cellStyle name="Merknad 2 7 6 2 2" xfId="20111" xr:uid="{CEFF08F1-0422-45FC-8BB3-495459815A34}"/>
    <cellStyle name="Merknad 2 7 6 2 3" xfId="20110" xr:uid="{B2A37FBD-0A17-4AEE-95ED-2D88340C0D57}"/>
    <cellStyle name="Merknad 2 7 6 3" xfId="20112" xr:uid="{D2AF7F8E-8174-4775-BB4A-3F899972D85D}"/>
    <cellStyle name="Merknad 2 7 6 4" xfId="20113" xr:uid="{9ECA1AFF-AC60-48F5-AEDC-6A4DA7A55B2B}"/>
    <cellStyle name="Merknad 2 7 6 5" xfId="20114" xr:uid="{7A874B62-5671-40FB-8B2A-AC03C10E075A}"/>
    <cellStyle name="Merknad 2 7 6 6" xfId="7242" xr:uid="{9B6E95E4-D829-4C91-AC39-522707C56A73}"/>
    <cellStyle name="Merknad 2 7 7" xfId="2705" xr:uid="{FBE2B543-785F-42FC-82CB-AD1CF113C381}"/>
    <cellStyle name="Merknad 2 7 7 2" xfId="2706" xr:uid="{E6DE3F29-4A94-4B52-A426-3A7258005165}"/>
    <cellStyle name="Merknad 2 7 7 2 2" xfId="20116" xr:uid="{4570497E-2C92-4DEF-B37A-C4031247E8D4}"/>
    <cellStyle name="Merknad 2 7 7 2 3" xfId="20115" xr:uid="{F7E774B3-18A2-4C4A-8EB4-2EE686674C57}"/>
    <cellStyle name="Merknad 2 7 7 3" xfId="20117" xr:uid="{C04EE5C3-9306-41C4-AC71-816CA344505F}"/>
    <cellStyle name="Merknad 2 7 7 4" xfId="20118" xr:uid="{50ED5A51-2545-4734-8B1C-3D32BD87A183}"/>
    <cellStyle name="Merknad 2 7 7 5" xfId="20119" xr:uid="{89B4080B-1AA6-44B8-AB35-ECC11DF390FB}"/>
    <cellStyle name="Merknad 2 7 7 6" xfId="7243" xr:uid="{31BFC3EB-A5C0-42A3-98EA-4BE1EFD6D5F9}"/>
    <cellStyle name="Merknad 2 7 8" xfId="2707" xr:uid="{E7C6DF6B-57BD-4640-BB2C-B2975B18E427}"/>
    <cellStyle name="Merknad 2 7 8 2" xfId="20121" xr:uid="{528FE538-5BE2-453A-AD78-E12D1D38B398}"/>
    <cellStyle name="Merknad 2 7 8 3" xfId="20120" xr:uid="{627D46DB-B071-4EC9-A394-4D0F9D00E67B}"/>
    <cellStyle name="Merknad 2 7 9" xfId="5367" xr:uid="{51118954-BB17-4417-B61D-0BDA62F5F21A}"/>
    <cellStyle name="Merknad 2 7 9 2" xfId="20122" xr:uid="{08561F70-274B-4D46-AF99-CF208D7D059E}"/>
    <cellStyle name="Merknad 2 8" xfId="2708" xr:uid="{782070FE-57A1-4673-9887-5BB9848B45FE}"/>
    <cellStyle name="Merknad 2 8 10" xfId="5614" xr:uid="{B83FD244-1722-4855-A4D5-07A8A68CCCCD}"/>
    <cellStyle name="Merknad 2 8 10 2" xfId="20123" xr:uid="{629C8F93-A0FA-4FB6-826A-C04F3E2F1B42}"/>
    <cellStyle name="Merknad 2 8 11" xfId="5951" xr:uid="{C08AD0D0-7D4A-4DD3-8066-5F5445A61D14}"/>
    <cellStyle name="Merknad 2 8 11 2" xfId="20124" xr:uid="{DCD7F447-8095-44AE-8E5F-9A6995BE4111}"/>
    <cellStyle name="Merknad 2 8 12" xfId="6178" xr:uid="{2A45BB26-02E9-4315-954C-D1A8E50E9374}"/>
    <cellStyle name="Merknad 2 8 2" xfId="2709" xr:uid="{8928C667-6D35-4F1C-BF0A-628BD114A1C1}"/>
    <cellStyle name="Merknad 2 8 2 2" xfId="2710" xr:uid="{CCE5A599-06D3-4E15-A592-123537153C70}"/>
    <cellStyle name="Merknad 2 8 2 2 2" xfId="20126" xr:uid="{2DA5B2C8-5A84-4D09-89D4-E95E30784BE9}"/>
    <cellStyle name="Merknad 2 8 2 2 2 2" xfId="20127" xr:uid="{ABD96E6A-FC84-4943-A51E-BF576C0B42DA}"/>
    <cellStyle name="Merknad 2 8 2 2 3" xfId="20128" xr:uid="{6960B91C-DBFB-4AF6-B02E-DD0C5AC64BED}"/>
    <cellStyle name="Merknad 2 8 2 2 4" xfId="20129" xr:uid="{258BBF74-3B8B-4FAC-8997-DF9229449B1C}"/>
    <cellStyle name="Merknad 2 8 2 2 5" xfId="20125" xr:uid="{CA10F46E-4A7E-4E62-8C7E-2419A616E704}"/>
    <cellStyle name="Merknad 2 8 2 3" xfId="20130" xr:uid="{FF474B74-A017-468D-A9AF-BF8A87FF9BA5}"/>
    <cellStyle name="Merknad 2 8 2 3 2" xfId="20131" xr:uid="{700B643D-408D-4C5C-ABAE-57DE705F5AD4}"/>
    <cellStyle name="Merknad 2 8 2 4" xfId="20132" xr:uid="{58469D05-707E-4C5D-ADB5-1B483238026B}"/>
    <cellStyle name="Merknad 2 8 2 5" xfId="20133" xr:uid="{0112FE87-3DEE-406F-98AE-46964CCE517F}"/>
    <cellStyle name="Merknad 2 8 2 6" xfId="20134" xr:uid="{9D444E39-8E47-4DF8-946B-1556AFB6D668}"/>
    <cellStyle name="Merknad 2 8 2 7" xfId="7244" xr:uid="{0CE85E09-FAAF-4BDC-AF60-F1F2913CABE6}"/>
    <cellStyle name="Merknad 2 8 3" xfId="2711" xr:uid="{17658F2D-BB6B-473E-985A-4518AD641C92}"/>
    <cellStyle name="Merknad 2 8 3 2" xfId="2712" xr:uid="{4A7D2FF4-5851-45CD-9997-2C60F634B80A}"/>
    <cellStyle name="Merknad 2 8 3 2 2" xfId="20136" xr:uid="{1C9BEAE7-5D11-411F-A9EE-905467818812}"/>
    <cellStyle name="Merknad 2 8 3 2 2 2" xfId="20137" xr:uid="{1BFF89D9-8BC7-4C90-B101-FC0E48F556E7}"/>
    <cellStyle name="Merknad 2 8 3 2 3" xfId="20138" xr:uid="{70DDC955-4BE0-4904-8110-1D4B66EDB3A3}"/>
    <cellStyle name="Merknad 2 8 3 2 4" xfId="20139" xr:uid="{C32E2A9D-A678-425F-9F26-3E1013FE3422}"/>
    <cellStyle name="Merknad 2 8 3 2 5" xfId="20135" xr:uid="{F74C34DA-1AD7-4D41-9D5B-F25B6CC125E7}"/>
    <cellStyle name="Merknad 2 8 3 3" xfId="20140" xr:uid="{B0F12CC0-A971-4B7F-AFF1-9C37461C79E1}"/>
    <cellStyle name="Merknad 2 8 3 3 2" xfId="20141" xr:uid="{4170C967-E6FE-4DCB-BEEF-28A4EDB4EF52}"/>
    <cellStyle name="Merknad 2 8 3 4" xfId="20142" xr:uid="{283043AE-1640-4E52-B68F-E7E19FC7AC8B}"/>
    <cellStyle name="Merknad 2 8 3 5" xfId="20143" xr:uid="{0A0DC93C-2534-42FA-9DC1-969250A82D43}"/>
    <cellStyle name="Merknad 2 8 3 6" xfId="20144" xr:uid="{B623E3CF-6F30-40B7-A7C1-BC17D7B7F732}"/>
    <cellStyle name="Merknad 2 8 3 7" xfId="7245" xr:uid="{A7FD07CD-56F7-490E-832B-F11C7BE208CC}"/>
    <cellStyle name="Merknad 2 8 4" xfId="2713" xr:uid="{9A1584EF-BEEB-4156-89FE-B2956855792A}"/>
    <cellStyle name="Merknad 2 8 4 2" xfId="2714" xr:uid="{C8AD0F99-0A52-41A4-A770-C93B60166F5D}"/>
    <cellStyle name="Merknad 2 8 4 2 2" xfId="20146" xr:uid="{77589829-7570-4CEB-98F7-8F566ECC0D87}"/>
    <cellStyle name="Merknad 2 8 4 2 2 2" xfId="20147" xr:uid="{3BABA14A-6A2E-4010-950F-48AE958E66C9}"/>
    <cellStyle name="Merknad 2 8 4 2 3" xfId="20148" xr:uid="{1D33669B-648B-42D5-81AA-09C125281748}"/>
    <cellStyle name="Merknad 2 8 4 2 4" xfId="20149" xr:uid="{4F4278AA-0B78-4D82-8B06-3728ACBA4119}"/>
    <cellStyle name="Merknad 2 8 4 2 5" xfId="20145" xr:uid="{FAD2FE8F-180E-4DBB-A773-5CCC9B8A06D6}"/>
    <cellStyle name="Merknad 2 8 4 3" xfId="20150" xr:uid="{16E811E3-08E7-42CC-BB94-F3A66BB14F17}"/>
    <cellStyle name="Merknad 2 8 4 3 2" xfId="20151" xr:uid="{CB61DD3B-F57A-44D7-AAFF-F4C6550CC793}"/>
    <cellStyle name="Merknad 2 8 4 4" xfId="20152" xr:uid="{61D88E11-E1A7-48BE-8CF7-1F74D5C91665}"/>
    <cellStyle name="Merknad 2 8 4 5" xfId="20153" xr:uid="{73B87B7D-53E0-4B6F-88CC-FE83CA230C5C}"/>
    <cellStyle name="Merknad 2 8 4 6" xfId="20154" xr:uid="{F1C7F536-E062-48BF-A72C-02CBBD469AB9}"/>
    <cellStyle name="Merknad 2 8 4 7" xfId="7246" xr:uid="{1EB625D0-3424-4EB1-805B-03A8C7590C51}"/>
    <cellStyle name="Merknad 2 8 5" xfId="2715" xr:uid="{BD6891C1-F040-4A5F-998B-E4ECA4D62A89}"/>
    <cellStyle name="Merknad 2 8 5 2" xfId="2716" xr:uid="{B204686F-A70F-4513-9CB0-B0F3940DCACB}"/>
    <cellStyle name="Merknad 2 8 5 2 2" xfId="20156" xr:uid="{3C90DE52-2508-4E83-918E-CDC22FF7E98F}"/>
    <cellStyle name="Merknad 2 8 5 2 3" xfId="20155" xr:uid="{C43F6E09-3A55-4E47-830C-AF6267B05621}"/>
    <cellStyle name="Merknad 2 8 5 3" xfId="20157" xr:uid="{FF159679-2706-4BFE-81F3-6E11CB687A30}"/>
    <cellStyle name="Merknad 2 8 5 4" xfId="20158" xr:uid="{8492E3A0-C086-493B-A51E-396A889A15AE}"/>
    <cellStyle name="Merknad 2 8 5 5" xfId="20159" xr:uid="{E354A09D-314E-4B2C-8F15-255507CBA89A}"/>
    <cellStyle name="Merknad 2 8 5 6" xfId="7247" xr:uid="{BEAE36E0-784A-44A6-96DA-EAF4A8898BA7}"/>
    <cellStyle name="Merknad 2 8 6" xfId="2717" xr:uid="{2DE8CBE0-3348-4787-99DF-BA4C023724BA}"/>
    <cellStyle name="Merknad 2 8 6 2" xfId="2718" xr:uid="{666D00AE-ED49-4E61-83DA-D8AE5297F831}"/>
    <cellStyle name="Merknad 2 8 6 2 2" xfId="20161" xr:uid="{A4F95997-8190-4AFD-A054-34DE650A98F5}"/>
    <cellStyle name="Merknad 2 8 6 2 3" xfId="20160" xr:uid="{348AEE4C-2903-44AB-B978-637EC4FB0091}"/>
    <cellStyle name="Merknad 2 8 6 3" xfId="20162" xr:uid="{C705FD66-7CDE-4E2E-A6C2-D7E623192E32}"/>
    <cellStyle name="Merknad 2 8 6 4" xfId="20163" xr:uid="{4425CACA-6CEE-4861-8BC1-36BE9174833B}"/>
    <cellStyle name="Merknad 2 8 6 5" xfId="20164" xr:uid="{347DE864-10BC-4F73-9C4A-94C599A75E26}"/>
    <cellStyle name="Merknad 2 8 6 6" xfId="7248" xr:uid="{EB7A20C9-47E6-4736-A0A5-083D985738CC}"/>
    <cellStyle name="Merknad 2 8 7" xfId="2719" xr:uid="{830A1F1D-F519-4C96-8A2F-BFE9B4758E8A}"/>
    <cellStyle name="Merknad 2 8 7 2" xfId="2720" xr:uid="{10264BE4-5856-46D6-97D1-909B4284C083}"/>
    <cellStyle name="Merknad 2 8 7 2 2" xfId="20166" xr:uid="{9D70C3D9-CD05-42E0-A7C6-5A5A1F7E9982}"/>
    <cellStyle name="Merknad 2 8 7 2 3" xfId="20165" xr:uid="{E611F1BD-2018-4C89-A081-8E40954B915F}"/>
    <cellStyle name="Merknad 2 8 7 3" xfId="20167" xr:uid="{75032097-2392-424C-B989-2ADC0F9F97C7}"/>
    <cellStyle name="Merknad 2 8 7 4" xfId="20168" xr:uid="{039035E5-70C0-4704-AB4C-A61A179F6672}"/>
    <cellStyle name="Merknad 2 8 7 5" xfId="20169" xr:uid="{475FC367-0323-4ED3-A731-5FBB92E13443}"/>
    <cellStyle name="Merknad 2 8 7 6" xfId="7249" xr:uid="{CC4D070A-605F-444B-B330-99FB09F1F21C}"/>
    <cellStyle name="Merknad 2 8 8" xfId="2721" xr:uid="{551706F4-13DF-4E9A-9504-5C89AF4031D8}"/>
    <cellStyle name="Merknad 2 8 8 2" xfId="20171" xr:uid="{57CDB940-72C5-48B7-A0E5-B2F33CF8E193}"/>
    <cellStyle name="Merknad 2 8 8 3" xfId="20170" xr:uid="{2F65FF91-66B3-48FA-BA58-DF896A276B62}"/>
    <cellStyle name="Merknad 2 8 9" xfId="5368" xr:uid="{0A2E50F5-8188-4254-9130-D7CF20699393}"/>
    <cellStyle name="Merknad 2 8 9 2" xfId="20172" xr:uid="{39ABE9C8-B966-4B5E-912B-D68CE3BD5908}"/>
    <cellStyle name="Merknad 2 9" xfId="2722" xr:uid="{AD8DDC41-A6DB-4747-8747-E16DDE3D3200}"/>
    <cellStyle name="Merknad 2 9 10" xfId="5615" xr:uid="{2A440973-2370-460F-BFA8-46A1D1D10798}"/>
    <cellStyle name="Merknad 2 9 10 2" xfId="20173" xr:uid="{9A5ED0D9-AB8F-4DB9-B836-F5FD57A97979}"/>
    <cellStyle name="Merknad 2 9 11" xfId="5952" xr:uid="{CC0AE272-49E3-42CC-9927-C1D3C7CEE6F3}"/>
    <cellStyle name="Merknad 2 9 11 2" xfId="20174" xr:uid="{9EE93BF4-7BE6-4FED-8FB1-8672216FF885}"/>
    <cellStyle name="Merknad 2 9 12" xfId="6179" xr:uid="{D763FF22-82B2-43E4-A371-BB49EBB5A386}"/>
    <cellStyle name="Merknad 2 9 2" xfId="2723" xr:uid="{F4545058-740D-4196-8DDE-BAAAFAF624A5}"/>
    <cellStyle name="Merknad 2 9 2 2" xfId="2724" xr:uid="{CB8A0C42-11B8-4E26-85C5-79E613E01D83}"/>
    <cellStyle name="Merknad 2 9 2 2 2" xfId="20176" xr:uid="{20DA393A-C89A-4F29-A824-AAEB5A9EC632}"/>
    <cellStyle name="Merknad 2 9 2 2 2 2" xfId="20177" xr:uid="{2CF7AE7C-77D7-4B77-A715-2C205A235E8C}"/>
    <cellStyle name="Merknad 2 9 2 2 3" xfId="20178" xr:uid="{C97DDF12-E700-4E2A-A1B6-306D97BB9FC1}"/>
    <cellStyle name="Merknad 2 9 2 2 4" xfId="20179" xr:uid="{61241CEB-C96F-4D80-B66D-4D7ABF0E33AA}"/>
    <cellStyle name="Merknad 2 9 2 2 5" xfId="20175" xr:uid="{6012E0FA-7AB5-4303-82F2-D3A77873BB08}"/>
    <cellStyle name="Merknad 2 9 2 3" xfId="20180" xr:uid="{53CC97A6-167A-42B7-A71C-578C9B8EE056}"/>
    <cellStyle name="Merknad 2 9 2 3 2" xfId="20181" xr:uid="{31C0D5B3-5909-4CA0-A4B8-C2F2BE321E41}"/>
    <cellStyle name="Merknad 2 9 2 4" xfId="20182" xr:uid="{2244788A-B153-4F38-ABC7-82FEE7CE757A}"/>
    <cellStyle name="Merknad 2 9 2 5" xfId="20183" xr:uid="{29D6E48B-59F3-4BE4-AD08-3E7EB69EDD91}"/>
    <cellStyle name="Merknad 2 9 2 6" xfId="20184" xr:uid="{CA6FB7A0-9CD8-462C-B89D-FED32137EC82}"/>
    <cellStyle name="Merknad 2 9 2 7" xfId="7250" xr:uid="{5ACA5F58-802D-4C65-BC4B-3013FB6E8E37}"/>
    <cellStyle name="Merknad 2 9 3" xfId="2725" xr:uid="{08AB3FF7-1D58-401B-AB06-3F3C38673353}"/>
    <cellStyle name="Merknad 2 9 3 2" xfId="2726" xr:uid="{589B4307-7FE1-4E91-BAD1-C8C25E97E4EF}"/>
    <cellStyle name="Merknad 2 9 3 2 2" xfId="20186" xr:uid="{4DF05C0F-98D1-4B70-AB49-C41C833C866D}"/>
    <cellStyle name="Merknad 2 9 3 2 2 2" xfId="20187" xr:uid="{B7084C99-A650-42F9-BEC4-DCE0EA39BE97}"/>
    <cellStyle name="Merknad 2 9 3 2 3" xfId="20188" xr:uid="{9D58968B-E774-45A6-8D1C-201A602ADFF9}"/>
    <cellStyle name="Merknad 2 9 3 2 4" xfId="20189" xr:uid="{94D0AF17-8796-4C57-9371-3D25FB3E3C3A}"/>
    <cellStyle name="Merknad 2 9 3 2 5" xfId="20185" xr:uid="{6B3AB72E-7414-46E7-995F-B82F80EBDAB4}"/>
    <cellStyle name="Merknad 2 9 3 3" xfId="20190" xr:uid="{4146BC33-AAB3-40D9-A457-71466D9B7A75}"/>
    <cellStyle name="Merknad 2 9 3 3 2" xfId="20191" xr:uid="{BA5D20E3-3A71-4D4A-98C3-475B172842B2}"/>
    <cellStyle name="Merknad 2 9 3 4" xfId="20192" xr:uid="{801F553D-BE31-4205-9DF2-446FAE1A2579}"/>
    <cellStyle name="Merknad 2 9 3 5" xfId="20193" xr:uid="{E1DA6196-1F1D-4532-BEF1-8D37BEA701A5}"/>
    <cellStyle name="Merknad 2 9 3 6" xfId="20194" xr:uid="{60E6D312-4A3A-49F8-9B40-5E2C149574C7}"/>
    <cellStyle name="Merknad 2 9 3 7" xfId="7251" xr:uid="{852C9345-D1DA-4690-8E99-F12D08F40389}"/>
    <cellStyle name="Merknad 2 9 4" xfId="2727" xr:uid="{3D802A34-0EBE-4B5F-A239-D8845C0E67E6}"/>
    <cellStyle name="Merknad 2 9 4 2" xfId="2728" xr:uid="{944DABF1-D93C-488A-922D-E461D06517F6}"/>
    <cellStyle name="Merknad 2 9 4 2 2" xfId="20196" xr:uid="{69649116-E0CD-4F28-92D7-10BD09E74014}"/>
    <cellStyle name="Merknad 2 9 4 2 2 2" xfId="20197" xr:uid="{32DBFE19-038D-4DFD-BD80-020FA92C2F3A}"/>
    <cellStyle name="Merknad 2 9 4 2 3" xfId="20198" xr:uid="{9049B57E-2555-4D23-A972-64EA3106243C}"/>
    <cellStyle name="Merknad 2 9 4 2 4" xfId="20199" xr:uid="{D75AAB14-0778-4B1B-BDF9-03F7C7BCAFE7}"/>
    <cellStyle name="Merknad 2 9 4 2 5" xfId="20195" xr:uid="{CE22198A-01F4-478D-AB5D-24A2CDF0F13A}"/>
    <cellStyle name="Merknad 2 9 4 3" xfId="20200" xr:uid="{0DE203BB-DE17-40AE-A3A5-6B0EB8E97E10}"/>
    <cellStyle name="Merknad 2 9 4 3 2" xfId="20201" xr:uid="{7C9D4287-034C-4F87-A494-51A8EF988BE1}"/>
    <cellStyle name="Merknad 2 9 4 4" xfId="20202" xr:uid="{A764193A-4372-42E7-9183-87ED5E4FD3F8}"/>
    <cellStyle name="Merknad 2 9 4 5" xfId="20203" xr:uid="{90EE6B32-EBBD-4FFE-B25A-AF67A485773E}"/>
    <cellStyle name="Merknad 2 9 4 6" xfId="20204" xr:uid="{47A86FD4-8794-43DA-9FAF-54204BDBB333}"/>
    <cellStyle name="Merknad 2 9 4 7" xfId="7252" xr:uid="{DF22C0E6-9C69-433C-BE17-CDD478B50272}"/>
    <cellStyle name="Merknad 2 9 5" xfId="2729" xr:uid="{E4D8F5E8-679E-4496-A36E-62D29C2ABEFB}"/>
    <cellStyle name="Merknad 2 9 5 2" xfId="2730" xr:uid="{183A031F-7D3F-436C-87F9-CF59DDDE6A5D}"/>
    <cellStyle name="Merknad 2 9 5 2 2" xfId="20206" xr:uid="{BDDFC253-B5EF-410A-9365-618384E4D251}"/>
    <cellStyle name="Merknad 2 9 5 2 3" xfId="20205" xr:uid="{AEC87E69-9A90-4247-B73C-B89C00DB664D}"/>
    <cellStyle name="Merknad 2 9 5 3" xfId="20207" xr:uid="{EAC90508-7A7B-4C32-AD01-5A0E7AF8C2A1}"/>
    <cellStyle name="Merknad 2 9 5 4" xfId="20208" xr:uid="{A34602BE-F1FA-4B5C-90A6-0595217AAE77}"/>
    <cellStyle name="Merknad 2 9 5 5" xfId="20209" xr:uid="{EFFA1A65-C335-49DF-BFBA-4ECE5C1B379B}"/>
    <cellStyle name="Merknad 2 9 5 6" xfId="7253" xr:uid="{D8B3D3A6-4504-41D8-A88D-6A7F149993C2}"/>
    <cellStyle name="Merknad 2 9 6" xfId="2731" xr:uid="{AC01817A-942D-44ED-923A-EA89451F5E5B}"/>
    <cellStyle name="Merknad 2 9 6 2" xfId="2732" xr:uid="{683FEA16-EE19-4AFE-94AB-7EFEAF724420}"/>
    <cellStyle name="Merknad 2 9 6 2 2" xfId="20211" xr:uid="{26CD68FB-0B83-4CAB-A456-0CD4FB899DB1}"/>
    <cellStyle name="Merknad 2 9 6 2 3" xfId="20210" xr:uid="{C705AE46-58BD-49CE-AE0C-EDF95C243714}"/>
    <cellStyle name="Merknad 2 9 6 3" xfId="20212" xr:uid="{068ACB87-F9FF-4CD6-933A-9C778D4087FC}"/>
    <cellStyle name="Merknad 2 9 6 4" xfId="20213" xr:uid="{C7259035-1A0C-48C7-B35E-5C53C19A32E5}"/>
    <cellStyle name="Merknad 2 9 6 5" xfId="20214" xr:uid="{D5B39199-DA02-4F7B-B9FC-00A1CE5B8110}"/>
    <cellStyle name="Merknad 2 9 6 6" xfId="7254" xr:uid="{BBF6CA97-5D2B-4EE5-8A59-A476F2DABAED}"/>
    <cellStyle name="Merknad 2 9 7" xfId="2733" xr:uid="{4C93F3C5-7498-467B-B88F-455EEFA6D591}"/>
    <cellStyle name="Merknad 2 9 7 2" xfId="2734" xr:uid="{ED17DCB2-4D7E-4F38-8C48-CDCC2CD55BEF}"/>
    <cellStyle name="Merknad 2 9 7 2 2" xfId="20216" xr:uid="{2F18BA66-E0C6-4000-8EAF-FAC8ACAABEAA}"/>
    <cellStyle name="Merknad 2 9 7 2 3" xfId="20215" xr:uid="{0E4A9AA3-516B-46DE-A320-7DC986A1DC24}"/>
    <cellStyle name="Merknad 2 9 7 3" xfId="20217" xr:uid="{00D01BC0-EA46-4782-90C1-0EF3D740B9D5}"/>
    <cellStyle name="Merknad 2 9 7 4" xfId="20218" xr:uid="{5B50EC8B-A0F4-4B7A-BE70-2B4C2D7A27D7}"/>
    <cellStyle name="Merknad 2 9 7 5" xfId="20219" xr:uid="{DEC69B07-A086-4A72-8DD5-AF04A19183D7}"/>
    <cellStyle name="Merknad 2 9 7 6" xfId="7255" xr:uid="{785D2778-D83E-4D1D-8FA4-E3EDCF81C587}"/>
    <cellStyle name="Merknad 2 9 8" xfId="2735" xr:uid="{D7F253ED-6263-496D-8009-2949388AC97A}"/>
    <cellStyle name="Merknad 2 9 8 2" xfId="20221" xr:uid="{EAF47D0E-D8FE-4680-9CE8-837B4AFD68AE}"/>
    <cellStyle name="Merknad 2 9 8 3" xfId="20220" xr:uid="{79918386-E32A-473A-96B9-B846B4DE5E1E}"/>
    <cellStyle name="Merknad 2 9 9" xfId="5369" xr:uid="{F328B8EE-3311-426F-A815-58C6B5E0BEE9}"/>
    <cellStyle name="Merknad 2 9 9 2" xfId="20222" xr:uid="{F8BE6413-3D95-4CA0-A971-970F4F0090F6}"/>
    <cellStyle name="Neutral" xfId="22" xr:uid="{B4833E04-3AE1-403A-BF42-490048FC0BC9}"/>
    <cellStyle name="Neutral 2" xfId="20223" xr:uid="{F2D54707-F4CC-4B32-89F4-836A8D6180D4}"/>
    <cellStyle name="Neutral 3" xfId="20224" xr:uid="{0680F94E-9177-44AC-82B4-B4D0D041C2C1}"/>
    <cellStyle name="Normal" xfId="0" builtinId="0"/>
    <cellStyle name="Normal 10" xfId="67" xr:uid="{2D73B9E4-66F9-4B75-B070-28DA1B01511F}"/>
    <cellStyle name="Normal 10 2" xfId="2736" xr:uid="{88EDF930-DAF0-4751-A891-CBC2AB5AF1F0}"/>
    <cellStyle name="Normal 10 2 2" xfId="68" xr:uid="{6C746114-EB87-4F03-8B98-83B807036FD3}"/>
    <cellStyle name="Normal 10 2 2 2" xfId="20225" xr:uid="{24BEA005-723A-416F-BA97-9A34FBCFB4FF}"/>
    <cellStyle name="Normal 10 2 3" xfId="2737" xr:uid="{6F1AD768-5012-48EE-8803-32CE6495417B}"/>
    <cellStyle name="Normal 10 2 3 2" xfId="20226" xr:uid="{9DAE8549-32E0-4ACE-BAF2-B47E519487CA}"/>
    <cellStyle name="Normal 10 2 4" xfId="20227" xr:uid="{9D52C341-9269-4B27-9718-2B12DD8C32AC}"/>
    <cellStyle name="Normal 10 3" xfId="2738" xr:uid="{16A791F0-BFD1-46F1-8BFA-597A8282AF53}"/>
    <cellStyle name="Normal 10 3 2" xfId="20228" xr:uid="{F558DB4C-B216-4ED7-ABC6-C88C190F6044}"/>
    <cellStyle name="Normal 10 4" xfId="2739" xr:uid="{77DEA56D-9477-44C2-8E3D-006F88468C1C}"/>
    <cellStyle name="Normal 10 4 2" xfId="20229" xr:uid="{DE534FD7-2297-4195-B376-B87C659CF219}"/>
    <cellStyle name="Normal 10 5" xfId="20230" xr:uid="{277849E3-CE4A-4750-ACE3-4DCF46855F70}"/>
    <cellStyle name="Normal 11" xfId="66" xr:uid="{36121BD0-43BB-428F-B1C2-5DF399F2DFFE}"/>
    <cellStyle name="Normal 11 2" xfId="20231" xr:uid="{7C19C621-3F1B-4066-AC8E-2CAE3649A3A7}"/>
    <cellStyle name="Normal 12" xfId="65" xr:uid="{B123C8DB-7C90-4448-AA75-298D0056E52E}"/>
    <cellStyle name="Normal 13" xfId="2740" xr:uid="{DB2CA3CD-8BD1-4A1D-8702-6007BFC991EE}"/>
    <cellStyle name="Normal 14" xfId="32368" xr:uid="{6D8706ED-D369-4960-A587-AF55BB94B68C}"/>
    <cellStyle name="Normal 15" xfId="32369" xr:uid="{5028FCD7-A101-44EA-BC20-26C76CE4714D}"/>
    <cellStyle name="Normal 16" xfId="32370" xr:uid="{A707CECD-8BE9-44B4-B055-F5F1EA14F77E}"/>
    <cellStyle name="Normal 17" xfId="32373" xr:uid="{6F301C02-D4FF-4BD8-ACFF-033A4F6BDE83}"/>
    <cellStyle name="Normal 18" xfId="32505" xr:uid="{E327DBC2-34DD-441D-A32B-F9E7D1469E83}"/>
    <cellStyle name="Normal 2" xfId="2" xr:uid="{00000000-0005-0000-0000-000031000000}"/>
    <cellStyle name="Normal 2 2" xfId="10" xr:uid="{00000000-0005-0000-0000-000032000000}"/>
    <cellStyle name="Normal 2 2 2" xfId="63" xr:uid="{5D314BBF-31CD-4F65-89CA-B7409444C874}"/>
    <cellStyle name="Normal 2 2 2 2" xfId="20232" xr:uid="{9934444F-AF58-422D-8BBA-AB3B9248DFD9}"/>
    <cellStyle name="Normal 2 2 2 3" xfId="20233" xr:uid="{98E91A57-FF19-4961-BC53-671C2F3DBA32}"/>
    <cellStyle name="Normal 2 2 2 4" xfId="2742" xr:uid="{7F7A5B24-7C3F-48BE-A041-33201ED2E513}"/>
    <cellStyle name="Normal 2 2 3" xfId="2743" xr:uid="{C6666106-E336-4581-BF86-0A97D6D49288}"/>
    <cellStyle name="Normal 2 2 3 2" xfId="20234" xr:uid="{086B20BC-2954-4E04-87A0-3335801A26CD}"/>
    <cellStyle name="Normal 2 2 3 3" xfId="20235" xr:uid="{7148E2DD-DFB6-471A-AC8B-63D86D5A8DBA}"/>
    <cellStyle name="Normal 2 2 4" xfId="20236" xr:uid="{B5C863CB-0B63-47A9-9189-C55E20FE684F}"/>
    <cellStyle name="Normal 2 2 5" xfId="20237" xr:uid="{EAA9F0AC-B8EF-4B67-A792-CC4D99AC88D8}"/>
    <cellStyle name="Normal 2 2 6" xfId="2741" xr:uid="{322D615B-F6D1-4352-B635-16EC022283FA}"/>
    <cellStyle name="Normal 2 3" xfId="50" xr:uid="{00000000-0005-0000-0000-000033000000}"/>
    <cellStyle name="Normal 2 3 10" xfId="20238" xr:uid="{8ECB7DDA-1B5B-40F1-8177-20C4FD24C8A1}"/>
    <cellStyle name="Normal 2 3 10 2" xfId="20239" xr:uid="{192BD045-5AE9-43D0-B138-85E5D83B2EE1}"/>
    <cellStyle name="Normal 2 3 10 3" xfId="20240" xr:uid="{C7EAECEC-9DBB-417F-B487-C559AB5168F0}"/>
    <cellStyle name="Normal 2 3 11" xfId="20241" xr:uid="{5A129BB6-C76E-4152-B3F6-A805BED72FF0}"/>
    <cellStyle name="Normal 2 3 12" xfId="20242" xr:uid="{1D45C64E-FCDC-4E70-9301-4FEFAEA64C05}"/>
    <cellStyle name="Normal 2 3 13" xfId="20243" xr:uid="{D42CAD78-626E-4BD7-943E-9D467E4F605C}"/>
    <cellStyle name="Normal 2 3 14" xfId="20244" xr:uid="{B95209F9-97BF-4D29-B3B9-1D74D0D23FFA}"/>
    <cellStyle name="Normal 2 3 15" xfId="2744" xr:uid="{005C2D84-6BCA-4BF2-BEFA-5653F292D624}"/>
    <cellStyle name="Normal 2 3 2" xfId="2745" xr:uid="{875F838C-6489-483F-809E-C4C3D0230C3A}"/>
    <cellStyle name="Normal 2 3 2 10" xfId="20245" xr:uid="{409D3E8B-8531-4459-A4E9-361F219C1B13}"/>
    <cellStyle name="Normal 2 3 2 11" xfId="20246" xr:uid="{06CB4B05-9539-4536-9F8F-D900DBE339E7}"/>
    <cellStyle name="Normal 2 3 2 12" xfId="20247" xr:uid="{879E3BC0-98E6-46D3-BD5F-885FDC3A20B7}"/>
    <cellStyle name="Normal 2 3 2 13" xfId="20248" xr:uid="{2ADF4682-9B9F-48C5-985B-AAF96D2D34DF}"/>
    <cellStyle name="Normal 2 3 2 2" xfId="2746" xr:uid="{0A1CC881-898A-42B1-AEBF-60E6CD13CE35}"/>
    <cellStyle name="Normal 2 3 2 2 10" xfId="20249" xr:uid="{9BEAEA21-A058-4629-B95C-BFB740898FFA}"/>
    <cellStyle name="Normal 2 3 2 2 11" xfId="20250" xr:uid="{08E7E521-B892-4974-BDD0-29567F127025}"/>
    <cellStyle name="Normal 2 3 2 2 12" xfId="20251" xr:uid="{1EF2A49A-E30C-4815-AB7C-E532A29A7149}"/>
    <cellStyle name="Normal 2 3 2 2 2" xfId="2747" xr:uid="{6A89FC01-914D-4251-A7B6-8267F1A925CD}"/>
    <cellStyle name="Normal 2 3 2 2 2 10" xfId="20252" xr:uid="{B84BBEBD-D981-4504-BED2-9CCC6E535FB6}"/>
    <cellStyle name="Normal 2 3 2 2 2 11" xfId="20253" xr:uid="{55A81176-D761-4E1F-95BC-6BAE6EA78817}"/>
    <cellStyle name="Normal 2 3 2 2 2 2" xfId="2748" xr:uid="{40F73CC2-32C7-44EC-940B-63432E98D5EF}"/>
    <cellStyle name="Normal 2 3 2 2 2 2 2" xfId="20254" xr:uid="{6C0A5394-A519-4CB6-A975-20670867E87A}"/>
    <cellStyle name="Normal 2 3 2 2 2 2 2 2" xfId="20255" xr:uid="{E12C8CC1-04CB-4F61-BD60-A5703CFD467C}"/>
    <cellStyle name="Normal 2 3 2 2 2 2 2 2 2" xfId="20256" xr:uid="{ED5C548F-AAB4-4A1B-B895-F85A7F5D1596}"/>
    <cellStyle name="Normal 2 3 2 2 2 2 2 2 3" xfId="20257" xr:uid="{912815F3-F43C-4A28-B26B-836CC0F0AAD7}"/>
    <cellStyle name="Normal 2 3 2 2 2 2 2 3" xfId="20258" xr:uid="{E1047CF0-8D58-4961-A322-86C4268EB243}"/>
    <cellStyle name="Normal 2 3 2 2 2 2 2 4" xfId="20259" xr:uid="{6E77BF5A-EEBE-4030-84F5-310C99F471B6}"/>
    <cellStyle name="Normal 2 3 2 2 2 2 3" xfId="20260" xr:uid="{676B1F84-CED9-4EBE-97B1-5A3E588D1638}"/>
    <cellStyle name="Normal 2 3 2 2 2 2 3 2" xfId="20261" xr:uid="{DED4E733-CDC5-474D-B86F-E8E76C13CA7B}"/>
    <cellStyle name="Normal 2 3 2 2 2 2 3 3" xfId="20262" xr:uid="{115F6640-3A14-4226-BC5D-E2B8169F6C7B}"/>
    <cellStyle name="Normal 2 3 2 2 2 2 4" xfId="20263" xr:uid="{0DD12E30-BF44-4D61-97F1-261473CB6D90}"/>
    <cellStyle name="Normal 2 3 2 2 2 2 5" xfId="20264" xr:uid="{9EC64215-2939-49D3-8ED4-180206FE365D}"/>
    <cellStyle name="Normal 2 3 2 2 2 2 6" xfId="20265" xr:uid="{3C254CC9-E9C4-469B-98A8-7CAD0D38FA29}"/>
    <cellStyle name="Normal 2 3 2 2 2 2 7" xfId="20266" xr:uid="{AF63562E-4A9E-432E-B58C-56BD1AC58BB8}"/>
    <cellStyle name="Normal 2 3 2 2 2 3" xfId="2749" xr:uid="{76E76198-3A72-4DF8-9EA6-A3B06F43FD69}"/>
    <cellStyle name="Normal 2 3 2 2 2 3 2" xfId="20267" xr:uid="{BD18DEE3-F1CD-4FA8-A346-559BB4FDCB75}"/>
    <cellStyle name="Normal 2 3 2 2 2 3 2 2" xfId="20268" xr:uid="{54CB4E25-E450-49A0-A65A-6E86E18C5DB6}"/>
    <cellStyle name="Normal 2 3 2 2 2 3 2 2 2" xfId="20269" xr:uid="{EA8784D8-851A-4EDA-A0BC-2DB6903DED6E}"/>
    <cellStyle name="Normal 2 3 2 2 2 3 2 2 3" xfId="20270" xr:uid="{904A4A86-71CF-4FEC-9C21-83487AF1DC2D}"/>
    <cellStyle name="Normal 2 3 2 2 2 3 2 3" xfId="20271" xr:uid="{BA54D534-E507-4D9D-825C-15A67380CCAF}"/>
    <cellStyle name="Normal 2 3 2 2 2 3 2 4" xfId="20272" xr:uid="{946B1B32-E827-42F2-BDA8-AEDD60F5EDAD}"/>
    <cellStyle name="Normal 2 3 2 2 2 3 3" xfId="20273" xr:uid="{5380A8D4-09C7-4C1E-9649-9257B1D5651A}"/>
    <cellStyle name="Normal 2 3 2 2 2 3 3 2" xfId="20274" xr:uid="{1C0A3E41-BAA8-4845-BEBC-3568640443B5}"/>
    <cellStyle name="Normal 2 3 2 2 2 3 3 3" xfId="20275" xr:uid="{82CDC5E9-7652-4A0C-B334-A335093E4C6B}"/>
    <cellStyle name="Normal 2 3 2 2 2 3 4" xfId="20276" xr:uid="{2054EFAB-045A-4909-81D9-F5A649CAAAE0}"/>
    <cellStyle name="Normal 2 3 2 2 2 3 5" xfId="20277" xr:uid="{160E8311-A494-435E-A1FC-ECBA5447D5F2}"/>
    <cellStyle name="Normal 2 3 2 2 2 3 6" xfId="20278" xr:uid="{4A4E2B9D-810B-4307-A4EE-F32B3E7FF7E4}"/>
    <cellStyle name="Normal 2 3 2 2 2 3 7" xfId="20279" xr:uid="{460F0EF5-49B9-4F71-8B60-C22414596A41}"/>
    <cellStyle name="Normal 2 3 2 2 2 4" xfId="20280" xr:uid="{D2F6212D-CA90-485C-B0CE-D5597B2F6874}"/>
    <cellStyle name="Normal 2 3 2 2 2 4 2" xfId="20281" xr:uid="{4FB73C4D-E6DF-4AB4-96A4-331901BA9593}"/>
    <cellStyle name="Normal 2 3 2 2 2 4 2 2" xfId="20282" xr:uid="{10C93EEC-1C2B-4ACD-A438-2C725D676033}"/>
    <cellStyle name="Normal 2 3 2 2 2 4 2 3" xfId="20283" xr:uid="{6079A4C1-A231-4736-9905-247504083382}"/>
    <cellStyle name="Normal 2 3 2 2 2 4 3" xfId="20284" xr:uid="{6E24E666-E8AA-46E4-BB5A-D76DB85F342D}"/>
    <cellStyle name="Normal 2 3 2 2 2 4 4" xfId="20285" xr:uid="{A3515C64-8308-47EC-883B-3AB9551D6F1B}"/>
    <cellStyle name="Normal 2 3 2 2 2 5" xfId="20286" xr:uid="{7C742294-9A50-4F38-8BC4-E7762B8FAEF5}"/>
    <cellStyle name="Normal 2 3 2 2 2 5 2" xfId="20287" xr:uid="{CE1E8759-D33F-4C2A-BFE1-568F25B1CA6B}"/>
    <cellStyle name="Normal 2 3 2 2 2 5 2 2" xfId="20288" xr:uid="{F2E30A39-ECF7-44D1-848A-CDAC8ACF3C4F}"/>
    <cellStyle name="Normal 2 3 2 2 2 5 2 3" xfId="20289" xr:uid="{94F326F0-111E-45CB-B4C1-93CBBF0C94F0}"/>
    <cellStyle name="Normal 2 3 2 2 2 5 3" xfId="20290" xr:uid="{0387C094-A8DE-47A7-AEB0-FB0FAB2BAA6B}"/>
    <cellStyle name="Normal 2 3 2 2 2 5 4" xfId="20291" xr:uid="{357B54FA-2B05-4122-B02F-DD893EBCCA79}"/>
    <cellStyle name="Normal 2 3 2 2 2 6" xfId="20292" xr:uid="{2DB374A9-93CB-41A9-914D-08C434225DDF}"/>
    <cellStyle name="Normal 2 3 2 2 2 6 2" xfId="20293" xr:uid="{93D9BCB6-6A2A-42D7-B3A4-F24899FFDEC1}"/>
    <cellStyle name="Normal 2 3 2 2 2 6 3" xfId="20294" xr:uid="{B3E16325-5CB6-4C2E-BD70-166BFFBB4C8E}"/>
    <cellStyle name="Normal 2 3 2 2 2 7" xfId="20295" xr:uid="{8AA01368-F02A-47B1-9D64-029A89DE1001}"/>
    <cellStyle name="Normal 2 3 2 2 2 7 2" xfId="20296" xr:uid="{0C9757C5-8596-434B-8B9B-62EDF0ECF437}"/>
    <cellStyle name="Normal 2 3 2 2 2 7 3" xfId="20297" xr:uid="{FC26AE1C-33E6-45B6-A467-80C1B523FD5F}"/>
    <cellStyle name="Normal 2 3 2 2 2 8" xfId="20298" xr:uid="{8B542524-1FCD-4BA6-9AA5-867C4C896B2B}"/>
    <cellStyle name="Normal 2 3 2 2 2 9" xfId="20299" xr:uid="{64A7CBF6-9106-4DE2-9FC9-0919EA74B2A6}"/>
    <cellStyle name="Normal 2 3 2 2 3" xfId="2750" xr:uid="{EA3942A8-10E2-400C-B9C1-ED1FCBDA95E1}"/>
    <cellStyle name="Normal 2 3 2 2 3 2" xfId="20300" xr:uid="{680982CF-BB48-4A0C-917B-875953414CD7}"/>
    <cellStyle name="Normal 2 3 2 2 3 2 2" xfId="20301" xr:uid="{12E68A8C-4CE6-4F95-A24B-D1853D9791B3}"/>
    <cellStyle name="Normal 2 3 2 2 3 2 2 2" xfId="20302" xr:uid="{EAA81DE1-7533-4820-B69F-25459190A727}"/>
    <cellStyle name="Normal 2 3 2 2 3 2 2 3" xfId="20303" xr:uid="{556E78F7-1CED-4C30-92D6-F8BCD1A8BF25}"/>
    <cellStyle name="Normal 2 3 2 2 3 2 3" xfId="20304" xr:uid="{3FC72DCB-0A8C-483C-A53F-304B7C9C11BD}"/>
    <cellStyle name="Normal 2 3 2 2 3 2 4" xfId="20305" xr:uid="{40561F55-7700-47D0-B716-D886CE2DC603}"/>
    <cellStyle name="Normal 2 3 2 2 3 3" xfId="20306" xr:uid="{92E73A26-4BE8-4618-B71E-F0F7D8912498}"/>
    <cellStyle name="Normal 2 3 2 2 3 3 2" xfId="20307" xr:uid="{F4F0B004-1DA6-4B51-99E2-7E7769CFD5E6}"/>
    <cellStyle name="Normal 2 3 2 2 3 3 3" xfId="20308" xr:uid="{A709147B-6368-4769-A02A-6E0D548E63DA}"/>
    <cellStyle name="Normal 2 3 2 2 3 4" xfId="20309" xr:uid="{4430BFBF-142D-4155-B0B8-DC7DBFA05C58}"/>
    <cellStyle name="Normal 2 3 2 2 3 5" xfId="20310" xr:uid="{097C75F8-11EC-4C3D-BAC4-5B6E42F1D186}"/>
    <cellStyle name="Normal 2 3 2 2 3 6" xfId="20311" xr:uid="{B8ADF656-E839-4560-9D45-50153DB5206D}"/>
    <cellStyle name="Normal 2 3 2 2 3 7" xfId="20312" xr:uid="{32808096-C0BD-42F7-83CF-2F6AE3A15282}"/>
    <cellStyle name="Normal 2 3 2 2 4" xfId="2751" xr:uid="{ABBEDF43-8117-44A4-B9E5-423266766F9A}"/>
    <cellStyle name="Normal 2 3 2 2 4 2" xfId="20313" xr:uid="{DCCFB500-8FEF-474C-BA76-09371995DC18}"/>
    <cellStyle name="Normal 2 3 2 2 4 2 2" xfId="20314" xr:uid="{4FF20BA5-B2DD-4905-89B1-E3A69327BCBD}"/>
    <cellStyle name="Normal 2 3 2 2 4 2 2 2" xfId="20315" xr:uid="{2D006074-166A-412B-A3A2-A4013B63229A}"/>
    <cellStyle name="Normal 2 3 2 2 4 2 2 3" xfId="20316" xr:uid="{510D9087-A043-4212-BC52-8A774F2FC165}"/>
    <cellStyle name="Normal 2 3 2 2 4 2 3" xfId="20317" xr:uid="{017B1FDC-54E8-46B3-97FF-707F0226F8D7}"/>
    <cellStyle name="Normal 2 3 2 2 4 2 4" xfId="20318" xr:uid="{80356417-C6DD-4BA2-A944-EDC236B0E7CF}"/>
    <cellStyle name="Normal 2 3 2 2 4 3" xfId="20319" xr:uid="{7F8D954A-D566-476D-A264-C30DE300AF4D}"/>
    <cellStyle name="Normal 2 3 2 2 4 3 2" xfId="20320" xr:uid="{183E0E91-7CE5-4F42-9494-FFC580E36F41}"/>
    <cellStyle name="Normal 2 3 2 2 4 3 3" xfId="20321" xr:uid="{80EB27C5-5531-480E-8A86-102F90C14879}"/>
    <cellStyle name="Normal 2 3 2 2 4 4" xfId="20322" xr:uid="{E0B198B0-AAAB-4101-A29B-47EC1E594A87}"/>
    <cellStyle name="Normal 2 3 2 2 4 5" xfId="20323" xr:uid="{D3639748-A63B-4B33-B775-BC294A5F39E1}"/>
    <cellStyle name="Normal 2 3 2 2 4 6" xfId="20324" xr:uid="{3EA47FD2-A555-4B77-91FC-72CDF6A315D1}"/>
    <cellStyle name="Normal 2 3 2 2 4 7" xfId="20325" xr:uid="{9840AEEB-6ED8-4CE5-92DD-9F999EFDF26E}"/>
    <cellStyle name="Normal 2 3 2 2 5" xfId="20326" xr:uid="{4076D13B-3721-422F-8D27-28432EA864BF}"/>
    <cellStyle name="Normal 2 3 2 2 5 2" xfId="20327" xr:uid="{CFFE2EB9-3166-47A0-9029-0411C65EF0F3}"/>
    <cellStyle name="Normal 2 3 2 2 5 2 2" xfId="20328" xr:uid="{112B8A53-A5D4-433D-B632-3813C0449B48}"/>
    <cellStyle name="Normal 2 3 2 2 5 2 3" xfId="20329" xr:uid="{A6CC3EE7-78F8-451F-91D2-E09B9325E7BD}"/>
    <cellStyle name="Normal 2 3 2 2 5 3" xfId="20330" xr:uid="{B14B78AF-2F6A-4C7F-97C1-8BF97C6F6A97}"/>
    <cellStyle name="Normal 2 3 2 2 5 4" xfId="20331" xr:uid="{73A46874-756D-4847-9EB7-49AC476B75DB}"/>
    <cellStyle name="Normal 2 3 2 2 6" xfId="20332" xr:uid="{79DFB761-1074-4F58-AF64-B1AE91504CED}"/>
    <cellStyle name="Normal 2 3 2 2 6 2" xfId="20333" xr:uid="{D99C6113-5541-460B-BD0A-73B8601B05B5}"/>
    <cellStyle name="Normal 2 3 2 2 6 2 2" xfId="20334" xr:uid="{C55CCE9D-2E91-46F1-941D-0456D04829C6}"/>
    <cellStyle name="Normal 2 3 2 2 6 2 3" xfId="20335" xr:uid="{9D2FC33C-A4C4-4400-9BCD-76D161401842}"/>
    <cellStyle name="Normal 2 3 2 2 6 3" xfId="20336" xr:uid="{9D86E64D-DE2D-4B9D-8F1C-74BFCB477CA7}"/>
    <cellStyle name="Normal 2 3 2 2 6 4" xfId="20337" xr:uid="{3F68E81E-2E44-454C-9573-9EA22E23994C}"/>
    <cellStyle name="Normal 2 3 2 2 7" xfId="20338" xr:uid="{F35ABD79-8B95-4479-98D6-FB94719D2B38}"/>
    <cellStyle name="Normal 2 3 2 2 7 2" xfId="20339" xr:uid="{7A12A690-2729-409B-9B9E-EC605C4E1901}"/>
    <cellStyle name="Normal 2 3 2 2 7 3" xfId="20340" xr:uid="{D97984B2-E848-4609-BB50-D209468B8660}"/>
    <cellStyle name="Normal 2 3 2 2 8" xfId="20341" xr:uid="{55F6FF28-F57F-4183-A767-582229F01CA0}"/>
    <cellStyle name="Normal 2 3 2 2 8 2" xfId="20342" xr:uid="{4715172B-44C2-434C-B383-FA90C8B3501D}"/>
    <cellStyle name="Normal 2 3 2 2 8 3" xfId="20343" xr:uid="{7386A8AD-1B2A-4130-886C-71BDCA543D60}"/>
    <cellStyle name="Normal 2 3 2 2 9" xfId="20344" xr:uid="{CD6AEF0D-0A90-49E3-9670-86F59B72060C}"/>
    <cellStyle name="Normal 2 3 2 3" xfId="2752" xr:uid="{98A52D5B-2E7E-4395-8EF2-9AF8F3B0A370}"/>
    <cellStyle name="Normal 2 3 2 3 10" xfId="20345" xr:uid="{7C241945-7D38-43AC-9DAC-E9843FB1B101}"/>
    <cellStyle name="Normal 2 3 2 3 11" xfId="20346" xr:uid="{539B88FC-FCE4-4C56-BD6C-99C5FC8A86ED}"/>
    <cellStyle name="Normal 2 3 2 3 2" xfId="2753" xr:uid="{DC744883-FA5D-424D-955F-C677EB7416B6}"/>
    <cellStyle name="Normal 2 3 2 3 2 2" xfId="20347" xr:uid="{9A51E916-36E1-44E1-97A3-4D91BF2D6B55}"/>
    <cellStyle name="Normal 2 3 2 3 2 2 2" xfId="20348" xr:uid="{D46F5E4F-872A-4081-AB6A-FB042F75518F}"/>
    <cellStyle name="Normal 2 3 2 3 2 2 2 2" xfId="20349" xr:uid="{F969B15D-CD5A-4D65-9098-070AF9CD632A}"/>
    <cellStyle name="Normal 2 3 2 3 2 2 2 3" xfId="20350" xr:uid="{253CF982-ED3A-46E2-AF0F-F9BE3E1DC597}"/>
    <cellStyle name="Normal 2 3 2 3 2 2 3" xfId="20351" xr:uid="{2CB3FB8E-DB53-4E4A-A1CB-EEBC725EE962}"/>
    <cellStyle name="Normal 2 3 2 3 2 2 4" xfId="20352" xr:uid="{3CDDFD80-DFC9-416E-A6B0-87717C9175A2}"/>
    <cellStyle name="Normal 2 3 2 3 2 3" xfId="20353" xr:uid="{1FCB766C-9702-43AA-A2A1-E4F6828BA8DB}"/>
    <cellStyle name="Normal 2 3 2 3 2 3 2" xfId="20354" xr:uid="{0F00A4B6-ADA5-4063-BDF2-9969F9DE676B}"/>
    <cellStyle name="Normal 2 3 2 3 2 3 3" xfId="20355" xr:uid="{01790847-6556-4BC7-98CE-E53080FBD9D2}"/>
    <cellStyle name="Normal 2 3 2 3 2 4" xfId="20356" xr:uid="{D3E4214F-3107-4B02-86FE-E1D3AD01D8EC}"/>
    <cellStyle name="Normal 2 3 2 3 2 5" xfId="20357" xr:uid="{840D40AA-5CD5-4F09-8585-47DC50724610}"/>
    <cellStyle name="Normal 2 3 2 3 2 6" xfId="20358" xr:uid="{68E1CE12-62AA-4F1F-9150-D0DB98224B62}"/>
    <cellStyle name="Normal 2 3 2 3 2 7" xfId="20359" xr:uid="{AC262CD0-D59F-4D7E-A12E-C784422F9659}"/>
    <cellStyle name="Normal 2 3 2 3 3" xfId="2754" xr:uid="{33E41574-6260-46F4-B332-9817F08E1D66}"/>
    <cellStyle name="Normal 2 3 2 3 3 2" xfId="20360" xr:uid="{C5B91A2A-58B2-4F04-8DE9-2B3E8A69F83C}"/>
    <cellStyle name="Normal 2 3 2 3 3 2 2" xfId="20361" xr:uid="{524C4F3D-1EC7-49E4-871E-79DBFBC275B1}"/>
    <cellStyle name="Normal 2 3 2 3 3 2 2 2" xfId="20362" xr:uid="{237725B8-3E1E-4DED-B41C-D01056F0FDE0}"/>
    <cellStyle name="Normal 2 3 2 3 3 2 2 3" xfId="20363" xr:uid="{E2D9C7FF-9549-42EB-B86B-C93CE70702FA}"/>
    <cellStyle name="Normal 2 3 2 3 3 2 3" xfId="20364" xr:uid="{59D2EB23-8103-4271-AE5F-2928867B26A5}"/>
    <cellStyle name="Normal 2 3 2 3 3 2 4" xfId="20365" xr:uid="{E430D626-A695-405C-B859-948754970DAA}"/>
    <cellStyle name="Normal 2 3 2 3 3 3" xfId="20366" xr:uid="{20E3855D-BB8F-4F7C-A947-B2FE0A4BF769}"/>
    <cellStyle name="Normal 2 3 2 3 3 3 2" xfId="20367" xr:uid="{A23708B2-A9E2-435E-9430-66FC31D627C7}"/>
    <cellStyle name="Normal 2 3 2 3 3 3 3" xfId="20368" xr:uid="{2B08E17E-A541-4C61-8586-53A705726427}"/>
    <cellStyle name="Normal 2 3 2 3 3 4" xfId="20369" xr:uid="{3DAFF057-DD6A-415A-AC7A-7625A6D7F9F3}"/>
    <cellStyle name="Normal 2 3 2 3 3 5" xfId="20370" xr:uid="{3B52A936-0755-4790-B6C4-09C13474B542}"/>
    <cellStyle name="Normal 2 3 2 3 3 6" xfId="20371" xr:uid="{1966E458-23D7-4223-A388-C41A64165EEE}"/>
    <cellStyle name="Normal 2 3 2 3 3 7" xfId="20372" xr:uid="{8779B33F-A471-415D-98BF-49EABBB1C8D2}"/>
    <cellStyle name="Normal 2 3 2 3 4" xfId="20373" xr:uid="{2215884D-6982-4763-B94D-73FF60CBBD3F}"/>
    <cellStyle name="Normal 2 3 2 3 4 2" xfId="20374" xr:uid="{C8193A80-EDBD-48AD-B213-410B245A398D}"/>
    <cellStyle name="Normal 2 3 2 3 4 2 2" xfId="20375" xr:uid="{22D679F5-0A7F-4B11-9BD4-A21FAF066E4F}"/>
    <cellStyle name="Normal 2 3 2 3 4 2 3" xfId="20376" xr:uid="{10EBC7CD-54E2-47FA-85F5-F619E6205120}"/>
    <cellStyle name="Normal 2 3 2 3 4 3" xfId="20377" xr:uid="{F3682C79-2468-48FA-A333-2AF63FA98D6D}"/>
    <cellStyle name="Normal 2 3 2 3 4 4" xfId="20378" xr:uid="{0F2335C5-2450-4C84-9A00-FD259477DA65}"/>
    <cellStyle name="Normal 2 3 2 3 5" xfId="20379" xr:uid="{5F3AA1B7-0389-48F9-80E5-DBB9E5B99C0B}"/>
    <cellStyle name="Normal 2 3 2 3 5 2" xfId="20380" xr:uid="{65DD0B3A-26E1-4035-B553-723C9C2D3BBF}"/>
    <cellStyle name="Normal 2 3 2 3 5 2 2" xfId="20381" xr:uid="{20A6D176-BC4D-45F3-9718-7DF67D29559B}"/>
    <cellStyle name="Normal 2 3 2 3 5 2 3" xfId="20382" xr:uid="{B39C88BF-3F23-4F19-849E-E1CBE0155D85}"/>
    <cellStyle name="Normal 2 3 2 3 5 3" xfId="20383" xr:uid="{E4B0FD03-BF79-4715-8D18-DC7E2A652405}"/>
    <cellStyle name="Normal 2 3 2 3 5 4" xfId="20384" xr:uid="{F32B5C42-ECAC-46BA-B903-A720D28683AC}"/>
    <cellStyle name="Normal 2 3 2 3 6" xfId="20385" xr:uid="{53122EA5-17AD-478E-B3E9-A5031E1D8E3B}"/>
    <cellStyle name="Normal 2 3 2 3 6 2" xfId="20386" xr:uid="{ABC23240-5617-4759-8ED8-68B1C4F3E44C}"/>
    <cellStyle name="Normal 2 3 2 3 6 3" xfId="20387" xr:uid="{0F7FA05D-46B2-4E6D-BE3A-6227DC50F22E}"/>
    <cellStyle name="Normal 2 3 2 3 7" xfId="20388" xr:uid="{61A5E460-1381-40E7-AA6A-53ED7E24CA51}"/>
    <cellStyle name="Normal 2 3 2 3 7 2" xfId="20389" xr:uid="{FDCBED82-C806-47E9-B96B-49BE24885354}"/>
    <cellStyle name="Normal 2 3 2 3 7 3" xfId="20390" xr:uid="{AE8F8D5F-EC0D-41C6-AF31-0FB43C48FADC}"/>
    <cellStyle name="Normal 2 3 2 3 8" xfId="20391" xr:uid="{1FBEBC67-A169-46E1-8728-1FAD33F1880B}"/>
    <cellStyle name="Normal 2 3 2 3 9" xfId="20392" xr:uid="{DA92F2EA-594E-4EB5-B912-57148899E69C}"/>
    <cellStyle name="Normal 2 3 2 4" xfId="2755" xr:uid="{DC48C31C-BFD9-4F6D-B4A6-E6F136A83B6C}"/>
    <cellStyle name="Normal 2 3 2 4 2" xfId="20393" xr:uid="{733B1A26-C11F-4FBF-ABFD-53217FB1F1DB}"/>
    <cellStyle name="Normal 2 3 2 4 2 2" xfId="20394" xr:uid="{BD35CB2F-4F2C-4471-8EDF-8E1B9C11029C}"/>
    <cellStyle name="Normal 2 3 2 4 2 2 2" xfId="20395" xr:uid="{50561C62-4C5D-4D7D-B76F-F0C92ED6CCB2}"/>
    <cellStyle name="Normal 2 3 2 4 2 2 3" xfId="20396" xr:uid="{F1D77833-4CFD-42A8-A5D7-A61ABAECB892}"/>
    <cellStyle name="Normal 2 3 2 4 2 3" xfId="20397" xr:uid="{0994392A-A666-4380-B8F0-7B051A659E6D}"/>
    <cellStyle name="Normal 2 3 2 4 2 4" xfId="20398" xr:uid="{F85F4C2F-A730-4D0E-B4FD-A6FB8CB5B5A2}"/>
    <cellStyle name="Normal 2 3 2 4 3" xfId="20399" xr:uid="{94EBC1F6-629A-4DEA-BA46-40D1420B03F4}"/>
    <cellStyle name="Normal 2 3 2 4 3 2" xfId="20400" xr:uid="{3B20AF9F-0B7D-4FDD-BA29-7A8EB8EB3F65}"/>
    <cellStyle name="Normal 2 3 2 4 3 3" xfId="20401" xr:uid="{C18EB26A-5995-4C9A-80C8-0CEBF880E6CF}"/>
    <cellStyle name="Normal 2 3 2 4 4" xfId="20402" xr:uid="{DE9BA19C-C570-4468-B3F1-E35BC6E3882A}"/>
    <cellStyle name="Normal 2 3 2 4 5" xfId="20403" xr:uid="{637612A5-7B53-4FF2-B9C6-36D32E1B5A91}"/>
    <cellStyle name="Normal 2 3 2 4 6" xfId="20404" xr:uid="{9403DF1C-99A3-4686-A2D7-91CC8E15A590}"/>
    <cellStyle name="Normal 2 3 2 4 7" xfId="20405" xr:uid="{D949DBDB-DAD8-453A-82B7-7FEEF374C8BD}"/>
    <cellStyle name="Normal 2 3 2 5" xfId="2756" xr:uid="{467BB302-AEDC-4DBC-AB1C-02F909F86CAA}"/>
    <cellStyle name="Normal 2 3 2 5 2" xfId="20406" xr:uid="{6CCD1F18-7869-4BB5-A1E0-FC282D3069C7}"/>
    <cellStyle name="Normal 2 3 2 5 2 2" xfId="20407" xr:uid="{FE255724-87A2-4E4F-9D59-142F3B497B76}"/>
    <cellStyle name="Normal 2 3 2 5 2 2 2" xfId="20408" xr:uid="{0A3B6864-B110-484F-A5EA-5A7DE426FF94}"/>
    <cellStyle name="Normal 2 3 2 5 2 2 3" xfId="20409" xr:uid="{CA3C8C3C-4689-4352-A09C-72684F4681B6}"/>
    <cellStyle name="Normal 2 3 2 5 2 3" xfId="20410" xr:uid="{4DB861F6-0470-4F7E-897E-B5E98B2EDF05}"/>
    <cellStyle name="Normal 2 3 2 5 2 4" xfId="20411" xr:uid="{809D8EDF-16AC-4C55-93CB-C7CE665816DD}"/>
    <cellStyle name="Normal 2 3 2 5 3" xfId="20412" xr:uid="{CBA55DF3-9AEC-41AB-8B7D-5D8FB6F17A09}"/>
    <cellStyle name="Normal 2 3 2 5 3 2" xfId="20413" xr:uid="{C50A8371-27CA-48C0-B712-99F8836B4586}"/>
    <cellStyle name="Normal 2 3 2 5 3 3" xfId="20414" xr:uid="{621739FB-5298-4F00-9953-33DAEDFFFAE1}"/>
    <cellStyle name="Normal 2 3 2 5 4" xfId="20415" xr:uid="{CFD8DFA9-4EC0-4A75-8C4E-DE7DCE07DA98}"/>
    <cellStyle name="Normal 2 3 2 5 5" xfId="20416" xr:uid="{3C6DBEDE-637E-49B4-BC53-90B8F8F3BD57}"/>
    <cellStyle name="Normal 2 3 2 5 6" xfId="20417" xr:uid="{7FFA40A8-4819-4CF7-A081-F999C8E0A0AE}"/>
    <cellStyle name="Normal 2 3 2 5 7" xfId="20418" xr:uid="{2E380C26-55AE-419A-BB7E-7A4B8DEC0313}"/>
    <cellStyle name="Normal 2 3 2 6" xfId="20419" xr:uid="{8AABF9F7-E74F-4212-850D-B193AAAF7FB7}"/>
    <cellStyle name="Normal 2 3 2 6 2" xfId="20420" xr:uid="{40338E4B-48FB-4D5D-98E6-3E33732C330F}"/>
    <cellStyle name="Normal 2 3 2 6 2 2" xfId="20421" xr:uid="{E7E1FEFC-414F-4B74-9F2C-C953FDA43E97}"/>
    <cellStyle name="Normal 2 3 2 6 2 3" xfId="20422" xr:uid="{F7E6B3AC-66BE-4784-9C31-17741D40FDEC}"/>
    <cellStyle name="Normal 2 3 2 6 3" xfId="20423" xr:uid="{3F89DFBE-DFF4-48DB-A791-CFDBD31A62EE}"/>
    <cellStyle name="Normal 2 3 2 6 4" xfId="20424" xr:uid="{EBB07EC4-DA90-4667-B16D-3CC551F561FE}"/>
    <cellStyle name="Normal 2 3 2 7" xfId="20425" xr:uid="{9B8252CC-14C0-4FEC-8296-81AD289DF793}"/>
    <cellStyle name="Normal 2 3 2 7 2" xfId="20426" xr:uid="{65AAFE42-A368-4FC8-BEBD-726C10DD3131}"/>
    <cellStyle name="Normal 2 3 2 7 2 2" xfId="20427" xr:uid="{E8CD354A-36A0-49FC-8E69-472A8AFF7DE5}"/>
    <cellStyle name="Normal 2 3 2 7 2 3" xfId="20428" xr:uid="{18EAF4C8-0ACF-4DCA-A2D4-ECDD2D112E01}"/>
    <cellStyle name="Normal 2 3 2 7 3" xfId="20429" xr:uid="{50A2841F-C559-462D-ADFE-F0750978163F}"/>
    <cellStyle name="Normal 2 3 2 7 4" xfId="20430" xr:uid="{772956F3-9DF9-4D98-AA6E-20ECD6655FD7}"/>
    <cellStyle name="Normal 2 3 2 8" xfId="20431" xr:uid="{D6203E46-6B84-4AEB-8003-F6307C14E9BE}"/>
    <cellStyle name="Normal 2 3 2 8 2" xfId="20432" xr:uid="{94D747C4-9CF1-47BD-B694-ED7C89F5CA7A}"/>
    <cellStyle name="Normal 2 3 2 8 3" xfId="20433" xr:uid="{75D19A40-8EDB-4669-95EE-B83F4CDFA6A3}"/>
    <cellStyle name="Normal 2 3 2 9" xfId="20434" xr:uid="{5F9665BE-C0D7-481E-A4D1-AFA8BFA1D85F}"/>
    <cellStyle name="Normal 2 3 2 9 2" xfId="20435" xr:uid="{7BC104D1-E313-4EEB-B16A-C3C86F324C57}"/>
    <cellStyle name="Normal 2 3 2 9 3" xfId="20436" xr:uid="{7FD9DA92-15A3-45E0-96F7-8E52E5AA554C}"/>
    <cellStyle name="Normal 2 3 3" xfId="2757" xr:uid="{561076E5-D93D-44D7-9972-AFF43AADCEFB}"/>
    <cellStyle name="Normal 2 3 3 10" xfId="20437" xr:uid="{D3F18BEA-3BA3-43CD-A1F7-C252DA3362CC}"/>
    <cellStyle name="Normal 2 3 3 11" xfId="20438" xr:uid="{111881AF-0A17-449B-89F3-5B19A1A16986}"/>
    <cellStyle name="Normal 2 3 3 12" xfId="20439" xr:uid="{EF199FFB-CA0E-46A2-B6A4-AB26EE2CD1B7}"/>
    <cellStyle name="Normal 2 3 3 2" xfId="2758" xr:uid="{EA67E92B-FE0B-48F0-A581-B696DCE9955D}"/>
    <cellStyle name="Normal 2 3 3 2 10" xfId="20440" xr:uid="{F605FAB7-F47D-46AB-9A87-D6D76439C3CF}"/>
    <cellStyle name="Normal 2 3 3 2 11" xfId="20441" xr:uid="{DE4A74D5-D602-4F34-8901-90C5F14017FA}"/>
    <cellStyle name="Normal 2 3 3 2 2" xfId="2759" xr:uid="{5C939735-15CE-4F3F-B051-6029DA1A7756}"/>
    <cellStyle name="Normal 2 3 3 2 2 2" xfId="20442" xr:uid="{F65C62B0-4729-4335-A291-758F67BFA2E5}"/>
    <cellStyle name="Normal 2 3 3 2 2 2 2" xfId="20443" xr:uid="{04B7A6E5-C501-48DA-A4D9-38B308F2556E}"/>
    <cellStyle name="Normal 2 3 3 2 2 2 2 2" xfId="20444" xr:uid="{FAA351B3-2B7E-4F78-B67E-10EE4257B452}"/>
    <cellStyle name="Normal 2 3 3 2 2 2 2 3" xfId="20445" xr:uid="{A9DB98C0-F107-4640-BC09-197D71187605}"/>
    <cellStyle name="Normal 2 3 3 2 2 2 3" xfId="20446" xr:uid="{BEF3EA93-E09B-4352-AE4D-4EC18805FDED}"/>
    <cellStyle name="Normal 2 3 3 2 2 2 4" xfId="20447" xr:uid="{22199602-7252-46DC-BB45-1AC4CF1A0FFF}"/>
    <cellStyle name="Normal 2 3 3 2 2 3" xfId="20448" xr:uid="{6BD030F8-2CC3-4019-9114-C09D09FEDCF8}"/>
    <cellStyle name="Normal 2 3 3 2 2 3 2" xfId="20449" xr:uid="{35BF8356-23C2-4A11-86A3-C36415B3A56A}"/>
    <cellStyle name="Normal 2 3 3 2 2 3 3" xfId="20450" xr:uid="{B142D00D-44C5-40E2-AE08-C8AD66114812}"/>
    <cellStyle name="Normal 2 3 3 2 2 4" xfId="20451" xr:uid="{C8E13843-6809-4C29-AE83-10E2957397D5}"/>
    <cellStyle name="Normal 2 3 3 2 2 5" xfId="20452" xr:uid="{D4B9127E-2DDF-41C5-AC00-3AB36C85F7E0}"/>
    <cellStyle name="Normal 2 3 3 2 2 6" xfId="20453" xr:uid="{D2E305BA-8B4F-4B0E-B626-3353E07DEB33}"/>
    <cellStyle name="Normal 2 3 3 2 2 7" xfId="20454" xr:uid="{4BA8BF67-B8C9-4A0D-A5EE-B3CA4194BFC1}"/>
    <cellStyle name="Normal 2 3 3 2 3" xfId="2760" xr:uid="{78EF8C56-7CF7-45F4-A5BC-DCAE1579CDF2}"/>
    <cellStyle name="Normal 2 3 3 2 3 2" xfId="20455" xr:uid="{379CBA7B-5670-4D22-B543-484AFBE54D52}"/>
    <cellStyle name="Normal 2 3 3 2 3 2 2" xfId="20456" xr:uid="{6DCAB322-99BA-43E1-BA4C-BD03339E9402}"/>
    <cellStyle name="Normal 2 3 3 2 3 2 2 2" xfId="20457" xr:uid="{0D3906A6-D7DB-4F1B-BDA9-8158DD96CB81}"/>
    <cellStyle name="Normal 2 3 3 2 3 2 2 3" xfId="20458" xr:uid="{F2E623F2-96F8-4AA5-B39A-7A429D57B5D3}"/>
    <cellStyle name="Normal 2 3 3 2 3 2 3" xfId="20459" xr:uid="{C7C0E336-022D-4061-9FC4-B94B82120DB0}"/>
    <cellStyle name="Normal 2 3 3 2 3 2 4" xfId="20460" xr:uid="{4929B9FF-85DC-4980-AC21-F93CB6A936D3}"/>
    <cellStyle name="Normal 2 3 3 2 3 3" xfId="20461" xr:uid="{618DB9A8-57ED-4523-B45E-5F2F6E1746F3}"/>
    <cellStyle name="Normal 2 3 3 2 3 3 2" xfId="20462" xr:uid="{05519A41-F4A0-43D4-B919-C4EFAF350173}"/>
    <cellStyle name="Normal 2 3 3 2 3 3 3" xfId="20463" xr:uid="{890E54EC-F27C-4E84-A311-64B45EE12FB4}"/>
    <cellStyle name="Normal 2 3 3 2 3 4" xfId="20464" xr:uid="{8A65A9E7-EFF0-48B8-B9A5-FE2F45604CB1}"/>
    <cellStyle name="Normal 2 3 3 2 3 5" xfId="20465" xr:uid="{A5B4BC8D-4B12-49EF-8B6F-DF3D124041CB}"/>
    <cellStyle name="Normal 2 3 3 2 3 6" xfId="20466" xr:uid="{A33B1B67-540A-4088-95DA-933B578D96DA}"/>
    <cellStyle name="Normal 2 3 3 2 3 7" xfId="20467" xr:uid="{41F2CB93-70A0-4B3A-94F3-235B448C563D}"/>
    <cellStyle name="Normal 2 3 3 2 4" xfId="20468" xr:uid="{CD73B76D-935B-4A3F-97E5-1FBBB6ECCE58}"/>
    <cellStyle name="Normal 2 3 3 2 4 2" xfId="20469" xr:uid="{66E34047-5FC7-4A22-9EE5-F985D14047DA}"/>
    <cellStyle name="Normal 2 3 3 2 4 2 2" xfId="20470" xr:uid="{6B3C6CBA-282C-4349-872B-ABDDCB17C344}"/>
    <cellStyle name="Normal 2 3 3 2 4 2 3" xfId="20471" xr:uid="{AE423932-F7CA-4185-A194-A71DEFA9A226}"/>
    <cellStyle name="Normal 2 3 3 2 4 3" xfId="20472" xr:uid="{7662D587-6B68-4B07-9FD9-1F3C0EAE57F0}"/>
    <cellStyle name="Normal 2 3 3 2 4 4" xfId="20473" xr:uid="{F8B8D575-892D-4D75-9A16-1C2FB45967DB}"/>
    <cellStyle name="Normal 2 3 3 2 5" xfId="20474" xr:uid="{C37A7B0A-7848-44F4-8B76-6B72562BDBF2}"/>
    <cellStyle name="Normal 2 3 3 2 5 2" xfId="20475" xr:uid="{806604DE-57A4-4474-B6FE-45DAD0B91C1E}"/>
    <cellStyle name="Normal 2 3 3 2 5 2 2" xfId="20476" xr:uid="{9044117A-5BA6-41FD-AA5B-D15170967D20}"/>
    <cellStyle name="Normal 2 3 3 2 5 2 3" xfId="20477" xr:uid="{333C50D0-687F-4393-B867-FAB2984E5404}"/>
    <cellStyle name="Normal 2 3 3 2 5 3" xfId="20478" xr:uid="{8E217B4D-5C9B-4BD2-894E-A3B59BCBF4A1}"/>
    <cellStyle name="Normal 2 3 3 2 5 4" xfId="20479" xr:uid="{78DDF02C-A5FD-4DD4-88DB-D5E833D7F5C3}"/>
    <cellStyle name="Normal 2 3 3 2 6" xfId="20480" xr:uid="{0F69372A-697B-4A41-8406-4B78A60D1D72}"/>
    <cellStyle name="Normal 2 3 3 2 6 2" xfId="20481" xr:uid="{2A6BAB67-D622-4E6A-A680-911A5A9C6BDA}"/>
    <cellStyle name="Normal 2 3 3 2 6 3" xfId="20482" xr:uid="{E6D90ADE-37B8-43CE-B0A9-BE3C32ACF8A2}"/>
    <cellStyle name="Normal 2 3 3 2 7" xfId="20483" xr:uid="{B7C0B943-604C-4CF0-85FB-D8995651ACEB}"/>
    <cellStyle name="Normal 2 3 3 2 7 2" xfId="20484" xr:uid="{93BAA0DD-0CC2-4B61-9C6F-792E42F16BE0}"/>
    <cellStyle name="Normal 2 3 3 2 7 3" xfId="20485" xr:uid="{9B1FF71F-FF75-494E-97C2-6CB105727695}"/>
    <cellStyle name="Normal 2 3 3 2 8" xfId="20486" xr:uid="{1C8757CD-C911-4D90-A959-19D996DC00D3}"/>
    <cellStyle name="Normal 2 3 3 2 9" xfId="20487" xr:uid="{59772B35-0C27-4E4F-A5BB-B13D7C29581E}"/>
    <cellStyle name="Normal 2 3 3 3" xfId="2761" xr:uid="{D0042715-3DE7-48BE-B94A-0F4AE5FC5BCC}"/>
    <cellStyle name="Normal 2 3 3 3 2" xfId="20488" xr:uid="{7233F555-A230-4CAB-AD3B-2B92D75F226C}"/>
    <cellStyle name="Normal 2 3 3 3 2 2" xfId="20489" xr:uid="{DE11EEEA-69BC-4B21-8EE1-9130691B9406}"/>
    <cellStyle name="Normal 2 3 3 3 2 2 2" xfId="20490" xr:uid="{FB199C8F-61AF-4BCF-A8C7-94FFEE1D4526}"/>
    <cellStyle name="Normal 2 3 3 3 2 2 3" xfId="20491" xr:uid="{ECF45EB0-51CE-48CC-BEBC-0DB9500651BA}"/>
    <cellStyle name="Normal 2 3 3 3 2 3" xfId="20492" xr:uid="{7BB5C53B-822E-4DBD-A672-7CB168C02F31}"/>
    <cellStyle name="Normal 2 3 3 3 2 4" xfId="20493" xr:uid="{45DD1052-E066-4846-AECE-BF2E666CFA2C}"/>
    <cellStyle name="Normal 2 3 3 3 3" xfId="20494" xr:uid="{EF4BD1D2-09DE-482F-B837-A1E56BEF1D46}"/>
    <cellStyle name="Normal 2 3 3 3 3 2" xfId="20495" xr:uid="{0BFED167-7870-4893-B335-E6751E15743C}"/>
    <cellStyle name="Normal 2 3 3 3 3 3" xfId="20496" xr:uid="{94BE5804-7539-4670-9644-D2091CE17EDC}"/>
    <cellStyle name="Normal 2 3 3 3 4" xfId="20497" xr:uid="{F79E59E8-4835-452F-B46B-ED4073869F0C}"/>
    <cellStyle name="Normal 2 3 3 3 5" xfId="20498" xr:uid="{404ACA40-EE9B-4EF8-B7F3-53D5D89AE363}"/>
    <cellStyle name="Normal 2 3 3 3 6" xfId="20499" xr:uid="{6E49310C-69F9-443B-982D-0F785D42F10E}"/>
    <cellStyle name="Normal 2 3 3 3 7" xfId="20500" xr:uid="{5050CD17-BE9E-4308-8EC6-41A1D58E1DFB}"/>
    <cellStyle name="Normal 2 3 3 4" xfId="2762" xr:uid="{CCDA35BF-BDD0-4C3C-8241-BF4EF9DE8D53}"/>
    <cellStyle name="Normal 2 3 3 4 2" xfId="20501" xr:uid="{49E110FB-9751-443D-9B50-2DA619D6A98A}"/>
    <cellStyle name="Normal 2 3 3 4 2 2" xfId="20502" xr:uid="{2EC0FF15-9759-4A8C-A7E4-BC2A90B7D54B}"/>
    <cellStyle name="Normal 2 3 3 4 2 2 2" xfId="20503" xr:uid="{842B5B7F-B1D6-4A77-B236-A4E35098FCBD}"/>
    <cellStyle name="Normal 2 3 3 4 2 2 3" xfId="20504" xr:uid="{ECC2233B-C51F-4898-97D4-9DEB6DDBD849}"/>
    <cellStyle name="Normal 2 3 3 4 2 3" xfId="20505" xr:uid="{0417C96D-BA51-4E99-BA41-59640AE7D453}"/>
    <cellStyle name="Normal 2 3 3 4 2 4" xfId="20506" xr:uid="{B68C54A9-DAE9-4504-9C56-50F86A50231A}"/>
    <cellStyle name="Normal 2 3 3 4 3" xfId="20507" xr:uid="{3200B6E9-6CCE-4662-813C-AF08E9CABEA5}"/>
    <cellStyle name="Normal 2 3 3 4 3 2" xfId="20508" xr:uid="{E85971E4-41B0-4A7A-9AC7-830E20F6DA1C}"/>
    <cellStyle name="Normal 2 3 3 4 3 3" xfId="20509" xr:uid="{65AC2EED-7685-4D80-BDBA-C41A963A09B8}"/>
    <cellStyle name="Normal 2 3 3 4 4" xfId="20510" xr:uid="{BCE270FD-D799-4962-9EB7-73E0C1E7CC60}"/>
    <cellStyle name="Normal 2 3 3 4 5" xfId="20511" xr:uid="{350BAB93-0A67-4999-B054-CF16CA84AEA7}"/>
    <cellStyle name="Normal 2 3 3 4 6" xfId="20512" xr:uid="{FB8D1E03-2DBB-4A05-8105-D3C7C944FC89}"/>
    <cellStyle name="Normal 2 3 3 4 7" xfId="20513" xr:uid="{C5049670-7C4F-432F-BB5F-FD10C3D20E76}"/>
    <cellStyle name="Normal 2 3 3 5" xfId="20514" xr:uid="{AD9C035A-6DDF-4AAF-BB32-14BEDE3A31C4}"/>
    <cellStyle name="Normal 2 3 3 5 2" xfId="20515" xr:uid="{0AF0AD60-3B13-4098-973C-F978AA860E75}"/>
    <cellStyle name="Normal 2 3 3 5 2 2" xfId="20516" xr:uid="{29B75745-D799-4092-9865-0F478798523A}"/>
    <cellStyle name="Normal 2 3 3 5 2 3" xfId="20517" xr:uid="{75E7924C-843B-460D-A5DF-3497BC7CD7DB}"/>
    <cellStyle name="Normal 2 3 3 5 3" xfId="20518" xr:uid="{C10453ED-7E9C-43C7-916C-C3B2BF90A7AA}"/>
    <cellStyle name="Normal 2 3 3 5 4" xfId="20519" xr:uid="{A77ABC98-4729-49F9-BD4D-F9264CBAE7C6}"/>
    <cellStyle name="Normal 2 3 3 6" xfId="20520" xr:uid="{66F7411B-A234-4121-A4B7-6E051384613A}"/>
    <cellStyle name="Normal 2 3 3 6 2" xfId="20521" xr:uid="{D8464BAA-3D2E-488D-A645-C6828D273FE8}"/>
    <cellStyle name="Normal 2 3 3 6 2 2" xfId="20522" xr:uid="{A373D70A-82B7-4340-A7CA-AB4AD18CF91D}"/>
    <cellStyle name="Normal 2 3 3 6 2 3" xfId="20523" xr:uid="{FF29EEBF-697B-4AF3-8DE9-68F698B3886F}"/>
    <cellStyle name="Normal 2 3 3 6 3" xfId="20524" xr:uid="{02D9520F-D24F-44CE-8BA3-BB54AD7D837E}"/>
    <cellStyle name="Normal 2 3 3 6 4" xfId="20525" xr:uid="{3E381065-5E12-4709-AB0B-332DCEC4FE65}"/>
    <cellStyle name="Normal 2 3 3 7" xfId="20526" xr:uid="{99875FB9-1B81-4EB2-91E5-0AEA43A7B8E1}"/>
    <cellStyle name="Normal 2 3 3 7 2" xfId="20527" xr:uid="{FC59C0B0-F068-4532-A28C-B4B02EEABB22}"/>
    <cellStyle name="Normal 2 3 3 7 3" xfId="20528" xr:uid="{74DE49D3-51C1-4A24-A2EA-ABE94A62C374}"/>
    <cellStyle name="Normal 2 3 3 8" xfId="20529" xr:uid="{529581D9-ABC2-49C2-BC9B-C56FBD033BF9}"/>
    <cellStyle name="Normal 2 3 3 8 2" xfId="20530" xr:uid="{A9D101E6-96F5-4321-8875-DE91AE688EBA}"/>
    <cellStyle name="Normal 2 3 3 8 3" xfId="20531" xr:uid="{9551019E-7629-4879-973E-6AB2ACAB9354}"/>
    <cellStyle name="Normal 2 3 3 9" xfId="20532" xr:uid="{74110B1E-8697-4E81-B71C-A3EE4C96A5FC}"/>
    <cellStyle name="Normal 2 3 4" xfId="2763" xr:uid="{04154896-A96C-49C4-B24C-1F3438D06B6D}"/>
    <cellStyle name="Normal 2 3 4 10" xfId="20533" xr:uid="{54ABACE5-72E0-457B-8625-489355BFD9D0}"/>
    <cellStyle name="Normal 2 3 4 11" xfId="20534" xr:uid="{1AF7D160-3278-4A9C-80AD-B1106E8D3936}"/>
    <cellStyle name="Normal 2 3 4 2" xfId="2764" xr:uid="{EAFBCE97-1151-4C94-8AE4-D6C95AA33253}"/>
    <cellStyle name="Normal 2 3 4 2 2" xfId="20535" xr:uid="{C4DD1B32-2EBE-48D6-A4C1-DE2827299ADB}"/>
    <cellStyle name="Normal 2 3 4 2 2 2" xfId="20536" xr:uid="{92E007CA-F5FD-4E45-9857-88DA25A8CFD9}"/>
    <cellStyle name="Normal 2 3 4 2 2 2 2" xfId="20537" xr:uid="{5DC13C6F-7F9C-4411-86F5-15AE65BB73E1}"/>
    <cellStyle name="Normal 2 3 4 2 2 2 3" xfId="20538" xr:uid="{58B945A5-2E0D-40FE-A658-7C8E7DAA316A}"/>
    <cellStyle name="Normal 2 3 4 2 2 3" xfId="20539" xr:uid="{546E97B3-A2AC-4E82-BED8-F2A3B356060B}"/>
    <cellStyle name="Normal 2 3 4 2 2 4" xfId="20540" xr:uid="{58BF4ED6-2429-45B2-A013-FB75B8050BE8}"/>
    <cellStyle name="Normal 2 3 4 2 3" xfId="20541" xr:uid="{F2A41319-171A-4D00-8433-175AC07C4AA2}"/>
    <cellStyle name="Normal 2 3 4 2 3 2" xfId="20542" xr:uid="{9B9C7005-ED46-46F8-8F94-13D0536A18AC}"/>
    <cellStyle name="Normal 2 3 4 2 3 3" xfId="20543" xr:uid="{60B3B855-5AC2-4F19-B45E-33B23D8B0F2F}"/>
    <cellStyle name="Normal 2 3 4 2 4" xfId="20544" xr:uid="{80587D68-7E33-430B-9F4A-7F55F4C55622}"/>
    <cellStyle name="Normal 2 3 4 2 5" xfId="20545" xr:uid="{E220CB99-0938-49A9-B1AC-D5EE04A2FDDA}"/>
    <cellStyle name="Normal 2 3 4 2 6" xfId="20546" xr:uid="{886CD410-1800-4EF2-912A-0F5BC3312970}"/>
    <cellStyle name="Normal 2 3 4 2 7" xfId="20547" xr:uid="{43F1078B-71FE-428F-BB67-EA75A91FB40C}"/>
    <cellStyle name="Normal 2 3 4 3" xfId="2765" xr:uid="{89EE83C0-D513-4A2B-B955-2714A1228979}"/>
    <cellStyle name="Normal 2 3 4 3 2" xfId="20548" xr:uid="{0EA4F766-B010-4DE8-AC93-A6469F7609B9}"/>
    <cellStyle name="Normal 2 3 4 3 2 2" xfId="20549" xr:uid="{2CBB9764-C116-4A9C-BCFB-12DEEF7555AE}"/>
    <cellStyle name="Normal 2 3 4 3 2 2 2" xfId="20550" xr:uid="{C3E9CF53-2F06-4258-ABA7-78D6563E2920}"/>
    <cellStyle name="Normal 2 3 4 3 2 2 3" xfId="20551" xr:uid="{B45D31A1-3739-4F4E-A8C9-9AEE4CBAD91C}"/>
    <cellStyle name="Normal 2 3 4 3 2 3" xfId="20552" xr:uid="{51932D34-852E-443B-A81A-66A2A40858BD}"/>
    <cellStyle name="Normal 2 3 4 3 2 4" xfId="20553" xr:uid="{AB006802-5AE6-47C4-AA01-9937C8E96CDE}"/>
    <cellStyle name="Normal 2 3 4 3 3" xfId="20554" xr:uid="{06F58ADB-3664-4404-904C-E582B1286EF1}"/>
    <cellStyle name="Normal 2 3 4 3 3 2" xfId="20555" xr:uid="{DB8325E5-6DF8-4E7A-9CD7-5BB99C652CBA}"/>
    <cellStyle name="Normal 2 3 4 3 3 3" xfId="20556" xr:uid="{6675BA0D-E276-4324-A38A-227457069093}"/>
    <cellStyle name="Normal 2 3 4 3 4" xfId="20557" xr:uid="{A63084C4-367F-4333-8BCE-997FC53D27F8}"/>
    <cellStyle name="Normal 2 3 4 3 5" xfId="20558" xr:uid="{A9D805E9-6344-4966-9897-EC0AC52E639E}"/>
    <cellStyle name="Normal 2 3 4 3 6" xfId="20559" xr:uid="{CE7B566C-1BAE-4316-9384-618B760110CF}"/>
    <cellStyle name="Normal 2 3 4 3 7" xfId="20560" xr:uid="{DCCC8655-94D7-4D1E-B9F4-26F2DA638534}"/>
    <cellStyle name="Normal 2 3 4 4" xfId="20561" xr:uid="{EF5DC265-11A8-4A86-AAF2-6666761DDA67}"/>
    <cellStyle name="Normal 2 3 4 4 2" xfId="20562" xr:uid="{BED83976-D64A-46E4-9351-3525E135C62F}"/>
    <cellStyle name="Normal 2 3 4 4 2 2" xfId="20563" xr:uid="{C8178EE9-D885-4D13-BBC9-3DC1825C85CE}"/>
    <cellStyle name="Normal 2 3 4 4 2 3" xfId="20564" xr:uid="{767A6B98-ACF6-4F83-B50E-C0FADC18D5E6}"/>
    <cellStyle name="Normal 2 3 4 4 3" xfId="20565" xr:uid="{B3D3AE4A-FDAE-4DCE-9AEC-751D64F4B69F}"/>
    <cellStyle name="Normal 2 3 4 4 4" xfId="20566" xr:uid="{29574A29-ADB2-4CFB-9F32-4DB9B4E74E0D}"/>
    <cellStyle name="Normal 2 3 4 5" xfId="20567" xr:uid="{461A9311-8CC8-494A-9D83-B3C7EE04DB0A}"/>
    <cellStyle name="Normal 2 3 4 5 2" xfId="20568" xr:uid="{9B918B74-7B3E-4A78-ACE2-EFC1F86E64F7}"/>
    <cellStyle name="Normal 2 3 4 5 2 2" xfId="20569" xr:uid="{1A0AC749-A0C9-4145-A0E7-0D9FA5614922}"/>
    <cellStyle name="Normal 2 3 4 5 2 3" xfId="20570" xr:uid="{A358EC5F-3B7B-4A03-A531-D04582CE005D}"/>
    <cellStyle name="Normal 2 3 4 5 3" xfId="20571" xr:uid="{01C163CA-28E8-444B-A842-E7FCB26C3038}"/>
    <cellStyle name="Normal 2 3 4 5 4" xfId="20572" xr:uid="{048B71C7-D7BA-44DA-9022-9CEC5A62A27D}"/>
    <cellStyle name="Normal 2 3 4 6" xfId="20573" xr:uid="{B9088A68-BAA6-40CA-9B62-7CB7710F677F}"/>
    <cellStyle name="Normal 2 3 4 6 2" xfId="20574" xr:uid="{758C8AF4-4DF9-4FDA-940D-EE4886393805}"/>
    <cellStyle name="Normal 2 3 4 6 3" xfId="20575" xr:uid="{8CF47246-C782-45C9-B2DD-50F77CA64265}"/>
    <cellStyle name="Normal 2 3 4 7" xfId="20576" xr:uid="{E840E8EE-B88E-412D-A2BE-CC761B8BF11C}"/>
    <cellStyle name="Normal 2 3 4 7 2" xfId="20577" xr:uid="{58D2EAFC-FB2D-40D5-94E1-0571E8A8381E}"/>
    <cellStyle name="Normal 2 3 4 7 3" xfId="20578" xr:uid="{F34CCA0B-710E-4C7B-B6B6-34FB52E08AD8}"/>
    <cellStyle name="Normal 2 3 4 8" xfId="20579" xr:uid="{B7F53098-541E-4060-96A5-61862F6008BC}"/>
    <cellStyle name="Normal 2 3 4 9" xfId="20580" xr:uid="{CD9E0740-B825-409C-897C-5453B623BC76}"/>
    <cellStyle name="Normal 2 3 5" xfId="2766" xr:uid="{FA1B3AC1-15CF-48A4-B16F-1EE28EBF5EF2}"/>
    <cellStyle name="Normal 2 3 5 2" xfId="20581" xr:uid="{F2823274-8C6E-481C-801D-5AC1B8609EE0}"/>
    <cellStyle name="Normal 2 3 5 2 2" xfId="20582" xr:uid="{497CD73F-216D-4427-B6EF-E19919FF33EB}"/>
    <cellStyle name="Normal 2 3 5 2 2 2" xfId="20583" xr:uid="{8FA39D1C-FF82-44BD-A781-8D748D20C1FA}"/>
    <cellStyle name="Normal 2 3 5 2 2 3" xfId="20584" xr:uid="{1D5677A3-B080-442E-9397-039B717C727F}"/>
    <cellStyle name="Normal 2 3 5 2 3" xfId="20585" xr:uid="{E30D716F-2A6C-4C97-B1AD-4E561B539F30}"/>
    <cellStyle name="Normal 2 3 5 2 4" xfId="20586" xr:uid="{BD57B4DF-19A7-47F5-B05D-9A9E51B4C788}"/>
    <cellStyle name="Normal 2 3 5 3" xfId="20587" xr:uid="{1F13A60C-3A79-4780-9C2C-865721ED9177}"/>
    <cellStyle name="Normal 2 3 5 3 2" xfId="20588" xr:uid="{9EEE11C7-C6A0-4F96-A2B3-EB3FED3FB8F3}"/>
    <cellStyle name="Normal 2 3 5 3 3" xfId="20589" xr:uid="{64BCBA8E-A9B5-4FB1-AE92-49ED89097646}"/>
    <cellStyle name="Normal 2 3 5 4" xfId="20590" xr:uid="{6771125E-A49C-47EC-AD64-928A0DC242D8}"/>
    <cellStyle name="Normal 2 3 5 5" xfId="20591" xr:uid="{0FDF6492-CA8D-4DE9-9596-018E7C87CD02}"/>
    <cellStyle name="Normal 2 3 5 6" xfId="20592" xr:uid="{2DD8F42F-75D1-4D28-9060-DF15BA47B5BB}"/>
    <cellStyle name="Normal 2 3 5 7" xfId="20593" xr:uid="{C50A0B78-6897-495D-90D8-11646A2AAA64}"/>
    <cellStyle name="Normal 2 3 6" xfId="2767" xr:uid="{899C0DE0-DBC4-4BDA-88B7-83EE780F7899}"/>
    <cellStyle name="Normal 2 3 6 2" xfId="20594" xr:uid="{C807158C-67B3-412E-8316-5D4392CE3EF2}"/>
    <cellStyle name="Normal 2 3 6 2 2" xfId="20595" xr:uid="{C26362B6-8CD4-4F14-BA26-7B8C6E9FCF90}"/>
    <cellStyle name="Normal 2 3 6 2 2 2" xfId="20596" xr:uid="{29E557F5-E131-4699-8C22-BDD8C5E7151F}"/>
    <cellStyle name="Normal 2 3 6 2 2 3" xfId="20597" xr:uid="{AFCF7C61-2BC5-4FA3-B3D7-0D054DF26607}"/>
    <cellStyle name="Normal 2 3 6 2 3" xfId="20598" xr:uid="{C1FE5DC7-438F-417C-B506-A6CA82E36343}"/>
    <cellStyle name="Normal 2 3 6 2 4" xfId="20599" xr:uid="{FA6C0B69-BF7E-44EC-81BB-793AE3C779F5}"/>
    <cellStyle name="Normal 2 3 6 3" xfId="20600" xr:uid="{0078C282-87EB-41DD-BB1A-A0DD743F257D}"/>
    <cellStyle name="Normal 2 3 6 3 2" xfId="20601" xr:uid="{8D28EA6E-7807-45BE-9277-8E11EC667D79}"/>
    <cellStyle name="Normal 2 3 6 3 3" xfId="20602" xr:uid="{E3800E9B-5602-4CE2-A2DC-6ED69A7D6FEF}"/>
    <cellStyle name="Normal 2 3 6 4" xfId="20603" xr:uid="{23B68EBC-164F-4D52-90B7-5BDBDCA3B5BE}"/>
    <cellStyle name="Normal 2 3 6 5" xfId="20604" xr:uid="{13821619-6682-4297-BA48-59EB4B7DEAEC}"/>
    <cellStyle name="Normal 2 3 6 6" xfId="20605" xr:uid="{55482209-FA19-410A-85E9-4CB8FA9935DB}"/>
    <cellStyle name="Normal 2 3 6 7" xfId="20606" xr:uid="{51038FBA-801E-4EFD-8874-49208B277A63}"/>
    <cellStyle name="Normal 2 3 7" xfId="20607" xr:uid="{3523D2DD-14A2-4FA9-BF85-767E7DDC9ECD}"/>
    <cellStyle name="Normal 2 3 7 2" xfId="20608" xr:uid="{D93EFD39-8DA3-4A4B-ACAE-B43130183A09}"/>
    <cellStyle name="Normal 2 3 7 2 2" xfId="20609" xr:uid="{906F1768-BF89-4DAB-AE73-F3F7B15AC360}"/>
    <cellStyle name="Normal 2 3 7 2 3" xfId="20610" xr:uid="{01CA0A87-4A36-4D14-85D9-213DF2BE8A60}"/>
    <cellStyle name="Normal 2 3 7 3" xfId="20611" xr:uid="{6B7BA49D-DBFB-4764-8729-67927855CB48}"/>
    <cellStyle name="Normal 2 3 7 4" xfId="20612" xr:uid="{199467A1-8DA6-4309-9871-ACC1DBB73D2E}"/>
    <cellStyle name="Normal 2 3 8" xfId="20613" xr:uid="{5EAAB6A0-EE28-4CC7-B7F0-92EE520E823E}"/>
    <cellStyle name="Normal 2 3 8 2" xfId="20614" xr:uid="{8904160A-1D88-40A2-A2ED-C7E047671E62}"/>
    <cellStyle name="Normal 2 3 8 2 2" xfId="20615" xr:uid="{6C9A11B7-07D4-4FCB-B544-A925FBAE9D1E}"/>
    <cellStyle name="Normal 2 3 8 2 3" xfId="20616" xr:uid="{366FE3B1-5A17-4759-8DDC-6AE44D625399}"/>
    <cellStyle name="Normal 2 3 8 3" xfId="20617" xr:uid="{5C0C0A92-A1CB-4CB6-B257-187B4480A1D1}"/>
    <cellStyle name="Normal 2 3 8 4" xfId="20618" xr:uid="{6DCB8E49-4D09-4DA2-BA60-E18E29E9D2DD}"/>
    <cellStyle name="Normal 2 3 9" xfId="20619" xr:uid="{B39AE5D1-5B65-4FC1-8371-5158553273BE}"/>
    <cellStyle name="Normal 2 3 9 2" xfId="20620" xr:uid="{0FC9C459-0CD4-44BB-A6E3-2AC1FAAA9339}"/>
    <cellStyle name="Normal 2 3 9 3" xfId="20621" xr:uid="{F8F1D61B-3559-46DC-B2E4-A79968C8FE30}"/>
    <cellStyle name="Normal 2 4" xfId="70" xr:uid="{037E4067-6CCE-40CC-A2B7-8DFE066EC90C}"/>
    <cellStyle name="Normal 2 4 10" xfId="20622" xr:uid="{91AEE2E0-C110-4B47-A7C3-DBB9E68D23D9}"/>
    <cellStyle name="Normal 2 4 10 2" xfId="20623" xr:uid="{CB5EA544-A2D4-4727-B4E8-2DBF277AD07D}"/>
    <cellStyle name="Normal 2 4 10 2 2" xfId="20624" xr:uid="{0C305D75-1877-408F-962D-458C5F2A6C28}"/>
    <cellStyle name="Normal 2 4 10 2 3" xfId="20625" xr:uid="{C1570120-C430-4F83-97B7-076B4DC4B963}"/>
    <cellStyle name="Normal 2 4 10 3" xfId="20626" xr:uid="{7AA11324-B369-46E9-A9D4-2EFD5BCFD849}"/>
    <cellStyle name="Normal 2 4 10 4" xfId="20627" xr:uid="{68462D7A-F542-4494-AF13-55A8D5D40980}"/>
    <cellStyle name="Normal 2 4 11" xfId="20628" xr:uid="{1B570BDE-FD78-43B3-B15B-BDC1E9BFFE30}"/>
    <cellStyle name="Normal 2 4 11 2" xfId="20629" xr:uid="{D8632944-CA9F-4883-9600-4F3E9FA62CB9}"/>
    <cellStyle name="Normal 2 4 11 3" xfId="20630" xr:uid="{36B03C53-79AF-4D40-8470-EBDDE57804BC}"/>
    <cellStyle name="Normal 2 4 12" xfId="20631" xr:uid="{DA4804B4-8CC5-4C97-BBCC-924A749D36BA}"/>
    <cellStyle name="Normal 2 4 12 2" xfId="20632" xr:uid="{2E928522-4A16-4EC5-AA5A-4A0964829D77}"/>
    <cellStyle name="Normal 2 4 12 3" xfId="20633" xr:uid="{7A3D32C3-5BCD-4CD7-9B23-ECAFE88925F3}"/>
    <cellStyle name="Normal 2 4 13" xfId="20634" xr:uid="{94441A0E-B4EF-4EE2-8C76-FB32020E5D67}"/>
    <cellStyle name="Normal 2 4 14" xfId="20635" xr:uid="{84C42A0B-551A-4094-BD07-2513FC20F63C}"/>
    <cellStyle name="Normal 2 4 15" xfId="20636" xr:uid="{16026180-603A-4501-B13A-C00F0FD07799}"/>
    <cellStyle name="Normal 2 4 16" xfId="20637" xr:uid="{763470FD-D981-4C85-8999-13999DF4E156}"/>
    <cellStyle name="Normal 2 4 17" xfId="32476" xr:uid="{2AC153BD-CBBC-46DD-B922-F8FB0D5D7602}"/>
    <cellStyle name="Normal 2 4 2" xfId="2768" xr:uid="{AF33B914-4E54-4EEB-ACCB-2A25208F4E40}"/>
    <cellStyle name="Normal 2 4 2 10" xfId="20638" xr:uid="{A24B6D99-6D7A-4A4C-BAA9-072F0CF2D54A}"/>
    <cellStyle name="Normal 2 4 2 11" xfId="20639" xr:uid="{FFBCEEB8-50EA-43DD-99FF-080C422171E5}"/>
    <cellStyle name="Normal 2 4 2 12" xfId="20640" xr:uid="{839BBFEA-2DBF-46E0-AFD2-F05E63140FE1}"/>
    <cellStyle name="Normal 2 4 2 13" xfId="20641" xr:uid="{12E3ED8B-66A4-4AA0-8619-DBA6F6808ECC}"/>
    <cellStyle name="Normal 2 4 2 2" xfId="2769" xr:uid="{C4B778AC-7D79-455B-B488-09CA25B5FE51}"/>
    <cellStyle name="Normal 2 4 2 2 10" xfId="20642" xr:uid="{E00EEB80-D1B8-4B90-9BC8-EF76BF046CD6}"/>
    <cellStyle name="Normal 2 4 2 2 11" xfId="20643" xr:uid="{3420DD03-6CA7-4F43-A786-C26B302EF530}"/>
    <cellStyle name="Normal 2 4 2 2 12" xfId="20644" xr:uid="{AFE504EE-4193-4DFE-8BF8-BB15A8FD3796}"/>
    <cellStyle name="Normal 2 4 2 2 2" xfId="2770" xr:uid="{D1739DC4-55FF-45D7-B907-4B53FBA49112}"/>
    <cellStyle name="Normal 2 4 2 2 2 10" xfId="20645" xr:uid="{441801D7-EEFD-4822-9BD8-E5FC3DD82470}"/>
    <cellStyle name="Normal 2 4 2 2 2 11" xfId="20646" xr:uid="{E7B9093D-5F45-43F3-B783-7A3EECDB280A}"/>
    <cellStyle name="Normal 2 4 2 2 2 2" xfId="2771" xr:uid="{135D0C47-8098-4C0F-A13C-CD63E42C88E0}"/>
    <cellStyle name="Normal 2 4 2 2 2 2 2" xfId="20647" xr:uid="{6C1238B5-BC9F-4DF9-A878-0BCD967B902D}"/>
    <cellStyle name="Normal 2 4 2 2 2 2 2 2" xfId="20648" xr:uid="{5EAA6F7F-B65B-4A9E-80FD-D53D8AF06EA1}"/>
    <cellStyle name="Normal 2 4 2 2 2 2 2 2 2" xfId="20649" xr:uid="{F5B111C6-64A1-4BCB-9B6C-05226561335D}"/>
    <cellStyle name="Normal 2 4 2 2 2 2 2 2 3" xfId="20650" xr:uid="{E789F60B-4D14-403A-B17C-CA391FA8C369}"/>
    <cellStyle name="Normal 2 4 2 2 2 2 2 3" xfId="20651" xr:uid="{4455F70A-3393-4392-BE12-92C0CCE81C33}"/>
    <cellStyle name="Normal 2 4 2 2 2 2 2 4" xfId="20652" xr:uid="{B8040879-9BDC-4FD1-A2F5-8B622943B4C2}"/>
    <cellStyle name="Normal 2 4 2 2 2 2 3" xfId="20653" xr:uid="{0C9D80FF-8BFB-4C0A-94AC-CBF0A29C2C24}"/>
    <cellStyle name="Normal 2 4 2 2 2 2 3 2" xfId="20654" xr:uid="{4E845348-5E92-409D-9904-7DF46D127BCB}"/>
    <cellStyle name="Normal 2 4 2 2 2 2 3 3" xfId="20655" xr:uid="{85FAE69B-03DD-417D-BCF2-454B907460BD}"/>
    <cellStyle name="Normal 2 4 2 2 2 2 4" xfId="20656" xr:uid="{2AE8B9EE-1520-4877-837B-F27189043937}"/>
    <cellStyle name="Normal 2 4 2 2 2 2 5" xfId="20657" xr:uid="{06F789C7-A8E0-4D6E-9B63-CBAC421B2575}"/>
    <cellStyle name="Normal 2 4 2 2 2 2 6" xfId="20658" xr:uid="{F88D83A2-71A4-4672-A21B-FDD7FC8A469B}"/>
    <cellStyle name="Normal 2 4 2 2 2 2 7" xfId="20659" xr:uid="{860C67DB-E3F8-403C-B44C-88E2FF0A0861}"/>
    <cellStyle name="Normal 2 4 2 2 2 3" xfId="2772" xr:uid="{4F1C371E-16C7-4D01-87A9-A546C1188400}"/>
    <cellStyle name="Normal 2 4 2 2 2 3 2" xfId="20660" xr:uid="{740ED00F-D1B8-451D-84E5-24DA17B7B55C}"/>
    <cellStyle name="Normal 2 4 2 2 2 3 2 2" xfId="20661" xr:uid="{16714AF5-4306-4392-93D8-F565E4BE6404}"/>
    <cellStyle name="Normal 2 4 2 2 2 3 2 2 2" xfId="20662" xr:uid="{EE6EFEF6-7885-419E-B151-F51D61E6985F}"/>
    <cellStyle name="Normal 2 4 2 2 2 3 2 2 3" xfId="20663" xr:uid="{DB4E2BBF-846F-451B-AFBD-995EA6D15244}"/>
    <cellStyle name="Normal 2 4 2 2 2 3 2 3" xfId="20664" xr:uid="{D164C4E8-E40B-4052-B272-7D5EF11EA74E}"/>
    <cellStyle name="Normal 2 4 2 2 2 3 2 4" xfId="20665" xr:uid="{F553ED6B-7C52-401B-A559-FC95D9AE6F56}"/>
    <cellStyle name="Normal 2 4 2 2 2 3 3" xfId="20666" xr:uid="{7A39779A-FC60-4BAB-85AC-5ADA43D06AE1}"/>
    <cellStyle name="Normal 2 4 2 2 2 3 3 2" xfId="20667" xr:uid="{3165593D-6669-4E16-B149-002A18B99589}"/>
    <cellStyle name="Normal 2 4 2 2 2 3 3 3" xfId="20668" xr:uid="{769F4BCD-3A01-4066-9368-250BAB05774A}"/>
    <cellStyle name="Normal 2 4 2 2 2 3 4" xfId="20669" xr:uid="{BBE32181-48C0-492D-93B4-731E079705A3}"/>
    <cellStyle name="Normal 2 4 2 2 2 3 5" xfId="20670" xr:uid="{F74011E6-AA30-4443-9BB3-79B02235E0EA}"/>
    <cellStyle name="Normal 2 4 2 2 2 3 6" xfId="20671" xr:uid="{EEE8B9BF-C5ED-4046-BEA0-03271E754C81}"/>
    <cellStyle name="Normal 2 4 2 2 2 3 7" xfId="20672" xr:uid="{8FC2F35C-9857-4152-B4A4-7D56A4D4940C}"/>
    <cellStyle name="Normal 2 4 2 2 2 4" xfId="20673" xr:uid="{9E79157E-7BA2-4DD7-955C-DC555BE431D7}"/>
    <cellStyle name="Normal 2 4 2 2 2 4 2" xfId="20674" xr:uid="{30D8B304-DD3C-408D-B421-5ACB29337694}"/>
    <cellStyle name="Normal 2 4 2 2 2 4 2 2" xfId="20675" xr:uid="{BC59A5CF-255F-4DDC-B9A0-3188B3151C80}"/>
    <cellStyle name="Normal 2 4 2 2 2 4 2 3" xfId="20676" xr:uid="{81CE9AF7-793F-4636-A1CF-18DBCBB4D86D}"/>
    <cellStyle name="Normal 2 4 2 2 2 4 3" xfId="20677" xr:uid="{8E280B21-0D48-495E-9001-13C5BDD921E0}"/>
    <cellStyle name="Normal 2 4 2 2 2 4 4" xfId="20678" xr:uid="{1AFC2A3A-7DF5-4F33-935A-3D2931DEB3D5}"/>
    <cellStyle name="Normal 2 4 2 2 2 5" xfId="20679" xr:uid="{EFE2B237-E940-4074-9EDD-5050D1679219}"/>
    <cellStyle name="Normal 2 4 2 2 2 5 2" xfId="20680" xr:uid="{57A7993C-986A-42E3-9EF0-465AE5EBA99A}"/>
    <cellStyle name="Normal 2 4 2 2 2 5 2 2" xfId="20681" xr:uid="{1D0DE046-FB63-44BD-ADE7-41EDCD3384EB}"/>
    <cellStyle name="Normal 2 4 2 2 2 5 2 3" xfId="20682" xr:uid="{CD92901C-3258-456B-99A1-4ABA4F0D1576}"/>
    <cellStyle name="Normal 2 4 2 2 2 5 3" xfId="20683" xr:uid="{1F87A52D-2B1D-4E60-A977-C41002BAF5E8}"/>
    <cellStyle name="Normal 2 4 2 2 2 5 4" xfId="20684" xr:uid="{62790921-AB05-43E4-BDD4-BB86FF7ECF56}"/>
    <cellStyle name="Normal 2 4 2 2 2 6" xfId="20685" xr:uid="{6AE7A70C-304C-4A42-A56B-7A61E8C7AF09}"/>
    <cellStyle name="Normal 2 4 2 2 2 6 2" xfId="20686" xr:uid="{4ACF42F4-C580-499D-8617-B966E0CB1D86}"/>
    <cellStyle name="Normal 2 4 2 2 2 6 3" xfId="20687" xr:uid="{A2EA9566-4DE1-4274-B436-DBE6D1EECFEE}"/>
    <cellStyle name="Normal 2 4 2 2 2 7" xfId="20688" xr:uid="{E4FACABB-2938-4295-BB9F-5F92E5CF17B7}"/>
    <cellStyle name="Normal 2 4 2 2 2 7 2" xfId="20689" xr:uid="{D4EEAE83-20D5-46C1-B9E1-383C924100E8}"/>
    <cellStyle name="Normal 2 4 2 2 2 7 3" xfId="20690" xr:uid="{74B4AD22-8060-4140-A363-B71E90DE7FFE}"/>
    <cellStyle name="Normal 2 4 2 2 2 8" xfId="20691" xr:uid="{C6595A0F-A74C-4BBA-97A8-24E88B025F1A}"/>
    <cellStyle name="Normal 2 4 2 2 2 9" xfId="20692" xr:uid="{BA1CA7F1-3103-4C51-AEAB-D7C3D7CFA69B}"/>
    <cellStyle name="Normal 2 4 2 2 3" xfId="2773" xr:uid="{C3A8745F-EF64-4C88-AC9C-C91902F73E5E}"/>
    <cellStyle name="Normal 2 4 2 2 3 2" xfId="20693" xr:uid="{D64B7FFF-35DF-44EE-A01D-5F3862056221}"/>
    <cellStyle name="Normal 2 4 2 2 3 2 2" xfId="20694" xr:uid="{8784742A-9D6B-47CD-8362-76D2684D1B14}"/>
    <cellStyle name="Normal 2 4 2 2 3 2 2 2" xfId="20695" xr:uid="{1C6FE27C-BBCF-4867-8737-6BC6DD60EC45}"/>
    <cellStyle name="Normal 2 4 2 2 3 2 2 3" xfId="20696" xr:uid="{61F4D754-77DC-409D-BFC4-98564062CDF5}"/>
    <cellStyle name="Normal 2 4 2 2 3 2 3" xfId="20697" xr:uid="{C6F8AD9B-2A86-4466-8734-2904825FB527}"/>
    <cellStyle name="Normal 2 4 2 2 3 2 4" xfId="20698" xr:uid="{89B3D2A9-0116-485E-B5A0-A6E5E37E5E91}"/>
    <cellStyle name="Normal 2 4 2 2 3 3" xfId="20699" xr:uid="{A5D18E1C-0599-4FD8-B621-272DB9DD4DA3}"/>
    <cellStyle name="Normal 2 4 2 2 3 3 2" xfId="20700" xr:uid="{05D28712-F4D3-43EB-8BB2-CAE6B491BD2C}"/>
    <cellStyle name="Normal 2 4 2 2 3 3 3" xfId="20701" xr:uid="{B31225E6-0694-431D-AF40-2500DDE3B05C}"/>
    <cellStyle name="Normal 2 4 2 2 3 4" xfId="20702" xr:uid="{E3AF4EAD-6F5F-4A76-B57F-891116175173}"/>
    <cellStyle name="Normal 2 4 2 2 3 5" xfId="20703" xr:uid="{CEB53294-7B8F-497C-A261-CF8192F7BA40}"/>
    <cellStyle name="Normal 2 4 2 2 3 6" xfId="20704" xr:uid="{45189D4C-EDC9-4733-B2EB-5102E1F614A1}"/>
    <cellStyle name="Normal 2 4 2 2 3 7" xfId="20705" xr:uid="{36B986DD-0903-4268-808E-7938A5E73DE7}"/>
    <cellStyle name="Normal 2 4 2 2 4" xfId="2774" xr:uid="{E17ECD89-44F1-425B-8E04-F29F465B4FDE}"/>
    <cellStyle name="Normal 2 4 2 2 4 2" xfId="20706" xr:uid="{BA5E81D3-817C-41FD-8F1A-9675B9DFC496}"/>
    <cellStyle name="Normal 2 4 2 2 4 2 2" xfId="20707" xr:uid="{2B44F8D3-985F-42B6-B8C8-B958A17F43B3}"/>
    <cellStyle name="Normal 2 4 2 2 4 2 2 2" xfId="20708" xr:uid="{34072014-9DDD-4E6B-9EE2-7DE747FE835B}"/>
    <cellStyle name="Normal 2 4 2 2 4 2 2 3" xfId="20709" xr:uid="{963489FB-ACEF-41C0-896F-89891486850E}"/>
    <cellStyle name="Normal 2 4 2 2 4 2 3" xfId="20710" xr:uid="{A19E17B7-03E7-460B-BFA3-4E0356244465}"/>
    <cellStyle name="Normal 2 4 2 2 4 2 4" xfId="20711" xr:uid="{FD6D0EE7-2A5E-44DC-A9E6-33E5835201C7}"/>
    <cellStyle name="Normal 2 4 2 2 4 3" xfId="20712" xr:uid="{B8A2826F-9B1E-41C7-AB93-E502E6D08E73}"/>
    <cellStyle name="Normal 2 4 2 2 4 3 2" xfId="20713" xr:uid="{F239C7A9-67A1-49B1-9558-E2706463C8A9}"/>
    <cellStyle name="Normal 2 4 2 2 4 3 3" xfId="20714" xr:uid="{27C264F8-6592-4198-9196-FCA409B938A4}"/>
    <cellStyle name="Normal 2 4 2 2 4 4" xfId="20715" xr:uid="{3E9E5DC5-2310-435A-A7F4-CAF40BB953FB}"/>
    <cellStyle name="Normal 2 4 2 2 4 5" xfId="20716" xr:uid="{ADB32C15-917C-46D1-9E07-48872DDAF706}"/>
    <cellStyle name="Normal 2 4 2 2 4 6" xfId="20717" xr:uid="{C0E96CFD-0E6F-4F9E-B6CB-46CF6B5BEE7F}"/>
    <cellStyle name="Normal 2 4 2 2 4 7" xfId="20718" xr:uid="{4117F2D4-D946-4393-932B-FF2FC75F0E43}"/>
    <cellStyle name="Normal 2 4 2 2 5" xfId="20719" xr:uid="{404220D2-7810-4AB2-90FA-64F26A0F97CF}"/>
    <cellStyle name="Normal 2 4 2 2 5 2" xfId="20720" xr:uid="{3A4C83AB-CE43-4D58-A848-BAFDDAC0AD3C}"/>
    <cellStyle name="Normal 2 4 2 2 5 2 2" xfId="20721" xr:uid="{AA70279C-8190-4BAC-A11E-FD6F2F968E58}"/>
    <cellStyle name="Normal 2 4 2 2 5 2 3" xfId="20722" xr:uid="{257649C7-2822-49F2-AC70-FA912AB7709A}"/>
    <cellStyle name="Normal 2 4 2 2 5 3" xfId="20723" xr:uid="{2FD2C787-8F83-4EE7-BA37-AE1DEEB9793C}"/>
    <cellStyle name="Normal 2 4 2 2 5 4" xfId="20724" xr:uid="{7262B8F0-E933-42F2-A4E7-0D9E405FA8F0}"/>
    <cellStyle name="Normal 2 4 2 2 6" xfId="20725" xr:uid="{0BCF344E-EE72-4093-841D-02B2E75ED814}"/>
    <cellStyle name="Normal 2 4 2 2 6 2" xfId="20726" xr:uid="{F404961C-65FE-4108-AC64-91C5E6D3988F}"/>
    <cellStyle name="Normal 2 4 2 2 6 2 2" xfId="20727" xr:uid="{C0E3304B-646A-44ED-9F7A-E48DE60869F8}"/>
    <cellStyle name="Normal 2 4 2 2 6 2 3" xfId="20728" xr:uid="{696174B6-7B74-4CBB-80A5-2BD1FF38F880}"/>
    <cellStyle name="Normal 2 4 2 2 6 3" xfId="20729" xr:uid="{FD5CCBF7-58C6-41B4-8991-2A5B41B3C735}"/>
    <cellStyle name="Normal 2 4 2 2 6 4" xfId="20730" xr:uid="{2D63A474-DA24-4E2B-B181-FEFB70661B5C}"/>
    <cellStyle name="Normal 2 4 2 2 7" xfId="20731" xr:uid="{E01F93FE-1EFC-45D6-AC11-F01146AE9D37}"/>
    <cellStyle name="Normal 2 4 2 2 7 2" xfId="20732" xr:uid="{D2B6D473-63FD-4A6B-BC7F-F204616000C5}"/>
    <cellStyle name="Normal 2 4 2 2 7 3" xfId="20733" xr:uid="{972C1FB2-5248-4DB3-9117-3111FC20758A}"/>
    <cellStyle name="Normal 2 4 2 2 8" xfId="20734" xr:uid="{2A66EA81-54C0-40FF-A4F1-6F852925C7E8}"/>
    <cellStyle name="Normal 2 4 2 2 8 2" xfId="20735" xr:uid="{C14C9D84-C457-4743-ACC7-57BC9A73E1CC}"/>
    <cellStyle name="Normal 2 4 2 2 8 3" xfId="20736" xr:uid="{9E444D3F-D090-4F50-BD42-FF740699320D}"/>
    <cellStyle name="Normal 2 4 2 2 9" xfId="20737" xr:uid="{50746512-731F-456B-93A3-360F3AD16DB5}"/>
    <cellStyle name="Normal 2 4 2 3" xfId="2775" xr:uid="{72E4DA61-A32A-4AA6-A992-ED7105C52990}"/>
    <cellStyle name="Normal 2 4 2 3 10" xfId="20738" xr:uid="{2AF508C8-BCCD-49B1-A9C2-09FC5A94FEB7}"/>
    <cellStyle name="Normal 2 4 2 3 11" xfId="20739" xr:uid="{8BD3019C-4057-4CED-B96C-E6EF9D1433E9}"/>
    <cellStyle name="Normal 2 4 2 3 2" xfId="2776" xr:uid="{488FD8E4-4485-4759-BE43-277ED48A208D}"/>
    <cellStyle name="Normal 2 4 2 3 2 2" xfId="20740" xr:uid="{95933ABB-9B4F-45A9-8C69-591618E78CDE}"/>
    <cellStyle name="Normal 2 4 2 3 2 2 2" xfId="20741" xr:uid="{09EA945F-22C3-4701-A15D-681957638EBC}"/>
    <cellStyle name="Normal 2 4 2 3 2 2 2 2" xfId="20742" xr:uid="{7149C428-586C-41DA-81EC-CEA8252F836E}"/>
    <cellStyle name="Normal 2 4 2 3 2 2 2 3" xfId="20743" xr:uid="{71A41AD8-1F44-4D60-A5B9-62746353C482}"/>
    <cellStyle name="Normal 2 4 2 3 2 2 3" xfId="20744" xr:uid="{8F05D512-98DB-4B03-9B37-97D9E5C155C5}"/>
    <cellStyle name="Normal 2 4 2 3 2 2 4" xfId="20745" xr:uid="{4B70AC99-A256-4392-A485-CA5638DF2E6D}"/>
    <cellStyle name="Normal 2 4 2 3 2 3" xfId="20746" xr:uid="{CB4A5809-2C0F-4353-BF2E-D10D9E5167F5}"/>
    <cellStyle name="Normal 2 4 2 3 2 3 2" xfId="20747" xr:uid="{05EA7310-BE29-4A48-A36F-EC89649626A7}"/>
    <cellStyle name="Normal 2 4 2 3 2 3 3" xfId="20748" xr:uid="{DC247C5F-0973-4424-9973-CBE14B56688F}"/>
    <cellStyle name="Normal 2 4 2 3 2 4" xfId="20749" xr:uid="{42A87AD4-60E7-49EE-9ADC-86183EB1542E}"/>
    <cellStyle name="Normal 2 4 2 3 2 5" xfId="20750" xr:uid="{6F6E8C28-1AF8-49F1-9B25-A74510345B3C}"/>
    <cellStyle name="Normal 2 4 2 3 2 6" xfId="20751" xr:uid="{9719BD6E-4EAC-4876-971C-27C6F6D9ED84}"/>
    <cellStyle name="Normal 2 4 2 3 2 7" xfId="20752" xr:uid="{5CFDC43B-5B85-4462-8895-A2CF0E25A2E3}"/>
    <cellStyle name="Normal 2 4 2 3 3" xfId="2777" xr:uid="{44D76E61-6C4D-4203-A8C4-99282F1C9BF8}"/>
    <cellStyle name="Normal 2 4 2 3 3 2" xfId="20753" xr:uid="{410A0332-D63B-48F8-A9F9-C3667C465D09}"/>
    <cellStyle name="Normal 2 4 2 3 3 2 2" xfId="20754" xr:uid="{DC64BEC6-CFC8-4A48-AA1E-36433565F796}"/>
    <cellStyle name="Normal 2 4 2 3 3 2 2 2" xfId="20755" xr:uid="{3633AECD-C33C-46EF-924E-AB3058574801}"/>
    <cellStyle name="Normal 2 4 2 3 3 2 2 3" xfId="20756" xr:uid="{AB23CE97-4276-4598-9950-D3C1D5CBD199}"/>
    <cellStyle name="Normal 2 4 2 3 3 2 3" xfId="20757" xr:uid="{C393D115-40EE-44DD-A064-DEC18432F3EB}"/>
    <cellStyle name="Normal 2 4 2 3 3 2 4" xfId="20758" xr:uid="{23E49BB7-8A46-48FB-95CC-248F9AF3387C}"/>
    <cellStyle name="Normal 2 4 2 3 3 3" xfId="20759" xr:uid="{9E6AFBE3-D9E4-4B31-9AAA-313BD084AECE}"/>
    <cellStyle name="Normal 2 4 2 3 3 3 2" xfId="20760" xr:uid="{BA3A07EC-49C9-47E5-B733-B055A3543AF3}"/>
    <cellStyle name="Normal 2 4 2 3 3 3 3" xfId="20761" xr:uid="{B2D40268-D155-4168-A30A-F6D716D56C41}"/>
    <cellStyle name="Normal 2 4 2 3 3 4" xfId="20762" xr:uid="{A9DCB242-4624-4D42-ADA1-7B79639D8700}"/>
    <cellStyle name="Normal 2 4 2 3 3 5" xfId="20763" xr:uid="{3A788A3F-287E-4B77-9009-B6108E852141}"/>
    <cellStyle name="Normal 2 4 2 3 3 6" xfId="20764" xr:uid="{BC83AD0E-9AC6-4693-BBC4-7559E52FF1C2}"/>
    <cellStyle name="Normal 2 4 2 3 3 7" xfId="20765" xr:uid="{5D88A12B-0E42-45D5-B290-1158AE46C544}"/>
    <cellStyle name="Normal 2 4 2 3 4" xfId="20766" xr:uid="{9E88B912-275C-4865-976A-7CBAE33E371A}"/>
    <cellStyle name="Normal 2 4 2 3 4 2" xfId="20767" xr:uid="{79030B51-96FE-4F35-8B19-9243D489A172}"/>
    <cellStyle name="Normal 2 4 2 3 4 2 2" xfId="20768" xr:uid="{0AEDB6BC-1957-4A07-B590-B91999ECB53F}"/>
    <cellStyle name="Normal 2 4 2 3 4 2 3" xfId="20769" xr:uid="{1EB09585-93DA-43EE-A69D-9E692855C81F}"/>
    <cellStyle name="Normal 2 4 2 3 4 3" xfId="20770" xr:uid="{D9DCCFEF-EA75-4422-BBDE-7FC455892D00}"/>
    <cellStyle name="Normal 2 4 2 3 4 4" xfId="20771" xr:uid="{DC3B5786-DDB0-49BC-915F-DC53DBA5C10C}"/>
    <cellStyle name="Normal 2 4 2 3 5" xfId="20772" xr:uid="{B31672DF-61E6-4452-A201-4DAAA271BFE6}"/>
    <cellStyle name="Normal 2 4 2 3 5 2" xfId="20773" xr:uid="{652F11FD-346F-4DA6-8480-987ED49B06CA}"/>
    <cellStyle name="Normal 2 4 2 3 5 2 2" xfId="20774" xr:uid="{A7E4026E-8D4F-4BFD-86E6-EA8B19F3038A}"/>
    <cellStyle name="Normal 2 4 2 3 5 2 3" xfId="20775" xr:uid="{FC5C20A6-2F25-4BE5-8366-AE2EA37885E5}"/>
    <cellStyle name="Normal 2 4 2 3 5 3" xfId="20776" xr:uid="{D4255DE1-06E3-44B2-AF94-4B31B7543358}"/>
    <cellStyle name="Normal 2 4 2 3 5 4" xfId="20777" xr:uid="{CD809057-A475-4636-8142-FDA64EAA2027}"/>
    <cellStyle name="Normal 2 4 2 3 6" xfId="20778" xr:uid="{69412D98-5D13-4D27-A9EE-E8B9DD7FF4A3}"/>
    <cellStyle name="Normal 2 4 2 3 6 2" xfId="20779" xr:uid="{9F62E9FD-A648-49ED-B103-6BCB90892183}"/>
    <cellStyle name="Normal 2 4 2 3 6 3" xfId="20780" xr:uid="{1B90FFB1-7AB5-4F8A-B08E-CC84D8C0E49F}"/>
    <cellStyle name="Normal 2 4 2 3 7" xfId="20781" xr:uid="{E4A01D75-2CDE-4539-B7DD-AA13C729F554}"/>
    <cellStyle name="Normal 2 4 2 3 7 2" xfId="20782" xr:uid="{156ADCA8-7251-41B9-8BC9-52221B682782}"/>
    <cellStyle name="Normal 2 4 2 3 7 3" xfId="20783" xr:uid="{E274F60C-BA3A-4055-A786-41A6C7309D8F}"/>
    <cellStyle name="Normal 2 4 2 3 8" xfId="20784" xr:uid="{55AFF170-9915-4F02-865B-DAC3026086E7}"/>
    <cellStyle name="Normal 2 4 2 3 9" xfId="20785" xr:uid="{AE61F5FE-DEB3-40CE-8745-8A868A1A2B38}"/>
    <cellStyle name="Normal 2 4 2 4" xfId="2778" xr:uid="{FE92495B-83C0-4AC0-9922-598AB5C9E6A4}"/>
    <cellStyle name="Normal 2 4 2 4 2" xfId="20786" xr:uid="{77B454D4-3A39-4BFD-999F-1E849EE63C26}"/>
    <cellStyle name="Normal 2 4 2 4 2 2" xfId="20787" xr:uid="{E054B8AF-B4D6-4532-835C-43CC4EE93355}"/>
    <cellStyle name="Normal 2 4 2 4 2 2 2" xfId="20788" xr:uid="{B0C41676-EF87-4D50-B860-569A0653FB40}"/>
    <cellStyle name="Normal 2 4 2 4 2 2 3" xfId="20789" xr:uid="{7E8B3198-A198-498B-BF23-2F339A54B102}"/>
    <cellStyle name="Normal 2 4 2 4 2 3" xfId="20790" xr:uid="{0D1793BD-94EB-40B2-B052-AC8A2593F1E2}"/>
    <cellStyle name="Normal 2 4 2 4 2 4" xfId="20791" xr:uid="{AEC15453-9937-4DDE-90CB-D2A1B2EDB319}"/>
    <cellStyle name="Normal 2 4 2 4 3" xfId="20792" xr:uid="{B794CBBF-03E5-4E9F-8911-8926A5205C87}"/>
    <cellStyle name="Normal 2 4 2 4 3 2" xfId="20793" xr:uid="{ED63E132-2177-45DA-BEEA-C88A5DD4D4BD}"/>
    <cellStyle name="Normal 2 4 2 4 3 3" xfId="20794" xr:uid="{997F7D42-B2D1-4922-9F17-20414B8A57A5}"/>
    <cellStyle name="Normal 2 4 2 4 4" xfId="20795" xr:uid="{B46B0080-9131-4B60-8412-27CA041B6BD6}"/>
    <cellStyle name="Normal 2 4 2 4 5" xfId="20796" xr:uid="{8EC941F7-3850-48E1-A6BD-C0B6B2A68C34}"/>
    <cellStyle name="Normal 2 4 2 4 6" xfId="20797" xr:uid="{C50D5F0A-4153-44F1-92BB-5D4076DA8226}"/>
    <cellStyle name="Normal 2 4 2 4 7" xfId="20798" xr:uid="{5F0A9521-0009-45B5-BDEB-B579416055A7}"/>
    <cellStyle name="Normal 2 4 2 5" xfId="2779" xr:uid="{D4231B0A-9426-4420-A3AB-D022C6025310}"/>
    <cellStyle name="Normal 2 4 2 5 2" xfId="20799" xr:uid="{A5D33B10-BC64-4BD0-BC54-619BA3F82181}"/>
    <cellStyle name="Normal 2 4 2 5 2 2" xfId="20800" xr:uid="{A90CB96F-37D7-46B9-8DD8-3AF7F5DBC6B6}"/>
    <cellStyle name="Normal 2 4 2 5 2 2 2" xfId="20801" xr:uid="{957BEB55-DBEB-4EFE-B7CD-FBC95F3F98E3}"/>
    <cellStyle name="Normal 2 4 2 5 2 2 3" xfId="20802" xr:uid="{C7782941-E3B0-4A18-AB84-0E65249F37C9}"/>
    <cellStyle name="Normal 2 4 2 5 2 3" xfId="20803" xr:uid="{4467C6BD-0E31-4888-922C-4DEE6CC09E8F}"/>
    <cellStyle name="Normal 2 4 2 5 2 4" xfId="20804" xr:uid="{0DEE6173-7A5D-4848-882B-759707CA32FF}"/>
    <cellStyle name="Normal 2 4 2 5 3" xfId="20805" xr:uid="{F5E8FB64-8C7B-4A05-8516-899B22FFF1A9}"/>
    <cellStyle name="Normal 2 4 2 5 3 2" xfId="20806" xr:uid="{ABB446DF-7BCA-463B-BE06-4C754E4AA67F}"/>
    <cellStyle name="Normal 2 4 2 5 3 3" xfId="20807" xr:uid="{94EF541D-0AAD-4BFE-A38A-4E99A6F59F09}"/>
    <cellStyle name="Normal 2 4 2 5 4" xfId="20808" xr:uid="{0992A8E9-8CE6-4961-A34D-BADF104CDD5B}"/>
    <cellStyle name="Normal 2 4 2 5 5" xfId="20809" xr:uid="{E171C0FE-47A3-4207-8F0A-EB2335E71136}"/>
    <cellStyle name="Normal 2 4 2 5 6" xfId="20810" xr:uid="{CC825FFE-4CBD-4709-869C-6345545141D4}"/>
    <cellStyle name="Normal 2 4 2 5 7" xfId="20811" xr:uid="{AE2D8D38-2005-4BBD-A314-8283B4435B84}"/>
    <cellStyle name="Normal 2 4 2 6" xfId="20812" xr:uid="{3742FB86-40BB-4490-8F20-7E9B953F7997}"/>
    <cellStyle name="Normal 2 4 2 6 2" xfId="20813" xr:uid="{74951EC7-EB32-48AA-9453-924947B8AF97}"/>
    <cellStyle name="Normal 2 4 2 6 2 2" xfId="20814" xr:uid="{DD1DE10A-054F-4ACF-B7D4-BD78FD4AE438}"/>
    <cellStyle name="Normal 2 4 2 6 2 3" xfId="20815" xr:uid="{8D009697-870D-4ABF-AAD7-EEC3A4AC5FAD}"/>
    <cellStyle name="Normal 2 4 2 6 3" xfId="20816" xr:uid="{8DECABA0-0B26-4643-9EE6-9FBDAA2FB51E}"/>
    <cellStyle name="Normal 2 4 2 6 4" xfId="20817" xr:uid="{E25BA604-2FEC-44D5-ABC5-4F3450C8B7AE}"/>
    <cellStyle name="Normal 2 4 2 7" xfId="20818" xr:uid="{E15D9F91-5457-4ECC-961E-642684CA5F32}"/>
    <cellStyle name="Normal 2 4 2 7 2" xfId="20819" xr:uid="{34FE664C-BCE3-4D19-B03D-F69CBDD0079B}"/>
    <cellStyle name="Normal 2 4 2 7 2 2" xfId="20820" xr:uid="{6A16560B-958C-4F07-8BEC-FB0E4D8A61DB}"/>
    <cellStyle name="Normal 2 4 2 7 2 3" xfId="20821" xr:uid="{1F2C040F-A770-4836-A966-91E3AB93C565}"/>
    <cellStyle name="Normal 2 4 2 7 3" xfId="20822" xr:uid="{56177174-D95F-444C-8E0B-87C84FF2974E}"/>
    <cellStyle name="Normal 2 4 2 7 4" xfId="20823" xr:uid="{1B379E58-9C90-4582-B841-6CB04BE49817}"/>
    <cellStyle name="Normal 2 4 2 8" xfId="20824" xr:uid="{149E37BB-7FE7-40B0-8959-ABBC68089810}"/>
    <cellStyle name="Normal 2 4 2 8 2" xfId="20825" xr:uid="{5DCA3B28-E3D0-4CB6-A21C-19767005EE47}"/>
    <cellStyle name="Normal 2 4 2 8 3" xfId="20826" xr:uid="{FCE8602A-8C28-46F8-A539-95754F46AD3E}"/>
    <cellStyle name="Normal 2 4 2 9" xfId="20827" xr:uid="{278EB70A-C4F3-4BD7-B555-FF887AD4C68F}"/>
    <cellStyle name="Normal 2 4 2 9 2" xfId="20828" xr:uid="{4D4956D1-115E-4B7A-979B-874E1EE33D43}"/>
    <cellStyle name="Normal 2 4 2 9 3" xfId="20829" xr:uid="{7E4F259A-FF39-4B80-BF95-FBCA8C44BE7D}"/>
    <cellStyle name="Normal 2 4 3" xfId="2780" xr:uid="{51015541-186A-4199-AA80-819CE104C37B}"/>
    <cellStyle name="Normal 2 4 3 10" xfId="20830" xr:uid="{8B7AAC06-7262-419A-A399-CC2A223FB127}"/>
    <cellStyle name="Normal 2 4 3 11" xfId="20831" xr:uid="{B95DCAC1-88F5-4209-A7E1-C3980724BED9}"/>
    <cellStyle name="Normal 2 4 3 12" xfId="20832" xr:uid="{E6BE42CB-628D-4620-90D9-D8EF104D4791}"/>
    <cellStyle name="Normal 2 4 3 2" xfId="2781" xr:uid="{B8EF9739-141C-454C-A7DA-5C6968EB224E}"/>
    <cellStyle name="Normal 2 4 3 2 10" xfId="20833" xr:uid="{6BCC69C6-E7BB-435A-BCF8-FABFA6BE862C}"/>
    <cellStyle name="Normal 2 4 3 2 11" xfId="20834" xr:uid="{6359CD6B-EC55-45B7-BCDD-DED145E7987F}"/>
    <cellStyle name="Normal 2 4 3 2 2" xfId="2782" xr:uid="{9E5A6C82-772D-44B5-9C51-EACB44EC0CCD}"/>
    <cellStyle name="Normal 2 4 3 2 2 2" xfId="20835" xr:uid="{42DCEF4F-2CD7-4D0D-84B3-FFCE85E84985}"/>
    <cellStyle name="Normal 2 4 3 2 2 2 2" xfId="20836" xr:uid="{1404A58A-CC3B-45F4-BC04-0C20E0BCC0B5}"/>
    <cellStyle name="Normal 2 4 3 2 2 2 2 2" xfId="20837" xr:uid="{2B0B9DA9-425C-4B6D-924D-F8CBC468BF91}"/>
    <cellStyle name="Normal 2 4 3 2 2 2 2 3" xfId="20838" xr:uid="{E0E2BB39-D113-43D1-9F2C-ED94A00D3F77}"/>
    <cellStyle name="Normal 2 4 3 2 2 2 3" xfId="20839" xr:uid="{1E495096-58CE-4424-90AD-6B961D0ADBFC}"/>
    <cellStyle name="Normal 2 4 3 2 2 2 4" xfId="20840" xr:uid="{5A918F1F-C16C-4764-91CE-F59761575471}"/>
    <cellStyle name="Normal 2 4 3 2 2 3" xfId="20841" xr:uid="{451925C8-0359-4B94-A4EF-A077E5FF0195}"/>
    <cellStyle name="Normal 2 4 3 2 2 3 2" xfId="20842" xr:uid="{B01FF919-104E-499B-9A5F-0B75DC2F92EF}"/>
    <cellStyle name="Normal 2 4 3 2 2 3 3" xfId="20843" xr:uid="{92FE7A6C-85A2-47BC-83FE-EA07BA818D30}"/>
    <cellStyle name="Normal 2 4 3 2 2 4" xfId="20844" xr:uid="{FD509A10-2588-4ECF-9B0D-53BE35AB481C}"/>
    <cellStyle name="Normal 2 4 3 2 2 5" xfId="20845" xr:uid="{0289C2DB-7DDE-4879-A12C-8F1561DFC566}"/>
    <cellStyle name="Normal 2 4 3 2 2 6" xfId="20846" xr:uid="{63770A75-3B7D-439E-A36C-76FACED42613}"/>
    <cellStyle name="Normal 2 4 3 2 2 7" xfId="20847" xr:uid="{2FB7B01A-F4D7-4455-9BE4-300C3C60F556}"/>
    <cellStyle name="Normal 2 4 3 2 3" xfId="2783" xr:uid="{BEAD3D6F-6669-4298-9A25-8FFD6AF17D48}"/>
    <cellStyle name="Normal 2 4 3 2 3 2" xfId="20848" xr:uid="{99B60017-8725-4C8E-ACD7-8576EDDA5B20}"/>
    <cellStyle name="Normal 2 4 3 2 3 2 2" xfId="20849" xr:uid="{19E513D5-58AE-42EB-A2FD-4032DF3BEB16}"/>
    <cellStyle name="Normal 2 4 3 2 3 2 2 2" xfId="20850" xr:uid="{CCC1BFD2-D6C7-4060-970B-1A8438C35473}"/>
    <cellStyle name="Normal 2 4 3 2 3 2 2 3" xfId="20851" xr:uid="{7AAA137D-22B0-4B78-AE0C-23D81F847EA7}"/>
    <cellStyle name="Normal 2 4 3 2 3 2 3" xfId="20852" xr:uid="{02D1BFCD-BDA3-4F8C-84F1-CB621E0D3CA8}"/>
    <cellStyle name="Normal 2 4 3 2 3 2 4" xfId="20853" xr:uid="{03766308-5993-4A36-A0CB-E2205AEBC802}"/>
    <cellStyle name="Normal 2 4 3 2 3 3" xfId="20854" xr:uid="{762301FA-4023-4F22-8B33-6D3F3556EDDF}"/>
    <cellStyle name="Normal 2 4 3 2 3 3 2" xfId="20855" xr:uid="{E388F4F0-2132-4B4C-81CB-CB6220A9D92B}"/>
    <cellStyle name="Normal 2 4 3 2 3 3 3" xfId="20856" xr:uid="{1920DC60-A0EE-4B46-946F-8001035AAB45}"/>
    <cellStyle name="Normal 2 4 3 2 3 4" xfId="20857" xr:uid="{788C2EC6-6545-44E5-833F-E88B587737DE}"/>
    <cellStyle name="Normal 2 4 3 2 3 5" xfId="20858" xr:uid="{868B0D88-6B1B-4038-BA64-DC7EC665D3F3}"/>
    <cellStyle name="Normal 2 4 3 2 3 6" xfId="20859" xr:uid="{BC872BE7-75CB-4C60-BD02-C52A82826568}"/>
    <cellStyle name="Normal 2 4 3 2 3 7" xfId="20860" xr:uid="{F4D2F9E8-BC91-441A-B319-5F6C3EFDB3A4}"/>
    <cellStyle name="Normal 2 4 3 2 4" xfId="20861" xr:uid="{03F01903-5CF4-4126-BC3C-7801F4C8EB92}"/>
    <cellStyle name="Normal 2 4 3 2 4 2" xfId="20862" xr:uid="{C1EB09FA-E106-47E6-9931-B6147706E4AC}"/>
    <cellStyle name="Normal 2 4 3 2 4 2 2" xfId="20863" xr:uid="{B8564F40-5E39-4523-B77F-E0EE5884D997}"/>
    <cellStyle name="Normal 2 4 3 2 4 2 3" xfId="20864" xr:uid="{DDA6ED06-69B1-4072-97FE-9642883EC464}"/>
    <cellStyle name="Normal 2 4 3 2 4 3" xfId="20865" xr:uid="{1E698B4D-C866-4885-A2C8-B99EAFC01E13}"/>
    <cellStyle name="Normal 2 4 3 2 4 4" xfId="20866" xr:uid="{DBBA9E0B-6E80-4406-A9C0-58DF496ABC0F}"/>
    <cellStyle name="Normal 2 4 3 2 5" xfId="20867" xr:uid="{25E186C7-B56B-424D-8C36-1B2C2478C0C5}"/>
    <cellStyle name="Normal 2 4 3 2 5 2" xfId="20868" xr:uid="{38E0C267-6F8D-45BA-8742-836ECB5F6721}"/>
    <cellStyle name="Normal 2 4 3 2 5 2 2" xfId="20869" xr:uid="{4B4EC109-3C9D-4730-97AC-11A40888B5A1}"/>
    <cellStyle name="Normal 2 4 3 2 5 2 3" xfId="20870" xr:uid="{B8E6BB6A-530F-4644-BD2E-6BF8B1442E71}"/>
    <cellStyle name="Normal 2 4 3 2 5 3" xfId="20871" xr:uid="{3861FBFD-DC5F-4C8A-B4DA-74C595F6383F}"/>
    <cellStyle name="Normal 2 4 3 2 5 4" xfId="20872" xr:uid="{91BE8E01-3504-4204-94D8-195841C4BAF2}"/>
    <cellStyle name="Normal 2 4 3 2 6" xfId="20873" xr:uid="{28F72F36-27D3-46E9-B4F9-D91DDD75937B}"/>
    <cellStyle name="Normal 2 4 3 2 6 2" xfId="20874" xr:uid="{452BC556-6296-4685-8A03-E8B74E073344}"/>
    <cellStyle name="Normal 2 4 3 2 6 3" xfId="20875" xr:uid="{BD759C53-EC3D-495B-809F-438BC80C94CD}"/>
    <cellStyle name="Normal 2 4 3 2 7" xfId="20876" xr:uid="{E032D461-AD24-4528-99AC-1EA5DB344089}"/>
    <cellStyle name="Normal 2 4 3 2 7 2" xfId="20877" xr:uid="{1152CF59-0E75-4D28-8E1C-0EA4C1ED8405}"/>
    <cellStyle name="Normal 2 4 3 2 7 3" xfId="20878" xr:uid="{F3752F16-4DA1-49F8-A085-119A22E8EB32}"/>
    <cellStyle name="Normal 2 4 3 2 8" xfId="20879" xr:uid="{F4988204-7848-4DB4-9E82-A623BF094612}"/>
    <cellStyle name="Normal 2 4 3 2 9" xfId="20880" xr:uid="{EA1818E9-6C52-4DDD-9691-6B51B9512716}"/>
    <cellStyle name="Normal 2 4 3 3" xfId="2784" xr:uid="{265DD057-95D9-4195-90F6-038E14F4E145}"/>
    <cellStyle name="Normal 2 4 3 3 2" xfId="20881" xr:uid="{8EB17C48-21E0-4C75-87DA-A43E4D562914}"/>
    <cellStyle name="Normal 2 4 3 3 2 2" xfId="20882" xr:uid="{F306999E-C552-4632-95FA-7724EA48ED5A}"/>
    <cellStyle name="Normal 2 4 3 3 2 2 2" xfId="20883" xr:uid="{605FAEEA-F3B2-4960-AA6A-CCABE07A02ED}"/>
    <cellStyle name="Normal 2 4 3 3 2 2 3" xfId="20884" xr:uid="{E6211E1D-7B1A-417D-949B-EBB49EFD2ABE}"/>
    <cellStyle name="Normal 2 4 3 3 2 3" xfId="20885" xr:uid="{A10C4B70-C925-4657-845B-CFC3319BF35C}"/>
    <cellStyle name="Normal 2 4 3 3 2 4" xfId="20886" xr:uid="{23BF4BAF-A17A-4A32-A7D3-CAF689E14968}"/>
    <cellStyle name="Normal 2 4 3 3 3" xfId="20887" xr:uid="{7E37C334-08C2-4F37-BFA2-F6BBEA799CE4}"/>
    <cellStyle name="Normal 2 4 3 3 3 2" xfId="20888" xr:uid="{3A02A804-9FD1-4CFD-BBB3-1EFD195F1CBD}"/>
    <cellStyle name="Normal 2 4 3 3 3 3" xfId="20889" xr:uid="{5610672C-7CC3-46C0-91D2-4D580C306851}"/>
    <cellStyle name="Normal 2 4 3 3 4" xfId="20890" xr:uid="{073C990D-3B11-4660-8B33-A3F39C1FEE3A}"/>
    <cellStyle name="Normal 2 4 3 3 5" xfId="20891" xr:uid="{4E37976C-D3F8-42F2-BB21-6B9394FC8437}"/>
    <cellStyle name="Normal 2 4 3 3 6" xfId="20892" xr:uid="{ADE3A8CD-D93E-4C15-9C5F-BE6F848D2B11}"/>
    <cellStyle name="Normal 2 4 3 3 7" xfId="20893" xr:uid="{F1EDB1B1-D36C-4899-9107-BC729FB711BB}"/>
    <cellStyle name="Normal 2 4 3 4" xfId="2785" xr:uid="{774F5364-6CC4-4066-A1B6-313EC9CF7733}"/>
    <cellStyle name="Normal 2 4 3 4 2" xfId="20894" xr:uid="{D5FB43F1-C383-4B93-BAAF-508F84A77B1A}"/>
    <cellStyle name="Normal 2 4 3 4 2 2" xfId="20895" xr:uid="{6777988A-63D1-4C2B-B867-2B2D4B3F5D1C}"/>
    <cellStyle name="Normal 2 4 3 4 2 2 2" xfId="20896" xr:uid="{588B817D-77E8-4CF0-8485-8F1E7146D4B9}"/>
    <cellStyle name="Normal 2 4 3 4 2 2 3" xfId="20897" xr:uid="{27761A57-408C-4C28-AB9B-89D5DBB8AA68}"/>
    <cellStyle name="Normal 2 4 3 4 2 3" xfId="20898" xr:uid="{F48CAAEA-6421-436E-B854-77401EC6C701}"/>
    <cellStyle name="Normal 2 4 3 4 2 4" xfId="20899" xr:uid="{C539EF99-D3E0-4FA7-8978-A47121F1635B}"/>
    <cellStyle name="Normal 2 4 3 4 3" xfId="20900" xr:uid="{FA5B2E1D-90CC-4624-AC4B-1A8857D0B10A}"/>
    <cellStyle name="Normal 2 4 3 4 3 2" xfId="20901" xr:uid="{412790F7-AFCB-4FCF-B048-8EA1A2B62F57}"/>
    <cellStyle name="Normal 2 4 3 4 3 3" xfId="20902" xr:uid="{8E7D8D38-DFFA-4425-BE2C-A6C0E7369DCA}"/>
    <cellStyle name="Normal 2 4 3 4 4" xfId="20903" xr:uid="{E10ADFA4-DC82-440E-9033-5327C6A82252}"/>
    <cellStyle name="Normal 2 4 3 4 5" xfId="20904" xr:uid="{4FF00CA2-C9F1-44EA-9436-FE424911AFBF}"/>
    <cellStyle name="Normal 2 4 3 4 6" xfId="20905" xr:uid="{9D17747A-F0E4-4388-B956-98063E0E5753}"/>
    <cellStyle name="Normal 2 4 3 4 7" xfId="20906" xr:uid="{13D21AB1-847D-4BF6-BD69-3C2555F3B93E}"/>
    <cellStyle name="Normal 2 4 3 5" xfId="20907" xr:uid="{E0F9D662-2AE6-400A-B445-45BF186F9E55}"/>
    <cellStyle name="Normal 2 4 3 5 2" xfId="20908" xr:uid="{A25034E9-6B13-4C26-8C50-E64344E2352D}"/>
    <cellStyle name="Normal 2 4 3 5 2 2" xfId="20909" xr:uid="{1400E66A-A760-41DF-8CDD-4619B35E8093}"/>
    <cellStyle name="Normal 2 4 3 5 2 3" xfId="20910" xr:uid="{7C5E8992-0199-4846-B5D7-6594491E9CC8}"/>
    <cellStyle name="Normal 2 4 3 5 3" xfId="20911" xr:uid="{B81BF34B-8C41-4736-9020-3E335A736C94}"/>
    <cellStyle name="Normal 2 4 3 5 4" xfId="20912" xr:uid="{112DA2E8-0B34-4BDE-A97D-9A5148360585}"/>
    <cellStyle name="Normal 2 4 3 6" xfId="20913" xr:uid="{FCF798C7-0D63-4778-82D4-80E2A4A24D5C}"/>
    <cellStyle name="Normal 2 4 3 6 2" xfId="20914" xr:uid="{4689BC1B-9493-4127-BF39-02E8B8BB8DE6}"/>
    <cellStyle name="Normal 2 4 3 6 2 2" xfId="20915" xr:uid="{8C1E1882-AADC-48D5-B5F2-407844E606A8}"/>
    <cellStyle name="Normal 2 4 3 6 2 3" xfId="20916" xr:uid="{B97178A7-68FD-4329-99CB-C9AAF872B6F5}"/>
    <cellStyle name="Normal 2 4 3 6 3" xfId="20917" xr:uid="{B21E56DB-18B6-4D28-A6ED-DDB6C6A5CA39}"/>
    <cellStyle name="Normal 2 4 3 6 4" xfId="20918" xr:uid="{2E5CA8AE-5E9C-4A84-81A1-AEAB2CF8967C}"/>
    <cellStyle name="Normal 2 4 3 7" xfId="20919" xr:uid="{FB4C2AB0-138F-4C3B-8D2A-3B2C58FEE2BF}"/>
    <cellStyle name="Normal 2 4 3 7 2" xfId="20920" xr:uid="{94DD2C69-10B0-4337-95FB-61F824470CAC}"/>
    <cellStyle name="Normal 2 4 3 7 3" xfId="20921" xr:uid="{69034965-9FE3-43BC-BA66-DDDFD518AA1B}"/>
    <cellStyle name="Normal 2 4 3 8" xfId="20922" xr:uid="{75388AC0-A3AC-4D23-ADB5-633952829BEA}"/>
    <cellStyle name="Normal 2 4 3 8 2" xfId="20923" xr:uid="{C899C8F0-1521-497E-9C78-919B4A9D4AB5}"/>
    <cellStyle name="Normal 2 4 3 8 3" xfId="20924" xr:uid="{0FFAAE03-DFCE-4818-B7A0-29A9D673147F}"/>
    <cellStyle name="Normal 2 4 3 9" xfId="20925" xr:uid="{0FCF02CF-D3FB-4F87-A8A3-E5C9CE575523}"/>
    <cellStyle name="Normal 2 4 4" xfId="2786" xr:uid="{D58D3A01-4DD7-4EA2-AD80-F9DE501E088C}"/>
    <cellStyle name="Normal 2 4 4 10" xfId="20926" xr:uid="{9B5574F5-8C97-4492-8D48-C69B537A8CEA}"/>
    <cellStyle name="Normal 2 4 4 11" xfId="20927" xr:uid="{2D830943-D5E3-47B3-A751-72ED0B53D8C1}"/>
    <cellStyle name="Normal 2 4 4 2" xfId="2787" xr:uid="{D9527CE3-7D68-4C67-AC83-D72086F0CC31}"/>
    <cellStyle name="Normal 2 4 4 2 2" xfId="20928" xr:uid="{EC17BCD1-8905-4737-8441-76A558733941}"/>
    <cellStyle name="Normal 2 4 4 2 2 2" xfId="20929" xr:uid="{083CF397-45D3-4DDC-95E5-D00939013419}"/>
    <cellStyle name="Normal 2 4 4 2 2 2 2" xfId="20930" xr:uid="{7E0C3AD2-0D6D-4978-B6CA-C77B6CE8692E}"/>
    <cellStyle name="Normal 2 4 4 2 2 2 3" xfId="20931" xr:uid="{99DA5F5B-946B-4ADE-9422-51719BC44931}"/>
    <cellStyle name="Normal 2 4 4 2 2 3" xfId="20932" xr:uid="{400F3AC3-8E0A-429F-B536-B9AA4FAE6AB1}"/>
    <cellStyle name="Normal 2 4 4 2 2 4" xfId="20933" xr:uid="{F63381FE-06AF-4895-AE1B-04958C848E6C}"/>
    <cellStyle name="Normal 2 4 4 2 3" xfId="20934" xr:uid="{4CF6F1E3-11DF-4005-8139-0F2EAA341BF1}"/>
    <cellStyle name="Normal 2 4 4 2 3 2" xfId="20935" xr:uid="{7C9845CF-CF66-492C-BD2B-AA1F3B70DD98}"/>
    <cellStyle name="Normal 2 4 4 2 3 3" xfId="20936" xr:uid="{C0B9EE01-7E0C-4BC7-A93A-C74FDB4374EC}"/>
    <cellStyle name="Normal 2 4 4 2 4" xfId="20937" xr:uid="{D4FE7EA4-BFFC-4B1C-BCB7-F2BB2E3CA65B}"/>
    <cellStyle name="Normal 2 4 4 2 5" xfId="20938" xr:uid="{BF5C428C-C474-43F1-BBA5-337F4AC3CECE}"/>
    <cellStyle name="Normal 2 4 4 2 6" xfId="20939" xr:uid="{A5A94536-98E0-4EE9-B036-8D97F966C31F}"/>
    <cellStyle name="Normal 2 4 4 2 7" xfId="20940" xr:uid="{2BB7FF71-549F-4E61-BDB3-BB5C37741B97}"/>
    <cellStyle name="Normal 2 4 4 3" xfId="2788" xr:uid="{32ECB16F-AEE1-4C34-872B-650FE63315A9}"/>
    <cellStyle name="Normal 2 4 4 3 2" xfId="20941" xr:uid="{810E6CA5-7411-4269-BC05-29DB89E3B73F}"/>
    <cellStyle name="Normal 2 4 4 3 2 2" xfId="20942" xr:uid="{4E64491B-290C-4B74-906E-4E1653B60C20}"/>
    <cellStyle name="Normal 2 4 4 3 2 2 2" xfId="20943" xr:uid="{27A49641-8A1B-4921-AD69-63E39C59B8DB}"/>
    <cellStyle name="Normal 2 4 4 3 2 2 3" xfId="20944" xr:uid="{A3B778EE-422B-4E0D-B61D-9FA289250C45}"/>
    <cellStyle name="Normal 2 4 4 3 2 3" xfId="20945" xr:uid="{5DE1F65C-C675-41CC-9653-D6573C5407CF}"/>
    <cellStyle name="Normal 2 4 4 3 2 4" xfId="20946" xr:uid="{F56613FD-4CB9-4ADD-BDD7-257A252F5402}"/>
    <cellStyle name="Normal 2 4 4 3 3" xfId="20947" xr:uid="{4C56BE8F-4159-47A7-BFFB-D6350D059BFF}"/>
    <cellStyle name="Normal 2 4 4 3 3 2" xfId="20948" xr:uid="{31138D7A-87DC-4B76-B7AD-2D98DF762CF1}"/>
    <cellStyle name="Normal 2 4 4 3 3 3" xfId="20949" xr:uid="{8BDA3132-C3C5-46F2-80CA-ED19A4F137CC}"/>
    <cellStyle name="Normal 2 4 4 3 4" xfId="20950" xr:uid="{164CB5FB-ECE8-47DC-A284-ECEF809637F9}"/>
    <cellStyle name="Normal 2 4 4 3 5" xfId="20951" xr:uid="{E323783B-DE46-4C10-A8B5-3F021B1046B2}"/>
    <cellStyle name="Normal 2 4 4 3 6" xfId="20952" xr:uid="{9BA1103A-1FB8-4940-8ECC-5E6E92FBF464}"/>
    <cellStyle name="Normal 2 4 4 3 7" xfId="20953" xr:uid="{FAA96D98-216C-409E-A7AD-F47D1D71CEF3}"/>
    <cellStyle name="Normal 2 4 4 4" xfId="20954" xr:uid="{CCEA65B8-6F84-4A23-9F3F-0027BAA8BC1F}"/>
    <cellStyle name="Normal 2 4 4 4 2" xfId="20955" xr:uid="{3E035510-837C-4C70-B379-EA0FB102297D}"/>
    <cellStyle name="Normal 2 4 4 4 2 2" xfId="20956" xr:uid="{A4F42D7C-5C80-458E-B867-BF6CB765BCD6}"/>
    <cellStyle name="Normal 2 4 4 4 2 3" xfId="20957" xr:uid="{79FCD002-7FE6-4F34-A4FE-57A8E304EDC7}"/>
    <cellStyle name="Normal 2 4 4 4 3" xfId="20958" xr:uid="{F992F65E-1925-497D-8D94-311E51CDD401}"/>
    <cellStyle name="Normal 2 4 4 4 4" xfId="20959" xr:uid="{141F91F1-18CE-4803-9C95-658153FE26FB}"/>
    <cellStyle name="Normal 2 4 4 5" xfId="20960" xr:uid="{C17C322B-4BDF-45D5-A094-D0D59574C4C9}"/>
    <cellStyle name="Normal 2 4 4 5 2" xfId="20961" xr:uid="{0E6772C0-C120-45C6-B0C3-A8E6D891FAB5}"/>
    <cellStyle name="Normal 2 4 4 5 2 2" xfId="20962" xr:uid="{C8A5D5EA-2E4F-4644-8230-0B8F3BCCCC77}"/>
    <cellStyle name="Normal 2 4 4 5 2 3" xfId="20963" xr:uid="{F24E9073-29B5-40A9-BD04-78DDE6043F82}"/>
    <cellStyle name="Normal 2 4 4 5 3" xfId="20964" xr:uid="{AB25A76F-CBFC-46D5-A686-596B6944713A}"/>
    <cellStyle name="Normal 2 4 4 5 4" xfId="20965" xr:uid="{2FC79365-61E6-4C06-824D-4D02E1950625}"/>
    <cellStyle name="Normal 2 4 4 6" xfId="20966" xr:uid="{A5B665EE-E8EC-4B9A-9D8E-38ABDCA63F1D}"/>
    <cellStyle name="Normal 2 4 4 6 2" xfId="20967" xr:uid="{587BA285-B86E-4A42-9ED4-33E9CBA1CDBB}"/>
    <cellStyle name="Normal 2 4 4 6 3" xfId="20968" xr:uid="{D4A455F1-E4E9-4C37-BFFA-4917B860C915}"/>
    <cellStyle name="Normal 2 4 4 7" xfId="20969" xr:uid="{6BF89894-C680-406B-8A60-5E202C0E03B1}"/>
    <cellStyle name="Normal 2 4 4 7 2" xfId="20970" xr:uid="{76C40706-EAA6-4B0C-BD77-91F706FB0860}"/>
    <cellStyle name="Normal 2 4 4 7 3" xfId="20971" xr:uid="{BDF03198-739B-42B6-9F80-D21A4C867EE2}"/>
    <cellStyle name="Normal 2 4 4 8" xfId="20972" xr:uid="{369105E3-EC66-4677-A6D8-DA196AC6B776}"/>
    <cellStyle name="Normal 2 4 4 9" xfId="20973" xr:uid="{34AE4898-8764-4177-BDD3-ACDDFA6D215D}"/>
    <cellStyle name="Normal 2 4 5" xfId="2789" xr:uid="{98E618C4-6BC9-4D5F-82C7-82059828D26E}"/>
    <cellStyle name="Normal 2 4 5 10" xfId="20974" xr:uid="{D8E54553-490C-4C8E-97E2-8E03F6F664BA}"/>
    <cellStyle name="Normal 2 4 5 11" xfId="20975" xr:uid="{AFDB6E13-56D7-4452-9719-FD919210340C}"/>
    <cellStyle name="Normal 2 4 5 12" xfId="20976" xr:uid="{BC560DAF-8C7A-466E-AF63-F7622391825A}"/>
    <cellStyle name="Normal 2 4 5 2" xfId="2790" xr:uid="{9B1AD607-A624-4BAE-8C18-F9C657882317}"/>
    <cellStyle name="Normal 2 4 5 2 10" xfId="20977" xr:uid="{2F39594F-2931-42DD-A936-294B4A2D641E}"/>
    <cellStyle name="Normal 2 4 5 2 11" xfId="20978" xr:uid="{2EF4E15A-891B-46F5-A154-11FCCD75D9BE}"/>
    <cellStyle name="Normal 2 4 5 2 2" xfId="2791" xr:uid="{413358FB-E1BA-4E9C-854A-3707DE153537}"/>
    <cellStyle name="Normal 2 4 5 2 2 2" xfId="20979" xr:uid="{603464E4-88BA-4AA6-832E-89AB8BB70D53}"/>
    <cellStyle name="Normal 2 4 5 2 2 2 2" xfId="20980" xr:uid="{53014B26-A70C-47CC-B5CA-7F3728004668}"/>
    <cellStyle name="Normal 2 4 5 2 2 2 2 2" xfId="20981" xr:uid="{1A5F0CF2-09CB-40DD-AAC1-9715084D92A1}"/>
    <cellStyle name="Normal 2 4 5 2 2 2 2 3" xfId="20982" xr:uid="{BB89F004-718E-404E-A4FE-AC8AD43FD2B7}"/>
    <cellStyle name="Normal 2 4 5 2 2 2 3" xfId="20983" xr:uid="{467DDF49-18D3-49A3-B3B2-B063065A29FA}"/>
    <cellStyle name="Normal 2 4 5 2 2 2 4" xfId="20984" xr:uid="{16DE0D0A-D5CE-4959-8C00-6922477649C9}"/>
    <cellStyle name="Normal 2 4 5 2 2 3" xfId="20985" xr:uid="{443FC1E0-F430-46C9-8CF9-E012D1768DE7}"/>
    <cellStyle name="Normal 2 4 5 2 2 3 2" xfId="20986" xr:uid="{1369675A-52EA-43DA-B8EC-DED11C433C2C}"/>
    <cellStyle name="Normal 2 4 5 2 2 3 2 2" xfId="20987" xr:uid="{904AE42B-A710-4AF3-9104-73A4A15A2A35}"/>
    <cellStyle name="Normal 2 4 5 2 2 3 2 3" xfId="20988" xr:uid="{BE35172D-FC0F-40AC-9971-D7C4CFF5A320}"/>
    <cellStyle name="Normal 2 4 5 2 2 3 3" xfId="20989" xr:uid="{6AD35544-9552-4A2F-AD6C-9B209279A373}"/>
    <cellStyle name="Normal 2 4 5 2 2 3 4" xfId="20990" xr:uid="{7ECC106A-EA31-406D-9FFB-750BF84B2DA8}"/>
    <cellStyle name="Normal 2 4 5 2 2 4" xfId="20991" xr:uid="{900BD6E6-3D5E-49AD-BBCC-67C1846BD607}"/>
    <cellStyle name="Normal 2 4 5 2 2 4 2" xfId="20992" xr:uid="{D5BE1485-21F8-4285-9E2C-E1B24655F550}"/>
    <cellStyle name="Normal 2 4 5 2 2 4 3" xfId="20993" xr:uid="{7136985F-862B-4806-A977-47A6AA26BB37}"/>
    <cellStyle name="Normal 2 4 5 2 2 5" xfId="20994" xr:uid="{28BEE536-3B17-44FA-AB54-708E983A1D5B}"/>
    <cellStyle name="Normal 2 4 5 2 2 5 2" xfId="20995" xr:uid="{74250461-3775-471D-9D28-8CF4B9DBF888}"/>
    <cellStyle name="Normal 2 4 5 2 2 5 3" xfId="20996" xr:uid="{695DAF08-AC87-487C-A036-50BCACF1D3DB}"/>
    <cellStyle name="Normal 2 4 5 2 2 6" xfId="20997" xr:uid="{60F3797A-AB03-4361-8958-4E79D0F61F56}"/>
    <cellStyle name="Normal 2 4 5 2 2 7" xfId="20998" xr:uid="{B0BB5A34-A5CE-4888-8AC8-5AD4EA3C41F9}"/>
    <cellStyle name="Normal 2 4 5 2 2 8" xfId="20999" xr:uid="{B0896C32-28A1-4A4F-9CEE-D515481200F9}"/>
    <cellStyle name="Normal 2 4 5 2 2 9" xfId="21000" xr:uid="{44026811-C558-48B3-A236-B0DF8208F1C7}"/>
    <cellStyle name="Normal 2 4 5 2 3" xfId="21001" xr:uid="{2C09CAC9-2BEE-4AF3-AF2D-8A12447A0B5F}"/>
    <cellStyle name="Normal 2 4 5 2 3 2" xfId="21002" xr:uid="{21F451A0-EC5E-4158-A775-EDF9F42190E1}"/>
    <cellStyle name="Normal 2 4 5 2 3 2 2" xfId="21003" xr:uid="{F4DB3381-7BBD-4163-A73C-F44D5CB9F13C}"/>
    <cellStyle name="Normal 2 4 5 2 3 2 2 2" xfId="21004" xr:uid="{F96AFCC0-40EB-44BD-A507-60C440496A0A}"/>
    <cellStyle name="Normal 2 4 5 2 3 2 2 3" xfId="21005" xr:uid="{DFE089C4-EF54-4AD3-AA8C-9E6704E7B7C1}"/>
    <cellStyle name="Normal 2 4 5 2 3 2 3" xfId="21006" xr:uid="{A856659B-58F2-41C8-8580-0C8AA2980843}"/>
    <cellStyle name="Normal 2 4 5 2 3 2 4" xfId="21007" xr:uid="{B4D1C113-E68A-49D7-9725-1CD4D84483CA}"/>
    <cellStyle name="Normal 2 4 5 2 3 3" xfId="21008" xr:uid="{29375AE7-E84E-4728-B0D0-AF3F0C2AE17A}"/>
    <cellStyle name="Normal 2 4 5 2 3 3 2" xfId="21009" xr:uid="{35FA6599-7EF4-43F8-A26D-1B8C7D32F73A}"/>
    <cellStyle name="Normal 2 4 5 2 3 3 3" xfId="21010" xr:uid="{DB76748A-446B-4961-BC34-78A512F335B7}"/>
    <cellStyle name="Normal 2 4 5 2 3 4" xfId="21011" xr:uid="{F9609D45-B612-4323-B458-86F2DA1E44FC}"/>
    <cellStyle name="Normal 2 4 5 2 3 5" xfId="21012" xr:uid="{9DC352A8-4F35-43EE-80D5-555E3CAC5B57}"/>
    <cellStyle name="Normal 2 4 5 2 4" xfId="21013" xr:uid="{DC9F6EAD-615D-4146-894A-B8E4DD02EEE3}"/>
    <cellStyle name="Normal 2 4 5 2 4 2" xfId="21014" xr:uid="{027B0209-E3B3-4B19-BFDE-38F0DF29C051}"/>
    <cellStyle name="Normal 2 4 5 2 4 2 2" xfId="21015" xr:uid="{AB76BF4F-0C3A-4CE1-9D14-26D1FA49735C}"/>
    <cellStyle name="Normal 2 4 5 2 4 2 3" xfId="21016" xr:uid="{E324C517-2525-4B76-AAAD-F6C967DB7C7C}"/>
    <cellStyle name="Normal 2 4 5 2 4 3" xfId="21017" xr:uid="{FA161732-9CE8-4F49-95C1-04586B87EA5E}"/>
    <cellStyle name="Normal 2 4 5 2 4 4" xfId="21018" xr:uid="{12980BAC-B9E0-4D6D-A94B-27674EB0CF60}"/>
    <cellStyle name="Normal 2 4 5 2 5" xfId="21019" xr:uid="{32F5240F-7232-48B1-B1C8-D2E050573D46}"/>
    <cellStyle name="Normal 2 4 5 2 5 2" xfId="21020" xr:uid="{8A9164CA-ED71-46A1-8AD4-2A080F767BC6}"/>
    <cellStyle name="Normal 2 4 5 2 5 2 2" xfId="21021" xr:uid="{25C288AF-FE08-49A2-AD7D-6D7D6DB18D7D}"/>
    <cellStyle name="Normal 2 4 5 2 5 2 3" xfId="21022" xr:uid="{D43D4FF6-0919-4919-9BAC-5D575BB748CE}"/>
    <cellStyle name="Normal 2 4 5 2 5 3" xfId="21023" xr:uid="{B0B09335-5EC5-4595-9258-BCA166E299DE}"/>
    <cellStyle name="Normal 2 4 5 2 5 4" xfId="21024" xr:uid="{A0C3645D-4C04-4EAD-A4FA-E05510378E77}"/>
    <cellStyle name="Normal 2 4 5 2 6" xfId="21025" xr:uid="{1796D672-22F3-4846-8D18-F199AE505D97}"/>
    <cellStyle name="Normal 2 4 5 2 6 2" xfId="21026" xr:uid="{EC66145C-64D4-49E8-A839-78847D17CC0F}"/>
    <cellStyle name="Normal 2 4 5 2 6 3" xfId="21027" xr:uid="{D47BD0CF-B68C-4048-A4DE-0C3928CF370D}"/>
    <cellStyle name="Normal 2 4 5 2 7" xfId="21028" xr:uid="{77E67255-CD75-4FFD-A438-695BBB291054}"/>
    <cellStyle name="Normal 2 4 5 2 7 2" xfId="21029" xr:uid="{CDE93482-FA1C-4345-BCB0-45D675221999}"/>
    <cellStyle name="Normal 2 4 5 2 7 3" xfId="21030" xr:uid="{EBFACE5B-35AD-4328-A7FC-15A61196FB4A}"/>
    <cellStyle name="Normal 2 4 5 2 8" xfId="21031" xr:uid="{AC3BA0E6-5B23-48DA-884F-0A9C7DC862A6}"/>
    <cellStyle name="Normal 2 4 5 2 9" xfId="21032" xr:uid="{3E17F58A-0B86-482A-B34C-6ED0B8BBBF6B}"/>
    <cellStyle name="Normal 2 4 5 3" xfId="5183" xr:uid="{8C7F8AEC-7325-4C12-9B7B-6B11D538C260}"/>
    <cellStyle name="Normal 2 4 5 3 2" xfId="21034" xr:uid="{3F5272ED-A0D9-4768-AA41-EE28CA32A5C4}"/>
    <cellStyle name="Normal 2 4 5 3 2 2" xfId="21035" xr:uid="{0801CC26-4A67-4C16-BD29-BA5F54D81C6B}"/>
    <cellStyle name="Normal 2 4 5 3 2 2 2" xfId="21036" xr:uid="{F5BA8ECF-5840-4D03-9962-635C46B94A00}"/>
    <cellStyle name="Normal 2 4 5 3 2 2 3" xfId="21037" xr:uid="{76F17820-C3FA-4D73-A6E2-EF3E84320D89}"/>
    <cellStyle name="Normal 2 4 5 3 2 3" xfId="21038" xr:uid="{EC3B90FB-6A4F-40D2-9B7D-C5D16DABCCD4}"/>
    <cellStyle name="Normal 2 4 5 3 2 4" xfId="21039" xr:uid="{FBB07B22-1F3F-4167-86C2-12FBF8ADE010}"/>
    <cellStyle name="Normal 2 4 5 3 3" xfId="21040" xr:uid="{786A65CE-C2FE-4D0A-96E2-E272A2B2350D}"/>
    <cellStyle name="Normal 2 4 5 3 3 2" xfId="21041" xr:uid="{F5A58EC5-4F1B-42D7-A552-11470ED37326}"/>
    <cellStyle name="Normal 2 4 5 3 3 3" xfId="21042" xr:uid="{7874DD88-4C63-4824-976F-DF015C1B556D}"/>
    <cellStyle name="Normal 2 4 5 3 4" xfId="21043" xr:uid="{EB3EFE6D-B79E-4FEF-8C5F-12CA3AB767FD}"/>
    <cellStyle name="Normal 2 4 5 3 5" xfId="21044" xr:uid="{207F3F36-3FA0-4ED3-A1C8-0D938182AF8B}"/>
    <cellStyle name="Normal 2 4 5 3 6" xfId="21033" xr:uid="{DC836EB3-AEFE-4633-BD13-8630B4C23DEF}"/>
    <cellStyle name="Normal 2 4 5 4" xfId="21045" xr:uid="{F466AEF3-0310-416D-803A-53A7989C8946}"/>
    <cellStyle name="Normal 2 4 5 4 2" xfId="21046" xr:uid="{DAC39095-86BB-424B-853E-EC84DA3DFB19}"/>
    <cellStyle name="Normal 2 4 5 4 2 2" xfId="21047" xr:uid="{3F5A2C21-11E0-460E-9364-C5E2411AC695}"/>
    <cellStyle name="Normal 2 4 5 4 2 2 2" xfId="21048" xr:uid="{2DA26F9A-2774-4A77-98D1-0658354A0D56}"/>
    <cellStyle name="Normal 2 4 5 4 2 2 3" xfId="21049" xr:uid="{D89DADB3-DD63-4D34-A925-6FD86C64FC5B}"/>
    <cellStyle name="Normal 2 4 5 4 2 3" xfId="21050" xr:uid="{C7F49689-6DEE-4544-B390-8E2EB4F79B26}"/>
    <cellStyle name="Normal 2 4 5 4 2 4" xfId="21051" xr:uid="{95B1EB26-D2D7-47AE-B16B-5E98C92E0FF6}"/>
    <cellStyle name="Normal 2 4 5 4 3" xfId="21052" xr:uid="{985123E2-493C-47FA-A571-26CE1E737D19}"/>
    <cellStyle name="Normal 2 4 5 4 3 2" xfId="21053" xr:uid="{F16B0CE7-3CBA-4EEA-9083-1848708C4826}"/>
    <cellStyle name="Normal 2 4 5 4 3 3" xfId="21054" xr:uid="{09F768DA-411B-4DC9-BF50-2424079DC20D}"/>
    <cellStyle name="Normal 2 4 5 4 4" xfId="21055" xr:uid="{A0A620CC-F5D6-4FB4-B65E-187A36A8E227}"/>
    <cellStyle name="Normal 2 4 5 4 5" xfId="21056" xr:uid="{11685F45-FED0-44CD-8556-FAD165AA8803}"/>
    <cellStyle name="Normal 2 4 5 5" xfId="21057" xr:uid="{52A1C16A-8D13-42F4-B60C-6746BD9A9E11}"/>
    <cellStyle name="Normal 2 4 5 5 2" xfId="21058" xr:uid="{CD515892-6DB2-4379-9154-8021A4DBC022}"/>
    <cellStyle name="Normal 2 4 5 5 2 2" xfId="21059" xr:uid="{CACAFCA9-1DDD-4414-A646-1F8FFC2D6E58}"/>
    <cellStyle name="Normal 2 4 5 5 2 3" xfId="21060" xr:uid="{D069EBD4-03C6-455E-8BCE-4D5F2FC50AFF}"/>
    <cellStyle name="Normal 2 4 5 5 3" xfId="21061" xr:uid="{D24B458E-92F4-4BB5-ABE9-CB85675CB73A}"/>
    <cellStyle name="Normal 2 4 5 5 4" xfId="21062" xr:uid="{743A0623-6F22-4DC0-BC14-B067F7AA6886}"/>
    <cellStyle name="Normal 2 4 5 6" xfId="21063" xr:uid="{1ED622B9-8668-4638-A242-3D9AE8DAA83A}"/>
    <cellStyle name="Normal 2 4 5 6 2" xfId="21064" xr:uid="{87A3E39A-8064-4B05-B073-6F60C9AB6E4B}"/>
    <cellStyle name="Normal 2 4 5 6 2 2" xfId="21065" xr:uid="{06FA5BDD-71FE-4437-A872-9E43517BEEDC}"/>
    <cellStyle name="Normal 2 4 5 6 2 3" xfId="21066" xr:uid="{AECB287E-A795-4576-A514-D9863B814FBA}"/>
    <cellStyle name="Normal 2 4 5 6 3" xfId="21067" xr:uid="{6B94FE05-590D-480E-982D-8A2427529820}"/>
    <cellStyle name="Normal 2 4 5 6 4" xfId="21068" xr:uid="{B4FF2338-5569-409E-8052-FE5E1ECF030A}"/>
    <cellStyle name="Normal 2 4 5 7" xfId="21069" xr:uid="{25600521-C298-4C8F-8119-DE2B1828FE3D}"/>
    <cellStyle name="Normal 2 4 5 7 2" xfId="21070" xr:uid="{C6FFCE1C-EDD0-4677-8FB7-52ECEED37D3F}"/>
    <cellStyle name="Normal 2 4 5 7 3" xfId="21071" xr:uid="{E7D35A7E-BE7D-4089-90A0-0262373A3281}"/>
    <cellStyle name="Normal 2 4 5 8" xfId="21072" xr:uid="{E8CB4A56-DAF3-4A25-94D9-974919DD7E15}"/>
    <cellStyle name="Normal 2 4 5 8 2" xfId="21073" xr:uid="{C95041EE-CF93-413C-A944-554E1DD37C1E}"/>
    <cellStyle name="Normal 2 4 5 8 3" xfId="21074" xr:uid="{BC247694-507B-46E2-98A3-EAB7D1D10B89}"/>
    <cellStyle name="Normal 2 4 5 9" xfId="21075" xr:uid="{D7C7D338-265A-42C3-835D-80D99AD9DA96}"/>
    <cellStyle name="Normal 2 4 6" xfId="2792" xr:uid="{D0C47249-CEB0-4AD7-B22D-B35572989AAB}"/>
    <cellStyle name="Normal 2 4 6 10" xfId="21076" xr:uid="{A280AAB2-DB65-4AB9-B0C4-36E4FE2898D7}"/>
    <cellStyle name="Normal 2 4 6 11" xfId="21077" xr:uid="{35A16FE0-1A39-419C-94D6-71B3484F19FA}"/>
    <cellStyle name="Normal 2 4 6 2" xfId="5180" xr:uid="{FD7A8F78-FA38-4D17-ACA5-14B453EE7A1E}"/>
    <cellStyle name="Normal 2 4 6 2 2" xfId="21079" xr:uid="{2A262C24-FDDE-4A95-BC79-4F122E075947}"/>
    <cellStyle name="Normal 2 4 6 2 2 2" xfId="21080" xr:uid="{D812EE59-EBF5-40C6-AC40-E2871C8A7446}"/>
    <cellStyle name="Normal 2 4 6 2 2 2 2" xfId="21081" xr:uid="{9DFACA13-29C9-45A8-9782-FFFF705285A2}"/>
    <cellStyle name="Normal 2 4 6 2 2 2 3" xfId="21082" xr:uid="{760C23B1-52DA-44EF-892C-AA021AFD756F}"/>
    <cellStyle name="Normal 2 4 6 2 2 3" xfId="21083" xr:uid="{9208927A-90D6-40B3-AD3D-A461A2FF442F}"/>
    <cellStyle name="Normal 2 4 6 2 2 4" xfId="21084" xr:uid="{4DBBB003-B4AC-4170-BE80-4E37F213D875}"/>
    <cellStyle name="Normal 2 4 6 2 3" xfId="21085" xr:uid="{9CCB6923-6AD0-4FD3-8276-A2F9CED4593D}"/>
    <cellStyle name="Normal 2 4 6 2 3 2" xfId="21086" xr:uid="{47DC07FE-5F0E-4819-8016-49C3D1F7F42E}"/>
    <cellStyle name="Normal 2 4 6 2 3 2 2" xfId="21087" xr:uid="{DCC1ED76-91AA-458C-BFFB-97A1D89ACF1E}"/>
    <cellStyle name="Normal 2 4 6 2 3 2 3" xfId="21088" xr:uid="{DB61CA22-97D4-478A-BDCC-165F05514744}"/>
    <cellStyle name="Normal 2 4 6 2 3 3" xfId="21089" xr:uid="{AD31AAFA-8788-44A0-B2A6-E30C6473BCEA}"/>
    <cellStyle name="Normal 2 4 6 2 3 4" xfId="21090" xr:uid="{08025741-6A79-49AC-B507-8344949AB8DD}"/>
    <cellStyle name="Normal 2 4 6 2 4" xfId="21091" xr:uid="{44464332-FA15-4E67-8A6B-3BF81A7C5FFE}"/>
    <cellStyle name="Normal 2 4 6 2 4 2" xfId="21092" xr:uid="{47768E1C-A941-4E34-B5DE-BAFC6FAED290}"/>
    <cellStyle name="Normal 2 4 6 2 4 3" xfId="21093" xr:uid="{8B30DE66-088A-45C0-8C43-60A639AF7248}"/>
    <cellStyle name="Normal 2 4 6 2 5" xfId="21094" xr:uid="{EADC97A8-FCF1-47A9-879A-6923562B7202}"/>
    <cellStyle name="Normal 2 4 6 2 5 2" xfId="21095" xr:uid="{AF9F1C8A-0EFA-4671-92C5-FD6E9C0F87CC}"/>
    <cellStyle name="Normal 2 4 6 2 5 3" xfId="21096" xr:uid="{6AEF48FA-4EB9-4686-A16A-F1F795C46DDF}"/>
    <cellStyle name="Normal 2 4 6 2 6" xfId="21097" xr:uid="{92290782-0A2D-4886-831B-43D5101524E9}"/>
    <cellStyle name="Normal 2 4 6 2 7" xfId="21098" xr:uid="{B86174AA-A860-41C3-8738-9400476BB932}"/>
    <cellStyle name="Normal 2 4 6 2 8" xfId="21078" xr:uid="{04884D0C-8BB2-4D4D-841C-6BA54676D09B}"/>
    <cellStyle name="Normal 2 4 6 3" xfId="21099" xr:uid="{B033CB8C-26EA-4D4A-ABF3-61534BBB5D9F}"/>
    <cellStyle name="Normal 2 4 6 3 2" xfId="21100" xr:uid="{D804078B-72DF-4FED-B8D2-9D71B926BFAE}"/>
    <cellStyle name="Normal 2 4 6 3 2 2" xfId="21101" xr:uid="{765F3800-A3C2-452C-B7B0-0BFE11845C61}"/>
    <cellStyle name="Normal 2 4 6 3 2 2 2" xfId="21102" xr:uid="{C763123D-0269-4A57-B674-F50731EC8C8D}"/>
    <cellStyle name="Normal 2 4 6 3 2 2 3" xfId="21103" xr:uid="{57B2FCDB-CD6C-4796-85A4-6A1B99348C85}"/>
    <cellStyle name="Normal 2 4 6 3 2 3" xfId="21104" xr:uid="{0AD7DB31-210C-4B9A-B083-7168914483D1}"/>
    <cellStyle name="Normal 2 4 6 3 2 4" xfId="21105" xr:uid="{A2561B67-2855-4613-8F7E-52E0CD0FA015}"/>
    <cellStyle name="Normal 2 4 6 3 3" xfId="21106" xr:uid="{8A992477-03F5-4E56-9E30-5982F8C88D17}"/>
    <cellStyle name="Normal 2 4 6 3 3 2" xfId="21107" xr:uid="{4B6C7D92-C928-483B-B99B-AA6D6909739F}"/>
    <cellStyle name="Normal 2 4 6 3 3 3" xfId="21108" xr:uid="{94A61DF5-B8D2-45DD-B180-C1A65348EA82}"/>
    <cellStyle name="Normal 2 4 6 3 4" xfId="21109" xr:uid="{921A3492-1F90-4B35-B99C-E65DE76F0F9E}"/>
    <cellStyle name="Normal 2 4 6 3 5" xfId="21110" xr:uid="{39A6BD38-7001-47BB-AE7C-FD6A62EBB730}"/>
    <cellStyle name="Normal 2 4 6 4" xfId="21111" xr:uid="{E0D1A755-27BB-4665-9043-F5C7E9E81B29}"/>
    <cellStyle name="Normal 2 4 6 4 2" xfId="21112" xr:uid="{27F1BB63-FC82-496C-837D-AA22F57F34E7}"/>
    <cellStyle name="Normal 2 4 6 4 2 2" xfId="21113" xr:uid="{B5815ADD-3A88-405E-B3FE-13BFD29A93EE}"/>
    <cellStyle name="Normal 2 4 6 4 2 3" xfId="21114" xr:uid="{CCC4ECEB-745E-4C8A-B1BC-B4CF4D9273F4}"/>
    <cellStyle name="Normal 2 4 6 4 3" xfId="21115" xr:uid="{2ABB52A8-E638-432F-94CD-674F842A16C2}"/>
    <cellStyle name="Normal 2 4 6 4 4" xfId="21116" xr:uid="{B47340A7-E482-470B-B432-96AEDA751FF8}"/>
    <cellStyle name="Normal 2 4 6 5" xfId="21117" xr:uid="{7FF04A28-4E36-428D-8270-6EC2187B884C}"/>
    <cellStyle name="Normal 2 4 6 5 2" xfId="21118" xr:uid="{801B090E-130C-4C26-AA96-34EB6C908E27}"/>
    <cellStyle name="Normal 2 4 6 5 2 2" xfId="21119" xr:uid="{C6FC7291-B17F-4CBA-84BB-B41F9B53361E}"/>
    <cellStyle name="Normal 2 4 6 5 2 3" xfId="21120" xr:uid="{5C2578D6-A0C6-4007-AE43-2365A0E46B7B}"/>
    <cellStyle name="Normal 2 4 6 5 3" xfId="21121" xr:uid="{9D4C2CF3-AE8E-44D6-8703-A0CB08902D3A}"/>
    <cellStyle name="Normal 2 4 6 5 4" xfId="21122" xr:uid="{96D33B11-A7C7-4232-875B-B982FA8B0688}"/>
    <cellStyle name="Normal 2 4 6 6" xfId="21123" xr:uid="{4D857D03-9EF2-47DB-8C0E-6EF7C06DE22C}"/>
    <cellStyle name="Normal 2 4 6 6 2" xfId="21124" xr:uid="{906408F6-282C-464C-A97C-AC89E373AB9D}"/>
    <cellStyle name="Normal 2 4 6 6 3" xfId="21125" xr:uid="{082DF1D0-B0EC-44F1-9E7D-FA2D1F91EEEB}"/>
    <cellStyle name="Normal 2 4 6 7" xfId="21126" xr:uid="{5E23AA90-59C0-416B-B609-AD6C1948CA4B}"/>
    <cellStyle name="Normal 2 4 6 7 2" xfId="21127" xr:uid="{3DB2A19B-5704-493E-9186-BA3F1162A7A0}"/>
    <cellStyle name="Normal 2 4 6 7 3" xfId="21128" xr:uid="{C896991B-D172-4BAE-BFC7-F2CCDDB641AD}"/>
    <cellStyle name="Normal 2 4 6 8" xfId="21129" xr:uid="{12AA52D8-7876-4A4E-AFEF-1AFAC87F59C4}"/>
    <cellStyle name="Normal 2 4 6 9" xfId="21130" xr:uid="{ADF8245B-6292-4F14-9991-1A4B9E4D77A4}"/>
    <cellStyle name="Normal 2 4 7" xfId="2793" xr:uid="{88093A1B-7B3E-4C88-A448-51A09528C303}"/>
    <cellStyle name="Normal 2 4 7 2" xfId="5175" xr:uid="{A1FD3D24-318E-4D02-923C-3FEEB40D2F46}"/>
    <cellStyle name="Normal 2 4 7 2 2" xfId="21132" xr:uid="{3AD354B1-00DF-4570-9B89-AAEB03D52F3D}"/>
    <cellStyle name="Normal 2 4 7 2 2 2" xfId="21133" xr:uid="{8696DE32-8914-4168-AE57-96502126DF6E}"/>
    <cellStyle name="Normal 2 4 7 2 2 3" xfId="21134" xr:uid="{A5AD88B7-B552-4624-80DF-17CAAD5C0A60}"/>
    <cellStyle name="Normal 2 4 7 2 3" xfId="21135" xr:uid="{45E05595-1699-42E4-8616-FF02F89445A8}"/>
    <cellStyle name="Normal 2 4 7 2 4" xfId="21136" xr:uid="{ABFF39E2-6843-43FC-952D-7195A97F1F9D}"/>
    <cellStyle name="Normal 2 4 7 2 5" xfId="21131" xr:uid="{C7DEAF06-E8C5-4E0E-B5E4-87AB0DDECE3F}"/>
    <cellStyle name="Normal 2 4 7 3" xfId="21137" xr:uid="{B80D7D20-EAE1-4FB9-B60B-503ED855DB4A}"/>
    <cellStyle name="Normal 2 4 7 3 2" xfId="21138" xr:uid="{63EBA60C-6C22-47F4-BEB8-4DAC5DA22B58}"/>
    <cellStyle name="Normal 2 4 7 3 2 2" xfId="21139" xr:uid="{29C7951F-B42A-4AC4-AD27-A39EF87007DF}"/>
    <cellStyle name="Normal 2 4 7 3 2 3" xfId="21140" xr:uid="{6E695F76-64B6-4CB3-BD90-B28B373F76CB}"/>
    <cellStyle name="Normal 2 4 7 3 3" xfId="21141" xr:uid="{E42DAD49-8E03-4DBE-9C27-DBE2896A6CBD}"/>
    <cellStyle name="Normal 2 4 7 3 4" xfId="21142" xr:uid="{AAEE9F96-B0F1-4E2C-9770-341A57CB508D}"/>
    <cellStyle name="Normal 2 4 7 4" xfId="21143" xr:uid="{2F5984AC-610A-457F-99C1-177D9C849FC5}"/>
    <cellStyle name="Normal 2 4 7 4 2" xfId="21144" xr:uid="{CBA3D868-B41B-4CAE-B9DE-243ADD3C1982}"/>
    <cellStyle name="Normal 2 4 7 4 3" xfId="21145" xr:uid="{84BCFD5D-ABBE-41F8-A501-93DCFBD75FD5}"/>
    <cellStyle name="Normal 2 4 7 5" xfId="21146" xr:uid="{45318538-736D-41C4-B56D-7E92A9E2402F}"/>
    <cellStyle name="Normal 2 4 7 5 2" xfId="21147" xr:uid="{EC1B6127-4AA0-4AE4-AD2D-C911E2DE2A72}"/>
    <cellStyle name="Normal 2 4 7 5 3" xfId="21148" xr:uid="{10AAF41C-604C-49C4-AF5A-87FC97E780DB}"/>
    <cellStyle name="Normal 2 4 7 6" xfId="21149" xr:uid="{8B5FE529-4092-4104-B4F9-BADF069558F3}"/>
    <cellStyle name="Normal 2 4 7 7" xfId="21150" xr:uid="{7101EAC0-97D1-4849-9ABD-D46335716E6A}"/>
    <cellStyle name="Normal 2 4 7 8" xfId="21151" xr:uid="{93D32F5C-4316-4E62-B6B2-E11B2B48B67F}"/>
    <cellStyle name="Normal 2 4 7 9" xfId="21152" xr:uid="{7D0BEF44-4E0D-470E-8535-82CBDAEA2331}"/>
    <cellStyle name="Normal 2 4 8" xfId="5202" xr:uid="{17637B44-55AA-426C-B504-C147FD5709C1}"/>
    <cellStyle name="Normal 2 4 8 2" xfId="21154" xr:uid="{0DF49CE2-4522-47A9-9AB8-4B38D97C94E4}"/>
    <cellStyle name="Normal 2 4 8 2 2" xfId="21155" xr:uid="{66EE2C07-0FF7-43D3-962C-ED416C8DD8BB}"/>
    <cellStyle name="Normal 2 4 8 2 2 2" xfId="21156" xr:uid="{B5DBAC76-37DC-4F5B-AA19-0D5FBF36CDA6}"/>
    <cellStyle name="Normal 2 4 8 2 2 3" xfId="21157" xr:uid="{6E2AA62E-61C3-4851-9B88-3811A26A4D7B}"/>
    <cellStyle name="Normal 2 4 8 2 3" xfId="21158" xr:uid="{7AAE4C34-70C0-4C0A-9495-AAC913A22E0A}"/>
    <cellStyle name="Normal 2 4 8 2 4" xfId="21159" xr:uid="{6AB1E5B5-8E7D-4768-A4CD-13D416D2D80C}"/>
    <cellStyle name="Normal 2 4 8 3" xfId="21160" xr:uid="{4EE3EED7-58A4-4D41-B947-3678A5B3A2F3}"/>
    <cellStyle name="Normal 2 4 8 3 2" xfId="21161" xr:uid="{2DEDDB1F-61E9-4CF0-AB8B-5BDF7FB5E5D6}"/>
    <cellStyle name="Normal 2 4 8 3 3" xfId="21162" xr:uid="{DCD1073D-5A36-4779-9F04-07D25FBBABE1}"/>
    <cellStyle name="Normal 2 4 8 4" xfId="21163" xr:uid="{EF11B8D1-9C57-4B37-8D70-3BB9C925C15F}"/>
    <cellStyle name="Normal 2 4 8 5" xfId="21164" xr:uid="{630FACB4-70AE-4FA7-A05C-61BC009750B9}"/>
    <cellStyle name="Normal 2 4 8 6" xfId="21153" xr:uid="{8CCB2C5A-FF64-4328-9F6C-BEFACD175715}"/>
    <cellStyle name="Normal 2 4 9" xfId="21165" xr:uid="{8BE41DE0-2DD5-4D05-87AD-E902810E1273}"/>
    <cellStyle name="Normal 2 4 9 2" xfId="21166" xr:uid="{0653F807-0326-42FC-975D-67DB796C9B14}"/>
    <cellStyle name="Normal 2 4 9 2 2" xfId="21167" xr:uid="{EB0D9CF8-85E1-4FC7-A995-D8F72A255EF0}"/>
    <cellStyle name="Normal 2 4 9 2 3" xfId="21168" xr:uid="{E9AB5F71-915E-4862-A603-DFF4DA420F02}"/>
    <cellStyle name="Normal 2 4 9 3" xfId="21169" xr:uid="{E58ACACD-7D37-45C1-A037-C560AC14D426}"/>
    <cellStyle name="Normal 2 4 9 4" xfId="21170" xr:uid="{E9960313-BFCD-4CEA-8EB3-2B16AF7A8BD2}"/>
    <cellStyle name="Normal 2 5" xfId="2794" xr:uid="{188FEC4E-7104-45B7-BD02-63FC9F627649}"/>
    <cellStyle name="Normal 2 5 2" xfId="2795" xr:uid="{28EDD5B6-29EF-484D-9BC9-88F2B69E1972}"/>
    <cellStyle name="Normal 2 5 2 2" xfId="21171" xr:uid="{79DD6D98-A4D8-4EF6-9176-6332EB165792}"/>
    <cellStyle name="Normal 2 5 3" xfId="2796" xr:uid="{C0F81FDD-3F2A-4FAD-88C6-7BB9D260CE66}"/>
    <cellStyle name="Normal 2 5 3 2" xfId="21172" xr:uid="{D1CE3EB6-C6DF-4963-AF76-D6FC8A07F6D5}"/>
    <cellStyle name="Normal 2 5 4" xfId="21173" xr:uid="{258ADA55-4B1F-4923-B557-1C79BF0A9DE4}"/>
    <cellStyle name="Normal 2 6" xfId="2797" xr:uid="{9FFB9AF3-B79C-4CAD-BD78-898AA347E8F7}"/>
    <cellStyle name="Normal 2 6 2" xfId="21174" xr:uid="{72D21690-1DEC-4566-8BE6-BA9BB1D892EF}"/>
    <cellStyle name="Normal 2 7" xfId="21175" xr:uid="{9A9C3FF2-504D-48F8-BB4A-F91309B568DE}"/>
    <cellStyle name="Normal 2_JusterevesenetTest2_Veileder JV Årsoppgjøret 2009_Veileder 2011 JV Årsoppgjøret 2009_Veileder 2011 JV Årsoppgjøret 2009_Veileder 2011 JV Årsoppgjøret 2009" xfId="2798" xr:uid="{C8BC6181-A6CD-4E5D-B2E5-A08836F368EA}"/>
    <cellStyle name="Normal 3" xfId="3" xr:uid="{00000000-0005-0000-0000-000034000000}"/>
    <cellStyle name="Normal 3 2" xfId="2800" xr:uid="{F7A2D7A8-6521-4B06-8E6C-D77868B2B45E}"/>
    <cellStyle name="Normal 3 2 2" xfId="2801" xr:uid="{FADC5A9A-DC4A-4A4C-BEA6-48A4C1BB641F}"/>
    <cellStyle name="Normal 3 2 2 2" xfId="2802" xr:uid="{C8F5547B-B45B-49EB-A134-38597EBEE6F4}"/>
    <cellStyle name="Normal 3 2 2 2 2" xfId="21176" xr:uid="{A0E02B60-BF5C-43EB-8EB0-4775D07EFFF9}"/>
    <cellStyle name="Normal 3 2 2 3" xfId="2803" xr:uid="{A4FEE17E-DFCF-4509-8649-BDE6D46F408C}"/>
    <cellStyle name="Normal 3 2 2 3 2" xfId="21177" xr:uid="{650208BF-B3B2-4362-A629-1F1C275631BD}"/>
    <cellStyle name="Normal 3 2 2 4" xfId="21178" xr:uid="{1CF06ADC-26D0-457E-90FD-D1EECCCDDE0B}"/>
    <cellStyle name="Normal 3 2 2 4 2" xfId="21179" xr:uid="{00FBF34E-E784-4A3B-B0AC-EBE64B4AEFA3}"/>
    <cellStyle name="Normal 3 2 2 5" xfId="21180" xr:uid="{C975F14A-0D12-4552-B045-ED7281CE38BC}"/>
    <cellStyle name="Normal 3 2 3" xfId="2804" xr:uid="{69A1B687-8DB8-4A80-9E6B-9F74BF10EE3C}"/>
    <cellStyle name="Normal 3 2 3 2" xfId="21181" xr:uid="{2CA4C313-F2D9-4F31-9EEB-0E953247257E}"/>
    <cellStyle name="Normal 3 2 4" xfId="2805" xr:uid="{ABC0E230-436C-47DE-9919-F8C25CFCE878}"/>
    <cellStyle name="Normal 3 2 4 2" xfId="21182" xr:uid="{1D9BFBAB-99B0-40DC-99A4-4CADF136CB7F}"/>
    <cellStyle name="Normal 3 2 5" xfId="21183" xr:uid="{BF24CD54-9AC4-4BE0-9744-CD8C6F477A13}"/>
    <cellStyle name="Normal 3 2 5 2" xfId="21184" xr:uid="{093F26C9-4094-4EBE-BDB7-476D29EA09C1}"/>
    <cellStyle name="Normal 3 2 6" xfId="21185" xr:uid="{9C5B8C66-3A2E-4146-883C-0D14C40BC5EF}"/>
    <cellStyle name="Normal 3 3" xfId="2806" xr:uid="{6C12634C-F1A5-4C9A-B3BD-86157DFEDE1F}"/>
    <cellStyle name="Normal 3 3 2" xfId="2807" xr:uid="{29E86548-7B87-4B56-9C74-45D4AF4BE9E4}"/>
    <cellStyle name="Normal 3 3 2 2" xfId="2808" xr:uid="{21A59408-D567-40D8-B069-05C79EC8ECB2}"/>
    <cellStyle name="Normal 3 3 2 2 2" xfId="21186" xr:uid="{5411CA26-6B9E-4E76-850B-A30B1F872752}"/>
    <cellStyle name="Normal 3 3 2 3" xfId="2809" xr:uid="{05D30B84-CE02-4114-90B2-05FB77BD0553}"/>
    <cellStyle name="Normal 3 3 2 3 2" xfId="21187" xr:uid="{06B5E92B-058B-465B-8F14-7E0D8CB882E6}"/>
    <cellStyle name="Normal 3 3 2 4" xfId="21188" xr:uid="{D75BEFED-41C7-4A27-A110-12076C76B930}"/>
    <cellStyle name="Normal 3 3 2 4 2" xfId="21189" xr:uid="{76B7A0B9-61FA-481A-A461-46ABE2B90824}"/>
    <cellStyle name="Normal 3 3 2 5" xfId="21190" xr:uid="{60DFABED-9052-4F15-82B5-8814C123113D}"/>
    <cellStyle name="Normal 3 3 3" xfId="2810" xr:uid="{489E1E60-9EBD-40D4-BB41-3AA38F5F920D}"/>
    <cellStyle name="Normal 3 3 3 2" xfId="21191" xr:uid="{29F9C455-AB6C-4B86-94C6-E11EC9F0B31D}"/>
    <cellStyle name="Normal 3 3 4" xfId="2811" xr:uid="{93E23EDD-991D-42A7-AFEB-35DB7C364604}"/>
    <cellStyle name="Normal 3 3 4 2" xfId="21192" xr:uid="{264C167E-349E-45D0-A7BE-3861A91C980A}"/>
    <cellStyle name="Normal 3 3 5" xfId="21193" xr:uid="{65946669-0787-44E5-860B-DEB1E33789DF}"/>
    <cellStyle name="Normal 3 3 5 2" xfId="21194" xr:uid="{A919BBF1-E142-4CA3-9FDB-3802D3FEA80B}"/>
    <cellStyle name="Normal 3 3 6" xfId="21195" xr:uid="{40315F30-1E2E-49E8-BC13-D56760442D53}"/>
    <cellStyle name="Normal 3 4" xfId="2812" xr:uid="{15121124-2271-481D-86DE-17854E37367B}"/>
    <cellStyle name="Normal 3 4 2" xfId="2813" xr:uid="{C0C45A8A-296F-4AB4-9F1D-5BB51B9E03AF}"/>
    <cellStyle name="Normal 3 4 2 2" xfId="21196" xr:uid="{ADAEDC4A-7FDE-4EE3-98CE-8148394E82E2}"/>
    <cellStyle name="Normal 3 4 2 2 2" xfId="21197" xr:uid="{B635E349-DC11-4FB7-88F5-F43AFE00E54A}"/>
    <cellStyle name="Normal 3 4 2 2 2 2" xfId="21198" xr:uid="{274EB9DE-E993-4A54-B3AA-43A6E2C03146}"/>
    <cellStyle name="Normal 3 4 2 2 2 3" xfId="21199" xr:uid="{A8B9013D-92D6-4F30-85F3-C56E5E164516}"/>
    <cellStyle name="Normal 3 4 2 2 3" xfId="21200" xr:uid="{2B9B354A-A9A2-4F2D-B45C-937BF1EC3F2A}"/>
    <cellStyle name="Normal 3 4 2 2 4" xfId="21201" xr:uid="{185A31C7-424A-4B0E-B886-78F6759603D9}"/>
    <cellStyle name="Normal 3 4 2 3" xfId="21202" xr:uid="{4062F653-DC80-4674-BDEF-CC4D05DBA6D2}"/>
    <cellStyle name="Normal 3 4 2 3 2" xfId="21203" xr:uid="{37182303-28EC-4A21-8EB0-73E498DBA5B1}"/>
    <cellStyle name="Normal 3 4 2 3 3" xfId="21204" xr:uid="{A206EE10-D7FD-4394-8527-81EEB4FD96BB}"/>
    <cellStyle name="Normal 3 4 2 4" xfId="21205" xr:uid="{0BACF025-F856-4361-98CA-E0A4F8072C60}"/>
    <cellStyle name="Normal 3 4 2 5" xfId="21206" xr:uid="{C06154AA-4BC9-459A-A6D1-6AAD2B3E088C}"/>
    <cellStyle name="Normal 3 4 2 6" xfId="21207" xr:uid="{6921AEF4-8E2A-4DFC-888E-B1ECECAADF13}"/>
    <cellStyle name="Normal 3 4 2 7" xfId="21208" xr:uid="{3B41FB97-B7D3-4B13-B9DB-1D4943DC9073}"/>
    <cellStyle name="Normal 3 4 3" xfId="2814" xr:uid="{2A88BD9F-8A69-4C0E-9CD2-7E5156267A9A}"/>
    <cellStyle name="Normal 3 4 3 2" xfId="21209" xr:uid="{AD75525E-0192-4789-A4E0-72106C5A6521}"/>
    <cellStyle name="Normal 3 4 3 2 2" xfId="21210" xr:uid="{B5C15A17-CA99-42A5-A2BA-24A9F2AD4061}"/>
    <cellStyle name="Normal 3 4 3 2 3" xfId="21211" xr:uid="{2869ECFC-6E12-4ACA-BEB4-3A67FCA919DF}"/>
    <cellStyle name="Normal 3 4 3 3" xfId="21212" xr:uid="{FDC8E8AB-94CC-4459-9893-90F146B63159}"/>
    <cellStyle name="Normal 3 4 3 4" xfId="21213" xr:uid="{E6F85B86-4986-45AA-95D2-EB92B4066D5F}"/>
    <cellStyle name="Normal 3 4 3 5" xfId="21214" xr:uid="{1420D9A0-2C44-4BA6-BDBE-AF9E97990590}"/>
    <cellStyle name="Normal 3 4 3 6" xfId="21215" xr:uid="{B13BBE93-C4FB-4F1C-AC16-1F58CE464A69}"/>
    <cellStyle name="Normal 3 4 4" xfId="5187" xr:uid="{4C4D2490-6ED9-4F8C-800E-1FDC4916E89C}"/>
    <cellStyle name="Normal 3 4 4 2" xfId="21216" xr:uid="{62040024-A633-4489-8C71-B1B6D8677801}"/>
    <cellStyle name="Normal 3 4 4 3" xfId="21217" xr:uid="{008FFA1C-94B8-4266-9018-B1AD109B851A}"/>
    <cellStyle name="Normal 3 4 5" xfId="21218" xr:uid="{2DEA13B7-C439-48A3-88B2-6BEEC7F533A7}"/>
    <cellStyle name="Normal 3 4 6" xfId="21219" xr:uid="{2D882639-5231-49EB-8D20-89164380B630}"/>
    <cellStyle name="Normal 3 4 7" xfId="21220" xr:uid="{0AAD612C-622A-4ED7-A85C-A5F516E78A08}"/>
    <cellStyle name="Normal 3 4 8" xfId="21221" xr:uid="{BC349030-8F34-497A-B8E1-13618DEF8507}"/>
    <cellStyle name="Normal 3 5" xfId="2815" xr:uid="{CC3C2CD9-D105-498C-9C92-B79A817D023A}"/>
    <cellStyle name="Normal 3 5 2" xfId="2816" xr:uid="{01536CA0-85DD-4F9A-A9B3-D8E8F537B9CF}"/>
    <cellStyle name="Normal 3 5 2 2" xfId="21222" xr:uid="{50891C14-97D4-4CA4-9D9B-FA2BB1162BAF}"/>
    <cellStyle name="Normal 3 5 3" xfId="2817" xr:uid="{44C0D2BB-7002-447F-944C-BAF74E7088C5}"/>
    <cellStyle name="Normal 3 5 3 2" xfId="21223" xr:uid="{27C99C28-3BC5-487A-AAC3-89D817C3BF9A}"/>
    <cellStyle name="Normal 3 5 3 3" xfId="21224" xr:uid="{D48B6C65-2A31-4155-A938-221F108E258B}"/>
    <cellStyle name="Normal 3 5 3 4" xfId="21225" xr:uid="{8D833809-9C4F-44E3-8256-38107DE64DE4}"/>
    <cellStyle name="Normal 3 5 3 5" xfId="21226" xr:uid="{5FF2FB0C-F366-40EB-81EC-67E47235342A}"/>
    <cellStyle name="Normal 3 5 4" xfId="21227" xr:uid="{38C27AA8-A2C7-4340-829C-CBE2147DBFDC}"/>
    <cellStyle name="Normal 3 6" xfId="2818" xr:uid="{C7680682-F030-4DDB-A429-44B096592282}"/>
    <cellStyle name="Normal 3 6 2" xfId="21228" xr:uid="{3B66FD45-B46B-4FBB-9F80-B51DC39E6A2E}"/>
    <cellStyle name="Normal 3 7" xfId="21229" xr:uid="{A46BD07E-C7F7-428A-894E-90D017B9E41C}"/>
    <cellStyle name="Normal 3 7 2" xfId="21230" xr:uid="{6D855BC5-51E9-4F0D-97F8-A477423B1703}"/>
    <cellStyle name="Normal 3 8" xfId="21231" xr:uid="{886F485B-77F3-4FB4-8D5E-B48ABF8D1E3A}"/>
    <cellStyle name="Normal 3 9" xfId="2799" xr:uid="{A22F4364-D0B3-4669-B65C-38BFC3D4D0C8}"/>
    <cellStyle name="Normal 4" xfId="4" xr:uid="{00000000-0005-0000-0000-000035000000}"/>
    <cellStyle name="Normal 4 2" xfId="62" xr:uid="{C38E304F-A249-4179-ADE0-779FB4986243}"/>
    <cellStyle name="Normal 4 2 2" xfId="2819" xr:uid="{9DC69DC2-3A08-467E-8C60-5AC6FE4577F3}"/>
    <cellStyle name="Normal 4 2 2 2" xfId="2820" xr:uid="{C0D2C278-50D9-4E2F-A838-4863F0E71698}"/>
    <cellStyle name="Normal 4 2 2 2 2" xfId="21232" xr:uid="{04366656-F8EF-43AC-8A52-BC757EBCA92E}"/>
    <cellStyle name="Normal 4 2 2 3" xfId="2821" xr:uid="{A8E11B1B-BBDE-473F-AD17-9A3F729F5879}"/>
    <cellStyle name="Normal 4 2 2 3 2" xfId="21233" xr:uid="{D4EAA5C8-EB5D-4549-8828-8B82632FF6E5}"/>
    <cellStyle name="Normal 4 2 2 4" xfId="21234" xr:uid="{A6222344-3FAA-45CE-AD9E-4447FB1B57A5}"/>
    <cellStyle name="Normal 4 2 2 4 2" xfId="21235" xr:uid="{9B3291AD-D1EA-4DDA-ACCF-24A3B18681E6}"/>
    <cellStyle name="Normal 4 2 2 5" xfId="21236" xr:uid="{D18C347D-46FB-4060-AC98-04B4C64B3AA9}"/>
    <cellStyle name="Normal 4 2 3" xfId="2822" xr:uid="{785C7854-0680-464C-ABD8-88A96E67B23E}"/>
    <cellStyle name="Normal 4 2 3 2" xfId="21237" xr:uid="{350ECADF-4CC5-4CAF-A589-41BDD442DF0F}"/>
    <cellStyle name="Normal 4 2 4" xfId="2823" xr:uid="{45FFCA4D-E995-484E-A82B-C06AC84C161E}"/>
    <cellStyle name="Normal 4 2 4 2" xfId="21238" xr:uid="{E0A7F585-2859-4826-AB1B-B5564C716F8E}"/>
    <cellStyle name="Normal 4 2 5" xfId="21239" xr:uid="{2BB0CD50-0759-47CB-90A1-07824EC201E4}"/>
    <cellStyle name="Normal 4 2 5 2" xfId="21240" xr:uid="{AE696507-5375-491D-B9FC-4AF62AAB4D67}"/>
    <cellStyle name="Normal 4 2 6" xfId="21241" xr:uid="{F2209B76-8FBF-4A4A-871D-4927DFCA0671}"/>
    <cellStyle name="Normal 4 3" xfId="2824" xr:uid="{47CDCD6E-41BB-4CB8-9D53-7D5F4001D688}"/>
    <cellStyle name="Normal 4 3 2" xfId="2825" xr:uid="{6BA99E89-1344-4EEF-9C66-D6D4B6946D83}"/>
    <cellStyle name="Normal 4 3 2 2" xfId="2826" xr:uid="{98EA54D2-C138-45CC-82A1-9DF811A6488C}"/>
    <cellStyle name="Normal 4 3 2 2 2" xfId="21242" xr:uid="{2E5E6C3C-F984-40D9-BFCA-808A7D97BF23}"/>
    <cellStyle name="Normal 4 3 2 3" xfId="2827" xr:uid="{FA59E025-457E-4F76-B41E-BFDC82B393D0}"/>
    <cellStyle name="Normal 4 3 2 3 2" xfId="21243" xr:uid="{82F9F728-345A-4BB4-B7E2-DA10EA0F79EA}"/>
    <cellStyle name="Normal 4 3 2 4" xfId="21244" xr:uid="{41BE3C6B-E929-48E2-8F64-F523B29A3008}"/>
    <cellStyle name="Normal 4 3 2 4 2" xfId="21245" xr:uid="{753A4D82-F14A-404A-8F78-7479476D6A28}"/>
    <cellStyle name="Normal 4 3 2 5" xfId="21246" xr:uid="{5D143A95-685A-446B-8CBF-61D755F047D0}"/>
    <cellStyle name="Normal 4 3 3" xfId="2828" xr:uid="{1ED1D676-C5CD-4313-978F-9E210842D623}"/>
    <cellStyle name="Normal 4 3 3 2" xfId="21247" xr:uid="{EF741B2E-4D09-4EB4-8024-F805474DD446}"/>
    <cellStyle name="Normal 4 3 4" xfId="2829" xr:uid="{9E5211B3-3067-480A-BBC2-0736889AB47E}"/>
    <cellStyle name="Normal 4 3 4 2" xfId="21248" xr:uid="{03560082-E080-43E8-9BC6-01D5BB2C6784}"/>
    <cellStyle name="Normal 4 3 5" xfId="21249" xr:uid="{06BEDDFE-2065-41DF-BACB-3C3332800CEA}"/>
    <cellStyle name="Normal 4 3 5 2" xfId="21250" xr:uid="{28BA2B65-48F5-41FC-9323-4350FE441D23}"/>
    <cellStyle name="Normal 4 3 6" xfId="21251" xr:uid="{59557A77-A185-4064-B160-B5FD8A2B3784}"/>
    <cellStyle name="Normal 4 4" xfId="2830" xr:uid="{8B1ABEC6-2A3A-4F53-9C87-DE533C5A94DA}"/>
    <cellStyle name="Normal 4 4 2" xfId="21252" xr:uid="{9B5685A1-E365-4D52-A202-6FD80F28221E}"/>
    <cellStyle name="Normal 4 5" xfId="2831" xr:uid="{3A23053A-F488-4CCB-9AF1-996675CD3C39}"/>
    <cellStyle name="Normal 4 5 2" xfId="21253" xr:uid="{3CB19E7A-C64E-448D-B6F5-258A9E3026C5}"/>
    <cellStyle name="Normal 4 6" xfId="21254" xr:uid="{BC66E35E-D470-4866-BEEF-9111F24F934D}"/>
    <cellStyle name="Normal 4 6 2" xfId="21255" xr:uid="{E850FE8B-0675-4FBD-BBC4-4F83F679AC97}"/>
    <cellStyle name="Normal 4 7" xfId="21256" xr:uid="{152B48D6-BE35-4BE4-BFA7-FB5C38080600}"/>
    <cellStyle name="Normal 5" xfId="5" xr:uid="{00000000-0005-0000-0000-000036000000}"/>
    <cellStyle name="Normal 5 2" xfId="33" xr:uid="{00000000-0005-0000-0000-000037000000}"/>
    <cellStyle name="Normal 5 2 2" xfId="2834" xr:uid="{F63ABD81-4929-4326-8873-DC9FEA7B9193}"/>
    <cellStyle name="Normal 5 2 2 2" xfId="21257" xr:uid="{286FEDCB-54DE-4F6D-A546-12264000AC2A}"/>
    <cellStyle name="Normal 5 2 3" xfId="2835" xr:uid="{1EA17A38-5067-485A-BCF8-BBDD39538B95}"/>
    <cellStyle name="Normal 5 2 3 2" xfId="21258" xr:uid="{1518C76E-DB6A-4A32-9692-A65007D04029}"/>
    <cellStyle name="Normal 5 2 4" xfId="21259" xr:uid="{65000D2C-9595-4AC8-B0AA-95814CDAE828}"/>
    <cellStyle name="Normal 5 2 4 2" xfId="21260" xr:uid="{EF29D6F3-38E0-4EED-8433-B663F074D21E}"/>
    <cellStyle name="Normal 5 2 5" xfId="21261" xr:uid="{55407DD6-8C52-4C85-8483-33A4967065F7}"/>
    <cellStyle name="Normal 5 2 6" xfId="2833" xr:uid="{FB6F412A-D602-4A01-89EE-DEC63F003BD6}"/>
    <cellStyle name="Normal 5 3" xfId="2836" xr:uid="{637B2F1D-7E2E-406B-A19F-06FB56540CB9}"/>
    <cellStyle name="Normal 5 3 2" xfId="21262" xr:uid="{5C770307-1D0D-4044-9DCC-E8F044B61027}"/>
    <cellStyle name="Normal 5 4" xfId="2837" xr:uid="{63E9CAAC-C7E6-44DF-B9EA-B6C1F248F347}"/>
    <cellStyle name="Normal 5 4 2" xfId="21263" xr:uid="{89D31891-4EFE-4ACB-B69F-5744603A2011}"/>
    <cellStyle name="Normal 5 5" xfId="21264" xr:uid="{BA6E1517-FB3E-47F2-8D3C-1F90512E33E8}"/>
    <cellStyle name="Normal 5 5 2" xfId="21265" xr:uid="{DCBBAF54-808B-45EC-BC2E-0AF647A8CDD6}"/>
    <cellStyle name="Normal 5 6" xfId="21266" xr:uid="{1825D931-2360-4997-9643-5B5C06D5D3BB}"/>
    <cellStyle name="Normal 5 7" xfId="2832" xr:uid="{E400F126-712F-449B-84DE-ABBBCABE79E4}"/>
    <cellStyle name="Normal 6" xfId="34" xr:uid="{00000000-0005-0000-0000-000038000000}"/>
    <cellStyle name="Normal 6 10" xfId="21267" xr:uid="{64D0BB2B-2BDB-4122-9848-F74A3C1F0914}"/>
    <cellStyle name="Normal 6 10 2" xfId="21268" xr:uid="{367EC486-61C8-4852-AC20-9908185334D8}"/>
    <cellStyle name="Normal 6 10 3" xfId="21269" xr:uid="{F2553E61-321F-4BBA-B5E7-30E04F541378}"/>
    <cellStyle name="Normal 6 11" xfId="21270" xr:uid="{43C81188-0141-4F82-B1E1-7B84AE0957AD}"/>
    <cellStyle name="Normal 6 12" xfId="21271" xr:uid="{093329D7-3E99-4522-9CD0-19E5504E7897}"/>
    <cellStyle name="Normal 6 13" xfId="21272" xr:uid="{4638ACFE-B096-4D7F-A665-AE575D62A01B}"/>
    <cellStyle name="Normal 6 14" xfId="21273" xr:uid="{3BC02651-EE56-4941-AC10-CFE490BC35D1}"/>
    <cellStyle name="Normal 6 15" xfId="2838" xr:uid="{F250AB52-EBE9-4B4E-B199-866C13BA4AF5}"/>
    <cellStyle name="Normal 6 2" xfId="2839" xr:uid="{36B1F356-4E05-4122-9968-1457C43CD985}"/>
    <cellStyle name="Normal 6 2 10" xfId="21274" xr:uid="{0AA3CA86-0E1B-4F15-92D3-06C0EF4589F9}"/>
    <cellStyle name="Normal 6 2 11" xfId="21275" xr:uid="{D1D9594A-F2CD-4CAC-9FFA-065C2366C3DD}"/>
    <cellStyle name="Normal 6 2 12" xfId="21276" xr:uid="{13861509-1E15-409C-94FC-E69FBF3BD724}"/>
    <cellStyle name="Normal 6 2 13" xfId="21277" xr:uid="{B1347439-9264-4A08-AEE3-AC241E384F76}"/>
    <cellStyle name="Normal 6 2 2" xfId="2840" xr:uid="{67E7DB64-F27F-402B-AAFC-3B6CFD5DA9A3}"/>
    <cellStyle name="Normal 6 2 2 10" xfId="21278" xr:uid="{10912915-BD72-47CB-866C-C8334A69EDB9}"/>
    <cellStyle name="Normal 6 2 2 11" xfId="21279" xr:uid="{310C3B32-DBEF-42DF-93BC-005315B8D007}"/>
    <cellStyle name="Normal 6 2 2 12" xfId="21280" xr:uid="{310E99D6-2470-4F5C-8771-223B9ECC7E58}"/>
    <cellStyle name="Normal 6 2 2 2" xfId="2841" xr:uid="{93EE54A5-AD5A-4AC1-B9A8-660428633DC5}"/>
    <cellStyle name="Normal 6 2 2 2 10" xfId="21281" xr:uid="{E60DA747-8D78-4C10-835B-9DC95392D27D}"/>
    <cellStyle name="Normal 6 2 2 2 11" xfId="21282" xr:uid="{29FB7B23-62C2-48E2-BEBD-B6E71A84365A}"/>
    <cellStyle name="Normal 6 2 2 2 2" xfId="2842" xr:uid="{62F016FB-DA8B-434A-8595-B2D1C11404AC}"/>
    <cellStyle name="Normal 6 2 2 2 2 2" xfId="21283" xr:uid="{CCDB1EFC-9672-40AF-9027-88B72B877522}"/>
    <cellStyle name="Normal 6 2 2 2 2 2 2" xfId="21284" xr:uid="{B625308D-C419-4660-8A52-9D1A15A1D142}"/>
    <cellStyle name="Normal 6 2 2 2 2 2 2 2" xfId="21285" xr:uid="{F6B401E9-2726-4D8F-B9E3-7ECD7EA9438A}"/>
    <cellStyle name="Normal 6 2 2 2 2 2 2 3" xfId="21286" xr:uid="{D1BCDD0A-BDE7-4868-82A2-65A495ACA3A2}"/>
    <cellStyle name="Normal 6 2 2 2 2 2 3" xfId="21287" xr:uid="{F1E62288-F504-4575-8314-6A54BD385415}"/>
    <cellStyle name="Normal 6 2 2 2 2 2 4" xfId="21288" xr:uid="{2998F3FB-4BA5-4262-9106-1608B706CCAA}"/>
    <cellStyle name="Normal 6 2 2 2 2 3" xfId="21289" xr:uid="{4F906A06-226D-437E-AD18-4B21CB243E9D}"/>
    <cellStyle name="Normal 6 2 2 2 2 3 2" xfId="21290" xr:uid="{CB8F408C-96A6-49CE-B472-60EA7F3FFAAE}"/>
    <cellStyle name="Normal 6 2 2 2 2 3 3" xfId="21291" xr:uid="{C9CF2583-6241-4219-AA77-79B44F1E7C5D}"/>
    <cellStyle name="Normal 6 2 2 2 2 4" xfId="21292" xr:uid="{CA793C7C-E0DA-439B-9147-00F3550DC5B2}"/>
    <cellStyle name="Normal 6 2 2 2 2 5" xfId="21293" xr:uid="{2CF4D1DC-DEFB-463F-AFC0-4FA5D38C688C}"/>
    <cellStyle name="Normal 6 2 2 2 2 6" xfId="21294" xr:uid="{06B7350C-6775-4A3E-8548-EA9D566D2A0A}"/>
    <cellStyle name="Normal 6 2 2 2 2 7" xfId="21295" xr:uid="{D124C8F3-B603-473B-93B3-E581E43F8059}"/>
    <cellStyle name="Normal 6 2 2 2 3" xfId="2843" xr:uid="{B3F80CC2-A52B-4287-BA70-F7417851BAE8}"/>
    <cellStyle name="Normal 6 2 2 2 3 2" xfId="21296" xr:uid="{269268D7-7001-47F0-B661-54E91F8BB348}"/>
    <cellStyle name="Normal 6 2 2 2 3 2 2" xfId="21297" xr:uid="{32A785A8-CC62-4639-AF34-A12715DB29BF}"/>
    <cellStyle name="Normal 6 2 2 2 3 2 2 2" xfId="21298" xr:uid="{3F65245C-53DB-4E38-844C-F2BDCA331F90}"/>
    <cellStyle name="Normal 6 2 2 2 3 2 2 3" xfId="21299" xr:uid="{4A54BDA5-20FF-44D2-8938-0096EB3CCA10}"/>
    <cellStyle name="Normal 6 2 2 2 3 2 3" xfId="21300" xr:uid="{B2208197-A2BE-469B-B6C9-8717B9B66797}"/>
    <cellStyle name="Normal 6 2 2 2 3 2 4" xfId="21301" xr:uid="{4092E317-06C1-497E-BF99-4E2DBE77E143}"/>
    <cellStyle name="Normal 6 2 2 2 3 3" xfId="21302" xr:uid="{D0E70A60-E052-4A86-8C70-0E030A667A0E}"/>
    <cellStyle name="Normal 6 2 2 2 3 3 2" xfId="21303" xr:uid="{96C24479-60F6-48EC-97CB-FF5B012F542C}"/>
    <cellStyle name="Normal 6 2 2 2 3 3 3" xfId="21304" xr:uid="{B240E368-21DC-4A37-A9CD-A0AB686541E5}"/>
    <cellStyle name="Normal 6 2 2 2 3 4" xfId="21305" xr:uid="{EC0E9255-FA5C-4022-9679-7DAA7A8D186C}"/>
    <cellStyle name="Normal 6 2 2 2 3 5" xfId="21306" xr:uid="{DB4E217D-1768-46E2-ACAF-8BDFC11D91EA}"/>
    <cellStyle name="Normal 6 2 2 2 3 6" xfId="21307" xr:uid="{AE6C2BCC-9338-46C8-B374-4948BD4754FE}"/>
    <cellStyle name="Normal 6 2 2 2 3 7" xfId="21308" xr:uid="{0D436CE3-2CB7-4FFC-92CE-C4DDDF9D9527}"/>
    <cellStyle name="Normal 6 2 2 2 4" xfId="21309" xr:uid="{7FD1737F-0048-43F4-B8F5-41C69745193C}"/>
    <cellStyle name="Normal 6 2 2 2 4 2" xfId="21310" xr:uid="{8A522E6F-CEF2-4C48-8DD9-59B438B85902}"/>
    <cellStyle name="Normal 6 2 2 2 4 2 2" xfId="21311" xr:uid="{09E033D3-AB7E-4230-AE8A-85C0A08FE74E}"/>
    <cellStyle name="Normal 6 2 2 2 4 2 3" xfId="21312" xr:uid="{1A252669-1C68-4D26-A257-175F2D100C24}"/>
    <cellStyle name="Normal 6 2 2 2 4 3" xfId="21313" xr:uid="{0E62856E-DB87-4FE9-85A2-BCD13B6706AA}"/>
    <cellStyle name="Normal 6 2 2 2 4 4" xfId="21314" xr:uid="{AB9568EF-D019-4A6D-A33B-7D93F491CAAF}"/>
    <cellStyle name="Normal 6 2 2 2 5" xfId="21315" xr:uid="{6C520409-EE89-4066-9CF0-9F7D949EFA54}"/>
    <cellStyle name="Normal 6 2 2 2 5 2" xfId="21316" xr:uid="{DE10435C-64E0-4551-8151-085556BC962C}"/>
    <cellStyle name="Normal 6 2 2 2 5 2 2" xfId="21317" xr:uid="{928076F0-EB1F-489A-91E7-3EC85DA31731}"/>
    <cellStyle name="Normal 6 2 2 2 5 2 3" xfId="21318" xr:uid="{686FD75A-B4B6-47D5-AE6A-F1F26C2913FF}"/>
    <cellStyle name="Normal 6 2 2 2 5 3" xfId="21319" xr:uid="{9928CCED-B359-4EC4-8F86-5C95D0936438}"/>
    <cellStyle name="Normal 6 2 2 2 5 4" xfId="21320" xr:uid="{36CC1421-4E52-44E0-845D-BC467B8BDCFC}"/>
    <cellStyle name="Normal 6 2 2 2 6" xfId="21321" xr:uid="{819C5F97-F65D-424C-906C-5F750B5D4D49}"/>
    <cellStyle name="Normal 6 2 2 2 6 2" xfId="21322" xr:uid="{1FFFFB01-1248-4A02-BB01-8ADB6E637FBD}"/>
    <cellStyle name="Normal 6 2 2 2 6 3" xfId="21323" xr:uid="{10E93111-11B5-48A8-ABE4-9159DB130441}"/>
    <cellStyle name="Normal 6 2 2 2 7" xfId="21324" xr:uid="{AE40B132-9D9A-4F05-B082-B73ECB707435}"/>
    <cellStyle name="Normal 6 2 2 2 7 2" xfId="21325" xr:uid="{4D96FD1F-0E0C-4B7E-9F59-D12D74316365}"/>
    <cellStyle name="Normal 6 2 2 2 7 3" xfId="21326" xr:uid="{FBBE1C64-9192-444A-A9B5-D8B1062DD798}"/>
    <cellStyle name="Normal 6 2 2 2 8" xfId="21327" xr:uid="{083ADC12-926C-4818-830B-FB4571DF5768}"/>
    <cellStyle name="Normal 6 2 2 2 9" xfId="21328" xr:uid="{630B9BC0-7B5B-42C7-9280-7091BB489880}"/>
    <cellStyle name="Normal 6 2 2 3" xfId="2844" xr:uid="{F60ECDC0-A5A0-4540-8854-DFCF1BBC08AE}"/>
    <cellStyle name="Normal 6 2 2 3 2" xfId="21329" xr:uid="{40194651-3723-460E-8844-F76C32D6337D}"/>
    <cellStyle name="Normal 6 2 2 3 2 2" xfId="21330" xr:uid="{848334AF-6FA1-4672-846D-4638A4E975E1}"/>
    <cellStyle name="Normal 6 2 2 3 2 2 2" xfId="21331" xr:uid="{41143482-A750-4A24-B5C2-7E20D0D3E3DF}"/>
    <cellStyle name="Normal 6 2 2 3 2 2 3" xfId="21332" xr:uid="{54B394AA-6AED-4D63-878A-DF3BBC24CCE2}"/>
    <cellStyle name="Normal 6 2 2 3 2 3" xfId="21333" xr:uid="{5D2273F9-F690-45ED-B56B-B4ED1A0B5CCE}"/>
    <cellStyle name="Normal 6 2 2 3 2 4" xfId="21334" xr:uid="{63673DA7-7DFE-4813-B81C-5B0D5137DE5C}"/>
    <cellStyle name="Normal 6 2 2 3 3" xfId="21335" xr:uid="{1D48535A-C2BC-42F0-951B-FC93BD9A8F1A}"/>
    <cellStyle name="Normal 6 2 2 3 3 2" xfId="21336" xr:uid="{6DA104B0-2109-4544-8A1A-09A427CA2030}"/>
    <cellStyle name="Normal 6 2 2 3 3 3" xfId="21337" xr:uid="{1AB91EC0-F34E-421E-B6E2-B02F4E7B57BB}"/>
    <cellStyle name="Normal 6 2 2 3 4" xfId="21338" xr:uid="{658591A9-081C-4361-A4BF-7884FFBE5103}"/>
    <cellStyle name="Normal 6 2 2 3 5" xfId="21339" xr:uid="{26C4FAF1-48BA-4A52-A9B4-721844EB3E73}"/>
    <cellStyle name="Normal 6 2 2 3 6" xfId="21340" xr:uid="{3192F829-C7B3-4CE0-A10E-2DF2A415C7AD}"/>
    <cellStyle name="Normal 6 2 2 3 7" xfId="21341" xr:uid="{B310DDB6-C478-467B-A6D7-A64FC280CD55}"/>
    <cellStyle name="Normal 6 2 2 4" xfId="2845" xr:uid="{35023832-50B8-472F-901B-80D85F87D460}"/>
    <cellStyle name="Normal 6 2 2 4 2" xfId="21342" xr:uid="{F89C01E8-DEFC-4702-A6DF-24A361887EE3}"/>
    <cellStyle name="Normal 6 2 2 4 2 2" xfId="21343" xr:uid="{AE3E1E80-8DBF-4909-A099-49C9C5C41144}"/>
    <cellStyle name="Normal 6 2 2 4 2 2 2" xfId="21344" xr:uid="{D497D4AF-547F-4449-BBBF-E7FA2820B01B}"/>
    <cellStyle name="Normal 6 2 2 4 2 2 3" xfId="21345" xr:uid="{6065C98A-2236-4423-9C6D-8B2B995D9B7A}"/>
    <cellStyle name="Normal 6 2 2 4 2 3" xfId="21346" xr:uid="{D50D064A-3F4F-4BB1-AE66-BFE7FA9EC775}"/>
    <cellStyle name="Normal 6 2 2 4 2 4" xfId="21347" xr:uid="{F91D7596-B5F1-4BBA-A809-98E5A2CEB67B}"/>
    <cellStyle name="Normal 6 2 2 4 3" xfId="21348" xr:uid="{1D49D3C5-A7F3-420D-963A-525BB2525596}"/>
    <cellStyle name="Normal 6 2 2 4 3 2" xfId="21349" xr:uid="{65F6C479-5E2A-4CE5-BEFC-A166818DE866}"/>
    <cellStyle name="Normal 6 2 2 4 3 3" xfId="21350" xr:uid="{05AAB26A-DAB5-4E59-A10F-598C459462B2}"/>
    <cellStyle name="Normal 6 2 2 4 4" xfId="21351" xr:uid="{EA705422-214A-4720-82F4-D7A4DFEBC702}"/>
    <cellStyle name="Normal 6 2 2 4 5" xfId="21352" xr:uid="{EE81109C-9F64-47AF-BA68-A2109AF66DFD}"/>
    <cellStyle name="Normal 6 2 2 4 6" xfId="21353" xr:uid="{2762672E-1123-460C-9696-0CE4CE97D600}"/>
    <cellStyle name="Normal 6 2 2 4 7" xfId="21354" xr:uid="{0F3D391A-1B57-46EC-873D-7EFCA3E27F74}"/>
    <cellStyle name="Normal 6 2 2 5" xfId="21355" xr:uid="{2853DADD-A1D2-428F-B101-7F371AC37D96}"/>
    <cellStyle name="Normal 6 2 2 5 2" xfId="21356" xr:uid="{80378B90-E036-4813-8D7B-CFC33EDCA2E0}"/>
    <cellStyle name="Normal 6 2 2 5 2 2" xfId="21357" xr:uid="{3D57FA98-DD7D-4D21-91AC-96BEE9C1B3BD}"/>
    <cellStyle name="Normal 6 2 2 5 2 3" xfId="21358" xr:uid="{6AB6C840-3EF0-47FE-8310-E331AA39F0AF}"/>
    <cellStyle name="Normal 6 2 2 5 3" xfId="21359" xr:uid="{AECC2D58-C505-474C-8891-178AEBB70A3E}"/>
    <cellStyle name="Normal 6 2 2 5 4" xfId="21360" xr:uid="{0E9FD448-D046-4F67-AA3B-2F187B9D79CE}"/>
    <cellStyle name="Normal 6 2 2 6" xfId="21361" xr:uid="{01375B4E-494F-4CEB-81DA-48ECB746E520}"/>
    <cellStyle name="Normal 6 2 2 6 2" xfId="21362" xr:uid="{2A2CC84B-7895-4A72-8E4E-D2470F9383F1}"/>
    <cellStyle name="Normal 6 2 2 6 2 2" xfId="21363" xr:uid="{B459C4B2-65E8-497D-A4C4-8BFA7A4F2BA3}"/>
    <cellStyle name="Normal 6 2 2 6 2 3" xfId="21364" xr:uid="{52C14CD4-E0A7-4370-A4B1-BDC0F1DF396E}"/>
    <cellStyle name="Normal 6 2 2 6 3" xfId="21365" xr:uid="{4065D46D-507D-41D4-A767-153C22249CF6}"/>
    <cellStyle name="Normal 6 2 2 6 4" xfId="21366" xr:uid="{225B4786-DC1F-4269-B161-7D5CAC593183}"/>
    <cellStyle name="Normal 6 2 2 7" xfId="21367" xr:uid="{C080C4DC-F38C-4C6A-BEBF-4691E0F84AC9}"/>
    <cellStyle name="Normal 6 2 2 7 2" xfId="21368" xr:uid="{F085F074-90E4-4E63-AE6E-40B3AE64B84C}"/>
    <cellStyle name="Normal 6 2 2 7 3" xfId="21369" xr:uid="{5285C534-7CB9-48CF-BC27-7267730C777B}"/>
    <cellStyle name="Normal 6 2 2 8" xfId="21370" xr:uid="{B9A1B52B-C6DC-4B52-AF7D-53E9D6E74CB3}"/>
    <cellStyle name="Normal 6 2 2 8 2" xfId="21371" xr:uid="{225F5B4F-3F2F-4FAB-A109-B2FCE268C26F}"/>
    <cellStyle name="Normal 6 2 2 8 3" xfId="21372" xr:uid="{DEC64476-8D7E-45F5-9ED6-FE4EE4EF140C}"/>
    <cellStyle name="Normal 6 2 2 9" xfId="21373" xr:uid="{4DCA9053-7B3F-40D2-8B75-B2FB2D3E394D}"/>
    <cellStyle name="Normal 6 2 3" xfId="2846" xr:uid="{B74CB554-B508-4CD0-AC11-B9DFF65DE06C}"/>
    <cellStyle name="Normal 6 2 3 10" xfId="21374" xr:uid="{018F8660-2266-43EC-9F0E-1D3A0808FE87}"/>
    <cellStyle name="Normal 6 2 3 11" xfId="21375" xr:uid="{6779D9A1-D971-4000-8BFC-9D3592685B0E}"/>
    <cellStyle name="Normal 6 2 3 2" xfId="2847" xr:uid="{6FFABCAD-EDC2-42D5-9873-E4899B0701CA}"/>
    <cellStyle name="Normal 6 2 3 2 2" xfId="21376" xr:uid="{5892DDC0-99BA-4FCA-8019-C9A39D1C8654}"/>
    <cellStyle name="Normal 6 2 3 2 2 2" xfId="21377" xr:uid="{E54929E5-96ED-48A1-A73F-42F10EFB1790}"/>
    <cellStyle name="Normal 6 2 3 2 2 2 2" xfId="21378" xr:uid="{7AD24518-6146-493B-8358-285DF145FDA1}"/>
    <cellStyle name="Normal 6 2 3 2 2 2 3" xfId="21379" xr:uid="{079B3304-370A-4096-BEF4-BDBCCF8C8105}"/>
    <cellStyle name="Normal 6 2 3 2 2 3" xfId="21380" xr:uid="{D158F791-ACE6-43B3-90A0-F81F346E748F}"/>
    <cellStyle name="Normal 6 2 3 2 2 4" xfId="21381" xr:uid="{DF9288DA-77D8-4DC6-B462-76B2E87A8566}"/>
    <cellStyle name="Normal 6 2 3 2 3" xfId="21382" xr:uid="{3517B5F6-4E47-4736-86D4-E32CEFED01BE}"/>
    <cellStyle name="Normal 6 2 3 2 3 2" xfId="21383" xr:uid="{461109E6-9980-4A2A-883E-BDDC3BF1F0C8}"/>
    <cellStyle name="Normal 6 2 3 2 3 3" xfId="21384" xr:uid="{373045FD-651A-4210-B077-D6C8EA2D6987}"/>
    <cellStyle name="Normal 6 2 3 2 4" xfId="21385" xr:uid="{F3D1F8ED-3917-45D4-A1DB-8FDFA5DE6615}"/>
    <cellStyle name="Normal 6 2 3 2 5" xfId="21386" xr:uid="{6B0D9078-58E5-453E-90C8-31EC67BA6A0E}"/>
    <cellStyle name="Normal 6 2 3 2 6" xfId="21387" xr:uid="{95816E23-F164-45BD-AB7C-E3F3DDB89A43}"/>
    <cellStyle name="Normal 6 2 3 2 7" xfId="21388" xr:uid="{196FBD69-7383-438B-B384-4302C1307EC3}"/>
    <cellStyle name="Normal 6 2 3 3" xfId="2848" xr:uid="{FFB8384A-29B8-49D4-98C1-69FA13D2B4E2}"/>
    <cellStyle name="Normal 6 2 3 3 2" xfId="21389" xr:uid="{CD1C1116-F766-4BF7-A038-229B65402D00}"/>
    <cellStyle name="Normal 6 2 3 3 2 2" xfId="21390" xr:uid="{73D9486D-F923-4BE6-B7EB-948013970560}"/>
    <cellStyle name="Normal 6 2 3 3 2 2 2" xfId="21391" xr:uid="{FE6EBC21-5BB5-4FA8-AD79-3262F81C8A18}"/>
    <cellStyle name="Normal 6 2 3 3 2 2 3" xfId="21392" xr:uid="{2BCB19A8-2BBF-4011-98EF-DED8938E27D3}"/>
    <cellStyle name="Normal 6 2 3 3 2 3" xfId="21393" xr:uid="{C6246454-0341-4416-8870-665E9053A421}"/>
    <cellStyle name="Normal 6 2 3 3 2 4" xfId="21394" xr:uid="{49C30626-DE61-494C-BD4C-2F810509877E}"/>
    <cellStyle name="Normal 6 2 3 3 3" xfId="21395" xr:uid="{308368D8-3524-4E21-9343-FA2FE6842985}"/>
    <cellStyle name="Normal 6 2 3 3 3 2" xfId="21396" xr:uid="{665AD51D-74D2-4B0B-900F-5101CC8177C9}"/>
    <cellStyle name="Normal 6 2 3 3 3 3" xfId="21397" xr:uid="{3D4D7C75-9CE6-4EE4-AA50-F82303915723}"/>
    <cellStyle name="Normal 6 2 3 3 4" xfId="21398" xr:uid="{E4FF7E6E-D491-41F1-8BB7-8B5B5A6BE1FF}"/>
    <cellStyle name="Normal 6 2 3 3 5" xfId="21399" xr:uid="{18042D2E-383F-4BC8-9A1C-3426E68D0EEB}"/>
    <cellStyle name="Normal 6 2 3 3 6" xfId="21400" xr:uid="{C408AB0B-D6E1-4FCB-AC36-98183B707CE8}"/>
    <cellStyle name="Normal 6 2 3 3 7" xfId="21401" xr:uid="{16F9BD2B-635C-4F44-9813-6D6853A37C5A}"/>
    <cellStyle name="Normal 6 2 3 4" xfId="21402" xr:uid="{93E403B1-060C-4035-B453-53CC0A823B52}"/>
    <cellStyle name="Normal 6 2 3 4 2" xfId="21403" xr:uid="{9C661DA2-FDE5-4BB2-B87C-7B92BA94AED8}"/>
    <cellStyle name="Normal 6 2 3 4 2 2" xfId="21404" xr:uid="{94D9FD44-8792-4CCB-8E7E-34EB0F9BFBBE}"/>
    <cellStyle name="Normal 6 2 3 4 2 3" xfId="21405" xr:uid="{D61D2B00-0CED-4F01-AA6B-3F1F480A884A}"/>
    <cellStyle name="Normal 6 2 3 4 3" xfId="21406" xr:uid="{7661B92F-C67F-4CF8-AF47-750E9B48595F}"/>
    <cellStyle name="Normal 6 2 3 4 4" xfId="21407" xr:uid="{E882E2D7-0125-4555-A0B8-E9E82109CD55}"/>
    <cellStyle name="Normal 6 2 3 5" xfId="21408" xr:uid="{7B69B85E-2E75-462D-A6C4-47C3922EF17C}"/>
    <cellStyle name="Normal 6 2 3 5 2" xfId="21409" xr:uid="{AAF92F18-1FB1-4930-861F-A17CD1520EBE}"/>
    <cellStyle name="Normal 6 2 3 5 2 2" xfId="21410" xr:uid="{BA0DEB2B-4908-4EC7-B48C-4C45EB06EF41}"/>
    <cellStyle name="Normal 6 2 3 5 2 3" xfId="21411" xr:uid="{15D2570A-F793-49AC-A101-9093D3DF3425}"/>
    <cellStyle name="Normal 6 2 3 5 3" xfId="21412" xr:uid="{E4713376-31D3-4AEB-BEFE-09C9B3A4A2AE}"/>
    <cellStyle name="Normal 6 2 3 5 4" xfId="21413" xr:uid="{542C599B-276C-47BE-B434-1F844A7DF779}"/>
    <cellStyle name="Normal 6 2 3 6" xfId="21414" xr:uid="{A75C64BC-1FC3-47FC-854A-1FE6D7419817}"/>
    <cellStyle name="Normal 6 2 3 6 2" xfId="21415" xr:uid="{54ADF74A-51B3-4CC5-B450-37A1D7711B40}"/>
    <cellStyle name="Normal 6 2 3 6 3" xfId="21416" xr:uid="{DD1B64DD-C074-4981-BD49-33EC2D7D0703}"/>
    <cellStyle name="Normal 6 2 3 7" xfId="21417" xr:uid="{17EAE564-81E3-4005-BE2D-0B05696B6F01}"/>
    <cellStyle name="Normal 6 2 3 7 2" xfId="21418" xr:uid="{590460EB-3EF8-4F84-8FF2-AFD5008658DB}"/>
    <cellStyle name="Normal 6 2 3 7 3" xfId="21419" xr:uid="{23487391-9262-40F4-B304-C25412CDCEA6}"/>
    <cellStyle name="Normal 6 2 3 8" xfId="21420" xr:uid="{98271CD2-681F-41D3-9FB1-7CA8646D5A12}"/>
    <cellStyle name="Normal 6 2 3 9" xfId="21421" xr:uid="{F4C37C84-5DD0-44EB-9D0B-E8D1BCBBCEAC}"/>
    <cellStyle name="Normal 6 2 4" xfId="2849" xr:uid="{D69B986A-166D-4578-8AC0-AEA81F8E93F3}"/>
    <cellStyle name="Normal 6 2 4 2" xfId="21422" xr:uid="{2873855F-4B15-4C14-82A7-79F09BDA1AE5}"/>
    <cellStyle name="Normal 6 2 4 2 2" xfId="21423" xr:uid="{17ACC9EE-79A5-40CC-AB1B-64A4ACBC3C5F}"/>
    <cellStyle name="Normal 6 2 4 2 2 2" xfId="21424" xr:uid="{E060C0AF-D47A-45C8-A580-0669D3C34AA0}"/>
    <cellStyle name="Normal 6 2 4 2 2 3" xfId="21425" xr:uid="{A1E7EDE7-CC46-45F9-8F34-010B6BE5F82D}"/>
    <cellStyle name="Normal 6 2 4 2 3" xfId="21426" xr:uid="{5B6BBDD5-AFC9-44C3-8FA3-8245B111EB01}"/>
    <cellStyle name="Normal 6 2 4 2 4" xfId="21427" xr:uid="{86E49430-9F8F-4AA5-BF6C-B7542276E9D7}"/>
    <cellStyle name="Normal 6 2 4 3" xfId="21428" xr:uid="{961E829F-EEC7-4B61-938D-251152C56A9A}"/>
    <cellStyle name="Normal 6 2 4 3 2" xfId="21429" xr:uid="{2B6EEB69-D2D8-4899-9E49-0623C658784E}"/>
    <cellStyle name="Normal 6 2 4 3 3" xfId="21430" xr:uid="{3DC33921-B16E-41B3-8C33-7742FFACB0C5}"/>
    <cellStyle name="Normal 6 2 4 4" xfId="21431" xr:uid="{B32E1690-4263-4BDE-BB1E-C59E5CBBF430}"/>
    <cellStyle name="Normal 6 2 4 5" xfId="21432" xr:uid="{9E39883E-E3E1-4ADC-9FF0-AF614EA064E9}"/>
    <cellStyle name="Normal 6 2 4 6" xfId="21433" xr:uid="{3BF0A125-239F-48EF-B9E0-1585AFA6FB46}"/>
    <cellStyle name="Normal 6 2 4 7" xfId="21434" xr:uid="{E213E2F6-A8C8-4858-8E3D-504DD873BDFD}"/>
    <cellStyle name="Normal 6 2 5" xfId="2850" xr:uid="{74922976-73FD-4431-B2F7-211D52CB978F}"/>
    <cellStyle name="Normal 6 2 5 2" xfId="21435" xr:uid="{14E2CCF6-01E7-40FF-B660-68E1D57C1FFA}"/>
    <cellStyle name="Normal 6 2 5 2 2" xfId="21436" xr:uid="{3374393C-1438-43AA-825C-89674BC9E7C7}"/>
    <cellStyle name="Normal 6 2 5 2 2 2" xfId="21437" xr:uid="{62FE3753-25A9-431C-ABE5-B937E3971508}"/>
    <cellStyle name="Normal 6 2 5 2 2 3" xfId="21438" xr:uid="{F30296D9-3965-42C5-ACC9-1A52A72687E6}"/>
    <cellStyle name="Normal 6 2 5 2 3" xfId="21439" xr:uid="{3CEACBD1-7BCF-4A9C-9EDD-0ECC227B1ACB}"/>
    <cellStyle name="Normal 6 2 5 2 4" xfId="21440" xr:uid="{E0447E32-D455-4C61-88EF-C72AEF5AAC87}"/>
    <cellStyle name="Normal 6 2 5 3" xfId="21441" xr:uid="{7E751052-CDA1-47D5-AB55-C10E70E17627}"/>
    <cellStyle name="Normal 6 2 5 3 2" xfId="21442" xr:uid="{BABD2447-87E7-43A4-8AC9-1074A9BE901B}"/>
    <cellStyle name="Normal 6 2 5 3 3" xfId="21443" xr:uid="{CCC279E9-8099-44D2-9976-32CFA8B5CC37}"/>
    <cellStyle name="Normal 6 2 5 4" xfId="21444" xr:uid="{B9B9EE28-A5AE-4B7C-9415-F7E69F6E1203}"/>
    <cellStyle name="Normal 6 2 5 5" xfId="21445" xr:uid="{0C2677D4-C625-468B-95A8-30E86EFEDAB9}"/>
    <cellStyle name="Normal 6 2 5 6" xfId="21446" xr:uid="{58028035-030F-4C13-8889-BA62378E890D}"/>
    <cellStyle name="Normal 6 2 5 7" xfId="21447" xr:uid="{0871702A-6E25-4C34-8152-05113D4C6072}"/>
    <cellStyle name="Normal 6 2 6" xfId="21448" xr:uid="{B3371B22-9A27-4F02-AFB1-E548E493BAB0}"/>
    <cellStyle name="Normal 6 2 6 2" xfId="21449" xr:uid="{8D076B20-A5BC-4F8D-ACBC-3E497774F61D}"/>
    <cellStyle name="Normal 6 2 6 2 2" xfId="21450" xr:uid="{4936CF75-64CE-44D6-B97A-3A44DF2722E3}"/>
    <cellStyle name="Normal 6 2 6 2 3" xfId="21451" xr:uid="{9925BEC0-7B95-4062-AC34-BD605109A1C6}"/>
    <cellStyle name="Normal 6 2 6 3" xfId="21452" xr:uid="{7A1EF90E-EADF-4F66-9CF1-15DE6C560CB1}"/>
    <cellStyle name="Normal 6 2 6 4" xfId="21453" xr:uid="{49A58427-A16E-417E-BBC5-392E24AD4748}"/>
    <cellStyle name="Normal 6 2 7" xfId="21454" xr:uid="{05EADCEB-CB64-4BA0-97A6-A3D38BF63CCD}"/>
    <cellStyle name="Normal 6 2 7 2" xfId="21455" xr:uid="{0894B94B-448C-4711-8E85-C5EB3F37DB24}"/>
    <cellStyle name="Normal 6 2 7 2 2" xfId="21456" xr:uid="{BE5AD10D-236D-491A-8B92-11EBC9FE60D2}"/>
    <cellStyle name="Normal 6 2 7 2 3" xfId="21457" xr:uid="{F222B10A-C400-44EE-AC47-14D5637573DE}"/>
    <cellStyle name="Normal 6 2 7 3" xfId="21458" xr:uid="{07D426E7-4E9B-43D1-BC5B-CBF29AC88698}"/>
    <cellStyle name="Normal 6 2 7 4" xfId="21459" xr:uid="{460F9CBC-14D6-42E7-BD98-9A1931CFA86E}"/>
    <cellStyle name="Normal 6 2 8" xfId="21460" xr:uid="{59FA3EE6-770E-4E03-9884-C756B3E1578F}"/>
    <cellStyle name="Normal 6 2 8 2" xfId="21461" xr:uid="{5D876CCC-BEE1-4AE2-9423-34A7CB948CBC}"/>
    <cellStyle name="Normal 6 2 8 3" xfId="21462" xr:uid="{73611FD3-C92F-4052-95F2-DE9A3BAE94F2}"/>
    <cellStyle name="Normal 6 2 9" xfId="21463" xr:uid="{96FC39CD-BF5D-44F0-8079-8FF57F10ADBA}"/>
    <cellStyle name="Normal 6 2 9 2" xfId="21464" xr:uid="{BACFB32B-30C5-4F62-BBC1-6BB26A41AC4F}"/>
    <cellStyle name="Normal 6 2 9 3" xfId="21465" xr:uid="{E4D145C3-0190-4115-B7E4-6B8B7DD9DA3F}"/>
    <cellStyle name="Normal 6 3" xfId="2851" xr:uid="{C2ABAE89-3C3E-4E93-92CD-FEBDEB23E977}"/>
    <cellStyle name="Normal 6 3 10" xfId="21466" xr:uid="{BA2447E6-97B6-4BA5-A0BC-55FA3CB43139}"/>
    <cellStyle name="Normal 6 3 11" xfId="21467" xr:uid="{19A2B30C-8CE7-4B80-BE7B-387AE1A44156}"/>
    <cellStyle name="Normal 6 3 12" xfId="21468" xr:uid="{726E48BD-AD11-4878-8D40-F246F0B2E65E}"/>
    <cellStyle name="Normal 6 3 2" xfId="2852" xr:uid="{72E8DB93-BA17-418B-BD01-C9AE5B82B5D6}"/>
    <cellStyle name="Normal 6 3 2 10" xfId="21469" xr:uid="{054B4BD4-3BDF-4FC0-B856-BBD744BCCB3D}"/>
    <cellStyle name="Normal 6 3 2 11" xfId="21470" xr:uid="{2DBFC29C-DAAF-4EAA-BA84-402EFFE716E9}"/>
    <cellStyle name="Normal 6 3 2 2" xfId="2853" xr:uid="{87B4F1AD-F40E-4EDE-8172-0C9BD5ED1E26}"/>
    <cellStyle name="Normal 6 3 2 2 2" xfId="21471" xr:uid="{EC858B5E-3EFD-4332-847D-A5435B43A57D}"/>
    <cellStyle name="Normal 6 3 2 2 2 2" xfId="21472" xr:uid="{2D4D37E9-80DF-4AD3-8BB3-87A015616BD9}"/>
    <cellStyle name="Normal 6 3 2 2 2 2 2" xfId="21473" xr:uid="{CE4C7A89-25C7-4A3A-BC01-D2D43154C23D}"/>
    <cellStyle name="Normal 6 3 2 2 2 2 3" xfId="21474" xr:uid="{D7E00007-DE96-4DF8-8FDF-C98C8B31BEBE}"/>
    <cellStyle name="Normal 6 3 2 2 2 3" xfId="21475" xr:uid="{721D4B74-9A8E-4043-AF12-98DF36D24348}"/>
    <cellStyle name="Normal 6 3 2 2 2 4" xfId="21476" xr:uid="{5FC9010B-F211-42A4-B03F-057310CC4F42}"/>
    <cellStyle name="Normal 6 3 2 2 3" xfId="21477" xr:uid="{02EFC6FB-15B3-4627-B906-2EDB20CAE00C}"/>
    <cellStyle name="Normal 6 3 2 2 3 2" xfId="21478" xr:uid="{1E1EACD4-5164-432E-9EC6-2B2BCE6AB6D8}"/>
    <cellStyle name="Normal 6 3 2 2 3 3" xfId="21479" xr:uid="{28ADA575-BC70-41F7-A53B-ABE95054BC57}"/>
    <cellStyle name="Normal 6 3 2 2 4" xfId="21480" xr:uid="{F1911E7E-CB3F-480F-A847-5C9C9858EF8C}"/>
    <cellStyle name="Normal 6 3 2 2 5" xfId="21481" xr:uid="{92B6B27C-0C0C-476F-B009-748A1DB375AF}"/>
    <cellStyle name="Normal 6 3 2 2 6" xfId="21482" xr:uid="{1185BF15-213E-4AF2-9EF2-AEBFE2A9148F}"/>
    <cellStyle name="Normal 6 3 2 2 7" xfId="21483" xr:uid="{63D87B4A-1770-4901-B44F-D2F46E3F6421}"/>
    <cellStyle name="Normal 6 3 2 3" xfId="2854" xr:uid="{ED79A9C2-28CB-48FF-A3D1-79F25DC1F772}"/>
    <cellStyle name="Normal 6 3 2 3 2" xfId="21484" xr:uid="{9205E225-1B1C-49AB-9855-D31A3ECE780A}"/>
    <cellStyle name="Normal 6 3 2 3 2 2" xfId="21485" xr:uid="{3F2AC535-6DDF-4F87-9977-EE3E93CAD8F0}"/>
    <cellStyle name="Normal 6 3 2 3 2 2 2" xfId="21486" xr:uid="{89495925-E77D-4717-AB61-5879E7AB3E59}"/>
    <cellStyle name="Normal 6 3 2 3 2 2 3" xfId="21487" xr:uid="{C34FD328-199B-47C2-99BC-C53076822224}"/>
    <cellStyle name="Normal 6 3 2 3 2 3" xfId="21488" xr:uid="{9E905176-73EC-4B25-A7C6-2797FE8785C7}"/>
    <cellStyle name="Normal 6 3 2 3 2 4" xfId="21489" xr:uid="{8FBE17BC-71CE-4765-99DD-812B9D013B3F}"/>
    <cellStyle name="Normal 6 3 2 3 3" xfId="21490" xr:uid="{3947F6B3-5248-4D80-BAEE-42833D6A76A1}"/>
    <cellStyle name="Normal 6 3 2 3 3 2" xfId="21491" xr:uid="{1482C7B7-FDD3-4275-BBD5-2E928CED1C61}"/>
    <cellStyle name="Normal 6 3 2 3 3 3" xfId="21492" xr:uid="{1E213824-0031-4694-A8F1-4CD4460E3CD2}"/>
    <cellStyle name="Normal 6 3 2 3 4" xfId="21493" xr:uid="{837DED5A-6AD4-4E5C-A4EA-D60EB168136C}"/>
    <cellStyle name="Normal 6 3 2 3 5" xfId="21494" xr:uid="{E81D3871-B3CB-4F45-8884-0B5611C349F2}"/>
    <cellStyle name="Normal 6 3 2 3 6" xfId="21495" xr:uid="{2FE39967-F941-45A4-B32D-A91994256BBF}"/>
    <cellStyle name="Normal 6 3 2 3 7" xfId="21496" xr:uid="{EE45A0BA-28CB-44B3-961D-76507004AE36}"/>
    <cellStyle name="Normal 6 3 2 4" xfId="21497" xr:uid="{9E733B39-0C06-4BE8-AF0F-A3ACA2B77B42}"/>
    <cellStyle name="Normal 6 3 2 4 2" xfId="21498" xr:uid="{8D30A4AF-98E9-430C-A28D-DE5D4EB1E672}"/>
    <cellStyle name="Normal 6 3 2 4 2 2" xfId="21499" xr:uid="{CDE6316C-2B3B-4033-A380-D9C7B31010A1}"/>
    <cellStyle name="Normal 6 3 2 4 2 3" xfId="21500" xr:uid="{B173CDE8-76C5-42C3-95A9-5486197C9D2F}"/>
    <cellStyle name="Normal 6 3 2 4 3" xfId="21501" xr:uid="{AE42D984-4A51-4BEE-8470-12C8D29057FB}"/>
    <cellStyle name="Normal 6 3 2 4 4" xfId="21502" xr:uid="{7E5B4C38-658C-4106-8743-52B5A4347514}"/>
    <cellStyle name="Normal 6 3 2 5" xfId="21503" xr:uid="{65117ED2-E16B-4013-813A-12AF1E8165B1}"/>
    <cellStyle name="Normal 6 3 2 5 2" xfId="21504" xr:uid="{432406E8-10D7-432B-8E9A-D9F7D7F073EC}"/>
    <cellStyle name="Normal 6 3 2 5 2 2" xfId="21505" xr:uid="{01DA428F-A93F-4641-B98F-D2DB3F49EC74}"/>
    <cellStyle name="Normal 6 3 2 5 2 3" xfId="21506" xr:uid="{EA2ADA10-8D42-4B80-8B44-E419A556A0B8}"/>
    <cellStyle name="Normal 6 3 2 5 3" xfId="21507" xr:uid="{668CA1FC-418C-47C9-83AF-D31BFC91292C}"/>
    <cellStyle name="Normal 6 3 2 5 4" xfId="21508" xr:uid="{91541511-91E8-4431-9B38-98E945413086}"/>
    <cellStyle name="Normal 6 3 2 6" xfId="21509" xr:uid="{9CAD864D-57C2-45A8-86D4-EA7D7C33EB52}"/>
    <cellStyle name="Normal 6 3 2 6 2" xfId="21510" xr:uid="{D986FA58-34BB-420B-B33D-38F89547158B}"/>
    <cellStyle name="Normal 6 3 2 6 3" xfId="21511" xr:uid="{970772DB-5D26-415C-BDF2-EDA0D3FC7FB2}"/>
    <cellStyle name="Normal 6 3 2 7" xfId="21512" xr:uid="{B303863A-5847-41C5-BA67-EC521B67E31A}"/>
    <cellStyle name="Normal 6 3 2 7 2" xfId="21513" xr:uid="{27D69DF3-033F-4F4E-8F2D-67DF0B210955}"/>
    <cellStyle name="Normal 6 3 2 7 3" xfId="21514" xr:uid="{1121C17D-172C-4A4A-8FF3-08516C32635B}"/>
    <cellStyle name="Normal 6 3 2 8" xfId="21515" xr:uid="{C2D5838F-D0C1-4D73-B8F0-AA84FE2C784B}"/>
    <cellStyle name="Normal 6 3 2 9" xfId="21516" xr:uid="{7D593805-CB38-4BD8-84C3-27C3122354BB}"/>
    <cellStyle name="Normal 6 3 3" xfId="2855" xr:uid="{8D987995-7C04-4526-8F8A-C857E3270AC8}"/>
    <cellStyle name="Normal 6 3 3 2" xfId="21517" xr:uid="{FD739EA1-D7E5-4AED-97BB-06AAE4B48767}"/>
    <cellStyle name="Normal 6 3 3 2 2" xfId="21518" xr:uid="{A332D1F4-29CA-4CA8-A76E-520F6DF2D492}"/>
    <cellStyle name="Normal 6 3 3 2 2 2" xfId="21519" xr:uid="{21D3D877-6283-420F-89DA-ABCD8FEC1536}"/>
    <cellStyle name="Normal 6 3 3 2 2 3" xfId="21520" xr:uid="{F99D83DD-9A2E-4542-BFED-3361F19B6BC5}"/>
    <cellStyle name="Normal 6 3 3 2 3" xfId="21521" xr:uid="{1BCE74DA-2E5A-49F2-BDA9-94D4D3747646}"/>
    <cellStyle name="Normal 6 3 3 2 4" xfId="21522" xr:uid="{7B9FDD03-E4A6-457A-98C2-AA95C9273FDC}"/>
    <cellStyle name="Normal 6 3 3 3" xfId="21523" xr:uid="{E42F5ADB-043B-4883-B508-8A1380D0954F}"/>
    <cellStyle name="Normal 6 3 3 3 2" xfId="21524" xr:uid="{4A665D39-C56D-47C1-8224-CE76B04B277D}"/>
    <cellStyle name="Normal 6 3 3 3 3" xfId="21525" xr:uid="{AEDD7204-A8D5-446A-9030-DE4E7B6194F6}"/>
    <cellStyle name="Normal 6 3 3 4" xfId="21526" xr:uid="{266AE106-58B3-4B21-8537-7AF69578EE9A}"/>
    <cellStyle name="Normal 6 3 3 5" xfId="21527" xr:uid="{FD3B24AB-C678-4503-9EBF-28FFC8015D0F}"/>
    <cellStyle name="Normal 6 3 3 6" xfId="21528" xr:uid="{1CAD8485-7CBB-47A3-B413-D8EF235C808F}"/>
    <cellStyle name="Normal 6 3 3 7" xfId="21529" xr:uid="{E0F931AE-D2B5-4BCF-88BE-8095AC2AC161}"/>
    <cellStyle name="Normal 6 3 4" xfId="2856" xr:uid="{4D5C6E32-BA33-46CE-BAFE-19942259AD14}"/>
    <cellStyle name="Normal 6 3 4 2" xfId="21530" xr:uid="{129BF4FB-0962-4831-8612-F7260F30059F}"/>
    <cellStyle name="Normal 6 3 4 2 2" xfId="21531" xr:uid="{121BF0FB-C6B2-4E79-8C74-FF191837BD12}"/>
    <cellStyle name="Normal 6 3 4 2 2 2" xfId="21532" xr:uid="{47532BAB-DA06-49E1-8B0B-8B8B4246C40F}"/>
    <cellStyle name="Normal 6 3 4 2 2 3" xfId="21533" xr:uid="{602506DD-62ED-4098-9DFA-2B0DC3AF430F}"/>
    <cellStyle name="Normal 6 3 4 2 3" xfId="21534" xr:uid="{F3877451-F558-4128-B408-E3AF7A5EE0C8}"/>
    <cellStyle name="Normal 6 3 4 2 4" xfId="21535" xr:uid="{3918F665-5558-45B5-BEE8-FDD79ECA9BD3}"/>
    <cellStyle name="Normal 6 3 4 3" xfId="21536" xr:uid="{ABB9D75B-A03F-4583-862F-5DE8E3BFC15D}"/>
    <cellStyle name="Normal 6 3 4 3 2" xfId="21537" xr:uid="{75482082-D624-45DD-9CDF-58DDCF83B17F}"/>
    <cellStyle name="Normal 6 3 4 3 3" xfId="21538" xr:uid="{FBA84306-62A5-470D-BBE8-1788A060EE66}"/>
    <cellStyle name="Normal 6 3 4 4" xfId="21539" xr:uid="{DA654872-9174-49C6-8A0A-1A8323AB58E0}"/>
    <cellStyle name="Normal 6 3 4 5" xfId="21540" xr:uid="{F8FE0C68-829D-4694-8EA6-F85C45FD3139}"/>
    <cellStyle name="Normal 6 3 4 6" xfId="21541" xr:uid="{13B2C4E0-B0EA-4864-91ED-484EFA8467AE}"/>
    <cellStyle name="Normal 6 3 4 7" xfId="21542" xr:uid="{F57050EE-A317-4826-B06A-FEE6B7C1107A}"/>
    <cellStyle name="Normal 6 3 5" xfId="21543" xr:uid="{097526F0-BFCD-49CE-957B-3C0D89919919}"/>
    <cellStyle name="Normal 6 3 5 2" xfId="21544" xr:uid="{DB5BD41B-3AF5-4C78-9790-573A9F84A42F}"/>
    <cellStyle name="Normal 6 3 5 2 2" xfId="21545" xr:uid="{967EA3A1-A2B0-43F0-BDD2-5806E517DFC2}"/>
    <cellStyle name="Normal 6 3 5 2 3" xfId="21546" xr:uid="{6DBEDB57-6119-47B8-A4B3-C7E9EE29A6F6}"/>
    <cellStyle name="Normal 6 3 5 3" xfId="21547" xr:uid="{CFEB098B-7165-4E6A-8317-3B10A6AD0435}"/>
    <cellStyle name="Normal 6 3 5 4" xfId="21548" xr:uid="{D43BE5E5-1BC3-4915-B5D4-4066D9913768}"/>
    <cellStyle name="Normal 6 3 6" xfId="21549" xr:uid="{6ADACB22-E239-4296-8818-91D2F0CBA840}"/>
    <cellStyle name="Normal 6 3 6 2" xfId="21550" xr:uid="{44D59C8A-DA47-47B8-9316-252574D210E0}"/>
    <cellStyle name="Normal 6 3 6 2 2" xfId="21551" xr:uid="{B7041853-34D3-478B-96CB-C227EE75DC86}"/>
    <cellStyle name="Normal 6 3 6 2 3" xfId="21552" xr:uid="{200F677F-71DE-4A26-B8CE-FFE06514EC35}"/>
    <cellStyle name="Normal 6 3 6 3" xfId="21553" xr:uid="{D7B08DCC-361E-421D-9F12-D3565A019A02}"/>
    <cellStyle name="Normal 6 3 6 4" xfId="21554" xr:uid="{888B9457-1274-4220-95C9-A1C987A8AEB9}"/>
    <cellStyle name="Normal 6 3 7" xfId="21555" xr:uid="{2E445415-43F5-4E13-BED6-D5FF54694DA3}"/>
    <cellStyle name="Normal 6 3 7 2" xfId="21556" xr:uid="{4A159EDF-F92F-4416-822E-7C00C7C2471B}"/>
    <cellStyle name="Normal 6 3 7 3" xfId="21557" xr:uid="{BC25011D-AD7C-4612-8934-F33A51A011BC}"/>
    <cellStyle name="Normal 6 3 8" xfId="21558" xr:uid="{B0F9DC7C-17EE-4636-86D6-F561760803BD}"/>
    <cellStyle name="Normal 6 3 8 2" xfId="21559" xr:uid="{91FE3A2C-2DA2-4F95-B33E-53C7791C41D8}"/>
    <cellStyle name="Normal 6 3 8 3" xfId="21560" xr:uid="{AA7A4686-1CD2-45B0-9CF2-F21F932F156D}"/>
    <cellStyle name="Normal 6 3 9" xfId="21561" xr:uid="{55C1D241-8CD2-451E-8FDC-1DB8B3216A55}"/>
    <cellStyle name="Normal 6 4" xfId="2857" xr:uid="{FE7CF6C4-D583-4D74-9A40-6758BC13C9E2}"/>
    <cellStyle name="Normal 6 4 10" xfId="21562" xr:uid="{AAAEBF2C-2DF1-433E-9860-912215542033}"/>
    <cellStyle name="Normal 6 4 11" xfId="21563" xr:uid="{FBE44B3B-B685-4DAC-AB42-145DD63BE8FE}"/>
    <cellStyle name="Normal 6 4 2" xfId="2858" xr:uid="{E7A4655F-5D06-4831-807E-5AA7F72BD8BB}"/>
    <cellStyle name="Normal 6 4 2 2" xfId="21564" xr:uid="{0D9A177D-2967-4BED-8A75-8F724A9746A8}"/>
    <cellStyle name="Normal 6 4 2 2 2" xfId="21565" xr:uid="{C95A98D6-11AF-4708-B185-8F68DF4FEFBF}"/>
    <cellStyle name="Normal 6 4 2 2 2 2" xfId="21566" xr:uid="{92BFA013-A6FE-4614-A28F-F693FD81FB82}"/>
    <cellStyle name="Normal 6 4 2 2 2 3" xfId="21567" xr:uid="{DB37ED77-9A51-49DC-86F1-23F23288126D}"/>
    <cellStyle name="Normal 6 4 2 2 3" xfId="21568" xr:uid="{08300CB8-CA23-4FBB-91E2-3AA1B7235F17}"/>
    <cellStyle name="Normal 6 4 2 2 4" xfId="21569" xr:uid="{F8377753-E033-4260-AD3A-07059EFFC8D2}"/>
    <cellStyle name="Normal 6 4 2 3" xfId="21570" xr:uid="{DE1FE9E4-1BFB-410F-A5D7-D4A36BA1F775}"/>
    <cellStyle name="Normal 6 4 2 3 2" xfId="21571" xr:uid="{48B19E54-425A-4131-9FE8-25176EBE351B}"/>
    <cellStyle name="Normal 6 4 2 3 3" xfId="21572" xr:uid="{A75E0E73-7A77-4EE6-B46E-14EC7C744AC3}"/>
    <cellStyle name="Normal 6 4 2 4" xfId="21573" xr:uid="{0A59B61F-D533-4CB0-AA89-8FBD6C046261}"/>
    <cellStyle name="Normal 6 4 2 5" xfId="21574" xr:uid="{455B2154-E08E-4D13-8684-969B4602ACFF}"/>
    <cellStyle name="Normal 6 4 2 6" xfId="21575" xr:uid="{33BF2482-9F2C-427F-A04C-621E4D45EA3B}"/>
    <cellStyle name="Normal 6 4 2 7" xfId="21576" xr:uid="{C36C9F43-C665-4496-BDAA-6FABAAA88B2B}"/>
    <cellStyle name="Normal 6 4 3" xfId="2859" xr:uid="{DFE5B55F-6B71-404E-B3E6-4325D34A1E2E}"/>
    <cellStyle name="Normal 6 4 3 2" xfId="21577" xr:uid="{96C3F6A9-63D4-454D-A892-B06A574B017D}"/>
    <cellStyle name="Normal 6 4 3 2 2" xfId="21578" xr:uid="{56E2F57A-BD1E-466B-BDDE-02F3C66345AE}"/>
    <cellStyle name="Normal 6 4 3 2 2 2" xfId="21579" xr:uid="{58325B2B-9F65-44E2-BDCF-E0E176983C09}"/>
    <cellStyle name="Normal 6 4 3 2 2 3" xfId="21580" xr:uid="{39AACEEA-ACF2-44B5-9F12-F0A5C78C3272}"/>
    <cellStyle name="Normal 6 4 3 2 3" xfId="21581" xr:uid="{6D2DC75C-AE27-4C9F-BDFA-E881AD42DFCA}"/>
    <cellStyle name="Normal 6 4 3 2 4" xfId="21582" xr:uid="{BCB2CC62-A995-44A7-B64E-2E45F1888756}"/>
    <cellStyle name="Normal 6 4 3 3" xfId="21583" xr:uid="{D65A0340-053C-4233-9758-CC919B1A9AAB}"/>
    <cellStyle name="Normal 6 4 3 3 2" xfId="21584" xr:uid="{E678043F-0B8D-4096-A457-BBA4F9DBFC0A}"/>
    <cellStyle name="Normal 6 4 3 3 3" xfId="21585" xr:uid="{B1DE5F8D-62EF-423F-B55E-67CBFD2F22B0}"/>
    <cellStyle name="Normal 6 4 3 4" xfId="21586" xr:uid="{19307221-12D5-425A-B406-BBAE79911ED7}"/>
    <cellStyle name="Normal 6 4 3 5" xfId="21587" xr:uid="{D85E907D-B401-4DDB-B5A1-26627A265FB2}"/>
    <cellStyle name="Normal 6 4 3 6" xfId="21588" xr:uid="{118FDCC9-6596-4F0E-B0BD-DDF1E853CE13}"/>
    <cellStyle name="Normal 6 4 3 7" xfId="21589" xr:uid="{C3DE56C3-6C46-4B41-84E3-4F35CE90BBEF}"/>
    <cellStyle name="Normal 6 4 4" xfId="21590" xr:uid="{4F3BD011-B638-4CFB-9F27-0A321345D5C4}"/>
    <cellStyle name="Normal 6 4 4 2" xfId="21591" xr:uid="{2F1FA737-1C38-4B48-B733-2CDCD0C51726}"/>
    <cellStyle name="Normal 6 4 4 2 2" xfId="21592" xr:uid="{9CF5ED95-034F-4A8C-AAD1-8B1E379E3318}"/>
    <cellStyle name="Normal 6 4 4 2 3" xfId="21593" xr:uid="{F599F7C4-70FA-449A-B643-DE72AB64F95B}"/>
    <cellStyle name="Normal 6 4 4 3" xfId="21594" xr:uid="{F7A19DD0-B854-4B12-A091-E4B7737BE04E}"/>
    <cellStyle name="Normal 6 4 4 4" xfId="21595" xr:uid="{F933090E-FC35-4EC8-BB9F-C9BC22D266E9}"/>
    <cellStyle name="Normal 6 4 5" xfId="21596" xr:uid="{D67FF191-1C72-47B5-88AB-EB20262915C7}"/>
    <cellStyle name="Normal 6 4 5 2" xfId="21597" xr:uid="{1C6C9D19-A791-4149-8C86-1A3C386BB86B}"/>
    <cellStyle name="Normal 6 4 5 2 2" xfId="21598" xr:uid="{ACB5CB34-16EB-4BC4-BFCA-DB75D3B27653}"/>
    <cellStyle name="Normal 6 4 5 2 3" xfId="21599" xr:uid="{AB448204-9B89-49BB-8756-E96DCF7CEA99}"/>
    <cellStyle name="Normal 6 4 5 3" xfId="21600" xr:uid="{80351285-C80F-4730-A0B9-79BCE3ACC247}"/>
    <cellStyle name="Normal 6 4 5 4" xfId="21601" xr:uid="{B74F58EA-9770-46FF-9607-253FEEC57C2E}"/>
    <cellStyle name="Normal 6 4 6" xfId="21602" xr:uid="{E2AB3037-7892-423A-87CA-15DB15224BDF}"/>
    <cellStyle name="Normal 6 4 6 2" xfId="21603" xr:uid="{BB825E62-F2C3-4518-BE07-B556AA3F283C}"/>
    <cellStyle name="Normal 6 4 6 3" xfId="21604" xr:uid="{2E720975-D7B5-4896-B581-33CCCA5F0990}"/>
    <cellStyle name="Normal 6 4 7" xfId="21605" xr:uid="{05842D7C-C171-45AF-BD3C-331B80AB49DD}"/>
    <cellStyle name="Normal 6 4 7 2" xfId="21606" xr:uid="{FF96D5A6-D21D-42FF-A21C-CCE4D653C6D5}"/>
    <cellStyle name="Normal 6 4 7 3" xfId="21607" xr:uid="{A3C8C1D0-3633-400A-AB26-240AF70F5F52}"/>
    <cellStyle name="Normal 6 4 8" xfId="21608" xr:uid="{8EA8573E-BE34-40A7-B9EB-A9F0257EA95C}"/>
    <cellStyle name="Normal 6 4 9" xfId="21609" xr:uid="{2A115296-12AD-42D1-8F02-1DDE708DF952}"/>
    <cellStyle name="Normal 6 5" xfId="2860" xr:uid="{2A56C25C-4813-40FA-B0E0-28C459F7A0CB}"/>
    <cellStyle name="Normal 6 5 2" xfId="21610" xr:uid="{1237E0AB-C78E-4D62-AB97-5F2B3F1EFB65}"/>
    <cellStyle name="Normal 6 5 2 2" xfId="21611" xr:uid="{0E58B9BF-0CBB-41CD-90E5-6B8864AA9D4C}"/>
    <cellStyle name="Normal 6 5 2 2 2" xfId="21612" xr:uid="{A218518D-F123-4A89-B5E9-7E9029B77125}"/>
    <cellStyle name="Normal 6 5 2 2 3" xfId="21613" xr:uid="{326EFAE9-32DF-4A96-B817-B72EDAAB5929}"/>
    <cellStyle name="Normal 6 5 2 3" xfId="21614" xr:uid="{765F2988-9FB7-4A47-B76C-9934AD75FED5}"/>
    <cellStyle name="Normal 6 5 2 4" xfId="21615" xr:uid="{2B414F42-A777-4CF9-AC75-F63605150F17}"/>
    <cellStyle name="Normal 6 5 3" xfId="21616" xr:uid="{23A7FDEC-19AF-49EF-AE0F-D69BC3BEC411}"/>
    <cellStyle name="Normal 6 5 3 2" xfId="21617" xr:uid="{9FF0DA02-D745-4E39-91F8-E999E85DFDDD}"/>
    <cellStyle name="Normal 6 5 3 3" xfId="21618" xr:uid="{A02F701A-E46E-49EA-AF4D-6D606EBE1B26}"/>
    <cellStyle name="Normal 6 5 4" xfId="21619" xr:uid="{7678D037-B94F-41B8-AA96-F2E486027E9E}"/>
    <cellStyle name="Normal 6 5 5" xfId="21620" xr:uid="{AD499744-2E56-4B5E-905E-280718B3AF98}"/>
    <cellStyle name="Normal 6 5 6" xfId="21621" xr:uid="{DD925B36-68E9-4686-9B5B-6C9CFBFDD1A5}"/>
    <cellStyle name="Normal 6 5 7" xfId="21622" xr:uid="{5897C99B-1A02-4F4E-AB8D-040AC2409E66}"/>
    <cellStyle name="Normal 6 6" xfId="2861" xr:uid="{DDBA4718-A626-42EC-BD5A-9B4B4E2C6029}"/>
    <cellStyle name="Normal 6 6 2" xfId="21623" xr:uid="{E61E21CF-AA2A-48BE-BD5E-9BA1F90CA8FD}"/>
    <cellStyle name="Normal 6 6 2 2" xfId="21624" xr:uid="{B7BF9D1D-FBA0-4BAA-AF4A-CFDC1DEED876}"/>
    <cellStyle name="Normal 6 6 2 2 2" xfId="21625" xr:uid="{9791BF66-239F-4F63-A5D2-AFC95996ED86}"/>
    <cellStyle name="Normal 6 6 2 2 3" xfId="21626" xr:uid="{AFFD9C99-D083-4E43-A8B4-3CD436BE7634}"/>
    <cellStyle name="Normal 6 6 2 3" xfId="21627" xr:uid="{E97A64B7-6D56-4185-B4BB-F6CAECFD7618}"/>
    <cellStyle name="Normal 6 6 2 4" xfId="21628" xr:uid="{D5545D22-A74E-4616-898A-433F41D12F86}"/>
    <cellStyle name="Normal 6 6 3" xfId="21629" xr:uid="{83578B84-0FD3-4D99-A857-632D2A9EF9AF}"/>
    <cellStyle name="Normal 6 6 3 2" xfId="21630" xr:uid="{5609E713-8FA6-4106-B1B1-0516018E80F7}"/>
    <cellStyle name="Normal 6 6 3 3" xfId="21631" xr:uid="{C2F5D245-4494-4C0C-A851-992C2ABF89D2}"/>
    <cellStyle name="Normal 6 6 4" xfId="21632" xr:uid="{FCD8368E-B6DF-4580-BD06-889A71E8F1EA}"/>
    <cellStyle name="Normal 6 6 5" xfId="21633" xr:uid="{6AB25E57-62B3-45D1-B4C3-78AF802339C4}"/>
    <cellStyle name="Normal 6 6 6" xfId="21634" xr:uid="{5BEFE4C4-FE9E-4B22-BF41-00BB2ACED505}"/>
    <cellStyle name="Normal 6 6 7" xfId="21635" xr:uid="{24963689-CD70-44DD-94E4-3D428D3265B9}"/>
    <cellStyle name="Normal 6 7" xfId="21636" xr:uid="{902BF0BB-8448-4329-B13E-D7B9BF1A2EF4}"/>
    <cellStyle name="Normal 6 7 2" xfId="21637" xr:uid="{C882C911-5D5E-4CD7-A2A2-0CCD80D25A47}"/>
    <cellStyle name="Normal 6 7 2 2" xfId="21638" xr:uid="{CEB189C4-EB90-40BF-AE0D-38B12C684956}"/>
    <cellStyle name="Normal 6 7 2 3" xfId="21639" xr:uid="{C1F1851D-0576-4C43-9696-32608F0687BE}"/>
    <cellStyle name="Normal 6 7 3" xfId="21640" xr:uid="{79D47639-1AA4-4BBE-A203-5FAE3BF30A66}"/>
    <cellStyle name="Normal 6 7 4" xfId="21641" xr:uid="{4756B9F3-E6AC-4E2A-8AFA-C0930AA9C6F7}"/>
    <cellStyle name="Normal 6 8" xfId="21642" xr:uid="{7201FD3D-2CE3-469C-A83B-AF98EC4DA3AB}"/>
    <cellStyle name="Normal 6 8 2" xfId="21643" xr:uid="{38ACC04C-7A17-45C0-97F9-0A16F14CDE49}"/>
    <cellStyle name="Normal 6 8 2 2" xfId="21644" xr:uid="{7884230E-4D48-418E-BFC9-3AEB0509FA6F}"/>
    <cellStyle name="Normal 6 8 2 3" xfId="21645" xr:uid="{4B710407-F67D-4597-92AB-4CF26B2D0DC0}"/>
    <cellStyle name="Normal 6 8 3" xfId="21646" xr:uid="{4339DB68-B23E-4CA2-9C0F-F08102122DC2}"/>
    <cellStyle name="Normal 6 8 4" xfId="21647" xr:uid="{4AFDF14A-2B4C-419F-9497-60351BD02A90}"/>
    <cellStyle name="Normal 6 9" xfId="21648" xr:uid="{22EB5884-D3CD-4274-AAD0-B47AD724649B}"/>
    <cellStyle name="Normal 6 9 2" xfId="21649" xr:uid="{64BD8F54-755B-4972-A13F-584AA9866501}"/>
    <cellStyle name="Normal 6 9 3" xfId="21650" xr:uid="{B901382E-8569-432F-A35F-5B4C886C6561}"/>
    <cellStyle name="Normal 7" xfId="35" xr:uid="{00000000-0005-0000-0000-000039000000}"/>
    <cellStyle name="Normal 7 10" xfId="21651" xr:uid="{56021306-3DE1-4A56-83E6-72295531F625}"/>
    <cellStyle name="Normal 7 10 2" xfId="21652" xr:uid="{3F82F65B-B20A-4788-AC58-BB5044E7DBA8}"/>
    <cellStyle name="Normal 7 10 3" xfId="21653" xr:uid="{B0F57D34-AB2E-47C6-BF1F-8D49172AFE30}"/>
    <cellStyle name="Normal 7 11" xfId="21654" xr:uid="{630DE9A1-F4A0-499E-8724-3122F3D373D6}"/>
    <cellStyle name="Normal 7 12" xfId="21655" xr:uid="{284D8044-F23D-4E3C-8E15-04C40F727AAF}"/>
    <cellStyle name="Normal 7 13" xfId="21656" xr:uid="{5AE5F993-6295-4BFA-A076-17F1B378ACEA}"/>
    <cellStyle name="Normal 7 14" xfId="21657" xr:uid="{C59B6DF8-8349-4C33-A214-FAD7AA2A1CE1}"/>
    <cellStyle name="Normal 7 15" xfId="2862" xr:uid="{2148417A-45D5-4CEA-B5D9-76F53AFD94D6}"/>
    <cellStyle name="Normal 7 2" xfId="2863" xr:uid="{25484AF1-FD67-47A8-AF74-DBAA5F0D45B8}"/>
    <cellStyle name="Normal 7 2 10" xfId="21658" xr:uid="{83E3E368-FE0B-450A-9A9A-31214D8B0747}"/>
    <cellStyle name="Normal 7 2 11" xfId="21659" xr:uid="{07496201-B50D-4A84-89CE-3A398972408F}"/>
    <cellStyle name="Normal 7 2 12" xfId="21660" xr:uid="{B305A658-C1AA-40C4-8BED-588DBEC1AD99}"/>
    <cellStyle name="Normal 7 2 13" xfId="21661" xr:uid="{BC87937D-BA89-4866-B60A-12F6979B19BB}"/>
    <cellStyle name="Normal 7 2 2" xfId="2864" xr:uid="{C2D18974-9A6F-4E15-AE52-A4CF4D9BD0D2}"/>
    <cellStyle name="Normal 7 2 2 10" xfId="21662" xr:uid="{84AB2FEE-BDA4-4321-AEA4-0E2341C6FDCA}"/>
    <cellStyle name="Normal 7 2 2 11" xfId="21663" xr:uid="{35F50E63-DE54-496B-83A1-9C9D4EE3C8DB}"/>
    <cellStyle name="Normal 7 2 2 12" xfId="21664" xr:uid="{62D302D1-72C9-4AC8-838B-2039EB81DEE7}"/>
    <cellStyle name="Normal 7 2 2 2" xfId="2865" xr:uid="{02AAC16F-D871-4F0D-93C0-E5F0A38E6D69}"/>
    <cellStyle name="Normal 7 2 2 2 10" xfId="21665" xr:uid="{B3382726-A594-4F6B-BBE9-D210AC2C7ECD}"/>
    <cellStyle name="Normal 7 2 2 2 11" xfId="21666" xr:uid="{D58FC20C-99D9-477B-8618-988CEE37968C}"/>
    <cellStyle name="Normal 7 2 2 2 2" xfId="2866" xr:uid="{90F0F7DE-8C04-404F-9A4D-781E2E4B4856}"/>
    <cellStyle name="Normal 7 2 2 2 2 2" xfId="21667" xr:uid="{C01D11D1-7CFA-45A0-9593-19227C89DA53}"/>
    <cellStyle name="Normal 7 2 2 2 2 2 2" xfId="21668" xr:uid="{5D14CFC8-1C6E-4BF5-A77B-A627482245DC}"/>
    <cellStyle name="Normal 7 2 2 2 2 2 2 2" xfId="21669" xr:uid="{E60E86CA-BDEE-435B-9B48-965A082F4552}"/>
    <cellStyle name="Normal 7 2 2 2 2 2 2 3" xfId="21670" xr:uid="{983721C6-446B-4151-B3D5-9FA7BA6553D1}"/>
    <cellStyle name="Normal 7 2 2 2 2 2 3" xfId="21671" xr:uid="{0F1C4C3E-FC8A-4083-AE23-E4B769316203}"/>
    <cellStyle name="Normal 7 2 2 2 2 2 4" xfId="21672" xr:uid="{C99A5FC9-BD0A-404B-9DFA-55D9BFB34AB8}"/>
    <cellStyle name="Normal 7 2 2 2 2 3" xfId="21673" xr:uid="{A09BE57C-222B-49ED-A4C3-46AF81B1CD4B}"/>
    <cellStyle name="Normal 7 2 2 2 2 3 2" xfId="21674" xr:uid="{4B1660A5-F363-48A1-9A2E-91BFCAD946AB}"/>
    <cellStyle name="Normal 7 2 2 2 2 3 3" xfId="21675" xr:uid="{405B7391-EBCB-4AD1-84CC-36BBFF88D56C}"/>
    <cellStyle name="Normal 7 2 2 2 2 4" xfId="21676" xr:uid="{581B42E7-737D-4B90-A9E0-2CE4F292CF24}"/>
    <cellStyle name="Normal 7 2 2 2 2 5" xfId="21677" xr:uid="{C060F1E5-DD29-4AB3-80FF-3DB88D50A2A1}"/>
    <cellStyle name="Normal 7 2 2 2 2 6" xfId="21678" xr:uid="{ECD12D18-75B6-459C-9A92-079863B51A52}"/>
    <cellStyle name="Normal 7 2 2 2 2 7" xfId="21679" xr:uid="{5BA7B997-CB93-4A5B-A023-051675A4A842}"/>
    <cellStyle name="Normal 7 2 2 2 3" xfId="2867" xr:uid="{E5B7566B-F581-4DFA-8DE3-DCCFAEB3D875}"/>
    <cellStyle name="Normal 7 2 2 2 3 2" xfId="21680" xr:uid="{B35ED39E-A1A2-4F2E-BE34-061737D17130}"/>
    <cellStyle name="Normal 7 2 2 2 3 2 2" xfId="21681" xr:uid="{EB142D1D-5F97-4E36-A3AB-3297FA34FC2E}"/>
    <cellStyle name="Normal 7 2 2 2 3 2 2 2" xfId="21682" xr:uid="{E954420D-D6AB-4B45-AF2A-D7ABD3B292F9}"/>
    <cellStyle name="Normal 7 2 2 2 3 2 2 3" xfId="21683" xr:uid="{26B3D471-563F-4572-9BA9-C23F0B02DAFF}"/>
    <cellStyle name="Normal 7 2 2 2 3 2 3" xfId="21684" xr:uid="{888D347A-5F16-4452-858F-D701C09F8A3E}"/>
    <cellStyle name="Normal 7 2 2 2 3 2 4" xfId="21685" xr:uid="{8110788E-ABDF-4BB1-8D54-821D743A6BB5}"/>
    <cellStyle name="Normal 7 2 2 2 3 3" xfId="21686" xr:uid="{EDFA6C35-C105-4C6A-B511-95B4C63E0AEF}"/>
    <cellStyle name="Normal 7 2 2 2 3 3 2" xfId="21687" xr:uid="{0BEB929D-A8B6-42D5-B46A-4EA40BAB8F7C}"/>
    <cellStyle name="Normal 7 2 2 2 3 3 3" xfId="21688" xr:uid="{BA95D56E-FE05-498E-A0A3-2BFF9B06D6BA}"/>
    <cellStyle name="Normal 7 2 2 2 3 4" xfId="21689" xr:uid="{936A8988-4370-4AF3-8D3E-C4DD3379F499}"/>
    <cellStyle name="Normal 7 2 2 2 3 5" xfId="21690" xr:uid="{9DB1178D-900B-4614-8F54-CF013D6D4316}"/>
    <cellStyle name="Normal 7 2 2 2 3 6" xfId="21691" xr:uid="{EB75442D-A623-430E-8363-B84310B29EEF}"/>
    <cellStyle name="Normal 7 2 2 2 3 7" xfId="21692" xr:uid="{7A640F85-B2D8-46E5-B5CD-3DBEDE121CC4}"/>
    <cellStyle name="Normal 7 2 2 2 4" xfId="21693" xr:uid="{BA01FB0B-E023-4F7D-BFA6-85E2424CA0A0}"/>
    <cellStyle name="Normal 7 2 2 2 4 2" xfId="21694" xr:uid="{688AA7DE-B040-44F5-B340-0426E348CF75}"/>
    <cellStyle name="Normal 7 2 2 2 4 2 2" xfId="21695" xr:uid="{61C087AC-016F-4FDF-8C0F-08C66D495936}"/>
    <cellStyle name="Normal 7 2 2 2 4 2 3" xfId="21696" xr:uid="{8B03D832-B483-4548-AEAE-FEA8F6FE0439}"/>
    <cellStyle name="Normal 7 2 2 2 4 3" xfId="21697" xr:uid="{40757FB9-A943-4BB6-B772-55A1EABBFB16}"/>
    <cellStyle name="Normal 7 2 2 2 4 4" xfId="21698" xr:uid="{E6CEABBE-776D-4453-9B3C-ACCB1F0B500A}"/>
    <cellStyle name="Normal 7 2 2 2 5" xfId="21699" xr:uid="{54062E60-D8FE-40C5-A864-3AC5C19EC43D}"/>
    <cellStyle name="Normal 7 2 2 2 5 2" xfId="21700" xr:uid="{C5322BDE-35AD-4838-B444-620755BE7630}"/>
    <cellStyle name="Normal 7 2 2 2 5 2 2" xfId="21701" xr:uid="{8AD9C3EC-B263-4CB2-8EBC-C0B0DC5FFBCA}"/>
    <cellStyle name="Normal 7 2 2 2 5 2 3" xfId="21702" xr:uid="{C355D182-CC3B-4AE7-AF81-762632AAB1EE}"/>
    <cellStyle name="Normal 7 2 2 2 5 3" xfId="21703" xr:uid="{CFB55AB2-DE50-48B7-8BBC-A6CC41FAAD34}"/>
    <cellStyle name="Normal 7 2 2 2 5 4" xfId="21704" xr:uid="{200DF3A2-7B13-4CC0-895D-757999779EEE}"/>
    <cellStyle name="Normal 7 2 2 2 6" xfId="21705" xr:uid="{567A534F-F1EE-488B-B379-10ABE6B8448D}"/>
    <cellStyle name="Normal 7 2 2 2 6 2" xfId="21706" xr:uid="{67B8F008-810E-4A5E-930E-F59AB6995B95}"/>
    <cellStyle name="Normal 7 2 2 2 6 3" xfId="21707" xr:uid="{4505B7F5-3871-46F0-B33C-3588ABCB25BF}"/>
    <cellStyle name="Normal 7 2 2 2 7" xfId="21708" xr:uid="{EB104905-23C3-4005-9447-F7CED691BE13}"/>
    <cellStyle name="Normal 7 2 2 2 7 2" xfId="21709" xr:uid="{C1EBE4E1-655C-4B83-8356-EDDA76903B49}"/>
    <cellStyle name="Normal 7 2 2 2 7 3" xfId="21710" xr:uid="{17A81603-FA4D-4F72-8563-FF9AD558D88F}"/>
    <cellStyle name="Normal 7 2 2 2 8" xfId="21711" xr:uid="{51FCBF7E-C2F4-44A8-8A96-6A012E3F24BC}"/>
    <cellStyle name="Normal 7 2 2 2 9" xfId="21712" xr:uid="{E0326FF9-F72D-45B8-9DC9-C064AFFCD544}"/>
    <cellStyle name="Normal 7 2 2 3" xfId="2868" xr:uid="{5090211E-43FC-47A0-9357-C671E3329EA0}"/>
    <cellStyle name="Normal 7 2 2 3 2" xfId="21713" xr:uid="{EFB936E1-7384-4C51-96C7-3CF247DE5BA5}"/>
    <cellStyle name="Normal 7 2 2 3 2 2" xfId="21714" xr:uid="{2FA5B4A0-0276-459D-ACF6-C8011D6C0D05}"/>
    <cellStyle name="Normal 7 2 2 3 2 2 2" xfId="21715" xr:uid="{7892485F-4BDA-4A48-825E-6B862DF47072}"/>
    <cellStyle name="Normal 7 2 2 3 2 2 3" xfId="21716" xr:uid="{2F87EB4F-2120-4769-AD9C-14BA56ECCC81}"/>
    <cellStyle name="Normal 7 2 2 3 2 3" xfId="21717" xr:uid="{A6CE61CF-1655-4DA5-8002-DD93781A8B59}"/>
    <cellStyle name="Normal 7 2 2 3 2 4" xfId="21718" xr:uid="{24F78A01-6EC1-4D49-9CCF-E0EF5BB71AC0}"/>
    <cellStyle name="Normal 7 2 2 3 3" xfId="21719" xr:uid="{A907B791-B21C-4405-A3FE-E4F05A5EF926}"/>
    <cellStyle name="Normal 7 2 2 3 3 2" xfId="21720" xr:uid="{138B5D37-27F5-4251-AF3B-484D63796B73}"/>
    <cellStyle name="Normal 7 2 2 3 3 3" xfId="21721" xr:uid="{D94D8EE1-EE9D-4B66-97ED-B068394F7A1C}"/>
    <cellStyle name="Normal 7 2 2 3 4" xfId="21722" xr:uid="{6A32F7C5-FD10-42A8-BF07-DC56F37DC24F}"/>
    <cellStyle name="Normal 7 2 2 3 5" xfId="21723" xr:uid="{13B79E76-6A6D-4450-9C69-9966BA691471}"/>
    <cellStyle name="Normal 7 2 2 3 6" xfId="21724" xr:uid="{CCFDD720-A854-4D32-B0DC-9B44D4BF0F39}"/>
    <cellStyle name="Normal 7 2 2 3 7" xfId="21725" xr:uid="{D024A038-F83B-4A43-A748-C64B8E9AE32B}"/>
    <cellStyle name="Normal 7 2 2 4" xfId="2869" xr:uid="{C2346A75-91B3-407F-86AB-896935315BE6}"/>
    <cellStyle name="Normal 7 2 2 4 2" xfId="21726" xr:uid="{C7E7A289-A9F8-4ABC-AD01-D150B102C3A9}"/>
    <cellStyle name="Normal 7 2 2 4 2 2" xfId="21727" xr:uid="{AFF17888-80EF-46D7-963B-D81DB73F8475}"/>
    <cellStyle name="Normal 7 2 2 4 2 2 2" xfId="21728" xr:uid="{4FC6B44F-217C-460E-96FC-8318977315D2}"/>
    <cellStyle name="Normal 7 2 2 4 2 2 3" xfId="21729" xr:uid="{3CD0DC8E-C6FE-41A6-96B5-82994938AF7B}"/>
    <cellStyle name="Normal 7 2 2 4 2 3" xfId="21730" xr:uid="{C5C83728-D848-4A81-91AF-86D98A524469}"/>
    <cellStyle name="Normal 7 2 2 4 2 4" xfId="21731" xr:uid="{6170A771-2E5C-4C13-A0FB-8D366A5BC965}"/>
    <cellStyle name="Normal 7 2 2 4 3" xfId="21732" xr:uid="{D5ED6DED-D426-435D-93A8-EC3A13D68464}"/>
    <cellStyle name="Normal 7 2 2 4 3 2" xfId="21733" xr:uid="{210241CE-A3E6-4411-B57B-99C8E133E210}"/>
    <cellStyle name="Normal 7 2 2 4 3 3" xfId="21734" xr:uid="{C46180D9-C579-4237-AD3A-96A610115F42}"/>
    <cellStyle name="Normal 7 2 2 4 4" xfId="21735" xr:uid="{40250671-04A1-40B1-B523-1CAAC0CBC35A}"/>
    <cellStyle name="Normal 7 2 2 4 5" xfId="21736" xr:uid="{C6208F30-81DA-4DCF-B1D3-08F1E98C5A93}"/>
    <cellStyle name="Normal 7 2 2 4 6" xfId="21737" xr:uid="{0B5C72A0-1EAF-4BF2-941E-F815F9DE3192}"/>
    <cellStyle name="Normal 7 2 2 4 7" xfId="21738" xr:uid="{57698621-DBDF-4144-AAD7-5341B45A7301}"/>
    <cellStyle name="Normal 7 2 2 5" xfId="21739" xr:uid="{43947654-6C1C-4053-9AC9-BD939D6EA253}"/>
    <cellStyle name="Normal 7 2 2 5 2" xfId="21740" xr:uid="{F289A347-607A-44EA-A794-6625A4015771}"/>
    <cellStyle name="Normal 7 2 2 5 2 2" xfId="21741" xr:uid="{5A6A8328-DD43-4A9E-B75E-0C39200D0540}"/>
    <cellStyle name="Normal 7 2 2 5 2 3" xfId="21742" xr:uid="{57AD0B14-36E1-48DD-A9E3-1468ECFA9E99}"/>
    <cellStyle name="Normal 7 2 2 5 3" xfId="21743" xr:uid="{69DAB9CF-8E81-4BF7-AE5B-3F4B43E652A8}"/>
    <cellStyle name="Normal 7 2 2 5 4" xfId="21744" xr:uid="{DDABE832-D476-415E-9FC5-33DA98042575}"/>
    <cellStyle name="Normal 7 2 2 6" xfId="21745" xr:uid="{6621BDB4-6950-40AB-B884-F40D0EB897BD}"/>
    <cellStyle name="Normal 7 2 2 6 2" xfId="21746" xr:uid="{3E552FE6-9026-4811-9AD9-40D973EE6C44}"/>
    <cellStyle name="Normal 7 2 2 6 2 2" xfId="21747" xr:uid="{D8424653-5364-40C1-8E89-097D1A9A9E67}"/>
    <cellStyle name="Normal 7 2 2 6 2 3" xfId="21748" xr:uid="{B40C3303-C200-4072-B58F-F8B19182B8AE}"/>
    <cellStyle name="Normal 7 2 2 6 3" xfId="21749" xr:uid="{524FFF37-0879-488C-A1AA-68AC1C4A8280}"/>
    <cellStyle name="Normal 7 2 2 6 4" xfId="21750" xr:uid="{77EC51E1-6A67-421D-A8FC-70A1DE0435A4}"/>
    <cellStyle name="Normal 7 2 2 7" xfId="21751" xr:uid="{0317EA3E-8E2B-49B6-B7EE-B6A8BE2F4AEB}"/>
    <cellStyle name="Normal 7 2 2 7 2" xfId="21752" xr:uid="{9728FE08-BB68-42A6-80B7-0BAAB3207A20}"/>
    <cellStyle name="Normal 7 2 2 7 3" xfId="21753" xr:uid="{FAAA7E75-FE3B-4C20-9785-A8830696E656}"/>
    <cellStyle name="Normal 7 2 2 8" xfId="21754" xr:uid="{13078B08-D26C-45EE-B957-13B5CF377C38}"/>
    <cellStyle name="Normal 7 2 2 8 2" xfId="21755" xr:uid="{45852708-38D8-481C-A06D-4A11F630A773}"/>
    <cellStyle name="Normal 7 2 2 8 3" xfId="21756" xr:uid="{22669FD3-C665-4BE7-BC60-2BA60C1DD7C8}"/>
    <cellStyle name="Normal 7 2 2 9" xfId="21757" xr:uid="{40BED57F-FE52-4C40-9083-E2C799FDB5B2}"/>
    <cellStyle name="Normal 7 2 3" xfId="2870" xr:uid="{B1A68E2F-F96D-4387-9012-8F0FFB1FE4F5}"/>
    <cellStyle name="Normal 7 2 3 10" xfId="21758" xr:uid="{3349A38C-3F3B-4359-961A-2565320EEA8A}"/>
    <cellStyle name="Normal 7 2 3 11" xfId="21759" xr:uid="{72CFBC95-BBB5-4626-A78C-69596652AE5E}"/>
    <cellStyle name="Normal 7 2 3 2" xfId="2871" xr:uid="{3B430A38-836E-4597-94E9-66CFEFB02AD2}"/>
    <cellStyle name="Normal 7 2 3 2 2" xfId="21760" xr:uid="{8E8760BB-3859-430C-8985-9BDA5AA09CF7}"/>
    <cellStyle name="Normal 7 2 3 2 2 2" xfId="21761" xr:uid="{F0BB660A-98D1-4A42-A26A-A809EFCC760E}"/>
    <cellStyle name="Normal 7 2 3 2 2 2 2" xfId="21762" xr:uid="{EE3643EB-179F-47C7-9C4B-48614E7ADCED}"/>
    <cellStyle name="Normal 7 2 3 2 2 2 3" xfId="21763" xr:uid="{AEA53021-3E9F-4593-AC38-4F92CF5F2DC1}"/>
    <cellStyle name="Normal 7 2 3 2 2 3" xfId="21764" xr:uid="{380D79E0-E087-4938-9F4D-8707B8154365}"/>
    <cellStyle name="Normal 7 2 3 2 2 4" xfId="21765" xr:uid="{7F4100C2-C95C-4D12-A0BB-E1D106B8CD02}"/>
    <cellStyle name="Normal 7 2 3 2 3" xfId="21766" xr:uid="{920DF67D-5ECB-48BA-9E8B-6F50C69E3352}"/>
    <cellStyle name="Normal 7 2 3 2 3 2" xfId="21767" xr:uid="{8D7C8FE0-1D23-4A22-AAF9-4624C42BAD4B}"/>
    <cellStyle name="Normal 7 2 3 2 3 3" xfId="21768" xr:uid="{65AB33D3-49C5-4B89-9780-FC5D72961ABB}"/>
    <cellStyle name="Normal 7 2 3 2 4" xfId="21769" xr:uid="{B2F6AA38-3512-4A3E-AA0E-79AC0B835FA4}"/>
    <cellStyle name="Normal 7 2 3 2 5" xfId="21770" xr:uid="{CFA7B3EA-0963-413A-9624-196C1ACFF971}"/>
    <cellStyle name="Normal 7 2 3 2 6" xfId="21771" xr:uid="{25858CAE-2D75-4C77-9091-DE30E95F42EA}"/>
    <cellStyle name="Normal 7 2 3 2 7" xfId="21772" xr:uid="{A81E665F-107F-4A7E-A287-0846976E7672}"/>
    <cellStyle name="Normal 7 2 3 3" xfId="2872" xr:uid="{9CFBE485-1265-469D-BBBB-57E1629F016F}"/>
    <cellStyle name="Normal 7 2 3 3 2" xfId="21773" xr:uid="{B0167997-DBF2-468A-9C65-E1645198B0DC}"/>
    <cellStyle name="Normal 7 2 3 3 2 2" xfId="21774" xr:uid="{D90FC359-F601-4197-95B2-952206056EFE}"/>
    <cellStyle name="Normal 7 2 3 3 2 2 2" xfId="21775" xr:uid="{BA11A902-E7C6-4EBA-B710-224472057D08}"/>
    <cellStyle name="Normal 7 2 3 3 2 2 3" xfId="21776" xr:uid="{AD99CC25-F1A8-45E4-950B-3260B0BE6C23}"/>
    <cellStyle name="Normal 7 2 3 3 2 3" xfId="21777" xr:uid="{F0F150A1-6698-4E9F-B157-C270B78B10A5}"/>
    <cellStyle name="Normal 7 2 3 3 2 4" xfId="21778" xr:uid="{0114BCEA-AA8C-4B65-B784-F1BCEB169CF4}"/>
    <cellStyle name="Normal 7 2 3 3 3" xfId="21779" xr:uid="{44E19084-E106-4522-843F-3CBCD1F607A5}"/>
    <cellStyle name="Normal 7 2 3 3 3 2" xfId="21780" xr:uid="{A529E8AB-D8FD-4BBE-9285-441965157342}"/>
    <cellStyle name="Normal 7 2 3 3 3 3" xfId="21781" xr:uid="{79774E46-4B8B-4B55-B8B2-FDA1EC413048}"/>
    <cellStyle name="Normal 7 2 3 3 4" xfId="21782" xr:uid="{2C7493ED-2590-4A70-8CC9-423F96520C67}"/>
    <cellStyle name="Normal 7 2 3 3 5" xfId="21783" xr:uid="{6967FB0A-B629-4798-863C-52B8DE021D82}"/>
    <cellStyle name="Normal 7 2 3 3 6" xfId="21784" xr:uid="{26E25B6F-7624-403E-83DD-EA637D675D1C}"/>
    <cellStyle name="Normal 7 2 3 3 7" xfId="21785" xr:uid="{6E4D1239-A62B-414D-90C2-14A8AE621380}"/>
    <cellStyle name="Normal 7 2 3 4" xfId="21786" xr:uid="{24CD34D8-15B0-40E2-AFDF-345D0A186207}"/>
    <cellStyle name="Normal 7 2 3 4 2" xfId="21787" xr:uid="{BF177EF2-7740-4BCD-AB64-8AF9EA718271}"/>
    <cellStyle name="Normal 7 2 3 4 2 2" xfId="21788" xr:uid="{7F91E370-2615-4444-992E-83C412F5A7A3}"/>
    <cellStyle name="Normal 7 2 3 4 2 3" xfId="21789" xr:uid="{C3F44F4A-CF5F-4879-BBF4-3ED349179770}"/>
    <cellStyle name="Normal 7 2 3 4 3" xfId="21790" xr:uid="{947DA352-510B-4D28-8BA4-73970438E1C1}"/>
    <cellStyle name="Normal 7 2 3 4 4" xfId="21791" xr:uid="{891AEC65-9A0C-4CE3-B2E5-580D804FF4B1}"/>
    <cellStyle name="Normal 7 2 3 5" xfId="21792" xr:uid="{BA273810-491E-4597-BEA0-1719E1AD9FC2}"/>
    <cellStyle name="Normal 7 2 3 5 2" xfId="21793" xr:uid="{6046312B-2644-444A-B594-DBAEC9964CFE}"/>
    <cellStyle name="Normal 7 2 3 5 2 2" xfId="21794" xr:uid="{BB8E1107-E4EF-4B2A-BC49-F48997500B6B}"/>
    <cellStyle name="Normal 7 2 3 5 2 3" xfId="21795" xr:uid="{A9761908-8CB0-44C9-97D7-AD3FFB06B80C}"/>
    <cellStyle name="Normal 7 2 3 5 3" xfId="21796" xr:uid="{4C34C4BF-D633-41D2-A273-4D23D22DAF2A}"/>
    <cellStyle name="Normal 7 2 3 5 4" xfId="21797" xr:uid="{5D1A90E1-84B7-49AE-BED0-7F990A200944}"/>
    <cellStyle name="Normal 7 2 3 6" xfId="21798" xr:uid="{8F67FA2B-945E-46ED-B648-5E21FD23CCD9}"/>
    <cellStyle name="Normal 7 2 3 6 2" xfId="21799" xr:uid="{A42F9DD0-C94C-4FA5-BAF1-14C6CEBD5DDC}"/>
    <cellStyle name="Normal 7 2 3 6 3" xfId="21800" xr:uid="{E64CF6F5-32F4-4718-B7E0-C15A2E711548}"/>
    <cellStyle name="Normal 7 2 3 7" xfId="21801" xr:uid="{387ABE0D-BDA4-4541-9355-77E2009BF4DA}"/>
    <cellStyle name="Normal 7 2 3 7 2" xfId="21802" xr:uid="{A71221B6-FD30-4C13-A74C-B36CAE25926F}"/>
    <cellStyle name="Normal 7 2 3 7 3" xfId="21803" xr:uid="{0FFC637A-6B80-4E9C-9B1A-65EF738C7A49}"/>
    <cellStyle name="Normal 7 2 3 8" xfId="21804" xr:uid="{43CEAF73-E2EF-4356-A1DD-6D4C52E0BC9F}"/>
    <cellStyle name="Normal 7 2 3 9" xfId="21805" xr:uid="{60D45539-671C-45C3-A029-7F5B4AC96686}"/>
    <cellStyle name="Normal 7 2 4" xfId="2873" xr:uid="{261E33BD-0AC6-4455-A2B0-26775B9DFC8D}"/>
    <cellStyle name="Normal 7 2 4 2" xfId="21806" xr:uid="{7EE4970C-79EB-46F7-B4EE-E73A8BB2633C}"/>
    <cellStyle name="Normal 7 2 4 2 2" xfId="21807" xr:uid="{C94A178C-E522-49C4-8FD5-C2C56AA492E8}"/>
    <cellStyle name="Normal 7 2 4 2 2 2" xfId="21808" xr:uid="{A1DA6854-ED9A-422B-A1AD-2855A4F29BD3}"/>
    <cellStyle name="Normal 7 2 4 2 2 3" xfId="21809" xr:uid="{A35F96A5-A3CF-4815-8931-3DB3813920F1}"/>
    <cellStyle name="Normal 7 2 4 2 3" xfId="21810" xr:uid="{FB593489-9A19-4A26-B17C-3D006A1AC72C}"/>
    <cellStyle name="Normal 7 2 4 2 4" xfId="21811" xr:uid="{15CD0387-5C98-42E9-B26A-7F5102C53B1E}"/>
    <cellStyle name="Normal 7 2 4 3" xfId="21812" xr:uid="{0493AB44-20C5-403B-B489-A0F62764807D}"/>
    <cellStyle name="Normal 7 2 4 3 2" xfId="21813" xr:uid="{FFBAF207-B112-48F5-919C-651872C72CD3}"/>
    <cellStyle name="Normal 7 2 4 3 3" xfId="21814" xr:uid="{0812D0DC-4177-4BCC-B583-4B8566E36D68}"/>
    <cellStyle name="Normal 7 2 4 4" xfId="21815" xr:uid="{DB313E0F-7CA5-4E1F-8D52-64135E364222}"/>
    <cellStyle name="Normal 7 2 4 5" xfId="21816" xr:uid="{70B942D0-EA40-4DE4-B9E7-9AA83E8185BD}"/>
    <cellStyle name="Normal 7 2 4 6" xfId="21817" xr:uid="{C1A7CE60-7F49-40F9-92DF-BB41BAA927FF}"/>
    <cellStyle name="Normal 7 2 4 7" xfId="21818" xr:uid="{3205C35F-33F7-4359-8311-F033BA52CCD1}"/>
    <cellStyle name="Normal 7 2 5" xfId="2874" xr:uid="{FFC428D3-633C-4473-ACA5-9D258877449D}"/>
    <cellStyle name="Normal 7 2 5 2" xfId="21819" xr:uid="{8B655D02-0FE4-4690-8CEB-8B7C3CF02E8A}"/>
    <cellStyle name="Normal 7 2 5 2 2" xfId="21820" xr:uid="{205D854F-2C7B-4531-9B2B-72556D173830}"/>
    <cellStyle name="Normal 7 2 5 2 2 2" xfId="21821" xr:uid="{A80819E7-9136-46E2-9770-851BC82F29CD}"/>
    <cellStyle name="Normal 7 2 5 2 2 3" xfId="21822" xr:uid="{7CCF341C-9F38-4A09-9093-CD2114198B10}"/>
    <cellStyle name="Normal 7 2 5 2 3" xfId="21823" xr:uid="{593DE0B6-ECFD-4B5C-B146-3728E95A4E2E}"/>
    <cellStyle name="Normal 7 2 5 2 4" xfId="21824" xr:uid="{71519D45-0547-4817-A763-0B610DBDB827}"/>
    <cellStyle name="Normal 7 2 5 3" xfId="21825" xr:uid="{0053CDB4-8294-455A-A63F-D480C2D706D3}"/>
    <cellStyle name="Normal 7 2 5 3 2" xfId="21826" xr:uid="{789A44F5-C897-4ED2-8D7C-5EE7BC9DEAE9}"/>
    <cellStyle name="Normal 7 2 5 3 3" xfId="21827" xr:uid="{704C40BF-812C-4BDE-A6BE-C9E478D82337}"/>
    <cellStyle name="Normal 7 2 5 4" xfId="21828" xr:uid="{DDA000B1-0765-42CC-83FF-AB734468FD57}"/>
    <cellStyle name="Normal 7 2 5 5" xfId="21829" xr:uid="{DD571F0D-7C6F-4B68-82C1-946475D6ED51}"/>
    <cellStyle name="Normal 7 2 5 6" xfId="21830" xr:uid="{1E5A837E-80A3-4D0A-8B3E-CDB83068FEB2}"/>
    <cellStyle name="Normal 7 2 5 7" xfId="21831" xr:uid="{C0C202BD-F449-4733-977D-F04113C24F9F}"/>
    <cellStyle name="Normal 7 2 6" xfId="21832" xr:uid="{FE71A077-FE6C-49D6-B743-676A6476A944}"/>
    <cellStyle name="Normal 7 2 6 2" xfId="21833" xr:uid="{B8B6D5BB-4468-4161-93B8-BC9A59C53B9F}"/>
    <cellStyle name="Normal 7 2 6 2 2" xfId="21834" xr:uid="{C9B2185F-3629-4855-9717-59C683C01405}"/>
    <cellStyle name="Normal 7 2 6 2 3" xfId="21835" xr:uid="{FAA85FF6-D4F9-4B41-BCAB-03390C169EAB}"/>
    <cellStyle name="Normal 7 2 6 3" xfId="21836" xr:uid="{FC2FF361-A88C-4081-8E4A-B92A191AF2C5}"/>
    <cellStyle name="Normal 7 2 6 4" xfId="21837" xr:uid="{0EDF9926-1E70-4D87-9323-F4C9EBAFD46F}"/>
    <cellStyle name="Normal 7 2 7" xfId="21838" xr:uid="{983E4EA4-E73D-4930-A59B-5B47C6699AF6}"/>
    <cellStyle name="Normal 7 2 7 2" xfId="21839" xr:uid="{F95B3FD4-9AB0-4683-928D-90A12DC58C69}"/>
    <cellStyle name="Normal 7 2 7 2 2" xfId="21840" xr:uid="{85150DD3-4503-4C28-8CC9-D6FC97043AA7}"/>
    <cellStyle name="Normal 7 2 7 2 3" xfId="21841" xr:uid="{DA05507D-48A0-43DA-BA73-F0D874BEC1A9}"/>
    <cellStyle name="Normal 7 2 7 3" xfId="21842" xr:uid="{93BCA7FF-489E-4B29-BE28-85A5CD7124BA}"/>
    <cellStyle name="Normal 7 2 7 4" xfId="21843" xr:uid="{1013613B-8573-42D0-8343-1C9A8A495A5D}"/>
    <cellStyle name="Normal 7 2 8" xfId="21844" xr:uid="{F31E5442-DF88-4C19-BC33-390CB60D20B7}"/>
    <cellStyle name="Normal 7 2 8 2" xfId="21845" xr:uid="{CD74C56F-EEEB-498E-8F3B-8355120189A7}"/>
    <cellStyle name="Normal 7 2 8 3" xfId="21846" xr:uid="{0112943D-0BF5-4582-9F38-022E4AA1BA92}"/>
    <cellStyle name="Normal 7 2 9" xfId="21847" xr:uid="{2ADD391B-AC23-4AD0-BFC9-F3AE37056866}"/>
    <cellStyle name="Normal 7 2 9 2" xfId="21848" xr:uid="{51F7F2F0-CB74-40B3-AE44-DD9E3DA98111}"/>
    <cellStyle name="Normal 7 2 9 3" xfId="21849" xr:uid="{55DF381A-DF29-4511-B504-CEDCCF969539}"/>
    <cellStyle name="Normal 7 3" xfId="2875" xr:uid="{592FD2CB-790C-4879-A388-1B08CA850240}"/>
    <cellStyle name="Normal 7 3 10" xfId="21850" xr:uid="{9E513481-1917-49F7-A3A8-F3743F6018DD}"/>
    <cellStyle name="Normal 7 3 11" xfId="21851" xr:uid="{2D421737-572D-4D78-86B9-086F97CFC101}"/>
    <cellStyle name="Normal 7 3 12" xfId="21852" xr:uid="{DBADD06C-A11E-41EC-97BE-EF2AAA024D45}"/>
    <cellStyle name="Normal 7 3 2" xfId="2876" xr:uid="{DAC6631B-5A0C-4AD9-9AEB-FB717E1465D1}"/>
    <cellStyle name="Normal 7 3 2 10" xfId="21853" xr:uid="{7BEB269F-9446-4A73-9B69-DDA988619CEA}"/>
    <cellStyle name="Normal 7 3 2 11" xfId="21854" xr:uid="{08B500B8-947D-4502-88D3-0B3AD118F8B5}"/>
    <cellStyle name="Normal 7 3 2 2" xfId="2877" xr:uid="{878706F8-8291-4F10-B35F-1FB158F41914}"/>
    <cellStyle name="Normal 7 3 2 2 2" xfId="21855" xr:uid="{DA110C49-8827-42DA-AB06-4ED4A07F7951}"/>
    <cellStyle name="Normal 7 3 2 2 2 2" xfId="21856" xr:uid="{E0CEF2F0-8E2C-4E4F-A124-1EBA6F92D296}"/>
    <cellStyle name="Normal 7 3 2 2 2 2 2" xfId="21857" xr:uid="{11B6E3F0-9055-48E2-93E4-3B48F926ACDF}"/>
    <cellStyle name="Normal 7 3 2 2 2 2 3" xfId="21858" xr:uid="{0C3AA62E-03FF-4CFC-93ED-59E297E183D7}"/>
    <cellStyle name="Normal 7 3 2 2 2 3" xfId="21859" xr:uid="{784B4A54-7892-4F31-9E4D-0F36AE9F1DB8}"/>
    <cellStyle name="Normal 7 3 2 2 2 4" xfId="21860" xr:uid="{CCEEF207-CD8A-4D5A-950A-77269056E7DF}"/>
    <cellStyle name="Normal 7 3 2 2 3" xfId="21861" xr:uid="{FC12EA35-A9D1-4E6A-AB7B-B4B343E23EFC}"/>
    <cellStyle name="Normal 7 3 2 2 3 2" xfId="21862" xr:uid="{8D6AD278-5FA0-4939-83F8-94A4B66EC149}"/>
    <cellStyle name="Normal 7 3 2 2 3 3" xfId="21863" xr:uid="{1376E078-188A-414F-A763-D5C6D0F66BA9}"/>
    <cellStyle name="Normal 7 3 2 2 4" xfId="21864" xr:uid="{62585642-5249-4818-B354-7ACD3C0FF1DB}"/>
    <cellStyle name="Normal 7 3 2 2 5" xfId="21865" xr:uid="{89F9ADAD-16EA-4518-A664-C18CA2EAE78E}"/>
    <cellStyle name="Normal 7 3 2 2 6" xfId="21866" xr:uid="{5B091F60-D9BB-4541-AA76-C6DF2F532152}"/>
    <cellStyle name="Normal 7 3 2 2 7" xfId="21867" xr:uid="{108C3DAE-7FA8-4258-B8EA-0F596986379A}"/>
    <cellStyle name="Normal 7 3 2 3" xfId="2878" xr:uid="{D009AC6D-F7AB-4A6C-9B9C-A93593A5DB8B}"/>
    <cellStyle name="Normal 7 3 2 3 2" xfId="21868" xr:uid="{4F3957BE-8DAE-42B3-B0A2-F1F38F8F0380}"/>
    <cellStyle name="Normal 7 3 2 3 2 2" xfId="21869" xr:uid="{F263B297-C2D2-4BF9-9B14-48EFE1E4BD1E}"/>
    <cellStyle name="Normal 7 3 2 3 2 2 2" xfId="21870" xr:uid="{4F0BEF55-A816-4804-B8D3-31EF6DBCBB54}"/>
    <cellStyle name="Normal 7 3 2 3 2 2 3" xfId="21871" xr:uid="{65D4E63E-A8A5-44F5-94AD-2466A886E8B6}"/>
    <cellStyle name="Normal 7 3 2 3 2 3" xfId="21872" xr:uid="{FFDAF2C3-1A56-48E6-A1D4-E09B60465CE5}"/>
    <cellStyle name="Normal 7 3 2 3 2 4" xfId="21873" xr:uid="{786719E0-8B6E-4D9C-8344-0337A231F759}"/>
    <cellStyle name="Normal 7 3 2 3 3" xfId="21874" xr:uid="{E45A72AB-5679-488D-9A54-852B17A27539}"/>
    <cellStyle name="Normal 7 3 2 3 3 2" xfId="21875" xr:uid="{6F46CE98-B3D6-4570-B86B-6959EF4EB28F}"/>
    <cellStyle name="Normal 7 3 2 3 3 3" xfId="21876" xr:uid="{BDE96D07-7C62-49EE-BF19-6A8CB40A0C98}"/>
    <cellStyle name="Normal 7 3 2 3 4" xfId="21877" xr:uid="{D85890E9-AA13-4FBA-A43D-1FB6EF95197E}"/>
    <cellStyle name="Normal 7 3 2 3 5" xfId="21878" xr:uid="{3A2211E2-7638-487D-B03F-4FB7F89B2B9A}"/>
    <cellStyle name="Normal 7 3 2 3 6" xfId="21879" xr:uid="{FF44D3E7-A959-44AC-872E-F2C4FB479CDF}"/>
    <cellStyle name="Normal 7 3 2 3 7" xfId="21880" xr:uid="{B9EFE0EC-8360-4886-97AE-A87F3BDBFC79}"/>
    <cellStyle name="Normal 7 3 2 4" xfId="21881" xr:uid="{C299337B-D579-4816-9802-297C8D198B5C}"/>
    <cellStyle name="Normal 7 3 2 4 2" xfId="21882" xr:uid="{3A3BED21-C034-46E5-96A1-910A7FC86F55}"/>
    <cellStyle name="Normal 7 3 2 4 2 2" xfId="21883" xr:uid="{8314B995-3D4D-439F-8CDA-39FA1E639A93}"/>
    <cellStyle name="Normal 7 3 2 4 2 3" xfId="21884" xr:uid="{2B0A3E4E-2710-4D72-8DB6-C1A3E50EDA42}"/>
    <cellStyle name="Normal 7 3 2 4 3" xfId="21885" xr:uid="{9E189866-98C5-42C3-807C-29167BFEB613}"/>
    <cellStyle name="Normal 7 3 2 4 4" xfId="21886" xr:uid="{A2B38C94-1B55-4679-9FD7-B5DD2BCFA8AA}"/>
    <cellStyle name="Normal 7 3 2 5" xfId="21887" xr:uid="{863092D1-6446-4EC2-944E-8D0E0BE001B1}"/>
    <cellStyle name="Normal 7 3 2 5 2" xfId="21888" xr:uid="{32FADFF9-4159-45A0-883C-8EA7D38949AF}"/>
    <cellStyle name="Normal 7 3 2 5 2 2" xfId="21889" xr:uid="{4835013A-6B5C-4E97-A687-9A808BD87F91}"/>
    <cellStyle name="Normal 7 3 2 5 2 3" xfId="21890" xr:uid="{67F99A21-6E1A-4BC9-A2E8-D1D479983043}"/>
    <cellStyle name="Normal 7 3 2 5 3" xfId="21891" xr:uid="{5A1564CD-F4D8-473A-8EF5-E07685A36A4C}"/>
    <cellStyle name="Normal 7 3 2 5 4" xfId="21892" xr:uid="{551BA882-FA10-481E-A554-7144A75CF37B}"/>
    <cellStyle name="Normal 7 3 2 6" xfId="21893" xr:uid="{AE1636E4-2DF4-4409-84FE-D3F243355D61}"/>
    <cellStyle name="Normal 7 3 2 6 2" xfId="21894" xr:uid="{A99565CA-C1C4-4868-832C-1761DDF70B49}"/>
    <cellStyle name="Normal 7 3 2 6 3" xfId="21895" xr:uid="{46BF37BE-2331-48FB-9EC2-822FD95E6847}"/>
    <cellStyle name="Normal 7 3 2 7" xfId="21896" xr:uid="{AA5DE2DD-F431-4579-8ED4-1E12A914E023}"/>
    <cellStyle name="Normal 7 3 2 7 2" xfId="21897" xr:uid="{C8DF3B38-B0A7-4E05-B355-0B186BB8D735}"/>
    <cellStyle name="Normal 7 3 2 7 3" xfId="21898" xr:uid="{135657B5-10BE-4BA2-9FEA-98D66B9FD031}"/>
    <cellStyle name="Normal 7 3 2 8" xfId="21899" xr:uid="{7F0894A1-B0F5-401F-9906-220C990C84CF}"/>
    <cellStyle name="Normal 7 3 2 9" xfId="21900" xr:uid="{7AA91062-E58C-4C63-86C8-A77FF7623011}"/>
    <cellStyle name="Normal 7 3 3" xfId="2879" xr:uid="{4C63E87F-AEEA-498B-9C57-81673F2B7A3C}"/>
    <cellStyle name="Normal 7 3 3 2" xfId="21901" xr:uid="{5715F682-4079-4656-9941-D5CD141F05A3}"/>
    <cellStyle name="Normal 7 3 3 2 2" xfId="21902" xr:uid="{37C06774-D761-490F-B301-884354687609}"/>
    <cellStyle name="Normal 7 3 3 2 2 2" xfId="21903" xr:uid="{F1D329B5-80BA-4AD2-A58C-89B47DBA872C}"/>
    <cellStyle name="Normal 7 3 3 2 2 3" xfId="21904" xr:uid="{1FE9BB83-7A6E-41AE-8D4E-BBCBAEAF3D4F}"/>
    <cellStyle name="Normal 7 3 3 2 3" xfId="21905" xr:uid="{DF95717B-F61B-4CC2-AADD-6262DA32A119}"/>
    <cellStyle name="Normal 7 3 3 2 4" xfId="21906" xr:uid="{09AF6F4B-4F67-4EE9-BFFD-7371F834D245}"/>
    <cellStyle name="Normal 7 3 3 3" xfId="21907" xr:uid="{80BB9FC6-C46D-4984-8027-EDBFA7608534}"/>
    <cellStyle name="Normal 7 3 3 3 2" xfId="21908" xr:uid="{9CDC1C30-E2D0-4751-9FA3-7BE14F955A66}"/>
    <cellStyle name="Normal 7 3 3 3 3" xfId="21909" xr:uid="{9D35A87B-00D9-42CA-B41A-1B0F25A70D7A}"/>
    <cellStyle name="Normal 7 3 3 4" xfId="21910" xr:uid="{3B21F47D-BD32-41E3-BD4A-C9D4179B4423}"/>
    <cellStyle name="Normal 7 3 3 5" xfId="21911" xr:uid="{2EF1F009-5493-40DB-BF42-8F56654770B3}"/>
    <cellStyle name="Normal 7 3 3 6" xfId="21912" xr:uid="{8F7FF99E-9351-4DAD-A5A9-7C515EDF7E40}"/>
    <cellStyle name="Normal 7 3 3 7" xfId="21913" xr:uid="{4BFF1C99-7909-45D6-8BBA-632319C6A499}"/>
    <cellStyle name="Normal 7 3 4" xfId="2880" xr:uid="{ACB5DAC6-975A-426D-8D28-4871B94C88EC}"/>
    <cellStyle name="Normal 7 3 4 2" xfId="21914" xr:uid="{27AB6768-0F07-486A-BA2C-6C1E7043C73A}"/>
    <cellStyle name="Normal 7 3 4 2 2" xfId="21915" xr:uid="{2CF95456-9F06-47B2-B829-2EF3482B09F9}"/>
    <cellStyle name="Normal 7 3 4 2 2 2" xfId="21916" xr:uid="{4CCB1279-30CF-4386-BEAE-3235506B2452}"/>
    <cellStyle name="Normal 7 3 4 2 2 3" xfId="21917" xr:uid="{EB7D7B1D-54AC-45FC-AA9D-13891D3CDFE6}"/>
    <cellStyle name="Normal 7 3 4 2 3" xfId="21918" xr:uid="{7A9354AD-361F-4746-931F-84F0CE0E46B0}"/>
    <cellStyle name="Normal 7 3 4 2 4" xfId="21919" xr:uid="{153C1F20-EFE3-4F17-ADC6-93F2B0A25CE1}"/>
    <cellStyle name="Normal 7 3 4 3" xfId="21920" xr:uid="{8F3F17B9-3287-4061-9338-CB3117609678}"/>
    <cellStyle name="Normal 7 3 4 3 2" xfId="21921" xr:uid="{AB225A04-A95B-4C5B-B09C-A74702D51649}"/>
    <cellStyle name="Normal 7 3 4 3 3" xfId="21922" xr:uid="{D07A232E-7980-4F92-B052-31714A543F0E}"/>
    <cellStyle name="Normal 7 3 4 4" xfId="21923" xr:uid="{01D89534-B358-47C2-BA47-D32547F8661E}"/>
    <cellStyle name="Normal 7 3 4 5" xfId="21924" xr:uid="{E32B1CA8-8944-4E86-8672-02603228914A}"/>
    <cellStyle name="Normal 7 3 4 6" xfId="21925" xr:uid="{F6D47B7D-DC53-439B-B8F3-EFA736BA7251}"/>
    <cellStyle name="Normal 7 3 4 7" xfId="21926" xr:uid="{6C29C2CD-04FE-4440-80CD-49A76E66F0B0}"/>
    <cellStyle name="Normal 7 3 5" xfId="21927" xr:uid="{9FD8F325-A31D-4EB9-B616-193C4853B3F0}"/>
    <cellStyle name="Normal 7 3 5 2" xfId="21928" xr:uid="{6EB92F72-CA46-4F19-B5DE-A04076224572}"/>
    <cellStyle name="Normal 7 3 5 2 2" xfId="21929" xr:uid="{3786ED01-8B0A-4403-8AB7-FF6FADE1A623}"/>
    <cellStyle name="Normal 7 3 5 2 3" xfId="21930" xr:uid="{6EAB1890-36D5-4B69-BB13-762DBC957519}"/>
    <cellStyle name="Normal 7 3 5 3" xfId="21931" xr:uid="{1C7298F7-1800-409A-968C-A521C422EA86}"/>
    <cellStyle name="Normal 7 3 5 4" xfId="21932" xr:uid="{DFA3BAE7-EBCA-47DA-9DB9-320580589271}"/>
    <cellStyle name="Normal 7 3 6" xfId="21933" xr:uid="{DDD1659C-A93C-4586-B0F7-471C58353835}"/>
    <cellStyle name="Normal 7 3 6 2" xfId="21934" xr:uid="{C60606C7-D611-4DB4-AC10-1DC921D1C113}"/>
    <cellStyle name="Normal 7 3 6 2 2" xfId="21935" xr:uid="{FEED4F31-B457-4A02-A0F6-FEB8F1D235C7}"/>
    <cellStyle name="Normal 7 3 6 2 3" xfId="21936" xr:uid="{D9943A4C-0FEB-42E1-BFF6-33613591781E}"/>
    <cellStyle name="Normal 7 3 6 3" xfId="21937" xr:uid="{1124A24A-30E0-4ED9-AB9B-60F8F9D965AA}"/>
    <cellStyle name="Normal 7 3 6 4" xfId="21938" xr:uid="{A8395E69-F2E0-4717-8F0B-5C76796B20BE}"/>
    <cellStyle name="Normal 7 3 7" xfId="21939" xr:uid="{55965E9A-1D03-49B3-A10D-DC14997C36FF}"/>
    <cellStyle name="Normal 7 3 7 2" xfId="21940" xr:uid="{D70868BF-59F7-4134-BE6D-FA18781021C1}"/>
    <cellStyle name="Normal 7 3 7 3" xfId="21941" xr:uid="{A5435C3E-9671-4267-8301-9BC1E3815946}"/>
    <cellStyle name="Normal 7 3 8" xfId="21942" xr:uid="{C3F6CD95-EA6E-4A63-9516-A5B463B07A3C}"/>
    <cellStyle name="Normal 7 3 8 2" xfId="21943" xr:uid="{44C22949-57FD-4F43-A2F2-02D7DE0F6FF2}"/>
    <cellStyle name="Normal 7 3 8 3" xfId="21944" xr:uid="{3F147599-DB22-4798-833B-B4EDD9676147}"/>
    <cellStyle name="Normal 7 3 9" xfId="21945" xr:uid="{566829A1-96EC-4E53-ABA0-83E68CF4F8AB}"/>
    <cellStyle name="Normal 7 4" xfId="2881" xr:uid="{92032E56-E6A6-40FB-9B29-DC6AA4C5A4B3}"/>
    <cellStyle name="Normal 7 4 10" xfId="21946" xr:uid="{07E35B0C-FACA-4265-802A-EF7D1F772E5C}"/>
    <cellStyle name="Normal 7 4 11" xfId="21947" xr:uid="{D420B168-2F7A-45B3-9C6E-8274ACECC4EA}"/>
    <cellStyle name="Normal 7 4 2" xfId="2882" xr:uid="{40F0E2C1-AB78-447C-882F-5D7FC9EAB84C}"/>
    <cellStyle name="Normal 7 4 2 2" xfId="21948" xr:uid="{1899CAD7-0978-4C14-AF8A-52705DD00C5F}"/>
    <cellStyle name="Normal 7 4 2 2 2" xfId="21949" xr:uid="{C777615E-13FA-42CA-A08E-22ADD39081B0}"/>
    <cellStyle name="Normal 7 4 2 2 2 2" xfId="21950" xr:uid="{E4046358-7E19-42C0-8FD9-A1C28165F4C9}"/>
    <cellStyle name="Normal 7 4 2 2 2 3" xfId="21951" xr:uid="{3782DF19-1F91-4E2F-9B98-022759E043E9}"/>
    <cellStyle name="Normal 7 4 2 2 3" xfId="21952" xr:uid="{718686AB-FF25-4D38-ABC8-1BC47BE7F6C9}"/>
    <cellStyle name="Normal 7 4 2 2 4" xfId="21953" xr:uid="{F2F4BD55-2EDE-444E-A0EF-20287CBAE0A6}"/>
    <cellStyle name="Normal 7 4 2 3" xfId="21954" xr:uid="{16F550C1-16E2-4AA9-8331-FF110EEC59A9}"/>
    <cellStyle name="Normal 7 4 2 3 2" xfId="21955" xr:uid="{1805A544-38B9-4A28-BE71-B222D40A7C97}"/>
    <cellStyle name="Normal 7 4 2 3 3" xfId="21956" xr:uid="{3D7F978B-FC63-4079-BB03-BC4E7CBED2CF}"/>
    <cellStyle name="Normal 7 4 2 4" xfId="21957" xr:uid="{F1759DC0-25FE-4224-B7EE-E1D1290A7EE7}"/>
    <cellStyle name="Normal 7 4 2 5" xfId="21958" xr:uid="{D5F1F4D4-5047-4751-91BB-8CE26A301EB9}"/>
    <cellStyle name="Normal 7 4 2 6" xfId="21959" xr:uid="{DD13C23C-A524-4E3B-B1EE-C0526968B6EE}"/>
    <cellStyle name="Normal 7 4 2 7" xfId="21960" xr:uid="{7D510D84-E724-45E9-836D-7E5EE5AEE7B4}"/>
    <cellStyle name="Normal 7 4 3" xfId="2883" xr:uid="{B822C232-933C-4F40-A0B3-51151ABA0F4A}"/>
    <cellStyle name="Normal 7 4 3 2" xfId="21961" xr:uid="{FE54F076-0059-4DEC-9919-410ACC74BD5C}"/>
    <cellStyle name="Normal 7 4 3 2 2" xfId="21962" xr:uid="{567388D1-1917-433F-9AEA-7C7E3DC99336}"/>
    <cellStyle name="Normal 7 4 3 2 2 2" xfId="21963" xr:uid="{4C31A7C5-2E80-40F3-93BD-4D2CA48D3AAE}"/>
    <cellStyle name="Normal 7 4 3 2 2 3" xfId="21964" xr:uid="{7A5FDCB8-505F-4213-93BC-FAD0AFB0E666}"/>
    <cellStyle name="Normal 7 4 3 2 3" xfId="21965" xr:uid="{A61110D6-9A73-446F-9304-7BF0F70CDC95}"/>
    <cellStyle name="Normal 7 4 3 2 4" xfId="21966" xr:uid="{814B2358-ADF8-483B-8B28-AEA6A3F68519}"/>
    <cellStyle name="Normal 7 4 3 3" xfId="21967" xr:uid="{4C10992A-8B68-47F9-83A0-FEA3D00B38BE}"/>
    <cellStyle name="Normal 7 4 3 3 2" xfId="21968" xr:uid="{02524871-0590-4AA0-AA4F-0C760EAC6EA5}"/>
    <cellStyle name="Normal 7 4 3 3 3" xfId="21969" xr:uid="{CA482502-1583-44ED-95A9-464C743BDA28}"/>
    <cellStyle name="Normal 7 4 3 4" xfId="21970" xr:uid="{1AC4FA06-A318-4714-B763-4A584A7A1EFE}"/>
    <cellStyle name="Normal 7 4 3 5" xfId="21971" xr:uid="{123EB693-6B6D-4984-A576-6DC400E4E5DE}"/>
    <cellStyle name="Normal 7 4 3 6" xfId="21972" xr:uid="{81D6EF82-BA17-4FAC-82C6-FA47E374FCB0}"/>
    <cellStyle name="Normal 7 4 3 7" xfId="21973" xr:uid="{2A710423-B502-429E-A743-0D7F9173927A}"/>
    <cellStyle name="Normal 7 4 4" xfId="21974" xr:uid="{50D1FA84-2746-44A2-9455-B55F3B666EC3}"/>
    <cellStyle name="Normal 7 4 4 2" xfId="21975" xr:uid="{86A21B19-7B66-4756-B180-DE943ABA0DBF}"/>
    <cellStyle name="Normal 7 4 4 2 2" xfId="21976" xr:uid="{855F228B-0F6B-49CC-BE54-AAC2C4BD7BCD}"/>
    <cellStyle name="Normal 7 4 4 2 3" xfId="21977" xr:uid="{B006BFE8-2DEF-485D-8FC2-D713307A1BB5}"/>
    <cellStyle name="Normal 7 4 4 3" xfId="21978" xr:uid="{826ADE09-327B-43E3-942A-EF68828A4A8B}"/>
    <cellStyle name="Normal 7 4 4 4" xfId="21979" xr:uid="{8C356C6C-D5AB-4B24-AC8A-BF0562DC602C}"/>
    <cellStyle name="Normal 7 4 5" xfId="21980" xr:uid="{8036BF4A-6AE8-4D63-AAFF-C83114D25790}"/>
    <cellStyle name="Normal 7 4 5 2" xfId="21981" xr:uid="{AEA32799-311C-41B0-A1D9-966845DC0F12}"/>
    <cellStyle name="Normal 7 4 5 2 2" xfId="21982" xr:uid="{82B6385C-00E8-4CA2-853E-52BBDBA1F26D}"/>
    <cellStyle name="Normal 7 4 5 2 3" xfId="21983" xr:uid="{C13D69BE-481B-4726-A69F-98FCD300BC0B}"/>
    <cellStyle name="Normal 7 4 5 3" xfId="21984" xr:uid="{EB6FC0DF-779E-4FA3-830C-8B19DFC6A2F8}"/>
    <cellStyle name="Normal 7 4 5 4" xfId="21985" xr:uid="{DB133D0C-4EAC-41E6-A66C-007958A762D9}"/>
    <cellStyle name="Normal 7 4 6" xfId="21986" xr:uid="{9250A881-6966-46A7-A3D7-B8916FE8216F}"/>
    <cellStyle name="Normal 7 4 6 2" xfId="21987" xr:uid="{96CE7955-9BF0-4415-978E-392873A19393}"/>
    <cellStyle name="Normal 7 4 6 3" xfId="21988" xr:uid="{246C0DA8-4C0F-44F2-8BED-0E6989A0A846}"/>
    <cellStyle name="Normal 7 4 7" xfId="21989" xr:uid="{23033E6C-6386-450B-B8D4-496755D88080}"/>
    <cellStyle name="Normal 7 4 7 2" xfId="21990" xr:uid="{EF8F0156-C075-46BB-94CA-4216AFA0ADDA}"/>
    <cellStyle name="Normal 7 4 7 3" xfId="21991" xr:uid="{168E9C44-28E4-4DAA-955E-454D95D33B44}"/>
    <cellStyle name="Normal 7 4 8" xfId="21992" xr:uid="{49CB06BE-976F-4EA4-988D-302EF5983032}"/>
    <cellStyle name="Normal 7 4 9" xfId="21993" xr:uid="{32ECD4A3-FBB8-42F9-B1D7-FCF37D0C6944}"/>
    <cellStyle name="Normal 7 5" xfId="2884" xr:uid="{186F1695-54ED-4547-BCC6-E9BAC70444B1}"/>
    <cellStyle name="Normal 7 5 2" xfId="21994" xr:uid="{9499BCC6-B7E6-4EAD-BF43-BF5D4F39E9EC}"/>
    <cellStyle name="Normal 7 5 2 2" xfId="21995" xr:uid="{666B2466-B1EF-488E-95F9-B712D963C8FB}"/>
    <cellStyle name="Normal 7 5 2 2 2" xfId="21996" xr:uid="{AAF003DD-F7EA-4C65-9364-A245A057D9D6}"/>
    <cellStyle name="Normal 7 5 2 2 3" xfId="21997" xr:uid="{76BD0B1D-4048-4F23-A167-EAF0A1FB0777}"/>
    <cellStyle name="Normal 7 5 2 3" xfId="21998" xr:uid="{A7989572-3002-4359-A378-82CFAB9C06AF}"/>
    <cellStyle name="Normal 7 5 2 4" xfId="21999" xr:uid="{12581811-9396-4584-B780-FC72F8A36BB9}"/>
    <cellStyle name="Normal 7 5 3" xfId="22000" xr:uid="{352AE06E-10DD-4653-8894-E05E93D2D81E}"/>
    <cellStyle name="Normal 7 5 3 2" xfId="22001" xr:uid="{388CBE36-2F4A-482A-89DE-DB196039A23A}"/>
    <cellStyle name="Normal 7 5 3 3" xfId="22002" xr:uid="{2743C116-15B5-4549-A031-79C0F4079AE8}"/>
    <cellStyle name="Normal 7 5 4" xfId="22003" xr:uid="{89054827-E5B6-476D-99ED-D3B96859658D}"/>
    <cellStyle name="Normal 7 5 5" xfId="22004" xr:uid="{287ACA79-B21B-4F73-8D7E-5383D6CF7A4E}"/>
    <cellStyle name="Normal 7 5 6" xfId="22005" xr:uid="{A5C7B56E-52B4-4704-8AA5-33CC52EDE059}"/>
    <cellStyle name="Normal 7 5 7" xfId="22006" xr:uid="{FB68AEBB-B939-49C2-B727-8FDDFE0DAFC4}"/>
    <cellStyle name="Normal 7 6" xfId="2885" xr:uid="{1E0ABDAD-65C3-4D82-AE99-746E1E2043E8}"/>
    <cellStyle name="Normal 7 6 2" xfId="22007" xr:uid="{10E36BD6-6A06-4022-8388-550C1D6AF0A4}"/>
    <cellStyle name="Normal 7 6 2 2" xfId="22008" xr:uid="{65F7764C-E1B6-4D12-85F8-5BCE6CEB785D}"/>
    <cellStyle name="Normal 7 6 2 2 2" xfId="22009" xr:uid="{C2A337D4-A57B-4BE6-9AA9-38548D7E3109}"/>
    <cellStyle name="Normal 7 6 2 2 3" xfId="22010" xr:uid="{DD4BBEAA-2B3D-4CCD-AFC9-9017B5421D1F}"/>
    <cellStyle name="Normal 7 6 2 3" xfId="22011" xr:uid="{A6451A1A-E7E5-4E1B-9A36-DF8C7AE68CB1}"/>
    <cellStyle name="Normal 7 6 2 4" xfId="22012" xr:uid="{26A99BA8-5DDB-4CE9-8D5E-7040DF604FFC}"/>
    <cellStyle name="Normal 7 6 3" xfId="22013" xr:uid="{09EF83A5-CCB1-4382-A2DA-30A76CCF7EC5}"/>
    <cellStyle name="Normal 7 6 3 2" xfId="22014" xr:uid="{9D323C4F-D8B5-4BF3-8776-BA1340329778}"/>
    <cellStyle name="Normal 7 6 3 3" xfId="22015" xr:uid="{DD0981ED-F42F-4E20-B636-896EE5C0469D}"/>
    <cellStyle name="Normal 7 6 4" xfId="22016" xr:uid="{E6121FBA-7B06-4FAF-9E4A-B1ABB6DD407E}"/>
    <cellStyle name="Normal 7 6 5" xfId="22017" xr:uid="{84480F61-43C4-4700-8805-80248B140A78}"/>
    <cellStyle name="Normal 7 6 6" xfId="22018" xr:uid="{B6AD8DA4-9880-4939-99B5-F5F23840F1B6}"/>
    <cellStyle name="Normal 7 6 7" xfId="22019" xr:uid="{FB3C4460-6A2A-4B50-AB6B-E6B04AF903E4}"/>
    <cellStyle name="Normal 7 7" xfId="22020" xr:uid="{8457DF7E-A0F5-4AF8-96AC-B921D040A109}"/>
    <cellStyle name="Normal 7 7 2" xfId="22021" xr:uid="{F45EB964-2CC4-46AC-9BED-4E487512B411}"/>
    <cellStyle name="Normal 7 7 2 2" xfId="22022" xr:uid="{09F22DB6-44CF-4A84-916A-C09D9A3A2A91}"/>
    <cellStyle name="Normal 7 7 2 3" xfId="22023" xr:uid="{59D58815-027B-41DA-B04F-C51F80DAA963}"/>
    <cellStyle name="Normal 7 7 3" xfId="22024" xr:uid="{3DACAD4E-34AF-4280-8E28-1739AAC76702}"/>
    <cellStyle name="Normal 7 7 4" xfId="22025" xr:uid="{F7D35CAB-6A74-42EC-9503-E3B8325EC211}"/>
    <cellStyle name="Normal 7 8" xfId="22026" xr:uid="{980EA00A-1F0F-459D-8986-A3CEC49917C0}"/>
    <cellStyle name="Normal 7 8 2" xfId="22027" xr:uid="{CC3F87FD-D1EB-4765-BCC8-7229A69A5970}"/>
    <cellStyle name="Normal 7 8 2 2" xfId="22028" xr:uid="{0392FC96-38B6-4CE2-9E6E-32C0E211058C}"/>
    <cellStyle name="Normal 7 8 2 3" xfId="22029" xr:uid="{0380A50E-B34E-478F-BFB6-532A968F0405}"/>
    <cellStyle name="Normal 7 8 3" xfId="22030" xr:uid="{CB68D9FE-4AEC-4685-BB7D-4B22CF1EDAB5}"/>
    <cellStyle name="Normal 7 8 4" xfId="22031" xr:uid="{25A429FF-DE69-4F01-BCF3-CA2E40F22A07}"/>
    <cellStyle name="Normal 7 9" xfId="22032" xr:uid="{0C181093-66AF-404D-89A8-4BE2DD0E07BA}"/>
    <cellStyle name="Normal 7 9 2" xfId="22033" xr:uid="{C9C95B93-7052-4B0C-9562-D06AB465B8FB}"/>
    <cellStyle name="Normal 7 9 3" xfId="22034" xr:uid="{1527AE58-43B7-44E9-8E31-B4601F30901E}"/>
    <cellStyle name="Normal 8" xfId="36" xr:uid="{00000000-0005-0000-0000-00003A000000}"/>
    <cellStyle name="Normal 8 2" xfId="2887" xr:uid="{B6FA58C9-DF6C-4941-943F-7714BB5522DC}"/>
    <cellStyle name="Normal 8 2 2" xfId="22035" xr:uid="{BC26B886-03D3-49E7-BE55-771484C70E46}"/>
    <cellStyle name="Normal 8 3" xfId="2888" xr:uid="{4766B318-AD75-4048-9A3C-FCD81939A6C7}"/>
    <cellStyle name="Normal 8 3 2" xfId="22036" xr:uid="{F418C8B1-112F-400E-BBD0-BE34F49F6EEA}"/>
    <cellStyle name="Normal 8 4" xfId="22037" xr:uid="{F1E5C986-B3CA-4C3A-9BE3-EFF48A181481}"/>
    <cellStyle name="Normal 8 4 2" xfId="22038" xr:uid="{DC9460C6-026A-4A09-9333-F2336DB4C9C6}"/>
    <cellStyle name="Normal 8 5" xfId="22039" xr:uid="{33070AD6-B4A8-4008-A98F-0D8163F00E77}"/>
    <cellStyle name="Normal 8 6" xfId="2886" xr:uid="{ACE28DB0-49D2-408E-9200-04FA79D3AAD2}"/>
    <cellStyle name="Normal 9" xfId="51" xr:uid="{00000000-0005-0000-0000-00003B000000}"/>
    <cellStyle name="Normal 9 10" xfId="22040" xr:uid="{9A10421D-2C46-44ED-A31A-BE70038CF8BA}"/>
    <cellStyle name="Normal 9 10 2" xfId="22041" xr:uid="{3A7D5275-BBAB-4103-AC1F-4B8A9E7F843C}"/>
    <cellStyle name="Normal 9 10 3" xfId="22042" xr:uid="{A887B09F-7481-4749-89E6-1CB31A17DDB5}"/>
    <cellStyle name="Normal 9 11" xfId="22043" xr:uid="{AE257296-48DD-421F-A8F0-EF4CA75CDF10}"/>
    <cellStyle name="Normal 9 12" xfId="22044" xr:uid="{AD9D0CCD-FA95-40C6-8D92-6E896BAC49E9}"/>
    <cellStyle name="Normal 9 13" xfId="22045" xr:uid="{3D6EF729-209B-49BC-947E-47189C084776}"/>
    <cellStyle name="Normal 9 14" xfId="22046" xr:uid="{4F796065-8CB2-48BC-BDF2-7D09BEAD9C80}"/>
    <cellStyle name="Normal 9 15" xfId="2889" xr:uid="{AFC77C4B-7E1B-480B-BFA1-D8E831EC4EFE}"/>
    <cellStyle name="Normal 9 2" xfId="2890" xr:uid="{261230B6-E8F4-4C4D-8B5E-A2F4A8A58D06}"/>
    <cellStyle name="Normal 9 2 10" xfId="22047" xr:uid="{FDD7C49A-FAD7-489B-99EE-37DFC897DAEE}"/>
    <cellStyle name="Normal 9 2 11" xfId="22048" xr:uid="{62967F8D-15B3-4395-A290-BB282084DB90}"/>
    <cellStyle name="Normal 9 2 12" xfId="22049" xr:uid="{EDF9361B-F891-4923-B0B6-B7345E9EE336}"/>
    <cellStyle name="Normal 9 2 13" xfId="22050" xr:uid="{EB4385AD-5865-4C16-B294-8E5B35923A7F}"/>
    <cellStyle name="Normal 9 2 2" xfId="2891" xr:uid="{D5B0B910-6494-4FEE-8848-E878467495A6}"/>
    <cellStyle name="Normal 9 2 2 10" xfId="22051" xr:uid="{6ADB91FB-0EF5-4B06-A58C-3BFCB08A3AFC}"/>
    <cellStyle name="Normal 9 2 2 11" xfId="22052" xr:uid="{73A67AF7-9EAA-4330-B132-2BBC6A0A5D37}"/>
    <cellStyle name="Normal 9 2 2 2" xfId="2892" xr:uid="{0A1130A3-30DC-425D-8980-2EAB42F889B4}"/>
    <cellStyle name="Normal 9 2 2 2 2" xfId="22053" xr:uid="{8D6480A7-CBE0-43E3-9462-AAEFB67340F4}"/>
    <cellStyle name="Normal 9 2 2 2 2 2" xfId="22054" xr:uid="{A956CE24-431B-45EB-862F-4D2E87DDE2CB}"/>
    <cellStyle name="Normal 9 2 2 2 2 2 2" xfId="22055" xr:uid="{F8BA555E-2B21-4C39-B5DA-9A8CBA313EAD}"/>
    <cellStyle name="Normal 9 2 2 2 2 2 3" xfId="22056" xr:uid="{A4F0345E-09D5-4761-8E41-E3FFA4950ED2}"/>
    <cellStyle name="Normal 9 2 2 2 2 3" xfId="22057" xr:uid="{4241025C-A136-4AE4-AC51-5E68E7BDEE57}"/>
    <cellStyle name="Normal 9 2 2 2 2 4" xfId="22058" xr:uid="{40FD9FB9-2AF0-4AAB-8068-206BEAAFBC14}"/>
    <cellStyle name="Normal 9 2 2 2 3" xfId="22059" xr:uid="{F9681F19-96C5-4157-868C-E4FED2322932}"/>
    <cellStyle name="Normal 9 2 2 2 3 2" xfId="22060" xr:uid="{8F21A113-FAE9-49D8-B8E3-2DB59BD3AC1B}"/>
    <cellStyle name="Normal 9 2 2 2 3 3" xfId="22061" xr:uid="{92C3D95D-8C56-4DB5-8CAF-2F83A2E891AC}"/>
    <cellStyle name="Normal 9 2 2 2 4" xfId="22062" xr:uid="{DDEDC5E7-16AF-426F-BE8A-58D1D8AA5706}"/>
    <cellStyle name="Normal 9 2 2 2 5" xfId="22063" xr:uid="{DC503706-8319-4CA7-B5E5-2DC2E69899D3}"/>
    <cellStyle name="Normal 9 2 2 2 6" xfId="22064" xr:uid="{AADF4B51-4A45-49F7-914F-0012CABA70A3}"/>
    <cellStyle name="Normal 9 2 2 2 7" xfId="22065" xr:uid="{9C047279-A89A-430B-B744-C15EC6216E49}"/>
    <cellStyle name="Normal 9 2 2 3" xfId="2893" xr:uid="{EB58A814-5C15-4E15-BDAB-CB38CB9651CD}"/>
    <cellStyle name="Normal 9 2 2 3 2" xfId="22066" xr:uid="{970DD965-5D0B-4507-A3B5-4B0A89A37359}"/>
    <cellStyle name="Normal 9 2 2 3 2 2" xfId="22067" xr:uid="{B1FD47B8-2C8E-4D31-AFC7-F2C323E864D3}"/>
    <cellStyle name="Normal 9 2 2 3 2 2 2" xfId="22068" xr:uid="{FE6194FC-27C6-450F-B3C1-4C5CDFD47474}"/>
    <cellStyle name="Normal 9 2 2 3 2 2 3" xfId="22069" xr:uid="{987632F0-1C16-4BCF-AACB-57A8AA97406B}"/>
    <cellStyle name="Normal 9 2 2 3 2 3" xfId="22070" xr:uid="{6035213D-160B-40D5-B0F3-1A4B4CE0AAB0}"/>
    <cellStyle name="Normal 9 2 2 3 2 4" xfId="22071" xr:uid="{AA8D6862-7115-40D6-833F-00DE66EED48C}"/>
    <cellStyle name="Normal 9 2 2 3 3" xfId="22072" xr:uid="{8FD2181B-E35F-418F-88F3-4BAA8A8C8F4E}"/>
    <cellStyle name="Normal 9 2 2 3 3 2" xfId="22073" xr:uid="{BF8A43D1-478F-4128-8FEC-02D57A8FD8A7}"/>
    <cellStyle name="Normal 9 2 2 3 3 3" xfId="22074" xr:uid="{509950A7-A636-4313-AC30-1E58DC01334A}"/>
    <cellStyle name="Normal 9 2 2 3 4" xfId="22075" xr:uid="{9E54C67D-BE89-4FF3-B8FE-A38D3433DE57}"/>
    <cellStyle name="Normal 9 2 2 3 5" xfId="22076" xr:uid="{E20B12A7-9231-4243-BE85-9F26DDA751C4}"/>
    <cellStyle name="Normal 9 2 2 3 6" xfId="22077" xr:uid="{10ABEEDC-FA7D-4F0C-BCD7-761B2638A069}"/>
    <cellStyle name="Normal 9 2 2 3 7" xfId="22078" xr:uid="{C234C4FE-A6A4-4194-B43A-E0F0E7A96B70}"/>
    <cellStyle name="Normal 9 2 2 4" xfId="22079" xr:uid="{C0778A16-C463-46C8-8646-34574621FBA8}"/>
    <cellStyle name="Normal 9 2 2 4 2" xfId="22080" xr:uid="{9ADC0470-66FE-4EFC-AEC7-ECBADC085327}"/>
    <cellStyle name="Normal 9 2 2 4 2 2" xfId="22081" xr:uid="{02FC9343-934E-49FB-97EC-20019E4AB82C}"/>
    <cellStyle name="Normal 9 2 2 4 2 3" xfId="22082" xr:uid="{CE2179F6-88CC-4E63-985C-3BCF7354FC0B}"/>
    <cellStyle name="Normal 9 2 2 4 3" xfId="22083" xr:uid="{D8B61DE2-7A20-4163-A17C-9F99E2155515}"/>
    <cellStyle name="Normal 9 2 2 4 4" xfId="22084" xr:uid="{646A6210-ED62-4145-9F69-8C06C5496923}"/>
    <cellStyle name="Normal 9 2 2 5" xfId="22085" xr:uid="{AAF299EB-4291-4937-A89F-F8AB4F039C7B}"/>
    <cellStyle name="Normal 9 2 2 5 2" xfId="22086" xr:uid="{32FCBB98-3253-4892-82F4-05984165FFCF}"/>
    <cellStyle name="Normal 9 2 2 5 2 2" xfId="22087" xr:uid="{DA67C754-4D3A-401F-8AE3-302D507E85B3}"/>
    <cellStyle name="Normal 9 2 2 5 2 3" xfId="22088" xr:uid="{527DC30D-041C-4ECF-AEB3-1B91FA00C5BE}"/>
    <cellStyle name="Normal 9 2 2 5 3" xfId="22089" xr:uid="{96CBF9BC-96D2-4650-8E54-E33841051828}"/>
    <cellStyle name="Normal 9 2 2 5 4" xfId="22090" xr:uid="{127F38A9-5203-487E-B6F1-FAEB1D94FF3F}"/>
    <cellStyle name="Normal 9 2 2 6" xfId="22091" xr:uid="{6647E1E2-E286-41A7-A769-544ED565A4E4}"/>
    <cellStyle name="Normal 9 2 2 6 2" xfId="22092" xr:uid="{1AD45083-18F9-4315-BFF1-51F5F7C0EAAD}"/>
    <cellStyle name="Normal 9 2 2 6 3" xfId="22093" xr:uid="{58887EAC-C80F-4DED-8DDE-C432B0310F55}"/>
    <cellStyle name="Normal 9 2 2 7" xfId="22094" xr:uid="{0684C6D2-150A-400A-8AFE-6E88F8BA8B54}"/>
    <cellStyle name="Normal 9 2 2 7 2" xfId="22095" xr:uid="{5E235208-411D-4729-8714-454417798F13}"/>
    <cellStyle name="Normal 9 2 2 7 3" xfId="22096" xr:uid="{5E70159D-22B5-4459-8BCD-63C4FEB76FC5}"/>
    <cellStyle name="Normal 9 2 2 8" xfId="22097" xr:uid="{1D6BFB54-2D2D-4046-A081-00DDF6502B86}"/>
    <cellStyle name="Normal 9 2 2 9" xfId="22098" xr:uid="{72ACDF37-A72C-4132-B446-3E822AD87E3B}"/>
    <cellStyle name="Normal 9 2 3" xfId="2894" xr:uid="{82A5B989-BD9F-49FA-AA62-E94EAFB94D9A}"/>
    <cellStyle name="Normal 9 2 3 10" xfId="22099" xr:uid="{8EFDE313-D368-456D-9901-78EF37D752F3}"/>
    <cellStyle name="Normal 9 2 3 11" xfId="22100" xr:uid="{FED39AB6-8EFE-4CC1-A2B7-CA69EE467AD5}"/>
    <cellStyle name="Normal 9 2 3 12" xfId="22101" xr:uid="{2AD0E815-1868-4AE7-9EF0-6D4913E1B895}"/>
    <cellStyle name="Normal 9 2 3 2" xfId="2895" xr:uid="{A71EECD0-EFA3-4D9B-AD2E-35CA4D16FEF0}"/>
    <cellStyle name="Normal 9 2 3 2 10" xfId="22102" xr:uid="{3DDAED47-F720-4A88-B70A-05556171CD28}"/>
    <cellStyle name="Normal 9 2 3 2 11" xfId="22103" xr:uid="{0165F88C-4115-4284-95B6-E053FCECF637}"/>
    <cellStyle name="Normal 9 2 3 2 12" xfId="22104" xr:uid="{A3181AA7-F9FD-4F45-AEC2-95CF82E94E73}"/>
    <cellStyle name="Normal 9 2 3 2 2" xfId="2896" xr:uid="{95C21085-EB40-474D-B519-CD53D13BAC9B}"/>
    <cellStyle name="Normal 9 2 3 2 2 10" xfId="22105" xr:uid="{5DF30011-4C84-4B6C-9CC9-DCF22AB8F89F}"/>
    <cellStyle name="Normal 9 2 3 2 2 11" xfId="22106" xr:uid="{29440440-59EB-415F-87F2-A2A2CADD556D}"/>
    <cellStyle name="Normal 9 2 3 2 2 12" xfId="22107" xr:uid="{EF65192E-0B31-440D-AD48-A9ACA156118B}"/>
    <cellStyle name="Normal 9 2 3 2 2 2" xfId="2897" xr:uid="{816816AA-14BE-4B35-B341-EC55FD2EFA84}"/>
    <cellStyle name="Normal 9 2 3 2 2 2 10" xfId="22108" xr:uid="{1188EB8B-B196-47BF-B5F4-F47D91E81315}"/>
    <cellStyle name="Normal 9 2 3 2 2 2 11" xfId="22109" xr:uid="{9080EB30-CDC1-42ED-880F-BCEFB173AD0A}"/>
    <cellStyle name="Normal 9 2 3 2 2 2 2" xfId="2898" xr:uid="{E4ADD9F3-16BB-4E4A-BB8E-084147945596}"/>
    <cellStyle name="Normal 9 2 3 2 2 2 2 2" xfId="5173" xr:uid="{0DAC02A2-64F2-4D17-8711-2C9E864AB22B}"/>
    <cellStyle name="Normal 9 2 3 2 2 2 2 2 2" xfId="22111" xr:uid="{43D9334A-0C99-47F2-A7C1-A810E032C473}"/>
    <cellStyle name="Normal 9 2 3 2 2 2 2 2 2 2" xfId="22112" xr:uid="{2BD2C606-9A34-43EE-BD4D-1C869FC9CD07}"/>
    <cellStyle name="Normal 9 2 3 2 2 2 2 2 2 3" xfId="22113" xr:uid="{E64536ED-DE6D-4081-B421-13A41D749197}"/>
    <cellStyle name="Normal 9 2 3 2 2 2 2 2 3" xfId="22114" xr:uid="{CD57F190-1F8D-4DB1-8E01-1499FD96BBA1}"/>
    <cellStyle name="Normal 9 2 3 2 2 2 2 2 4" xfId="22115" xr:uid="{95DBDECD-1BEE-4C9D-B33E-036469AE0FFF}"/>
    <cellStyle name="Normal 9 2 3 2 2 2 2 2 5" xfId="22110" xr:uid="{A34E537A-CC0E-4F10-BF98-05DBCED8A0AA}"/>
    <cellStyle name="Normal 9 2 3 2 2 2 2 3" xfId="22116" xr:uid="{047A7064-4612-46F0-AD6F-74E51ACB211E}"/>
    <cellStyle name="Normal 9 2 3 2 2 2 2 3 2" xfId="22117" xr:uid="{1B6DD5F4-F87B-4466-B50F-0620A0485E74}"/>
    <cellStyle name="Normal 9 2 3 2 2 2 2 3 2 2" xfId="22118" xr:uid="{48A96946-DAD4-4B92-A7DB-B830D8FB3F8B}"/>
    <cellStyle name="Normal 9 2 3 2 2 2 2 3 2 3" xfId="22119" xr:uid="{49F4D83A-277C-4D22-9928-9A842A4001F3}"/>
    <cellStyle name="Normal 9 2 3 2 2 2 2 3 3" xfId="22120" xr:uid="{22BD600C-0B00-4278-81F9-5E311E8CBEAD}"/>
    <cellStyle name="Normal 9 2 3 2 2 2 2 3 4" xfId="22121" xr:uid="{592E3389-3B3D-4522-A3FC-FB3C9F801951}"/>
    <cellStyle name="Normal 9 2 3 2 2 2 2 4" xfId="22122" xr:uid="{DF1D042E-38AC-4C8D-81E6-C508B82A7692}"/>
    <cellStyle name="Normal 9 2 3 2 2 2 2 4 2" xfId="22123" xr:uid="{30B82264-D2A0-4344-9A60-7EF124DEDA48}"/>
    <cellStyle name="Normal 9 2 3 2 2 2 2 4 3" xfId="22124" xr:uid="{E1DE3288-7FB3-4FC2-AA5E-AAF6D313DD4F}"/>
    <cellStyle name="Normal 9 2 3 2 2 2 2 5" xfId="22125" xr:uid="{837D8B3D-A341-4C59-B177-84E7BE7CE7F9}"/>
    <cellStyle name="Normal 9 2 3 2 2 2 2 5 2" xfId="22126" xr:uid="{9A591C49-15A0-410D-B0D1-EA9B8449A6D5}"/>
    <cellStyle name="Normal 9 2 3 2 2 2 2 5 3" xfId="22127" xr:uid="{0D261E57-C2EE-4926-814D-C336D8326CEC}"/>
    <cellStyle name="Normal 9 2 3 2 2 2 2 6" xfId="22128" xr:uid="{1F34129D-6A49-424C-A4D8-046EBC3603C3}"/>
    <cellStyle name="Normal 9 2 3 2 2 2 2 7" xfId="22129" xr:uid="{482678D5-8733-4F7E-998B-097E0A6F8362}"/>
    <cellStyle name="Normal 9 2 3 2 2 2 2 8" xfId="22130" xr:uid="{F2EBAEBC-5166-400A-AEDE-0A64AAD229BC}"/>
    <cellStyle name="Normal 9 2 3 2 2 2 2 9" xfId="22131" xr:uid="{00C5359D-356B-4341-8114-F1651A253F45}"/>
    <cellStyle name="Normal 9 2 3 2 2 2 3" xfId="5156" xr:uid="{1ACE681E-5CC0-495D-8C9E-86E8AEA735E5}"/>
    <cellStyle name="Normal 9 2 3 2 2 2 3 2" xfId="22133" xr:uid="{EDE94EAE-4737-4D16-830C-A8E10281DE92}"/>
    <cellStyle name="Normal 9 2 3 2 2 2 3 2 2" xfId="22134" xr:uid="{3F458715-0B66-4D4E-80D4-5D35356BFCD9}"/>
    <cellStyle name="Normal 9 2 3 2 2 2 3 2 2 2" xfId="22135" xr:uid="{BA0EFF77-C9E6-4510-89D0-71131E8B6CE4}"/>
    <cellStyle name="Normal 9 2 3 2 2 2 3 2 2 3" xfId="22136" xr:uid="{7F947BF7-3311-44D2-BFAE-AF1E6B6BF171}"/>
    <cellStyle name="Normal 9 2 3 2 2 2 3 2 3" xfId="22137" xr:uid="{C2700D95-DEF7-4C69-A7A9-4BE65B469102}"/>
    <cellStyle name="Normal 9 2 3 2 2 2 3 2 4" xfId="22138" xr:uid="{9536F35F-97B3-4AAB-AB00-A67D82D48B70}"/>
    <cellStyle name="Normal 9 2 3 2 2 2 3 3" xfId="22139" xr:uid="{E454D013-335B-44AC-BAD7-883C83643571}"/>
    <cellStyle name="Normal 9 2 3 2 2 2 3 3 2" xfId="22140" xr:uid="{64555EFA-F8A3-4337-A17D-8CB674B9C8CD}"/>
    <cellStyle name="Normal 9 2 3 2 2 2 3 3 3" xfId="22141" xr:uid="{2C8388D5-1A57-44FB-BA62-A807D75B787B}"/>
    <cellStyle name="Normal 9 2 3 2 2 2 3 4" xfId="22142" xr:uid="{C628E865-A061-4686-9EC7-567867A49263}"/>
    <cellStyle name="Normal 9 2 3 2 2 2 3 5" xfId="22143" xr:uid="{7277D716-889B-400A-90AA-726301DF5B38}"/>
    <cellStyle name="Normal 9 2 3 2 2 2 3 6" xfId="22132" xr:uid="{93719344-8825-4CB4-ABFD-3C8A17782FE4}"/>
    <cellStyle name="Normal 9 2 3 2 2 2 4" xfId="22144" xr:uid="{3DD4B17A-E0AF-4089-AD40-6BA1FACF8BE3}"/>
    <cellStyle name="Normal 9 2 3 2 2 2 4 2" xfId="22145" xr:uid="{EAD356A2-1971-4E7C-A866-377CEB7DF5AB}"/>
    <cellStyle name="Normal 9 2 3 2 2 2 4 2 2" xfId="22146" xr:uid="{E7EB3BE2-4ACA-45A2-A46F-4A6196BEFA85}"/>
    <cellStyle name="Normal 9 2 3 2 2 2 4 2 3" xfId="22147" xr:uid="{E2EBDF0A-ED12-4E4E-9C5B-5A1BD871F185}"/>
    <cellStyle name="Normal 9 2 3 2 2 2 4 3" xfId="22148" xr:uid="{B2953771-25EC-4702-BB6C-EF6404EA8C63}"/>
    <cellStyle name="Normal 9 2 3 2 2 2 4 4" xfId="22149" xr:uid="{6CA09DE1-CF3B-4B6E-B8FA-590E4B913649}"/>
    <cellStyle name="Normal 9 2 3 2 2 2 5" xfId="22150" xr:uid="{1F2A3332-592B-46AF-B5E4-6A0782B843D7}"/>
    <cellStyle name="Normal 9 2 3 2 2 2 5 2" xfId="22151" xr:uid="{85FF7347-0EFA-4967-9EBB-A9AF50572171}"/>
    <cellStyle name="Normal 9 2 3 2 2 2 5 2 2" xfId="22152" xr:uid="{9964094D-AF6A-44B8-B06F-8E5BE09D3C58}"/>
    <cellStyle name="Normal 9 2 3 2 2 2 5 2 3" xfId="22153" xr:uid="{E84BA4A3-F743-40A6-A147-4632B50E3B8F}"/>
    <cellStyle name="Normal 9 2 3 2 2 2 5 3" xfId="22154" xr:uid="{1E56A8CA-C504-40BD-9F5C-C6F30FE68028}"/>
    <cellStyle name="Normal 9 2 3 2 2 2 5 4" xfId="22155" xr:uid="{72AEF80B-5B82-4644-867E-18CB29554E12}"/>
    <cellStyle name="Normal 9 2 3 2 2 2 6" xfId="22156" xr:uid="{3E2A1C42-5C2C-4D38-A953-458A315BE428}"/>
    <cellStyle name="Normal 9 2 3 2 2 2 6 2" xfId="22157" xr:uid="{81DDE0BD-359F-4B89-A1E8-0F0C6314BA88}"/>
    <cellStyle name="Normal 9 2 3 2 2 2 6 3" xfId="22158" xr:uid="{0AF49EAD-C2A6-49D7-8ED6-C273C351C0CA}"/>
    <cellStyle name="Normal 9 2 3 2 2 2 7" xfId="22159" xr:uid="{9B86E202-CD56-4D6E-95A4-A868440B3507}"/>
    <cellStyle name="Normal 9 2 3 2 2 2 7 2" xfId="22160" xr:uid="{E876F927-4F41-4570-A4C6-0EB6BC382961}"/>
    <cellStyle name="Normal 9 2 3 2 2 2 7 3" xfId="22161" xr:uid="{45FEAFCB-18FE-4EA1-96E2-510BE9319195}"/>
    <cellStyle name="Normal 9 2 3 2 2 2 8" xfId="22162" xr:uid="{4A3F73FD-F6E6-491A-893E-453FF3DB5F9D}"/>
    <cellStyle name="Normal 9 2 3 2 2 2 9" xfId="22163" xr:uid="{F9EF5822-5712-42B1-A61F-BCE7B1C33F08}"/>
    <cellStyle name="Normal 9 2 3 2 2 3" xfId="5178" xr:uid="{E14C4C87-693A-429B-87E7-B407B9E7CEF3}"/>
    <cellStyle name="Normal 9 2 3 2 2 3 2" xfId="22165" xr:uid="{648D29A6-66CB-433B-98CB-8EA3621D81F6}"/>
    <cellStyle name="Normal 9 2 3 2 2 3 2 2" xfId="22166" xr:uid="{B1609030-05B5-4252-96B2-8F6B4B53C51C}"/>
    <cellStyle name="Normal 9 2 3 2 2 3 2 2 2" xfId="22167" xr:uid="{7A13FB64-574A-48FA-A850-75E4BC12390C}"/>
    <cellStyle name="Normal 9 2 3 2 2 3 2 2 3" xfId="22168" xr:uid="{AC5AB402-81BB-41BC-910F-7CC52E608AC5}"/>
    <cellStyle name="Normal 9 2 3 2 2 3 2 3" xfId="22169" xr:uid="{69E77EF8-9318-4EAC-A54A-2C651B10F09E}"/>
    <cellStyle name="Normal 9 2 3 2 2 3 2 4" xfId="22170" xr:uid="{3F59EAB2-F9B7-44FB-9DD2-35D7E86E6378}"/>
    <cellStyle name="Normal 9 2 3 2 2 3 3" xfId="22171" xr:uid="{36F9CE94-465B-418F-9D7E-C35E3BAA2918}"/>
    <cellStyle name="Normal 9 2 3 2 2 3 3 2" xfId="22172" xr:uid="{09A72629-138A-4184-8257-1DD60730E126}"/>
    <cellStyle name="Normal 9 2 3 2 2 3 3 3" xfId="22173" xr:uid="{29C275D4-88A8-4FFC-8775-208506F0D7F3}"/>
    <cellStyle name="Normal 9 2 3 2 2 3 4" xfId="22174" xr:uid="{08E785CB-D714-4779-B108-FBD3A973C68C}"/>
    <cellStyle name="Normal 9 2 3 2 2 3 5" xfId="22175" xr:uid="{F4F3046B-A937-4BEF-940A-D4571DD45AAE}"/>
    <cellStyle name="Normal 9 2 3 2 2 3 6" xfId="22164" xr:uid="{FC18AB5F-D860-46AC-82F9-582AD57999D7}"/>
    <cellStyle name="Normal 9 2 3 2 2 4" xfId="22176" xr:uid="{0DC01594-7CCC-41E8-B33D-D66F16834674}"/>
    <cellStyle name="Normal 9 2 3 2 2 4 2" xfId="22177" xr:uid="{91D2923E-BF80-4D90-86B8-552977D84E0C}"/>
    <cellStyle name="Normal 9 2 3 2 2 4 2 2" xfId="22178" xr:uid="{EDA50340-5358-43F7-A548-A85BC3C4C460}"/>
    <cellStyle name="Normal 9 2 3 2 2 4 2 2 2" xfId="22179" xr:uid="{83C2DFEA-EFFF-4EA9-89E5-8A834758D9EF}"/>
    <cellStyle name="Normal 9 2 3 2 2 4 2 2 3" xfId="22180" xr:uid="{2B4B33D3-7CE8-46CF-9E07-6A51E97BEBE9}"/>
    <cellStyle name="Normal 9 2 3 2 2 4 2 3" xfId="22181" xr:uid="{E7746F43-0B30-44BF-B36F-FF89127D2A96}"/>
    <cellStyle name="Normal 9 2 3 2 2 4 2 4" xfId="22182" xr:uid="{C46339AC-43DC-492F-ADF9-D11393CEC40A}"/>
    <cellStyle name="Normal 9 2 3 2 2 4 3" xfId="22183" xr:uid="{3B23B9DF-AC22-44B4-ACAB-16CBACFACE6C}"/>
    <cellStyle name="Normal 9 2 3 2 2 4 3 2" xfId="22184" xr:uid="{DDA42ED3-6FDB-46B7-B613-19CEF67449AB}"/>
    <cellStyle name="Normal 9 2 3 2 2 4 3 3" xfId="22185" xr:uid="{1D21CBB5-6ECA-4870-9FE5-1949C00028A8}"/>
    <cellStyle name="Normal 9 2 3 2 2 4 4" xfId="22186" xr:uid="{CC645DBD-EF2B-429F-8668-C9474561C74F}"/>
    <cellStyle name="Normal 9 2 3 2 2 4 5" xfId="22187" xr:uid="{8AC9A29B-1B07-4733-893E-2436AA957953}"/>
    <cellStyle name="Normal 9 2 3 2 2 5" xfId="22188" xr:uid="{B7971FC1-C3A5-46B2-8337-FD71B4403C45}"/>
    <cellStyle name="Normal 9 2 3 2 2 5 2" xfId="22189" xr:uid="{5F7CA727-0B0F-4B09-938A-8B480A02E834}"/>
    <cellStyle name="Normal 9 2 3 2 2 5 2 2" xfId="22190" xr:uid="{87EEDD50-BFE9-41BD-A62E-541D7FDDA295}"/>
    <cellStyle name="Normal 9 2 3 2 2 5 2 3" xfId="22191" xr:uid="{E5E3D69A-AD6E-4256-9DFF-60E1646A8D1F}"/>
    <cellStyle name="Normal 9 2 3 2 2 5 3" xfId="22192" xr:uid="{5D30EAD7-0472-489B-A6CC-2A028228CB36}"/>
    <cellStyle name="Normal 9 2 3 2 2 5 4" xfId="22193" xr:uid="{6EBADCB9-E8B5-41A9-8D04-81DCB2E05F93}"/>
    <cellStyle name="Normal 9 2 3 2 2 6" xfId="22194" xr:uid="{0ABBF863-79A9-4214-BC57-D042C5B03923}"/>
    <cellStyle name="Normal 9 2 3 2 2 6 2" xfId="22195" xr:uid="{0D9F8124-D845-460F-A191-2B7EC828A5D0}"/>
    <cellStyle name="Normal 9 2 3 2 2 6 2 2" xfId="22196" xr:uid="{A7F1F66D-D882-4FCC-8F21-222CB25208ED}"/>
    <cellStyle name="Normal 9 2 3 2 2 6 2 3" xfId="22197" xr:uid="{A23F587F-9895-44CA-9E20-DA7872AE65D6}"/>
    <cellStyle name="Normal 9 2 3 2 2 6 3" xfId="22198" xr:uid="{52469528-3E8D-4E2F-B19A-DD8C06F69399}"/>
    <cellStyle name="Normal 9 2 3 2 2 6 4" xfId="22199" xr:uid="{CF38CC92-98A6-4E9E-9432-0DBFAD72A9AA}"/>
    <cellStyle name="Normal 9 2 3 2 2 7" xfId="22200" xr:uid="{CEEB9DAA-0168-4EBE-A708-6B0FAB99D67C}"/>
    <cellStyle name="Normal 9 2 3 2 2 7 2" xfId="22201" xr:uid="{AD647F66-0CFC-4F44-9D65-BE37A6605CCF}"/>
    <cellStyle name="Normal 9 2 3 2 2 7 3" xfId="22202" xr:uid="{6399921E-E690-4F97-8156-7FB712EB0ADF}"/>
    <cellStyle name="Normal 9 2 3 2 2 8" xfId="22203" xr:uid="{7F78A8D0-657A-40CF-92C5-84421A8D467D}"/>
    <cellStyle name="Normal 9 2 3 2 2 8 2" xfId="22204" xr:uid="{F067F53F-42D8-4501-8C60-4009CFF77B54}"/>
    <cellStyle name="Normal 9 2 3 2 2 8 3" xfId="22205" xr:uid="{23FAB400-E16E-4A72-89C2-4BA51AB35156}"/>
    <cellStyle name="Normal 9 2 3 2 2 9" xfId="22206" xr:uid="{DDC92072-6B3A-42B2-8B90-AE02534A382B}"/>
    <cellStyle name="Normal 9 2 3 2 3" xfId="5182" xr:uid="{699BF14F-2B1B-48F2-984B-F7E3FDD331BF}"/>
    <cellStyle name="Normal 9 2 3 2 3 2" xfId="22208" xr:uid="{832E7AAC-2D29-4F5D-B89F-ADC89F5C9F71}"/>
    <cellStyle name="Normal 9 2 3 2 3 2 2" xfId="22209" xr:uid="{2ED57A26-CDDE-4EEA-9143-98269F9D500A}"/>
    <cellStyle name="Normal 9 2 3 2 3 2 2 2" xfId="22210" xr:uid="{AABA6C6F-8365-4FD4-97EA-FA970EEB45DC}"/>
    <cellStyle name="Normal 9 2 3 2 3 2 2 3" xfId="22211" xr:uid="{D385349B-E0F1-42EA-8BD7-5A2761AD2E73}"/>
    <cellStyle name="Normal 9 2 3 2 3 2 3" xfId="22212" xr:uid="{0C046807-267B-4019-88AF-5E0D626F019D}"/>
    <cellStyle name="Normal 9 2 3 2 3 2 4" xfId="22213" xr:uid="{11FA67CA-D5CB-4CD4-9059-068B76D2B378}"/>
    <cellStyle name="Normal 9 2 3 2 3 3" xfId="22214" xr:uid="{805B3B4F-C66E-4F08-8E0C-12057B7EEAFC}"/>
    <cellStyle name="Normal 9 2 3 2 3 3 2" xfId="22215" xr:uid="{1DACB8E9-020B-4608-81A5-8C39A3464D87}"/>
    <cellStyle name="Normal 9 2 3 2 3 3 3" xfId="22216" xr:uid="{0EB9E9C5-1678-43D4-9207-F34753218AD7}"/>
    <cellStyle name="Normal 9 2 3 2 3 4" xfId="22217" xr:uid="{464D4836-579A-4944-8D10-4F7AD0FF9F79}"/>
    <cellStyle name="Normal 9 2 3 2 3 5" xfId="22218" xr:uid="{157F77EF-CD9E-4948-A435-28667D23E205}"/>
    <cellStyle name="Normal 9 2 3 2 3 6" xfId="22207" xr:uid="{C0E9D184-98F1-4E8C-B5CF-67B08A54F27E}"/>
    <cellStyle name="Normal 9 2 3 2 4" xfId="22219" xr:uid="{18F413A0-0ED1-4433-B09C-E736B08D54A4}"/>
    <cellStyle name="Normal 9 2 3 2 4 2" xfId="22220" xr:uid="{4139E9E8-B16A-4A41-8033-1D466351F756}"/>
    <cellStyle name="Normal 9 2 3 2 4 2 2" xfId="22221" xr:uid="{DB3488B1-1B85-4125-8F87-4212887EA296}"/>
    <cellStyle name="Normal 9 2 3 2 4 2 2 2" xfId="22222" xr:uid="{44E37182-486B-4BF9-B017-1D64DEA3EA36}"/>
    <cellStyle name="Normal 9 2 3 2 4 2 2 3" xfId="22223" xr:uid="{CC1B3400-9195-452A-BDB7-7B14A4787700}"/>
    <cellStyle name="Normal 9 2 3 2 4 2 3" xfId="22224" xr:uid="{519907EB-F3D4-47AF-93DF-C1465C907E8E}"/>
    <cellStyle name="Normal 9 2 3 2 4 2 4" xfId="22225" xr:uid="{0E5E19D2-29F7-4733-A191-F94C403BE188}"/>
    <cellStyle name="Normal 9 2 3 2 4 3" xfId="22226" xr:uid="{24F0D0E3-1027-4044-8E34-71FBB61243D8}"/>
    <cellStyle name="Normal 9 2 3 2 4 3 2" xfId="22227" xr:uid="{D35CA86F-E490-4FCF-A838-D424AEA9EA32}"/>
    <cellStyle name="Normal 9 2 3 2 4 3 3" xfId="22228" xr:uid="{B73F8CDB-EE0E-462E-B38D-C711DACB3275}"/>
    <cellStyle name="Normal 9 2 3 2 4 4" xfId="22229" xr:uid="{701F0DF2-2B05-4993-982D-8A1CF6A5A498}"/>
    <cellStyle name="Normal 9 2 3 2 4 5" xfId="22230" xr:uid="{109D4996-6AE3-4663-AFC0-69794FB7A0FA}"/>
    <cellStyle name="Normal 9 2 3 2 5" xfId="22231" xr:uid="{9B737F9E-42D9-4B09-84FA-2AD28E794824}"/>
    <cellStyle name="Normal 9 2 3 2 5 2" xfId="22232" xr:uid="{50C2556E-069E-4775-894E-4B9E0F94080F}"/>
    <cellStyle name="Normal 9 2 3 2 5 2 2" xfId="22233" xr:uid="{4D2726D1-DC49-4051-9FC5-02B5C5CE20B3}"/>
    <cellStyle name="Normal 9 2 3 2 5 2 3" xfId="22234" xr:uid="{77D7BF63-192B-4D1C-94CA-09588852AEBC}"/>
    <cellStyle name="Normal 9 2 3 2 5 3" xfId="22235" xr:uid="{325C2112-CBB1-4ED0-B101-99033096BBAF}"/>
    <cellStyle name="Normal 9 2 3 2 5 4" xfId="22236" xr:uid="{89EAD550-D7FD-4DF1-BFF0-57B7BFBB7B34}"/>
    <cellStyle name="Normal 9 2 3 2 6" xfId="22237" xr:uid="{918003E6-8106-4487-A8CC-FFF54C2EB13D}"/>
    <cellStyle name="Normal 9 2 3 2 6 2" xfId="22238" xr:uid="{EFC4A8A1-5D9A-44FF-99D3-4DFD8BA541E6}"/>
    <cellStyle name="Normal 9 2 3 2 6 2 2" xfId="22239" xr:uid="{467847E5-4889-4FD5-9282-04B22DD74A5A}"/>
    <cellStyle name="Normal 9 2 3 2 6 2 3" xfId="22240" xr:uid="{9CB5218A-C88B-40AB-97DF-02A48482808B}"/>
    <cellStyle name="Normal 9 2 3 2 6 3" xfId="22241" xr:uid="{FFDF2833-B585-4A57-8A96-085757D82D52}"/>
    <cellStyle name="Normal 9 2 3 2 6 4" xfId="22242" xr:uid="{BDC629CB-60B0-48C3-8F80-5CD249AA59E7}"/>
    <cellStyle name="Normal 9 2 3 2 7" xfId="22243" xr:uid="{A225FADE-4FF9-4ADF-A465-D51AC29B9FF8}"/>
    <cellStyle name="Normal 9 2 3 2 7 2" xfId="22244" xr:uid="{2F92366A-E28E-4CC0-ADB5-14D4ECD25984}"/>
    <cellStyle name="Normal 9 2 3 2 7 3" xfId="22245" xr:uid="{DD500A07-BD30-40AE-BEF7-5A27F529CE5B}"/>
    <cellStyle name="Normal 9 2 3 2 8" xfId="22246" xr:uid="{101752A9-6DF6-43D3-AB1B-51FAAD0F2797}"/>
    <cellStyle name="Normal 9 2 3 2 8 2" xfId="22247" xr:uid="{C601C1B2-B86C-4915-8F2E-D0B8A364CFA3}"/>
    <cellStyle name="Normal 9 2 3 2 8 3" xfId="22248" xr:uid="{929AF902-0D4C-4FB6-A0BB-DCCB0C18F1AE}"/>
    <cellStyle name="Normal 9 2 3 2 9" xfId="22249" xr:uid="{3653894E-CFE6-4D7E-8D55-6EA07E5E00D6}"/>
    <cellStyle name="Normal 9 2 3 3" xfId="2899" xr:uid="{ABDC5427-9EA5-4B77-97FB-3759C4027EE9}"/>
    <cellStyle name="Normal 9 2 3 3 2" xfId="22250" xr:uid="{C3A78693-63A5-40F5-AC9B-03B347ECA823}"/>
    <cellStyle name="Normal 9 2 3 3 2 2" xfId="22251" xr:uid="{DB6921C6-4FDD-445E-9DE8-1EB08666569D}"/>
    <cellStyle name="Normal 9 2 3 3 2 2 2" xfId="22252" xr:uid="{66BE3D5C-2941-40DF-825F-E2953BD2E421}"/>
    <cellStyle name="Normal 9 2 3 3 2 2 3" xfId="22253" xr:uid="{E7B3204C-5392-4D09-A7F5-51AB85727758}"/>
    <cellStyle name="Normal 9 2 3 3 2 3" xfId="22254" xr:uid="{EE4C6B81-D22C-445D-9863-4CCA32DDC9DB}"/>
    <cellStyle name="Normal 9 2 3 3 2 4" xfId="22255" xr:uid="{AA167F90-75DD-4E7E-9807-8B1FF229012C}"/>
    <cellStyle name="Normal 9 2 3 3 3" xfId="22256" xr:uid="{68FF7222-0997-4A86-A995-0AF7DC48F7CA}"/>
    <cellStyle name="Normal 9 2 3 3 3 2" xfId="22257" xr:uid="{8CF6AD94-C4BE-459B-A644-8C827358864B}"/>
    <cellStyle name="Normal 9 2 3 3 3 3" xfId="22258" xr:uid="{85A82A8D-1850-4C7F-A4DC-A3299D16B652}"/>
    <cellStyle name="Normal 9 2 3 3 4" xfId="22259" xr:uid="{CE1FB1D8-D7F1-4498-AAE0-441DA9DB4F2C}"/>
    <cellStyle name="Normal 9 2 3 3 5" xfId="22260" xr:uid="{C723A72F-2348-4E16-9916-A603B63EEDD3}"/>
    <cellStyle name="Normal 9 2 3 3 6" xfId="22261" xr:uid="{0D52EF36-DBC6-4C9D-9E60-714FED4046E2}"/>
    <cellStyle name="Normal 9 2 3 3 7" xfId="22262" xr:uid="{28DAA4FB-84C8-4C57-BCC5-226666F85BEE}"/>
    <cellStyle name="Normal 9 2 3 4" xfId="2900" xr:uid="{D20CC0DC-FB69-4C13-B05B-29F9ED94DBA4}"/>
    <cellStyle name="Normal 9 2 3 4 2" xfId="22263" xr:uid="{D0C027CC-6E13-4224-8B1C-419C4D8B2542}"/>
    <cellStyle name="Normal 9 2 3 4 2 2" xfId="22264" xr:uid="{A4C82CCB-0113-4883-86C6-8549C3EFC766}"/>
    <cellStyle name="Normal 9 2 3 4 2 2 2" xfId="22265" xr:uid="{A320EBE2-2940-4658-857B-8865C99F6ED9}"/>
    <cellStyle name="Normal 9 2 3 4 2 2 3" xfId="22266" xr:uid="{84A96B72-26F5-433F-9C26-24796BCE854E}"/>
    <cellStyle name="Normal 9 2 3 4 2 3" xfId="22267" xr:uid="{18F9EAFD-3DE2-478C-8088-C52628963930}"/>
    <cellStyle name="Normal 9 2 3 4 2 4" xfId="22268" xr:uid="{F06B6BBA-52C8-45BC-A529-605B19426B51}"/>
    <cellStyle name="Normal 9 2 3 4 3" xfId="22269" xr:uid="{DEF35751-F2DF-4AB2-86A3-2BDD94CC2AEA}"/>
    <cellStyle name="Normal 9 2 3 4 3 2" xfId="22270" xr:uid="{5345A12A-A2B7-4652-AFDD-460CD413AF73}"/>
    <cellStyle name="Normal 9 2 3 4 3 3" xfId="22271" xr:uid="{8EE2266A-23B6-49A6-A21C-BB2F9B11DCD2}"/>
    <cellStyle name="Normal 9 2 3 4 4" xfId="22272" xr:uid="{F91BCCF7-D8FB-4DB8-A3F0-372ADB1F07D4}"/>
    <cellStyle name="Normal 9 2 3 4 5" xfId="22273" xr:uid="{1DADCABE-92AB-4CD9-A9B6-A4F8D493F953}"/>
    <cellStyle name="Normal 9 2 3 4 6" xfId="22274" xr:uid="{AE5C4C09-276C-4344-9D42-190B94A85A76}"/>
    <cellStyle name="Normal 9 2 3 4 7" xfId="22275" xr:uid="{80896677-EE06-4419-9352-8A78F9B8FAE6}"/>
    <cellStyle name="Normal 9 2 3 5" xfId="22276" xr:uid="{DC107863-D025-4F2E-B4B5-24EE5F727910}"/>
    <cellStyle name="Normal 9 2 3 5 2" xfId="22277" xr:uid="{0DBB2B64-C09D-4EFB-9B81-55B08B482D7D}"/>
    <cellStyle name="Normal 9 2 3 5 2 2" xfId="22278" xr:uid="{D17D67D3-6C05-4698-B20E-1CEF7F195A0E}"/>
    <cellStyle name="Normal 9 2 3 5 2 3" xfId="22279" xr:uid="{6DC2FE12-EA1F-4BE7-8E72-0260FC86F8BD}"/>
    <cellStyle name="Normal 9 2 3 5 3" xfId="22280" xr:uid="{29BE6067-87E7-4D87-AD0A-A7EB1324E869}"/>
    <cellStyle name="Normal 9 2 3 5 4" xfId="22281" xr:uid="{E27CD8BE-A91B-4C10-9AD0-FCDCD2B5C13A}"/>
    <cellStyle name="Normal 9 2 3 6" xfId="22282" xr:uid="{0E82082E-EF3B-45E5-B9EE-46F3214DFE09}"/>
    <cellStyle name="Normal 9 2 3 6 2" xfId="22283" xr:uid="{3E305035-DBEA-4B5C-9AB6-5E92218DB279}"/>
    <cellStyle name="Normal 9 2 3 6 2 2" xfId="22284" xr:uid="{FBBCC2B4-59C6-4F05-84FB-23C8358BC36F}"/>
    <cellStyle name="Normal 9 2 3 6 2 3" xfId="22285" xr:uid="{C4E3A7CB-0786-4188-9F72-C753C26DFCEC}"/>
    <cellStyle name="Normal 9 2 3 6 3" xfId="22286" xr:uid="{1BCB5444-A614-41F2-907E-2B73C60C14F0}"/>
    <cellStyle name="Normal 9 2 3 6 4" xfId="22287" xr:uid="{181500D7-2B46-4137-B678-99C66EAD2379}"/>
    <cellStyle name="Normal 9 2 3 7" xfId="22288" xr:uid="{174DC127-48F5-4D5D-81F1-C84F0A9933A0}"/>
    <cellStyle name="Normal 9 2 3 7 2" xfId="22289" xr:uid="{FDC28E7F-1FE8-45BC-B391-184E1D3A8F48}"/>
    <cellStyle name="Normal 9 2 3 7 3" xfId="22290" xr:uid="{1259BD82-0240-43C6-9B92-89EA0C46C77F}"/>
    <cellStyle name="Normal 9 2 3 8" xfId="22291" xr:uid="{E918A6AF-B86C-4F18-9408-336248516FEC}"/>
    <cellStyle name="Normal 9 2 3 8 2" xfId="22292" xr:uid="{A1979499-8399-425D-AAB3-0D5AB95E82CD}"/>
    <cellStyle name="Normal 9 2 3 8 3" xfId="22293" xr:uid="{EAA3E15F-2888-4974-8208-4E5D3E02E19E}"/>
    <cellStyle name="Normal 9 2 3 9" xfId="22294" xr:uid="{38F12A6E-1907-44FD-BBCE-356341FA4284}"/>
    <cellStyle name="Normal 9 2 4" xfId="2901" xr:uid="{83F339F1-5134-4198-9D6F-BDE9623D2806}"/>
    <cellStyle name="Normal 9 2 4 2" xfId="22295" xr:uid="{1FDED419-8C6C-4998-9E35-979F6F096CFF}"/>
    <cellStyle name="Normal 9 2 4 2 2" xfId="22296" xr:uid="{84513A53-1394-45B1-B87F-3A384DA360DA}"/>
    <cellStyle name="Normal 9 2 4 2 2 2" xfId="22297" xr:uid="{A3FAB1A8-A51B-4124-B1D6-0C4CB03C74A9}"/>
    <cellStyle name="Normal 9 2 4 2 2 3" xfId="22298" xr:uid="{E9C7F814-0016-497A-B1E3-B2265AD40AF6}"/>
    <cellStyle name="Normal 9 2 4 2 3" xfId="22299" xr:uid="{0C5C49EA-2EE0-4407-93B0-1B8F4196BA87}"/>
    <cellStyle name="Normal 9 2 4 2 4" xfId="22300" xr:uid="{0F1F11FF-7EAB-4357-99F4-A09614F5E5B2}"/>
    <cellStyle name="Normal 9 2 4 3" xfId="22301" xr:uid="{D4D85357-2E18-4475-9D7B-D19BF843129A}"/>
    <cellStyle name="Normal 9 2 4 3 2" xfId="22302" xr:uid="{667A4860-4F1F-45F2-B248-BF47DF54818B}"/>
    <cellStyle name="Normal 9 2 4 3 3" xfId="22303" xr:uid="{2461F4CE-93DC-4161-A5B8-2D97C286E44E}"/>
    <cellStyle name="Normal 9 2 4 4" xfId="22304" xr:uid="{B3277C4B-65E7-4707-B22B-7CAC2D02CCF8}"/>
    <cellStyle name="Normal 9 2 4 5" xfId="22305" xr:uid="{1894FED3-1D4B-4CBD-9562-8E0016D7F866}"/>
    <cellStyle name="Normal 9 2 4 6" xfId="22306" xr:uid="{0A090207-4079-4C94-BB2C-43C6D0FCA64E}"/>
    <cellStyle name="Normal 9 2 4 7" xfId="22307" xr:uid="{DA4675D7-674C-4762-9739-B9B2A02DB429}"/>
    <cellStyle name="Normal 9 2 5" xfId="2902" xr:uid="{8C5B664F-1B04-46C1-91A3-A941868DB94C}"/>
    <cellStyle name="Normal 9 2 5 2" xfId="22308" xr:uid="{CB29A000-FC2B-4A8B-A3FB-6961EA677AE4}"/>
    <cellStyle name="Normal 9 2 5 2 2" xfId="22309" xr:uid="{6F2EF57B-76F8-4F05-8209-B8907E7D72E2}"/>
    <cellStyle name="Normal 9 2 5 2 2 2" xfId="22310" xr:uid="{230C0628-7611-4C0F-82FB-A7804B8AE3B2}"/>
    <cellStyle name="Normal 9 2 5 2 2 3" xfId="22311" xr:uid="{B0ABB32D-1589-4277-AE10-48A1D5DC3521}"/>
    <cellStyle name="Normal 9 2 5 2 3" xfId="22312" xr:uid="{5C4163A1-8297-4860-9AE0-F1D5E2E76BA0}"/>
    <cellStyle name="Normal 9 2 5 2 4" xfId="22313" xr:uid="{83DF5B10-8D26-488A-B866-333BABEE9579}"/>
    <cellStyle name="Normal 9 2 5 3" xfId="22314" xr:uid="{4EDB9454-02F2-4984-80B9-11089E4921F4}"/>
    <cellStyle name="Normal 9 2 5 3 2" xfId="22315" xr:uid="{728F25D2-3EEE-4DB6-BD45-6D4FE2A70F1B}"/>
    <cellStyle name="Normal 9 2 5 3 3" xfId="22316" xr:uid="{BA08AA66-7EE6-416D-8440-88A52B52BB70}"/>
    <cellStyle name="Normal 9 2 5 4" xfId="22317" xr:uid="{CA2FAE49-6514-4988-8057-CC9A470DA9D0}"/>
    <cellStyle name="Normal 9 2 5 5" xfId="22318" xr:uid="{BFBE0012-AEF9-4DBE-9F5C-097E901408A5}"/>
    <cellStyle name="Normal 9 2 5 6" xfId="22319" xr:uid="{F4FE5F56-9BAF-46F3-BBE3-59D0A54E957C}"/>
    <cellStyle name="Normal 9 2 5 7" xfId="22320" xr:uid="{C9F26251-B086-4D40-81B0-486D1FDDA618}"/>
    <cellStyle name="Normal 9 2 6" xfId="22321" xr:uid="{7613CE18-DF28-4462-843D-F61A3E97AF04}"/>
    <cellStyle name="Normal 9 2 6 2" xfId="22322" xr:uid="{2AD1C230-0162-4B62-8313-26AEC97A0DA5}"/>
    <cellStyle name="Normal 9 2 6 2 2" xfId="22323" xr:uid="{5BF14093-D19C-417E-82F5-7C964C93EE79}"/>
    <cellStyle name="Normal 9 2 6 2 3" xfId="22324" xr:uid="{9519B2C5-A94B-441C-B816-6EF747824337}"/>
    <cellStyle name="Normal 9 2 6 3" xfId="22325" xr:uid="{0D264E75-578A-40A7-8D1D-F00AEBC8FDBF}"/>
    <cellStyle name="Normal 9 2 6 4" xfId="22326" xr:uid="{96CD98B2-E444-4331-A2CA-4CA43ED1FB7A}"/>
    <cellStyle name="Normal 9 2 7" xfId="22327" xr:uid="{06FB0CF0-142A-4EFD-B905-CB66831514AB}"/>
    <cellStyle name="Normal 9 2 7 2" xfId="22328" xr:uid="{4241BEFE-FB4E-4F9E-988A-6DC77D5A37E6}"/>
    <cellStyle name="Normal 9 2 7 2 2" xfId="22329" xr:uid="{008E2155-96A0-4D0C-94EE-DFC3F03F239F}"/>
    <cellStyle name="Normal 9 2 7 2 3" xfId="22330" xr:uid="{361214BD-6332-4289-B3B7-9CC78D27C374}"/>
    <cellStyle name="Normal 9 2 7 3" xfId="22331" xr:uid="{E5DCC7C4-581E-4F24-A55F-89900864A797}"/>
    <cellStyle name="Normal 9 2 7 4" xfId="22332" xr:uid="{49CE4DC9-C27D-4204-A13F-6A7DC594BF45}"/>
    <cellStyle name="Normal 9 2 8" xfId="22333" xr:uid="{602A5654-1EE4-4928-BDA3-E40CD0A1BDF4}"/>
    <cellStyle name="Normal 9 2 8 2" xfId="22334" xr:uid="{E0C85366-F620-4BAB-8B34-6377E139630A}"/>
    <cellStyle name="Normal 9 2 8 3" xfId="22335" xr:uid="{A36CA4A6-5C12-47C6-B92B-F63BECEFCC88}"/>
    <cellStyle name="Normal 9 2 9" xfId="22336" xr:uid="{3D394CB8-38A4-4859-A32F-33B6463D2F68}"/>
    <cellStyle name="Normal 9 2 9 2" xfId="22337" xr:uid="{E9BC7042-2ED0-4BF9-A113-9A5C093C0C8F}"/>
    <cellStyle name="Normal 9 2 9 3" xfId="22338" xr:uid="{13C023C6-2EF3-4599-B6CA-337514EB15A4}"/>
    <cellStyle name="Normal 9 3" xfId="2903" xr:uid="{285812A6-A56D-48D0-B414-AED940C73B28}"/>
    <cellStyle name="Normal 9 3 10" xfId="22339" xr:uid="{7960798E-A45B-4424-96CE-84E32A34734B}"/>
    <cellStyle name="Normal 9 3 11" xfId="22340" xr:uid="{AC91B361-17A1-4FA4-8E8B-6F0662CF1A50}"/>
    <cellStyle name="Normal 9 3 2" xfId="2904" xr:uid="{54626716-97BF-4E85-92D4-5177AD27C976}"/>
    <cellStyle name="Normal 9 3 2 2" xfId="22341" xr:uid="{DB1E37C2-323B-4713-9649-955A3EF617E9}"/>
    <cellStyle name="Normal 9 3 2 2 2" xfId="22342" xr:uid="{5CDEE789-D612-461D-92E4-6D53AC91EA79}"/>
    <cellStyle name="Normal 9 3 2 2 2 2" xfId="22343" xr:uid="{26D669D7-3546-4A99-812E-C34DB9D5BC47}"/>
    <cellStyle name="Normal 9 3 2 2 2 3" xfId="22344" xr:uid="{05708FAB-1B4B-4F65-8DDC-C6287B02D02F}"/>
    <cellStyle name="Normal 9 3 2 2 3" xfId="22345" xr:uid="{D28FC8B2-2C6B-4831-AFB9-D74F93D02EE0}"/>
    <cellStyle name="Normal 9 3 2 2 4" xfId="22346" xr:uid="{0C53311F-3248-4ECE-92B5-C33DC22A6ED8}"/>
    <cellStyle name="Normal 9 3 2 3" xfId="22347" xr:uid="{653A87D5-FF32-405E-93AB-A15F1A621E0D}"/>
    <cellStyle name="Normal 9 3 2 3 2" xfId="22348" xr:uid="{349F704D-C851-4D54-98AA-FD5104EF65A5}"/>
    <cellStyle name="Normal 9 3 2 3 3" xfId="22349" xr:uid="{59BCA6F4-F786-4E68-8498-F8752FE008A0}"/>
    <cellStyle name="Normal 9 3 2 4" xfId="22350" xr:uid="{AA17D8CC-F017-485B-9499-BB7F2274CE6F}"/>
    <cellStyle name="Normal 9 3 2 5" xfId="22351" xr:uid="{8405DBCB-3C00-4C8B-AD12-110F7A14313B}"/>
    <cellStyle name="Normal 9 3 2 6" xfId="22352" xr:uid="{81D6F924-EFF3-4BE8-A060-0313433CB084}"/>
    <cellStyle name="Normal 9 3 2 7" xfId="22353" xr:uid="{32B4A6E8-C871-4687-B2C3-B6D75A23D562}"/>
    <cellStyle name="Normal 9 3 3" xfId="2905" xr:uid="{BAD4EF59-897B-4A21-B23E-D1A41741DE6F}"/>
    <cellStyle name="Normal 9 3 3 2" xfId="22354" xr:uid="{0B2ABA99-E70B-4E66-8032-5786F4F11570}"/>
    <cellStyle name="Normal 9 3 3 2 2" xfId="22355" xr:uid="{E74BC15F-2BCD-4F91-B85D-01F85E14FA73}"/>
    <cellStyle name="Normal 9 3 3 2 2 2" xfId="22356" xr:uid="{F6FF92FE-194E-451E-B8E6-F5671BB3189A}"/>
    <cellStyle name="Normal 9 3 3 2 2 3" xfId="22357" xr:uid="{5D9E3089-938D-4BDC-B1E4-2EC5AB3B203B}"/>
    <cellStyle name="Normal 9 3 3 2 3" xfId="22358" xr:uid="{2026BE88-CEEE-4784-9B76-B317CAA03B78}"/>
    <cellStyle name="Normal 9 3 3 2 4" xfId="22359" xr:uid="{9FAD2C2D-9E72-4374-AC56-24600E47CF77}"/>
    <cellStyle name="Normal 9 3 3 3" xfId="22360" xr:uid="{124DD219-C5EE-47DB-8CD1-930FB466CC17}"/>
    <cellStyle name="Normal 9 3 3 3 2" xfId="22361" xr:uid="{6775862B-1933-45E4-B71E-84E89D6BA862}"/>
    <cellStyle name="Normal 9 3 3 3 3" xfId="22362" xr:uid="{F6A8BF86-A87F-4B41-98EF-E4E076BA2954}"/>
    <cellStyle name="Normal 9 3 3 4" xfId="22363" xr:uid="{C1F7191D-60E5-47F1-915F-227E9F549A8C}"/>
    <cellStyle name="Normal 9 3 3 5" xfId="22364" xr:uid="{7B99DDD6-14F0-43FC-A0F2-67D5593DDEE8}"/>
    <cellStyle name="Normal 9 3 3 6" xfId="22365" xr:uid="{D9F6C1E0-42FB-4EA9-918D-2C82F41E8784}"/>
    <cellStyle name="Normal 9 3 3 7" xfId="22366" xr:uid="{B08EECED-3886-4D1C-8C59-EEBF67A87B0A}"/>
    <cellStyle name="Normal 9 3 4" xfId="22367" xr:uid="{29A2B35C-9E35-4DF3-A1E4-FF2FF6E832C5}"/>
    <cellStyle name="Normal 9 3 4 2" xfId="22368" xr:uid="{45F0FC4A-F187-4D0F-AB92-AB5BDC1A2C33}"/>
    <cellStyle name="Normal 9 3 4 2 2" xfId="22369" xr:uid="{6D813525-7529-42E3-84C2-700AA03670C5}"/>
    <cellStyle name="Normal 9 3 4 2 3" xfId="22370" xr:uid="{1FBDFE20-764A-430E-BCBD-1FBCB74F3D7B}"/>
    <cellStyle name="Normal 9 3 4 3" xfId="22371" xr:uid="{CA30257D-09D5-47D2-866E-9886DF34B778}"/>
    <cellStyle name="Normal 9 3 4 4" xfId="22372" xr:uid="{1C365E81-5B79-43AF-8161-105ED129E6B3}"/>
    <cellStyle name="Normal 9 3 5" xfId="22373" xr:uid="{72FF2722-A0EE-4377-B49A-98AC23B95F4D}"/>
    <cellStyle name="Normal 9 3 5 2" xfId="22374" xr:uid="{D71AD78F-DCF7-4333-A81D-EE2DD0E1A06E}"/>
    <cellStyle name="Normal 9 3 5 2 2" xfId="22375" xr:uid="{5DA418C6-D8C1-4839-947B-7C14FAD256C7}"/>
    <cellStyle name="Normal 9 3 5 2 3" xfId="22376" xr:uid="{F40B5F56-18ED-4E00-9A94-88ED5DDA5CA1}"/>
    <cellStyle name="Normal 9 3 5 3" xfId="22377" xr:uid="{A11DB188-4139-4843-A5C7-EF948273AAFA}"/>
    <cellStyle name="Normal 9 3 5 4" xfId="22378" xr:uid="{941F01E6-D25B-4143-B818-99347F9610CA}"/>
    <cellStyle name="Normal 9 3 6" xfId="22379" xr:uid="{DD565EC4-7883-4069-98F3-6848EEA063AE}"/>
    <cellStyle name="Normal 9 3 6 2" xfId="22380" xr:uid="{86566757-54B9-4A0D-A0FF-2DDBE914EBD0}"/>
    <cellStyle name="Normal 9 3 6 3" xfId="22381" xr:uid="{354BCE06-7AFE-45D4-9834-24D46BAF32B5}"/>
    <cellStyle name="Normal 9 3 7" xfId="22382" xr:uid="{FA7D8C42-E75A-4835-9985-45C0475246F4}"/>
    <cellStyle name="Normal 9 3 7 2" xfId="22383" xr:uid="{30E0BCA5-9952-4D82-B560-2BD5D12BD7BF}"/>
    <cellStyle name="Normal 9 3 7 3" xfId="22384" xr:uid="{FF55D6AB-F868-46B9-A888-9CAD125F1440}"/>
    <cellStyle name="Normal 9 3 8" xfId="22385" xr:uid="{5D1C3F00-C76A-4E8B-9A12-AD14707B9EA4}"/>
    <cellStyle name="Normal 9 3 9" xfId="22386" xr:uid="{42FF5DF2-EFAC-49E9-831F-B81276E25AA2}"/>
    <cellStyle name="Normal 9 4" xfId="2906" xr:uid="{F3C3E716-FCBB-4D83-8997-3D531AEC3712}"/>
    <cellStyle name="Normal 9 4 10" xfId="22387" xr:uid="{AE41908A-B270-4DBE-964C-A55BAAB244F7}"/>
    <cellStyle name="Normal 9 4 11" xfId="22388" xr:uid="{ED37F78A-491F-46E4-996C-DAB4E12E2DBE}"/>
    <cellStyle name="Normal 9 4 2" xfId="2907" xr:uid="{5F1920E1-353D-41CD-8937-D2CD8502AE0E}"/>
    <cellStyle name="Normal 9 4 2 2" xfId="22389" xr:uid="{C3B790EC-C18D-442D-9CA4-87E48C0EC513}"/>
    <cellStyle name="Normal 9 4 2 2 2" xfId="22390" xr:uid="{E924E72F-6791-476B-9E23-0A8B647D3B22}"/>
    <cellStyle name="Normal 9 4 2 2 2 2" xfId="22391" xr:uid="{FCABB2A5-1A37-4BE9-A72B-AC4DC4FD1041}"/>
    <cellStyle name="Normal 9 4 2 2 2 3" xfId="22392" xr:uid="{3F69176F-316B-4A26-B410-D38F24C1DB46}"/>
    <cellStyle name="Normal 9 4 2 2 3" xfId="22393" xr:uid="{0249B185-1A05-4FDA-965C-2CAF970E7495}"/>
    <cellStyle name="Normal 9 4 2 2 4" xfId="22394" xr:uid="{6C897BBC-E1A9-4174-A355-A51E9B0ECD16}"/>
    <cellStyle name="Normal 9 4 2 3" xfId="22395" xr:uid="{B3F4620D-8970-4507-A453-07B9CFA558AC}"/>
    <cellStyle name="Normal 9 4 2 3 2" xfId="22396" xr:uid="{9D505DCA-9A5E-4ACF-9A34-705DC55F1C00}"/>
    <cellStyle name="Normal 9 4 2 3 3" xfId="22397" xr:uid="{18E3702C-D2CB-4193-B0A0-B9F3B30080E9}"/>
    <cellStyle name="Normal 9 4 2 4" xfId="22398" xr:uid="{AE8BCE8C-BD9E-4D67-908B-8C47717D1F2C}"/>
    <cellStyle name="Normal 9 4 2 5" xfId="22399" xr:uid="{0600AF8D-BDD0-4331-8BE5-96EC71A00BB8}"/>
    <cellStyle name="Normal 9 4 2 6" xfId="22400" xr:uid="{8A95AD73-EAE1-45A5-90D3-3B2CE0E96DA1}"/>
    <cellStyle name="Normal 9 4 2 7" xfId="22401" xr:uid="{96417483-6A76-477E-984F-90AD6D1DAAE4}"/>
    <cellStyle name="Normal 9 4 3" xfId="2908" xr:uid="{C1E5A97E-BCCE-4459-B3C0-39279D871C43}"/>
    <cellStyle name="Normal 9 4 3 2" xfId="22402" xr:uid="{698C0D28-E1EE-439D-8E05-71725FA5D681}"/>
    <cellStyle name="Normal 9 4 3 2 2" xfId="22403" xr:uid="{E0A63DC7-6BBB-4CD8-9948-E03CF346F75D}"/>
    <cellStyle name="Normal 9 4 3 2 2 2" xfId="22404" xr:uid="{82F48776-DFB8-4350-99E2-832C36818828}"/>
    <cellStyle name="Normal 9 4 3 2 2 3" xfId="22405" xr:uid="{B917A17B-13CC-4FE1-9CDD-DA44A31F2D99}"/>
    <cellStyle name="Normal 9 4 3 2 3" xfId="22406" xr:uid="{6302C8E8-8017-40B1-B7C2-27733F38D43E}"/>
    <cellStyle name="Normal 9 4 3 2 4" xfId="22407" xr:uid="{CD851170-37C5-47CC-86E4-D6AA1892529C}"/>
    <cellStyle name="Normal 9 4 3 3" xfId="22408" xr:uid="{5574BE90-1405-4B30-92B5-D0EF9A14E884}"/>
    <cellStyle name="Normal 9 4 3 3 2" xfId="22409" xr:uid="{EC1706ED-64AD-4D88-B680-C9D4C4FF6DB5}"/>
    <cellStyle name="Normal 9 4 3 3 3" xfId="22410" xr:uid="{FC18116F-550C-42D0-BA1A-BAE1034F2B5F}"/>
    <cellStyle name="Normal 9 4 3 4" xfId="22411" xr:uid="{958E77D0-2764-44BE-8E32-91A80F60D7FC}"/>
    <cellStyle name="Normal 9 4 3 5" xfId="22412" xr:uid="{69B54DDD-55CF-4E03-99D2-03305B455D57}"/>
    <cellStyle name="Normal 9 4 3 6" xfId="22413" xr:uid="{F09FE0E6-F328-4F15-B726-A7612163B610}"/>
    <cellStyle name="Normal 9 4 3 7" xfId="22414" xr:uid="{0D06FC71-AD23-4CB0-8218-DBBCA4BD986A}"/>
    <cellStyle name="Normal 9 4 4" xfId="2909" xr:uid="{3EA169D7-8856-4362-83EC-D095943B083D}"/>
    <cellStyle name="Normal 9 4 4 2" xfId="22415" xr:uid="{B29A0D1A-26B5-471E-921B-BFBFBA2FF4BE}"/>
    <cellStyle name="Normal 9 4 4 2 2" xfId="22416" xr:uid="{EB21B936-F200-46E6-BE5E-7FE9B21652EA}"/>
    <cellStyle name="Normal 9 4 4 2 3" xfId="22417" xr:uid="{578FF405-B18B-49EB-B88F-77D6655609CC}"/>
    <cellStyle name="Normal 9 4 4 3" xfId="22418" xr:uid="{E99B2A18-0725-4762-9E81-14545028DD38}"/>
    <cellStyle name="Normal 9 4 4 4" xfId="22419" xr:uid="{C58B5E85-8D05-4CBF-84EC-6943E5ABEB72}"/>
    <cellStyle name="Normal 9 4 4 5" xfId="22420" xr:uid="{00BE8696-E0A6-492B-B327-B0A0AA691834}"/>
    <cellStyle name="Normal 9 4 4 6" xfId="22421" xr:uid="{353FD1B6-F3BB-4BDF-9405-6FD2B85D01C2}"/>
    <cellStyle name="Normal 9 4 5" xfId="22422" xr:uid="{9B1858B8-8786-4337-B9EE-E90A1810D4A6}"/>
    <cellStyle name="Normal 9 4 5 2" xfId="22423" xr:uid="{E7D9370C-E01D-4CF9-8903-0CBF90CECF5A}"/>
    <cellStyle name="Normal 9 4 5 2 2" xfId="22424" xr:uid="{0CC16C6B-4FED-476D-9D9A-275C1FBDFBCD}"/>
    <cellStyle name="Normal 9 4 5 2 3" xfId="22425" xr:uid="{5605C5BE-2DDB-49E4-9145-1DCF716260A0}"/>
    <cellStyle name="Normal 9 4 5 3" xfId="22426" xr:uid="{D48A13BA-3C0E-4630-99D1-A41D37A7F3B8}"/>
    <cellStyle name="Normal 9 4 5 4" xfId="22427" xr:uid="{63A36383-FEEA-4333-878B-E36C7043DBC8}"/>
    <cellStyle name="Normal 9 4 6" xfId="22428" xr:uid="{657E4F14-B860-4638-98A5-B72E8077ED30}"/>
    <cellStyle name="Normal 9 4 6 2" xfId="22429" xr:uid="{FDABB49A-5730-4ED2-9916-2DEF0C1E6D90}"/>
    <cellStyle name="Normal 9 4 6 3" xfId="22430" xr:uid="{0030D396-3AF4-467E-83DE-9A8BBDF6F362}"/>
    <cellStyle name="Normal 9 4 7" xfId="22431" xr:uid="{FBA575DD-FE6D-44C0-BB0B-215FEBB82002}"/>
    <cellStyle name="Normal 9 4 7 2" xfId="22432" xr:uid="{FE80D511-DD57-484B-9263-33F3B4A511FA}"/>
    <cellStyle name="Normal 9 4 7 3" xfId="22433" xr:uid="{B75F0995-4AF7-4C64-9350-A9A30C1B34D4}"/>
    <cellStyle name="Normal 9 4 8" xfId="22434" xr:uid="{2E416E3B-9939-45B9-BA7B-9BBA0C811F78}"/>
    <cellStyle name="Normal 9 4 9" xfId="22435" xr:uid="{4E82DADE-EEBF-4926-A1B7-4C39A6BCCEF3}"/>
    <cellStyle name="Normal 9 5" xfId="2910" xr:uid="{14ADEE0C-58E7-48B6-BDF1-6871B0ADBCB7}"/>
    <cellStyle name="Normal 9 5 2" xfId="5203" xr:uid="{95AFDE33-5DB0-41BA-A3B9-1B0D5C7D6095}"/>
    <cellStyle name="Normal 9 5 2 2" xfId="22437" xr:uid="{FC2AA497-9D77-40ED-856F-15F7483306F6}"/>
    <cellStyle name="Normal 9 5 2 2 2" xfId="22438" xr:uid="{948B8ECC-28CD-40A3-95F2-63397ACFCB9E}"/>
    <cellStyle name="Normal 9 5 2 2 3" xfId="22439" xr:uid="{74361EBF-F4F1-4714-8C33-C766DF136752}"/>
    <cellStyle name="Normal 9 5 2 3" xfId="22440" xr:uid="{77152FAE-EDDB-4FE1-8BAA-D017D26CD8B1}"/>
    <cellStyle name="Normal 9 5 2 4" xfId="22441" xr:uid="{F1E28CCD-0CE0-4333-8646-FB9AA7B0045F}"/>
    <cellStyle name="Normal 9 5 2 5" xfId="22436" xr:uid="{393E607F-1571-42FF-B9E9-B1ACF483F4D5}"/>
    <cellStyle name="Normal 9 5 3" xfId="22442" xr:uid="{AFAC853F-5783-461F-AF78-98FD973C0A9A}"/>
    <cellStyle name="Normal 9 5 3 2" xfId="22443" xr:uid="{16298E00-AB90-468C-ACD4-7FAB7AB79B4B}"/>
    <cellStyle name="Normal 9 5 3 2 2" xfId="22444" xr:uid="{5468ADC0-D63D-4C79-9DC3-01AF62686E9E}"/>
    <cellStyle name="Normal 9 5 3 2 3" xfId="22445" xr:uid="{1BECD8C4-C3BD-4923-8B7C-4732F756DA1C}"/>
    <cellStyle name="Normal 9 5 3 3" xfId="22446" xr:uid="{685365DE-4130-4B17-BF43-768EC472F0AA}"/>
    <cellStyle name="Normal 9 5 3 4" xfId="22447" xr:uid="{24B2AB6F-F695-4EB7-8479-3E6A60F8400B}"/>
    <cellStyle name="Normal 9 5 4" xfId="22448" xr:uid="{0ACCECB9-AB8F-4E1A-9E11-05F13E644F8C}"/>
    <cellStyle name="Normal 9 5 4 2" xfId="22449" xr:uid="{A2BAA212-C4D6-4D97-B995-985C5B3A83B0}"/>
    <cellStyle name="Normal 9 5 4 3" xfId="22450" xr:uid="{944CA439-70C6-4337-9019-FE8821539548}"/>
    <cellStyle name="Normal 9 5 5" xfId="22451" xr:uid="{EF0103C6-8798-4030-AA60-D0462B2E1981}"/>
    <cellStyle name="Normal 9 5 5 2" xfId="22452" xr:uid="{D6413627-669C-4A0D-8078-5C9477744963}"/>
    <cellStyle name="Normal 9 5 5 3" xfId="22453" xr:uid="{EDD219EF-474E-45F3-AE6F-757185318A9A}"/>
    <cellStyle name="Normal 9 5 6" xfId="22454" xr:uid="{053DE56D-45E2-4F19-A582-7269F27FF663}"/>
    <cellStyle name="Normal 9 5 7" xfId="22455" xr:uid="{C9E18DB9-DCFB-48C1-9B61-777022E9F077}"/>
    <cellStyle name="Normal 9 5 8" xfId="22456" xr:uid="{6E85E2DF-EAA3-4DC2-8AD4-8EBFC5E3CD83}"/>
    <cellStyle name="Normal 9 5 9" xfId="22457" xr:uid="{4041BC98-2AD0-4D21-B177-5F014A792AD7}"/>
    <cellStyle name="Normal 9 6" xfId="2911" xr:uid="{E7369C38-A0FC-4ECA-9D06-09556CE729AA}"/>
    <cellStyle name="Normal 9 6 2" xfId="22458" xr:uid="{94406792-C513-4821-9853-8AF2F82B3B7E}"/>
    <cellStyle name="Normal 9 6 2 2" xfId="22459" xr:uid="{E37FDFE6-4D01-414F-94C2-39F599DDE7C1}"/>
    <cellStyle name="Normal 9 6 2 2 2" xfId="22460" xr:uid="{800C5585-0C3D-4907-A709-C5E36965DE23}"/>
    <cellStyle name="Normal 9 6 2 2 3" xfId="22461" xr:uid="{8DA47AD1-6766-45D4-8D3D-ADB6CDBD5E9E}"/>
    <cellStyle name="Normal 9 6 2 3" xfId="22462" xr:uid="{0A10D97F-2E46-4C68-B2E6-13EBA1AB35E3}"/>
    <cellStyle name="Normal 9 6 2 4" xfId="22463" xr:uid="{EBC2E0B7-65F5-46D3-A6AF-6D8AEDE949B9}"/>
    <cellStyle name="Normal 9 6 3" xfId="22464" xr:uid="{9BC70B3D-9331-4823-A13D-E92782B548F2}"/>
    <cellStyle name="Normal 9 6 3 2" xfId="22465" xr:uid="{A15959F2-AF3A-47D0-B5B3-B9B2353F5236}"/>
    <cellStyle name="Normal 9 6 3 3" xfId="22466" xr:uid="{1CCA107A-45F2-416D-9E7E-7263794F957A}"/>
    <cellStyle name="Normal 9 6 4" xfId="22467" xr:uid="{36C59FFC-2518-459A-9E8C-2F9CCE75EA5C}"/>
    <cellStyle name="Normal 9 6 5" xfId="22468" xr:uid="{AB221A65-3FA1-489C-B37A-1E6A083DAD8A}"/>
    <cellStyle name="Normal 9 6 6" xfId="22469" xr:uid="{18F175AE-E606-45EC-825F-761771383CCC}"/>
    <cellStyle name="Normal 9 6 7" xfId="22470" xr:uid="{271FA124-B6F3-43F4-9DD3-8C6344E16BAF}"/>
    <cellStyle name="Normal 9 7" xfId="22471" xr:uid="{F5853FF5-5E2D-4C3E-9515-BC6DFAC2E322}"/>
    <cellStyle name="Normal 9 7 2" xfId="22472" xr:uid="{B9394887-BADC-49C6-9531-55AE088199C7}"/>
    <cellStyle name="Normal 9 7 2 2" xfId="22473" xr:uid="{64A90D10-07C1-4D6A-8AA4-E7A90B744C9E}"/>
    <cellStyle name="Normal 9 7 2 3" xfId="22474" xr:uid="{FFDE94AB-1922-45CE-8D99-19D848F47A81}"/>
    <cellStyle name="Normal 9 7 3" xfId="22475" xr:uid="{E0B9994B-DF41-4081-83D4-6922A600E97D}"/>
    <cellStyle name="Normal 9 7 4" xfId="22476" xr:uid="{A0C7455F-E7D8-4AD3-8FDB-A28B4DF0C9D9}"/>
    <cellStyle name="Normal 9 8" xfId="22477" xr:uid="{D152B611-F3E0-45E1-9222-57E3B9A9A16D}"/>
    <cellStyle name="Normal 9 8 2" xfId="22478" xr:uid="{7A40BB11-BD62-4B19-AAF2-FC08694783D6}"/>
    <cellStyle name="Normal 9 8 2 2" xfId="22479" xr:uid="{7D320010-4A8C-48B5-B2BA-1FD5703B3AA3}"/>
    <cellStyle name="Normal 9 8 2 3" xfId="22480" xr:uid="{6F980AA5-6E3E-45AB-ABA4-A859072599A2}"/>
    <cellStyle name="Normal 9 8 3" xfId="22481" xr:uid="{452CD96C-1C2B-44B9-A42F-548744B971C6}"/>
    <cellStyle name="Normal 9 8 4" xfId="22482" xr:uid="{157A6C65-0C4C-4C7D-BF58-F34242E3593F}"/>
    <cellStyle name="Normal 9 9" xfId="22483" xr:uid="{3383D30A-E380-4956-BC3A-C01EF5BAF13D}"/>
    <cellStyle name="Normal 9 9 2" xfId="22484" xr:uid="{34AACFB1-443E-41DF-826B-CABC33DBCA45}"/>
    <cellStyle name="Normal 9 9 3" xfId="22485" xr:uid="{BBD938DB-6EF6-4A1B-9AC5-CFB86768D014}"/>
    <cellStyle name="Normal_1" xfId="32506" xr:uid="{B763C3DC-E453-405A-BDAD-AE0626E4363A}"/>
    <cellStyle name="Normal_2210" xfId="32511" xr:uid="{F2487C5E-3796-4F83-A5E8-E1145B28142F}"/>
    <cellStyle name="Normal_2280" xfId="32510" xr:uid="{B42EC4B8-8B6E-4E73-A9E7-DF7BA9893E8B}"/>
    <cellStyle name="Normal_2420" xfId="32512" xr:uid="{23814090-9AF8-4B7D-81BF-DCD4DE232BEF}"/>
    <cellStyle name="Normal_delC Agresso-SAP ny versjon" xfId="7" xr:uid="{00000000-0005-0000-0000-00003C000000}"/>
    <cellStyle name="Note 10" xfId="2913" xr:uid="{57ED2C2C-E5CF-4FAA-8E94-86BE5D908158}"/>
    <cellStyle name="Note 10 10" xfId="5616" xr:uid="{8758D0ED-C6E5-466C-994F-D1BE6C798DF4}"/>
    <cellStyle name="Note 10 10 2" xfId="22486" xr:uid="{EA9E5925-7105-434F-A848-9689078533B5}"/>
    <cellStyle name="Note 10 11" xfId="5999" xr:uid="{384488A2-1251-4C70-A332-3A2F80D28EC9}"/>
    <cellStyle name="Note 10 11 2" xfId="22487" xr:uid="{C252A2E6-0A32-4AB2-9384-EE0ADAFDECED}"/>
    <cellStyle name="Note 10 12" xfId="6180" xr:uid="{2B6FCBD8-5FC4-49DB-9C91-38C21C826306}"/>
    <cellStyle name="Note 10 2" xfId="2914" xr:uid="{43840C0E-9695-4CC0-AEA9-F12FD9591E91}"/>
    <cellStyle name="Note 10 2 2" xfId="2915" xr:uid="{CB6F44E8-8500-4BAE-9D1E-6D95F5BA5B49}"/>
    <cellStyle name="Note 10 2 2 2" xfId="22489" xr:uid="{4ED098A9-4A51-421F-8B47-A3F6A1448945}"/>
    <cellStyle name="Note 10 2 2 2 2" xfId="22490" xr:uid="{BA7F4877-5009-4F8F-ADDA-63C8FCB6B8E3}"/>
    <cellStyle name="Note 10 2 2 3" xfId="22491" xr:uid="{2E446C68-F207-41DF-9230-613F9A9F5B45}"/>
    <cellStyle name="Note 10 2 2 4" xfId="22492" xr:uid="{83AE9607-7039-4A15-AC9C-70131CE3E1AB}"/>
    <cellStyle name="Note 10 2 2 5" xfId="22488" xr:uid="{5B5D976D-8984-4901-8E69-E433ECADE29A}"/>
    <cellStyle name="Note 10 2 3" xfId="22493" xr:uid="{07799052-7D9B-4EBC-8450-9692B32AE88D}"/>
    <cellStyle name="Note 10 2 3 2" xfId="22494" xr:uid="{23CA77B9-FDA9-4E94-82E2-F764F10F2F65}"/>
    <cellStyle name="Note 10 2 4" xfId="22495" xr:uid="{A94D5F91-E38D-4728-9388-F9370495AB99}"/>
    <cellStyle name="Note 10 2 5" xfId="22496" xr:uid="{8C9652D4-4EA4-424D-997F-AFBF5D4C25F1}"/>
    <cellStyle name="Note 10 2 6" xfId="22497" xr:uid="{A0151E1C-8FC2-4D96-B11B-CDD39A9F8497}"/>
    <cellStyle name="Note 10 2 7" xfId="7256" xr:uid="{3F18FEB8-2CE0-4022-99AB-B416C3BC606E}"/>
    <cellStyle name="Note 10 3" xfId="2916" xr:uid="{377A1318-1255-4BB8-9593-00AB19935850}"/>
    <cellStyle name="Note 10 3 2" xfId="2917" xr:uid="{1B538154-8838-485B-BBF9-36528A476A0A}"/>
    <cellStyle name="Note 10 3 2 2" xfId="22499" xr:uid="{29E4B638-0468-42DD-81A3-7B2E63382D43}"/>
    <cellStyle name="Note 10 3 2 2 2" xfId="22500" xr:uid="{AFC45217-B196-4DA0-8390-5F6AD442E89D}"/>
    <cellStyle name="Note 10 3 2 3" xfId="22501" xr:uid="{5E532CAD-B2BB-4372-BF52-7D172D4CEFEA}"/>
    <cellStyle name="Note 10 3 2 4" xfId="22502" xr:uid="{2A00BFC0-1065-49C0-912B-1CEC5438FE82}"/>
    <cellStyle name="Note 10 3 2 5" xfId="22498" xr:uid="{7BDDD20A-CB52-4CEE-AA38-6CC5395042B5}"/>
    <cellStyle name="Note 10 3 3" xfId="22503" xr:uid="{E04CD40B-680D-433B-AC79-A6751D50DEF2}"/>
    <cellStyle name="Note 10 3 3 2" xfId="22504" xr:uid="{945311F2-559A-4BF2-9E3A-8D054AD2234A}"/>
    <cellStyle name="Note 10 3 4" xfId="22505" xr:uid="{BD18DD43-881F-4B36-B996-E9974B17068F}"/>
    <cellStyle name="Note 10 3 5" xfId="22506" xr:uid="{E4A08DD5-44D7-4F69-BA09-C925EC3A0249}"/>
    <cellStyle name="Note 10 3 6" xfId="22507" xr:uid="{8A93EC78-3074-4B50-A4D8-1DC6336BF1FD}"/>
    <cellStyle name="Note 10 3 7" xfId="7257" xr:uid="{2930E8ED-0A7D-4FF3-A33C-EF0BEF31A964}"/>
    <cellStyle name="Note 10 4" xfId="2918" xr:uid="{51EB1FC5-B1C3-4F1A-8E9B-5F1939D6FEA6}"/>
    <cellStyle name="Note 10 4 2" xfId="2919" xr:uid="{BB241726-5159-4D99-BBDF-939B4A53904C}"/>
    <cellStyle name="Note 10 4 2 2" xfId="22509" xr:uid="{AC2E7DA1-1952-438C-992E-5C3C6F23C973}"/>
    <cellStyle name="Note 10 4 2 2 2" xfId="22510" xr:uid="{1179379B-73D2-4F44-91DA-212E76DD17A7}"/>
    <cellStyle name="Note 10 4 2 3" xfId="22511" xr:uid="{6D9193E7-609B-439E-A230-4548A7E4FAC6}"/>
    <cellStyle name="Note 10 4 2 4" xfId="22512" xr:uid="{9848E966-E073-40F1-BF56-09A319B06E3D}"/>
    <cellStyle name="Note 10 4 2 5" xfId="22508" xr:uid="{920E82ED-2C28-4354-9642-754C26ED68E1}"/>
    <cellStyle name="Note 10 4 3" xfId="22513" xr:uid="{E6F8955E-7EE2-46CC-AB29-62D9A21C47DF}"/>
    <cellStyle name="Note 10 4 3 2" xfId="22514" xr:uid="{FEFF4592-C4EE-4CBA-A337-DA4DC9519AD1}"/>
    <cellStyle name="Note 10 4 4" xfId="22515" xr:uid="{2785CE28-F8F8-4827-B210-49B5D9CE5427}"/>
    <cellStyle name="Note 10 4 5" xfId="22516" xr:uid="{84D05A76-8F92-4E3E-85A3-AFCDED230F73}"/>
    <cellStyle name="Note 10 4 6" xfId="22517" xr:uid="{F6DD10F0-CA3B-4DD7-B45D-0156DCB07EEE}"/>
    <cellStyle name="Note 10 4 7" xfId="7258" xr:uid="{5F6C3707-7D78-4CDB-A9D5-C521286907A9}"/>
    <cellStyle name="Note 10 5" xfId="2920" xr:uid="{6478EE98-6C34-49FF-BCB1-A28CC10892C6}"/>
    <cellStyle name="Note 10 5 2" xfId="2921" xr:uid="{C9AA3527-00FA-4DD9-9273-F6A293618CCA}"/>
    <cellStyle name="Note 10 5 2 2" xfId="22519" xr:uid="{33518985-F319-4593-A32E-614DC9175809}"/>
    <cellStyle name="Note 10 5 2 3" xfId="22518" xr:uid="{654240B7-0513-4F57-8904-74EC30C54ABE}"/>
    <cellStyle name="Note 10 5 3" xfId="22520" xr:uid="{8D2DF38A-A91F-455A-8C4C-2C5FE0912A30}"/>
    <cellStyle name="Note 10 5 4" xfId="22521" xr:uid="{627A6BE2-9ED7-4C1B-BBFC-081F18961FF1}"/>
    <cellStyle name="Note 10 5 5" xfId="22522" xr:uid="{7B14B51D-1767-4931-9047-6DD9681E037F}"/>
    <cellStyle name="Note 10 5 6" xfId="7259" xr:uid="{26739547-DB2B-4027-BA23-CDBDD418838D}"/>
    <cellStyle name="Note 10 6" xfId="2922" xr:uid="{04C08DF4-8184-4BB9-AE52-E7BF9092A589}"/>
    <cellStyle name="Note 10 6 2" xfId="2923" xr:uid="{A2AB20FC-B3D5-475D-934F-4B05B25CB6A5}"/>
    <cellStyle name="Note 10 6 2 2" xfId="22524" xr:uid="{8A85B699-7AE9-44D2-A5F6-3DBB2397B543}"/>
    <cellStyle name="Note 10 6 2 3" xfId="22523" xr:uid="{92A8F694-C58E-4142-807B-070C233A0C22}"/>
    <cellStyle name="Note 10 6 3" xfId="22525" xr:uid="{02B8DB77-25D7-415B-A9B2-35024E602EDD}"/>
    <cellStyle name="Note 10 6 4" xfId="22526" xr:uid="{A964EDC5-DDDE-421A-96E5-797ABACDCA32}"/>
    <cellStyle name="Note 10 6 5" xfId="22527" xr:uid="{8D50CF3C-04ED-4C7E-AFDF-01F5A84AA2EA}"/>
    <cellStyle name="Note 10 6 6" xfId="7260" xr:uid="{26282C7E-9E4D-437D-95AA-C65E62A2BE9E}"/>
    <cellStyle name="Note 10 7" xfId="2924" xr:uid="{882BD524-365C-474E-A7C9-885ED9FBFF66}"/>
    <cellStyle name="Note 10 7 2" xfId="2925" xr:uid="{27BBD819-7C4A-4363-8724-A74B1C330154}"/>
    <cellStyle name="Note 10 7 2 2" xfId="22529" xr:uid="{99ACBECA-DEEE-4D0A-A6F1-3A734468FAA1}"/>
    <cellStyle name="Note 10 7 2 3" xfId="22528" xr:uid="{9EA10DB2-9E28-48B5-A498-C0350CC6FBA5}"/>
    <cellStyle name="Note 10 7 3" xfId="22530" xr:uid="{E12FBEE0-EE6B-48FD-BAB7-61EE17C3420D}"/>
    <cellStyle name="Note 10 7 4" xfId="22531" xr:uid="{775D854B-FA84-4EBB-A14C-AAB0DB52DD43}"/>
    <cellStyle name="Note 10 7 5" xfId="22532" xr:uid="{A8795ED1-6DF7-4FB0-8040-EC2C37BA1FA2}"/>
    <cellStyle name="Note 10 7 6" xfId="7261" xr:uid="{64D6B0B4-8D57-4D56-AB17-4798B07531AD}"/>
    <cellStyle name="Note 10 8" xfId="2926" xr:uid="{0FF17FC4-8035-45E3-992F-2AD1C8099BC7}"/>
    <cellStyle name="Note 10 8 2" xfId="22534" xr:uid="{B7555233-1DE2-49E7-A6A6-00ECFF885420}"/>
    <cellStyle name="Note 10 8 3" xfId="22533" xr:uid="{6B1B0FCF-313F-4C79-B0CA-25A8D3AC7FB0}"/>
    <cellStyle name="Note 10 9" xfId="5421" xr:uid="{D8596274-51F2-4F9C-B788-F15B3FFF0DD4}"/>
    <cellStyle name="Note 10 9 2" xfId="22535" xr:uid="{BA7D9942-7165-4957-8B0B-51EDF9E91B2D}"/>
    <cellStyle name="Note 11" xfId="2927" xr:uid="{7523E6D2-556A-4293-8F8C-AC1D38F8BFDF}"/>
    <cellStyle name="Note 11 10" xfId="5617" xr:uid="{D3B06956-8204-413E-8A0A-D5F3F18BCB19}"/>
    <cellStyle name="Note 11 10 2" xfId="22536" xr:uid="{D0385071-BE28-442B-B037-9A9E28942596}"/>
    <cellStyle name="Note 11 11" xfId="6000" xr:uid="{08E89665-5995-4377-A1AA-E1A81BB8D96D}"/>
    <cellStyle name="Note 11 11 2" xfId="22537" xr:uid="{CD984C01-0FE3-45A3-BF2A-B640DD8DA700}"/>
    <cellStyle name="Note 11 12" xfId="6181" xr:uid="{D285E5C8-AE70-47EC-95AD-03E2F439B68B}"/>
    <cellStyle name="Note 11 2" xfId="2928" xr:uid="{58639E6F-F117-4D44-9EE5-3C79E8F297CA}"/>
    <cellStyle name="Note 11 2 2" xfId="2929" xr:uid="{66780C72-83B1-473C-A554-88C8C154DFCA}"/>
    <cellStyle name="Note 11 2 2 2" xfId="22539" xr:uid="{512FE832-B59C-4AFE-828E-6DEC59F36912}"/>
    <cellStyle name="Note 11 2 2 2 2" xfId="22540" xr:uid="{585EF9D1-E705-4B37-9CE4-03CEEBC17CF1}"/>
    <cellStyle name="Note 11 2 2 3" xfId="22541" xr:uid="{F62831C0-0DF6-4ADE-BC10-ADDFCD6D6CFF}"/>
    <cellStyle name="Note 11 2 2 4" xfId="22542" xr:uid="{00991499-06CA-4483-A31F-8C5ADF7DFE30}"/>
    <cellStyle name="Note 11 2 2 5" xfId="22538" xr:uid="{42850605-E8E0-4C15-9809-D2155065E707}"/>
    <cellStyle name="Note 11 2 3" xfId="22543" xr:uid="{EBEC9F42-C788-4540-9F9E-264E383C4864}"/>
    <cellStyle name="Note 11 2 3 2" xfId="22544" xr:uid="{4A6FA204-801E-4602-8A80-848C8AB04BB5}"/>
    <cellStyle name="Note 11 2 4" xfId="22545" xr:uid="{B0CC42C5-B5D1-4D08-8974-83EA688D9086}"/>
    <cellStyle name="Note 11 2 5" xfId="22546" xr:uid="{833C5EF6-A1A6-4E38-80D9-326F369B52B4}"/>
    <cellStyle name="Note 11 2 6" xfId="22547" xr:uid="{BEFC875F-9D96-46C7-BBA0-E5AF3ED1C797}"/>
    <cellStyle name="Note 11 2 7" xfId="7262" xr:uid="{F666BBE0-7339-4494-A30A-D8A15486B63E}"/>
    <cellStyle name="Note 11 3" xfId="2930" xr:uid="{D3A8DE1F-C8B3-46DF-BC19-F43122C918F8}"/>
    <cellStyle name="Note 11 3 2" xfId="2931" xr:uid="{29729D54-3520-4CCB-AC55-E1A17A275D8A}"/>
    <cellStyle name="Note 11 3 2 2" xfId="22549" xr:uid="{1A2A245C-634B-4361-BBBB-152597E796C9}"/>
    <cellStyle name="Note 11 3 2 2 2" xfId="22550" xr:uid="{73058B5D-F4C9-4B09-89D6-B2C313F0F72B}"/>
    <cellStyle name="Note 11 3 2 3" xfId="22551" xr:uid="{F995E107-0925-49E8-97D9-94CE1515FE76}"/>
    <cellStyle name="Note 11 3 2 4" xfId="22552" xr:uid="{20286BFE-3150-4FBA-B1C7-C85713C74A04}"/>
    <cellStyle name="Note 11 3 2 5" xfId="22548" xr:uid="{7B04F1E9-82C4-41C0-99DF-424C6E123589}"/>
    <cellStyle name="Note 11 3 3" xfId="22553" xr:uid="{5F1B28BA-2B05-4E80-8362-4CFBF4B0553B}"/>
    <cellStyle name="Note 11 3 3 2" xfId="22554" xr:uid="{2A1AF123-7E9E-4B2D-86E6-D775AEF540F0}"/>
    <cellStyle name="Note 11 3 4" xfId="22555" xr:uid="{E77F5438-C342-4084-8C1B-02236822F662}"/>
    <cellStyle name="Note 11 3 5" xfId="22556" xr:uid="{064D63FC-A56C-470B-A74B-7F5EDBE84CE1}"/>
    <cellStyle name="Note 11 3 6" xfId="22557" xr:uid="{AA487A2F-CE1D-432E-8011-DB386D30DC39}"/>
    <cellStyle name="Note 11 3 7" xfId="7263" xr:uid="{432641EA-AF4A-48C1-9791-137C465ABCAC}"/>
    <cellStyle name="Note 11 4" xfId="2932" xr:uid="{FE3956CB-820A-419E-965D-567A8BC62A18}"/>
    <cellStyle name="Note 11 4 2" xfId="2933" xr:uid="{08A07FA2-2100-4480-B9A5-26E397C33A2E}"/>
    <cellStyle name="Note 11 4 2 2" xfId="22559" xr:uid="{ED105190-8763-4E2C-B52B-44F7C4AA7A6D}"/>
    <cellStyle name="Note 11 4 2 2 2" xfId="22560" xr:uid="{40A6B816-E0ED-4A77-B77E-FCC9B8CB13BA}"/>
    <cellStyle name="Note 11 4 2 3" xfId="22561" xr:uid="{7816A3F5-066A-4C52-A426-D9482F1E3B2C}"/>
    <cellStyle name="Note 11 4 2 4" xfId="22562" xr:uid="{B18706C2-831E-4F0F-B8C9-C0CB7D2ADF97}"/>
    <cellStyle name="Note 11 4 2 5" xfId="22558" xr:uid="{515BC52A-E6DA-4627-AA6D-63A9131A8BBD}"/>
    <cellStyle name="Note 11 4 3" xfId="22563" xr:uid="{77D75160-00CC-42EA-8CF4-A7A7123214C6}"/>
    <cellStyle name="Note 11 4 3 2" xfId="22564" xr:uid="{5805A323-388E-49E6-8541-074607EC4253}"/>
    <cellStyle name="Note 11 4 4" xfId="22565" xr:uid="{A244ACC0-6269-49C8-BC0A-69969FA34AF0}"/>
    <cellStyle name="Note 11 4 5" xfId="22566" xr:uid="{B94E7E29-B2F7-4877-9C2F-AD74B30E0306}"/>
    <cellStyle name="Note 11 4 6" xfId="22567" xr:uid="{ABE325ED-73E8-4A31-B7FB-6B91C9412DD8}"/>
    <cellStyle name="Note 11 4 7" xfId="7264" xr:uid="{86D33102-5825-4C45-9C61-3820FBB9F022}"/>
    <cellStyle name="Note 11 5" xfId="2934" xr:uid="{5A9F1C11-0A03-4D39-A036-3F1724C4C231}"/>
    <cellStyle name="Note 11 5 2" xfId="2935" xr:uid="{A939AA71-BB79-44E5-8EBE-FC511BE1E929}"/>
    <cellStyle name="Note 11 5 2 2" xfId="22569" xr:uid="{965C6106-3303-4A20-A814-4BCA29B7895A}"/>
    <cellStyle name="Note 11 5 2 3" xfId="22568" xr:uid="{964E26B0-B306-4E4D-BEFA-E9774E1556A4}"/>
    <cellStyle name="Note 11 5 3" xfId="22570" xr:uid="{B4E8AFBF-F1EE-4E9C-B952-877738276949}"/>
    <cellStyle name="Note 11 5 4" xfId="22571" xr:uid="{6A4EB498-31B6-4D17-A17D-F379B42422ED}"/>
    <cellStyle name="Note 11 5 5" xfId="22572" xr:uid="{CBB9B914-0EE5-4ECF-94C3-2C1194C2C89A}"/>
    <cellStyle name="Note 11 5 6" xfId="7265" xr:uid="{FE9FE061-0CA5-454C-B4E3-6ECF3F6026D0}"/>
    <cellStyle name="Note 11 6" xfId="2936" xr:uid="{4C6997A2-5FD7-408B-B559-70F5D948DD06}"/>
    <cellStyle name="Note 11 6 2" xfId="2937" xr:uid="{E2B9CC88-89EF-49D4-85CE-8442B03023F4}"/>
    <cellStyle name="Note 11 6 2 2" xfId="22574" xr:uid="{70171EFD-4104-4FE2-A882-55C896A17021}"/>
    <cellStyle name="Note 11 6 2 3" xfId="22573" xr:uid="{6D65BA90-8096-4DE2-9498-BE84FEF3D44A}"/>
    <cellStyle name="Note 11 6 3" xfId="22575" xr:uid="{04CE0657-1A9E-4249-B619-5EBED13C2131}"/>
    <cellStyle name="Note 11 6 4" xfId="22576" xr:uid="{D90F16EE-2651-41D5-AF80-99E21799A9B9}"/>
    <cellStyle name="Note 11 6 5" xfId="22577" xr:uid="{B283008C-EF27-4BE6-91E3-C7B271F7EA68}"/>
    <cellStyle name="Note 11 6 6" xfId="7266" xr:uid="{E4271745-CABC-4A00-9A16-45D79106124F}"/>
    <cellStyle name="Note 11 7" xfId="2938" xr:uid="{250DDF11-D3D2-4127-8D1E-8CBD1EF82C0B}"/>
    <cellStyle name="Note 11 7 2" xfId="2939" xr:uid="{9A2F09A6-9F40-4FEE-A218-4E2EAD3CC4D5}"/>
    <cellStyle name="Note 11 7 2 2" xfId="22579" xr:uid="{5CA88683-721F-488D-8C2F-126569A3A944}"/>
    <cellStyle name="Note 11 7 2 3" xfId="22578" xr:uid="{487625F4-D1D9-418F-82A6-947702ACCE6B}"/>
    <cellStyle name="Note 11 7 3" xfId="22580" xr:uid="{885FD787-42D0-4961-B12D-E10D824EBB26}"/>
    <cellStyle name="Note 11 7 4" xfId="22581" xr:uid="{6764B917-D488-4272-87E0-9A6706FB49F0}"/>
    <cellStyle name="Note 11 7 5" xfId="22582" xr:uid="{54FF8A3F-91FF-4A99-B8F8-71BA3171180F}"/>
    <cellStyle name="Note 11 7 6" xfId="7267" xr:uid="{4986F578-42F1-45EA-B1FF-3DDC0D206658}"/>
    <cellStyle name="Note 11 8" xfId="2940" xr:uid="{2692B6F1-BE3A-4DCF-9B01-7D8A57D0E0BA}"/>
    <cellStyle name="Note 11 8 2" xfId="22584" xr:uid="{641AD5A2-AA6F-4D64-80E4-132A51ECEFB6}"/>
    <cellStyle name="Note 11 8 3" xfId="22583" xr:uid="{A7B6E56C-8941-47B1-95A9-8581939FB1B3}"/>
    <cellStyle name="Note 11 9" xfId="5422" xr:uid="{DD06F888-77AC-4071-A74A-5376EB4FDF17}"/>
    <cellStyle name="Note 11 9 2" xfId="22585" xr:uid="{866F65B5-F14B-499F-A5D1-D2DE1C5C1444}"/>
    <cellStyle name="Note 12" xfId="2941" xr:uid="{D5C8663B-8EED-4762-9AB9-CA611BAEE3B5}"/>
    <cellStyle name="Note 12 10" xfId="5618" xr:uid="{86355166-9C6A-4447-BD37-7EAB50E68812}"/>
    <cellStyle name="Note 12 10 2" xfId="22586" xr:uid="{58449689-2D9E-4434-8FB9-0111725F2D75}"/>
    <cellStyle name="Note 12 11" xfId="6001" xr:uid="{98B18411-4C02-4EF3-8752-75D3948375E1}"/>
    <cellStyle name="Note 12 11 2" xfId="22587" xr:uid="{DB3D4252-1628-4A83-8F5A-9A9B059B4352}"/>
    <cellStyle name="Note 12 12" xfId="6182" xr:uid="{139199EC-5FDC-4BEB-9A80-EFBEED9129DA}"/>
    <cellStyle name="Note 12 2" xfId="2942" xr:uid="{2221F242-D014-47EA-876E-DA80316E3057}"/>
    <cellStyle name="Note 12 2 2" xfId="2943" xr:uid="{FEEE55B8-93A5-4C61-A3FB-210C9E82CBC5}"/>
    <cellStyle name="Note 12 2 2 2" xfId="22589" xr:uid="{79E6D98E-5073-42FC-AF97-882B724E935A}"/>
    <cellStyle name="Note 12 2 2 2 2" xfId="22590" xr:uid="{B5345A1E-D160-451A-AC96-8E00EFE7CD58}"/>
    <cellStyle name="Note 12 2 2 3" xfId="22591" xr:uid="{CBA180F4-B242-4F4D-A340-8AAAD61D80A3}"/>
    <cellStyle name="Note 12 2 2 4" xfId="22592" xr:uid="{15F93E1C-0042-4D8E-BDAB-F1AB0946ED31}"/>
    <cellStyle name="Note 12 2 2 5" xfId="22588" xr:uid="{45918B4C-BAD9-44BC-9945-D7C6358A6C18}"/>
    <cellStyle name="Note 12 2 3" xfId="22593" xr:uid="{3588F948-B9AE-42B0-8FC6-B2AEB527F79F}"/>
    <cellStyle name="Note 12 2 3 2" xfId="22594" xr:uid="{40897D9C-7DF4-484A-BA27-5226DDC79B72}"/>
    <cellStyle name="Note 12 2 4" xfId="22595" xr:uid="{26291080-8263-490C-8350-FDF3E943EE02}"/>
    <cellStyle name="Note 12 2 5" xfId="22596" xr:uid="{3E8EC125-4F55-4230-82A7-621B8E440D27}"/>
    <cellStyle name="Note 12 2 6" xfId="22597" xr:uid="{14D7EDF4-1E51-47EB-82A8-353F037D7AA5}"/>
    <cellStyle name="Note 12 2 7" xfId="7268" xr:uid="{83940125-C925-4078-81DD-F4403178FDA0}"/>
    <cellStyle name="Note 12 3" xfId="2944" xr:uid="{8CD7DD96-F63A-4372-88C6-EE4C384722BC}"/>
    <cellStyle name="Note 12 3 2" xfId="2945" xr:uid="{5F6E34F1-DAEE-4F09-8970-D445E1957B8C}"/>
    <cellStyle name="Note 12 3 2 2" xfId="22599" xr:uid="{F3477D94-0E72-4430-A734-34E3FD144124}"/>
    <cellStyle name="Note 12 3 2 2 2" xfId="22600" xr:uid="{F19A00B0-3680-46D4-AA8E-6ACE7396B9DE}"/>
    <cellStyle name="Note 12 3 2 3" xfId="22601" xr:uid="{61F31AE9-5F7B-4B7E-BE3A-683623F7E487}"/>
    <cellStyle name="Note 12 3 2 4" xfId="22602" xr:uid="{CAE601E0-2E78-437A-8467-1F712716672B}"/>
    <cellStyle name="Note 12 3 2 5" xfId="22598" xr:uid="{F1D2062E-EBA7-402F-9072-25E849E4BAF4}"/>
    <cellStyle name="Note 12 3 3" xfId="22603" xr:uid="{CD75F543-496D-4285-BAFC-D4F6F56EE2FC}"/>
    <cellStyle name="Note 12 3 3 2" xfId="22604" xr:uid="{4B29B705-5BAD-4B0B-80A6-6215DDF43754}"/>
    <cellStyle name="Note 12 3 4" xfId="22605" xr:uid="{35F30F0A-7552-4CCE-A4DC-42D838EAE758}"/>
    <cellStyle name="Note 12 3 5" xfId="22606" xr:uid="{8205230E-5057-49CA-A730-2CC8ADD36C86}"/>
    <cellStyle name="Note 12 3 6" xfId="22607" xr:uid="{AA0E4C77-D836-49FC-9C04-7EDCA6B176BA}"/>
    <cellStyle name="Note 12 3 7" xfId="7269" xr:uid="{E930F499-693C-42A0-9E6A-CBE7DC7FB4F5}"/>
    <cellStyle name="Note 12 4" xfId="2946" xr:uid="{ED1E4C7E-95CA-476B-AEFB-8EC589FAD82C}"/>
    <cellStyle name="Note 12 4 2" xfId="2947" xr:uid="{8AD9BF9D-2381-416B-97D2-C9B3AEF179EE}"/>
    <cellStyle name="Note 12 4 2 2" xfId="22609" xr:uid="{10FB99EB-972E-4711-816A-6254147A6D6B}"/>
    <cellStyle name="Note 12 4 2 2 2" xfId="22610" xr:uid="{9014DEDC-1858-4598-89A2-C44EAB871A51}"/>
    <cellStyle name="Note 12 4 2 3" xfId="22611" xr:uid="{85199A5B-94FE-4443-BCF5-44C1DE81A90F}"/>
    <cellStyle name="Note 12 4 2 4" xfId="22612" xr:uid="{D957C1F3-0240-4F9C-8A0D-19265B56CDC5}"/>
    <cellStyle name="Note 12 4 2 5" xfId="22608" xr:uid="{BC36AFAD-E94B-4553-BB2A-29AD3EEAC797}"/>
    <cellStyle name="Note 12 4 3" xfId="22613" xr:uid="{7F2A85CE-D625-4776-BEFE-B084D2FF25AE}"/>
    <cellStyle name="Note 12 4 3 2" xfId="22614" xr:uid="{C661754C-17D6-4860-8687-03B7E7EA1583}"/>
    <cellStyle name="Note 12 4 4" xfId="22615" xr:uid="{F9A0C44F-1354-42B3-BC87-D389198F4246}"/>
    <cellStyle name="Note 12 4 5" xfId="22616" xr:uid="{BDB30196-EBE2-406B-A2C7-7BCBBD91E373}"/>
    <cellStyle name="Note 12 4 6" xfId="22617" xr:uid="{BD850E51-20C6-4254-9C1C-ABEB426F39A8}"/>
    <cellStyle name="Note 12 4 7" xfId="7270" xr:uid="{8C77ACFA-BCB6-4A80-866C-24B590ACB38B}"/>
    <cellStyle name="Note 12 5" xfId="2948" xr:uid="{E16F2F1E-A33C-4F3B-A358-938DDD3F17A3}"/>
    <cellStyle name="Note 12 5 2" xfId="2949" xr:uid="{31358B63-CA55-4F6E-8CAC-AA057EB4722A}"/>
    <cellStyle name="Note 12 5 2 2" xfId="22619" xr:uid="{8DECD433-40D3-4687-A201-41A45E189013}"/>
    <cellStyle name="Note 12 5 2 3" xfId="22618" xr:uid="{BC01CE19-AF7F-42D1-9164-EE980C375181}"/>
    <cellStyle name="Note 12 5 3" xfId="22620" xr:uid="{C572526A-D4E6-4080-82BD-ABB62341E5D3}"/>
    <cellStyle name="Note 12 5 4" xfId="22621" xr:uid="{687EBB5E-692C-47C6-9039-04A00FE793C0}"/>
    <cellStyle name="Note 12 5 5" xfId="22622" xr:uid="{D4ECCD6F-5F4E-40C5-95D2-19492A55897D}"/>
    <cellStyle name="Note 12 5 6" xfId="7271" xr:uid="{54AFD51A-1011-45EC-AA75-C8E585DDB73A}"/>
    <cellStyle name="Note 12 6" xfId="2950" xr:uid="{19F9A2B4-BA5F-4E30-BC13-ECC1BBB2C482}"/>
    <cellStyle name="Note 12 6 2" xfId="2951" xr:uid="{E5B6D169-4F53-4812-B2D6-99655D59D656}"/>
    <cellStyle name="Note 12 6 2 2" xfId="22624" xr:uid="{024C2A93-3EE7-43E0-877E-B7D18DF4CE65}"/>
    <cellStyle name="Note 12 6 2 3" xfId="22623" xr:uid="{79D138F7-1DDB-4588-AA12-466914DBD280}"/>
    <cellStyle name="Note 12 6 3" xfId="22625" xr:uid="{0B1D2758-24B5-4ED1-BF9F-7DB650DE2E53}"/>
    <cellStyle name="Note 12 6 4" xfId="22626" xr:uid="{C4125C76-A17C-4E5B-BD92-C5DCADB2B457}"/>
    <cellStyle name="Note 12 6 5" xfId="22627" xr:uid="{94825792-C288-46EE-887C-D51926004032}"/>
    <cellStyle name="Note 12 6 6" xfId="7272" xr:uid="{4EEA76DF-5C00-444B-B9F7-9A8F85D7B462}"/>
    <cellStyle name="Note 12 7" xfId="2952" xr:uid="{EDE4992E-8A2A-48D5-91B7-A31F57934C1C}"/>
    <cellStyle name="Note 12 7 2" xfId="2953" xr:uid="{427EC365-BC47-4781-9007-F85DF6AE593B}"/>
    <cellStyle name="Note 12 7 2 2" xfId="22629" xr:uid="{8DFD1250-E2DC-4820-890F-5E187B920DA2}"/>
    <cellStyle name="Note 12 7 2 3" xfId="22628" xr:uid="{4E75F6E0-A61C-4238-ADCC-1604AF3E3ECC}"/>
    <cellStyle name="Note 12 7 3" xfId="22630" xr:uid="{2A1A10E3-44CE-4AA4-8944-F3A216D36C21}"/>
    <cellStyle name="Note 12 7 4" xfId="22631" xr:uid="{4676117F-C104-43CB-BA43-AE989FDD3440}"/>
    <cellStyle name="Note 12 7 5" xfId="22632" xr:uid="{A40F017D-E7D4-4D8D-95C9-97DA6466AA1D}"/>
    <cellStyle name="Note 12 7 6" xfId="7273" xr:uid="{291A182E-48A1-418D-957D-0AA671439AD7}"/>
    <cellStyle name="Note 12 8" xfId="2954" xr:uid="{37126FC6-71E3-4211-81CD-E3A32170EED0}"/>
    <cellStyle name="Note 12 8 2" xfId="22634" xr:uid="{4A5B9AB9-FEE5-4D8D-9D46-B47E07B06402}"/>
    <cellStyle name="Note 12 8 3" xfId="22633" xr:uid="{D8B7AA54-E60E-4EEC-9C2E-4E334CC43FE1}"/>
    <cellStyle name="Note 12 9" xfId="5423" xr:uid="{A5961473-C67B-4963-BEBD-2E51AD58273F}"/>
    <cellStyle name="Note 12 9 2" xfId="22635" xr:uid="{2BF20575-7857-454A-A35B-FE2BEC2E57E4}"/>
    <cellStyle name="Note 13" xfId="2955" xr:uid="{68BB4BC0-F44A-48F8-9F3B-F5970F53BCD0}"/>
    <cellStyle name="Note 13 10" xfId="5619" xr:uid="{84A3CAB0-6CA5-4D91-95C0-C9FB3F2457C5}"/>
    <cellStyle name="Note 13 10 2" xfId="22636" xr:uid="{2E73C34E-FE64-4D6E-84E0-093BE455DDE4}"/>
    <cellStyle name="Note 13 11" xfId="6002" xr:uid="{FCC2E8FC-C767-4064-911E-578D426D2DA2}"/>
    <cellStyle name="Note 13 11 2" xfId="22637" xr:uid="{8AFDB8BA-ABA3-4E97-B355-78894AC7FC42}"/>
    <cellStyle name="Note 13 12" xfId="6183" xr:uid="{D5BA2249-8162-4F42-9F08-6C721A51D136}"/>
    <cellStyle name="Note 13 2" xfId="2956" xr:uid="{42B65E83-BCEF-4FE7-9084-8F604B53688E}"/>
    <cellStyle name="Note 13 2 2" xfId="2957" xr:uid="{7081555E-6FCC-47FC-B1BF-F5921336D9F4}"/>
    <cellStyle name="Note 13 2 2 2" xfId="22639" xr:uid="{98E0B7DA-EA15-47E6-B239-6776E6E03A5A}"/>
    <cellStyle name="Note 13 2 2 2 2" xfId="22640" xr:uid="{0AC18904-4924-4A1B-9135-2D77C607561B}"/>
    <cellStyle name="Note 13 2 2 3" xfId="22641" xr:uid="{4DFA2655-8CE0-4267-9AA8-E4ED0167F3FB}"/>
    <cellStyle name="Note 13 2 2 4" xfId="22638" xr:uid="{17DBB8EE-AE3D-4358-8F21-B1C37AC72B5A}"/>
    <cellStyle name="Note 13 2 3" xfId="22642" xr:uid="{D37134DB-CEC3-4350-9753-05C8FED1B908}"/>
    <cellStyle name="Note 13 2 3 2" xfId="22643" xr:uid="{B8F590E1-387A-48FF-822A-7CC01868822E}"/>
    <cellStyle name="Note 13 2 4" xfId="22644" xr:uid="{B1DAF6FF-04A7-4C3C-A3A9-74BA00F79A88}"/>
    <cellStyle name="Note 13 2 4 2" xfId="22645" xr:uid="{5B266398-BEC1-4533-84A7-2A1A1D7C657B}"/>
    <cellStyle name="Note 13 2 5" xfId="22646" xr:uid="{BC478AAC-1A9F-4645-B44E-01D775E3445C}"/>
    <cellStyle name="Note 13 2 5 2" xfId="22647" xr:uid="{12E5F5D9-B066-4C48-971A-E90343F03A69}"/>
    <cellStyle name="Note 13 2 6" xfId="22648" xr:uid="{1DFAC369-3D2F-4EE8-89C7-5FF9E28087BB}"/>
    <cellStyle name="Note 13 2 7" xfId="22649" xr:uid="{1071C462-D9B9-4D81-9D50-91F89439E777}"/>
    <cellStyle name="Note 13 2 8" xfId="22650" xr:uid="{F47E5269-A224-487D-BFC3-A3F77E582FB9}"/>
    <cellStyle name="Note 13 2 9" xfId="7274" xr:uid="{5BC9BF5C-F6E7-4D1C-A7B4-C386A3545A76}"/>
    <cellStyle name="Note 13 3" xfId="2958" xr:uid="{DF102397-AE40-40BB-A2AB-3678A0C20047}"/>
    <cellStyle name="Note 13 3 2" xfId="2959" xr:uid="{CA592C44-1769-47D6-820D-DA2019AF4847}"/>
    <cellStyle name="Note 13 3 2 2" xfId="22652" xr:uid="{3C9A7D1F-CD39-4F55-93CF-1B69E878110B}"/>
    <cellStyle name="Note 13 3 2 2 2" xfId="22653" xr:uid="{537A70B1-B98C-4E87-859E-3FDBCE138573}"/>
    <cellStyle name="Note 13 3 2 3" xfId="22654" xr:uid="{2E8F0919-0317-4E56-A2FB-BF105921E5B6}"/>
    <cellStyle name="Note 13 3 2 4" xfId="22651" xr:uid="{DBE1EE54-9712-4AC5-96C9-BE8C8C22C3D0}"/>
    <cellStyle name="Note 13 3 3" xfId="22655" xr:uid="{36E2E382-C06D-4172-9A2B-A1C6FC89DF4A}"/>
    <cellStyle name="Note 13 3 3 2" xfId="22656" xr:uid="{CC13C0F1-4099-4F07-A799-5BAB069515C3}"/>
    <cellStyle name="Note 13 3 4" xfId="22657" xr:uid="{E26A579C-97DD-4869-82A1-FC0FFBACF114}"/>
    <cellStyle name="Note 13 3 4 2" xfId="22658" xr:uid="{933504F1-C1A7-4508-B87B-3D0C66518F04}"/>
    <cellStyle name="Note 13 3 5" xfId="22659" xr:uid="{8784A698-08E2-4770-A2AE-B3A4F1FB256D}"/>
    <cellStyle name="Note 13 3 5 2" xfId="22660" xr:uid="{512C1EAF-FD6D-442B-B64E-C93EEE009FB4}"/>
    <cellStyle name="Note 13 3 6" xfId="22661" xr:uid="{680F0A3E-3D5D-4400-BF09-9C5361C54489}"/>
    <cellStyle name="Note 13 3 7" xfId="22662" xr:uid="{D755CEA8-340E-45F6-88F7-0E2FDF49C71A}"/>
    <cellStyle name="Note 13 3 8" xfId="22663" xr:uid="{7E544B1A-1BCD-4A9D-9594-1D8DFA0CC640}"/>
    <cellStyle name="Note 13 3 9" xfId="7275" xr:uid="{BF254534-5A46-466A-98A9-7D46E65B2E5B}"/>
    <cellStyle name="Note 13 4" xfId="2960" xr:uid="{B29C2E57-634C-4AD9-AB39-AEC748BF1CEA}"/>
    <cellStyle name="Note 13 4 2" xfId="2961" xr:uid="{2491B086-D7DB-4BD8-A413-D7227E775FC2}"/>
    <cellStyle name="Note 13 4 2 2" xfId="22665" xr:uid="{06D631BA-67DE-45D7-8B85-C96D1023100B}"/>
    <cellStyle name="Note 13 4 2 2 2" xfId="22666" xr:uid="{E120837A-A298-4063-A23F-555C15D9756D}"/>
    <cellStyle name="Note 13 4 2 3" xfId="22667" xr:uid="{4BA12E57-D8FD-4844-9C53-4A7087BEE450}"/>
    <cellStyle name="Note 13 4 2 4" xfId="22664" xr:uid="{1C3AA31B-5167-469A-8A12-6AF5B3BF7472}"/>
    <cellStyle name="Note 13 4 3" xfId="22668" xr:uid="{91B51A4A-705E-4AB0-8E02-4009C6A6A252}"/>
    <cellStyle name="Note 13 4 3 2" xfId="22669" xr:uid="{7650D621-8715-4BF2-B132-E861C644EF1F}"/>
    <cellStyle name="Note 13 4 4" xfId="22670" xr:uid="{A1CD0FFC-551D-4D12-A02F-BB0C1EC01B09}"/>
    <cellStyle name="Note 13 4 4 2" xfId="22671" xr:uid="{377B216C-0B05-475C-8FD3-2357A50B9A7C}"/>
    <cellStyle name="Note 13 4 5" xfId="22672" xr:uid="{0611ED41-C713-4F0D-9989-1E0FD1E6B673}"/>
    <cellStyle name="Note 13 4 5 2" xfId="22673" xr:uid="{4C2EBB1D-B560-4DC5-9214-0791944A55C8}"/>
    <cellStyle name="Note 13 4 6" xfId="22674" xr:uid="{2178EFB7-7DC9-470D-9D95-BFA538947E57}"/>
    <cellStyle name="Note 13 4 7" xfId="22675" xr:uid="{7BDD362C-DC55-4115-B578-C3D034D50F70}"/>
    <cellStyle name="Note 13 4 8" xfId="22676" xr:uid="{5E85A194-56BF-4F95-8B9C-34885D9A12D0}"/>
    <cellStyle name="Note 13 4 9" xfId="7276" xr:uid="{395560F3-795B-4AD0-A404-9A34B51E1506}"/>
    <cellStyle name="Note 13 5" xfId="2962" xr:uid="{1D78458C-866E-4415-9C02-3251142C29B8}"/>
    <cellStyle name="Note 13 5 2" xfId="2963" xr:uid="{ED8ED72F-38C7-4921-9E24-D2F8512EBEC3}"/>
    <cellStyle name="Note 13 5 2 2" xfId="22678" xr:uid="{6CC718B1-9643-4389-9AAC-E9D34754DFB1}"/>
    <cellStyle name="Note 13 5 2 3" xfId="22677" xr:uid="{41DEF7E2-AB79-4795-AD31-B90A7583706C}"/>
    <cellStyle name="Note 13 5 3" xfId="22679" xr:uid="{95F1FFF4-02EE-4928-BB1F-4A3EF4595F14}"/>
    <cellStyle name="Note 13 5 3 2" xfId="22680" xr:uid="{67D647E5-4F2D-4826-90C2-5D919D874C43}"/>
    <cellStyle name="Note 13 5 4" xfId="22681" xr:uid="{30B61C5B-D599-4B89-805C-20315524D1C3}"/>
    <cellStyle name="Note 13 5 4 2" xfId="22682" xr:uid="{3BC92885-9EA9-4CB3-B6DF-AE6E7E09D610}"/>
    <cellStyle name="Note 13 5 5" xfId="22683" xr:uid="{DEDBDD48-CC9D-41B5-AFF7-C16B0E8C9248}"/>
    <cellStyle name="Note 13 5 6" xfId="22684" xr:uid="{79CEF32C-00DF-4EE9-AFA8-87D72C39EF5F}"/>
    <cellStyle name="Note 13 5 7" xfId="22685" xr:uid="{E1D3BDA4-E42B-4B40-8E1E-A33E2CF89AD3}"/>
    <cellStyle name="Note 13 5 8" xfId="7277" xr:uid="{EF30956D-E2AF-4947-97AC-9B5FA0EC9E8C}"/>
    <cellStyle name="Note 13 6" xfId="2964" xr:uid="{A777F7D0-65C6-4692-8C58-4205A72BA238}"/>
    <cellStyle name="Note 13 6 2" xfId="2965" xr:uid="{816AEE84-CD24-4C65-8BF1-EF4D0E8ABFF9}"/>
    <cellStyle name="Note 13 6 2 2" xfId="22687" xr:uid="{4F659751-3436-4C0B-A505-6C68A7786F39}"/>
    <cellStyle name="Note 13 6 2 3" xfId="22686" xr:uid="{0C323F65-CDB3-43F1-8DE6-5A13C998D928}"/>
    <cellStyle name="Note 13 6 3" xfId="22688" xr:uid="{E33DC8C5-278E-4B71-9B10-1DD822BB07E5}"/>
    <cellStyle name="Note 13 6 3 2" xfId="22689" xr:uid="{6F86687E-71A3-44EF-BB70-F9F7DE5C12D3}"/>
    <cellStyle name="Note 13 6 4" xfId="22690" xr:uid="{CC40D0BC-B7F4-4DF9-9364-A30AC65048A4}"/>
    <cellStyle name="Note 13 6 5" xfId="22691" xr:uid="{E5364F2A-FEF6-4F83-81B6-7D44BA93FC8E}"/>
    <cellStyle name="Note 13 6 6" xfId="22692" xr:uid="{8E5EA047-A353-4C80-AC17-0834CE79C361}"/>
    <cellStyle name="Note 13 6 7" xfId="7278" xr:uid="{5692E53D-A4EC-48B6-96F0-C0D8E49C8AC2}"/>
    <cellStyle name="Note 13 7" xfId="2966" xr:uid="{5DCE0969-1D2C-4D2E-BE5E-8985F5016B45}"/>
    <cellStyle name="Note 13 7 2" xfId="2967" xr:uid="{701D38CC-1A5B-42AA-AEAF-471B4157182B}"/>
    <cellStyle name="Note 13 7 2 2" xfId="22694" xr:uid="{4F01BECB-C981-4834-8F46-E5BF1344D0D5}"/>
    <cellStyle name="Note 13 7 2 3" xfId="22693" xr:uid="{A0C42455-6156-4A90-BFD2-4C828A0010C9}"/>
    <cellStyle name="Note 13 7 3" xfId="22695" xr:uid="{1BDA4B8D-0A37-40B4-8911-B27DDB69E3A6}"/>
    <cellStyle name="Note 13 7 4" xfId="22696" xr:uid="{CA4DF2CA-706A-488D-BE9F-FD020BBC5383}"/>
    <cellStyle name="Note 13 7 5" xfId="22697" xr:uid="{E3FAD408-529C-4CB1-B835-98826F8B3616}"/>
    <cellStyle name="Note 13 7 6" xfId="7279" xr:uid="{FC1F2B1B-AB72-441B-AC7F-083F958D6215}"/>
    <cellStyle name="Note 13 8" xfId="2968" xr:uid="{F23F5BC1-EBB7-4EB8-8DDB-2B5501413A83}"/>
    <cellStyle name="Note 13 8 2" xfId="22699" xr:uid="{8F1BAFE0-C368-4528-8BD8-43EB1D6E6309}"/>
    <cellStyle name="Note 13 8 3" xfId="22698" xr:uid="{D0212FFA-CC0A-4BE1-A632-00AEE4469E69}"/>
    <cellStyle name="Note 13 9" xfId="5424" xr:uid="{D5405496-B232-486B-BBE3-3FB37144C86D}"/>
    <cellStyle name="Note 13 9 2" xfId="22700" xr:uid="{34181A04-B02C-4EC3-A0FB-C41A125F64D8}"/>
    <cellStyle name="Note 14" xfId="2969" xr:uid="{7BF2D752-2BD6-4C50-A24B-9B6878985D1A}"/>
    <cellStyle name="Note 14 10" xfId="5620" xr:uid="{6A707546-3603-4AA0-BF51-78890DEDF1EE}"/>
    <cellStyle name="Note 14 10 2" xfId="22701" xr:uid="{FD0F028E-189C-4ABF-A25F-5333710BF43E}"/>
    <cellStyle name="Note 14 11" xfId="6003" xr:uid="{449F0BEA-ED64-4756-B056-A6FAC741E8AF}"/>
    <cellStyle name="Note 14 11 2" xfId="22702" xr:uid="{E665ACC2-A660-4D6F-B8CA-289AC58238B5}"/>
    <cellStyle name="Note 14 12" xfId="6184" xr:uid="{4C2AB369-6CAD-4BC9-B9BD-ACB9EB1F8CC7}"/>
    <cellStyle name="Note 14 2" xfId="2970" xr:uid="{FD37D888-B1BC-44B5-860B-8CD3749F1B64}"/>
    <cellStyle name="Note 14 2 2" xfId="2971" xr:uid="{41A50101-9897-42D9-BF40-A3C4968D5E7C}"/>
    <cellStyle name="Note 14 2 2 2" xfId="22704" xr:uid="{AF8FBA3E-8A5E-464A-A21F-7A0A894F4649}"/>
    <cellStyle name="Note 14 2 2 2 2" xfId="22705" xr:uid="{6E949293-4953-4FDA-8620-E1F437E1796B}"/>
    <cellStyle name="Note 14 2 2 3" xfId="22706" xr:uid="{D27C1275-4892-4850-B158-C6446CD00679}"/>
    <cellStyle name="Note 14 2 2 4" xfId="22703" xr:uid="{3CB1D52E-682F-4F55-9658-A97BD6938608}"/>
    <cellStyle name="Note 14 2 3" xfId="22707" xr:uid="{2FF31A36-4DB7-4B4B-A83A-29C9B2653999}"/>
    <cellStyle name="Note 14 2 3 2" xfId="22708" xr:uid="{60A1CC06-0EE6-4E2F-9941-9881E9F1BB37}"/>
    <cellStyle name="Note 14 2 4" xfId="22709" xr:uid="{49EB73C3-1732-4C62-B0FD-02106C728625}"/>
    <cellStyle name="Note 14 2 4 2" xfId="22710" xr:uid="{9047D29B-E686-482C-9EE1-01DE8C0D6F90}"/>
    <cellStyle name="Note 14 2 5" xfId="22711" xr:uid="{E106BED2-D492-4492-B119-02CA0A7BCB4E}"/>
    <cellStyle name="Note 14 2 5 2" xfId="22712" xr:uid="{A16D7497-B769-4D7C-A343-1452E9DBEDF8}"/>
    <cellStyle name="Note 14 2 6" xfId="22713" xr:uid="{4BF91379-E051-4B04-AFDE-A3B794806F92}"/>
    <cellStyle name="Note 14 2 7" xfId="22714" xr:uid="{743D7AF0-AD6D-4706-AA01-B2804A6FB8C2}"/>
    <cellStyle name="Note 14 2 8" xfId="22715" xr:uid="{11DF064C-CF10-4CBA-89D8-A616F54F44E8}"/>
    <cellStyle name="Note 14 2 9" xfId="7280" xr:uid="{9F8DCB96-6560-41E8-A638-3C9CAE5E0C46}"/>
    <cellStyle name="Note 14 3" xfId="2972" xr:uid="{B37C7AA2-7461-4E8B-B144-539F8E1F9C2C}"/>
    <cellStyle name="Note 14 3 2" xfId="2973" xr:uid="{4E7B674F-9409-45FD-8387-ECB03F9F05DF}"/>
    <cellStyle name="Note 14 3 2 2" xfId="22717" xr:uid="{3C19874D-A587-4018-B1E5-AB246923A307}"/>
    <cellStyle name="Note 14 3 2 2 2" xfId="22718" xr:uid="{2362CBC9-5AE3-4999-9D94-45D8499D25E8}"/>
    <cellStyle name="Note 14 3 2 3" xfId="22719" xr:uid="{826EB96D-1EA5-4490-B535-320681506FA0}"/>
    <cellStyle name="Note 14 3 2 4" xfId="22716" xr:uid="{861F7A3A-1790-4D7E-88EA-5CC2B5CF1597}"/>
    <cellStyle name="Note 14 3 3" xfId="22720" xr:uid="{ED1F1CF7-9916-431B-9A33-4BCDB13EBD40}"/>
    <cellStyle name="Note 14 3 3 2" xfId="22721" xr:uid="{F6BA016B-CD42-4BF4-A5D3-F8CAC443F4AB}"/>
    <cellStyle name="Note 14 3 4" xfId="22722" xr:uid="{87583D50-2259-4B2D-B11D-51B2E18B23F9}"/>
    <cellStyle name="Note 14 3 4 2" xfId="22723" xr:uid="{711D05C6-EA0F-4E85-ACE1-8499CFC0F1C0}"/>
    <cellStyle name="Note 14 3 5" xfId="22724" xr:uid="{28AAFB10-8C97-47CB-836E-8F2D6D3BEDA5}"/>
    <cellStyle name="Note 14 3 5 2" xfId="22725" xr:uid="{266B3133-5780-469D-AA3A-87D145806ADE}"/>
    <cellStyle name="Note 14 3 6" xfId="22726" xr:uid="{32582297-48A7-49A9-A47C-D3E4553CA93D}"/>
    <cellStyle name="Note 14 3 7" xfId="22727" xr:uid="{AD12135D-88DE-461A-8697-28B1FD4AF1EB}"/>
    <cellStyle name="Note 14 3 8" xfId="22728" xr:uid="{EED25978-0649-4714-9DBC-CA79658D7519}"/>
    <cellStyle name="Note 14 3 9" xfId="7281" xr:uid="{4BC93F1D-B452-431D-87E2-A0B47BDD1CF2}"/>
    <cellStyle name="Note 14 4" xfId="2974" xr:uid="{FED860E3-B101-4350-A4FA-EF167B662F03}"/>
    <cellStyle name="Note 14 4 2" xfId="2975" xr:uid="{B176E784-CB2A-49F4-B8FE-F9410B7B00FC}"/>
    <cellStyle name="Note 14 4 2 2" xfId="22730" xr:uid="{DA279FDD-CEA9-40C6-B7B4-63373B058BF1}"/>
    <cellStyle name="Note 14 4 2 2 2" xfId="22731" xr:uid="{BA49FFDF-BBDB-4A0D-8743-07637BA08EA0}"/>
    <cellStyle name="Note 14 4 2 3" xfId="22732" xr:uid="{DF5261B5-6776-4B82-AE75-4A3AF8920CAB}"/>
    <cellStyle name="Note 14 4 2 4" xfId="22729" xr:uid="{F6B46873-2B6C-4C1D-AC83-97E53EB79C10}"/>
    <cellStyle name="Note 14 4 3" xfId="22733" xr:uid="{A5A57D1A-526C-4A5B-A0DA-DD2843558D0E}"/>
    <cellStyle name="Note 14 4 3 2" xfId="22734" xr:uid="{14B02172-4821-4702-AD72-EE75F598799E}"/>
    <cellStyle name="Note 14 4 4" xfId="22735" xr:uid="{04FD52CC-DAE4-43D8-8DBD-379BFC6CE4F0}"/>
    <cellStyle name="Note 14 4 4 2" xfId="22736" xr:uid="{7600D5C0-FA8A-43DC-A306-7F3376B55685}"/>
    <cellStyle name="Note 14 4 5" xfId="22737" xr:uid="{270EC2A7-F27A-424E-AFB1-B7B1F7B58AAA}"/>
    <cellStyle name="Note 14 4 5 2" xfId="22738" xr:uid="{0A21D42C-8E51-44D2-B7A0-540E76AF02C3}"/>
    <cellStyle name="Note 14 4 6" xfId="22739" xr:uid="{7E2A8E42-188E-48D0-8A6D-4FBEBD90021A}"/>
    <cellStyle name="Note 14 4 7" xfId="22740" xr:uid="{754E9CF6-4487-4C64-8843-F472D4AB9443}"/>
    <cellStyle name="Note 14 4 8" xfId="22741" xr:uid="{A19F7BB7-4641-4E8D-B235-7B26295AC7E2}"/>
    <cellStyle name="Note 14 4 9" xfId="7282" xr:uid="{6D172A5E-C7F2-4913-9075-238AC29EDDBF}"/>
    <cellStyle name="Note 14 5" xfId="2976" xr:uid="{7100F119-159A-4555-B476-F931CEB3C2AA}"/>
    <cellStyle name="Note 14 5 2" xfId="2977" xr:uid="{6164BBD3-7969-48FF-9101-461393EF01BB}"/>
    <cellStyle name="Note 14 5 2 2" xfId="22743" xr:uid="{A54562E9-9F98-4B83-BA48-361ED9EA100E}"/>
    <cellStyle name="Note 14 5 2 3" xfId="22742" xr:uid="{83FB9B6C-1A98-42C4-A1E5-C5FC2FD79610}"/>
    <cellStyle name="Note 14 5 3" xfId="22744" xr:uid="{6E126BE0-1AE0-42E8-8559-AA33289CF406}"/>
    <cellStyle name="Note 14 5 3 2" xfId="22745" xr:uid="{83D7AC58-B8CD-4069-B304-353A0521AEB0}"/>
    <cellStyle name="Note 14 5 4" xfId="22746" xr:uid="{65413B7D-52F4-4D7C-AF37-9D8EF67AC904}"/>
    <cellStyle name="Note 14 5 4 2" xfId="22747" xr:uid="{2DA8B326-E27C-4764-A39A-2B8F63EFD872}"/>
    <cellStyle name="Note 14 5 5" xfId="22748" xr:uid="{6CFA80F8-5C6E-4B82-9BCD-8D12A1DE3B35}"/>
    <cellStyle name="Note 14 5 6" xfId="22749" xr:uid="{458CBDB8-82F5-4315-B935-DDFEAE5DF770}"/>
    <cellStyle name="Note 14 5 7" xfId="22750" xr:uid="{4FB277D3-40C7-493F-BBB1-19C9DC41935F}"/>
    <cellStyle name="Note 14 5 8" xfId="7283" xr:uid="{26C1A4D7-8BF0-469F-AC77-343D06E9C145}"/>
    <cellStyle name="Note 14 6" xfId="2978" xr:uid="{C1FF4A5B-B498-4D76-B116-278B5A65EAFE}"/>
    <cellStyle name="Note 14 6 2" xfId="2979" xr:uid="{6D57366F-FD6D-4665-A95E-37C441E64C92}"/>
    <cellStyle name="Note 14 6 2 2" xfId="22752" xr:uid="{1EFAD769-BEB7-4A0F-B6C8-2D1EEFAAB128}"/>
    <cellStyle name="Note 14 6 2 3" xfId="22751" xr:uid="{187C53B4-634F-4CED-AA5E-6C937C1E2A84}"/>
    <cellStyle name="Note 14 6 3" xfId="22753" xr:uid="{B73766B8-5031-4795-962A-46A127E59F2A}"/>
    <cellStyle name="Note 14 6 3 2" xfId="22754" xr:uid="{3C83F69B-2D45-49B6-965C-1AD2765E9CF6}"/>
    <cellStyle name="Note 14 6 4" xfId="22755" xr:uid="{9648462C-D5C2-44A1-AEC1-0E0CC1838CBA}"/>
    <cellStyle name="Note 14 6 5" xfId="22756" xr:uid="{E800C99B-31D1-4CB5-B10E-48EFEDB8AE5A}"/>
    <cellStyle name="Note 14 6 6" xfId="22757" xr:uid="{32C98838-D381-4B9D-91C3-D9C12C386823}"/>
    <cellStyle name="Note 14 6 7" xfId="7284" xr:uid="{2C84C73C-9ACB-4188-B36B-511F7699AF98}"/>
    <cellStyle name="Note 14 7" xfId="2980" xr:uid="{E2FA05BF-2702-458F-BC20-DF36A33A040E}"/>
    <cellStyle name="Note 14 7 2" xfId="2981" xr:uid="{1D6D8037-7354-4E60-9E08-26289DD203F1}"/>
    <cellStyle name="Note 14 7 2 2" xfId="22759" xr:uid="{8219E378-AAA3-4358-963D-E76C3E4A2082}"/>
    <cellStyle name="Note 14 7 2 3" xfId="22758" xr:uid="{6B9226C4-B335-4AD4-B6E0-D5F2BD1C36AE}"/>
    <cellStyle name="Note 14 7 3" xfId="22760" xr:uid="{513B9D6E-973C-4680-9F36-4E43F1A2C848}"/>
    <cellStyle name="Note 14 7 4" xfId="22761" xr:uid="{72B20C6C-79D4-4CC5-BE72-A01BFDE4D721}"/>
    <cellStyle name="Note 14 7 5" xfId="22762" xr:uid="{E6F1140C-DB17-4EA7-8F95-F53BE4CC90A9}"/>
    <cellStyle name="Note 14 7 6" xfId="7285" xr:uid="{3D95F898-C7A5-4808-BF8B-C567B7C1555B}"/>
    <cellStyle name="Note 14 8" xfId="2982" xr:uid="{DA2724B6-3AED-4A42-AB19-4B67A27025E2}"/>
    <cellStyle name="Note 14 8 2" xfId="22764" xr:uid="{77619594-E4B1-4096-8E05-B2F18B757AC7}"/>
    <cellStyle name="Note 14 8 3" xfId="22763" xr:uid="{BFDF16D6-9D36-492D-8334-60074A72878D}"/>
    <cellStyle name="Note 14 9" xfId="5425" xr:uid="{7BB2E9C1-E756-4458-AF0D-01DF469262E9}"/>
    <cellStyle name="Note 14 9 2" xfId="22765" xr:uid="{EFFB218E-AA70-4374-8D64-A9A9330E81F8}"/>
    <cellStyle name="Note 15" xfId="2983" xr:uid="{3B7FA933-C2AE-4986-A6F2-D4E34EAE6BCE}"/>
    <cellStyle name="Note 15 10" xfId="5621" xr:uid="{322FB63A-3D07-47F2-82CB-48EEF756BF59}"/>
    <cellStyle name="Note 15 10 2" xfId="22766" xr:uid="{DB45BB0F-16D2-4E88-A4B8-193769C29C76}"/>
    <cellStyle name="Note 15 11" xfId="6004" xr:uid="{32D6E170-63C7-4F09-90D8-F546320F6442}"/>
    <cellStyle name="Note 15 11 2" xfId="22767" xr:uid="{3AAA01EE-70F5-4EB9-8D3D-93DFD0E5A8EF}"/>
    <cellStyle name="Note 15 12" xfId="6185" xr:uid="{751C9084-E04E-46CF-AAD9-B2C29938C62E}"/>
    <cellStyle name="Note 15 2" xfId="2984" xr:uid="{BB2AB11A-B282-47D0-91EB-81F95FF2C380}"/>
    <cellStyle name="Note 15 2 2" xfId="2985" xr:uid="{52BA4D39-EADD-40A1-B8F6-113CD220AA25}"/>
    <cellStyle name="Note 15 2 2 2" xfId="22769" xr:uid="{AF93A433-4E8B-46B1-9881-5C52D74C10B0}"/>
    <cellStyle name="Note 15 2 2 2 2" xfId="22770" xr:uid="{25CC4488-5E4C-4230-9C52-2B66C8C950E8}"/>
    <cellStyle name="Note 15 2 2 3" xfId="22771" xr:uid="{7426B64D-20E5-4EF4-8C7B-3040417F78F7}"/>
    <cellStyle name="Note 15 2 2 4" xfId="22768" xr:uid="{AD64601C-D0C1-4C2B-8279-EFCD83631943}"/>
    <cellStyle name="Note 15 2 3" xfId="22772" xr:uid="{04FBD967-B98B-4531-94FF-13FD45E8E2C7}"/>
    <cellStyle name="Note 15 2 3 2" xfId="22773" xr:uid="{8F050DD8-A904-4AC5-96FC-42F78050F006}"/>
    <cellStyle name="Note 15 2 4" xfId="22774" xr:uid="{39219760-D08F-456E-B095-92808646A620}"/>
    <cellStyle name="Note 15 2 4 2" xfId="22775" xr:uid="{012AA472-317E-4215-AFE3-E9D84F0C1323}"/>
    <cellStyle name="Note 15 2 5" xfId="22776" xr:uid="{B7E45ED1-3AF2-4614-8A53-F526C47FA68B}"/>
    <cellStyle name="Note 15 2 5 2" xfId="22777" xr:uid="{66BA733E-58BE-426E-9CAB-CA4F14E46BD5}"/>
    <cellStyle name="Note 15 2 6" xfId="22778" xr:uid="{4244D01D-5A77-42FD-9CBD-02F62720DCDC}"/>
    <cellStyle name="Note 15 2 7" xfId="22779" xr:uid="{FE122459-96D1-4DBF-8728-89C94B9B3697}"/>
    <cellStyle name="Note 15 2 8" xfId="22780" xr:uid="{66AA43CC-0EBE-4576-8D8C-60655D8DC567}"/>
    <cellStyle name="Note 15 2 9" xfId="7286" xr:uid="{EDEBD8D2-AB03-48A1-B459-CC704CFDBF37}"/>
    <cellStyle name="Note 15 3" xfId="2986" xr:uid="{60461568-CC28-4FCE-85A6-BCA48937F2D4}"/>
    <cellStyle name="Note 15 3 2" xfId="2987" xr:uid="{B330F73C-8A9E-4344-95B5-B31F19F175D9}"/>
    <cellStyle name="Note 15 3 2 2" xfId="22782" xr:uid="{7E9D0646-5A40-4348-A499-5A2B3726ADE0}"/>
    <cellStyle name="Note 15 3 2 2 2" xfId="22783" xr:uid="{2C0E40E2-78B1-4046-B931-6977026EA629}"/>
    <cellStyle name="Note 15 3 2 3" xfId="22784" xr:uid="{9DD53C63-701E-401C-A8D0-5E6EA4E249BA}"/>
    <cellStyle name="Note 15 3 2 4" xfId="22781" xr:uid="{078B80E1-59E6-4320-9E3C-8D268CA5C3FA}"/>
    <cellStyle name="Note 15 3 3" xfId="22785" xr:uid="{CA74E222-1C35-4C42-88E1-A9851C81AC0F}"/>
    <cellStyle name="Note 15 3 3 2" xfId="22786" xr:uid="{35318D6E-C04E-4563-9813-BB11632CB32C}"/>
    <cellStyle name="Note 15 3 4" xfId="22787" xr:uid="{615344EF-CDFA-432F-8234-37AE0E850FD2}"/>
    <cellStyle name="Note 15 3 4 2" xfId="22788" xr:uid="{A5A33F14-A9E2-4A5C-A051-BD0FE9CBA1FE}"/>
    <cellStyle name="Note 15 3 5" xfId="22789" xr:uid="{3FA415A5-219A-4369-AEB7-C4FA77B889EA}"/>
    <cellStyle name="Note 15 3 5 2" xfId="22790" xr:uid="{B3B5AE6E-E209-40D4-9ACA-58BAEEED9E6B}"/>
    <cellStyle name="Note 15 3 6" xfId="22791" xr:uid="{70E64107-95B6-4D7B-A117-65BB8F2BD087}"/>
    <cellStyle name="Note 15 3 7" xfId="22792" xr:uid="{244D3463-4D62-4228-AF1F-B3986E525BB1}"/>
    <cellStyle name="Note 15 3 8" xfId="22793" xr:uid="{2349E5BF-8D30-444F-B307-39DC3989FBA5}"/>
    <cellStyle name="Note 15 3 9" xfId="7287" xr:uid="{F21E7E0C-F522-4B34-8EF9-B0CB2E41F33B}"/>
    <cellStyle name="Note 15 4" xfId="2988" xr:uid="{CD2B7D17-6CC1-4E69-940F-7346F8F737EE}"/>
    <cellStyle name="Note 15 4 2" xfId="2989" xr:uid="{A7A95586-7CB8-46D9-9188-7F693EA441EB}"/>
    <cellStyle name="Note 15 4 2 2" xfId="22795" xr:uid="{F8CB1B79-0A07-4CCC-B787-D9E4B7F7BA3D}"/>
    <cellStyle name="Note 15 4 2 2 2" xfId="22796" xr:uid="{2CE997E0-4E1C-4A59-92BD-7B48FCFAD08B}"/>
    <cellStyle name="Note 15 4 2 3" xfId="22797" xr:uid="{02795D1B-AFC3-447F-B61C-6AA331659CAB}"/>
    <cellStyle name="Note 15 4 2 4" xfId="22794" xr:uid="{9802EB53-9651-4B4B-8139-F70D0C761924}"/>
    <cellStyle name="Note 15 4 3" xfId="22798" xr:uid="{0C48E59C-1589-45FA-A8DE-06040D8E5319}"/>
    <cellStyle name="Note 15 4 3 2" xfId="22799" xr:uid="{78FE2F67-B868-4E5D-ADC4-ED3B6309A64F}"/>
    <cellStyle name="Note 15 4 4" xfId="22800" xr:uid="{5ED898CB-0E05-4167-A090-8E39215F05EA}"/>
    <cellStyle name="Note 15 4 4 2" xfId="22801" xr:uid="{079FAD6B-A559-411A-A7F9-2FD02697BF5B}"/>
    <cellStyle name="Note 15 4 5" xfId="22802" xr:uid="{EEAA66C9-982C-4788-9579-0ECB1119E45F}"/>
    <cellStyle name="Note 15 4 5 2" xfId="22803" xr:uid="{AE0D5580-6497-4326-833E-86A549E19296}"/>
    <cellStyle name="Note 15 4 6" xfId="22804" xr:uid="{60093779-182A-4148-A205-EA05F566C8F3}"/>
    <cellStyle name="Note 15 4 7" xfId="22805" xr:uid="{7789EAD5-EEE0-4698-8DE7-24F611E257D8}"/>
    <cellStyle name="Note 15 4 8" xfId="22806" xr:uid="{E9FE29DF-A719-494B-A7F2-0E5E71AAE0F6}"/>
    <cellStyle name="Note 15 4 9" xfId="7288" xr:uid="{9012A82E-4385-4D33-9EBA-65D6B71890FC}"/>
    <cellStyle name="Note 15 5" xfId="2990" xr:uid="{60CD1085-0915-4EC5-AA57-D9DC84556148}"/>
    <cellStyle name="Note 15 5 2" xfId="2991" xr:uid="{0CE51185-40CD-4A89-B9A8-083F47561BD8}"/>
    <cellStyle name="Note 15 5 2 2" xfId="22808" xr:uid="{B3555A18-EF3D-4E25-A7EA-953918676414}"/>
    <cellStyle name="Note 15 5 2 3" xfId="22807" xr:uid="{CB95A804-19BC-444C-A9D9-DC08C721ADDB}"/>
    <cellStyle name="Note 15 5 3" xfId="22809" xr:uid="{EBA29984-EF1C-49EA-BF08-1AC4EE2610A9}"/>
    <cellStyle name="Note 15 5 3 2" xfId="22810" xr:uid="{3E5F9CD7-CF36-48B6-B1D1-F67330C0179D}"/>
    <cellStyle name="Note 15 5 4" xfId="22811" xr:uid="{D0076914-F181-4F36-8FDF-4A7BD6F8E421}"/>
    <cellStyle name="Note 15 5 4 2" xfId="22812" xr:uid="{84AD1F85-54CB-4732-8D34-9E8151FEF26F}"/>
    <cellStyle name="Note 15 5 5" xfId="22813" xr:uid="{16D3BC59-5569-4696-B3C4-1DFBE219491F}"/>
    <cellStyle name="Note 15 5 6" xfId="22814" xr:uid="{36C7B61D-528E-49B5-AEBF-E5D0A9D54633}"/>
    <cellStyle name="Note 15 5 7" xfId="22815" xr:uid="{4196CE0D-413F-4182-A345-8C9C468377A8}"/>
    <cellStyle name="Note 15 5 8" xfId="7289" xr:uid="{7B4A864C-05B3-4422-B086-572FBBEEF266}"/>
    <cellStyle name="Note 15 6" xfId="2992" xr:uid="{2E370C67-DA3A-49BE-A237-D273B63116CC}"/>
    <cellStyle name="Note 15 6 2" xfId="2993" xr:uid="{AA172608-DF1F-40C4-A21E-D6EF4EB85E03}"/>
    <cellStyle name="Note 15 6 2 2" xfId="22817" xr:uid="{33852B9C-19A8-46EB-B787-53DF9EFBE217}"/>
    <cellStyle name="Note 15 6 2 3" xfId="22816" xr:uid="{99B993FB-4115-4384-B7A2-EB0F391B8630}"/>
    <cellStyle name="Note 15 6 3" xfId="22818" xr:uid="{5E5AB499-CCA0-423E-B08C-51F6C8393A3F}"/>
    <cellStyle name="Note 15 6 3 2" xfId="22819" xr:uid="{4F7B70CD-A252-4068-BC16-E6B472BEEBAA}"/>
    <cellStyle name="Note 15 6 4" xfId="22820" xr:uid="{582F091B-9C5E-4C0A-B192-F726164F7B22}"/>
    <cellStyle name="Note 15 6 5" xfId="22821" xr:uid="{BBB4E002-DCDA-424C-B364-B87F9B4CFBDB}"/>
    <cellStyle name="Note 15 6 6" xfId="22822" xr:uid="{78FE2875-FAE6-43C9-BB6D-F93CF2A8BAC5}"/>
    <cellStyle name="Note 15 6 7" xfId="7290" xr:uid="{4DEF4EFA-1376-4B98-B179-99849799C927}"/>
    <cellStyle name="Note 15 7" xfId="2994" xr:uid="{639A83AD-5E6D-4181-B310-FB617774326B}"/>
    <cellStyle name="Note 15 7 2" xfId="2995" xr:uid="{B2FD8C40-B443-4B43-8D7A-853DCC0F3CEB}"/>
    <cellStyle name="Note 15 7 2 2" xfId="22824" xr:uid="{22D529F5-BB4F-4EDA-B112-54A36C3B82C8}"/>
    <cellStyle name="Note 15 7 2 3" xfId="22823" xr:uid="{550FC10A-FDA7-410B-AEE6-CA3CACA914C4}"/>
    <cellStyle name="Note 15 7 3" xfId="22825" xr:uid="{C04FE838-5756-49D6-9897-CD8583219292}"/>
    <cellStyle name="Note 15 7 4" xfId="22826" xr:uid="{86B3122A-7824-4AED-8B8F-743405871623}"/>
    <cellStyle name="Note 15 7 5" xfId="22827" xr:uid="{88E1120F-B989-47EA-BCE6-8D4D35D92418}"/>
    <cellStyle name="Note 15 7 6" xfId="7291" xr:uid="{AB690A9A-F779-45D8-8BBD-43B517A28F21}"/>
    <cellStyle name="Note 15 8" xfId="2996" xr:uid="{5E5B1D15-1B40-4C15-A260-36B6A85B2DEC}"/>
    <cellStyle name="Note 15 8 2" xfId="22829" xr:uid="{E8435462-11B9-4E6A-8294-3DE9A94E12CB}"/>
    <cellStyle name="Note 15 8 3" xfId="22828" xr:uid="{92683C2A-1970-48A6-A792-9FC2537E596B}"/>
    <cellStyle name="Note 15 9" xfId="5426" xr:uid="{98FC98E5-F00C-4104-9DED-ABE79340A0D5}"/>
    <cellStyle name="Note 15 9 2" xfId="22830" xr:uid="{E596CD14-D996-4C21-86A0-323ADBBCAA07}"/>
    <cellStyle name="Note 16" xfId="2997" xr:uid="{E98BE5EB-D996-4AE7-BFA1-64D76018D60E}"/>
    <cellStyle name="Note 16 10" xfId="5622" xr:uid="{F400553C-739A-4AE3-AAC4-6A2050FD0AC5}"/>
    <cellStyle name="Note 16 10 2" xfId="22831" xr:uid="{BBE2D201-F245-47A9-B226-9DF043EDB97F}"/>
    <cellStyle name="Note 16 11" xfId="6005" xr:uid="{494CC44C-18AF-4E1B-B8B7-B8D7F53DC63B}"/>
    <cellStyle name="Note 16 11 2" xfId="22832" xr:uid="{66FEFDD3-9026-4492-B5DC-00C91FE6F221}"/>
    <cellStyle name="Note 16 12" xfId="6186" xr:uid="{7105237E-7503-4D4B-8A7C-7F38902D705C}"/>
    <cellStyle name="Note 16 2" xfId="2998" xr:uid="{C5D4E807-A872-43A8-885B-0644348E79A3}"/>
    <cellStyle name="Note 16 2 2" xfId="2999" xr:uid="{75F98F6F-CB3B-4256-A18E-3A757620AA02}"/>
    <cellStyle name="Note 16 2 2 2" xfId="22834" xr:uid="{55F00787-8FEE-4BBA-BDF3-A5F6B466A527}"/>
    <cellStyle name="Note 16 2 2 2 2" xfId="22835" xr:uid="{F338C8DC-2003-418F-B431-2342DF05564F}"/>
    <cellStyle name="Note 16 2 2 3" xfId="22836" xr:uid="{13FCC545-DDD6-4E1E-803B-C3E75FF16997}"/>
    <cellStyle name="Note 16 2 2 4" xfId="22833" xr:uid="{4CCDBA20-6BF0-4EA8-A8AE-76F20E54617A}"/>
    <cellStyle name="Note 16 2 3" xfId="22837" xr:uid="{DB13B1BE-9C87-44AE-AD48-CAD4AC09A69E}"/>
    <cellStyle name="Note 16 2 3 2" xfId="22838" xr:uid="{8D3204D7-D05C-4E20-8E6B-08C5E8ADD3DB}"/>
    <cellStyle name="Note 16 2 4" xfId="22839" xr:uid="{310D4234-76E5-40A0-AFD0-0A1868E8CD10}"/>
    <cellStyle name="Note 16 2 4 2" xfId="22840" xr:uid="{F2596F3E-C5D4-432E-B9B0-84C026A9F243}"/>
    <cellStyle name="Note 16 2 5" xfId="22841" xr:uid="{961A1A8D-6ECC-41F9-AB46-30611144B761}"/>
    <cellStyle name="Note 16 2 5 2" xfId="22842" xr:uid="{D6E7FF46-656D-4115-9AFE-941AAB6C2F0E}"/>
    <cellStyle name="Note 16 2 6" xfId="22843" xr:uid="{088E16C6-8395-4A7B-B75A-B766FD1B0F60}"/>
    <cellStyle name="Note 16 2 7" xfId="22844" xr:uid="{D14C568B-A12B-4382-B364-ED8D1DD5A5BF}"/>
    <cellStyle name="Note 16 2 8" xfId="22845" xr:uid="{660985A1-2492-4E6B-8BC3-D6DF29E3473F}"/>
    <cellStyle name="Note 16 2 9" xfId="7292" xr:uid="{F83AA81C-1527-43FC-93A2-AF7375802E7A}"/>
    <cellStyle name="Note 16 3" xfId="3000" xr:uid="{1F3B2BC6-BCB8-4180-8B55-4331DF77C349}"/>
    <cellStyle name="Note 16 3 2" xfId="3001" xr:uid="{DC8B04FE-E0E4-4D14-B909-ADD6D516CE98}"/>
    <cellStyle name="Note 16 3 2 2" xfId="22847" xr:uid="{6DD9DFFD-F386-49AE-85DA-44578EBC324A}"/>
    <cellStyle name="Note 16 3 2 2 2" xfId="22848" xr:uid="{975F4259-F85B-4AC2-9730-A7C1875CEC43}"/>
    <cellStyle name="Note 16 3 2 3" xfId="22849" xr:uid="{12CB763E-2AFA-4ECD-B3E1-7CA22C11219F}"/>
    <cellStyle name="Note 16 3 2 4" xfId="22846" xr:uid="{4B281C6B-17D6-475D-9A7D-F99CA559D0DF}"/>
    <cellStyle name="Note 16 3 3" xfId="22850" xr:uid="{111BBE6B-C432-4FE9-BF2B-F0F36EA55A04}"/>
    <cellStyle name="Note 16 3 3 2" xfId="22851" xr:uid="{0397313A-B556-4382-B34B-FE3BEEE754EE}"/>
    <cellStyle name="Note 16 3 4" xfId="22852" xr:uid="{CEB9854B-7AB0-4553-95BC-3555289A3CEB}"/>
    <cellStyle name="Note 16 3 4 2" xfId="22853" xr:uid="{7A48ACBD-3BF1-41A4-8F4A-CAD944B30CCD}"/>
    <cellStyle name="Note 16 3 5" xfId="22854" xr:uid="{EFF756DA-9078-4980-9C6B-39CA3851F494}"/>
    <cellStyle name="Note 16 3 5 2" xfId="22855" xr:uid="{3A3BDA11-FD93-49E2-8198-CDFBD4FE3062}"/>
    <cellStyle name="Note 16 3 6" xfId="22856" xr:uid="{DF9181C9-923C-483C-BB97-1B63FDA7A6C2}"/>
    <cellStyle name="Note 16 3 7" xfId="22857" xr:uid="{3780E884-CFD6-43D4-A7B6-0FB9F6A47705}"/>
    <cellStyle name="Note 16 3 8" xfId="22858" xr:uid="{3B6EA73D-F858-4F36-B17D-11AD04FED67A}"/>
    <cellStyle name="Note 16 3 9" xfId="7293" xr:uid="{5616455C-250F-4516-9C12-2E7456DC0D07}"/>
    <cellStyle name="Note 16 4" xfId="3002" xr:uid="{EF9EE9F1-3439-47EB-8721-E90D767F9110}"/>
    <cellStyle name="Note 16 4 2" xfId="3003" xr:uid="{82A296ED-2EF5-407F-8DA9-306E1C5AE3BC}"/>
    <cellStyle name="Note 16 4 2 2" xfId="22860" xr:uid="{3CA2C4AF-5647-4DA3-A423-50E57F723382}"/>
    <cellStyle name="Note 16 4 2 2 2" xfId="22861" xr:uid="{B2F3345F-8BD2-44E6-A26D-7CAC39C02634}"/>
    <cellStyle name="Note 16 4 2 3" xfId="22862" xr:uid="{B0B61E7B-89FA-4E16-8B6E-03F0AFA09D1C}"/>
    <cellStyle name="Note 16 4 2 4" xfId="22859" xr:uid="{70594322-14CC-4EAB-8B82-A9329A837DD9}"/>
    <cellStyle name="Note 16 4 3" xfId="22863" xr:uid="{17CB47F1-0BF3-40F5-8FF9-315FAF2A6C45}"/>
    <cellStyle name="Note 16 4 3 2" xfId="22864" xr:uid="{D8BC9052-0B10-4B05-BD6C-E84820B44701}"/>
    <cellStyle name="Note 16 4 4" xfId="22865" xr:uid="{5252846B-EB56-409E-8C72-DE58280048CC}"/>
    <cellStyle name="Note 16 4 4 2" xfId="22866" xr:uid="{49CC4ED0-8860-4DEB-A0F6-3ADCC0E7D472}"/>
    <cellStyle name="Note 16 4 5" xfId="22867" xr:uid="{9C43B5A1-EAB3-4759-A9D1-DC3AA4D778AC}"/>
    <cellStyle name="Note 16 4 5 2" xfId="22868" xr:uid="{EA549756-A3B8-41BA-9F00-E95ED46ABA09}"/>
    <cellStyle name="Note 16 4 6" xfId="22869" xr:uid="{6016530E-6B49-4596-8FE3-EFD6241BE799}"/>
    <cellStyle name="Note 16 4 7" xfId="22870" xr:uid="{CA9B4047-D89D-4749-81FA-82B10CEA7EE9}"/>
    <cellStyle name="Note 16 4 8" xfId="22871" xr:uid="{C1D5D1A6-9E6A-4703-88A5-E1044929B891}"/>
    <cellStyle name="Note 16 4 9" xfId="7294" xr:uid="{AF5E34C2-3401-4942-9323-C64912C72A21}"/>
    <cellStyle name="Note 16 5" xfId="3004" xr:uid="{5EF8C0DF-EA25-48F7-81D4-6113FD41B040}"/>
    <cellStyle name="Note 16 5 2" xfId="3005" xr:uid="{149F151B-4876-4C63-8AC5-D28AC3B808C5}"/>
    <cellStyle name="Note 16 5 2 2" xfId="22873" xr:uid="{0A33449F-9660-46B6-AFA9-D77A822E593C}"/>
    <cellStyle name="Note 16 5 2 3" xfId="22872" xr:uid="{2C5EEC16-18CC-456B-8CD1-7290E11DD077}"/>
    <cellStyle name="Note 16 5 3" xfId="22874" xr:uid="{B3375900-5311-4E4B-AE9F-743E39277F34}"/>
    <cellStyle name="Note 16 5 3 2" xfId="22875" xr:uid="{B4BD8BBB-2445-4B70-A53F-F694ACC0185F}"/>
    <cellStyle name="Note 16 5 4" xfId="22876" xr:uid="{DF057218-7161-4570-81C6-C15A7C71C7FE}"/>
    <cellStyle name="Note 16 5 4 2" xfId="22877" xr:uid="{C7CD55B0-1856-42C0-9EF7-D806E9F1B0F7}"/>
    <cellStyle name="Note 16 5 5" xfId="22878" xr:uid="{F92CD552-54B1-46E4-9AB6-0233D459C6D0}"/>
    <cellStyle name="Note 16 5 6" xfId="22879" xr:uid="{095F8BB1-C0C1-44FA-A0EF-D87197AE0DD6}"/>
    <cellStyle name="Note 16 5 7" xfId="22880" xr:uid="{64B354D3-A5F6-402B-B722-FF77A0AC1F8C}"/>
    <cellStyle name="Note 16 5 8" xfId="7295" xr:uid="{BE147DAB-97C4-48F0-BBB8-342E0A213F18}"/>
    <cellStyle name="Note 16 6" xfId="3006" xr:uid="{344BC6F3-9853-4988-916E-ACDB24CB237C}"/>
    <cellStyle name="Note 16 6 2" xfId="3007" xr:uid="{3A72DC82-22F9-4F3F-983A-86211346732D}"/>
    <cellStyle name="Note 16 6 2 2" xfId="22882" xr:uid="{17EB5CD9-B250-45E0-86B6-025ACBFC2A8A}"/>
    <cellStyle name="Note 16 6 2 3" xfId="22881" xr:uid="{1E10CBA6-7E0E-4D83-95F7-B19114806532}"/>
    <cellStyle name="Note 16 6 3" xfId="22883" xr:uid="{1A0D82D2-2D76-4EB0-BD8A-30CAD3FC2AFE}"/>
    <cellStyle name="Note 16 6 3 2" xfId="22884" xr:uid="{9828ABFF-26AF-4123-AEDC-B8480EBD54AB}"/>
    <cellStyle name="Note 16 6 4" xfId="22885" xr:uid="{A4E43FE4-B0E0-4ABF-B382-870081BCF1CE}"/>
    <cellStyle name="Note 16 6 5" xfId="22886" xr:uid="{134B8D3C-A91B-4E7B-ABB8-13C5041E266F}"/>
    <cellStyle name="Note 16 6 6" xfId="22887" xr:uid="{A57801D3-45E1-4644-8016-6ED21FE81381}"/>
    <cellStyle name="Note 16 6 7" xfId="7296" xr:uid="{C9A1BF11-86DB-4D39-B61F-219A42EAF83F}"/>
    <cellStyle name="Note 16 7" xfId="3008" xr:uid="{AE30008A-B990-4FFA-9257-A5E54E534555}"/>
    <cellStyle name="Note 16 7 2" xfId="3009" xr:uid="{46069A66-62A7-4684-B49B-9D09D52BC00E}"/>
    <cellStyle name="Note 16 7 2 2" xfId="22889" xr:uid="{85DB79D5-6B07-4D64-AC89-1AB89C11C8D3}"/>
    <cellStyle name="Note 16 7 2 3" xfId="22888" xr:uid="{6227AC41-4A16-4ED6-8CD4-11BE430B378E}"/>
    <cellStyle name="Note 16 7 3" xfId="22890" xr:uid="{3A75D7C3-3C01-4674-AA99-5133E6D8F915}"/>
    <cellStyle name="Note 16 7 4" xfId="22891" xr:uid="{C4199EE6-B48E-41B2-906D-9E22186B8146}"/>
    <cellStyle name="Note 16 7 5" xfId="22892" xr:uid="{2A5EE13D-C22B-482E-82AC-34A6ED459C91}"/>
    <cellStyle name="Note 16 7 6" xfId="7297" xr:uid="{D4329E54-611E-4DE9-9B40-11F62C5DD142}"/>
    <cellStyle name="Note 16 8" xfId="3010" xr:uid="{3B92A6EC-676E-4C26-B7AF-9363AC29B0AF}"/>
    <cellStyle name="Note 16 8 2" xfId="22894" xr:uid="{5950B450-759F-4FD9-9F1E-EE46D8FA7A61}"/>
    <cellStyle name="Note 16 8 3" xfId="22893" xr:uid="{046852BF-12C0-474C-AA0D-C1AECF01DE5A}"/>
    <cellStyle name="Note 16 9" xfId="5427" xr:uid="{E6A86C0D-1E0D-4F57-A686-5335FBF709A5}"/>
    <cellStyle name="Note 16 9 2" xfId="22895" xr:uid="{EED775EA-FAC8-43D1-A67E-1A8645890E4D}"/>
    <cellStyle name="Note 17" xfId="3011" xr:uid="{CAF346E9-4B6F-4614-86E1-7013EB50FD11}"/>
    <cellStyle name="Note 17 10" xfId="5623" xr:uid="{0FA57894-4663-4699-94D8-F461143BD9F1}"/>
    <cellStyle name="Note 17 10 2" xfId="22896" xr:uid="{70232F2D-3A59-44F7-A494-48137374D495}"/>
    <cellStyle name="Note 17 11" xfId="6006" xr:uid="{17B74832-B642-4F9C-AD27-BC3502B2DB49}"/>
    <cellStyle name="Note 17 11 2" xfId="22897" xr:uid="{53BDC0D7-71A3-4E36-BEAF-9F0E749D045F}"/>
    <cellStyle name="Note 17 12" xfId="6187" xr:uid="{3E6C0BE1-2A1F-4C6A-B636-61DC0D1A83E7}"/>
    <cellStyle name="Note 17 2" xfId="3012" xr:uid="{9631DC3D-AD5D-473F-9F08-335D00F6DB4F}"/>
    <cellStyle name="Note 17 2 2" xfId="3013" xr:uid="{869530C1-93E7-4BF6-AB9B-CAB30D040C9C}"/>
    <cellStyle name="Note 17 2 2 2" xfId="22899" xr:uid="{E45D766C-B433-4B1A-9B6D-E89A5A0BEE95}"/>
    <cellStyle name="Note 17 2 2 2 2" xfId="22900" xr:uid="{60C35044-1879-452D-BCD5-56102211EE9F}"/>
    <cellStyle name="Note 17 2 2 3" xfId="22901" xr:uid="{5A14F208-0496-45A9-8735-CCE1E73D246B}"/>
    <cellStyle name="Note 17 2 2 4" xfId="22898" xr:uid="{DF13A5F9-A151-4B99-959C-0B0519BE36A9}"/>
    <cellStyle name="Note 17 2 3" xfId="22902" xr:uid="{9C68DFF6-4339-4E01-9B7F-35B3A3F33F5A}"/>
    <cellStyle name="Note 17 2 3 2" xfId="22903" xr:uid="{512DA3FD-AD4E-4547-8C2B-14DDA15A6F0D}"/>
    <cellStyle name="Note 17 2 4" xfId="22904" xr:uid="{20B8D03E-DE4A-4DC3-9F91-7645EE60724F}"/>
    <cellStyle name="Note 17 2 4 2" xfId="22905" xr:uid="{6C7C6B92-03FC-4A3D-A96D-A80FD23BA346}"/>
    <cellStyle name="Note 17 2 5" xfId="22906" xr:uid="{CC544BD8-55F8-453F-ACA0-D4B66DC22A46}"/>
    <cellStyle name="Note 17 2 5 2" xfId="22907" xr:uid="{57D3EA9B-8FEC-4952-AF23-644D6B3BB5C3}"/>
    <cellStyle name="Note 17 2 6" xfId="22908" xr:uid="{AC6CDFA2-6D83-4E34-A4E6-2D1A8F1DF27A}"/>
    <cellStyle name="Note 17 2 7" xfId="22909" xr:uid="{8168BF4F-7859-4A17-B062-3937DB607C52}"/>
    <cellStyle name="Note 17 2 8" xfId="22910" xr:uid="{FF1027B4-EB0F-4904-8810-48B18D4E8943}"/>
    <cellStyle name="Note 17 2 9" xfId="7298" xr:uid="{D44CCD08-1E48-4095-9C00-7FF80921657C}"/>
    <cellStyle name="Note 17 3" xfId="3014" xr:uid="{1E39F640-23B8-4896-97F4-66A17A423058}"/>
    <cellStyle name="Note 17 3 2" xfId="3015" xr:uid="{46E2E7A9-0A04-45DD-8B7C-16518B815A2E}"/>
    <cellStyle name="Note 17 3 2 2" xfId="22912" xr:uid="{AE685DA2-CA3C-4A7B-A245-C4D930C63FCF}"/>
    <cellStyle name="Note 17 3 2 2 2" xfId="22913" xr:uid="{F8DC5221-09F7-4A3A-A481-9FC4544E25DD}"/>
    <cellStyle name="Note 17 3 2 3" xfId="22914" xr:uid="{4298CA1D-AB13-4AF6-9C95-8680FCB2A26C}"/>
    <cellStyle name="Note 17 3 2 4" xfId="22911" xr:uid="{85D4303C-71A9-4C04-8F43-C2B16A1EAC4A}"/>
    <cellStyle name="Note 17 3 3" xfId="22915" xr:uid="{0F900281-7D90-4CFD-8457-F13882360AAF}"/>
    <cellStyle name="Note 17 3 3 2" xfId="22916" xr:uid="{1C369F90-0E99-407E-8374-1AFBB13E5C34}"/>
    <cellStyle name="Note 17 3 4" xfId="22917" xr:uid="{C473D82F-B9FF-4F0C-BB6F-10E8E59795F1}"/>
    <cellStyle name="Note 17 3 4 2" xfId="22918" xr:uid="{A636607E-DAF3-4F3F-B3D1-D86F275B38C3}"/>
    <cellStyle name="Note 17 3 5" xfId="22919" xr:uid="{FD7E5749-C673-4643-BBCE-11B5DE7A193E}"/>
    <cellStyle name="Note 17 3 5 2" xfId="22920" xr:uid="{0B22B514-BEE8-415E-B561-86C1A60FAD71}"/>
    <cellStyle name="Note 17 3 6" xfId="22921" xr:uid="{ADF2B262-3E48-4CFD-A26B-265837328CA5}"/>
    <cellStyle name="Note 17 3 7" xfId="22922" xr:uid="{0A17A4C4-B46B-433F-9116-2541205189A3}"/>
    <cellStyle name="Note 17 3 8" xfId="22923" xr:uid="{9735C0A3-55D2-410C-AC44-7799C2CA1F3C}"/>
    <cellStyle name="Note 17 3 9" xfId="7299" xr:uid="{655976D2-EEA4-4B93-99E5-3AD304A56A05}"/>
    <cellStyle name="Note 17 4" xfId="3016" xr:uid="{3FDEBA09-9546-4F6E-B3E9-0AC10E5EE14E}"/>
    <cellStyle name="Note 17 4 2" xfId="3017" xr:uid="{D4D1270F-8CEF-4637-ABF7-EBB04537203E}"/>
    <cellStyle name="Note 17 4 2 2" xfId="22925" xr:uid="{BFD2C24A-85CD-4353-BAF8-A15CCE612C58}"/>
    <cellStyle name="Note 17 4 2 2 2" xfId="22926" xr:uid="{F4921E1D-C689-4805-8BF6-6D99DAC5232F}"/>
    <cellStyle name="Note 17 4 2 3" xfId="22927" xr:uid="{C98AC5B4-561B-47F8-9F04-5715D269F7AA}"/>
    <cellStyle name="Note 17 4 2 4" xfId="22924" xr:uid="{4B5F7E2E-4618-48F6-9CEE-81508AF94DBD}"/>
    <cellStyle name="Note 17 4 3" xfId="22928" xr:uid="{AFC3390A-FEC2-4F3B-B1C8-61D30FF68C5C}"/>
    <cellStyle name="Note 17 4 3 2" xfId="22929" xr:uid="{365FFB61-F58F-44CD-AAC9-B01979CED583}"/>
    <cellStyle name="Note 17 4 4" xfId="22930" xr:uid="{702F6DB2-0B91-43F8-B032-D56E3FD36842}"/>
    <cellStyle name="Note 17 4 4 2" xfId="22931" xr:uid="{490653AE-71FB-4106-A923-05075A199F3C}"/>
    <cellStyle name="Note 17 4 5" xfId="22932" xr:uid="{12030D51-9A07-4368-8599-D23260156DBC}"/>
    <cellStyle name="Note 17 4 5 2" xfId="22933" xr:uid="{4FFD24BB-D727-446C-823A-21B565FA8C14}"/>
    <cellStyle name="Note 17 4 6" xfId="22934" xr:uid="{54635F3C-1211-471A-AC6F-7D9CDE6CE265}"/>
    <cellStyle name="Note 17 4 7" xfId="22935" xr:uid="{C10D53BD-FF45-4ABD-9D23-A08BC57D3F3D}"/>
    <cellStyle name="Note 17 4 8" xfId="22936" xr:uid="{AB47DD48-2AA8-4E06-9BC9-50FC1A2A1258}"/>
    <cellStyle name="Note 17 4 9" xfId="7300" xr:uid="{A661D9F8-6FA8-40FD-B09F-AB699D0B22C2}"/>
    <cellStyle name="Note 17 5" xfId="3018" xr:uid="{ADBFB21F-D891-4D9E-819D-1B55723F0044}"/>
    <cellStyle name="Note 17 5 2" xfId="3019" xr:uid="{95B57C89-1B40-42D1-9E7F-D3CB436C2943}"/>
    <cellStyle name="Note 17 5 2 2" xfId="22938" xr:uid="{E7AF4A49-E99E-4835-86E8-6C9CDF6E010A}"/>
    <cellStyle name="Note 17 5 2 3" xfId="22937" xr:uid="{73269AE8-B5AD-4956-AB09-D35BC06828B5}"/>
    <cellStyle name="Note 17 5 3" xfId="22939" xr:uid="{9B7BED45-83D3-4B3E-9549-D1AD927E3659}"/>
    <cellStyle name="Note 17 5 3 2" xfId="22940" xr:uid="{67CFA5EF-0D75-4CFA-85A6-594455530F88}"/>
    <cellStyle name="Note 17 5 4" xfId="22941" xr:uid="{AB08A2CB-75BF-4300-93BD-C6ACA7EE8CC5}"/>
    <cellStyle name="Note 17 5 4 2" xfId="22942" xr:uid="{F932BBE9-0491-49FD-BAC6-F8FDB3D5AE04}"/>
    <cellStyle name="Note 17 5 5" xfId="22943" xr:uid="{35AF6719-C6BB-4797-823B-D2EB9ACBAC3D}"/>
    <cellStyle name="Note 17 5 6" xfId="22944" xr:uid="{A7982DC9-63D2-4041-A1C3-2599989F20BC}"/>
    <cellStyle name="Note 17 5 7" xfId="22945" xr:uid="{AD10265B-D181-405D-9BEF-46FE84A8E88B}"/>
    <cellStyle name="Note 17 5 8" xfId="7301" xr:uid="{C8F8737D-7B2A-4992-8689-BCD0531DA1D6}"/>
    <cellStyle name="Note 17 6" xfId="3020" xr:uid="{1EB489A2-59BE-41A1-A817-DE184EADBC07}"/>
    <cellStyle name="Note 17 6 2" xfId="3021" xr:uid="{B30F8D22-9CA4-4477-8F84-D52879999FD0}"/>
    <cellStyle name="Note 17 6 2 2" xfId="22947" xr:uid="{0A9470A2-3467-4180-BA44-D6DB61FA2E67}"/>
    <cellStyle name="Note 17 6 2 3" xfId="22946" xr:uid="{197F7A91-03F1-46B5-A0CC-D1967813D98D}"/>
    <cellStyle name="Note 17 6 3" xfId="22948" xr:uid="{A93CCEDC-DB3D-4F0E-990C-8BB2969DD266}"/>
    <cellStyle name="Note 17 6 3 2" xfId="22949" xr:uid="{1CD21E25-2B56-4C34-B29A-F6A3F248CC22}"/>
    <cellStyle name="Note 17 6 4" xfId="22950" xr:uid="{AAF3C146-3039-4A16-B665-AF8D562EFB05}"/>
    <cellStyle name="Note 17 6 5" xfId="22951" xr:uid="{621DBD42-1DA3-4848-B112-691007D80187}"/>
    <cellStyle name="Note 17 6 6" xfId="22952" xr:uid="{907E59D3-603B-4422-ADB4-1D082674424A}"/>
    <cellStyle name="Note 17 6 7" xfId="7302" xr:uid="{537F24CB-5E6E-4C76-8099-3F3D283EAFD8}"/>
    <cellStyle name="Note 17 7" xfId="3022" xr:uid="{034FF846-C5A9-478B-9E40-3A7D2105DC01}"/>
    <cellStyle name="Note 17 7 2" xfId="3023" xr:uid="{67820005-894F-4CB2-AD2C-59F3E203FAA8}"/>
    <cellStyle name="Note 17 7 2 2" xfId="22954" xr:uid="{1FB4072D-6D7D-4E20-9A24-C3C3F8DE9C8F}"/>
    <cellStyle name="Note 17 7 2 3" xfId="22953" xr:uid="{A54F3C44-BCDC-4627-9A76-569DE4B1DB8B}"/>
    <cellStyle name="Note 17 7 3" xfId="22955" xr:uid="{6CAADC28-9C1B-4DE9-92DE-CFECF259A424}"/>
    <cellStyle name="Note 17 7 4" xfId="22956" xr:uid="{E4BF9C74-8136-42DC-8184-33A5D69E8B80}"/>
    <cellStyle name="Note 17 7 5" xfId="22957" xr:uid="{8A8FFB2E-90C6-4433-B94A-F61C96A17D7B}"/>
    <cellStyle name="Note 17 7 6" xfId="7303" xr:uid="{BE3931A9-73F6-46E8-BD05-1CC641EEE65F}"/>
    <cellStyle name="Note 17 8" xfId="3024" xr:uid="{5890C5F4-86E9-48A9-B502-5225B16D56FD}"/>
    <cellStyle name="Note 17 8 2" xfId="22959" xr:uid="{845D55B3-36E4-48D2-B36D-7575EC4570F1}"/>
    <cellStyle name="Note 17 8 3" xfId="22958" xr:uid="{C6416784-C2DC-4393-898B-C353B8D293C5}"/>
    <cellStyle name="Note 17 9" xfId="5428" xr:uid="{58807026-73AA-4F66-9F99-8EEB78FF0FA1}"/>
    <cellStyle name="Note 17 9 2" xfId="22960" xr:uid="{B3FB1B09-2CA1-476A-AF54-9340A1ACF50A}"/>
    <cellStyle name="Note 18" xfId="3025" xr:uid="{99C28F66-07C5-4448-9E1D-E518132E0FF9}"/>
    <cellStyle name="Note 18 10" xfId="5624" xr:uid="{5B8B5D01-1250-45B0-9800-532544D75CC9}"/>
    <cellStyle name="Note 18 10 2" xfId="22961" xr:uid="{03887EFA-70E1-4538-AD89-7A1CBC031310}"/>
    <cellStyle name="Note 18 11" xfId="6007" xr:uid="{723DFD8C-C378-4D7D-BC55-0D344838AC29}"/>
    <cellStyle name="Note 18 11 2" xfId="22962" xr:uid="{FFF7D4DA-BE1C-4201-996A-15A2D4D799BB}"/>
    <cellStyle name="Note 18 12" xfId="6188" xr:uid="{3E4B7FD8-AADA-4F81-997D-BA698DA4E9D7}"/>
    <cellStyle name="Note 18 2" xfId="3026" xr:uid="{B93F033E-D7AC-41A8-B633-0411244E7B9D}"/>
    <cellStyle name="Note 18 2 2" xfId="3027" xr:uid="{4ED1A360-E2AB-4B02-B230-F296851DE914}"/>
    <cellStyle name="Note 18 2 2 2" xfId="22964" xr:uid="{192BF67C-BD9D-490A-A05F-1ECB4ED3C09D}"/>
    <cellStyle name="Note 18 2 2 2 2" xfId="22965" xr:uid="{EB6C8EAC-4230-4152-AC36-B53BCDB54B00}"/>
    <cellStyle name="Note 18 2 2 3" xfId="22966" xr:uid="{410AEC3A-108B-416B-BD19-D0F488569238}"/>
    <cellStyle name="Note 18 2 2 4" xfId="22963" xr:uid="{32D6BD2A-08C0-45DD-BAE0-12F4208AF721}"/>
    <cellStyle name="Note 18 2 3" xfId="22967" xr:uid="{ABAB38F1-8A67-42A0-A938-E8D60BD046A9}"/>
    <cellStyle name="Note 18 2 3 2" xfId="22968" xr:uid="{45AA78B4-CE5F-4AC1-8E24-592E40DE6A32}"/>
    <cellStyle name="Note 18 2 4" xfId="22969" xr:uid="{38AA7B26-B303-4386-9EC0-C7403161A49B}"/>
    <cellStyle name="Note 18 2 4 2" xfId="22970" xr:uid="{994A33EC-DFA5-42B1-995F-2351A7E24B49}"/>
    <cellStyle name="Note 18 2 5" xfId="22971" xr:uid="{CAD59512-8205-4D78-B696-4717EF51E816}"/>
    <cellStyle name="Note 18 2 5 2" xfId="22972" xr:uid="{49814203-EBAC-4EC1-B429-6FAABDD8D85F}"/>
    <cellStyle name="Note 18 2 6" xfId="22973" xr:uid="{D6B8A797-2956-4731-91D4-CDC625FCF2C6}"/>
    <cellStyle name="Note 18 2 7" xfId="22974" xr:uid="{D3CACB83-EEE1-4173-82D5-2218F1A1962D}"/>
    <cellStyle name="Note 18 2 8" xfId="22975" xr:uid="{05FA1260-18D6-45FE-B922-EC2166399313}"/>
    <cellStyle name="Note 18 2 9" xfId="7304" xr:uid="{480C59D6-DE6B-468F-9671-94B8FD58CC34}"/>
    <cellStyle name="Note 18 3" xfId="3028" xr:uid="{730E4901-8825-4C04-BA49-21D8C4718D2C}"/>
    <cellStyle name="Note 18 3 2" xfId="3029" xr:uid="{A3AFEFEF-2AB9-49B6-8B9C-ABE9496E11C2}"/>
    <cellStyle name="Note 18 3 2 2" xfId="22977" xr:uid="{9EBA4275-6A61-4ADE-9A84-5ED9367302C3}"/>
    <cellStyle name="Note 18 3 2 2 2" xfId="22978" xr:uid="{7562FF66-FC54-48BE-A117-29F5BB2C6AF9}"/>
    <cellStyle name="Note 18 3 2 3" xfId="22979" xr:uid="{91D9BF0F-84A3-4643-AB0C-C32A2A208332}"/>
    <cellStyle name="Note 18 3 2 4" xfId="22976" xr:uid="{BA6F8022-F558-4DDE-8F05-974B5314C2B7}"/>
    <cellStyle name="Note 18 3 3" xfId="22980" xr:uid="{9881A878-EFF7-4C8E-A1FE-4890EF1EC499}"/>
    <cellStyle name="Note 18 3 3 2" xfId="22981" xr:uid="{E515E028-D799-45D4-AB2B-0131D9B2F32B}"/>
    <cellStyle name="Note 18 3 4" xfId="22982" xr:uid="{1CE6D033-1351-453C-B2CC-2EDBBBBB9472}"/>
    <cellStyle name="Note 18 3 4 2" xfId="22983" xr:uid="{DB4A5BB2-0E28-4267-94CD-49C54DFB0F30}"/>
    <cellStyle name="Note 18 3 5" xfId="22984" xr:uid="{E5979AFE-836C-4151-AD1F-E2D0B043629D}"/>
    <cellStyle name="Note 18 3 5 2" xfId="22985" xr:uid="{C6F78F8E-DD5A-4C3D-9FE0-689BC801D4EA}"/>
    <cellStyle name="Note 18 3 6" xfId="22986" xr:uid="{87986F68-9FCD-4964-AAFD-DCFF726C6E73}"/>
    <cellStyle name="Note 18 3 7" xfId="22987" xr:uid="{51412F44-CE54-44C7-8890-1579E98DE0A7}"/>
    <cellStyle name="Note 18 3 8" xfId="22988" xr:uid="{05C0253E-EB6B-4814-8937-133331CF50EF}"/>
    <cellStyle name="Note 18 3 9" xfId="7305" xr:uid="{C7C81979-713E-4666-B1FD-FB670BC01631}"/>
    <cellStyle name="Note 18 4" xfId="3030" xr:uid="{1EF859F6-A10F-41E6-84C8-932E84D15940}"/>
    <cellStyle name="Note 18 4 2" xfId="3031" xr:uid="{E5F124E4-A3A3-40F2-A970-184DF8219CFF}"/>
    <cellStyle name="Note 18 4 2 2" xfId="22990" xr:uid="{F917622E-A39B-4840-9DC9-6DFE7F133D89}"/>
    <cellStyle name="Note 18 4 2 2 2" xfId="22991" xr:uid="{5B89EF76-AA8C-47E9-B00B-7B0510DD5A0E}"/>
    <cellStyle name="Note 18 4 2 3" xfId="22992" xr:uid="{A81E3FCE-3256-4D8D-A63F-144043B9C249}"/>
    <cellStyle name="Note 18 4 2 4" xfId="22989" xr:uid="{1EC8F61D-7D28-49C4-A610-586B41790F97}"/>
    <cellStyle name="Note 18 4 3" xfId="22993" xr:uid="{F4DCA7B4-B996-409C-8BF8-8CEC3627E872}"/>
    <cellStyle name="Note 18 4 3 2" xfId="22994" xr:uid="{3A581D70-80C5-40B0-A6A1-6E3803C7EDA5}"/>
    <cellStyle name="Note 18 4 4" xfId="22995" xr:uid="{B6086DEB-7C3A-46EE-9691-A926B0E349A4}"/>
    <cellStyle name="Note 18 4 4 2" xfId="22996" xr:uid="{5DA33CBE-C27D-4023-9B29-9B504D175313}"/>
    <cellStyle name="Note 18 4 5" xfId="22997" xr:uid="{CCAACCA0-71BA-423D-ABCD-5F42D8C8392F}"/>
    <cellStyle name="Note 18 4 5 2" xfId="22998" xr:uid="{E3FD0E31-FA5D-4CD7-9EF0-D0BEAD28544F}"/>
    <cellStyle name="Note 18 4 6" xfId="22999" xr:uid="{63E9A81B-223A-4B42-92E8-117115702477}"/>
    <cellStyle name="Note 18 4 7" xfId="23000" xr:uid="{30055519-6854-431C-A820-7856485F75D7}"/>
    <cellStyle name="Note 18 4 8" xfId="23001" xr:uid="{FBFD5D45-756A-4692-A0B7-5F01934EF273}"/>
    <cellStyle name="Note 18 4 9" xfId="7306" xr:uid="{F2DB84DD-BCDE-44D5-8DD6-67049D3F0557}"/>
    <cellStyle name="Note 18 5" xfId="3032" xr:uid="{0C575D6C-1E8A-4E0B-A21F-FF5858ECA9B8}"/>
    <cellStyle name="Note 18 5 2" xfId="3033" xr:uid="{6CC3551A-B37D-4F81-872C-0C1A1EC73D48}"/>
    <cellStyle name="Note 18 5 2 2" xfId="23003" xr:uid="{8692AED9-CE80-422A-B95A-4A3A28688223}"/>
    <cellStyle name="Note 18 5 2 3" xfId="23002" xr:uid="{6DA95DEB-6E71-47C6-8C01-CF3C21976D53}"/>
    <cellStyle name="Note 18 5 3" xfId="23004" xr:uid="{74A50493-97F5-437E-BCEB-7B7FACF1F8B6}"/>
    <cellStyle name="Note 18 5 3 2" xfId="23005" xr:uid="{06242646-6C01-43C2-AD64-9C9ED4B0D712}"/>
    <cellStyle name="Note 18 5 4" xfId="23006" xr:uid="{24713914-F8C9-4A87-B097-6AA28BBFCA29}"/>
    <cellStyle name="Note 18 5 4 2" xfId="23007" xr:uid="{C659C312-6BF4-4B11-BB90-551E51AAAF18}"/>
    <cellStyle name="Note 18 5 5" xfId="23008" xr:uid="{D169E566-AA2E-4709-9C31-7DE1C20C4946}"/>
    <cellStyle name="Note 18 5 6" xfId="23009" xr:uid="{A6A01E5A-FB61-48B2-A6F0-45536A84B163}"/>
    <cellStyle name="Note 18 5 7" xfId="23010" xr:uid="{B501F536-B4EF-43F2-A28A-A03689EED84D}"/>
    <cellStyle name="Note 18 5 8" xfId="7307" xr:uid="{A7083D70-F048-445C-B45A-CAA54162416C}"/>
    <cellStyle name="Note 18 6" xfId="3034" xr:uid="{9A414EB2-BA7F-4438-B35C-A435D836B174}"/>
    <cellStyle name="Note 18 6 2" xfId="3035" xr:uid="{354EB947-5641-465C-A1DC-E385805ABCAB}"/>
    <cellStyle name="Note 18 6 2 2" xfId="23012" xr:uid="{125AEB34-49CC-47F5-B157-6092FF8989B1}"/>
    <cellStyle name="Note 18 6 2 3" xfId="23011" xr:uid="{B505A959-42BD-481A-8363-A5537C19F29C}"/>
    <cellStyle name="Note 18 6 3" xfId="23013" xr:uid="{7653D804-61FA-4A7D-9949-ADFAE86C8CF9}"/>
    <cellStyle name="Note 18 6 3 2" xfId="23014" xr:uid="{1838C309-7545-45AA-9D29-ED27DCDAA911}"/>
    <cellStyle name="Note 18 6 4" xfId="23015" xr:uid="{F986D4D0-0FCC-403F-AD8D-86F4FC359AA6}"/>
    <cellStyle name="Note 18 6 5" xfId="23016" xr:uid="{0943C0DB-B19A-41DD-82D5-1BF003166C35}"/>
    <cellStyle name="Note 18 6 6" xfId="23017" xr:uid="{CCDA222B-0260-408D-94C8-504A174F42A2}"/>
    <cellStyle name="Note 18 6 7" xfId="7308" xr:uid="{1C101E09-5884-49F6-BA89-3789B9B11CDA}"/>
    <cellStyle name="Note 18 7" xfId="3036" xr:uid="{ABE9D669-55C6-4161-8119-6E34C20449A5}"/>
    <cellStyle name="Note 18 7 2" xfId="3037" xr:uid="{E4836796-3B08-4938-87DA-3866C15FA1B3}"/>
    <cellStyle name="Note 18 7 2 2" xfId="23019" xr:uid="{2332CBB7-4BE9-403B-A6E2-36F7CC80E269}"/>
    <cellStyle name="Note 18 7 2 3" xfId="23018" xr:uid="{72919F74-28CF-4EBA-89BA-BE0310C8DE9B}"/>
    <cellStyle name="Note 18 7 3" xfId="23020" xr:uid="{B8F3D26B-8C20-4A72-8B81-A934D8C8D4AC}"/>
    <cellStyle name="Note 18 7 4" xfId="23021" xr:uid="{E9664DBC-80B6-4810-BFC4-9256B18CB5C8}"/>
    <cellStyle name="Note 18 7 5" xfId="23022" xr:uid="{094A54FB-6424-4FDE-AB5D-371D2BFB9044}"/>
    <cellStyle name="Note 18 7 6" xfId="7309" xr:uid="{8893C466-53FC-4E6F-A4B2-C15B1B6F2C2E}"/>
    <cellStyle name="Note 18 8" xfId="3038" xr:uid="{064332A2-74CC-4167-BBDD-B50611F9C5BC}"/>
    <cellStyle name="Note 18 8 2" xfId="23024" xr:uid="{EC2166C1-E48B-495F-9003-9859321A39A4}"/>
    <cellStyle name="Note 18 8 3" xfId="23023" xr:uid="{8A3593E1-448A-4013-829A-A27B46A1B57B}"/>
    <cellStyle name="Note 18 9" xfId="5429" xr:uid="{8EF65694-3418-4D9A-BF48-2498B2EDF96E}"/>
    <cellStyle name="Note 18 9 2" xfId="23025" xr:uid="{0D4C82BB-37EB-49EC-8135-D2ABEBC4079C}"/>
    <cellStyle name="Note 19" xfId="3039" xr:uid="{A54615F8-CC6A-4D66-8D15-E653DB5709F6}"/>
    <cellStyle name="Note 19 10" xfId="5625" xr:uid="{448603F7-BD7F-4953-874D-BBAB3622059D}"/>
    <cellStyle name="Note 19 10 2" xfId="23026" xr:uid="{A6A5E058-D5A8-49B9-831B-2F4B0ACD3449}"/>
    <cellStyle name="Note 19 11" xfId="6008" xr:uid="{0E2AC366-506A-4FCC-9F79-119486D81D20}"/>
    <cellStyle name="Note 19 11 2" xfId="23027" xr:uid="{599E084B-32FA-4900-9CC6-378F6F5EA543}"/>
    <cellStyle name="Note 19 12" xfId="6189" xr:uid="{0C4E9A41-AD78-4729-850C-20AEA60DA187}"/>
    <cellStyle name="Note 19 2" xfId="3040" xr:uid="{D8473051-7493-49C8-B25A-9186C6F0932A}"/>
    <cellStyle name="Note 19 2 2" xfId="3041" xr:uid="{DD432D37-D7EF-4A8F-8B4B-3137E9A58290}"/>
    <cellStyle name="Note 19 2 2 2" xfId="23029" xr:uid="{3E42950C-4A3D-443B-835A-BC625E41D4A6}"/>
    <cellStyle name="Note 19 2 2 2 2" xfId="23030" xr:uid="{D14162D9-3A3F-4C22-81C9-F648A220480F}"/>
    <cellStyle name="Note 19 2 2 3" xfId="23031" xr:uid="{07769353-1E04-4392-B570-7AF2FE1D0698}"/>
    <cellStyle name="Note 19 2 2 4" xfId="23028" xr:uid="{96A4E2BF-631F-435F-B05E-6B70A70EE53C}"/>
    <cellStyle name="Note 19 2 3" xfId="23032" xr:uid="{8280BFD9-AE24-41B2-8236-BA0C56B63330}"/>
    <cellStyle name="Note 19 2 3 2" xfId="23033" xr:uid="{4DF7F09A-EE77-4299-B365-1F6D0E5C35A8}"/>
    <cellStyle name="Note 19 2 4" xfId="23034" xr:uid="{BE223CBD-1491-42A8-8565-61F89300AB67}"/>
    <cellStyle name="Note 19 2 4 2" xfId="23035" xr:uid="{E88CA5B2-C251-46AA-917B-A2818A89606F}"/>
    <cellStyle name="Note 19 2 5" xfId="23036" xr:uid="{D853C615-93D8-4F1A-99FC-618F1440A5BA}"/>
    <cellStyle name="Note 19 2 5 2" xfId="23037" xr:uid="{56607007-70DA-4BD0-83AE-D3F9962C7C58}"/>
    <cellStyle name="Note 19 2 6" xfId="23038" xr:uid="{6533F789-1DCE-4F3E-B93A-39A11B06AC2A}"/>
    <cellStyle name="Note 19 2 7" xfId="23039" xr:uid="{3CD7F8B1-197E-4C4D-982F-98026C0D0AF8}"/>
    <cellStyle name="Note 19 2 8" xfId="23040" xr:uid="{8DE04DF5-D53C-46F7-8B04-2D19A436C90A}"/>
    <cellStyle name="Note 19 2 9" xfId="7310" xr:uid="{81C55CF8-5989-443E-B054-E4E97E364E83}"/>
    <cellStyle name="Note 19 3" xfId="3042" xr:uid="{77205B45-E586-4DF5-9975-1C541A438025}"/>
    <cellStyle name="Note 19 3 2" xfId="3043" xr:uid="{56D2A054-BE37-4EF6-A792-73B48536DEFD}"/>
    <cellStyle name="Note 19 3 2 2" xfId="23042" xr:uid="{E7F63FF7-1172-41E9-81A0-C60D27D9D50E}"/>
    <cellStyle name="Note 19 3 2 2 2" xfId="23043" xr:uid="{E214AA4C-3A18-41AE-A7D8-14A9703472AE}"/>
    <cellStyle name="Note 19 3 2 3" xfId="23044" xr:uid="{214C5481-16A4-4575-A8C3-730AEA26D735}"/>
    <cellStyle name="Note 19 3 2 4" xfId="23041" xr:uid="{E612B30E-35F8-47F8-B76F-3CBDB13B10FF}"/>
    <cellStyle name="Note 19 3 3" xfId="23045" xr:uid="{E4D1646D-4C72-477F-9EA2-FF4D02DAB6C5}"/>
    <cellStyle name="Note 19 3 3 2" xfId="23046" xr:uid="{051960D2-4D08-4BE9-A314-BFDFA6185851}"/>
    <cellStyle name="Note 19 3 4" xfId="23047" xr:uid="{D5778785-D1AC-406C-B9BE-BFEB0C8DE0E0}"/>
    <cellStyle name="Note 19 3 4 2" xfId="23048" xr:uid="{96D4CB72-E5DE-4F75-A5E9-91CB7279F7A2}"/>
    <cellStyle name="Note 19 3 5" xfId="23049" xr:uid="{76D70D17-F4B2-43F0-8DEB-04D07327ABFB}"/>
    <cellStyle name="Note 19 3 5 2" xfId="23050" xr:uid="{AB82D88E-B1F3-4A8A-BCFA-DC00D2644C5C}"/>
    <cellStyle name="Note 19 3 6" xfId="23051" xr:uid="{F37D4A43-BD74-4672-BB4A-8E83D9CD6B2A}"/>
    <cellStyle name="Note 19 3 7" xfId="23052" xr:uid="{39DBB2DE-82FE-4E1D-AB9D-8637D53AF1EA}"/>
    <cellStyle name="Note 19 3 8" xfId="23053" xr:uid="{CA4F69B3-4C44-4600-A659-06B3BEA609BD}"/>
    <cellStyle name="Note 19 3 9" xfId="7311" xr:uid="{5F7E999D-515D-4FF8-B03B-F12D3584D731}"/>
    <cellStyle name="Note 19 4" xfId="3044" xr:uid="{99BC9EBC-0A95-4A9B-8928-F81DE8D05D85}"/>
    <cellStyle name="Note 19 4 2" xfId="3045" xr:uid="{6FBB65EC-C7A9-424E-B98B-D3D2C2B0645C}"/>
    <cellStyle name="Note 19 4 2 2" xfId="23055" xr:uid="{A3F98144-C1EF-408B-822C-04545BD1B593}"/>
    <cellStyle name="Note 19 4 2 2 2" xfId="23056" xr:uid="{9468A6FC-5BAE-4389-ACF0-2C534934BD32}"/>
    <cellStyle name="Note 19 4 2 3" xfId="23057" xr:uid="{4C391023-4F58-4721-8F2C-E2EEC8039ED1}"/>
    <cellStyle name="Note 19 4 2 4" xfId="23054" xr:uid="{35E2C324-37A9-4586-9C6F-29D585BAF1C5}"/>
    <cellStyle name="Note 19 4 3" xfId="23058" xr:uid="{297216FB-1D3F-41CD-BD44-9E18BC4413DF}"/>
    <cellStyle name="Note 19 4 3 2" xfId="23059" xr:uid="{E2B0D857-F337-414B-BE20-5AE9DE145014}"/>
    <cellStyle name="Note 19 4 4" xfId="23060" xr:uid="{48363AD3-1F28-4FFC-B813-1819080B4018}"/>
    <cellStyle name="Note 19 4 4 2" xfId="23061" xr:uid="{20FB0A66-12F1-4724-AE3F-E81790AB4A7C}"/>
    <cellStyle name="Note 19 4 5" xfId="23062" xr:uid="{B7FB7428-8282-4E11-92BC-B818D5906342}"/>
    <cellStyle name="Note 19 4 5 2" xfId="23063" xr:uid="{BB799F98-AF24-4307-A731-61BE6BBC7B4A}"/>
    <cellStyle name="Note 19 4 6" xfId="23064" xr:uid="{BD61C886-4829-484D-9458-01EB93DB0895}"/>
    <cellStyle name="Note 19 4 7" xfId="23065" xr:uid="{DFCE6B71-D444-46A3-9CBD-7A45BCC9BE79}"/>
    <cellStyle name="Note 19 4 8" xfId="23066" xr:uid="{C9F7A9C3-9E5F-4346-B859-3D15DDDD2CFC}"/>
    <cellStyle name="Note 19 4 9" xfId="7312" xr:uid="{707AD48B-9D57-4EA2-9C5C-3C8E07341117}"/>
    <cellStyle name="Note 19 5" xfId="3046" xr:uid="{A42F0617-A354-4D30-AF3E-5801C3F5F080}"/>
    <cellStyle name="Note 19 5 2" xfId="3047" xr:uid="{4F3AB95F-79ED-43B3-A3B0-FD320A1311B5}"/>
    <cellStyle name="Note 19 5 2 2" xfId="23068" xr:uid="{C66FD992-D9C0-49C0-BE3E-B650944E598C}"/>
    <cellStyle name="Note 19 5 2 3" xfId="23067" xr:uid="{62B010B4-716A-4A92-A588-69C02CBAEF21}"/>
    <cellStyle name="Note 19 5 3" xfId="23069" xr:uid="{53BD566E-2DE2-412B-8505-64F7E7CBB39A}"/>
    <cellStyle name="Note 19 5 3 2" xfId="23070" xr:uid="{8D41C17A-592D-43A8-A0BD-526306EEA005}"/>
    <cellStyle name="Note 19 5 4" xfId="23071" xr:uid="{45754CCD-E009-47FC-9A72-634F307D9413}"/>
    <cellStyle name="Note 19 5 4 2" xfId="23072" xr:uid="{71930D07-0475-41D5-B975-4F290B3D397D}"/>
    <cellStyle name="Note 19 5 5" xfId="23073" xr:uid="{7CA3ECE1-1BD2-4AB7-B412-372662C402DE}"/>
    <cellStyle name="Note 19 5 6" xfId="23074" xr:uid="{AF974471-EE4C-4CCB-BE15-A217CE981CE2}"/>
    <cellStyle name="Note 19 5 7" xfId="23075" xr:uid="{E19CCC57-6BDA-41B4-8305-B02106A2A0A9}"/>
    <cellStyle name="Note 19 5 8" xfId="7313" xr:uid="{8A3C2DB4-CA99-453E-8C61-A2DDEF0E40CE}"/>
    <cellStyle name="Note 19 6" xfId="3048" xr:uid="{F5E3BBE0-5BE9-4E1E-9968-25B9A467217E}"/>
    <cellStyle name="Note 19 6 2" xfId="3049" xr:uid="{0B2CD5D6-704E-45C8-89D0-B7A1170D1C4D}"/>
    <cellStyle name="Note 19 6 2 2" xfId="23077" xr:uid="{28F55524-ADC0-47E1-B031-957AB2ED7755}"/>
    <cellStyle name="Note 19 6 2 3" xfId="23076" xr:uid="{50B2462A-728C-47E5-9204-635884C8A28F}"/>
    <cellStyle name="Note 19 6 3" xfId="23078" xr:uid="{7A88741C-973C-4044-97D0-3D7094B33EE8}"/>
    <cellStyle name="Note 19 6 3 2" xfId="23079" xr:uid="{0FA03EBB-2240-4C9C-AB0D-47869FE48374}"/>
    <cellStyle name="Note 19 6 4" xfId="23080" xr:uid="{50ACDC5E-FD09-49FF-A927-3FAC77046F50}"/>
    <cellStyle name="Note 19 6 5" xfId="23081" xr:uid="{6B49C697-B782-49CC-B3B5-5950F66E8616}"/>
    <cellStyle name="Note 19 6 6" xfId="23082" xr:uid="{9B7BB5AF-570E-48A6-9F30-0A801F2448CE}"/>
    <cellStyle name="Note 19 6 7" xfId="7314" xr:uid="{DBD9D187-6DE7-429C-9BEA-3BEA47C3039D}"/>
    <cellStyle name="Note 19 7" xfId="3050" xr:uid="{8589C516-13F8-458F-B3EB-71650BE36664}"/>
    <cellStyle name="Note 19 7 2" xfId="3051" xr:uid="{4A98DDD5-9B9D-42B4-8A9D-D61BA9361CA8}"/>
    <cellStyle name="Note 19 7 2 2" xfId="23084" xr:uid="{93FB7DF6-FDE4-4D8A-941E-CF2C4EFEDB1C}"/>
    <cellStyle name="Note 19 7 2 3" xfId="23083" xr:uid="{BEA887B7-A7EE-4FF2-9975-98CC9EB037D3}"/>
    <cellStyle name="Note 19 7 3" xfId="23085" xr:uid="{30F19610-668C-471B-B4DB-45AFB1450838}"/>
    <cellStyle name="Note 19 7 4" xfId="23086" xr:uid="{D0E5C1C3-2644-4902-A693-CFBD69601707}"/>
    <cellStyle name="Note 19 7 5" xfId="23087" xr:uid="{03BEF5DB-6466-4B38-956D-4AB83A6C1987}"/>
    <cellStyle name="Note 19 7 6" xfId="7315" xr:uid="{61EEF751-4DF4-4990-ACBA-310969812FC5}"/>
    <cellStyle name="Note 19 8" xfId="3052" xr:uid="{A9BFB764-46F1-4B48-825E-5FF273F42FB2}"/>
    <cellStyle name="Note 19 8 2" xfId="23089" xr:uid="{78E9B835-ECA7-49F0-8C8F-45DCF1F4837E}"/>
    <cellStyle name="Note 19 8 3" xfId="23088" xr:uid="{E8D67B02-7EC2-46D0-A5B9-883958F663EF}"/>
    <cellStyle name="Note 19 9" xfId="5430" xr:uid="{267A1867-B9D9-4A23-8B4D-E23F707F0ECB}"/>
    <cellStyle name="Note 19 9 2" xfId="23090" xr:uid="{9E753D3A-7225-4806-AA3B-2C9274F50EB4}"/>
    <cellStyle name="Note 2" xfId="3053" xr:uid="{B0E9516B-05BE-4B4B-A97E-4C49571D3F89}"/>
    <cellStyle name="Note 2 10" xfId="3054" xr:uid="{FA0656EE-051C-4DD0-83BD-7F4B7DB5E359}"/>
    <cellStyle name="Note 2 10 10" xfId="5626" xr:uid="{7425B158-4D90-4149-932D-7BE013DF79B7}"/>
    <cellStyle name="Note 2 10 10 2" xfId="23091" xr:uid="{4BE1A388-647B-4C1C-8C97-1A22F7334B2F}"/>
    <cellStyle name="Note 2 10 11" xfId="6010" xr:uid="{8299193E-CEF7-46EE-B827-AFBE8E51B1BE}"/>
    <cellStyle name="Note 2 10 11 2" xfId="23092" xr:uid="{EC49542B-3197-440B-8A6B-DA87277B91AB}"/>
    <cellStyle name="Note 2 10 12" xfId="6190" xr:uid="{A834172A-DEFC-4021-BAEA-D6F55923A8B9}"/>
    <cellStyle name="Note 2 10 2" xfId="3055" xr:uid="{06E577ED-53E5-40AE-9641-5D1FDCE91F33}"/>
    <cellStyle name="Note 2 10 2 2" xfId="3056" xr:uid="{B9F080CE-3158-4500-A9C3-59C15881E170}"/>
    <cellStyle name="Note 2 10 2 2 2" xfId="23094" xr:uid="{F3CD877E-9C54-4023-B545-F87AB29F6A25}"/>
    <cellStyle name="Note 2 10 2 2 2 2" xfId="23095" xr:uid="{E8F70671-C2AF-45E8-9CA4-C28DA50FC808}"/>
    <cellStyle name="Note 2 10 2 2 3" xfId="23096" xr:uid="{E0BC30FA-932A-4229-93DA-73F4171D3CBE}"/>
    <cellStyle name="Note 2 10 2 2 4" xfId="23093" xr:uid="{E08B4E3F-6721-4997-99EE-78ADEC5E9F26}"/>
    <cellStyle name="Note 2 10 2 3" xfId="23097" xr:uid="{62BF8DA2-AFE0-41A9-B0C7-3B0B9040E62B}"/>
    <cellStyle name="Note 2 10 2 3 2" xfId="23098" xr:uid="{D482AB69-504F-46A0-B639-56E1FF90642C}"/>
    <cellStyle name="Note 2 10 2 4" xfId="23099" xr:uid="{12EC790A-C175-4849-ADB9-1101B9DA2D64}"/>
    <cellStyle name="Note 2 10 2 4 2" xfId="23100" xr:uid="{E8BE56E3-9BCF-43AF-9E66-E4AA23A87781}"/>
    <cellStyle name="Note 2 10 2 5" xfId="23101" xr:uid="{7106359A-BD00-4830-8683-BB54B36205DD}"/>
    <cellStyle name="Note 2 10 2 5 2" xfId="23102" xr:uid="{0BEF4207-6188-4917-B612-F019001EFF71}"/>
    <cellStyle name="Note 2 10 2 6" xfId="23103" xr:uid="{FFD1EA4A-629E-4070-9EF6-6DAF4118CDFE}"/>
    <cellStyle name="Note 2 10 2 7" xfId="23104" xr:uid="{E1D077C7-38B6-4A70-8B27-0CF0701E5745}"/>
    <cellStyle name="Note 2 10 2 8" xfId="23105" xr:uid="{EA9E2E54-EF9E-458A-8563-E9B23F25367B}"/>
    <cellStyle name="Note 2 10 2 9" xfId="7316" xr:uid="{15820F22-4EB5-4C54-A650-83DB0F00147E}"/>
    <cellStyle name="Note 2 10 3" xfId="3057" xr:uid="{A59C3E38-D330-43E3-949A-8442C7A5006B}"/>
    <cellStyle name="Note 2 10 3 2" xfId="3058" xr:uid="{65FED006-379E-4BDF-8B5F-7BE0C802D437}"/>
    <cellStyle name="Note 2 10 3 2 2" xfId="23107" xr:uid="{F674A049-0B4D-48CB-AF6C-783F197224C6}"/>
    <cellStyle name="Note 2 10 3 2 2 2" xfId="23108" xr:uid="{5B30CC5A-5C0A-4EC3-A7C6-F59D33DC4CB1}"/>
    <cellStyle name="Note 2 10 3 2 3" xfId="23109" xr:uid="{9FEB47FF-4039-4828-9746-C751E5430580}"/>
    <cellStyle name="Note 2 10 3 2 4" xfId="23106" xr:uid="{2D0D24F4-2FF2-4E97-9CCA-9482E7743B8B}"/>
    <cellStyle name="Note 2 10 3 3" xfId="23110" xr:uid="{676A54B2-23CC-4494-AABD-CB8B150E59E6}"/>
    <cellStyle name="Note 2 10 3 3 2" xfId="23111" xr:uid="{EE05E04A-4B9C-45E2-AF27-351EC14027CA}"/>
    <cellStyle name="Note 2 10 3 4" xfId="23112" xr:uid="{40F009EC-4D76-425A-99F1-28EA5B842219}"/>
    <cellStyle name="Note 2 10 3 4 2" xfId="23113" xr:uid="{23043F5A-8B59-45B8-8AA6-CB2329CB3E97}"/>
    <cellStyle name="Note 2 10 3 5" xfId="23114" xr:uid="{0409CA25-CC2A-43B0-988C-0E05A815FA5B}"/>
    <cellStyle name="Note 2 10 3 5 2" xfId="23115" xr:uid="{4BEE7060-0290-4C01-80F1-2A4A3307224C}"/>
    <cellStyle name="Note 2 10 3 6" xfId="23116" xr:uid="{9A48F56C-B40A-45C4-BC56-C91E07BA5276}"/>
    <cellStyle name="Note 2 10 3 7" xfId="23117" xr:uid="{5D44A993-8D35-4A00-AAF5-D1692D835470}"/>
    <cellStyle name="Note 2 10 3 8" xfId="23118" xr:uid="{79AE7817-1952-4B14-AB94-CB49880C61CF}"/>
    <cellStyle name="Note 2 10 3 9" xfId="7317" xr:uid="{EE91BC5F-357E-4F0E-AC28-4FBA71D4FBA8}"/>
    <cellStyle name="Note 2 10 4" xfId="3059" xr:uid="{79DB424A-FF61-461A-BC73-DDDF9A7C597E}"/>
    <cellStyle name="Note 2 10 4 2" xfId="3060" xr:uid="{446D5E10-C7C7-422E-80E8-F53CD9CD8EEC}"/>
    <cellStyle name="Note 2 10 4 2 2" xfId="23120" xr:uid="{9450704B-B8F2-4278-8320-060E3AEB8E07}"/>
    <cellStyle name="Note 2 10 4 2 2 2" xfId="23121" xr:uid="{4C91590D-C722-426B-814E-81C1F84007C9}"/>
    <cellStyle name="Note 2 10 4 2 3" xfId="23122" xr:uid="{60947809-C5F7-4217-B683-67464254CBE8}"/>
    <cellStyle name="Note 2 10 4 2 4" xfId="23119" xr:uid="{F7C16F33-3B46-4BA6-8492-531D2E893AB6}"/>
    <cellStyle name="Note 2 10 4 3" xfId="23123" xr:uid="{9674E90F-D1FD-4528-BACA-4175506DF198}"/>
    <cellStyle name="Note 2 10 4 3 2" xfId="23124" xr:uid="{5E63F2E3-78F3-4F7B-B8CB-20556EA9D2DC}"/>
    <cellStyle name="Note 2 10 4 4" xfId="23125" xr:uid="{E8BACE5B-0A24-452D-8A1C-40B3F9F08DBA}"/>
    <cellStyle name="Note 2 10 4 4 2" xfId="23126" xr:uid="{E763F420-C0D5-4A99-B9F4-3675E4DF1257}"/>
    <cellStyle name="Note 2 10 4 5" xfId="23127" xr:uid="{76FB04C3-0F09-40D8-88AF-E78B035FA8FF}"/>
    <cellStyle name="Note 2 10 4 5 2" xfId="23128" xr:uid="{46EF5501-D2AF-4ED8-A15F-857CF5E3B0CA}"/>
    <cellStyle name="Note 2 10 4 6" xfId="23129" xr:uid="{6D870780-9C5D-4977-A122-80EC465B286C}"/>
    <cellStyle name="Note 2 10 4 7" xfId="23130" xr:uid="{DADCDF14-830D-40FF-B00D-A17F6117AF63}"/>
    <cellStyle name="Note 2 10 4 8" xfId="23131" xr:uid="{B1606DB9-0211-4823-82D6-B0EAF01EC788}"/>
    <cellStyle name="Note 2 10 4 9" xfId="7318" xr:uid="{88823579-1FD5-4FE8-AFEA-076B7670D0E6}"/>
    <cellStyle name="Note 2 10 5" xfId="3061" xr:uid="{B58036C1-897C-4DD9-A162-A1D44E12C80C}"/>
    <cellStyle name="Note 2 10 5 2" xfId="3062" xr:uid="{9B06C571-1260-44DE-862B-4BBAFCA91DD3}"/>
    <cellStyle name="Note 2 10 5 2 2" xfId="23133" xr:uid="{D56A5E5C-6BCF-40CB-9657-E7AB868EE02F}"/>
    <cellStyle name="Note 2 10 5 2 3" xfId="23132" xr:uid="{5B1BB48B-D9A4-495A-83D2-B7983CD7EA3B}"/>
    <cellStyle name="Note 2 10 5 3" xfId="23134" xr:uid="{54BD80F4-5674-4F50-B4D6-C9ADA469BD1C}"/>
    <cellStyle name="Note 2 10 5 3 2" xfId="23135" xr:uid="{60337BF5-8DD1-403F-A3A3-E1DE112B0C73}"/>
    <cellStyle name="Note 2 10 5 4" xfId="23136" xr:uid="{C8773ECB-5313-415C-9FDB-E2EB1BE6F6A4}"/>
    <cellStyle name="Note 2 10 5 4 2" xfId="23137" xr:uid="{425649C6-6E3A-4864-807F-BBCDD7F9828B}"/>
    <cellStyle name="Note 2 10 5 5" xfId="23138" xr:uid="{A045304B-BFED-4791-92FD-4BB233C2B2BF}"/>
    <cellStyle name="Note 2 10 5 6" xfId="23139" xr:uid="{C4F3FB0C-93DF-4C52-B1D8-142C3C419402}"/>
    <cellStyle name="Note 2 10 5 7" xfId="23140" xr:uid="{79650486-55B0-445A-85E1-518E12E1FD60}"/>
    <cellStyle name="Note 2 10 5 8" xfId="7319" xr:uid="{504F4A16-93C9-41F1-84DA-BC7768EFC9CA}"/>
    <cellStyle name="Note 2 10 6" xfId="3063" xr:uid="{1721CFDE-A518-4D03-8FFF-A97346172B41}"/>
    <cellStyle name="Note 2 10 6 2" xfId="3064" xr:uid="{3DBBB656-7333-4D88-8FEB-0C5057F0DF7F}"/>
    <cellStyle name="Note 2 10 6 2 2" xfId="23142" xr:uid="{5AAE310E-396B-40B6-9006-043A56363A20}"/>
    <cellStyle name="Note 2 10 6 2 3" xfId="23141" xr:uid="{EE7FACBF-CF5F-4F3A-B1A7-30FBD73AA78B}"/>
    <cellStyle name="Note 2 10 6 3" xfId="23143" xr:uid="{F66F52D5-9AF4-4C41-A677-E66C79E5451E}"/>
    <cellStyle name="Note 2 10 6 3 2" xfId="23144" xr:uid="{ADDF3A72-27A3-4B6E-8A5B-C85F6AEE3198}"/>
    <cellStyle name="Note 2 10 6 4" xfId="23145" xr:uid="{61DE53FF-DEB5-44EE-AAC0-D0748219B6FC}"/>
    <cellStyle name="Note 2 10 6 5" xfId="23146" xr:uid="{CD8533B8-A65E-460A-8CF5-8FFCD1F25702}"/>
    <cellStyle name="Note 2 10 6 6" xfId="23147" xr:uid="{F7304F61-D7C8-44B8-AC3B-28974CC8F939}"/>
    <cellStyle name="Note 2 10 6 7" xfId="7320" xr:uid="{08D8B691-A63D-46BA-B274-F96D6AF411B7}"/>
    <cellStyle name="Note 2 10 7" xfId="3065" xr:uid="{53291C49-A20C-451C-91AD-E0C0168FCAC4}"/>
    <cellStyle name="Note 2 10 7 2" xfId="3066" xr:uid="{90355BFB-DA56-4EF4-AABE-921B3245FB65}"/>
    <cellStyle name="Note 2 10 7 2 2" xfId="23149" xr:uid="{3EE20883-F967-445A-942A-8AF5B6DDAB6A}"/>
    <cellStyle name="Note 2 10 7 2 3" xfId="23148" xr:uid="{04ABE8AC-0CDA-4166-9936-BEEAC4B118BA}"/>
    <cellStyle name="Note 2 10 7 3" xfId="23150" xr:uid="{FD713BD6-826E-48B9-9A48-D39CBEFB3213}"/>
    <cellStyle name="Note 2 10 7 4" xfId="23151" xr:uid="{D2EF9A5E-D800-4DAB-83FF-8493DBB396CA}"/>
    <cellStyle name="Note 2 10 7 5" xfId="23152" xr:uid="{87642EA6-C8B1-4AC5-BCA9-67430DD4DB0D}"/>
    <cellStyle name="Note 2 10 7 6" xfId="7321" xr:uid="{F007F080-3207-432A-891F-0BDBCD00BE95}"/>
    <cellStyle name="Note 2 10 8" xfId="3067" xr:uid="{C19E0C59-4A48-4D30-A94D-C06423734D8C}"/>
    <cellStyle name="Note 2 10 8 2" xfId="23154" xr:uid="{67923A0D-DB5D-4621-8B08-F55C5B38E218}"/>
    <cellStyle name="Note 2 10 8 3" xfId="23153" xr:uid="{6D2EBFF2-F68E-4C53-ACA4-5390C0024301}"/>
    <cellStyle name="Note 2 10 9" xfId="5431" xr:uid="{5A7B943C-7DBF-4A70-BDEB-E7D881053642}"/>
    <cellStyle name="Note 2 10 9 2" xfId="23155" xr:uid="{4B989E84-6E15-4FA9-A8C7-52A86EE70820}"/>
    <cellStyle name="Note 2 11" xfId="3068" xr:uid="{060C20CB-AD57-4D73-88A5-8FE2D39AF511}"/>
    <cellStyle name="Note 2 11 10" xfId="5627" xr:uid="{FC6C5E84-BB7C-4BDC-98DA-24106F346D40}"/>
    <cellStyle name="Note 2 11 10 2" xfId="23156" xr:uid="{EEC6F483-ACDF-4AA0-A0EC-53E91635DB2E}"/>
    <cellStyle name="Note 2 11 11" xfId="6011" xr:uid="{C489A664-450B-4002-8FA8-1E749D96E3E0}"/>
    <cellStyle name="Note 2 11 11 2" xfId="23157" xr:uid="{BBEF5910-BC00-4C55-8D50-D66078A12557}"/>
    <cellStyle name="Note 2 11 12" xfId="6191" xr:uid="{306E280F-9426-4B81-9123-41161965944A}"/>
    <cellStyle name="Note 2 11 2" xfId="3069" xr:uid="{55BA5177-58EC-4D7E-B0F2-146AC44F1656}"/>
    <cellStyle name="Note 2 11 2 2" xfId="3070" xr:uid="{F3973FDE-FE06-48F2-AABF-FDC089727626}"/>
    <cellStyle name="Note 2 11 2 2 2" xfId="23159" xr:uid="{6CD657D6-AF38-4FCB-8C8B-896CF1FCFE47}"/>
    <cellStyle name="Note 2 11 2 2 2 2" xfId="23160" xr:uid="{B4B33CDB-2596-47C7-A7F5-3505F00CF2A8}"/>
    <cellStyle name="Note 2 11 2 2 3" xfId="23161" xr:uid="{DC4C1808-D25B-4D85-BB39-956F2C284062}"/>
    <cellStyle name="Note 2 11 2 2 4" xfId="23158" xr:uid="{2DBA907D-994E-48F0-A348-5A93C1607C46}"/>
    <cellStyle name="Note 2 11 2 3" xfId="23162" xr:uid="{91E4770A-8885-4F95-A110-705ACFD295D3}"/>
    <cellStyle name="Note 2 11 2 3 2" xfId="23163" xr:uid="{E8332F15-E405-42E4-AC91-B1450EF5DC2B}"/>
    <cellStyle name="Note 2 11 2 4" xfId="23164" xr:uid="{8493969E-900E-4E7A-A274-7538A4EE1A8B}"/>
    <cellStyle name="Note 2 11 2 4 2" xfId="23165" xr:uid="{93C9F459-EF7A-41A9-973C-BF089F42F1B9}"/>
    <cellStyle name="Note 2 11 2 5" xfId="23166" xr:uid="{2574B854-BD4C-42D9-B844-1DBCFCB53C23}"/>
    <cellStyle name="Note 2 11 2 5 2" xfId="23167" xr:uid="{B54A582F-0DCF-44B8-9C26-D195386EF624}"/>
    <cellStyle name="Note 2 11 2 6" xfId="23168" xr:uid="{8F5F0BC3-04D5-404A-9865-26ADAE3A3979}"/>
    <cellStyle name="Note 2 11 2 7" xfId="23169" xr:uid="{192CEBC8-E8AA-4F12-A501-CB42584740BA}"/>
    <cellStyle name="Note 2 11 2 8" xfId="23170" xr:uid="{368ADDA1-996D-447B-988A-087D17D54195}"/>
    <cellStyle name="Note 2 11 2 9" xfId="7322" xr:uid="{61FF222F-73C0-4E9A-8E8C-1CD8040B8EEE}"/>
    <cellStyle name="Note 2 11 3" xfId="3071" xr:uid="{994A989F-267B-42AF-8F96-1E9DE39A7C3A}"/>
    <cellStyle name="Note 2 11 3 2" xfId="3072" xr:uid="{1699DA9C-CAC2-4DFA-8E3A-3299EBDC74F7}"/>
    <cellStyle name="Note 2 11 3 2 2" xfId="23172" xr:uid="{0EA23CFD-D1FF-4A84-80E7-0B442A2E9764}"/>
    <cellStyle name="Note 2 11 3 2 2 2" xfId="23173" xr:uid="{AF5EE58F-60FC-47E4-A531-786B9416E189}"/>
    <cellStyle name="Note 2 11 3 2 3" xfId="23174" xr:uid="{E6E57CB6-01C2-488D-84CA-A44C4EAFE56E}"/>
    <cellStyle name="Note 2 11 3 2 4" xfId="23171" xr:uid="{BF860A97-1B24-4BEF-A848-6D5B8EE4E19A}"/>
    <cellStyle name="Note 2 11 3 3" xfId="23175" xr:uid="{73FB41D3-B016-4B63-B553-12723E8F8FDD}"/>
    <cellStyle name="Note 2 11 3 3 2" xfId="23176" xr:uid="{AAB46F60-B1EE-4FBA-B331-3BA3106D09B0}"/>
    <cellStyle name="Note 2 11 3 4" xfId="23177" xr:uid="{64C7D212-D779-44A8-822F-9686848557D4}"/>
    <cellStyle name="Note 2 11 3 4 2" xfId="23178" xr:uid="{41F0ECC6-8115-430D-9150-B257F07AAE80}"/>
    <cellStyle name="Note 2 11 3 5" xfId="23179" xr:uid="{A77617DB-85A3-4C01-B959-9640D53067B0}"/>
    <cellStyle name="Note 2 11 3 5 2" xfId="23180" xr:uid="{5E477C78-33BB-4732-8D95-3DBB3A5C187F}"/>
    <cellStyle name="Note 2 11 3 6" xfId="23181" xr:uid="{6530D1E7-1BA6-4FDF-8402-27D46AC4C2FE}"/>
    <cellStyle name="Note 2 11 3 7" xfId="23182" xr:uid="{6EAFD562-8BC7-4914-986F-7EE676CF171F}"/>
    <cellStyle name="Note 2 11 3 8" xfId="23183" xr:uid="{718CA203-AAD3-449F-B942-131F96EEDC46}"/>
    <cellStyle name="Note 2 11 3 9" xfId="7323" xr:uid="{F062A7D1-D3EF-4907-B943-DBBB40828B96}"/>
    <cellStyle name="Note 2 11 4" xfId="3073" xr:uid="{23DA38A8-9F25-4440-BCB0-27DE8E13F45B}"/>
    <cellStyle name="Note 2 11 4 2" xfId="3074" xr:uid="{2D0E4590-EAD8-4B59-8163-E9DFC1A2BE56}"/>
    <cellStyle name="Note 2 11 4 2 2" xfId="23185" xr:uid="{A25BC2F7-BFE0-40BF-A283-FE65F33782DE}"/>
    <cellStyle name="Note 2 11 4 2 2 2" xfId="23186" xr:uid="{A558BD18-8C27-43A0-A392-1A39A0B69539}"/>
    <cellStyle name="Note 2 11 4 2 3" xfId="23187" xr:uid="{31162F0C-1BE1-4EC4-B26F-1AB8B9642DE7}"/>
    <cellStyle name="Note 2 11 4 2 4" xfId="23184" xr:uid="{AE011035-A5BF-4AEF-A5B9-5B0B769E7843}"/>
    <cellStyle name="Note 2 11 4 3" xfId="23188" xr:uid="{0EB146B2-B973-4D98-905E-306EB08DAF73}"/>
    <cellStyle name="Note 2 11 4 3 2" xfId="23189" xr:uid="{FE177946-E877-4B7C-9ECB-781EB7675785}"/>
    <cellStyle name="Note 2 11 4 4" xfId="23190" xr:uid="{28E8F889-F9EF-4713-AB72-29BD6231A8D8}"/>
    <cellStyle name="Note 2 11 4 4 2" xfId="23191" xr:uid="{E766763C-EE2D-4A7C-810E-6FF4E9C908DF}"/>
    <cellStyle name="Note 2 11 4 5" xfId="23192" xr:uid="{65F0DB0A-362A-4392-83E1-6F062C5E4FB8}"/>
    <cellStyle name="Note 2 11 4 5 2" xfId="23193" xr:uid="{6FB402AF-E46F-41AB-9045-9740B0463FE7}"/>
    <cellStyle name="Note 2 11 4 6" xfId="23194" xr:uid="{8F876CA6-3A5A-43EA-BCE2-653E2C90C736}"/>
    <cellStyle name="Note 2 11 4 7" xfId="23195" xr:uid="{7545A246-AA75-4293-A9B2-193FF79B6D99}"/>
    <cellStyle name="Note 2 11 4 8" xfId="23196" xr:uid="{77BBE8A4-1C9D-4526-BD45-3B3D7EBB81C2}"/>
    <cellStyle name="Note 2 11 4 9" xfId="7324" xr:uid="{BA0A4B86-3684-4298-995B-1C581541486F}"/>
    <cellStyle name="Note 2 11 5" xfId="3075" xr:uid="{26EF6B9E-9E61-4B0C-976D-72A5ABFA18C7}"/>
    <cellStyle name="Note 2 11 5 2" xfId="3076" xr:uid="{84C62230-502C-430A-BCD5-D72D234BDB51}"/>
    <cellStyle name="Note 2 11 5 2 2" xfId="23198" xr:uid="{E3403203-557D-433B-882E-AA7B95FC4314}"/>
    <cellStyle name="Note 2 11 5 2 3" xfId="23197" xr:uid="{A4F2C5AB-20EB-416D-B20E-BB6704B99FFB}"/>
    <cellStyle name="Note 2 11 5 3" xfId="23199" xr:uid="{CBFE8990-8726-4A7B-8C31-3311E364E1E0}"/>
    <cellStyle name="Note 2 11 5 3 2" xfId="23200" xr:uid="{EA5859A5-24C7-42FF-B4FF-439D02580826}"/>
    <cellStyle name="Note 2 11 5 4" xfId="23201" xr:uid="{EF7A073F-D3B1-4286-B683-467EDE054517}"/>
    <cellStyle name="Note 2 11 5 4 2" xfId="23202" xr:uid="{6224FBF1-E27F-49BE-B51E-7FCB83921A5E}"/>
    <cellStyle name="Note 2 11 5 5" xfId="23203" xr:uid="{715BDD90-F6D7-4150-A420-21AFA9C9B788}"/>
    <cellStyle name="Note 2 11 5 6" xfId="23204" xr:uid="{8E4A0E50-9233-4978-BDEC-1CAFF971690A}"/>
    <cellStyle name="Note 2 11 5 7" xfId="23205" xr:uid="{34DAE783-823A-46AD-8258-12174CAA947D}"/>
    <cellStyle name="Note 2 11 5 8" xfId="7325" xr:uid="{48DC9E12-3055-44B0-B8C3-8E621C0A11DC}"/>
    <cellStyle name="Note 2 11 6" xfId="3077" xr:uid="{2693ED2B-E9AB-48A1-8CCF-737B813ED0E9}"/>
    <cellStyle name="Note 2 11 6 2" xfId="3078" xr:uid="{3F7C09B2-F5DB-4323-A087-02FAE36FC400}"/>
    <cellStyle name="Note 2 11 6 2 2" xfId="23207" xr:uid="{B5CC21EB-4D92-4B99-9497-8F716F018386}"/>
    <cellStyle name="Note 2 11 6 2 3" xfId="23206" xr:uid="{DAB10183-7132-4923-9EC0-26DED1C0D791}"/>
    <cellStyle name="Note 2 11 6 3" xfId="23208" xr:uid="{E15890DC-B345-4905-935B-C45BD830871D}"/>
    <cellStyle name="Note 2 11 6 3 2" xfId="23209" xr:uid="{8CFAF878-B8AD-443F-8467-3DEB287D1A03}"/>
    <cellStyle name="Note 2 11 6 4" xfId="23210" xr:uid="{A50693BA-7191-4CE8-81F7-D0FBBE2BA53C}"/>
    <cellStyle name="Note 2 11 6 5" xfId="23211" xr:uid="{49ACFEE4-26CB-404D-B492-E9008C7D87A6}"/>
    <cellStyle name="Note 2 11 6 6" xfId="23212" xr:uid="{02E1001F-6001-475F-8284-AE939CEFA2F3}"/>
    <cellStyle name="Note 2 11 6 7" xfId="7326" xr:uid="{DF70B884-415F-4AF1-8B8F-B2C27D825DAF}"/>
    <cellStyle name="Note 2 11 7" xfId="3079" xr:uid="{8F83304F-D867-4DFB-9A64-764508BFD597}"/>
    <cellStyle name="Note 2 11 7 2" xfId="3080" xr:uid="{4FE2669C-FCF1-4224-8E69-0529D74C20C2}"/>
    <cellStyle name="Note 2 11 7 2 2" xfId="23214" xr:uid="{9A925502-3613-4567-8855-77DD20EA58BC}"/>
    <cellStyle name="Note 2 11 7 2 3" xfId="23213" xr:uid="{01D0E29B-A636-4187-B38C-79976C2DDA81}"/>
    <cellStyle name="Note 2 11 7 3" xfId="23215" xr:uid="{20BF1DA1-11D9-4C05-85CB-97B8EF129B8E}"/>
    <cellStyle name="Note 2 11 7 4" xfId="23216" xr:uid="{1A73D10B-76DE-47D6-A47E-C2004CF1956E}"/>
    <cellStyle name="Note 2 11 7 5" xfId="23217" xr:uid="{63EF1C9A-44FF-42CF-941F-3125371CA204}"/>
    <cellStyle name="Note 2 11 7 6" xfId="7327" xr:uid="{CDC6E90C-80DC-46C3-B50D-A18D611CD8E5}"/>
    <cellStyle name="Note 2 11 8" xfId="3081" xr:uid="{CEF894A1-6638-445E-9605-4C70919FB951}"/>
    <cellStyle name="Note 2 11 8 2" xfId="23219" xr:uid="{BA036255-2249-4E40-B46B-FA9136844681}"/>
    <cellStyle name="Note 2 11 8 3" xfId="23218" xr:uid="{F862F876-33E5-4808-B2D7-745E4C0ABD0A}"/>
    <cellStyle name="Note 2 11 9" xfId="5432" xr:uid="{C5358EDA-D0DC-4990-A12E-918F725A55F2}"/>
    <cellStyle name="Note 2 11 9 2" xfId="23220" xr:uid="{A5C3B667-01B0-40F9-8975-69D9EE6B296A}"/>
    <cellStyle name="Note 2 12" xfId="3082" xr:uid="{CD3606A0-7CC6-4D41-A2F4-A317234533E8}"/>
    <cellStyle name="Note 2 12 10" xfId="5628" xr:uid="{6532BBDD-55F8-46DE-BC6E-355DC41AD84A}"/>
    <cellStyle name="Note 2 12 10 2" xfId="23221" xr:uid="{223CFB59-3B58-45BA-BD44-7DE8DC7816CD}"/>
    <cellStyle name="Note 2 12 11" xfId="6012" xr:uid="{FA99C633-B512-4CDA-83F8-2A70F85F19EC}"/>
    <cellStyle name="Note 2 12 11 2" xfId="23222" xr:uid="{B871F5C7-4D77-40AB-8227-2AF88B8271A0}"/>
    <cellStyle name="Note 2 12 12" xfId="6192" xr:uid="{D152DD56-6EAD-4202-B7A4-F57728C3E2A2}"/>
    <cellStyle name="Note 2 12 2" xfId="3083" xr:uid="{B66582A7-14EE-4347-ABBC-1571924E678A}"/>
    <cellStyle name="Note 2 12 2 2" xfId="3084" xr:uid="{C2F098CF-B873-4CAB-BD52-B7276EE0BD69}"/>
    <cellStyle name="Note 2 12 2 2 2" xfId="23224" xr:uid="{92421F49-5DC0-47A4-9F6B-F2DBC9D9E51C}"/>
    <cellStyle name="Note 2 12 2 2 2 2" xfId="23225" xr:uid="{5165CC7E-7E9A-4019-B8DF-3B68B2408852}"/>
    <cellStyle name="Note 2 12 2 2 3" xfId="23226" xr:uid="{CA9F6F82-6415-4C18-9174-D6D9C7F6F4A4}"/>
    <cellStyle name="Note 2 12 2 2 4" xfId="23223" xr:uid="{D6A4CAF5-5507-4F0F-B0FA-9C805776F800}"/>
    <cellStyle name="Note 2 12 2 3" xfId="23227" xr:uid="{C882AEE3-86C9-4F46-AB28-1446B7EC1DDB}"/>
    <cellStyle name="Note 2 12 2 3 2" xfId="23228" xr:uid="{0FBC9DE2-D03E-4CCB-B0D9-8D69AB903412}"/>
    <cellStyle name="Note 2 12 2 4" xfId="23229" xr:uid="{42D6A485-DAE4-4083-8F0C-990681D0162D}"/>
    <cellStyle name="Note 2 12 2 4 2" xfId="23230" xr:uid="{9F9C1838-2CF4-454B-A7F4-2E70C26E7726}"/>
    <cellStyle name="Note 2 12 2 5" xfId="23231" xr:uid="{FA6DCFD0-1458-436A-AB9A-1E0530893630}"/>
    <cellStyle name="Note 2 12 2 5 2" xfId="23232" xr:uid="{52A5573E-1A9C-4652-AE58-4CA1640F53EB}"/>
    <cellStyle name="Note 2 12 2 6" xfId="23233" xr:uid="{17091BE0-BBD0-4DB5-B51E-FE177B35C088}"/>
    <cellStyle name="Note 2 12 2 7" xfId="23234" xr:uid="{6CEADA7D-5E04-4012-BC49-AF8A3BA70D92}"/>
    <cellStyle name="Note 2 12 2 8" xfId="23235" xr:uid="{8595551C-64C8-4C3C-BC6E-310BFEE09E5F}"/>
    <cellStyle name="Note 2 12 2 9" xfId="7328" xr:uid="{F8B3DFC3-99A2-4916-A96E-253E269A4DED}"/>
    <cellStyle name="Note 2 12 3" xfId="3085" xr:uid="{89C468DA-B365-48A0-845D-61C4C4F32A5E}"/>
    <cellStyle name="Note 2 12 3 2" xfId="3086" xr:uid="{49748781-A6C5-49FB-B40B-CC53CFB15812}"/>
    <cellStyle name="Note 2 12 3 2 2" xfId="23237" xr:uid="{190C1BE0-A94C-488E-9FC5-6262AA32AC2F}"/>
    <cellStyle name="Note 2 12 3 2 2 2" xfId="23238" xr:uid="{0AC95B41-D745-48DD-A3EF-C4EEA1030EF7}"/>
    <cellStyle name="Note 2 12 3 2 3" xfId="23239" xr:uid="{8B5BF285-7185-4412-B948-9037C07F1301}"/>
    <cellStyle name="Note 2 12 3 2 4" xfId="23236" xr:uid="{484AC640-58AB-4F52-84C3-4564808EF1C4}"/>
    <cellStyle name="Note 2 12 3 3" xfId="23240" xr:uid="{817D2AB7-04A2-4B50-8A6B-90D237DBF461}"/>
    <cellStyle name="Note 2 12 3 3 2" xfId="23241" xr:uid="{2DE0D908-465A-464F-B57C-CD35279D2F98}"/>
    <cellStyle name="Note 2 12 3 4" xfId="23242" xr:uid="{9EAC6F57-5036-473E-9A2E-3E610A02EF11}"/>
    <cellStyle name="Note 2 12 3 4 2" xfId="23243" xr:uid="{5C1B0C96-907D-4EAA-B7BB-0E22C6E77B3C}"/>
    <cellStyle name="Note 2 12 3 5" xfId="23244" xr:uid="{7A4AC6AB-BDEB-4A47-AAE8-8E83717DE1D5}"/>
    <cellStyle name="Note 2 12 3 5 2" xfId="23245" xr:uid="{75E3107C-B698-445D-B1F5-E76A2F119F2C}"/>
    <cellStyle name="Note 2 12 3 6" xfId="23246" xr:uid="{BC4D1A42-246F-4EFA-8256-879C914C5334}"/>
    <cellStyle name="Note 2 12 3 7" xfId="23247" xr:uid="{1FB8F26D-E87C-4141-A389-6BE9C91C6EE3}"/>
    <cellStyle name="Note 2 12 3 8" xfId="23248" xr:uid="{241E9197-497A-424C-A22F-2D910B9E9F9B}"/>
    <cellStyle name="Note 2 12 3 9" xfId="7329" xr:uid="{1661BEA9-6E3F-435C-8EC3-A41D0F6C04F4}"/>
    <cellStyle name="Note 2 12 4" xfId="3087" xr:uid="{1F686B71-92E5-4EA9-9C8D-69E81B4E0A2D}"/>
    <cellStyle name="Note 2 12 4 2" xfId="3088" xr:uid="{7098212D-0242-4338-A7DE-14A82CBA481A}"/>
    <cellStyle name="Note 2 12 4 2 2" xfId="23250" xr:uid="{B46B5ABC-E038-4969-903A-E72881086B05}"/>
    <cellStyle name="Note 2 12 4 2 2 2" xfId="23251" xr:uid="{79C1BD53-8594-4EAD-865D-345A0E61539C}"/>
    <cellStyle name="Note 2 12 4 2 3" xfId="23252" xr:uid="{0EC8A7FB-0D76-471A-8B35-6A791C36D92A}"/>
    <cellStyle name="Note 2 12 4 2 4" xfId="23249" xr:uid="{EA2F9711-7C7A-4AC8-AF63-BB2AA69EFC07}"/>
    <cellStyle name="Note 2 12 4 3" xfId="23253" xr:uid="{1EDDB3D0-7198-4358-A925-165377991863}"/>
    <cellStyle name="Note 2 12 4 3 2" xfId="23254" xr:uid="{A7C5BE2C-F072-43FC-B82D-601E172947B3}"/>
    <cellStyle name="Note 2 12 4 4" xfId="23255" xr:uid="{642422A2-C584-44B8-A577-67AC0E6B14FE}"/>
    <cellStyle name="Note 2 12 4 4 2" xfId="23256" xr:uid="{4434585A-85BA-42AD-9A12-C6631384A066}"/>
    <cellStyle name="Note 2 12 4 5" xfId="23257" xr:uid="{0C487019-B7E3-4D86-8070-96B1A6DD62CD}"/>
    <cellStyle name="Note 2 12 4 5 2" xfId="23258" xr:uid="{4398A194-17B1-413C-BF21-822523D88127}"/>
    <cellStyle name="Note 2 12 4 6" xfId="23259" xr:uid="{160EE641-AB2F-414E-9933-1D3F5B0FE984}"/>
    <cellStyle name="Note 2 12 4 7" xfId="23260" xr:uid="{06F35EFF-A27E-42F4-BD58-479451A2ABE9}"/>
    <cellStyle name="Note 2 12 4 8" xfId="23261" xr:uid="{4FFB31A0-8C1D-4553-A362-AAD030DA57E5}"/>
    <cellStyle name="Note 2 12 4 9" xfId="7330" xr:uid="{D4758C13-2574-49F8-9AC4-8BC4CB0E3967}"/>
    <cellStyle name="Note 2 12 5" xfId="3089" xr:uid="{61D62FD6-E232-4574-A056-7A549B3B9246}"/>
    <cellStyle name="Note 2 12 5 2" xfId="3090" xr:uid="{40421B32-B755-4F2F-99F2-13265A45ECF2}"/>
    <cellStyle name="Note 2 12 5 2 2" xfId="23263" xr:uid="{6E45A619-22F4-4E65-B53C-4C98FF0FC0A6}"/>
    <cellStyle name="Note 2 12 5 2 3" xfId="23262" xr:uid="{5D26512D-2BEB-4838-9663-015D538A7746}"/>
    <cellStyle name="Note 2 12 5 3" xfId="23264" xr:uid="{999B4ADF-2EA6-485E-A0F3-8749D77830B6}"/>
    <cellStyle name="Note 2 12 5 3 2" xfId="23265" xr:uid="{19AE6D26-ECCD-4A24-B565-6F4AA3564BF2}"/>
    <cellStyle name="Note 2 12 5 4" xfId="23266" xr:uid="{FA1DA206-F3CB-4CD2-A4ED-4AFD3CEFCCFA}"/>
    <cellStyle name="Note 2 12 5 4 2" xfId="23267" xr:uid="{5E98FCC2-8C1A-43F6-B77C-A05675E8D7C4}"/>
    <cellStyle name="Note 2 12 5 5" xfId="23268" xr:uid="{8B596A42-C5BF-4E06-B968-357B9F49271D}"/>
    <cellStyle name="Note 2 12 5 6" xfId="23269" xr:uid="{0B604090-BC0F-4759-BE1C-2F70000D4DB0}"/>
    <cellStyle name="Note 2 12 5 7" xfId="23270" xr:uid="{1D9AFE89-0BEE-444E-89E1-A6DE234F8B78}"/>
    <cellStyle name="Note 2 12 5 8" xfId="7331" xr:uid="{49E51825-0D7C-4194-88CE-18DD20B177AB}"/>
    <cellStyle name="Note 2 12 6" xfId="3091" xr:uid="{EF995009-F94E-40FB-9C78-3BBEB140E44B}"/>
    <cellStyle name="Note 2 12 6 2" xfId="3092" xr:uid="{ABBC36EC-D02F-448E-A32A-07A40C41441B}"/>
    <cellStyle name="Note 2 12 6 2 2" xfId="23272" xr:uid="{C6B5BF36-8719-4E5A-A1CE-4715D40411C2}"/>
    <cellStyle name="Note 2 12 6 2 3" xfId="23271" xr:uid="{05022F89-C1D8-40B2-A03E-3836CD70A498}"/>
    <cellStyle name="Note 2 12 6 3" xfId="23273" xr:uid="{B8DF82AD-4DE5-4CFA-B3D8-F78B455657B9}"/>
    <cellStyle name="Note 2 12 6 3 2" xfId="23274" xr:uid="{EB4A7C60-C5A1-45C8-8D06-772FF29FA724}"/>
    <cellStyle name="Note 2 12 6 4" xfId="23275" xr:uid="{7BB9E727-4A6D-4D84-BC55-5D2DD3998C5C}"/>
    <cellStyle name="Note 2 12 6 5" xfId="23276" xr:uid="{114C554C-E634-4CBD-8BFD-85FEABE45A22}"/>
    <cellStyle name="Note 2 12 6 6" xfId="23277" xr:uid="{4A4BE41F-4666-4233-B9E7-AD96AA9BEB77}"/>
    <cellStyle name="Note 2 12 6 7" xfId="7332" xr:uid="{4404D266-8F21-443F-BF4B-0831F9FCA874}"/>
    <cellStyle name="Note 2 12 7" xfId="3093" xr:uid="{A543BEEC-A98D-4E06-B373-9570C26A7208}"/>
    <cellStyle name="Note 2 12 7 2" xfId="3094" xr:uid="{BC3697F5-8C83-4D98-866D-45007062242A}"/>
    <cellStyle name="Note 2 12 7 2 2" xfId="23279" xr:uid="{1749B1D1-74D5-42AD-B0EA-E47C7C9092F7}"/>
    <cellStyle name="Note 2 12 7 2 3" xfId="23278" xr:uid="{61E15DE7-C4AC-4107-AB50-E82B2D0879BA}"/>
    <cellStyle name="Note 2 12 7 3" xfId="23280" xr:uid="{A90C70E5-7BD4-4475-93BA-1CA579D33F36}"/>
    <cellStyle name="Note 2 12 7 4" xfId="23281" xr:uid="{B8086C85-5F52-49C9-B77C-ADAA739CFEDC}"/>
    <cellStyle name="Note 2 12 7 5" xfId="23282" xr:uid="{33DC1868-50AD-45D4-A197-86D0DF480A23}"/>
    <cellStyle name="Note 2 12 7 6" xfId="7333" xr:uid="{C38820E8-8AE0-4FFE-88B7-128181583852}"/>
    <cellStyle name="Note 2 12 8" xfId="3095" xr:uid="{5635373F-080B-44B5-BE42-9D7AE0CC6482}"/>
    <cellStyle name="Note 2 12 8 2" xfId="23284" xr:uid="{8D0D44EF-FC35-47BF-B50A-D3C21420D124}"/>
    <cellStyle name="Note 2 12 8 3" xfId="23283" xr:uid="{46247F4F-79DB-4A46-8EE4-15611EF9DEB7}"/>
    <cellStyle name="Note 2 12 9" xfId="5433" xr:uid="{ACAF8CF5-8439-4F34-9FD9-780828E7A99C}"/>
    <cellStyle name="Note 2 12 9 2" xfId="23285" xr:uid="{77F79DBC-5ECD-467E-A530-22C2CBE7FFD0}"/>
    <cellStyle name="Note 2 13" xfId="3096" xr:uid="{24A44917-319F-404F-9BFB-8245AEB5A6D3}"/>
    <cellStyle name="Note 2 13 10" xfId="5629" xr:uid="{0402409E-C387-4511-B2FE-2E4C815D6E16}"/>
    <cellStyle name="Note 2 13 10 2" xfId="23286" xr:uid="{1EADB30E-5FB5-4EF7-9B13-4BD7EFB87B22}"/>
    <cellStyle name="Note 2 13 11" xfId="6013" xr:uid="{2C872837-B598-4B63-BF0A-2BA4A0531B0E}"/>
    <cellStyle name="Note 2 13 11 2" xfId="23287" xr:uid="{A94BD8DD-BBC6-4147-B3C7-16BB610DCC61}"/>
    <cellStyle name="Note 2 13 12" xfId="6193" xr:uid="{9A8E9BD7-FA1B-479A-9258-3067526AF886}"/>
    <cellStyle name="Note 2 13 2" xfId="3097" xr:uid="{CCF64CEE-9027-4977-9776-A2546EF7E880}"/>
    <cellStyle name="Note 2 13 2 2" xfId="3098" xr:uid="{67C57336-DA5B-419F-B690-CB611EC84B15}"/>
    <cellStyle name="Note 2 13 2 2 2" xfId="23289" xr:uid="{3D4214CB-B4C6-4895-8831-1268FCE4994B}"/>
    <cellStyle name="Note 2 13 2 2 2 2" xfId="23290" xr:uid="{801F6BDA-6C66-4F43-B87F-DD06DC0C71CD}"/>
    <cellStyle name="Note 2 13 2 2 3" xfId="23291" xr:uid="{339BEFFF-FE0E-4A7B-A3C4-ECAFED28A781}"/>
    <cellStyle name="Note 2 13 2 2 4" xfId="23288" xr:uid="{74A52037-E400-4EE4-A59A-7478AD645C84}"/>
    <cellStyle name="Note 2 13 2 3" xfId="23292" xr:uid="{828B3977-806E-4651-855F-C823BD6F448A}"/>
    <cellStyle name="Note 2 13 2 3 2" xfId="23293" xr:uid="{79050717-DF7F-42C2-8335-1995CEF10EC4}"/>
    <cellStyle name="Note 2 13 2 4" xfId="23294" xr:uid="{4E1F8546-571A-4512-9A22-E7DC2C73A36C}"/>
    <cellStyle name="Note 2 13 2 4 2" xfId="23295" xr:uid="{44833258-6969-47A4-803F-DB075F62B091}"/>
    <cellStyle name="Note 2 13 2 5" xfId="23296" xr:uid="{CFF5F05E-FB4A-4DD1-A096-4BB4561FA9B6}"/>
    <cellStyle name="Note 2 13 2 5 2" xfId="23297" xr:uid="{C4AE0ABB-C263-4429-8EF1-B14503DE434F}"/>
    <cellStyle name="Note 2 13 2 6" xfId="23298" xr:uid="{29F7C9C6-224A-40B5-AE72-6A67A515B056}"/>
    <cellStyle name="Note 2 13 2 7" xfId="23299" xr:uid="{498A65CB-CE7D-40B0-8EC3-B92DFEFB9390}"/>
    <cellStyle name="Note 2 13 2 8" xfId="23300" xr:uid="{18D20BEF-F5E5-4D64-B041-A6546E6B958E}"/>
    <cellStyle name="Note 2 13 2 9" xfId="7334" xr:uid="{4B584F53-FF64-4490-85E5-755B2A408B2D}"/>
    <cellStyle name="Note 2 13 3" xfId="3099" xr:uid="{31C30DD1-653A-43C9-A632-3FD8F77A6C6F}"/>
    <cellStyle name="Note 2 13 3 2" xfId="3100" xr:uid="{A8475888-3FC7-456E-B52D-BF6B468E4B69}"/>
    <cellStyle name="Note 2 13 3 2 2" xfId="23302" xr:uid="{A9414D82-647E-4E73-A327-63F1C8E1BBBD}"/>
    <cellStyle name="Note 2 13 3 2 2 2" xfId="23303" xr:uid="{07E9DDF6-8BBD-426A-BA0F-406EFC9A5EED}"/>
    <cellStyle name="Note 2 13 3 2 3" xfId="23304" xr:uid="{D2E4A3A7-6F1B-4D48-A7EC-D425B84DDA55}"/>
    <cellStyle name="Note 2 13 3 2 4" xfId="23301" xr:uid="{4164648D-2FDF-4EE6-BF56-AF4D625791A5}"/>
    <cellStyle name="Note 2 13 3 3" xfId="23305" xr:uid="{71748822-9C2E-4233-8BA8-1F8B7541CE79}"/>
    <cellStyle name="Note 2 13 3 3 2" xfId="23306" xr:uid="{1D46A6E7-F415-4ED9-B5C6-1D2F322EDD5D}"/>
    <cellStyle name="Note 2 13 3 4" xfId="23307" xr:uid="{8838C992-66DB-476C-8263-D9741511058A}"/>
    <cellStyle name="Note 2 13 3 4 2" xfId="23308" xr:uid="{C9972C8B-686E-4895-B952-0BE459C3DCFF}"/>
    <cellStyle name="Note 2 13 3 5" xfId="23309" xr:uid="{661CB537-8F4E-4D2A-9017-4863D37B85AE}"/>
    <cellStyle name="Note 2 13 3 5 2" xfId="23310" xr:uid="{37BCDB02-45F3-4DAE-A5D0-1415785146E7}"/>
    <cellStyle name="Note 2 13 3 6" xfId="23311" xr:uid="{C4A98B04-0B28-4101-90D7-0C9145423CD2}"/>
    <cellStyle name="Note 2 13 3 7" xfId="23312" xr:uid="{B3AE01FF-798C-4395-B394-CE40A85ACDC1}"/>
    <cellStyle name="Note 2 13 3 8" xfId="23313" xr:uid="{429FAE03-48FA-4337-8580-1C00EF196CCA}"/>
    <cellStyle name="Note 2 13 3 9" xfId="7335" xr:uid="{0829007A-6F6E-4C69-A54A-586EE1C9566F}"/>
    <cellStyle name="Note 2 13 4" xfId="3101" xr:uid="{842B7369-D7C3-4453-B4E5-6FAF4C009385}"/>
    <cellStyle name="Note 2 13 4 2" xfId="3102" xr:uid="{6A180B6E-59D3-4CF7-8B39-177AC7B9858A}"/>
    <cellStyle name="Note 2 13 4 2 2" xfId="23315" xr:uid="{89746030-5AF9-4E1E-8594-F313A02CF929}"/>
    <cellStyle name="Note 2 13 4 2 2 2" xfId="23316" xr:uid="{4959A650-90FB-47D0-8019-E70CB7B6FD0D}"/>
    <cellStyle name="Note 2 13 4 2 3" xfId="23317" xr:uid="{D03A87A0-C1F4-427C-B9FE-4557ED63127D}"/>
    <cellStyle name="Note 2 13 4 2 4" xfId="23314" xr:uid="{A45B2650-8577-4496-A60F-C103F8868A93}"/>
    <cellStyle name="Note 2 13 4 3" xfId="23318" xr:uid="{E9B19314-BF2E-4629-949F-10EF4E05A9E7}"/>
    <cellStyle name="Note 2 13 4 3 2" xfId="23319" xr:uid="{8B86FAB0-6851-414C-B992-83AA9BF67DC8}"/>
    <cellStyle name="Note 2 13 4 4" xfId="23320" xr:uid="{C359E004-7805-41B2-B4A1-3E36FFA00E36}"/>
    <cellStyle name="Note 2 13 4 4 2" xfId="23321" xr:uid="{5C7FF6EF-508E-4599-B0D0-FD488AA8801F}"/>
    <cellStyle name="Note 2 13 4 5" xfId="23322" xr:uid="{CFA60D1F-303F-4E96-A48F-2CDBB75E9CC8}"/>
    <cellStyle name="Note 2 13 4 5 2" xfId="23323" xr:uid="{00BE7FF5-0132-48DE-9B79-D2EE3E4B82DE}"/>
    <cellStyle name="Note 2 13 4 6" xfId="23324" xr:uid="{79438F29-6B9A-4C61-8DA3-433CD6A8C885}"/>
    <cellStyle name="Note 2 13 4 7" xfId="23325" xr:uid="{058E18D3-E7D6-48DC-BD3F-ADC5CEB34353}"/>
    <cellStyle name="Note 2 13 4 8" xfId="23326" xr:uid="{6E19315C-3ED6-4469-9D61-1BB53DFBD812}"/>
    <cellStyle name="Note 2 13 4 9" xfId="7336" xr:uid="{C3517AAD-7A59-4714-88E8-071A4133FEDF}"/>
    <cellStyle name="Note 2 13 5" xfId="3103" xr:uid="{98BF447D-7AFD-4C39-BFAD-B538E1546D29}"/>
    <cellStyle name="Note 2 13 5 2" xfId="3104" xr:uid="{28AD6465-A736-4BDD-8856-C472C84CBE00}"/>
    <cellStyle name="Note 2 13 5 2 2" xfId="23328" xr:uid="{48CC2FF2-F7BA-4B48-A547-4836C04D8838}"/>
    <cellStyle name="Note 2 13 5 2 3" xfId="23327" xr:uid="{E9903C38-32D5-45C6-8485-33BF15993C9E}"/>
    <cellStyle name="Note 2 13 5 3" xfId="23329" xr:uid="{B7087546-415E-474E-9CBB-28BD032BA8D3}"/>
    <cellStyle name="Note 2 13 5 3 2" xfId="23330" xr:uid="{7186F954-06B9-4E96-83DC-A7D986EA389B}"/>
    <cellStyle name="Note 2 13 5 4" xfId="23331" xr:uid="{C61A7143-871E-4BBF-8136-327BD27CC7DB}"/>
    <cellStyle name="Note 2 13 5 4 2" xfId="23332" xr:uid="{48B8533B-5356-4201-A9F8-01CBE4201D40}"/>
    <cellStyle name="Note 2 13 5 5" xfId="23333" xr:uid="{BADD15F9-11A1-45CB-B793-959B583B8F81}"/>
    <cellStyle name="Note 2 13 5 6" xfId="23334" xr:uid="{681F822E-A63A-4C4A-9211-6947E5479CDA}"/>
    <cellStyle name="Note 2 13 5 7" xfId="23335" xr:uid="{8FF08866-F92F-42CA-A9B7-B3A0FEB492A9}"/>
    <cellStyle name="Note 2 13 5 8" xfId="7337" xr:uid="{9A11456C-F426-45FE-8F0C-20EE1E27D864}"/>
    <cellStyle name="Note 2 13 6" xfId="3105" xr:uid="{23B5D3DF-6513-47BD-853C-7718BDE49840}"/>
    <cellStyle name="Note 2 13 6 2" xfId="3106" xr:uid="{E7CE0EF0-C0C9-4197-98E4-BE525DDA4C0C}"/>
    <cellStyle name="Note 2 13 6 2 2" xfId="23337" xr:uid="{60ABBF12-5BA9-4E23-8BAE-C12FC54AF909}"/>
    <cellStyle name="Note 2 13 6 2 3" xfId="23336" xr:uid="{47FEAC77-06F9-4876-B0CC-89CE9FC54936}"/>
    <cellStyle name="Note 2 13 6 3" xfId="23338" xr:uid="{308C672C-6668-41F0-B458-E7AE86660D41}"/>
    <cellStyle name="Note 2 13 6 3 2" xfId="23339" xr:uid="{A8B8FECC-9181-49C7-8A00-E353F93BC097}"/>
    <cellStyle name="Note 2 13 6 4" xfId="23340" xr:uid="{EC30CF40-0F9F-4339-8726-BE9D0BB60291}"/>
    <cellStyle name="Note 2 13 6 5" xfId="23341" xr:uid="{2D2EBFEE-C66E-4F69-8F7A-FB3A3DCD3775}"/>
    <cellStyle name="Note 2 13 6 6" xfId="23342" xr:uid="{DCE020E2-0AEA-4ACC-A0D9-1003A5A8A9CC}"/>
    <cellStyle name="Note 2 13 6 7" xfId="7338" xr:uid="{26894DC2-1691-4794-BA7B-6F5FC265CA8C}"/>
    <cellStyle name="Note 2 13 7" xfId="3107" xr:uid="{9235114C-773A-43E1-8CF9-8E682F5EE926}"/>
    <cellStyle name="Note 2 13 7 2" xfId="3108" xr:uid="{1A98DC5D-ED50-4199-BCC9-E277EC7D9A33}"/>
    <cellStyle name="Note 2 13 7 2 2" xfId="23344" xr:uid="{BC8EB445-BB4D-4B84-A386-8CD52CD7A2E3}"/>
    <cellStyle name="Note 2 13 7 2 3" xfId="23343" xr:uid="{1D8A7E8F-2977-414A-A32F-47712A12543D}"/>
    <cellStyle name="Note 2 13 7 3" xfId="23345" xr:uid="{4D23DCE1-A40E-41E7-9FF4-1AD7BF648212}"/>
    <cellStyle name="Note 2 13 7 4" xfId="23346" xr:uid="{6A4A6784-877A-413D-92DA-C5DD9907AAEB}"/>
    <cellStyle name="Note 2 13 7 5" xfId="23347" xr:uid="{D8CED6CA-1D30-4A2C-A633-5FA7690C916D}"/>
    <cellStyle name="Note 2 13 7 6" xfId="7339" xr:uid="{D082F07E-3992-4504-83FB-0F65D654EEB9}"/>
    <cellStyle name="Note 2 13 8" xfId="3109" xr:uid="{A0E5F76F-A42A-40C7-8430-935751BE2937}"/>
    <cellStyle name="Note 2 13 8 2" xfId="23349" xr:uid="{5E19966E-DF80-43FD-B152-CF2E6C274459}"/>
    <cellStyle name="Note 2 13 8 3" xfId="23348" xr:uid="{D93BFF81-7BA2-4D4B-9E8A-1DFD7586F2AD}"/>
    <cellStyle name="Note 2 13 9" xfId="5434" xr:uid="{1DEB1934-514F-4002-8230-089FC3F02AB1}"/>
    <cellStyle name="Note 2 13 9 2" xfId="23350" xr:uid="{43758AC5-84A7-4F66-8E09-62583D42094F}"/>
    <cellStyle name="Note 2 14" xfId="3110" xr:uid="{EE742D3A-89C0-48D4-B35E-C76994143830}"/>
    <cellStyle name="Note 2 14 10" xfId="5630" xr:uid="{6177E3BC-9BE1-4F02-BBEA-BE6660A540D5}"/>
    <cellStyle name="Note 2 14 10 2" xfId="23351" xr:uid="{8CC0D55E-E93A-46C5-9703-F9D8702D0791}"/>
    <cellStyle name="Note 2 14 11" xfId="6014" xr:uid="{A5D9892E-1FD2-4BD6-B69B-C23A5C5A964E}"/>
    <cellStyle name="Note 2 14 11 2" xfId="23352" xr:uid="{6D627274-B10F-4458-9177-EB1530498FEC}"/>
    <cellStyle name="Note 2 14 12" xfId="6194" xr:uid="{E69947D8-286A-4BAC-855B-0848D563E7E2}"/>
    <cellStyle name="Note 2 14 2" xfId="3111" xr:uid="{0CD8EFEE-E9F8-48E3-86AB-4D5B6DE6E504}"/>
    <cellStyle name="Note 2 14 2 2" xfId="3112" xr:uid="{E30D90C9-3406-4E23-8840-0989381860FD}"/>
    <cellStyle name="Note 2 14 2 2 2" xfId="23354" xr:uid="{085D89F9-A01D-4A44-9676-32881E371658}"/>
    <cellStyle name="Note 2 14 2 2 2 2" xfId="23355" xr:uid="{F128B066-D421-4EA6-A0A2-C91499AE7596}"/>
    <cellStyle name="Note 2 14 2 2 3" xfId="23356" xr:uid="{13CD5E81-CE7A-4F8D-8AE2-F376C9DED260}"/>
    <cellStyle name="Note 2 14 2 2 4" xfId="23353" xr:uid="{5FBA8788-3017-482D-8054-6F2E6FFD1B08}"/>
    <cellStyle name="Note 2 14 2 3" xfId="23357" xr:uid="{C7E91312-3DD9-46A1-8048-6E1EA02F88F2}"/>
    <cellStyle name="Note 2 14 2 3 2" xfId="23358" xr:uid="{22CE3121-1238-4358-8958-E1EDCECFA624}"/>
    <cellStyle name="Note 2 14 2 4" xfId="23359" xr:uid="{7057F0F0-D6BC-4A2D-BD6C-EAF1604A2D0B}"/>
    <cellStyle name="Note 2 14 2 4 2" xfId="23360" xr:uid="{FA153686-C9A9-47A2-A69D-353D3CCBB71C}"/>
    <cellStyle name="Note 2 14 2 5" xfId="23361" xr:uid="{1ADC1DF1-2715-4113-ACC2-6FC0A0C2F276}"/>
    <cellStyle name="Note 2 14 2 5 2" xfId="23362" xr:uid="{48421B4F-77DE-4F9E-B8D5-61689D63053B}"/>
    <cellStyle name="Note 2 14 2 6" xfId="23363" xr:uid="{B2D7735E-262B-45F1-8BA5-ACD0FCFE321D}"/>
    <cellStyle name="Note 2 14 2 7" xfId="23364" xr:uid="{D0705B5F-E4BE-4E2A-AAC5-A70E43CBDEC9}"/>
    <cellStyle name="Note 2 14 2 8" xfId="23365" xr:uid="{3F7D71B3-11DF-4E2D-9960-C9F85A172917}"/>
    <cellStyle name="Note 2 14 2 9" xfId="7340" xr:uid="{827D6FA0-CB1A-4495-AE72-DE556FA9B917}"/>
    <cellStyle name="Note 2 14 3" xfId="3113" xr:uid="{85EA283B-00A5-4B3F-9A8F-E1E421D0502E}"/>
    <cellStyle name="Note 2 14 3 2" xfId="3114" xr:uid="{39CE00D7-06BD-497F-B41F-4B0D73BAACE4}"/>
    <cellStyle name="Note 2 14 3 2 2" xfId="23367" xr:uid="{85A7CBBB-8A27-4C4D-8A51-18D40E48C124}"/>
    <cellStyle name="Note 2 14 3 2 2 2" xfId="23368" xr:uid="{9CE65E17-7EE0-480E-A815-F1AA8601766E}"/>
    <cellStyle name="Note 2 14 3 2 3" xfId="23369" xr:uid="{957B06FD-5B87-4882-9638-D3E55D2944A8}"/>
    <cellStyle name="Note 2 14 3 2 4" xfId="23366" xr:uid="{AA0049B6-F1F3-464B-8443-626FDD818351}"/>
    <cellStyle name="Note 2 14 3 3" xfId="23370" xr:uid="{A2A26B82-BD12-491D-A937-BD054B6C775B}"/>
    <cellStyle name="Note 2 14 3 3 2" xfId="23371" xr:uid="{F2972492-269A-478D-9B38-3DEEFD64AF00}"/>
    <cellStyle name="Note 2 14 3 4" xfId="23372" xr:uid="{CD46354D-A21C-4D77-8784-915D543552C8}"/>
    <cellStyle name="Note 2 14 3 4 2" xfId="23373" xr:uid="{E56086BD-38E3-4F03-B70D-A20E4839A719}"/>
    <cellStyle name="Note 2 14 3 5" xfId="23374" xr:uid="{4C1DEDB8-E547-4680-8114-DE3D5E306157}"/>
    <cellStyle name="Note 2 14 3 5 2" xfId="23375" xr:uid="{785DDBA7-281B-45B7-A920-7AC2C3CDB79D}"/>
    <cellStyle name="Note 2 14 3 6" xfId="23376" xr:uid="{09489E62-76B1-4DE1-A76B-8B65C51356D9}"/>
    <cellStyle name="Note 2 14 3 7" xfId="23377" xr:uid="{F798968B-F16B-4716-B7E1-F26260D67044}"/>
    <cellStyle name="Note 2 14 3 8" xfId="23378" xr:uid="{384F220B-6E21-41FB-9FED-45D44B3EAFA9}"/>
    <cellStyle name="Note 2 14 3 9" xfId="7341" xr:uid="{A8D91418-FB9A-4A3A-9DEF-667BE050CF85}"/>
    <cellStyle name="Note 2 14 4" xfId="3115" xr:uid="{F9A88B9D-471E-4B5B-98B0-7174D523068D}"/>
    <cellStyle name="Note 2 14 4 2" xfId="3116" xr:uid="{CF211241-C9A5-4BDD-9F61-6FBBE41439C4}"/>
    <cellStyle name="Note 2 14 4 2 2" xfId="23380" xr:uid="{3FD22792-152C-4416-A607-7C468366EDA0}"/>
    <cellStyle name="Note 2 14 4 2 2 2" xfId="23381" xr:uid="{265CDE31-AAE7-48D3-9075-91CF489BC089}"/>
    <cellStyle name="Note 2 14 4 2 3" xfId="23382" xr:uid="{B638D915-4BA1-4123-87EF-2E8C952017FA}"/>
    <cellStyle name="Note 2 14 4 2 4" xfId="23379" xr:uid="{0A55AAC6-D00D-4A20-BB1E-6F7CABFD8350}"/>
    <cellStyle name="Note 2 14 4 3" xfId="23383" xr:uid="{D0418138-37DD-4D4B-A2E9-362E13BE4C86}"/>
    <cellStyle name="Note 2 14 4 3 2" xfId="23384" xr:uid="{C08DB6F8-C744-46EB-8AA9-80AEFBD98F71}"/>
    <cellStyle name="Note 2 14 4 4" xfId="23385" xr:uid="{DE986112-0703-472D-907A-045855FA5D92}"/>
    <cellStyle name="Note 2 14 4 4 2" xfId="23386" xr:uid="{A6B0E78C-C326-4B90-AD5E-4D47174127E1}"/>
    <cellStyle name="Note 2 14 4 5" xfId="23387" xr:uid="{872C5F9B-B37A-48CE-9118-CFD864C34DE4}"/>
    <cellStyle name="Note 2 14 4 5 2" xfId="23388" xr:uid="{E614C440-DE0C-49E3-B00E-19024334B3F7}"/>
    <cellStyle name="Note 2 14 4 6" xfId="23389" xr:uid="{7D5B4C9C-E60D-4E9A-AD26-E0EBB5377E55}"/>
    <cellStyle name="Note 2 14 4 7" xfId="23390" xr:uid="{BBE3F974-5D89-4AF0-AD38-92BE504F970B}"/>
    <cellStyle name="Note 2 14 4 8" xfId="23391" xr:uid="{D72A059A-0FA7-4EEF-8615-8DD2F1BBF019}"/>
    <cellStyle name="Note 2 14 4 9" xfId="7342" xr:uid="{2AEBD5FB-18DA-4D3A-A75D-C832339EEC26}"/>
    <cellStyle name="Note 2 14 5" xfId="3117" xr:uid="{28CA0398-5B9A-496C-9EF2-A41CC75BB4BF}"/>
    <cellStyle name="Note 2 14 5 2" xfId="3118" xr:uid="{6DDD0AC5-49FF-483E-8AFC-4D4EA132A31E}"/>
    <cellStyle name="Note 2 14 5 2 2" xfId="23393" xr:uid="{BA3AB659-ED44-4CB7-9415-A474DC579F3F}"/>
    <cellStyle name="Note 2 14 5 2 3" xfId="23392" xr:uid="{C6E8BE92-FB30-4208-A726-51C61621E07D}"/>
    <cellStyle name="Note 2 14 5 3" xfId="23394" xr:uid="{39C01F12-78E3-4237-8B9A-2783C685C5CE}"/>
    <cellStyle name="Note 2 14 5 3 2" xfId="23395" xr:uid="{DA512C08-29C7-4D3D-8228-6011E566294A}"/>
    <cellStyle name="Note 2 14 5 4" xfId="23396" xr:uid="{A10EFE03-E6CD-4AE0-81E6-4D60BA4D769F}"/>
    <cellStyle name="Note 2 14 5 4 2" xfId="23397" xr:uid="{481F3034-B674-40A2-AD17-AEAEEF8CBDDB}"/>
    <cellStyle name="Note 2 14 5 5" xfId="23398" xr:uid="{92090DAD-E18F-4CF2-A83C-12B739817FDA}"/>
    <cellStyle name="Note 2 14 5 6" xfId="23399" xr:uid="{E0B52453-7E60-4A4B-9C3B-ED9796D7B039}"/>
    <cellStyle name="Note 2 14 5 7" xfId="23400" xr:uid="{1A0E942C-F96A-40D7-8790-C57A740C35B2}"/>
    <cellStyle name="Note 2 14 5 8" xfId="7343" xr:uid="{05A92D7B-813C-48E5-9A1F-E2F342538D6C}"/>
    <cellStyle name="Note 2 14 6" xfId="3119" xr:uid="{2E43C1F3-7E07-4263-AB51-7B6B1AB2DA73}"/>
    <cellStyle name="Note 2 14 6 2" xfId="3120" xr:uid="{1F21CC33-D7EA-4E04-B276-40B3B4174F24}"/>
    <cellStyle name="Note 2 14 6 2 2" xfId="23402" xr:uid="{A08D48EF-B12D-4553-8034-487D7998E985}"/>
    <cellStyle name="Note 2 14 6 2 3" xfId="23401" xr:uid="{23551DE0-0AE2-4FD5-A633-06DF33DAA179}"/>
    <cellStyle name="Note 2 14 6 3" xfId="23403" xr:uid="{2EC77ED8-5316-4A12-B908-A0F1261C216D}"/>
    <cellStyle name="Note 2 14 6 3 2" xfId="23404" xr:uid="{5DF8A918-EBEF-4C76-AD2D-C1739569D13E}"/>
    <cellStyle name="Note 2 14 6 4" xfId="23405" xr:uid="{9857ED30-E9ED-4DB0-895A-5E161E86995F}"/>
    <cellStyle name="Note 2 14 6 5" xfId="23406" xr:uid="{B1B27447-36FF-47FF-BB84-C2C35EBF9A74}"/>
    <cellStyle name="Note 2 14 6 6" xfId="23407" xr:uid="{A93CB942-7E04-4AFC-A2D9-19517B68ED39}"/>
    <cellStyle name="Note 2 14 6 7" xfId="7344" xr:uid="{884C5478-C8A6-4286-B809-3D1843D378E6}"/>
    <cellStyle name="Note 2 14 7" xfId="3121" xr:uid="{489C14B5-06AE-459F-AC70-08205B3C0C0C}"/>
    <cellStyle name="Note 2 14 7 2" xfId="3122" xr:uid="{02A9090A-608E-4333-A0E6-0E31404FF3F2}"/>
    <cellStyle name="Note 2 14 7 2 2" xfId="23409" xr:uid="{3A3ED6C5-27C7-4788-ACA0-E90F4682D164}"/>
    <cellStyle name="Note 2 14 7 2 3" xfId="23408" xr:uid="{3F4948FF-E399-40EE-A733-414AC552C5B6}"/>
    <cellStyle name="Note 2 14 7 3" xfId="23410" xr:uid="{6864B610-5F7A-47D9-B64F-5305F228FD84}"/>
    <cellStyle name="Note 2 14 7 4" xfId="23411" xr:uid="{52DC150C-BC34-4DAC-A4A9-5B9F4BFF64D0}"/>
    <cellStyle name="Note 2 14 7 5" xfId="23412" xr:uid="{7F3F19AA-11C7-4A1C-BE4C-79B021EE7322}"/>
    <cellStyle name="Note 2 14 7 6" xfId="7345" xr:uid="{EDBE1452-49DE-4FF6-9D1A-68318C74F74F}"/>
    <cellStyle name="Note 2 14 8" xfId="3123" xr:uid="{2A1712C2-AA70-4ED8-971B-A63CD0D9452D}"/>
    <cellStyle name="Note 2 14 8 2" xfId="23414" xr:uid="{0E3CA0D3-B67B-420F-A388-40EC739E556D}"/>
    <cellStyle name="Note 2 14 8 3" xfId="23413" xr:uid="{6473E50F-5C49-4C33-B84D-36169DD91630}"/>
    <cellStyle name="Note 2 14 9" xfId="5435" xr:uid="{666140B0-6829-4E91-BCBD-3ACE762E3E33}"/>
    <cellStyle name="Note 2 14 9 2" xfId="23415" xr:uid="{8825A7F5-B372-41D3-8EDF-263841D70C78}"/>
    <cellStyle name="Note 2 15" xfId="3124" xr:uid="{9A46C328-D3DC-435A-A3CC-23C7D09E7488}"/>
    <cellStyle name="Note 2 15 10" xfId="5631" xr:uid="{5A476A5A-AA02-4EE0-A671-782BD79971F5}"/>
    <cellStyle name="Note 2 15 10 2" xfId="23416" xr:uid="{B4F15B52-CDB1-49BF-B79A-E49B56956A03}"/>
    <cellStyle name="Note 2 15 11" xfId="6015" xr:uid="{253D02E1-31A0-460E-8E31-2DE23195648A}"/>
    <cellStyle name="Note 2 15 11 2" xfId="23417" xr:uid="{E4C22F1A-8349-4532-97A3-BF079A8B7CD8}"/>
    <cellStyle name="Note 2 15 12" xfId="6195" xr:uid="{F3D9B712-BC09-4CE4-B313-6B9D597F30EC}"/>
    <cellStyle name="Note 2 15 2" xfId="3125" xr:uid="{D6F21AC3-B7ED-4E56-A060-5A82EF5A1D60}"/>
    <cellStyle name="Note 2 15 2 2" xfId="3126" xr:uid="{26FD7897-E066-40B3-BA8D-65544DA500CC}"/>
    <cellStyle name="Note 2 15 2 2 2" xfId="23419" xr:uid="{A4DB63EB-3551-4B52-A942-4C073B72C694}"/>
    <cellStyle name="Note 2 15 2 2 2 2" xfId="23420" xr:uid="{C531970F-0021-4FE1-BDFC-0F5A1CB08496}"/>
    <cellStyle name="Note 2 15 2 2 3" xfId="23421" xr:uid="{199E269E-1457-4FE4-B3F1-F1532255508B}"/>
    <cellStyle name="Note 2 15 2 2 4" xfId="23418" xr:uid="{35F6AC85-3E27-4CA5-B056-01BA94D9B68E}"/>
    <cellStyle name="Note 2 15 2 3" xfId="23422" xr:uid="{EFA72BA5-1C5A-49C8-A717-23E3999D2ED8}"/>
    <cellStyle name="Note 2 15 2 3 2" xfId="23423" xr:uid="{F42F25FF-19C8-4763-80D7-456B0B52BFA8}"/>
    <cellStyle name="Note 2 15 2 4" xfId="23424" xr:uid="{7E5AA05E-7C75-4B58-ACE5-5008FEBD3976}"/>
    <cellStyle name="Note 2 15 2 4 2" xfId="23425" xr:uid="{AF81AEA2-5D0E-4BDF-86ED-882451DCCCA3}"/>
    <cellStyle name="Note 2 15 2 5" xfId="23426" xr:uid="{311ED8ED-0B4E-4FE4-903B-805C6D702D45}"/>
    <cellStyle name="Note 2 15 2 5 2" xfId="23427" xr:uid="{EABAC200-5F67-443E-A82C-260FC7235FB5}"/>
    <cellStyle name="Note 2 15 2 6" xfId="23428" xr:uid="{B69B47EF-FC77-41F7-AA93-499D52D85838}"/>
    <cellStyle name="Note 2 15 2 7" xfId="23429" xr:uid="{A8227AE0-E90B-47DD-B52E-DC4986203C9E}"/>
    <cellStyle name="Note 2 15 2 8" xfId="23430" xr:uid="{F7B5E2DB-AE71-45A1-81E2-CFE9630FD504}"/>
    <cellStyle name="Note 2 15 2 9" xfId="7346" xr:uid="{7B29850D-604F-4DE2-9341-7083586A42D2}"/>
    <cellStyle name="Note 2 15 3" xfId="3127" xr:uid="{B8C99F50-51F2-4334-8BE5-2DA946C8ACC3}"/>
    <cellStyle name="Note 2 15 3 2" xfId="3128" xr:uid="{F3178C40-CF21-4E7A-9616-6459F096C88E}"/>
    <cellStyle name="Note 2 15 3 2 2" xfId="23432" xr:uid="{4C11D6F6-58FB-407F-B341-7F3A0A69065A}"/>
    <cellStyle name="Note 2 15 3 2 2 2" xfId="23433" xr:uid="{1B0265A1-39D7-4051-A93D-7BBD43AB2955}"/>
    <cellStyle name="Note 2 15 3 2 3" xfId="23434" xr:uid="{00E6EAC2-DF83-4395-9E2C-896468B5EB09}"/>
    <cellStyle name="Note 2 15 3 2 4" xfId="23431" xr:uid="{65856770-B411-4A3E-AB49-247A001A80D2}"/>
    <cellStyle name="Note 2 15 3 3" xfId="23435" xr:uid="{E91A7D09-5945-4226-AF10-FACB8FC665FA}"/>
    <cellStyle name="Note 2 15 3 3 2" xfId="23436" xr:uid="{0703FD66-0A2F-43CB-88FC-3DC8E000E41B}"/>
    <cellStyle name="Note 2 15 3 4" xfId="23437" xr:uid="{0A325271-90E7-4C30-825A-7312D3064F1C}"/>
    <cellStyle name="Note 2 15 3 4 2" xfId="23438" xr:uid="{FB10ABA2-50C4-4C42-9525-6F7ECFCB5942}"/>
    <cellStyle name="Note 2 15 3 5" xfId="23439" xr:uid="{05487314-1081-4A13-9A82-C4D4B70E383E}"/>
    <cellStyle name="Note 2 15 3 5 2" xfId="23440" xr:uid="{00623B58-B72D-4FA7-894F-23CFEE754131}"/>
    <cellStyle name="Note 2 15 3 6" xfId="23441" xr:uid="{44CDCF3C-7AA0-47B7-B108-2BCC5CF7B801}"/>
    <cellStyle name="Note 2 15 3 7" xfId="23442" xr:uid="{367D2C90-DAC0-4619-BDB8-538BDCD0E005}"/>
    <cellStyle name="Note 2 15 3 8" xfId="23443" xr:uid="{57A9EAF8-74AF-4102-96C4-9630D8C15963}"/>
    <cellStyle name="Note 2 15 3 9" xfId="7347" xr:uid="{86CCE354-4ED7-4AB7-863D-04617D1E09EC}"/>
    <cellStyle name="Note 2 15 4" xfId="3129" xr:uid="{EB5D42DE-F636-4929-AF36-73FDB876D63F}"/>
    <cellStyle name="Note 2 15 4 2" xfId="3130" xr:uid="{AB7D9FE8-85B1-477B-9427-8375069C7743}"/>
    <cellStyle name="Note 2 15 4 2 2" xfId="23445" xr:uid="{94DF8746-C72F-4C1E-91DE-C638EF43DCE1}"/>
    <cellStyle name="Note 2 15 4 2 2 2" xfId="23446" xr:uid="{B9553C9C-F12C-4E36-8566-FC2B8DF78DE7}"/>
    <cellStyle name="Note 2 15 4 2 3" xfId="23447" xr:uid="{10BE609E-591E-4A31-8295-D316E148E20C}"/>
    <cellStyle name="Note 2 15 4 2 4" xfId="23444" xr:uid="{28877625-E3FB-4C1B-9E52-EC31293F20EC}"/>
    <cellStyle name="Note 2 15 4 3" xfId="23448" xr:uid="{C5238CD9-E486-4F2C-BDF6-3CAB3033120E}"/>
    <cellStyle name="Note 2 15 4 3 2" xfId="23449" xr:uid="{C99A7357-5574-4A48-B54F-0EC357A5EF37}"/>
    <cellStyle name="Note 2 15 4 4" xfId="23450" xr:uid="{C1190DC5-5C3B-4A1E-A258-60C4F1B6C11A}"/>
    <cellStyle name="Note 2 15 4 4 2" xfId="23451" xr:uid="{B78D9DDB-46DE-4E88-994B-D3D964ACB777}"/>
    <cellStyle name="Note 2 15 4 5" xfId="23452" xr:uid="{08B94BA1-A1D7-4562-9BD5-2E53FB628208}"/>
    <cellStyle name="Note 2 15 4 5 2" xfId="23453" xr:uid="{D106E9DD-DF4D-4050-9DEC-51CB97233C16}"/>
    <cellStyle name="Note 2 15 4 6" xfId="23454" xr:uid="{7BFCE041-91CB-435C-BED1-0F3D2F5E073F}"/>
    <cellStyle name="Note 2 15 4 7" xfId="23455" xr:uid="{49B6550A-F2C6-4B59-BFF7-00CC855428E0}"/>
    <cellStyle name="Note 2 15 4 8" xfId="23456" xr:uid="{30B941F7-265A-4D7B-B135-20824E1A9B8B}"/>
    <cellStyle name="Note 2 15 4 9" xfId="7348" xr:uid="{B462F352-D337-4D85-8D94-0B3999B0B4C2}"/>
    <cellStyle name="Note 2 15 5" xfId="3131" xr:uid="{2703736B-DFA7-4892-B694-B42AF9F069E8}"/>
    <cellStyle name="Note 2 15 5 2" xfId="3132" xr:uid="{D783CC4A-7DEA-4130-8B65-53F884B65FD0}"/>
    <cellStyle name="Note 2 15 5 2 2" xfId="23458" xr:uid="{26B8A627-8CD8-4D3B-85CD-86FD4FD580E1}"/>
    <cellStyle name="Note 2 15 5 2 3" xfId="23457" xr:uid="{32E24EFD-D586-492F-AF60-46DEED080572}"/>
    <cellStyle name="Note 2 15 5 3" xfId="23459" xr:uid="{F176C510-6F3C-4CC6-B539-77000F7CBC67}"/>
    <cellStyle name="Note 2 15 5 3 2" xfId="23460" xr:uid="{77315436-571F-41B8-ADA1-5E5FD414EFF2}"/>
    <cellStyle name="Note 2 15 5 4" xfId="23461" xr:uid="{0F126A2E-4565-4EB7-9807-25C8B0B6BE0A}"/>
    <cellStyle name="Note 2 15 5 4 2" xfId="23462" xr:uid="{1D4252D5-577F-4D2E-9BD2-BD875BB57C64}"/>
    <cellStyle name="Note 2 15 5 5" xfId="23463" xr:uid="{621577D2-3630-4FCE-90FD-D5EDA71E981B}"/>
    <cellStyle name="Note 2 15 5 6" xfId="23464" xr:uid="{955E372B-46C8-455C-9620-7F5C565F551B}"/>
    <cellStyle name="Note 2 15 5 7" xfId="23465" xr:uid="{53FED6EF-4746-4BDD-AD66-6D29653BF9B7}"/>
    <cellStyle name="Note 2 15 5 8" xfId="7349" xr:uid="{F00E4690-9307-4C2D-831D-CD4788CAAB3A}"/>
    <cellStyle name="Note 2 15 6" xfId="3133" xr:uid="{B3AFBAFE-75E0-4CC5-8639-CA4AC7D8883B}"/>
    <cellStyle name="Note 2 15 6 2" xfId="3134" xr:uid="{4BD75F3C-0294-48BC-BF3E-F26DD6E9DA85}"/>
    <cellStyle name="Note 2 15 6 2 2" xfId="23467" xr:uid="{738345EB-71DA-4950-A009-E6857AD6E263}"/>
    <cellStyle name="Note 2 15 6 2 3" xfId="23466" xr:uid="{2775032E-23D5-40BF-B0AF-3F1018F6C611}"/>
    <cellStyle name="Note 2 15 6 3" xfId="23468" xr:uid="{3FEAF2CE-1573-46F8-8097-8491F6E3D63A}"/>
    <cellStyle name="Note 2 15 6 3 2" xfId="23469" xr:uid="{3D171C84-C623-4944-A2DC-9741ACA5ED2A}"/>
    <cellStyle name="Note 2 15 6 4" xfId="23470" xr:uid="{C57A76CF-DE31-4BC1-AE79-C05A7F46B83B}"/>
    <cellStyle name="Note 2 15 6 5" xfId="23471" xr:uid="{5160FA42-651E-4DF1-AE1C-23ADFBE92024}"/>
    <cellStyle name="Note 2 15 6 6" xfId="23472" xr:uid="{18FED819-430F-4D02-BDB1-9A474BF7EA02}"/>
    <cellStyle name="Note 2 15 6 7" xfId="7350" xr:uid="{D4BF403E-1A76-4510-A33F-EEBF18B0EF9B}"/>
    <cellStyle name="Note 2 15 7" xfId="3135" xr:uid="{19BA9C19-5BA2-48CC-8E6B-904445815EB4}"/>
    <cellStyle name="Note 2 15 7 2" xfId="3136" xr:uid="{EBF87756-8BD5-4620-880F-6DD51B07A56D}"/>
    <cellStyle name="Note 2 15 7 2 2" xfId="23474" xr:uid="{8A8AECD2-A034-47B0-8DF1-EDBBDA1583C7}"/>
    <cellStyle name="Note 2 15 7 2 3" xfId="23473" xr:uid="{D6E723DC-A18C-44A1-AED0-C6012D607974}"/>
    <cellStyle name="Note 2 15 7 3" xfId="23475" xr:uid="{552D4AEF-9C5E-4BB6-A98E-FCC260C5F982}"/>
    <cellStyle name="Note 2 15 7 4" xfId="23476" xr:uid="{F100639A-42D4-404D-96D2-8A8BE6997133}"/>
    <cellStyle name="Note 2 15 7 5" xfId="23477" xr:uid="{3B77C888-DDFC-4C49-A626-F2DFF33B6849}"/>
    <cellStyle name="Note 2 15 7 6" xfId="7351" xr:uid="{4679ACF5-A963-4948-AE9B-87551F9BFEF8}"/>
    <cellStyle name="Note 2 15 8" xfId="3137" xr:uid="{69123AE3-FDFA-424C-9408-7B8C1577E52E}"/>
    <cellStyle name="Note 2 15 8 2" xfId="23479" xr:uid="{6E575F50-319A-44BE-A2E6-AAB291481F38}"/>
    <cellStyle name="Note 2 15 8 3" xfId="23478" xr:uid="{7409B030-7C2D-421C-BFD3-8BCA282523CF}"/>
    <cellStyle name="Note 2 15 9" xfId="5436" xr:uid="{2501F6B5-1279-4124-B6E1-DA6ADB3C245C}"/>
    <cellStyle name="Note 2 15 9 2" xfId="23480" xr:uid="{7B63251E-3569-4B95-B67C-F72818C9175E}"/>
    <cellStyle name="Note 2 16" xfId="3138" xr:uid="{71912DA7-B786-45D6-BC2C-DD6DED62272E}"/>
    <cellStyle name="Note 2 16 10" xfId="5632" xr:uid="{DDB8A397-0D4E-4183-A368-4BACE2110ED3}"/>
    <cellStyle name="Note 2 16 10 2" xfId="23481" xr:uid="{13CE282E-A1FF-4C9F-9A5F-D4D0304C97BB}"/>
    <cellStyle name="Note 2 16 11" xfId="6016" xr:uid="{2B1300EE-5F38-40FF-AAB0-9CBAED3F9473}"/>
    <cellStyle name="Note 2 16 11 2" xfId="23482" xr:uid="{D7B35F0B-6067-47DA-804D-758770EA07FF}"/>
    <cellStyle name="Note 2 16 12" xfId="6196" xr:uid="{EE53E7AC-9CC2-4EDD-AFAD-C3E4E55357CD}"/>
    <cellStyle name="Note 2 16 2" xfId="3139" xr:uid="{5275B554-A041-48AB-B570-777400C60CD6}"/>
    <cellStyle name="Note 2 16 2 2" xfId="3140" xr:uid="{C1125D81-EEB3-4944-A58C-65D91AEFF77F}"/>
    <cellStyle name="Note 2 16 2 2 2" xfId="23484" xr:uid="{4E0646C4-8856-495D-BD83-A2A96913A9F9}"/>
    <cellStyle name="Note 2 16 2 2 2 2" xfId="23485" xr:uid="{C797621A-DDCF-4209-9ABA-732136DBF135}"/>
    <cellStyle name="Note 2 16 2 2 3" xfId="23486" xr:uid="{A17AE0DA-2A14-4430-9BA5-07C196E8D0DB}"/>
    <cellStyle name="Note 2 16 2 2 4" xfId="23483" xr:uid="{E823997C-C1B7-4F2C-8232-8C130BB2A11B}"/>
    <cellStyle name="Note 2 16 2 3" xfId="23487" xr:uid="{B768F1B4-BF1B-4738-BF53-181D1248BD15}"/>
    <cellStyle name="Note 2 16 2 3 2" xfId="23488" xr:uid="{38A8D2B4-C43D-4BC1-A969-35DD1A9CB9B2}"/>
    <cellStyle name="Note 2 16 2 4" xfId="23489" xr:uid="{A926C768-7A58-4BF4-A7F5-C275DBC3CA18}"/>
    <cellStyle name="Note 2 16 2 4 2" xfId="23490" xr:uid="{AAEC657F-9F1D-4B2E-8595-C01F2472C7B5}"/>
    <cellStyle name="Note 2 16 2 5" xfId="23491" xr:uid="{BEA018C3-14E4-4E53-9C65-3093B97C7A28}"/>
    <cellStyle name="Note 2 16 2 5 2" xfId="23492" xr:uid="{C1F3B2C7-BFAD-4E21-8640-B38F7A056E6A}"/>
    <cellStyle name="Note 2 16 2 6" xfId="23493" xr:uid="{518F8016-9BCD-4485-AB4A-5AC94AAAFD4E}"/>
    <cellStyle name="Note 2 16 2 7" xfId="23494" xr:uid="{47A0D8DF-ACE3-427A-933D-806E7F5D8C5F}"/>
    <cellStyle name="Note 2 16 2 8" xfId="23495" xr:uid="{FF605752-CE32-457F-AA78-7465996F75BF}"/>
    <cellStyle name="Note 2 16 2 9" xfId="7352" xr:uid="{F0F1FB63-D22E-42F2-AA64-850B3881594F}"/>
    <cellStyle name="Note 2 16 3" xfId="3141" xr:uid="{33F9DA89-EB9F-4F01-B715-459C3E140D33}"/>
    <cellStyle name="Note 2 16 3 2" xfId="3142" xr:uid="{2BAF0B3B-17C7-45D6-9E8B-AD089C47F36C}"/>
    <cellStyle name="Note 2 16 3 2 2" xfId="23497" xr:uid="{0F64F566-5781-45A4-B5E0-D7D1CD114785}"/>
    <cellStyle name="Note 2 16 3 2 2 2" xfId="23498" xr:uid="{532AF30E-8D4F-48AA-9AB2-783AE3BC94A2}"/>
    <cellStyle name="Note 2 16 3 2 3" xfId="23499" xr:uid="{A9BD6478-476A-4503-9B08-6D39A819D793}"/>
    <cellStyle name="Note 2 16 3 2 4" xfId="23496" xr:uid="{8AE7A075-0380-4B3D-982B-61C4B4F3ED8C}"/>
    <cellStyle name="Note 2 16 3 3" xfId="23500" xr:uid="{95A2AD5C-4F8C-4645-8240-1EE4AEC9F153}"/>
    <cellStyle name="Note 2 16 3 3 2" xfId="23501" xr:uid="{9024D88E-27F4-4756-BD6E-4D21ACACE287}"/>
    <cellStyle name="Note 2 16 3 4" xfId="23502" xr:uid="{8EAAE8BD-0D9C-4BBA-AD90-47CF86FDE7A0}"/>
    <cellStyle name="Note 2 16 3 4 2" xfId="23503" xr:uid="{8D33F635-7DB4-4810-B0E7-7E940CDD5446}"/>
    <cellStyle name="Note 2 16 3 5" xfId="23504" xr:uid="{92CBCBE4-B0E0-476A-97CC-F7F854F663E5}"/>
    <cellStyle name="Note 2 16 3 5 2" xfId="23505" xr:uid="{AB75C20C-4910-4917-85CE-6D6DBDC88EF0}"/>
    <cellStyle name="Note 2 16 3 6" xfId="23506" xr:uid="{F7919729-4C26-40F7-AAC9-E330A2E2D5B0}"/>
    <cellStyle name="Note 2 16 3 7" xfId="23507" xr:uid="{CD3BB489-6CE5-4FF6-9B7C-B31CB7E6A187}"/>
    <cellStyle name="Note 2 16 3 8" xfId="23508" xr:uid="{B50B0F51-2015-4493-BE4A-44EC0CB978BF}"/>
    <cellStyle name="Note 2 16 3 9" xfId="7353" xr:uid="{4D2D713C-4487-44AF-AD44-DDA5C5C203CA}"/>
    <cellStyle name="Note 2 16 4" xfId="3143" xr:uid="{1EE7B98B-CDA9-4628-86C1-6B6AEC7F2278}"/>
    <cellStyle name="Note 2 16 4 2" xfId="3144" xr:uid="{8345605D-7E8B-4E68-A03E-211ACC0E8358}"/>
    <cellStyle name="Note 2 16 4 2 2" xfId="23510" xr:uid="{5B7A3AE8-EAB6-458E-93ED-9240424A425A}"/>
    <cellStyle name="Note 2 16 4 2 2 2" xfId="23511" xr:uid="{04079DF9-107E-4556-8A34-56F33429BCC8}"/>
    <cellStyle name="Note 2 16 4 2 3" xfId="23512" xr:uid="{497A288C-243A-49D9-B617-833AEDD1EF65}"/>
    <cellStyle name="Note 2 16 4 2 4" xfId="23509" xr:uid="{9FD00E49-8B55-4E71-ADF3-E2163CBBCF4B}"/>
    <cellStyle name="Note 2 16 4 3" xfId="23513" xr:uid="{EC201B0E-F3B7-4698-9BB0-A70392DA50CF}"/>
    <cellStyle name="Note 2 16 4 3 2" xfId="23514" xr:uid="{3349AA30-BED5-4651-9D0F-971F64D41B23}"/>
    <cellStyle name="Note 2 16 4 4" xfId="23515" xr:uid="{AA9030F8-18F7-43B4-8FA7-D36B153ABEF8}"/>
    <cellStyle name="Note 2 16 4 4 2" xfId="23516" xr:uid="{C84E8FC0-4F6B-44E4-88FB-84F51D0B9BFB}"/>
    <cellStyle name="Note 2 16 4 5" xfId="23517" xr:uid="{67ED1D21-D609-4015-B4CD-354522638B12}"/>
    <cellStyle name="Note 2 16 4 5 2" xfId="23518" xr:uid="{F35A0E33-24E7-4535-8A9B-E67E87436C93}"/>
    <cellStyle name="Note 2 16 4 6" xfId="23519" xr:uid="{3F16A7B8-261B-47E2-9714-C92C136E9989}"/>
    <cellStyle name="Note 2 16 4 7" xfId="23520" xr:uid="{CAD5251F-659F-456A-B5BA-0250384E2124}"/>
    <cellStyle name="Note 2 16 4 8" xfId="23521" xr:uid="{DFCE46BD-7A8C-48B4-80DC-A2032C6C8253}"/>
    <cellStyle name="Note 2 16 4 9" xfId="7354" xr:uid="{753CB9CB-796F-46CF-96B6-96B8B1A36FEB}"/>
    <cellStyle name="Note 2 16 5" xfId="3145" xr:uid="{895D37E6-5788-4DD0-9123-21A2097E34E4}"/>
    <cellStyle name="Note 2 16 5 2" xfId="3146" xr:uid="{E7B3A45D-4E71-49F0-8F63-724D0B526795}"/>
    <cellStyle name="Note 2 16 5 2 2" xfId="23523" xr:uid="{3AA7190B-B427-4C24-9E96-1572CE2DE164}"/>
    <cellStyle name="Note 2 16 5 2 3" xfId="23522" xr:uid="{3CD769C9-5D46-4DB0-94BD-07B731EF7688}"/>
    <cellStyle name="Note 2 16 5 3" xfId="23524" xr:uid="{8203D3A8-9632-40D1-8B16-2400BA49C4A6}"/>
    <cellStyle name="Note 2 16 5 3 2" xfId="23525" xr:uid="{57AA1BB9-97F4-4746-A7C8-94868D42AB7B}"/>
    <cellStyle name="Note 2 16 5 4" xfId="23526" xr:uid="{D291FD9D-DFD8-4930-BBB4-76097EEF216C}"/>
    <cellStyle name="Note 2 16 5 4 2" xfId="23527" xr:uid="{9C272B6B-DB8E-4B92-81C1-2F1BAD012B08}"/>
    <cellStyle name="Note 2 16 5 5" xfId="23528" xr:uid="{0264C4A8-ACBC-4E50-924C-58C4A0C01F34}"/>
    <cellStyle name="Note 2 16 5 6" xfId="23529" xr:uid="{C857AD64-2525-4EE4-A4E5-717AA0B76E9B}"/>
    <cellStyle name="Note 2 16 5 7" xfId="23530" xr:uid="{9C58219F-3C3F-429A-AF4A-045966631C15}"/>
    <cellStyle name="Note 2 16 5 8" xfId="7355" xr:uid="{4959C531-74BF-4B61-90A6-078285FF81C0}"/>
    <cellStyle name="Note 2 16 6" xfId="3147" xr:uid="{8C1D1882-438A-4465-8806-0AE9DD172DA2}"/>
    <cellStyle name="Note 2 16 6 2" xfId="3148" xr:uid="{532B3A6D-1615-45F5-BD71-E6730DA155A2}"/>
    <cellStyle name="Note 2 16 6 2 2" xfId="23532" xr:uid="{46632780-9884-4DC2-A102-2443CF28F5EC}"/>
    <cellStyle name="Note 2 16 6 2 3" xfId="23531" xr:uid="{08A2BB0F-7F9A-4705-A05C-9C89505F4923}"/>
    <cellStyle name="Note 2 16 6 3" xfId="23533" xr:uid="{FFF885EB-4960-4088-86D6-87BE90FB7541}"/>
    <cellStyle name="Note 2 16 6 3 2" xfId="23534" xr:uid="{6C1FA5D4-59A7-4201-B2F3-36107BA33480}"/>
    <cellStyle name="Note 2 16 6 4" xfId="23535" xr:uid="{AAE1A8A8-5D08-4775-B0D8-8E159F16848A}"/>
    <cellStyle name="Note 2 16 6 5" xfId="23536" xr:uid="{13019EF2-4C60-44C0-AFAF-286666594DE7}"/>
    <cellStyle name="Note 2 16 6 6" xfId="23537" xr:uid="{6D273E41-F5B9-4C7C-A8CE-EC460EBB301A}"/>
    <cellStyle name="Note 2 16 6 7" xfId="7356" xr:uid="{2837922A-9D57-41F4-B5C4-BBCBA4BD1ECC}"/>
    <cellStyle name="Note 2 16 7" xfId="3149" xr:uid="{17F55249-EF21-47BF-AF52-FF28704ED768}"/>
    <cellStyle name="Note 2 16 7 2" xfId="3150" xr:uid="{15A087AD-8530-4B85-B554-BFAC45C70252}"/>
    <cellStyle name="Note 2 16 7 2 2" xfId="23539" xr:uid="{F49EC3CF-77DD-4D9A-A200-59EDA31528B5}"/>
    <cellStyle name="Note 2 16 7 2 3" xfId="23538" xr:uid="{66BD3A17-CAED-47F4-9055-A0AFF4CB1E89}"/>
    <cellStyle name="Note 2 16 7 3" xfId="23540" xr:uid="{0FFAECD3-3403-4732-9D20-26A4E99E665C}"/>
    <cellStyle name="Note 2 16 7 4" xfId="23541" xr:uid="{9FD0B073-E1E0-4798-B21E-D1D17B79AD1C}"/>
    <cellStyle name="Note 2 16 7 5" xfId="23542" xr:uid="{6102D5F9-3EF7-4F5B-983E-837D3929E557}"/>
    <cellStyle name="Note 2 16 7 6" xfId="7357" xr:uid="{03121DFB-8B8A-4D36-B0D0-9F260F19C8FB}"/>
    <cellStyle name="Note 2 16 8" xfId="3151" xr:uid="{F1AF527F-F3A0-4A9A-A507-5C6126DED536}"/>
    <cellStyle name="Note 2 16 8 2" xfId="23544" xr:uid="{25200651-6014-4BF1-A4FA-843C3D3A0F62}"/>
    <cellStyle name="Note 2 16 8 3" xfId="23543" xr:uid="{249B5A5E-88D9-452E-B615-6F300FFA7A2B}"/>
    <cellStyle name="Note 2 16 9" xfId="5437" xr:uid="{4E239208-9F92-439C-BA63-B2F61F68A41C}"/>
    <cellStyle name="Note 2 16 9 2" xfId="23545" xr:uid="{D0269514-3D9E-4B19-9580-596F85970CF6}"/>
    <cellStyle name="Note 2 17" xfId="3152" xr:uid="{E41628C5-B598-4D21-B8B5-15B9A7FC176C}"/>
    <cellStyle name="Note 2 17 10" xfId="5633" xr:uid="{444FDE9F-4866-45F5-B329-B77F8D22295B}"/>
    <cellStyle name="Note 2 17 10 2" xfId="23546" xr:uid="{7C1FBA18-6378-4110-908A-86A53C8385C6}"/>
    <cellStyle name="Note 2 17 11" xfId="6017" xr:uid="{8FBC6679-CCC6-4D65-9016-C65420644AFE}"/>
    <cellStyle name="Note 2 17 11 2" xfId="23547" xr:uid="{B877927D-B96B-4B4A-9052-5137F110A156}"/>
    <cellStyle name="Note 2 17 12" xfId="6197" xr:uid="{B5B450AE-7AF2-456D-AEAD-764A7213186D}"/>
    <cellStyle name="Note 2 17 2" xfId="3153" xr:uid="{1AAD3AE7-55B5-4398-BE0A-E7F05C13939E}"/>
    <cellStyle name="Note 2 17 2 2" xfId="3154" xr:uid="{F81D7430-6973-4B71-A342-F587953AB7EA}"/>
    <cellStyle name="Note 2 17 2 2 2" xfId="23549" xr:uid="{F63D0D4D-BE09-4BDC-9BCC-56B3B018F9BA}"/>
    <cellStyle name="Note 2 17 2 2 2 2" xfId="23550" xr:uid="{13A5053C-1B09-4887-B3D2-DF93F0187318}"/>
    <cellStyle name="Note 2 17 2 2 3" xfId="23551" xr:uid="{6C9F9E6A-6797-40F1-89DA-FF51A7BD1115}"/>
    <cellStyle name="Note 2 17 2 2 4" xfId="23548" xr:uid="{5C4C95B1-4485-48AE-A52A-12B4A8959013}"/>
    <cellStyle name="Note 2 17 2 3" xfId="23552" xr:uid="{4B25BB1B-8DF6-42C4-990C-51EEA03A97A5}"/>
    <cellStyle name="Note 2 17 2 3 2" xfId="23553" xr:uid="{ED507A1B-9F18-4699-A3EC-EF7386D23625}"/>
    <cellStyle name="Note 2 17 2 4" xfId="23554" xr:uid="{1F6B7AAD-E3A4-49A4-83A4-ED24F92F1C24}"/>
    <cellStyle name="Note 2 17 2 4 2" xfId="23555" xr:uid="{88203515-41E6-442B-AA7A-5DB38A209366}"/>
    <cellStyle name="Note 2 17 2 5" xfId="23556" xr:uid="{EE931530-C861-4D60-9280-1147438AF430}"/>
    <cellStyle name="Note 2 17 2 5 2" xfId="23557" xr:uid="{FA804814-5283-47BF-BDA1-5D530E19FC0E}"/>
    <cellStyle name="Note 2 17 2 6" xfId="23558" xr:uid="{AAF4B7A6-72FC-4D3B-BDB4-F8606C716DCB}"/>
    <cellStyle name="Note 2 17 2 7" xfId="23559" xr:uid="{059DD493-3203-47FD-AF73-8EBD768B8CDE}"/>
    <cellStyle name="Note 2 17 2 8" xfId="23560" xr:uid="{DCB37FD8-9ADE-4629-AC41-A45BA78D823A}"/>
    <cellStyle name="Note 2 17 2 9" xfId="7358" xr:uid="{4DCB347E-0B36-49A3-A090-5521A8C5B44F}"/>
    <cellStyle name="Note 2 17 3" xfId="3155" xr:uid="{2EBCEEFA-7C12-41E8-B0BE-53CD6C13EB8D}"/>
    <cellStyle name="Note 2 17 3 2" xfId="3156" xr:uid="{830DFAA9-37C0-4F90-A9FA-0BDB781D334B}"/>
    <cellStyle name="Note 2 17 3 2 2" xfId="23562" xr:uid="{33F063C3-28FA-4939-B258-F6D59A9AB5DC}"/>
    <cellStyle name="Note 2 17 3 2 2 2" xfId="23563" xr:uid="{8351BE2B-A1EB-4A3B-BF45-2E3E526621BB}"/>
    <cellStyle name="Note 2 17 3 2 3" xfId="23564" xr:uid="{DBDC555B-5DCD-4C2F-934B-0E722C97205A}"/>
    <cellStyle name="Note 2 17 3 2 4" xfId="23561" xr:uid="{7F0A930C-B766-429F-A6DA-42600AF5FE72}"/>
    <cellStyle name="Note 2 17 3 3" xfId="23565" xr:uid="{13188129-DBE9-48DB-8075-7B93DAC5CC5B}"/>
    <cellStyle name="Note 2 17 3 3 2" xfId="23566" xr:uid="{7372BE21-346C-430B-BD64-FA1A546B90C6}"/>
    <cellStyle name="Note 2 17 3 4" xfId="23567" xr:uid="{84602DDA-2537-4BF1-87F0-B6E7322996A5}"/>
    <cellStyle name="Note 2 17 3 4 2" xfId="23568" xr:uid="{0AE1EE92-ED26-4F70-BDB3-38F59D557CC2}"/>
    <cellStyle name="Note 2 17 3 5" xfId="23569" xr:uid="{50453844-76FD-41A2-AE79-C622E0B51619}"/>
    <cellStyle name="Note 2 17 3 5 2" xfId="23570" xr:uid="{48A7B573-4D33-451F-86D0-7E0954BAF631}"/>
    <cellStyle name="Note 2 17 3 6" xfId="23571" xr:uid="{EE6D0F2B-D0E4-4CCB-AB32-CD9EFE9B960F}"/>
    <cellStyle name="Note 2 17 3 7" xfId="23572" xr:uid="{6B4CD62C-C519-4118-889C-736F9388E322}"/>
    <cellStyle name="Note 2 17 3 8" xfId="23573" xr:uid="{5312F955-74D0-4175-91AF-38EAB8D1548D}"/>
    <cellStyle name="Note 2 17 3 9" xfId="7359" xr:uid="{E0D61BAD-52C4-40D9-9A0D-23AC525431D4}"/>
    <cellStyle name="Note 2 17 4" xfId="3157" xr:uid="{6F720EC9-8A3C-4BAD-B796-FF65B9750ED3}"/>
    <cellStyle name="Note 2 17 4 2" xfId="3158" xr:uid="{CCD10F4B-B400-4115-BB58-5FD51BD6EF4C}"/>
    <cellStyle name="Note 2 17 4 2 2" xfId="23575" xr:uid="{3DF9DF05-E454-48B6-82FC-67F651705197}"/>
    <cellStyle name="Note 2 17 4 2 2 2" xfId="23576" xr:uid="{F543B7E2-0FEC-4583-8C69-8573348CA1AF}"/>
    <cellStyle name="Note 2 17 4 2 3" xfId="23577" xr:uid="{17718781-46DC-4B05-8B61-F79C4A49F8A4}"/>
    <cellStyle name="Note 2 17 4 2 4" xfId="23574" xr:uid="{35E2CF43-C74B-448E-BD87-9624A3CDB417}"/>
    <cellStyle name="Note 2 17 4 3" xfId="23578" xr:uid="{34D1A6EE-BEF3-4443-B5D1-EE3B784D6A0E}"/>
    <cellStyle name="Note 2 17 4 3 2" xfId="23579" xr:uid="{72C04363-656F-409B-AFAA-A2F610712F29}"/>
    <cellStyle name="Note 2 17 4 4" xfId="23580" xr:uid="{9792BFA9-1FD1-4F62-84C5-7276DAB50417}"/>
    <cellStyle name="Note 2 17 4 4 2" xfId="23581" xr:uid="{0E48CF7B-7E57-4EB4-A3A5-362A2A72C412}"/>
    <cellStyle name="Note 2 17 4 5" xfId="23582" xr:uid="{97663D88-D3B5-4484-BEC4-A83CAF5C40E2}"/>
    <cellStyle name="Note 2 17 4 5 2" xfId="23583" xr:uid="{E3EBF642-A38B-4149-B5AE-23E9E41B2A69}"/>
    <cellStyle name="Note 2 17 4 6" xfId="23584" xr:uid="{C327BCB4-1DD8-4C72-A46B-665A82A49476}"/>
    <cellStyle name="Note 2 17 4 7" xfId="23585" xr:uid="{DB95713F-92F1-4AB6-9F35-49F4C38284FC}"/>
    <cellStyle name="Note 2 17 4 8" xfId="23586" xr:uid="{7BA2ABD3-03FE-45B0-86D7-C8F6596C1CA3}"/>
    <cellStyle name="Note 2 17 4 9" xfId="7360" xr:uid="{331BF172-C2F3-4BB0-BCE1-CBB3CC99D9E7}"/>
    <cellStyle name="Note 2 17 5" xfId="3159" xr:uid="{21A87BDF-ED80-47E4-A09D-FEF355516B3C}"/>
    <cellStyle name="Note 2 17 5 2" xfId="3160" xr:uid="{3D3ACCEE-F728-4C26-912A-41A7C327CC59}"/>
    <cellStyle name="Note 2 17 5 2 2" xfId="23588" xr:uid="{CA186861-29ED-40B8-880A-C68D0FA6A0B5}"/>
    <cellStyle name="Note 2 17 5 2 3" xfId="23587" xr:uid="{178EC68A-2F71-467C-AD97-DE8572F33D7E}"/>
    <cellStyle name="Note 2 17 5 3" xfId="23589" xr:uid="{9E72002E-7EE9-4AD2-B91D-3FFD26E3AA9A}"/>
    <cellStyle name="Note 2 17 5 3 2" xfId="23590" xr:uid="{EC129DB8-F0CD-4418-9060-DBE1E59A7C5E}"/>
    <cellStyle name="Note 2 17 5 4" xfId="23591" xr:uid="{E501DD27-49FA-4D42-8429-287A6FF7FABE}"/>
    <cellStyle name="Note 2 17 5 4 2" xfId="23592" xr:uid="{A7E47F90-36FE-428C-8A0C-4E4CC16D1DA6}"/>
    <cellStyle name="Note 2 17 5 5" xfId="23593" xr:uid="{4D13EF3C-4A03-4FEB-BAE7-AF6A4954A5FC}"/>
    <cellStyle name="Note 2 17 5 6" xfId="23594" xr:uid="{17F5B1C5-77DB-4322-9319-FD7616982F27}"/>
    <cellStyle name="Note 2 17 5 7" xfId="23595" xr:uid="{8E188175-F253-4030-B4BC-74AD17572D6F}"/>
    <cellStyle name="Note 2 17 5 8" xfId="7361" xr:uid="{A4E40C6D-3725-4081-8B86-FF5E214AC971}"/>
    <cellStyle name="Note 2 17 6" xfId="3161" xr:uid="{28D16874-77DD-48A2-BF50-B6A6CD283111}"/>
    <cellStyle name="Note 2 17 6 2" xfId="3162" xr:uid="{CF03A2C5-0F94-4A5B-B2CB-F532D7A0FAA6}"/>
    <cellStyle name="Note 2 17 6 2 2" xfId="23597" xr:uid="{B263ADF6-B07B-4A69-BC4C-EA4EBD5DBF05}"/>
    <cellStyle name="Note 2 17 6 2 3" xfId="23596" xr:uid="{DE089796-7CA5-45A6-B9FF-89608966B80F}"/>
    <cellStyle name="Note 2 17 6 3" xfId="23598" xr:uid="{76A4C61D-BB1C-479B-BB25-63EE98111931}"/>
    <cellStyle name="Note 2 17 6 3 2" xfId="23599" xr:uid="{B77AF58A-5D83-40F7-A9FB-AEEABE04ACE8}"/>
    <cellStyle name="Note 2 17 6 4" xfId="23600" xr:uid="{510B50D9-1A1D-4B24-8B36-321BDFF25E01}"/>
    <cellStyle name="Note 2 17 6 5" xfId="23601" xr:uid="{29600E45-EAFE-4CE8-BAE6-299E7D567C90}"/>
    <cellStyle name="Note 2 17 6 6" xfId="23602" xr:uid="{3AB9E75B-37CC-4BBC-9ECA-A7E18BC1BD92}"/>
    <cellStyle name="Note 2 17 6 7" xfId="7362" xr:uid="{61AC0C18-6EBB-44E1-B172-C5274C4B024B}"/>
    <cellStyle name="Note 2 17 7" xfId="3163" xr:uid="{89E00F6C-52B0-4035-952B-2C9F65FCE868}"/>
    <cellStyle name="Note 2 17 7 2" xfId="3164" xr:uid="{601DCF6A-6EA3-4653-882F-3CB25C70A63A}"/>
    <cellStyle name="Note 2 17 7 2 2" xfId="23604" xr:uid="{E8A6D68F-5922-4BAD-B9D5-7175B29F4604}"/>
    <cellStyle name="Note 2 17 7 2 3" xfId="23603" xr:uid="{D67128A1-7F63-49E2-9805-2C3A3A024E51}"/>
    <cellStyle name="Note 2 17 7 3" xfId="23605" xr:uid="{D8296A36-3EAF-4688-8503-13657FAF8327}"/>
    <cellStyle name="Note 2 17 7 4" xfId="23606" xr:uid="{26AF0CF2-D856-4945-9729-3E13117CBB01}"/>
    <cellStyle name="Note 2 17 7 5" xfId="23607" xr:uid="{43373AB2-99B0-4877-B9B3-1D99E208DAAC}"/>
    <cellStyle name="Note 2 17 7 6" xfId="7363" xr:uid="{F5160700-5D03-4610-A332-30A0116A1D12}"/>
    <cellStyle name="Note 2 17 8" xfId="3165" xr:uid="{B50C06B0-ACAF-4086-9515-511A8D141AC8}"/>
    <cellStyle name="Note 2 17 8 2" xfId="23609" xr:uid="{498251F4-448F-466A-886A-5E122DECF08B}"/>
    <cellStyle name="Note 2 17 8 3" xfId="23608" xr:uid="{C1FD7F40-2D9B-4D2B-973F-70483BAB636B}"/>
    <cellStyle name="Note 2 17 9" xfId="5438" xr:uid="{6B79BECF-C570-422E-A3E2-D841C5454C5D}"/>
    <cellStyle name="Note 2 17 9 2" xfId="23610" xr:uid="{49927C1B-4AE2-42D2-8018-B95DADA7A26E}"/>
    <cellStyle name="Note 2 18" xfId="3166" xr:uid="{F20FFC6E-ECB9-49AD-9B5E-173DB1B65ED6}"/>
    <cellStyle name="Note 2 18 10" xfId="5634" xr:uid="{CA40D3FE-DE92-4C61-9867-C095DA1FFC67}"/>
    <cellStyle name="Note 2 18 10 2" xfId="23611" xr:uid="{D269E07C-F362-43AC-BC28-8878C31A2B41}"/>
    <cellStyle name="Note 2 18 11" xfId="6018" xr:uid="{86B78B64-6F9F-4ED8-82AC-B8E789317ECA}"/>
    <cellStyle name="Note 2 18 11 2" xfId="23612" xr:uid="{C0915391-D87F-4A19-9FE6-FA897B88A63B}"/>
    <cellStyle name="Note 2 18 12" xfId="6198" xr:uid="{C6A5340D-9404-4C3E-B425-0771BB97BE73}"/>
    <cellStyle name="Note 2 18 2" xfId="3167" xr:uid="{4AA372ED-96BF-40B7-8B5F-F6C2E201186C}"/>
    <cellStyle name="Note 2 18 2 2" xfId="3168" xr:uid="{70FD83B9-332C-492F-B351-21E5157EBE7F}"/>
    <cellStyle name="Note 2 18 2 2 2" xfId="23614" xr:uid="{FB89B0C9-6F92-4234-8946-28740BB12B0B}"/>
    <cellStyle name="Note 2 18 2 2 2 2" xfId="23615" xr:uid="{FFB80241-2CCE-4CDA-8EAD-D1A26D7DB59D}"/>
    <cellStyle name="Note 2 18 2 2 3" xfId="23616" xr:uid="{9F9EBB65-1F9B-4460-A6B7-D9FE9D32A643}"/>
    <cellStyle name="Note 2 18 2 2 4" xfId="23613" xr:uid="{1595F1AD-3160-4C0C-AF0B-59F706B116FC}"/>
    <cellStyle name="Note 2 18 2 3" xfId="23617" xr:uid="{44B8A865-EE74-4336-A61F-ACB69D5DA358}"/>
    <cellStyle name="Note 2 18 2 3 2" xfId="23618" xr:uid="{8FAA0F69-794B-44AC-B095-249873204AFE}"/>
    <cellStyle name="Note 2 18 2 4" xfId="23619" xr:uid="{1E90C99D-058B-4EC4-B307-E31667878904}"/>
    <cellStyle name="Note 2 18 2 4 2" xfId="23620" xr:uid="{7B0EC216-54BE-4691-972D-560FFF1380A3}"/>
    <cellStyle name="Note 2 18 2 5" xfId="23621" xr:uid="{8F762A00-043A-461B-9A50-4369B9BBA680}"/>
    <cellStyle name="Note 2 18 2 5 2" xfId="23622" xr:uid="{EBC1DA8A-7C8F-4A95-9EC0-0447E97EF3B9}"/>
    <cellStyle name="Note 2 18 2 6" xfId="23623" xr:uid="{CFA34C24-D5B3-4727-925D-94DF8B0E19CA}"/>
    <cellStyle name="Note 2 18 2 7" xfId="23624" xr:uid="{5AE0BE48-38AD-419E-A9D0-0775322B711C}"/>
    <cellStyle name="Note 2 18 2 8" xfId="23625" xr:uid="{D5CE2828-2BAC-4769-AD8F-3DC30D34A6F5}"/>
    <cellStyle name="Note 2 18 2 9" xfId="7364" xr:uid="{A51BB32A-B691-4FFD-B958-33A69BFF6950}"/>
    <cellStyle name="Note 2 18 3" xfId="3169" xr:uid="{67621DD4-7428-4262-A39F-B00E6EE0DB8E}"/>
    <cellStyle name="Note 2 18 3 2" xfId="3170" xr:uid="{ED50D5B1-D157-41BA-AEAA-1D775DF542A8}"/>
    <cellStyle name="Note 2 18 3 2 2" xfId="23627" xr:uid="{A760E527-9DB1-4D12-8D4A-A281FCC65972}"/>
    <cellStyle name="Note 2 18 3 2 2 2" xfId="23628" xr:uid="{46AF4C9B-3DD6-4EF0-8E80-29FD857EBFAA}"/>
    <cellStyle name="Note 2 18 3 2 3" xfId="23629" xr:uid="{E47ABF34-60BE-4951-A693-7CD301474967}"/>
    <cellStyle name="Note 2 18 3 2 4" xfId="23626" xr:uid="{7607F5C3-32EB-4369-B4AE-7290C961E483}"/>
    <cellStyle name="Note 2 18 3 3" xfId="23630" xr:uid="{5A2C9D97-6413-40CE-86D0-E6643F0BE655}"/>
    <cellStyle name="Note 2 18 3 3 2" xfId="23631" xr:uid="{67ADE6F7-8A7A-496C-BC74-4B409DD2CF5C}"/>
    <cellStyle name="Note 2 18 3 4" xfId="23632" xr:uid="{5921F029-EAF2-4EA7-AECD-658953802682}"/>
    <cellStyle name="Note 2 18 3 4 2" xfId="23633" xr:uid="{9E09842A-BB45-40C8-A860-8B2A1F7F00C1}"/>
    <cellStyle name="Note 2 18 3 5" xfId="23634" xr:uid="{71E49585-6758-4C05-AA2E-73C3E997C78C}"/>
    <cellStyle name="Note 2 18 3 5 2" xfId="23635" xr:uid="{ABE7FB64-4769-4816-925A-122A1428E75B}"/>
    <cellStyle name="Note 2 18 3 6" xfId="23636" xr:uid="{2C663B35-307F-464C-867C-2B24A91A2904}"/>
    <cellStyle name="Note 2 18 3 7" xfId="23637" xr:uid="{C1F61DB4-947C-4054-8F4A-0BD8AD34C7E1}"/>
    <cellStyle name="Note 2 18 3 8" xfId="23638" xr:uid="{DEC6132F-8F0C-4BAF-84BB-82C25DC08261}"/>
    <cellStyle name="Note 2 18 3 9" xfId="7365" xr:uid="{554718B4-1452-42F7-8B31-31DFC13A8707}"/>
    <cellStyle name="Note 2 18 4" xfId="3171" xr:uid="{524ED142-46C0-4A7A-9C6F-929B4FE41FFB}"/>
    <cellStyle name="Note 2 18 4 2" xfId="3172" xr:uid="{38E13615-1987-4419-A723-2D40FA1AF2BB}"/>
    <cellStyle name="Note 2 18 4 2 2" xfId="23640" xr:uid="{E7432BB8-0478-49E2-8650-7A0C0BAB47FF}"/>
    <cellStyle name="Note 2 18 4 2 2 2" xfId="23641" xr:uid="{26A4171E-C299-4752-84E6-349F6265F454}"/>
    <cellStyle name="Note 2 18 4 2 3" xfId="23642" xr:uid="{CDD3DED7-9E78-4D6C-8A15-116F6559EE7A}"/>
    <cellStyle name="Note 2 18 4 2 4" xfId="23639" xr:uid="{4730911F-101F-4FB8-ABE2-5B05B024586B}"/>
    <cellStyle name="Note 2 18 4 3" xfId="23643" xr:uid="{CE2B3C20-E469-4095-B957-AB1B888A4D7D}"/>
    <cellStyle name="Note 2 18 4 3 2" xfId="23644" xr:uid="{58B1ACCA-13CF-4F03-A5CC-E0C8E03B5174}"/>
    <cellStyle name="Note 2 18 4 4" xfId="23645" xr:uid="{225A4561-5D67-4729-B5C7-B94CEC54503C}"/>
    <cellStyle name="Note 2 18 4 4 2" xfId="23646" xr:uid="{B743730C-3013-4176-AD43-8F491F43CD5B}"/>
    <cellStyle name="Note 2 18 4 5" xfId="23647" xr:uid="{2C5F1A51-9F90-4396-B921-A806F83AB129}"/>
    <cellStyle name="Note 2 18 4 5 2" xfId="23648" xr:uid="{AF35CFD9-8176-4DE2-8C60-3B7493EE330C}"/>
    <cellStyle name="Note 2 18 4 6" xfId="23649" xr:uid="{FB3DB55A-47A7-408A-ABD6-01408CB48A22}"/>
    <cellStyle name="Note 2 18 4 7" xfId="23650" xr:uid="{B565D369-41EF-47AE-B4D9-C99BD941BF6D}"/>
    <cellStyle name="Note 2 18 4 8" xfId="23651" xr:uid="{14A399F4-221D-4A69-8331-C095CF39145C}"/>
    <cellStyle name="Note 2 18 4 9" xfId="7366" xr:uid="{896B26A3-FB4F-48A5-9D00-3686CCDC2309}"/>
    <cellStyle name="Note 2 18 5" xfId="3173" xr:uid="{BBA7466B-431A-4AD4-AC01-3A54E8215702}"/>
    <cellStyle name="Note 2 18 5 2" xfId="3174" xr:uid="{0C7295E3-DE03-41C7-AC09-F9DE76D13A8F}"/>
    <cellStyle name="Note 2 18 5 2 2" xfId="23653" xr:uid="{2F7BB464-9AF3-4CED-8120-A7034A87BD37}"/>
    <cellStyle name="Note 2 18 5 2 3" xfId="23652" xr:uid="{E603AA62-CBF2-4324-8793-1CBB50930BE2}"/>
    <cellStyle name="Note 2 18 5 3" xfId="23654" xr:uid="{41023D0C-B5C5-47E9-9757-A01096F44171}"/>
    <cellStyle name="Note 2 18 5 3 2" xfId="23655" xr:uid="{CAEAA194-D927-4693-BAE2-78640AED960E}"/>
    <cellStyle name="Note 2 18 5 4" xfId="23656" xr:uid="{2EA0A394-A90F-4FD3-AE4D-20BBA70F868C}"/>
    <cellStyle name="Note 2 18 5 4 2" xfId="23657" xr:uid="{C0CA26BF-6091-42CD-AEB5-3B07061F102A}"/>
    <cellStyle name="Note 2 18 5 5" xfId="23658" xr:uid="{F648EE1B-2573-4E2E-8676-F25A8C54B714}"/>
    <cellStyle name="Note 2 18 5 6" xfId="23659" xr:uid="{DAED1E54-A626-474A-88AC-692D49BD64C6}"/>
    <cellStyle name="Note 2 18 5 7" xfId="23660" xr:uid="{880A37F9-0A16-4156-A4C4-BE0AAD464076}"/>
    <cellStyle name="Note 2 18 5 8" xfId="7367" xr:uid="{49285CC1-B75B-4F6F-AE27-19255B0F1AB7}"/>
    <cellStyle name="Note 2 18 6" xfId="3175" xr:uid="{EF7839C9-E776-4818-A8C9-5AB890852A37}"/>
    <cellStyle name="Note 2 18 6 2" xfId="3176" xr:uid="{FE2D7488-5A14-4FB8-AB6F-7A6DB1BE63A5}"/>
    <cellStyle name="Note 2 18 6 2 2" xfId="23662" xr:uid="{221A3BD0-1121-4921-B4F2-F4EC168601B1}"/>
    <cellStyle name="Note 2 18 6 2 3" xfId="23661" xr:uid="{CBE8328E-20A7-4708-A08C-44B3C98494EE}"/>
    <cellStyle name="Note 2 18 6 3" xfId="23663" xr:uid="{19CFCD87-BD6F-4261-AF74-D6CC55DD91B0}"/>
    <cellStyle name="Note 2 18 6 3 2" xfId="23664" xr:uid="{6D1B9773-51FC-4FC4-87EC-CB9165F91657}"/>
    <cellStyle name="Note 2 18 6 4" xfId="23665" xr:uid="{6C05E4ED-E292-4D21-A731-6EE4A90BB697}"/>
    <cellStyle name="Note 2 18 6 5" xfId="23666" xr:uid="{2F65E860-228E-4658-86AB-B81CAA9CA8F3}"/>
    <cellStyle name="Note 2 18 6 6" xfId="23667" xr:uid="{1D5E4D09-701E-42AF-AED7-8719DFC96671}"/>
    <cellStyle name="Note 2 18 6 7" xfId="7368" xr:uid="{381168E2-90E2-447C-B073-48E6AD479438}"/>
    <cellStyle name="Note 2 18 7" xfId="3177" xr:uid="{E81AE56B-9327-403E-995B-C23B0AADB468}"/>
    <cellStyle name="Note 2 18 7 2" xfId="3178" xr:uid="{994993FC-0F63-4BAC-8CA0-0C4929939530}"/>
    <cellStyle name="Note 2 18 7 2 2" xfId="23669" xr:uid="{06D8AB2F-DAC3-4B9F-91ED-99BD55E6C92D}"/>
    <cellStyle name="Note 2 18 7 2 3" xfId="23668" xr:uid="{0B634495-C56E-4062-B61C-01279477381C}"/>
    <cellStyle name="Note 2 18 7 3" xfId="23670" xr:uid="{D223A9A4-C937-4B6A-ADB8-7C9993EF0FF9}"/>
    <cellStyle name="Note 2 18 7 4" xfId="23671" xr:uid="{7662F80B-2936-4E90-A683-14C29A36C5A2}"/>
    <cellStyle name="Note 2 18 7 5" xfId="23672" xr:uid="{F8420BB2-20F9-41DF-83EB-40BD311B14E2}"/>
    <cellStyle name="Note 2 18 7 6" xfId="7369" xr:uid="{2494E083-78DA-4874-BE20-2FFEAB30F9D6}"/>
    <cellStyle name="Note 2 18 8" xfId="3179" xr:uid="{1A8B9FFB-D971-4486-925D-C799FD0A5350}"/>
    <cellStyle name="Note 2 18 8 2" xfId="23674" xr:uid="{EF7AB941-2788-44DB-B640-E4FCD3D46917}"/>
    <cellStyle name="Note 2 18 8 3" xfId="23673" xr:uid="{FB2F68E7-C758-48FD-825A-4EADC75F3568}"/>
    <cellStyle name="Note 2 18 9" xfId="5439" xr:uid="{06F88DAC-FAC1-44C8-AA13-2B31A09C21DC}"/>
    <cellStyle name="Note 2 18 9 2" xfId="23675" xr:uid="{3136A8FE-4F7A-41D0-BAD0-F9BCC374ECE3}"/>
    <cellStyle name="Note 2 19" xfId="3180" xr:uid="{AFA63C52-4BD9-46A5-80BD-706DFC419A5E}"/>
    <cellStyle name="Note 2 19 10" xfId="5635" xr:uid="{BE1F474D-74B8-43E7-AC86-F9B1A9EEDECD}"/>
    <cellStyle name="Note 2 19 10 2" xfId="23676" xr:uid="{511B47ED-98B6-46F4-B36C-D964131347EC}"/>
    <cellStyle name="Note 2 19 11" xfId="6019" xr:uid="{A1DF6862-C9B0-4107-B90A-77C55FE9B6AB}"/>
    <cellStyle name="Note 2 19 11 2" xfId="23677" xr:uid="{E7A67BBD-A86C-435F-9E83-A292E94BCE6C}"/>
    <cellStyle name="Note 2 19 12" xfId="6199" xr:uid="{5335B867-5487-4163-91BE-504582A169A9}"/>
    <cellStyle name="Note 2 19 2" xfId="3181" xr:uid="{3033D769-DF6E-47C7-B0C0-C1EBF1F49EE3}"/>
    <cellStyle name="Note 2 19 2 2" xfId="3182" xr:uid="{885830D2-BD2B-4EF3-AF51-3CA3E007BFE4}"/>
    <cellStyle name="Note 2 19 2 2 2" xfId="23679" xr:uid="{45E2FEBE-24DD-41C4-9AF6-80AE21D6A1E2}"/>
    <cellStyle name="Note 2 19 2 2 2 2" xfId="23680" xr:uid="{812503AB-4A46-4107-BF95-A0E9CDC3B46B}"/>
    <cellStyle name="Note 2 19 2 2 3" xfId="23681" xr:uid="{55E7F959-F7C2-49B6-AACE-C4616592C706}"/>
    <cellStyle name="Note 2 19 2 2 4" xfId="23678" xr:uid="{859668C9-0A22-4BE4-8F75-68FCF2AD5117}"/>
    <cellStyle name="Note 2 19 2 3" xfId="23682" xr:uid="{E24DABAC-C762-4AE8-9F7F-2AAD2B8303EB}"/>
    <cellStyle name="Note 2 19 2 3 2" xfId="23683" xr:uid="{D56671EB-D0EC-4BAF-A13F-E7150A8C3B7B}"/>
    <cellStyle name="Note 2 19 2 4" xfId="23684" xr:uid="{8E22D4E0-5DCC-4C43-A275-ED4C1C4CD285}"/>
    <cellStyle name="Note 2 19 2 4 2" xfId="23685" xr:uid="{D55EB795-4126-434B-AA16-D2B79EC8B019}"/>
    <cellStyle name="Note 2 19 2 5" xfId="23686" xr:uid="{B3DEF71C-6C91-4A71-BCA4-59B7ACF3BF6E}"/>
    <cellStyle name="Note 2 19 2 5 2" xfId="23687" xr:uid="{1B5AC8BE-42DF-4C2A-907E-823990D8F9EB}"/>
    <cellStyle name="Note 2 19 2 6" xfId="23688" xr:uid="{88C8D019-03B4-4F1B-9B52-A1E9BB7897D1}"/>
    <cellStyle name="Note 2 19 2 7" xfId="23689" xr:uid="{A2486A9E-DE3D-4539-B00C-0B1E01204890}"/>
    <cellStyle name="Note 2 19 2 8" xfId="23690" xr:uid="{C30FAD81-02A1-434C-B5FB-4616D9811F6C}"/>
    <cellStyle name="Note 2 19 2 9" xfId="7370" xr:uid="{FBDC167E-5041-422F-9162-FD29DA62E861}"/>
    <cellStyle name="Note 2 19 3" xfId="3183" xr:uid="{A127DC23-8D09-4F0F-B2A3-DAD5FF4BC8DE}"/>
    <cellStyle name="Note 2 19 3 2" xfId="3184" xr:uid="{2B321498-7298-44DB-B5DF-BB1C422CD819}"/>
    <cellStyle name="Note 2 19 3 2 2" xfId="23692" xr:uid="{FA02FAE2-F25B-4A6B-97AA-4810781140C3}"/>
    <cellStyle name="Note 2 19 3 2 2 2" xfId="23693" xr:uid="{5C7C620F-F363-4699-BEDE-A42D8D2C855B}"/>
    <cellStyle name="Note 2 19 3 2 3" xfId="23694" xr:uid="{69E9B119-D0B6-4133-BFE4-82B168567828}"/>
    <cellStyle name="Note 2 19 3 2 4" xfId="23691" xr:uid="{5ADCEFBF-78E1-4F02-BD07-70506F4B8A47}"/>
    <cellStyle name="Note 2 19 3 3" xfId="23695" xr:uid="{4326BA29-32E4-4679-B2F3-DEE56DB8857A}"/>
    <cellStyle name="Note 2 19 3 3 2" xfId="23696" xr:uid="{BEA5B923-637F-410A-8364-D5141B20F76F}"/>
    <cellStyle name="Note 2 19 3 4" xfId="23697" xr:uid="{3162D773-E233-4B17-980B-B60CA746A3A1}"/>
    <cellStyle name="Note 2 19 3 4 2" xfId="23698" xr:uid="{67AAF5F1-9208-4526-98A5-B96530CCBE4A}"/>
    <cellStyle name="Note 2 19 3 5" xfId="23699" xr:uid="{AE948664-BB05-4D73-A600-98348D7AAB00}"/>
    <cellStyle name="Note 2 19 3 5 2" xfId="23700" xr:uid="{C9047005-CB27-4035-A52D-E632B8D0797D}"/>
    <cellStyle name="Note 2 19 3 6" xfId="23701" xr:uid="{CD47D9D6-C857-41C6-923E-33E489B3BBF2}"/>
    <cellStyle name="Note 2 19 3 7" xfId="23702" xr:uid="{B1A3CD83-590D-4BDE-865B-1B462D4F5377}"/>
    <cellStyle name="Note 2 19 3 8" xfId="23703" xr:uid="{4C201465-68C1-49EB-9236-A222330ACDD1}"/>
    <cellStyle name="Note 2 19 3 9" xfId="7371" xr:uid="{82B8302D-0F1C-4D21-BD48-7CCCDD75E8A7}"/>
    <cellStyle name="Note 2 19 4" xfId="3185" xr:uid="{580A584E-22CA-468A-9F96-508EF8184679}"/>
    <cellStyle name="Note 2 19 4 2" xfId="3186" xr:uid="{1C73B12D-10E1-4903-8C2B-A2BAA731AEC0}"/>
    <cellStyle name="Note 2 19 4 2 2" xfId="23705" xr:uid="{2856AA7A-8645-42C0-BC4A-0EE3C3D93B2F}"/>
    <cellStyle name="Note 2 19 4 2 2 2" xfId="23706" xr:uid="{53E864E4-FC95-40D2-95E1-EC6FEEB0BD5C}"/>
    <cellStyle name="Note 2 19 4 2 3" xfId="23707" xr:uid="{E6DF1E59-B8D5-4CDB-8E20-351EE5ACD0AF}"/>
    <cellStyle name="Note 2 19 4 2 4" xfId="23704" xr:uid="{CD8A81D2-E877-41E4-8FCC-572A0880283B}"/>
    <cellStyle name="Note 2 19 4 3" xfId="23708" xr:uid="{51A4AF2F-81F3-4D3A-841C-621EE5B631A2}"/>
    <cellStyle name="Note 2 19 4 3 2" xfId="23709" xr:uid="{23C13A06-33F8-4C7E-9615-61F8032995F6}"/>
    <cellStyle name="Note 2 19 4 4" xfId="23710" xr:uid="{6571371D-A426-4C42-A594-2D9451B2117D}"/>
    <cellStyle name="Note 2 19 4 4 2" xfId="23711" xr:uid="{2EBD9FB3-804C-4B7A-84AB-E25EC3E3EF4D}"/>
    <cellStyle name="Note 2 19 4 5" xfId="23712" xr:uid="{339AC702-B276-45F2-9659-19A5FA53EE7B}"/>
    <cellStyle name="Note 2 19 4 5 2" xfId="23713" xr:uid="{4006B210-C9D6-47F7-9BC6-856BB68B51E0}"/>
    <cellStyle name="Note 2 19 4 6" xfId="23714" xr:uid="{9A53C7C8-3568-4D78-B731-2BEBF90DE1DD}"/>
    <cellStyle name="Note 2 19 4 7" xfId="23715" xr:uid="{8ACD48F0-9212-467F-A140-AF56EE6924CD}"/>
    <cellStyle name="Note 2 19 4 8" xfId="23716" xr:uid="{935C20A2-5C28-4203-8AF9-3FE0C8C217B8}"/>
    <cellStyle name="Note 2 19 4 9" xfId="7372" xr:uid="{3A3D691D-647B-492F-A0E5-99F62247C68C}"/>
    <cellStyle name="Note 2 19 5" xfId="3187" xr:uid="{822FA48A-AE4B-4ECC-8A0C-254CD01A7944}"/>
    <cellStyle name="Note 2 19 5 2" xfId="3188" xr:uid="{C67B488A-5EB4-4631-8A5E-CD9CAFBAD267}"/>
    <cellStyle name="Note 2 19 5 2 2" xfId="23718" xr:uid="{489ED660-CB57-4CA4-88C9-16E30C205CB3}"/>
    <cellStyle name="Note 2 19 5 2 3" xfId="23717" xr:uid="{9F0579EB-60EB-4366-8370-3669832FE41F}"/>
    <cellStyle name="Note 2 19 5 3" xfId="23719" xr:uid="{D9078998-B49B-4BA3-BC3D-34F4F2A0457F}"/>
    <cellStyle name="Note 2 19 5 3 2" xfId="23720" xr:uid="{0FED7CE4-D497-44FE-9D9A-DB192679D77F}"/>
    <cellStyle name="Note 2 19 5 4" xfId="23721" xr:uid="{B5F39A31-354D-47D2-AAB2-1B1BB8693E0B}"/>
    <cellStyle name="Note 2 19 5 4 2" xfId="23722" xr:uid="{601A0A82-87E2-44D1-877A-AD121709AEAB}"/>
    <cellStyle name="Note 2 19 5 5" xfId="23723" xr:uid="{C8231E75-5244-493C-8504-8BA99EB54663}"/>
    <cellStyle name="Note 2 19 5 6" xfId="23724" xr:uid="{25907B1D-9CBF-4D57-A66B-9C0E98681D5B}"/>
    <cellStyle name="Note 2 19 5 7" xfId="23725" xr:uid="{737908B9-1E3B-44AB-9B76-BA19FDCDA488}"/>
    <cellStyle name="Note 2 19 5 8" xfId="7373" xr:uid="{5FCE36A7-7F44-4270-ADCF-5A3CF8750A80}"/>
    <cellStyle name="Note 2 19 6" xfId="3189" xr:uid="{95C60DFE-1002-4F96-B695-184DC96BEDF3}"/>
    <cellStyle name="Note 2 19 6 2" xfId="3190" xr:uid="{0963C60E-D92F-4E70-9FC0-CF9517589371}"/>
    <cellStyle name="Note 2 19 6 2 2" xfId="23727" xr:uid="{4CE54616-A160-4306-A1F8-485AE7436CD0}"/>
    <cellStyle name="Note 2 19 6 2 3" xfId="23726" xr:uid="{D83D7EB6-D32B-445A-9025-F6950FF7EAAC}"/>
    <cellStyle name="Note 2 19 6 3" xfId="23728" xr:uid="{89EB11ED-C8DC-4DAB-836F-E7FC1CC5EC9D}"/>
    <cellStyle name="Note 2 19 6 3 2" xfId="23729" xr:uid="{EBE00FA3-8310-42AF-BA43-1327BA2A61DE}"/>
    <cellStyle name="Note 2 19 6 4" xfId="23730" xr:uid="{AD25183B-38CA-420C-BE3F-DD950D18E7E7}"/>
    <cellStyle name="Note 2 19 6 5" xfId="23731" xr:uid="{81DAF5DC-A772-4016-96F0-7215300A1D72}"/>
    <cellStyle name="Note 2 19 6 6" xfId="23732" xr:uid="{0BA39363-FE8B-4F6A-A62E-B153F1C2CEC2}"/>
    <cellStyle name="Note 2 19 6 7" xfId="7374" xr:uid="{CA567F9C-2ABB-4255-88F9-C86B1022751B}"/>
    <cellStyle name="Note 2 19 7" xfId="3191" xr:uid="{9965FBD6-EA64-411C-A31C-94EE703CA33A}"/>
    <cellStyle name="Note 2 19 7 2" xfId="3192" xr:uid="{E67121EA-4BFE-4BFA-9C81-3F8366D5AF0B}"/>
    <cellStyle name="Note 2 19 7 2 2" xfId="23734" xr:uid="{0AFDB590-FBB2-4C1E-8F9B-5B9EF4B97D79}"/>
    <cellStyle name="Note 2 19 7 2 3" xfId="23733" xr:uid="{377D7884-E51D-4188-BA72-55F902F077EE}"/>
    <cellStyle name="Note 2 19 7 3" xfId="23735" xr:uid="{A4767027-CAFC-4669-873A-93E3E738B586}"/>
    <cellStyle name="Note 2 19 7 4" xfId="23736" xr:uid="{187D9D42-6033-4405-B158-CFBAC52C0110}"/>
    <cellStyle name="Note 2 19 7 5" xfId="23737" xr:uid="{6187E21F-7779-4520-B6BB-0FF977C0402D}"/>
    <cellStyle name="Note 2 19 7 6" xfId="7375" xr:uid="{333DC07B-B9F6-416D-A325-821BB0CCD549}"/>
    <cellStyle name="Note 2 19 8" xfId="3193" xr:uid="{B2075A87-6338-4DE9-9207-D914C8605822}"/>
    <cellStyle name="Note 2 19 8 2" xfId="23739" xr:uid="{5A901BCB-ADE5-43C0-A3B9-B699AEF90543}"/>
    <cellStyle name="Note 2 19 8 3" xfId="23738" xr:uid="{0913439B-67E4-4E94-8695-539C475883D9}"/>
    <cellStyle name="Note 2 19 9" xfId="5440" xr:uid="{BEF994AA-9CDA-4ADF-A895-01E509CE2E21}"/>
    <cellStyle name="Note 2 19 9 2" xfId="23740" xr:uid="{639F5C78-307D-4BF2-862E-56DE8CDCFA0E}"/>
    <cellStyle name="Note 2 2" xfId="3194" xr:uid="{9799E08B-1994-41B1-BC90-1AEF2B4ABF02}"/>
    <cellStyle name="Note 2 2 10" xfId="5541" xr:uid="{D8AFDD6B-D9C1-4768-86DC-9AE956DD9B56}"/>
    <cellStyle name="Note 2 2 10 2" xfId="23742" xr:uid="{BDE647EF-66C5-4A0A-8E1A-A24A511DBB4A}"/>
    <cellStyle name="Note 2 2 10 3" xfId="23741" xr:uid="{04B69226-4A43-4DA8-B517-25A3513E2131}"/>
    <cellStyle name="Note 2 2 11" xfId="5302" xr:uid="{FDFDD861-FE5B-449A-95E2-E946F5E05E14}"/>
    <cellStyle name="Note 2 2 11 2" xfId="23743" xr:uid="{9220ABDE-7941-4619-AA87-767AF7683219}"/>
    <cellStyle name="Note 2 2 12" xfId="5845" xr:uid="{EF38F325-76F3-4414-8962-4E439B9452F0}"/>
    <cellStyle name="Note 2 2 12 2" xfId="23744" xr:uid="{70294F2F-58D6-4E00-B2A7-CFFB78D1D2BC}"/>
    <cellStyle name="Note 2 2 13" xfId="5795" xr:uid="{8129E4B6-2075-4D9A-A5D1-5C3243A93588}"/>
    <cellStyle name="Note 2 2 13 2" xfId="23745" xr:uid="{23204199-4979-4312-B685-3FD76C9880A8}"/>
    <cellStyle name="Note 2 2 14" xfId="5860" xr:uid="{AFB5AB51-EB93-4FE5-B3D8-BC9C6D5914CE}"/>
    <cellStyle name="Note 2 2 15" xfId="5834" xr:uid="{03D63AEC-D2C4-456C-B255-4EF00306E75B}"/>
    <cellStyle name="Note 2 2 16" xfId="6020" xr:uid="{EB54D282-2AB1-4C55-B0D5-0CF7CE8204CF}"/>
    <cellStyle name="Note 2 2 2" xfId="3195" xr:uid="{6DFADBC0-42B3-4943-851F-5D5D26264987}"/>
    <cellStyle name="Note 2 2 2 2" xfId="3196" xr:uid="{75F435EB-0C7B-4591-B1C9-980EFA2E5070}"/>
    <cellStyle name="Note 2 2 2 2 2" xfId="23747" xr:uid="{0F9F39C4-AB37-4822-B2E9-837F1EA4FF57}"/>
    <cellStyle name="Note 2 2 2 2 2 2" xfId="23748" xr:uid="{1E9E19CD-62D7-4F23-889E-39583976AAE5}"/>
    <cellStyle name="Note 2 2 2 2 3" xfId="23749" xr:uid="{E6F64D28-9A4F-4B04-B13E-AD3D594D42E8}"/>
    <cellStyle name="Note 2 2 2 2 4" xfId="23746" xr:uid="{F70DF6C1-4E58-48CF-9257-AF2C4C3DF533}"/>
    <cellStyle name="Note 2 2 2 3" xfId="23750" xr:uid="{6742AD9B-276D-4A3C-B55C-F2DDCBFE2A34}"/>
    <cellStyle name="Note 2 2 2 3 2" xfId="23751" xr:uid="{5DADD99F-D8AB-4CB2-9D9F-98A1DE46940C}"/>
    <cellStyle name="Note 2 2 2 4" xfId="23752" xr:uid="{09996056-AC33-4531-ADFF-0A8E927663A5}"/>
    <cellStyle name="Note 2 2 2 4 2" xfId="23753" xr:uid="{E4068337-71D2-47CC-B039-7DF07C996DA8}"/>
    <cellStyle name="Note 2 2 2 5" xfId="23754" xr:uid="{08ED5C55-4C37-4E06-B662-EB85960AC889}"/>
    <cellStyle name="Note 2 2 2 5 2" xfId="23755" xr:uid="{14F3D869-ABCA-416E-B23E-3CBB9F7AF5BB}"/>
    <cellStyle name="Note 2 2 2 6" xfId="23756" xr:uid="{4FC4870D-D730-4AF5-B7A7-DD4B9B161EE0}"/>
    <cellStyle name="Note 2 2 2 7" xfId="23757" xr:uid="{3FE3C4B8-A811-434B-AFFC-9570370AF15C}"/>
    <cellStyle name="Note 2 2 2 8" xfId="23758" xr:uid="{FC5AD823-BB4E-4710-8BE4-B48F14FF9514}"/>
    <cellStyle name="Note 2 2 2 9" xfId="7376" xr:uid="{744031BB-2920-4ADD-B75E-139513C61879}"/>
    <cellStyle name="Note 2 2 3" xfId="3197" xr:uid="{59293DA7-0AF5-4C3C-A97C-B6EB9D39334D}"/>
    <cellStyle name="Note 2 2 3 2" xfId="3198" xr:uid="{B3C98203-51F6-4049-87A9-68475D74A08E}"/>
    <cellStyle name="Note 2 2 3 2 2" xfId="23760" xr:uid="{DD6B94F0-7BCE-4A9E-816B-8DEA69155016}"/>
    <cellStyle name="Note 2 2 3 2 2 2" xfId="23761" xr:uid="{C4EF84A6-D0D6-46EA-95BF-82FBBDD37D64}"/>
    <cellStyle name="Note 2 2 3 2 3" xfId="23762" xr:uid="{2FFD91EC-C9B5-4CEF-835F-0DD6D587308C}"/>
    <cellStyle name="Note 2 2 3 2 4" xfId="23759" xr:uid="{0422DF98-F318-48EE-B660-F5FFBA9031D7}"/>
    <cellStyle name="Note 2 2 3 3" xfId="23763" xr:uid="{5986163F-F21A-4B21-9B01-F8498ED43196}"/>
    <cellStyle name="Note 2 2 3 3 2" xfId="23764" xr:uid="{58782D02-DC78-44FB-8CDC-0384B4B35077}"/>
    <cellStyle name="Note 2 2 3 4" xfId="23765" xr:uid="{2C691420-5A0C-4F83-B972-7FFD612DA77C}"/>
    <cellStyle name="Note 2 2 3 4 2" xfId="23766" xr:uid="{BAB392D8-03D4-40B6-95EA-AB2890B488A8}"/>
    <cellStyle name="Note 2 2 3 5" xfId="23767" xr:uid="{EBFB98EE-8E35-4A33-B0C1-FDC94BDEDB44}"/>
    <cellStyle name="Note 2 2 3 5 2" xfId="23768" xr:uid="{5293BB5A-9F4D-4848-8D8F-704C56210666}"/>
    <cellStyle name="Note 2 2 3 6" xfId="23769" xr:uid="{C6E30B6C-A2A8-480E-9B4A-80EDB9E9AEAE}"/>
    <cellStyle name="Note 2 2 3 7" xfId="23770" xr:uid="{B34DA93C-F406-4492-82C4-839293296AF1}"/>
    <cellStyle name="Note 2 2 3 8" xfId="23771" xr:uid="{AE0F51EF-C046-433D-9966-3A99692F4888}"/>
    <cellStyle name="Note 2 2 3 9" xfId="7377" xr:uid="{AC776969-9AFE-46C1-9A57-F5AD36BFD0F5}"/>
    <cellStyle name="Note 2 2 4" xfId="3199" xr:uid="{24F71CC2-5415-480F-916C-9B5DB838C46F}"/>
    <cellStyle name="Note 2 2 4 2" xfId="3200" xr:uid="{6558E90A-6C1D-4795-B5DE-42BF58E2D9B6}"/>
    <cellStyle name="Note 2 2 4 2 2" xfId="23773" xr:uid="{12D1A19E-317F-4129-9E78-8FB701A41BC2}"/>
    <cellStyle name="Note 2 2 4 2 2 2" xfId="23774" xr:uid="{60E753DF-C428-44E7-8172-43A7E2DE3C37}"/>
    <cellStyle name="Note 2 2 4 2 3" xfId="23775" xr:uid="{BEB5F28A-C4C8-4449-A428-BD97C147ED0F}"/>
    <cellStyle name="Note 2 2 4 2 4" xfId="23772" xr:uid="{9E799B3C-AB75-409D-B734-AB8CD6C69809}"/>
    <cellStyle name="Note 2 2 4 3" xfId="23776" xr:uid="{589331BD-74A9-4DBD-8779-7DDB4CC37BBB}"/>
    <cellStyle name="Note 2 2 4 3 2" xfId="23777" xr:uid="{BA125849-1696-48EE-9749-F41D13FF1CA0}"/>
    <cellStyle name="Note 2 2 4 4" xfId="23778" xr:uid="{E901E671-3254-4CA2-AA24-682E5E11030A}"/>
    <cellStyle name="Note 2 2 4 4 2" xfId="23779" xr:uid="{D822CC34-204D-4CEA-8370-10A4CE4924F2}"/>
    <cellStyle name="Note 2 2 4 5" xfId="23780" xr:uid="{0FA825C4-7DD6-43CC-A271-C06D26B8E1A2}"/>
    <cellStyle name="Note 2 2 4 5 2" xfId="23781" xr:uid="{CE7CB213-A96B-4D27-B546-EA1570FA2BCE}"/>
    <cellStyle name="Note 2 2 4 6" xfId="23782" xr:uid="{FA6B0B05-8D24-4BDF-B48B-24DA44C12AA5}"/>
    <cellStyle name="Note 2 2 4 7" xfId="23783" xr:uid="{B1FA7CC7-A0A2-49EA-AA13-BD0E75D8ECF4}"/>
    <cellStyle name="Note 2 2 4 8" xfId="23784" xr:uid="{DB71F471-5C35-4C1A-BA0A-91A3B13C0B09}"/>
    <cellStyle name="Note 2 2 4 9" xfId="7378" xr:uid="{A41E1F02-0C13-4D0B-B1C4-B8A31A7E1B3A}"/>
    <cellStyle name="Note 2 2 5" xfId="3201" xr:uid="{FF15A09B-0839-48D4-BC20-AAB8DAE7C028}"/>
    <cellStyle name="Note 2 2 5 2" xfId="3202" xr:uid="{2A1BB504-BF7D-48CD-A8CA-406E58B4752E}"/>
    <cellStyle name="Note 2 2 5 2 2" xfId="23786" xr:uid="{706D001B-20BE-45B8-9457-0F4BC7CB6EA8}"/>
    <cellStyle name="Note 2 2 5 2 3" xfId="23785" xr:uid="{D50712C5-8032-44BD-9EC2-CC928F731790}"/>
    <cellStyle name="Note 2 2 5 3" xfId="23787" xr:uid="{0866B884-8F55-4A08-AAA8-4A8590427F04}"/>
    <cellStyle name="Note 2 2 5 3 2" xfId="23788" xr:uid="{CE8F9481-5EDB-466C-95D0-D9FA679374C5}"/>
    <cellStyle name="Note 2 2 5 4" xfId="23789" xr:uid="{B720234A-D569-457D-ACE1-B6E0429FECBB}"/>
    <cellStyle name="Note 2 2 5 4 2" xfId="23790" xr:uid="{EB5C70D9-8223-4A0C-AA84-49A84026F697}"/>
    <cellStyle name="Note 2 2 5 5" xfId="23791" xr:uid="{A4953707-4726-4127-8D59-983CE5A3F04E}"/>
    <cellStyle name="Note 2 2 5 6" xfId="23792" xr:uid="{6C1D3E46-C678-467C-92CD-F2AB6B706F96}"/>
    <cellStyle name="Note 2 2 5 7" xfId="23793" xr:uid="{0B07482D-B8E7-45F9-9D3F-7B92AF56CE26}"/>
    <cellStyle name="Note 2 2 5 8" xfId="7379" xr:uid="{4B6EFB21-52FF-4293-8ADF-3DC74B192BE0}"/>
    <cellStyle name="Note 2 2 6" xfId="3203" xr:uid="{BCCD4F47-B577-4404-A8EF-C56FD2A4EE4D}"/>
    <cellStyle name="Note 2 2 6 2" xfId="3204" xr:uid="{16E16B06-DE83-4591-8E4D-71261173B5ED}"/>
    <cellStyle name="Note 2 2 6 2 2" xfId="23795" xr:uid="{69638E38-A5CF-412B-85E9-0CC1323CABE6}"/>
    <cellStyle name="Note 2 2 6 2 3" xfId="23794" xr:uid="{578799E1-620F-4C6D-874F-AF64C4E93504}"/>
    <cellStyle name="Note 2 2 6 3" xfId="23796" xr:uid="{678AD5CE-0361-4F1E-B4A5-559BEA70B34C}"/>
    <cellStyle name="Note 2 2 6 3 2" xfId="23797" xr:uid="{C92C1CFE-C124-4A11-AAA6-C62B960470D4}"/>
    <cellStyle name="Note 2 2 6 4" xfId="23798" xr:uid="{E4B01099-D296-4EB1-8744-940480A48D23}"/>
    <cellStyle name="Note 2 2 6 4 2" xfId="23799" xr:uid="{E6C95C5D-E2D9-40B4-8A7D-2212FCD6D913}"/>
    <cellStyle name="Note 2 2 6 5" xfId="23800" xr:uid="{5DE262B3-82F4-475B-8B3E-F3E07551B490}"/>
    <cellStyle name="Note 2 2 6 6" xfId="23801" xr:uid="{103CCA77-02CD-4BDB-A8AF-7E69FF8B9E7C}"/>
    <cellStyle name="Note 2 2 6 7" xfId="23802" xr:uid="{7EE3C9E6-482A-47AC-ADD0-4B4FC6A82EC2}"/>
    <cellStyle name="Note 2 2 6 8" xfId="7380" xr:uid="{3B8B4734-3F2D-4618-B40C-0F44BE9100C6}"/>
    <cellStyle name="Note 2 2 7" xfId="3205" xr:uid="{44CB7599-26F3-4D1A-AD27-42A4C7FC9556}"/>
    <cellStyle name="Note 2 2 7 2" xfId="3206" xr:uid="{FE629A74-AD44-4EA2-A019-AFF90224CE8E}"/>
    <cellStyle name="Note 2 2 7 2 2" xfId="23804" xr:uid="{FD4D712C-843D-4356-9A4A-11BBC49FF08B}"/>
    <cellStyle name="Note 2 2 7 2 3" xfId="23803" xr:uid="{D46F6AF1-C511-4569-9BAA-ABEB723A3BF5}"/>
    <cellStyle name="Note 2 2 7 3" xfId="23805" xr:uid="{35EDB221-895B-40C9-A501-A1A92F206F3B}"/>
    <cellStyle name="Note 2 2 7 3 2" xfId="23806" xr:uid="{EBB203F0-CD84-465B-8528-08A18CAC38A9}"/>
    <cellStyle name="Note 2 2 7 4" xfId="23807" xr:uid="{85F7EAA7-5149-43C7-9A4C-3552D8BB901C}"/>
    <cellStyle name="Note 2 2 7 4 2" xfId="23808" xr:uid="{7D2061EA-1AE9-4CEF-A293-B54BAEDE2F31}"/>
    <cellStyle name="Note 2 2 7 5" xfId="23809" xr:uid="{30BDCBB1-0F5E-4D0C-B40D-E9B3466DD433}"/>
    <cellStyle name="Note 2 2 7 6" xfId="23810" xr:uid="{AFFF4A9F-4CEA-4C20-A503-AE4F8C67B5A9}"/>
    <cellStyle name="Note 2 2 7 7" xfId="23811" xr:uid="{A27C4C5E-6BFE-43B5-8977-3BF8C157B1DF}"/>
    <cellStyle name="Note 2 2 7 8" xfId="7381" xr:uid="{B5D5260F-1F1E-40BA-9C74-7042B929A0A6}"/>
    <cellStyle name="Note 2 2 8" xfId="3207" xr:uid="{748600B5-C3B2-43C2-BC42-D8FAD101214C}"/>
    <cellStyle name="Note 2 2 8 2" xfId="23813" xr:uid="{6A3ACAAA-8A25-4C64-9C0F-548B47AF5CA3}"/>
    <cellStyle name="Note 2 2 8 3" xfId="23812" xr:uid="{2876B6B6-6D84-4792-899A-F112E850D538}"/>
    <cellStyle name="Note 2 2 9" xfId="5209" xr:uid="{CADDDD66-713B-4446-8F27-37B15ED59653}"/>
    <cellStyle name="Note 2 2 9 2" xfId="23815" xr:uid="{DC2F8B60-05BD-47B2-A0DF-AB4B25E8486B}"/>
    <cellStyle name="Note 2 2 9 2 2" xfId="23816" xr:uid="{827DA864-F11A-4D9B-B9BB-9E11BB5CB9F1}"/>
    <cellStyle name="Note 2 2 9 3" xfId="23817" xr:uid="{0875776B-3D45-4EE6-8535-D2FA15F88A25}"/>
    <cellStyle name="Note 2 2 9 4" xfId="23818" xr:uid="{E4F3D065-DC79-4A92-96FC-9830C36B39E9}"/>
    <cellStyle name="Note 2 2 9 5" xfId="23814" xr:uid="{1CB3672F-4945-43D4-9E5B-55AC4B1A1A5A}"/>
    <cellStyle name="Note 2 20" xfId="3208" xr:uid="{CF6F029C-C8E1-4711-A621-0B5930085583}"/>
    <cellStyle name="Note 2 20 10" xfId="5636" xr:uid="{6C3386BD-DA4B-4987-98DD-54F6B6A8EC91}"/>
    <cellStyle name="Note 2 20 10 2" xfId="23819" xr:uid="{6CE5A937-768F-4A78-87DD-5ADE06DCAEFE}"/>
    <cellStyle name="Note 2 20 11" xfId="6021" xr:uid="{6BEDB534-CCB5-4606-8C25-D8453E3A7811}"/>
    <cellStyle name="Note 2 20 11 2" xfId="23820" xr:uid="{B9A076B5-0EE7-4F59-BC19-0073985BB648}"/>
    <cellStyle name="Note 2 20 12" xfId="6200" xr:uid="{134F986B-7CEE-4249-8C0F-E87A478EB2CE}"/>
    <cellStyle name="Note 2 20 2" xfId="3209" xr:uid="{681F208A-7530-4C91-8B78-4B8CECBAC9EC}"/>
    <cellStyle name="Note 2 20 2 2" xfId="3210" xr:uid="{2CD6F02A-2F91-4140-A645-1497FB4AB3D8}"/>
    <cellStyle name="Note 2 20 2 2 2" xfId="23822" xr:uid="{3D95639F-7EA8-40D9-8D36-1899698A60AE}"/>
    <cellStyle name="Note 2 20 2 2 2 2" xfId="23823" xr:uid="{7854427F-9176-4598-BDCA-47D9C5ABD3AE}"/>
    <cellStyle name="Note 2 20 2 2 3" xfId="23824" xr:uid="{6DB8F5B1-1CCA-4A1B-B5BC-A9A89B191CB4}"/>
    <cellStyle name="Note 2 20 2 2 4" xfId="23821" xr:uid="{71E6FAC9-2359-4482-AB22-8A5FAF1A36E2}"/>
    <cellStyle name="Note 2 20 2 3" xfId="23825" xr:uid="{EC4D3433-2FFE-4B92-AF0F-3BE4ECCF3E9E}"/>
    <cellStyle name="Note 2 20 2 3 2" xfId="23826" xr:uid="{E3AFAA99-6A95-4B79-9CF2-CAF36FEF82FD}"/>
    <cellStyle name="Note 2 20 2 4" xfId="23827" xr:uid="{F00CE279-0FC3-4105-945C-544CC5CE82D2}"/>
    <cellStyle name="Note 2 20 2 4 2" xfId="23828" xr:uid="{E264FF9B-6D1B-485E-83CB-F3BB3CC40CA3}"/>
    <cellStyle name="Note 2 20 2 5" xfId="23829" xr:uid="{8C41D25B-BABA-4C46-98C0-86D32E1A3A2D}"/>
    <cellStyle name="Note 2 20 2 5 2" xfId="23830" xr:uid="{465C1DFF-5ECE-48E9-BB3E-5252C7A95000}"/>
    <cellStyle name="Note 2 20 2 6" xfId="23831" xr:uid="{C77171DB-BE2C-4297-AA9B-96BC99D1400B}"/>
    <cellStyle name="Note 2 20 2 7" xfId="23832" xr:uid="{44FFC7B3-BF4F-4775-A703-A0CC72811DC8}"/>
    <cellStyle name="Note 2 20 2 8" xfId="23833" xr:uid="{D8B5FDED-A329-4261-A43A-4AC262CC1129}"/>
    <cellStyle name="Note 2 20 2 9" xfId="7382" xr:uid="{B8A5DF0D-B42B-49D6-BC15-2C1A3DD12E6C}"/>
    <cellStyle name="Note 2 20 3" xfId="3211" xr:uid="{FC921822-55D1-49ED-8E9C-9FFB215F11D5}"/>
    <cellStyle name="Note 2 20 3 2" xfId="3212" xr:uid="{224CC058-C68C-47ED-9A3C-C34BB095C4EE}"/>
    <cellStyle name="Note 2 20 3 2 2" xfId="23835" xr:uid="{9BD7AAFE-95D2-4F8F-A4D5-399833717294}"/>
    <cellStyle name="Note 2 20 3 2 2 2" xfId="23836" xr:uid="{2DD6BDF0-E24E-4CD4-851A-EC1FE439E380}"/>
    <cellStyle name="Note 2 20 3 2 3" xfId="23837" xr:uid="{97253281-4B77-4B85-AE43-0FB7463D4A85}"/>
    <cellStyle name="Note 2 20 3 2 4" xfId="23834" xr:uid="{D83BF38F-65B4-409E-9D00-B68F6498FB29}"/>
    <cellStyle name="Note 2 20 3 3" xfId="23838" xr:uid="{373B78D5-CEF8-40A6-8ED2-24C63A4AC9D0}"/>
    <cellStyle name="Note 2 20 3 3 2" xfId="23839" xr:uid="{0E0BDAD2-9365-49DB-9119-AD4447DDD8AC}"/>
    <cellStyle name="Note 2 20 3 4" xfId="23840" xr:uid="{C47B58F5-0644-4B78-B326-77CBDD6C8500}"/>
    <cellStyle name="Note 2 20 3 4 2" xfId="23841" xr:uid="{1286F34B-589E-4044-9909-02FFC0C3CF69}"/>
    <cellStyle name="Note 2 20 3 5" xfId="23842" xr:uid="{BDEF12EB-C6EA-4898-A085-70471F2B55AD}"/>
    <cellStyle name="Note 2 20 3 5 2" xfId="23843" xr:uid="{9914D4C4-141C-4726-A2C3-A4207108B12D}"/>
    <cellStyle name="Note 2 20 3 6" xfId="23844" xr:uid="{85369807-B646-450D-BBBF-F28D6B315C4B}"/>
    <cellStyle name="Note 2 20 3 7" xfId="23845" xr:uid="{1B146F74-7F6B-4E7E-AE99-38881E3D0E47}"/>
    <cellStyle name="Note 2 20 3 8" xfId="23846" xr:uid="{68569970-A9A7-411B-BDDC-356B23AEAE5C}"/>
    <cellStyle name="Note 2 20 3 9" xfId="7383" xr:uid="{ACF0925B-70D5-424B-9262-512BD6EFB78C}"/>
    <cellStyle name="Note 2 20 4" xfId="3213" xr:uid="{E8CC63CC-0DBF-45CA-8462-1807C82195C8}"/>
    <cellStyle name="Note 2 20 4 2" xfId="3214" xr:uid="{2BE37C8E-9F73-4F0C-8EA5-E12766BFCB0E}"/>
    <cellStyle name="Note 2 20 4 2 2" xfId="23848" xr:uid="{F289D35A-C3DA-45CA-8BC6-5A3D36C17817}"/>
    <cellStyle name="Note 2 20 4 2 2 2" xfId="23849" xr:uid="{E0946144-9408-4ABD-81B6-11A096D4F862}"/>
    <cellStyle name="Note 2 20 4 2 3" xfId="23850" xr:uid="{3CBFDA23-CB86-4075-A9F4-FFC9A13FAEC5}"/>
    <cellStyle name="Note 2 20 4 2 4" xfId="23847" xr:uid="{991B7F6B-A179-4E27-9216-4BF56DF53A5D}"/>
    <cellStyle name="Note 2 20 4 3" xfId="23851" xr:uid="{BB78E042-8CB6-4A09-A410-CA90BD333F5E}"/>
    <cellStyle name="Note 2 20 4 3 2" xfId="23852" xr:uid="{CD2BB48D-BC55-427E-B66B-A9F22E631BAC}"/>
    <cellStyle name="Note 2 20 4 4" xfId="23853" xr:uid="{BD0B88DB-DCB1-4119-B359-7164FCDDDB8B}"/>
    <cellStyle name="Note 2 20 4 4 2" xfId="23854" xr:uid="{FBC60A16-2DDB-49BB-A947-39E1C669E403}"/>
    <cellStyle name="Note 2 20 4 5" xfId="23855" xr:uid="{1476DBD1-5032-4DA0-8F7F-A4FABA94A0EB}"/>
    <cellStyle name="Note 2 20 4 5 2" xfId="23856" xr:uid="{EC1366D1-86C8-40F2-8842-4EB327BA4C55}"/>
    <cellStyle name="Note 2 20 4 6" xfId="23857" xr:uid="{9196D444-B93C-4A2A-80CD-2C06BEC4E6DF}"/>
    <cellStyle name="Note 2 20 4 7" xfId="23858" xr:uid="{12D5DAA7-727F-40A1-9791-D0DC7E8CB0D2}"/>
    <cellStyle name="Note 2 20 4 8" xfId="23859" xr:uid="{F7AF794C-DFBC-4E7B-BDF2-85C133C1DC7C}"/>
    <cellStyle name="Note 2 20 4 9" xfId="7384" xr:uid="{B62C0960-B435-45A0-AEE0-6B87CDDF621C}"/>
    <cellStyle name="Note 2 20 5" xfId="3215" xr:uid="{94B9E37C-2DF9-4886-9240-38A11C0F551B}"/>
    <cellStyle name="Note 2 20 5 2" xfId="3216" xr:uid="{31539BB5-F0F1-4C06-8494-9D57220D0965}"/>
    <cellStyle name="Note 2 20 5 2 2" xfId="23861" xr:uid="{D4C9C9AA-C861-4B2F-AA7E-E2AD8D5196E4}"/>
    <cellStyle name="Note 2 20 5 2 3" xfId="23860" xr:uid="{693E4002-3C6E-4F94-BEB4-C7776EEDEC8A}"/>
    <cellStyle name="Note 2 20 5 3" xfId="23862" xr:uid="{FA094918-7008-4754-9C87-E69DF774307E}"/>
    <cellStyle name="Note 2 20 5 3 2" xfId="23863" xr:uid="{3C6B0925-C859-4B83-AD2E-1884BA095574}"/>
    <cellStyle name="Note 2 20 5 4" xfId="23864" xr:uid="{B0345149-F861-42E7-956B-C0A90A04ECE1}"/>
    <cellStyle name="Note 2 20 5 4 2" xfId="23865" xr:uid="{0571E899-A8F4-474A-B512-04F3C7A65507}"/>
    <cellStyle name="Note 2 20 5 5" xfId="23866" xr:uid="{D39EDAFB-B67A-4981-AB61-8BA89D573C86}"/>
    <cellStyle name="Note 2 20 5 6" xfId="23867" xr:uid="{7CA516B2-E56E-4BDD-B9CC-1A60F91E7AE9}"/>
    <cellStyle name="Note 2 20 5 7" xfId="23868" xr:uid="{9451DE45-FCEE-4E5B-A6E5-F16544BA7069}"/>
    <cellStyle name="Note 2 20 5 8" xfId="7385" xr:uid="{35FA7D90-4779-452A-BAD3-8EA0C6C11A95}"/>
    <cellStyle name="Note 2 20 6" xfId="3217" xr:uid="{5BABFADC-0615-45F4-8114-511234D0FB40}"/>
    <cellStyle name="Note 2 20 6 2" xfId="3218" xr:uid="{2E8C87C2-4A8C-44FA-9501-D6BFBF18B3BA}"/>
    <cellStyle name="Note 2 20 6 2 2" xfId="23870" xr:uid="{81BC4E2B-D186-4FDA-9E4B-F312F0645FEC}"/>
    <cellStyle name="Note 2 20 6 2 3" xfId="23869" xr:uid="{3667F377-23B7-4022-A35C-582FB90FDD20}"/>
    <cellStyle name="Note 2 20 6 3" xfId="23871" xr:uid="{312896A1-0DA0-42C3-8CFD-1D3F448609BB}"/>
    <cellStyle name="Note 2 20 6 3 2" xfId="23872" xr:uid="{E613737B-ED31-4AF8-8013-75313534AC8D}"/>
    <cellStyle name="Note 2 20 6 4" xfId="23873" xr:uid="{A73AAF3D-0DA1-4908-A791-7C18AC0D73F4}"/>
    <cellStyle name="Note 2 20 6 5" xfId="23874" xr:uid="{554745AE-88E6-492D-AFBB-36DEB09D02F8}"/>
    <cellStyle name="Note 2 20 6 6" xfId="23875" xr:uid="{632C5B37-2FC1-4AC1-B1E0-454D66BAA860}"/>
    <cellStyle name="Note 2 20 6 7" xfId="7386" xr:uid="{90BD4916-07C3-4C2D-B106-7D554EE5D95B}"/>
    <cellStyle name="Note 2 20 7" xfId="3219" xr:uid="{EF8B02BD-8BAA-4624-80F4-B84965BF5BA4}"/>
    <cellStyle name="Note 2 20 7 2" xfId="3220" xr:uid="{349065F5-70E5-4D41-88B4-B7BF5F8553EA}"/>
    <cellStyle name="Note 2 20 7 2 2" xfId="23877" xr:uid="{F859158D-9B73-4189-A2C5-C5AD2BF142C2}"/>
    <cellStyle name="Note 2 20 7 2 3" xfId="23876" xr:uid="{4A8A2C5E-D114-4CF6-9F9B-F63CADF4958C}"/>
    <cellStyle name="Note 2 20 7 3" xfId="23878" xr:uid="{00055654-5D69-4A6E-B001-0496FA95A5FA}"/>
    <cellStyle name="Note 2 20 7 4" xfId="23879" xr:uid="{1200BA8E-FAA2-4A9E-A04F-D8DDB7A8F7DB}"/>
    <cellStyle name="Note 2 20 7 5" xfId="23880" xr:uid="{CA5ABBBB-F755-4EFA-82BB-46F92A14A220}"/>
    <cellStyle name="Note 2 20 7 6" xfId="7387" xr:uid="{398FA08C-9265-46E3-875B-B688DC69981B}"/>
    <cellStyle name="Note 2 20 8" xfId="3221" xr:uid="{00C4998D-E1D9-4A44-B754-109E0EAFF2C6}"/>
    <cellStyle name="Note 2 20 8 2" xfId="23882" xr:uid="{63E3E1D4-6603-4C68-88CC-03A0206610C0}"/>
    <cellStyle name="Note 2 20 8 3" xfId="23881" xr:uid="{D9F56BAE-90BC-4589-89CA-1E0E252EB668}"/>
    <cellStyle name="Note 2 20 9" xfId="5441" xr:uid="{365E9E65-894C-40B3-BBEA-B74CA8319A61}"/>
    <cellStyle name="Note 2 20 9 2" xfId="23883" xr:uid="{BDE35093-0F49-491E-A725-69CE967764B2}"/>
    <cellStyle name="Note 2 21" xfId="3222" xr:uid="{8FE16A7E-DC46-4E4D-B1C7-8409A49EC461}"/>
    <cellStyle name="Note 2 21 10" xfId="5637" xr:uid="{A8B69BF6-37E2-4EDA-BC00-FFAEA22DA1EC}"/>
    <cellStyle name="Note 2 21 10 2" xfId="23884" xr:uid="{780A9485-DACF-4B06-A1D9-F3776327FCEE}"/>
    <cellStyle name="Note 2 21 11" xfId="6022" xr:uid="{A5DC3F86-F232-441C-BF8D-81C84E934FB7}"/>
    <cellStyle name="Note 2 21 11 2" xfId="23885" xr:uid="{DA0BEC67-D4E8-4F4C-8EBC-F918D12D903A}"/>
    <cellStyle name="Note 2 21 12" xfId="6201" xr:uid="{F0B70F86-1E93-432F-A7A8-3809B699D9B1}"/>
    <cellStyle name="Note 2 21 2" xfId="3223" xr:uid="{3D0D4CEB-3BB1-4C07-B43D-F734E77E0719}"/>
    <cellStyle name="Note 2 21 2 2" xfId="3224" xr:uid="{89D53DF5-BFEF-41E2-A2B5-C61206547985}"/>
    <cellStyle name="Note 2 21 2 2 2" xfId="23887" xr:uid="{7D4147E3-0371-4125-9C41-CAB7B557326E}"/>
    <cellStyle name="Note 2 21 2 2 2 2" xfId="23888" xr:uid="{B18B12A7-7F07-40D4-A4AE-3BB10C79EBB9}"/>
    <cellStyle name="Note 2 21 2 2 3" xfId="23889" xr:uid="{96697588-2548-49FE-A183-C7A6523860FB}"/>
    <cellStyle name="Note 2 21 2 2 4" xfId="23886" xr:uid="{D9457185-4DC0-479A-97FA-499BAEF0D4DA}"/>
    <cellStyle name="Note 2 21 2 3" xfId="23890" xr:uid="{34A251E2-38E2-4EA2-ADA0-F3121A3D05A1}"/>
    <cellStyle name="Note 2 21 2 3 2" xfId="23891" xr:uid="{FE98D5C7-2438-4F91-895D-DDC9712525EA}"/>
    <cellStyle name="Note 2 21 2 4" xfId="23892" xr:uid="{CE12A248-252A-43AB-8660-B236D2E410A4}"/>
    <cellStyle name="Note 2 21 2 4 2" xfId="23893" xr:uid="{F92AF950-657D-412D-9769-3B0E5F2959E0}"/>
    <cellStyle name="Note 2 21 2 5" xfId="23894" xr:uid="{16BE8D74-719B-473F-B2A7-5A5EEE58FAB2}"/>
    <cellStyle name="Note 2 21 2 5 2" xfId="23895" xr:uid="{E3DBBAE3-26E1-4A6E-932E-AEB6A29CBF38}"/>
    <cellStyle name="Note 2 21 2 6" xfId="23896" xr:uid="{95456523-4931-410B-B14F-4D668E64C714}"/>
    <cellStyle name="Note 2 21 2 7" xfId="23897" xr:uid="{37D6F930-F3FA-41F1-89BC-70E06D8869CE}"/>
    <cellStyle name="Note 2 21 2 8" xfId="23898" xr:uid="{FBB10C69-5944-4CB5-99E5-15FFC635F6E0}"/>
    <cellStyle name="Note 2 21 2 9" xfId="7388" xr:uid="{B01EC59B-9030-4603-AFAB-D54E96329656}"/>
    <cellStyle name="Note 2 21 3" xfId="3225" xr:uid="{9543BC9D-2E3C-47A6-A169-EC4CEFA81108}"/>
    <cellStyle name="Note 2 21 3 2" xfId="3226" xr:uid="{56ABD126-D0B8-4748-962B-C15A38406202}"/>
    <cellStyle name="Note 2 21 3 2 2" xfId="23900" xr:uid="{D286483C-DDE9-4EBC-9444-62C520F7DD13}"/>
    <cellStyle name="Note 2 21 3 2 2 2" xfId="23901" xr:uid="{2A318E2B-A6FA-4663-B9A2-CFA1A137D920}"/>
    <cellStyle name="Note 2 21 3 2 3" xfId="23902" xr:uid="{B3B1EBD8-54C0-4E26-B107-C38ECF27EEF2}"/>
    <cellStyle name="Note 2 21 3 2 4" xfId="23899" xr:uid="{298CEB1E-DF5A-4491-B791-0383D0A7931F}"/>
    <cellStyle name="Note 2 21 3 3" xfId="23903" xr:uid="{86E4B895-0A71-4446-9FF6-FAEAABAD3B28}"/>
    <cellStyle name="Note 2 21 3 3 2" xfId="23904" xr:uid="{6EF7183C-E653-4467-B08E-54DCD50CD93C}"/>
    <cellStyle name="Note 2 21 3 4" xfId="23905" xr:uid="{F6FA4B75-2F42-472A-A44B-A76450DE73CD}"/>
    <cellStyle name="Note 2 21 3 4 2" xfId="23906" xr:uid="{B44FDC7D-1397-4D29-A6D8-97CA1E856416}"/>
    <cellStyle name="Note 2 21 3 5" xfId="23907" xr:uid="{F64DBDEE-3998-4D80-9CA4-549B6D21A970}"/>
    <cellStyle name="Note 2 21 3 5 2" xfId="23908" xr:uid="{E0109886-E37A-4055-B1FD-1A3240996AF4}"/>
    <cellStyle name="Note 2 21 3 6" xfId="23909" xr:uid="{BDE76725-7CC1-4C0D-9F35-D3CB2060E6D0}"/>
    <cellStyle name="Note 2 21 3 7" xfId="23910" xr:uid="{C25332CF-6302-4FCA-98FC-5577DD5584BD}"/>
    <cellStyle name="Note 2 21 3 8" xfId="23911" xr:uid="{A0304967-FA08-4252-8AFB-35FC7E64537C}"/>
    <cellStyle name="Note 2 21 3 9" xfId="7389" xr:uid="{044719AE-B367-472A-B928-7A89B51B3634}"/>
    <cellStyle name="Note 2 21 4" xfId="3227" xr:uid="{E9F1123F-84B9-47D6-8BF5-6839982185A7}"/>
    <cellStyle name="Note 2 21 4 2" xfId="3228" xr:uid="{AC9A7E9A-42B4-4027-8916-34A47D89F40A}"/>
    <cellStyle name="Note 2 21 4 2 2" xfId="23913" xr:uid="{480BCB6D-32AF-4DA1-8844-E9FBA458B956}"/>
    <cellStyle name="Note 2 21 4 2 2 2" xfId="23914" xr:uid="{431E1095-4329-49C6-934B-7FE9962422F0}"/>
    <cellStyle name="Note 2 21 4 2 3" xfId="23915" xr:uid="{EB95597E-39B3-40B3-B327-F0BE769A2206}"/>
    <cellStyle name="Note 2 21 4 2 4" xfId="23912" xr:uid="{559833FD-76F8-4FF2-9078-0A06BC9D298E}"/>
    <cellStyle name="Note 2 21 4 3" xfId="23916" xr:uid="{A8275C77-B92F-4AD0-82A8-BFACFEAA93F6}"/>
    <cellStyle name="Note 2 21 4 3 2" xfId="23917" xr:uid="{D79952AE-0382-454C-BE1E-CDA64FD7B4D6}"/>
    <cellStyle name="Note 2 21 4 4" xfId="23918" xr:uid="{BC889695-672A-46A9-AA17-90E82A240FA5}"/>
    <cellStyle name="Note 2 21 4 4 2" xfId="23919" xr:uid="{AAF75DED-ED8C-4AB0-8E89-67457C8F8D46}"/>
    <cellStyle name="Note 2 21 4 5" xfId="23920" xr:uid="{50D0C0A9-DDFF-4541-B981-3A92BA2D2C04}"/>
    <cellStyle name="Note 2 21 4 5 2" xfId="23921" xr:uid="{E0F9B4AA-C516-4841-8146-A6FDE02E92F9}"/>
    <cellStyle name="Note 2 21 4 6" xfId="23922" xr:uid="{02C5C291-D33B-4573-AE52-209A9A272ABD}"/>
    <cellStyle name="Note 2 21 4 7" xfId="23923" xr:uid="{D9986CFD-E204-4883-99F8-E8F44A2931C9}"/>
    <cellStyle name="Note 2 21 4 8" xfId="23924" xr:uid="{E0AAC053-B3BA-48DC-8324-5A74BE2F3E9B}"/>
    <cellStyle name="Note 2 21 4 9" xfId="7390" xr:uid="{724FB774-7FAB-47A8-A67C-83F11F3BF785}"/>
    <cellStyle name="Note 2 21 5" xfId="3229" xr:uid="{820A262B-60D0-4B58-8B90-06D634F5AD4A}"/>
    <cellStyle name="Note 2 21 5 2" xfId="3230" xr:uid="{5FE953EC-B515-437A-8A0F-AF8E2D0E9CAE}"/>
    <cellStyle name="Note 2 21 5 2 2" xfId="23926" xr:uid="{CAA8AE00-08B3-4D56-B7FB-80F328DDA050}"/>
    <cellStyle name="Note 2 21 5 2 3" xfId="23925" xr:uid="{B99287D6-4186-4760-A007-FC37C3C7809F}"/>
    <cellStyle name="Note 2 21 5 3" xfId="23927" xr:uid="{FD99948A-4A84-40B3-886C-464043EAF921}"/>
    <cellStyle name="Note 2 21 5 3 2" xfId="23928" xr:uid="{9184132A-5B35-4D69-91D9-58F5BF8C206B}"/>
    <cellStyle name="Note 2 21 5 4" xfId="23929" xr:uid="{328C4AE9-7469-4661-9FD0-1D1440FED524}"/>
    <cellStyle name="Note 2 21 5 4 2" xfId="23930" xr:uid="{401188BF-B284-414D-93F6-AC88D4E26EFC}"/>
    <cellStyle name="Note 2 21 5 5" xfId="23931" xr:uid="{60614C73-4A54-4BED-B93E-5FFFA90A0118}"/>
    <cellStyle name="Note 2 21 5 6" xfId="23932" xr:uid="{7A5C1E76-2014-4CEF-BF30-890CBB1BA5FE}"/>
    <cellStyle name="Note 2 21 5 7" xfId="23933" xr:uid="{9E6B26B5-12F5-40D9-B2FB-8D85FD849121}"/>
    <cellStyle name="Note 2 21 5 8" xfId="7391" xr:uid="{69A375FF-E958-47BD-839F-E0B4640073FF}"/>
    <cellStyle name="Note 2 21 6" xfId="3231" xr:uid="{22AF9343-2DD9-45F3-B5C0-F33E5B13301D}"/>
    <cellStyle name="Note 2 21 6 2" xfId="3232" xr:uid="{192ED327-CC9B-4703-9F48-07D0B042FCF5}"/>
    <cellStyle name="Note 2 21 6 2 2" xfId="23935" xr:uid="{3670594D-367F-42B9-A8B5-D6367FC0DAAA}"/>
    <cellStyle name="Note 2 21 6 2 3" xfId="23934" xr:uid="{677E57F4-CE02-4CF0-A55E-0E995363A882}"/>
    <cellStyle name="Note 2 21 6 3" xfId="23936" xr:uid="{9D543480-5D45-4039-9868-6BE32B23FF76}"/>
    <cellStyle name="Note 2 21 6 3 2" xfId="23937" xr:uid="{5EB7C4D1-3C96-4A55-87C4-AF9428F4A061}"/>
    <cellStyle name="Note 2 21 6 4" xfId="23938" xr:uid="{B15ED6A5-E161-4015-9183-7A7F6147FB8C}"/>
    <cellStyle name="Note 2 21 6 5" xfId="23939" xr:uid="{09F780FC-92EE-4A32-BF98-24ED1DFBD49C}"/>
    <cellStyle name="Note 2 21 6 6" xfId="23940" xr:uid="{9F34D43A-4329-40A8-A561-24E30C30A69D}"/>
    <cellStyle name="Note 2 21 6 7" xfId="7392" xr:uid="{920E0A54-5655-4A17-B10E-024D13E0649C}"/>
    <cellStyle name="Note 2 21 7" xfId="3233" xr:uid="{0295B21C-27BC-4458-B6C6-F726025BCC2B}"/>
    <cellStyle name="Note 2 21 7 2" xfId="3234" xr:uid="{4D635109-966F-4842-86D7-B4F5ED04DC00}"/>
    <cellStyle name="Note 2 21 7 2 2" xfId="23942" xr:uid="{E98C9416-0CDB-4507-BA6F-8EFEFDF068AB}"/>
    <cellStyle name="Note 2 21 7 2 3" xfId="23941" xr:uid="{17D2028D-759D-4988-86F8-9392EC68E6FA}"/>
    <cellStyle name="Note 2 21 7 3" xfId="23943" xr:uid="{D59CFFA7-5913-44C4-A380-F712EB18F057}"/>
    <cellStyle name="Note 2 21 7 4" xfId="23944" xr:uid="{7EB6DA51-5A3E-4E8D-BAF4-2A2B8E70CCD7}"/>
    <cellStyle name="Note 2 21 7 5" xfId="23945" xr:uid="{0ECFE29F-BABE-4D01-91A7-D9A499093F8E}"/>
    <cellStyle name="Note 2 21 7 6" xfId="7393" xr:uid="{198664FE-2CA9-401C-9248-CFB2123DE217}"/>
    <cellStyle name="Note 2 21 8" xfId="3235" xr:uid="{9815B9F1-2104-482F-A000-B4FDAD6A6B2B}"/>
    <cellStyle name="Note 2 21 8 2" xfId="23947" xr:uid="{619A1A14-9C6A-4EE1-9C86-ECF5BD5678A3}"/>
    <cellStyle name="Note 2 21 8 3" xfId="23946" xr:uid="{F3C56BD4-ADC6-447C-AD8A-ABE4480D17B0}"/>
    <cellStyle name="Note 2 21 9" xfId="5442" xr:uid="{C1D78B45-C8F1-4061-9B2C-5977D13263D7}"/>
    <cellStyle name="Note 2 21 9 2" xfId="23948" xr:uid="{A56642C5-5F17-4F32-B923-E6F13FB22BD5}"/>
    <cellStyle name="Note 2 22" xfId="3236" xr:uid="{2271C431-7A5E-4DB8-85C8-F8BEF499CD2B}"/>
    <cellStyle name="Note 2 22 10" xfId="5638" xr:uid="{55B443C3-B006-4593-973E-B8605F7B7FA4}"/>
    <cellStyle name="Note 2 22 10 2" xfId="23949" xr:uid="{9F933266-A2E8-4782-9A90-BF45ACA5213E}"/>
    <cellStyle name="Note 2 22 11" xfId="6023" xr:uid="{F6987DA0-217B-4A9B-8E2B-94401DD12160}"/>
    <cellStyle name="Note 2 22 11 2" xfId="23950" xr:uid="{6A4EAFEC-4860-4502-B185-36C579DBB304}"/>
    <cellStyle name="Note 2 22 12" xfId="6202" xr:uid="{8038FE91-A143-42F4-8309-B6AAC710226F}"/>
    <cellStyle name="Note 2 22 2" xfId="3237" xr:uid="{E61A6472-74A1-45B2-8031-F7D1AF3F7687}"/>
    <cellStyle name="Note 2 22 2 2" xfId="3238" xr:uid="{63509585-5613-4513-8EC1-26FD67101C3B}"/>
    <cellStyle name="Note 2 22 2 2 2" xfId="23952" xr:uid="{45F0BB23-BD02-436B-8609-D633CFE95C6D}"/>
    <cellStyle name="Note 2 22 2 2 2 2" xfId="23953" xr:uid="{F25513FF-7A88-4898-A3F2-5624A3E79944}"/>
    <cellStyle name="Note 2 22 2 2 3" xfId="23954" xr:uid="{31E1744B-BC5C-4D98-91C6-2058D5CBAC57}"/>
    <cellStyle name="Note 2 22 2 2 4" xfId="23951" xr:uid="{987B5E11-893C-4632-BBA3-FA3540698761}"/>
    <cellStyle name="Note 2 22 2 3" xfId="23955" xr:uid="{F1CE01DE-9C5C-4480-812C-D0EE9764B09E}"/>
    <cellStyle name="Note 2 22 2 3 2" xfId="23956" xr:uid="{73E8B43A-44AF-4961-8A1F-76F7BF3CE8AD}"/>
    <cellStyle name="Note 2 22 2 4" xfId="23957" xr:uid="{A6D837DF-C674-4507-8898-81895BE65CA9}"/>
    <cellStyle name="Note 2 22 2 4 2" xfId="23958" xr:uid="{6BCDD696-F5B4-4586-92F6-3FC60FF3B68B}"/>
    <cellStyle name="Note 2 22 2 5" xfId="23959" xr:uid="{F65A6608-D91E-4F1D-933A-E264AC97CB22}"/>
    <cellStyle name="Note 2 22 2 5 2" xfId="23960" xr:uid="{E63DD3F1-8263-4500-A95E-C0CCFF30DD4D}"/>
    <cellStyle name="Note 2 22 2 6" xfId="23961" xr:uid="{A88E83FF-DAA5-47C3-A597-DF108ABF5936}"/>
    <cellStyle name="Note 2 22 2 7" xfId="23962" xr:uid="{3A041153-6A10-43B3-9FEE-4DB14EFBCA4B}"/>
    <cellStyle name="Note 2 22 2 8" xfId="23963" xr:uid="{E1F27C11-E1E0-4BF5-A75E-8129124EBD96}"/>
    <cellStyle name="Note 2 22 2 9" xfId="7394" xr:uid="{9FE7D19E-9AB9-4A59-9A98-66B12773254F}"/>
    <cellStyle name="Note 2 22 3" xfId="3239" xr:uid="{3514206F-54C6-483B-A2FA-F0FF6AFCE6FA}"/>
    <cellStyle name="Note 2 22 3 2" xfId="3240" xr:uid="{F74F37C2-AC64-4580-908D-201A4DC77069}"/>
    <cellStyle name="Note 2 22 3 2 2" xfId="23965" xr:uid="{C3EBBA1F-9412-4B3A-A535-F7F654197CD5}"/>
    <cellStyle name="Note 2 22 3 2 2 2" xfId="23966" xr:uid="{88843900-59A6-490A-8937-08B1EEF48185}"/>
    <cellStyle name="Note 2 22 3 2 3" xfId="23967" xr:uid="{D97FDAB9-F3E8-4B90-BBBA-66207F71D9E9}"/>
    <cellStyle name="Note 2 22 3 2 4" xfId="23964" xr:uid="{FF28E3EB-0308-4DA6-A114-E3D08F3C93B6}"/>
    <cellStyle name="Note 2 22 3 3" xfId="23968" xr:uid="{406C42AC-E0BD-4096-9499-B09B44C5C3A0}"/>
    <cellStyle name="Note 2 22 3 3 2" xfId="23969" xr:uid="{C892B624-5E40-4CB0-95C9-B353E488BED5}"/>
    <cellStyle name="Note 2 22 3 4" xfId="23970" xr:uid="{5036DADA-62B4-4514-BDA3-F76473904BA3}"/>
    <cellStyle name="Note 2 22 3 4 2" xfId="23971" xr:uid="{102751DB-2FBA-4CC7-B84B-2C762988606F}"/>
    <cellStyle name="Note 2 22 3 5" xfId="23972" xr:uid="{5AF0B7BB-5600-42F0-AE14-846DA1B503D1}"/>
    <cellStyle name="Note 2 22 3 5 2" xfId="23973" xr:uid="{30035862-0E51-42D8-BBFD-75A71178A2A2}"/>
    <cellStyle name="Note 2 22 3 6" xfId="23974" xr:uid="{12B52A15-F038-432B-9AD2-B0126D759B67}"/>
    <cellStyle name="Note 2 22 3 7" xfId="23975" xr:uid="{C895FD4C-C6DD-4D28-AC1E-9ED6F684F771}"/>
    <cellStyle name="Note 2 22 3 8" xfId="23976" xr:uid="{E1454AD5-F0B5-4971-8378-506769564093}"/>
    <cellStyle name="Note 2 22 3 9" xfId="7395" xr:uid="{BAD44E24-54C2-4747-B1D8-2D9FDF8204C1}"/>
    <cellStyle name="Note 2 22 4" xfId="3241" xr:uid="{0D154807-AAC0-43FA-A518-E3F087587C5C}"/>
    <cellStyle name="Note 2 22 4 2" xfId="3242" xr:uid="{84DF393D-A284-4561-8E1B-1C94816E72A2}"/>
    <cellStyle name="Note 2 22 4 2 2" xfId="23978" xr:uid="{82728A4E-ED90-4F40-AC68-87ECB2D60D11}"/>
    <cellStyle name="Note 2 22 4 2 2 2" xfId="23979" xr:uid="{314C5CE6-35D8-494A-A247-B9729070F2D9}"/>
    <cellStyle name="Note 2 22 4 2 3" xfId="23980" xr:uid="{B66B285C-DB17-4014-84EE-FC171BED703A}"/>
    <cellStyle name="Note 2 22 4 2 4" xfId="23977" xr:uid="{CFA150F2-0550-4BC1-8FEC-2060B1A41499}"/>
    <cellStyle name="Note 2 22 4 3" xfId="23981" xr:uid="{54BDB4BC-57B5-4B05-B910-EF0F35D92B71}"/>
    <cellStyle name="Note 2 22 4 3 2" xfId="23982" xr:uid="{348FB43F-FF40-474C-A439-27A48313C03F}"/>
    <cellStyle name="Note 2 22 4 4" xfId="23983" xr:uid="{A88A846A-41AD-4A43-A2F7-B0823D0EEB0B}"/>
    <cellStyle name="Note 2 22 4 4 2" xfId="23984" xr:uid="{E27A7A70-0878-4CDD-A540-CF0B5BADDD27}"/>
    <cellStyle name="Note 2 22 4 5" xfId="23985" xr:uid="{1E1208F6-A583-40DA-A721-2643E9FD13C8}"/>
    <cellStyle name="Note 2 22 4 5 2" xfId="23986" xr:uid="{BB2C276D-CC0C-403F-978D-68BB9DA08727}"/>
    <cellStyle name="Note 2 22 4 6" xfId="23987" xr:uid="{19ED773F-2912-4190-9157-BE731ACB3B29}"/>
    <cellStyle name="Note 2 22 4 7" xfId="23988" xr:uid="{AAC07F2B-4F80-4548-A038-1F5204704E2E}"/>
    <cellStyle name="Note 2 22 4 8" xfId="23989" xr:uid="{0B96B564-1913-4AF7-B888-CD67C79794F8}"/>
    <cellStyle name="Note 2 22 4 9" xfId="7396" xr:uid="{132A318E-534B-4E75-ACDF-7A8EFE99A17B}"/>
    <cellStyle name="Note 2 22 5" xfId="3243" xr:uid="{AC07EF5A-B287-4A5C-A9B1-B3039C4A0682}"/>
    <cellStyle name="Note 2 22 5 2" xfId="3244" xr:uid="{4F9583FD-75C6-4F8C-862B-4D3D18B75635}"/>
    <cellStyle name="Note 2 22 5 2 2" xfId="23991" xr:uid="{FEF45BD2-5AB1-46A0-BD36-ADFCB8C2E4E6}"/>
    <cellStyle name="Note 2 22 5 2 3" xfId="23990" xr:uid="{9E366048-0D90-4010-8457-69230B106C04}"/>
    <cellStyle name="Note 2 22 5 3" xfId="23992" xr:uid="{5076AA9D-DA77-454C-AFED-4399C0C6A522}"/>
    <cellStyle name="Note 2 22 5 3 2" xfId="23993" xr:uid="{FC5CFEF4-8A39-4460-8AEC-C251BA218AE3}"/>
    <cellStyle name="Note 2 22 5 4" xfId="23994" xr:uid="{DF64AFC7-0956-42EB-8567-E3C2539B9EB6}"/>
    <cellStyle name="Note 2 22 5 4 2" xfId="23995" xr:uid="{CD135E79-6FF0-4D9D-B306-4C8C99B99836}"/>
    <cellStyle name="Note 2 22 5 5" xfId="23996" xr:uid="{C83BCA0C-96B5-4ED7-9671-8C95F7336DB6}"/>
    <cellStyle name="Note 2 22 5 6" xfId="23997" xr:uid="{8422934C-A058-4467-9DD2-ADFBB33311FC}"/>
    <cellStyle name="Note 2 22 5 7" xfId="23998" xr:uid="{71D26320-9B64-47B6-94E3-3AA0594382D2}"/>
    <cellStyle name="Note 2 22 5 8" xfId="7397" xr:uid="{68B38DBC-40C3-4607-84AF-38FB437765B9}"/>
    <cellStyle name="Note 2 22 6" xfId="3245" xr:uid="{344C3570-E372-47E0-944F-40A9F6E6AFDB}"/>
    <cellStyle name="Note 2 22 6 2" xfId="3246" xr:uid="{3E754A65-43CA-4836-A968-240DDB6A9780}"/>
    <cellStyle name="Note 2 22 6 2 2" xfId="24000" xr:uid="{7C5B0DCF-F3EF-493E-86AE-307B6143AE7F}"/>
    <cellStyle name="Note 2 22 6 2 3" xfId="23999" xr:uid="{3B9CA05F-71AA-4347-BE1F-AE7EA72F746C}"/>
    <cellStyle name="Note 2 22 6 3" xfId="24001" xr:uid="{8B553612-6610-43C1-9CE6-6A0DC492B136}"/>
    <cellStyle name="Note 2 22 6 3 2" xfId="24002" xr:uid="{326843AE-69BB-4049-BA8F-321527AC0976}"/>
    <cellStyle name="Note 2 22 6 4" xfId="24003" xr:uid="{AB95C403-118E-4CD5-8378-85037687C482}"/>
    <cellStyle name="Note 2 22 6 5" xfId="24004" xr:uid="{1BE108E6-7DD7-45A8-BB48-D473327A88CF}"/>
    <cellStyle name="Note 2 22 6 6" xfId="24005" xr:uid="{2460DDB5-BBEA-4641-B225-91BC1F02915D}"/>
    <cellStyle name="Note 2 22 6 7" xfId="7398" xr:uid="{3297C88E-A3C3-4027-99EA-B0AA53DEE814}"/>
    <cellStyle name="Note 2 22 7" xfId="3247" xr:uid="{E1CDE0CB-93A2-4D9D-A2F2-705B1E93BF31}"/>
    <cellStyle name="Note 2 22 7 2" xfId="3248" xr:uid="{6DAF1464-6FD3-43CB-8B54-A891CBB010BC}"/>
    <cellStyle name="Note 2 22 7 2 2" xfId="24007" xr:uid="{25913B40-D1A6-4AC2-A98A-CC3F91850B17}"/>
    <cellStyle name="Note 2 22 7 2 3" xfId="24006" xr:uid="{9B4D2C26-904D-4946-AF84-29EF4122DB9D}"/>
    <cellStyle name="Note 2 22 7 3" xfId="24008" xr:uid="{D4CBB39A-F24A-4913-BC7C-47AC5F7B8880}"/>
    <cellStyle name="Note 2 22 7 4" xfId="24009" xr:uid="{D35CE7B6-1409-4B37-AC76-C5FE73AFDBC3}"/>
    <cellStyle name="Note 2 22 7 5" xfId="24010" xr:uid="{2F7D2B84-9E52-423A-AFCD-875569F0D46F}"/>
    <cellStyle name="Note 2 22 7 6" xfId="7399" xr:uid="{2706532D-017F-41CF-BE4B-977028F06341}"/>
    <cellStyle name="Note 2 22 8" xfId="3249" xr:uid="{757DBA89-CB35-4AB5-BAC8-9A3826AF9778}"/>
    <cellStyle name="Note 2 22 8 2" xfId="24012" xr:uid="{B4F50519-38D0-4487-9DFE-8D759FA4A980}"/>
    <cellStyle name="Note 2 22 8 3" xfId="24011" xr:uid="{0305F316-F034-4ED3-B8B9-1B5014D2DD94}"/>
    <cellStyle name="Note 2 22 9" xfId="5443" xr:uid="{894ACA36-E541-4F3F-913C-70E3F707AC15}"/>
    <cellStyle name="Note 2 22 9 2" xfId="24013" xr:uid="{582D3606-7D45-41DD-BF0D-46F3C632867B}"/>
    <cellStyle name="Note 2 23" xfId="3250" xr:uid="{0347A79D-A27C-4D71-818E-5CE4197E8F0A}"/>
    <cellStyle name="Note 2 23 10" xfId="5639" xr:uid="{117D9EDE-2DCA-4527-B7A5-F0DF8016754C}"/>
    <cellStyle name="Note 2 23 10 2" xfId="24014" xr:uid="{0F3584D7-CE3C-4945-AB14-14689646FB5E}"/>
    <cellStyle name="Note 2 23 11" xfId="6024" xr:uid="{2DE314A3-DBA8-462A-9355-9681B4CA62F6}"/>
    <cellStyle name="Note 2 23 11 2" xfId="24015" xr:uid="{21232DE9-DCD6-44D4-AC94-0AE5C472E1D3}"/>
    <cellStyle name="Note 2 23 12" xfId="6203" xr:uid="{3121CFEB-2116-4842-AA2C-77C1C25D8300}"/>
    <cellStyle name="Note 2 23 2" xfId="3251" xr:uid="{9A4A1F4D-05A6-4D84-9ABA-9AF9CB45A0EA}"/>
    <cellStyle name="Note 2 23 2 2" xfId="3252" xr:uid="{4D7B68CD-AC81-429A-BCF5-B1B6D4A62113}"/>
    <cellStyle name="Note 2 23 2 2 2" xfId="24017" xr:uid="{027134F4-AFE0-4E08-A220-5CEFB289E6C9}"/>
    <cellStyle name="Note 2 23 2 2 2 2" xfId="24018" xr:uid="{E49C769B-0CD9-431E-A93B-D99664831D2D}"/>
    <cellStyle name="Note 2 23 2 2 3" xfId="24019" xr:uid="{67D41983-0A62-49C4-AD97-11EF2435CF51}"/>
    <cellStyle name="Note 2 23 2 2 4" xfId="24016" xr:uid="{A48BB518-BBB4-4E60-8FCB-8A55DADE0B3A}"/>
    <cellStyle name="Note 2 23 2 3" xfId="24020" xr:uid="{074F7344-C011-4B03-B5F6-9E493A44432D}"/>
    <cellStyle name="Note 2 23 2 3 2" xfId="24021" xr:uid="{FAE6DFF0-3576-4DF6-9FFB-67A3D067975B}"/>
    <cellStyle name="Note 2 23 2 4" xfId="24022" xr:uid="{F809C63B-F2D6-4CD0-8033-0144CD9EE8E3}"/>
    <cellStyle name="Note 2 23 2 4 2" xfId="24023" xr:uid="{D2DE2822-21E7-41B7-8199-1D69C9541470}"/>
    <cellStyle name="Note 2 23 2 5" xfId="24024" xr:uid="{E90C2413-0D8C-440B-B850-F4EF4FF35686}"/>
    <cellStyle name="Note 2 23 2 5 2" xfId="24025" xr:uid="{B35A61F3-AB22-499C-941A-1241889BFCEA}"/>
    <cellStyle name="Note 2 23 2 6" xfId="24026" xr:uid="{4108BFBC-DC70-48D8-9ED3-2D2DD6B8CD54}"/>
    <cellStyle name="Note 2 23 2 7" xfId="24027" xr:uid="{B7BA1567-7F38-4445-B73F-791B8FA92AF3}"/>
    <cellStyle name="Note 2 23 2 8" xfId="24028" xr:uid="{F471ABC9-2CB3-4FAA-91C1-E57574FD42A7}"/>
    <cellStyle name="Note 2 23 2 9" xfId="7400" xr:uid="{F278D536-D913-4435-ABCA-F33DB5FA0B71}"/>
    <cellStyle name="Note 2 23 3" xfId="3253" xr:uid="{36E5507C-21EB-4353-B910-F0E1CA6C9D37}"/>
    <cellStyle name="Note 2 23 3 2" xfId="3254" xr:uid="{28421F67-BD80-4C21-9A1B-9178F0558955}"/>
    <cellStyle name="Note 2 23 3 2 2" xfId="24030" xr:uid="{F688823E-B0A9-4FBD-831A-AA898B4FCC34}"/>
    <cellStyle name="Note 2 23 3 2 2 2" xfId="24031" xr:uid="{ACC3C55E-4360-4BB1-A7C6-F311558FB73D}"/>
    <cellStyle name="Note 2 23 3 2 3" xfId="24032" xr:uid="{D2F802AE-A985-4441-826A-8B6AE2138AEA}"/>
    <cellStyle name="Note 2 23 3 2 4" xfId="24029" xr:uid="{FF58C1B8-AE6B-48D2-8ED4-044EDF4AA48D}"/>
    <cellStyle name="Note 2 23 3 3" xfId="24033" xr:uid="{953F453F-5030-4BE8-9F15-4DB73FA7C700}"/>
    <cellStyle name="Note 2 23 3 3 2" xfId="24034" xr:uid="{0BABFDB2-FF97-449A-8E29-986B53620258}"/>
    <cellStyle name="Note 2 23 3 4" xfId="24035" xr:uid="{F89F491F-54D5-481D-8F18-48AD919FB04D}"/>
    <cellStyle name="Note 2 23 3 4 2" xfId="24036" xr:uid="{3301DEE0-13A8-497A-A886-6D9099B0210A}"/>
    <cellStyle name="Note 2 23 3 5" xfId="24037" xr:uid="{235F7DDA-4990-4AE0-B031-7485D5DC5297}"/>
    <cellStyle name="Note 2 23 3 5 2" xfId="24038" xr:uid="{DB93F2B3-6953-423F-B521-00A921D74F61}"/>
    <cellStyle name="Note 2 23 3 6" xfId="24039" xr:uid="{3820FC3B-0E8D-42C1-94F6-0EE088DF7E93}"/>
    <cellStyle name="Note 2 23 3 7" xfId="24040" xr:uid="{91432191-64B4-4BA6-9588-99B9F6B30CE2}"/>
    <cellStyle name="Note 2 23 3 8" xfId="24041" xr:uid="{B8814536-0A41-4A89-9FF8-7E9B7661EB38}"/>
    <cellStyle name="Note 2 23 3 9" xfId="7401" xr:uid="{41B2DDF1-BF8D-4F16-A156-974E9CF9C17E}"/>
    <cellStyle name="Note 2 23 4" xfId="3255" xr:uid="{143BA666-257B-468B-9C1D-A97AB8447EAB}"/>
    <cellStyle name="Note 2 23 4 2" xfId="3256" xr:uid="{A944EFA3-6968-4B61-AA88-A8A766D43E72}"/>
    <cellStyle name="Note 2 23 4 2 2" xfId="24043" xr:uid="{A2E7D12A-E444-42CF-84CE-4B96D9ACC642}"/>
    <cellStyle name="Note 2 23 4 2 2 2" xfId="24044" xr:uid="{ABADFB78-DAF0-4C0F-8201-C0EEB0AEE954}"/>
    <cellStyle name="Note 2 23 4 2 3" xfId="24045" xr:uid="{B60BE708-9DD4-4127-B785-9EC650A2F009}"/>
    <cellStyle name="Note 2 23 4 2 4" xfId="24042" xr:uid="{D7A2576F-EB0C-4D63-B0B0-5A7A0281F9BA}"/>
    <cellStyle name="Note 2 23 4 3" xfId="24046" xr:uid="{0B0D3D32-013B-4A7E-827C-35D38E368882}"/>
    <cellStyle name="Note 2 23 4 3 2" xfId="24047" xr:uid="{DA50F5B1-8F16-403D-954D-F6611A522895}"/>
    <cellStyle name="Note 2 23 4 4" xfId="24048" xr:uid="{9D98295C-EA8C-4FAB-8923-D5A688FCE27B}"/>
    <cellStyle name="Note 2 23 4 4 2" xfId="24049" xr:uid="{BBBF8C41-1057-4BD4-AB07-4C11C4565072}"/>
    <cellStyle name="Note 2 23 4 5" xfId="24050" xr:uid="{2E6EF330-A7EF-49CE-8BA7-C4137F914C82}"/>
    <cellStyle name="Note 2 23 4 5 2" xfId="24051" xr:uid="{CF10111D-ADBC-471A-AF86-E709B5403DBE}"/>
    <cellStyle name="Note 2 23 4 6" xfId="24052" xr:uid="{A7088136-2406-4003-B0A2-8E0DC1376312}"/>
    <cellStyle name="Note 2 23 4 7" xfId="24053" xr:uid="{376AABC9-45EE-4C69-BDD3-1E7ECB1C1918}"/>
    <cellStyle name="Note 2 23 4 8" xfId="24054" xr:uid="{8FA0DF85-D5B9-4D74-BFEB-0741E74BF057}"/>
    <cellStyle name="Note 2 23 4 9" xfId="7402" xr:uid="{09399E0E-3A1A-42A5-9AB3-3B3EE5F34780}"/>
    <cellStyle name="Note 2 23 5" xfId="3257" xr:uid="{F2E83CE4-D9D6-4B35-8D17-CAEE18E7A839}"/>
    <cellStyle name="Note 2 23 5 2" xfId="3258" xr:uid="{7DE385B6-E5D8-48EC-A8FF-BBD2D7DAF798}"/>
    <cellStyle name="Note 2 23 5 2 2" xfId="24056" xr:uid="{85F70E60-15C3-4EE2-9437-0A52F57F5700}"/>
    <cellStyle name="Note 2 23 5 2 3" xfId="24055" xr:uid="{C62F05CD-264B-4F3B-B826-F880945B17B3}"/>
    <cellStyle name="Note 2 23 5 3" xfId="24057" xr:uid="{D6780EA4-B82E-42DA-ADAD-D12472A37F99}"/>
    <cellStyle name="Note 2 23 5 3 2" xfId="24058" xr:uid="{E0818354-4EF3-4EAB-9B1D-E1B737890D1D}"/>
    <cellStyle name="Note 2 23 5 4" xfId="24059" xr:uid="{ECDD0762-E9E4-4A3C-97C7-D3ADBAA73370}"/>
    <cellStyle name="Note 2 23 5 4 2" xfId="24060" xr:uid="{39150779-7C8A-418D-A651-63353DC38682}"/>
    <cellStyle name="Note 2 23 5 5" xfId="24061" xr:uid="{A8555D55-1BF0-4F9A-B4AB-14C288E4BD1B}"/>
    <cellStyle name="Note 2 23 5 6" xfId="24062" xr:uid="{F8010888-84F3-43C1-8D56-B9C7DC0E0106}"/>
    <cellStyle name="Note 2 23 5 7" xfId="24063" xr:uid="{4698A156-0911-407B-A42E-0611A326DCF1}"/>
    <cellStyle name="Note 2 23 5 8" xfId="7403" xr:uid="{E5776397-F870-459D-B4F6-4E7DC17FAD7A}"/>
    <cellStyle name="Note 2 23 6" xfId="3259" xr:uid="{7FA08BD1-5522-4D88-B40D-527E26009418}"/>
    <cellStyle name="Note 2 23 6 2" xfId="3260" xr:uid="{7155C400-FBB0-4CAB-BE3D-F46DC5C378A8}"/>
    <cellStyle name="Note 2 23 6 2 2" xfId="24065" xr:uid="{7BC3F166-5C8B-4B04-B4F1-E7E146EC7722}"/>
    <cellStyle name="Note 2 23 6 2 3" xfId="24064" xr:uid="{DA3C04FD-3EF1-41C8-89EC-4CF390AC0AF1}"/>
    <cellStyle name="Note 2 23 6 3" xfId="24066" xr:uid="{FC7A80E1-8409-4ED8-A26C-5D1DE7433D59}"/>
    <cellStyle name="Note 2 23 6 3 2" xfId="24067" xr:uid="{1D807EE7-B701-42C0-A3AE-D3EA3B17DC11}"/>
    <cellStyle name="Note 2 23 6 4" xfId="24068" xr:uid="{EDDDED5E-E5D3-461D-A25A-8ECE46CF71BB}"/>
    <cellStyle name="Note 2 23 6 5" xfId="24069" xr:uid="{5D186E43-752F-4BD8-8450-8A4731EDE6FA}"/>
    <cellStyle name="Note 2 23 6 6" xfId="24070" xr:uid="{3E538EBA-A340-4BEA-99BD-1ED1E98D9161}"/>
    <cellStyle name="Note 2 23 6 7" xfId="7404" xr:uid="{3F53C6F9-628E-4F15-BF4E-115A26058DE6}"/>
    <cellStyle name="Note 2 23 7" xfId="3261" xr:uid="{CB9ADD8A-4FB9-4908-9CE1-60BDED623239}"/>
    <cellStyle name="Note 2 23 7 2" xfId="3262" xr:uid="{99B23DB2-E745-40E5-8BD4-453FACA9B77A}"/>
    <cellStyle name="Note 2 23 7 2 2" xfId="24072" xr:uid="{144652C6-4FAF-4D5A-89A7-04D0FF444099}"/>
    <cellStyle name="Note 2 23 7 2 3" xfId="24071" xr:uid="{F082A2AC-E470-42E8-A4A7-49A1BB647BF9}"/>
    <cellStyle name="Note 2 23 7 3" xfId="24073" xr:uid="{FA9D5AC6-FC36-4A7D-ABE1-ABFC6FAC1B38}"/>
    <cellStyle name="Note 2 23 7 4" xfId="24074" xr:uid="{0A5ECF7C-D988-4083-83B5-26C975BA585A}"/>
    <cellStyle name="Note 2 23 7 5" xfId="24075" xr:uid="{C9043117-3F0C-4551-8E7E-B263185C8481}"/>
    <cellStyle name="Note 2 23 7 6" xfId="7405" xr:uid="{84A86061-9E50-471A-B3F1-92FD777D45E6}"/>
    <cellStyle name="Note 2 23 8" xfId="3263" xr:uid="{431E5CCD-036A-459A-80BB-CA1339AB9912}"/>
    <cellStyle name="Note 2 23 8 2" xfId="24077" xr:uid="{3CAB607E-58E4-4F3E-9004-7E9F91CD9F65}"/>
    <cellStyle name="Note 2 23 8 3" xfId="24076" xr:uid="{D621DA33-7304-4B4D-83AE-4289EB544426}"/>
    <cellStyle name="Note 2 23 9" xfId="5444" xr:uid="{466421E2-EBF0-4E0A-9FA8-6E46012C66EE}"/>
    <cellStyle name="Note 2 23 9 2" xfId="24078" xr:uid="{3C43899A-0BBC-485D-A4A8-F7239987D44F}"/>
    <cellStyle name="Note 2 24" xfId="3264" xr:uid="{3EA8924D-78E2-4EDC-BB54-E87458D523F0}"/>
    <cellStyle name="Note 2 24 2" xfId="3265" xr:uid="{4AD6D2C1-1D12-46BC-8F81-F6A78EC88F5F}"/>
    <cellStyle name="Note 2 24 2 2" xfId="24080" xr:uid="{9AE4A8FA-17BE-4FF2-95A5-BEA547A3819E}"/>
    <cellStyle name="Note 2 24 2 2 2" xfId="24081" xr:uid="{3047AABF-770E-45D6-A0AE-D42EBA9B3059}"/>
    <cellStyle name="Note 2 24 2 3" xfId="24082" xr:uid="{5E3F41BB-5632-4883-89E0-87C760BD7504}"/>
    <cellStyle name="Note 2 24 2 4" xfId="24079" xr:uid="{D11A8878-B6A2-414C-8D59-A93B198A24CF}"/>
    <cellStyle name="Note 2 24 3" xfId="24083" xr:uid="{E94E47E0-3C9E-4724-822E-811A65CF4F0D}"/>
    <cellStyle name="Note 2 24 3 2" xfId="24084" xr:uid="{32391230-99E9-42FC-9E7A-5DA0C55732A7}"/>
    <cellStyle name="Note 2 24 4" xfId="24085" xr:uid="{EB626663-95FA-4331-8FA6-D436874D2900}"/>
    <cellStyle name="Note 2 24 4 2" xfId="24086" xr:uid="{14521D11-3B3C-4704-A057-0B9F33AB7C58}"/>
    <cellStyle name="Note 2 24 5" xfId="24087" xr:uid="{1CE169D0-5A49-433E-B5DE-1AE8C807283D}"/>
    <cellStyle name="Note 2 24 5 2" xfId="24088" xr:uid="{250C33A1-3782-4AB4-9441-4AEF4938748A}"/>
    <cellStyle name="Note 2 24 6" xfId="24089" xr:uid="{4028D2AC-5B0B-4923-B725-54551013B009}"/>
    <cellStyle name="Note 2 24 7" xfId="24090" xr:uid="{3BBA7C87-EFC3-490F-827C-44970CD12F5F}"/>
    <cellStyle name="Note 2 24 8" xfId="24091" xr:uid="{A321E74E-DA62-4DD4-BBFB-8738B5D55571}"/>
    <cellStyle name="Note 2 24 9" xfId="7406" xr:uid="{B6A2699B-1676-42BE-9937-FD644F014645}"/>
    <cellStyle name="Note 2 25" xfId="3266" xr:uid="{ADF1F6CE-FD74-48B1-BF0C-4CE57A9346C3}"/>
    <cellStyle name="Note 2 25 2" xfId="3267" xr:uid="{2EC1BCAC-12AE-494B-88E0-061BE5B1F9A3}"/>
    <cellStyle name="Note 2 25 2 2" xfId="24093" xr:uid="{9E9AA138-017D-4BB7-AD1E-7AB8DCEF0813}"/>
    <cellStyle name="Note 2 25 2 2 2" xfId="24094" xr:uid="{B835D983-3480-4FB8-91D7-C26745140D38}"/>
    <cellStyle name="Note 2 25 2 3" xfId="24095" xr:uid="{B0F5D1CA-A3A0-428D-972A-4F9E7DB5DCEA}"/>
    <cellStyle name="Note 2 25 2 4" xfId="24092" xr:uid="{B1EA7AF7-4990-4BDA-9596-A433EF7BEA77}"/>
    <cellStyle name="Note 2 25 3" xfId="24096" xr:uid="{7C0C15E3-A16F-4A19-B31D-3A1E7CBECEA0}"/>
    <cellStyle name="Note 2 25 3 2" xfId="24097" xr:uid="{2DE759DA-82E8-47CC-80D8-AF6F2F0F6CE8}"/>
    <cellStyle name="Note 2 25 4" xfId="24098" xr:uid="{171F8C81-C7E5-426D-98B9-24461D3B8CBA}"/>
    <cellStyle name="Note 2 25 4 2" xfId="24099" xr:uid="{2EDF2065-3E7A-4692-9C98-9C899094D3BA}"/>
    <cellStyle name="Note 2 25 5" xfId="24100" xr:uid="{BD3DDB35-2E1E-4C2C-BACC-8E612C8FCD8C}"/>
    <cellStyle name="Note 2 25 5 2" xfId="24101" xr:uid="{EB2077AF-B260-4FA3-8C99-E1971076F555}"/>
    <cellStyle name="Note 2 25 6" xfId="24102" xr:uid="{D1DEBA4F-FD8D-4984-86DD-F57796A12E50}"/>
    <cellStyle name="Note 2 25 7" xfId="24103" xr:uid="{D8A6E016-FD74-46EC-86E7-E082AB389373}"/>
    <cellStyle name="Note 2 25 8" xfId="24104" xr:uid="{389D53A3-5338-4BEA-941B-462DD33F7BFC}"/>
    <cellStyle name="Note 2 25 9" xfId="7407" xr:uid="{63ADED6C-2EC9-434E-90B3-1439D06420E4}"/>
    <cellStyle name="Note 2 26" xfId="3268" xr:uid="{14BA86AD-8987-4A86-80D6-A701AB0D9EC0}"/>
    <cellStyle name="Note 2 26 2" xfId="3269" xr:uid="{085B5921-1817-402D-AE04-BAE30113249D}"/>
    <cellStyle name="Note 2 26 2 2" xfId="24106" xr:uid="{99762C2C-CC69-4E88-B4D4-B0E1575CC9B0}"/>
    <cellStyle name="Note 2 26 2 2 2" xfId="24107" xr:uid="{6772CDD3-DC92-4D18-9A15-40412C48DE1F}"/>
    <cellStyle name="Note 2 26 2 3" xfId="24108" xr:uid="{A12E4898-F5D1-4E2E-8838-AE962695F1C0}"/>
    <cellStyle name="Note 2 26 2 4" xfId="24105" xr:uid="{1C1FCC4F-3034-4F6B-A933-11B22B703A6F}"/>
    <cellStyle name="Note 2 26 3" xfId="24109" xr:uid="{0EFED235-61AB-4848-A6F4-870C17C05F17}"/>
    <cellStyle name="Note 2 26 3 2" xfId="24110" xr:uid="{7EBB0E22-E4BF-433E-97A3-BC1A1ECE0342}"/>
    <cellStyle name="Note 2 26 4" xfId="24111" xr:uid="{1834F0A8-CBDE-4476-BD79-BD58BCF11334}"/>
    <cellStyle name="Note 2 26 4 2" xfId="24112" xr:uid="{155D8A50-D087-4ED4-B0BD-284538D1232B}"/>
    <cellStyle name="Note 2 26 5" xfId="24113" xr:uid="{30EF0906-A16C-4BE1-B77F-62D4ED8B88B9}"/>
    <cellStyle name="Note 2 26 5 2" xfId="24114" xr:uid="{C3EBDE07-A209-467A-882D-DCDB6B7BBF71}"/>
    <cellStyle name="Note 2 26 6" xfId="24115" xr:uid="{3825B653-67F1-4382-9AC3-C22389140122}"/>
    <cellStyle name="Note 2 26 7" xfId="24116" xr:uid="{933E6191-6825-43E6-AA63-3071CCDFAD53}"/>
    <cellStyle name="Note 2 26 8" xfId="24117" xr:uid="{4CEF52D8-5EAD-4FF7-9EEB-2CDCDDB908E8}"/>
    <cellStyle name="Note 2 26 9" xfId="7408" xr:uid="{04893EEE-0AEC-4493-A4A2-B8FD932180F3}"/>
    <cellStyle name="Note 2 27" xfId="3270" xr:uid="{2DC99CA5-C850-40F0-99E3-2460BF006E83}"/>
    <cellStyle name="Note 2 27 2" xfId="3271" xr:uid="{BA79D27D-2D6C-4D78-AB9A-74774C5FE51E}"/>
    <cellStyle name="Note 2 27 2 2" xfId="24119" xr:uid="{9B60C20C-2304-4740-8365-1E012A68BD11}"/>
    <cellStyle name="Note 2 27 2 2 2" xfId="24120" xr:uid="{CDF65BC2-EF44-4AEF-9CA5-453338ED4797}"/>
    <cellStyle name="Note 2 27 2 3" xfId="24121" xr:uid="{960A8C7D-88C9-49F5-AB09-6E6EFAC43E2C}"/>
    <cellStyle name="Note 2 27 2 4" xfId="24118" xr:uid="{E78D4279-1EB3-42D2-9082-1A0911271B57}"/>
    <cellStyle name="Note 2 27 3" xfId="24122" xr:uid="{31BE17A3-E03B-4F92-813A-A5FCE47176DC}"/>
    <cellStyle name="Note 2 27 3 2" xfId="24123" xr:uid="{678E3975-414F-488E-9D48-A4C9C4D341A2}"/>
    <cellStyle name="Note 2 27 4" xfId="24124" xr:uid="{EBCECA5C-2BB5-4771-984F-3C3747BFC4A2}"/>
    <cellStyle name="Note 2 27 4 2" xfId="24125" xr:uid="{05E55DC9-FA97-4EE5-874E-FB129B113C65}"/>
    <cellStyle name="Note 2 27 5" xfId="24126" xr:uid="{700E4A91-1D67-4EAC-A661-BC2F31F1E4AA}"/>
    <cellStyle name="Note 2 27 5 2" xfId="24127" xr:uid="{F5704DBB-8F4A-498C-B93E-A96C02D4C7D8}"/>
    <cellStyle name="Note 2 27 6" xfId="24128" xr:uid="{E5E5136C-09E6-483E-8176-6170352584FC}"/>
    <cellStyle name="Note 2 27 7" xfId="24129" xr:uid="{48777A49-3164-4D1D-95D3-72DA3F62BD6A}"/>
    <cellStyle name="Note 2 27 8" xfId="24130" xr:uid="{8AA5FCBF-A644-4A5D-93D3-E1266B43F02B}"/>
    <cellStyle name="Note 2 27 9" xfId="7409" xr:uid="{AE3284A4-AC82-40FD-8C16-B11A90521B55}"/>
    <cellStyle name="Note 2 28" xfId="3272" xr:uid="{E5A9B396-233C-4BFF-969A-FE1BDFC86088}"/>
    <cellStyle name="Note 2 28 2" xfId="3273" xr:uid="{496F77CB-3FEF-4397-A512-BFF4EFE6782B}"/>
    <cellStyle name="Note 2 28 2 2" xfId="24132" xr:uid="{8ADD31FF-8D5D-4D56-89A6-77FE87FEDCE5}"/>
    <cellStyle name="Note 2 28 2 3" xfId="24131" xr:uid="{28189702-980C-49B7-9B80-AD2EB4D60CFE}"/>
    <cellStyle name="Note 2 28 3" xfId="24133" xr:uid="{1EECAE9A-701F-4894-BDBB-533A93E2A6DD}"/>
    <cellStyle name="Note 2 28 3 2" xfId="24134" xr:uid="{233945FA-CD71-4793-A3F7-9123ED5F4188}"/>
    <cellStyle name="Note 2 28 4" xfId="24135" xr:uid="{4C0BF8E5-9187-4AE3-BF86-D06BF513E20C}"/>
    <cellStyle name="Note 2 28 4 2" xfId="24136" xr:uid="{4B21AAE2-98BD-4893-9E0C-1775622C99C8}"/>
    <cellStyle name="Note 2 28 5" xfId="24137" xr:uid="{A14A7A1C-155E-40F8-81B9-F120A8862BAC}"/>
    <cellStyle name="Note 2 28 6" xfId="24138" xr:uid="{AADA4F3A-1718-4468-9D73-ABF417BDA7F9}"/>
    <cellStyle name="Note 2 28 7" xfId="24139" xr:uid="{2CCDF56D-379E-4554-ACC3-AF7587A18A9D}"/>
    <cellStyle name="Note 2 28 8" xfId="7410" xr:uid="{B43DFC97-6BA7-4145-A40F-FD2E020A21F7}"/>
    <cellStyle name="Note 2 29" xfId="3274" xr:uid="{0639C465-F7E6-42F5-81E4-2AC1F685C629}"/>
    <cellStyle name="Note 2 29 2" xfId="3275" xr:uid="{3E4A8B4F-EF2B-44A3-A87D-591A8E1779E2}"/>
    <cellStyle name="Note 2 29 2 2" xfId="24141" xr:uid="{4D1CFF18-B96B-4252-BA42-9159C18B9CF6}"/>
    <cellStyle name="Note 2 29 2 3" xfId="24140" xr:uid="{478BFB5A-57C3-4708-8E2D-52F887E4B1FB}"/>
    <cellStyle name="Note 2 29 3" xfId="24142" xr:uid="{5C88FBC1-33C3-4791-A2C2-40DA19685ED8}"/>
    <cellStyle name="Note 2 29 3 2" xfId="24143" xr:uid="{541B100B-18E9-428F-A078-C39AB240D879}"/>
    <cellStyle name="Note 2 29 4" xfId="24144" xr:uid="{6C556613-8F15-4C27-B055-5B2F167964B3}"/>
    <cellStyle name="Note 2 29 4 2" xfId="24145" xr:uid="{7B310242-924F-4680-A58A-5CD4ED011940}"/>
    <cellStyle name="Note 2 29 5" xfId="24146" xr:uid="{A67ACB4F-0320-425A-9416-ECBD6259BC6E}"/>
    <cellStyle name="Note 2 29 6" xfId="24147" xr:uid="{BD2939B4-FFF0-47D4-9876-AE1E517A53FE}"/>
    <cellStyle name="Note 2 29 7" xfId="24148" xr:uid="{425C9D00-C338-473E-B7DA-9B3DBC022442}"/>
    <cellStyle name="Note 2 29 8" xfId="7411" xr:uid="{131FABCE-29B6-4F78-B180-AC3A3A89E155}"/>
    <cellStyle name="Note 2 3" xfId="3276" xr:uid="{BEE7EAAA-66E3-4C95-BBA6-904C174DD2A6}"/>
    <cellStyle name="Note 2 3 10" xfId="5640" xr:uid="{D2FB829A-4AB1-4B38-990C-1BF47034AD52}"/>
    <cellStyle name="Note 2 3 10 2" xfId="24149" xr:uid="{649A80D7-7E15-4151-80C3-A942732D7207}"/>
    <cellStyle name="Note 2 3 11" xfId="6025" xr:uid="{F59C2298-03AC-4D79-A1AE-6A14549E1627}"/>
    <cellStyle name="Note 2 3 11 2" xfId="24150" xr:uid="{54F8AAC6-78A4-4F31-A0EB-498C5BEA8CD7}"/>
    <cellStyle name="Note 2 3 12" xfId="6204" xr:uid="{BB30D056-A8F5-4F39-A313-D1050F058684}"/>
    <cellStyle name="Note 2 3 12 2" xfId="24151" xr:uid="{96640A99-99A9-4A26-84B5-B17C6FB64D9E}"/>
    <cellStyle name="Note 2 3 2" xfId="3277" xr:uid="{20B26DC0-73C6-4494-98AD-38CE05FE3B22}"/>
    <cellStyle name="Note 2 3 2 2" xfId="3278" xr:uid="{5F634FB9-A9D3-46AD-823D-1F82436CFC41}"/>
    <cellStyle name="Note 2 3 2 2 2" xfId="24153" xr:uid="{C67D1733-11DA-4C4E-8F87-65E7314F3301}"/>
    <cellStyle name="Note 2 3 2 2 2 2" xfId="24154" xr:uid="{053BA11D-B4BF-4A2D-9F67-CC74113EA9A2}"/>
    <cellStyle name="Note 2 3 2 2 3" xfId="24155" xr:uid="{9A122E0E-0D14-451E-9552-AAA2735249F4}"/>
    <cellStyle name="Note 2 3 2 2 4" xfId="24152" xr:uid="{8B645317-8F25-41E1-8BD5-8AAA27AFADE3}"/>
    <cellStyle name="Note 2 3 2 3" xfId="24156" xr:uid="{8FAAA6B8-24EA-4A7E-B326-7ED393759816}"/>
    <cellStyle name="Note 2 3 2 3 2" xfId="24157" xr:uid="{08764064-6FD3-4ECB-B60B-0ED1ADCCF83B}"/>
    <cellStyle name="Note 2 3 2 4" xfId="24158" xr:uid="{ECE8EFA8-EC57-4618-83FB-DD76BBF96C5B}"/>
    <cellStyle name="Note 2 3 2 4 2" xfId="24159" xr:uid="{CA54F554-E591-4A5A-BC68-2E508281EE6F}"/>
    <cellStyle name="Note 2 3 2 5" xfId="24160" xr:uid="{99648C82-0A0E-4AC3-ADF5-572A105C1090}"/>
    <cellStyle name="Note 2 3 2 5 2" xfId="24161" xr:uid="{A1E88837-F573-42E8-BED1-B895EE3B4ECF}"/>
    <cellStyle name="Note 2 3 2 6" xfId="24162" xr:uid="{9BDEFE0D-124A-4380-A1E1-2E1705E4964E}"/>
    <cellStyle name="Note 2 3 2 7" xfId="24163" xr:uid="{789F0867-8A1C-4F80-B7A0-1DCCE97A256B}"/>
    <cellStyle name="Note 2 3 2 8" xfId="24164" xr:uid="{8C32671F-C7AD-4C6C-8A9B-DD9BA552E5E7}"/>
    <cellStyle name="Note 2 3 2 9" xfId="7412" xr:uid="{C952AB48-89D5-47D1-90E5-40F7DCA1893C}"/>
    <cellStyle name="Note 2 3 3" xfId="3279" xr:uid="{95C4BA6F-ED0B-4D47-9AC4-4D5BFF5305B8}"/>
    <cellStyle name="Note 2 3 3 2" xfId="3280" xr:uid="{8DDB273E-B46A-4B84-AC41-C144511C6D7A}"/>
    <cellStyle name="Note 2 3 3 2 2" xfId="24166" xr:uid="{713DD570-1AEF-4DC6-805F-3CAB85D12FB6}"/>
    <cellStyle name="Note 2 3 3 2 2 2" xfId="24167" xr:uid="{D10AF742-9C2F-4F04-9685-F2C6AA19B968}"/>
    <cellStyle name="Note 2 3 3 2 3" xfId="24168" xr:uid="{C3CF54C0-33DF-4BFE-843E-5A8E0216BA75}"/>
    <cellStyle name="Note 2 3 3 2 4" xfId="24165" xr:uid="{B864BD87-D4A3-4B8E-8828-9F45D8EDAF9C}"/>
    <cellStyle name="Note 2 3 3 3" xfId="24169" xr:uid="{244F52D2-6369-4BAA-AA76-DC959ADC3353}"/>
    <cellStyle name="Note 2 3 3 3 2" xfId="24170" xr:uid="{EBDBA15E-6BD5-46E1-9F69-B45CD3CA1268}"/>
    <cellStyle name="Note 2 3 3 4" xfId="24171" xr:uid="{848A9C6D-DBA5-4E55-8ED0-B9E984B6233F}"/>
    <cellStyle name="Note 2 3 3 4 2" xfId="24172" xr:uid="{BB11F809-5A75-4115-8365-0B1C7B92CA76}"/>
    <cellStyle name="Note 2 3 3 5" xfId="24173" xr:uid="{4D6D6660-FEAA-4D3C-8D94-4200EE6BC8A3}"/>
    <cellStyle name="Note 2 3 3 5 2" xfId="24174" xr:uid="{39302D6A-3E32-4A91-969D-05B46B2CAEB8}"/>
    <cellStyle name="Note 2 3 3 6" xfId="24175" xr:uid="{CEB6A2EA-D848-4EE0-B43A-04F07169A077}"/>
    <cellStyle name="Note 2 3 3 7" xfId="24176" xr:uid="{C557CFC9-E4F8-4930-996D-42B8EBBA2417}"/>
    <cellStyle name="Note 2 3 3 8" xfId="24177" xr:uid="{0BFF33C0-508A-48E9-AE85-F35C3C0D14AB}"/>
    <cellStyle name="Note 2 3 3 9" xfId="7413" xr:uid="{BE1F1818-81F0-4214-A6B4-17C8E16D5D4D}"/>
    <cellStyle name="Note 2 3 4" xfId="3281" xr:uid="{BA30CB8F-F524-4A65-A4FC-B693D4E416E5}"/>
    <cellStyle name="Note 2 3 4 2" xfId="3282" xr:uid="{366AC4D8-A8D3-4F26-BD21-354380217F47}"/>
    <cellStyle name="Note 2 3 4 2 2" xfId="24179" xr:uid="{34C2119A-7900-4AFE-A651-83BE82ADD381}"/>
    <cellStyle name="Note 2 3 4 2 2 2" xfId="24180" xr:uid="{039411C6-EC45-46FE-9D5D-0231C0E68A58}"/>
    <cellStyle name="Note 2 3 4 2 3" xfId="24181" xr:uid="{5FA88E0F-984B-48FA-88EC-73A375B99917}"/>
    <cellStyle name="Note 2 3 4 2 4" xfId="24178" xr:uid="{F6CE3513-112C-45B5-AD89-A8A81DD4454A}"/>
    <cellStyle name="Note 2 3 4 3" xfId="24182" xr:uid="{06AA84F7-2731-401A-B17F-DCB05DD4A210}"/>
    <cellStyle name="Note 2 3 4 3 2" xfId="24183" xr:uid="{7A5B1905-CED9-4845-89B3-3EC6575C7904}"/>
    <cellStyle name="Note 2 3 4 4" xfId="24184" xr:uid="{9276EF70-897D-4755-97BB-08AD9BAEFA07}"/>
    <cellStyle name="Note 2 3 4 4 2" xfId="24185" xr:uid="{253C9A48-8425-45EE-B722-449771365014}"/>
    <cellStyle name="Note 2 3 4 5" xfId="24186" xr:uid="{71EE0AA0-47A0-4E15-AA7B-8B1858ACDDAC}"/>
    <cellStyle name="Note 2 3 4 5 2" xfId="24187" xr:uid="{FD229D62-03A1-4737-9853-CD4E16B09560}"/>
    <cellStyle name="Note 2 3 4 6" xfId="24188" xr:uid="{12018701-184D-469C-A1A1-1D991B77850E}"/>
    <cellStyle name="Note 2 3 4 7" xfId="24189" xr:uid="{B2686311-7D52-40C9-8657-1839117F2F66}"/>
    <cellStyle name="Note 2 3 4 8" xfId="24190" xr:uid="{8C748651-9E6E-4C75-A514-BF6160171B50}"/>
    <cellStyle name="Note 2 3 4 9" xfId="7414" xr:uid="{1A093CE5-B9D2-467A-9CE5-B455C6FE62AB}"/>
    <cellStyle name="Note 2 3 5" xfId="3283" xr:uid="{1EA53B94-2E6D-469F-A240-3F957E158347}"/>
    <cellStyle name="Note 2 3 5 2" xfId="3284" xr:uid="{F8A3C3D8-2AC5-430A-AD95-9AB1358721CF}"/>
    <cellStyle name="Note 2 3 5 2 2" xfId="24192" xr:uid="{988AD1AF-2EEF-4332-B9F5-CA79FA95E427}"/>
    <cellStyle name="Note 2 3 5 2 3" xfId="24191" xr:uid="{66BE8260-8008-46BD-86E1-C9203CD6DFD9}"/>
    <cellStyle name="Note 2 3 5 3" xfId="24193" xr:uid="{9D5A1985-1005-47C2-9060-BB5E1DB5DDEF}"/>
    <cellStyle name="Note 2 3 5 3 2" xfId="24194" xr:uid="{DDF0E1A7-D966-4C49-AC99-7066AF6415F4}"/>
    <cellStyle name="Note 2 3 5 4" xfId="24195" xr:uid="{6F8BB67F-49A9-42DC-92C5-AC1122F9D3E7}"/>
    <cellStyle name="Note 2 3 5 4 2" xfId="24196" xr:uid="{895D1563-CEDB-47FB-8711-818948E80E4D}"/>
    <cellStyle name="Note 2 3 5 5" xfId="24197" xr:uid="{9919569A-1AFB-4692-89B8-2BCF3519C765}"/>
    <cellStyle name="Note 2 3 5 6" xfId="24198" xr:uid="{8D66A46F-18B3-44C4-8D3D-1621715B41B7}"/>
    <cellStyle name="Note 2 3 5 7" xfId="24199" xr:uid="{CA2ACC6E-BA01-4D2C-AF46-55377879EA94}"/>
    <cellStyle name="Note 2 3 5 8" xfId="7415" xr:uid="{C8E63991-A5ED-4A47-A0E2-335AFE2AD918}"/>
    <cellStyle name="Note 2 3 6" xfId="3285" xr:uid="{5E2BE935-76E1-4D64-8B22-AFFA280CA413}"/>
    <cellStyle name="Note 2 3 6 2" xfId="3286" xr:uid="{A524BC84-6494-40DB-AF50-5E58549C7E8E}"/>
    <cellStyle name="Note 2 3 6 2 2" xfId="24201" xr:uid="{C44184D8-0E04-483F-8612-39687B94B34D}"/>
    <cellStyle name="Note 2 3 6 2 3" xfId="24200" xr:uid="{22F69CEF-313B-4A03-84DC-73E64D82A5DC}"/>
    <cellStyle name="Note 2 3 6 3" xfId="24202" xr:uid="{EE8E33C0-2017-46CD-A694-3FF600F62933}"/>
    <cellStyle name="Note 2 3 6 3 2" xfId="24203" xr:uid="{602685D8-592B-4066-802C-CDC144358E74}"/>
    <cellStyle name="Note 2 3 6 4" xfId="24204" xr:uid="{DD807CD6-D306-4D4E-8BB8-84E17CFAD368}"/>
    <cellStyle name="Note 2 3 6 4 2" xfId="24205" xr:uid="{8EB896DF-EEB1-4C5A-B842-AF7ABE19EB37}"/>
    <cellStyle name="Note 2 3 6 5" xfId="24206" xr:uid="{C47EF830-3EE6-4062-A381-1C2280FA8EE5}"/>
    <cellStyle name="Note 2 3 6 6" xfId="24207" xr:uid="{03AC64B1-90B1-4F4C-B43A-3918B6ADB6C7}"/>
    <cellStyle name="Note 2 3 6 7" xfId="24208" xr:uid="{1B6DB3EC-5C27-42F5-B780-53E7650EB0EA}"/>
    <cellStyle name="Note 2 3 6 8" xfId="7416" xr:uid="{E41B898F-95AA-4345-BBA9-E04FAB7AA8A3}"/>
    <cellStyle name="Note 2 3 7" xfId="3287" xr:uid="{DC263B09-BEEC-4197-AC33-AB623631A6EF}"/>
    <cellStyle name="Note 2 3 7 2" xfId="3288" xr:uid="{408F17CA-027D-4F51-A81A-7270AF2B4C76}"/>
    <cellStyle name="Note 2 3 7 2 2" xfId="24210" xr:uid="{CFE4FAF7-01C1-4677-9C34-2BB442F4C106}"/>
    <cellStyle name="Note 2 3 7 2 3" xfId="24209" xr:uid="{086EEB9E-49C1-4F85-AF2A-0BC61542DE0A}"/>
    <cellStyle name="Note 2 3 7 3" xfId="24211" xr:uid="{A640CBAE-C0CF-4501-913C-07077F532422}"/>
    <cellStyle name="Note 2 3 7 3 2" xfId="24212" xr:uid="{4DFD2CBA-6325-4C70-B007-306B25E1BCBE}"/>
    <cellStyle name="Note 2 3 7 4" xfId="24213" xr:uid="{770B9AF5-0FAF-4791-9D9E-B1D2F0838131}"/>
    <cellStyle name="Note 2 3 7 5" xfId="24214" xr:uid="{2ED6DC5C-0854-4240-AD3F-CAF15A4E5835}"/>
    <cellStyle name="Note 2 3 7 6" xfId="24215" xr:uid="{A3B9BF76-7DFC-4F79-9767-635AEE16F3BC}"/>
    <cellStyle name="Note 2 3 7 7" xfId="7417" xr:uid="{F87E06B4-D88F-4EB7-800B-B5FF16FE2393}"/>
    <cellStyle name="Note 2 3 8" xfId="3289" xr:uid="{B1180A71-6659-4897-85F7-A3AE9325EF6D}"/>
    <cellStyle name="Note 2 3 8 2" xfId="24217" xr:uid="{2F37B124-89F0-4737-9E14-3317E706442B}"/>
    <cellStyle name="Note 2 3 8 2 2" xfId="24218" xr:uid="{5675BA2A-C046-40AD-9BDA-5924DF6D9B25}"/>
    <cellStyle name="Note 2 3 8 3" xfId="24219" xr:uid="{ACCC0A4E-EED9-4E46-959C-762E6FF881D1}"/>
    <cellStyle name="Note 2 3 8 4" xfId="24220" xr:uid="{D7893FCA-FC4F-4C27-95B5-8B40DFE7A9A7}"/>
    <cellStyle name="Note 2 3 8 5" xfId="24216" xr:uid="{85300CD7-0069-4657-981C-8E0506664EFF}"/>
    <cellStyle name="Note 2 3 9" xfId="5445" xr:uid="{D8A8808C-63F4-464A-B790-A548345E8C8D}"/>
    <cellStyle name="Note 2 3 9 2" xfId="24222" xr:uid="{7B47448B-B22B-458D-A6F8-B5F35C786E39}"/>
    <cellStyle name="Note 2 3 9 2 2" xfId="24223" xr:uid="{8380A752-D6AF-44E5-90D7-6D26B3B7B690}"/>
    <cellStyle name="Note 2 3 9 3" xfId="24224" xr:uid="{DF658075-02E1-4978-95C6-774236D5AE36}"/>
    <cellStyle name="Note 2 3 9 4" xfId="24225" xr:uid="{F0AEDA0B-AB8C-411B-8666-54EA12435CA2}"/>
    <cellStyle name="Note 2 3 9 5" xfId="24221" xr:uid="{3BDDE54A-ED52-4226-889C-079D447A2711}"/>
    <cellStyle name="Note 2 30" xfId="3290" xr:uid="{833359C5-5E8A-4BFE-A053-2E5FC13DD3F9}"/>
    <cellStyle name="Note 2 30 2" xfId="3291" xr:uid="{CB005DA5-269D-444A-8744-E83210FB31D9}"/>
    <cellStyle name="Note 2 30 2 2" xfId="24227" xr:uid="{E1AC3A3C-50EA-4FF1-8BA1-2F0D068C4B80}"/>
    <cellStyle name="Note 2 30 2 3" xfId="24226" xr:uid="{6666DE96-20C3-4031-B4AD-5DAE2993722A}"/>
    <cellStyle name="Note 2 30 3" xfId="24228" xr:uid="{11B81DDA-C65F-40E6-842B-28DAD2FD35F4}"/>
    <cellStyle name="Note 2 30 3 2" xfId="24229" xr:uid="{E8FF7692-29CE-4306-BF50-371EC1903223}"/>
    <cellStyle name="Note 2 30 4" xfId="24230" xr:uid="{10699EF8-B242-4BEB-8EC4-81F072F30922}"/>
    <cellStyle name="Note 2 30 4 2" xfId="24231" xr:uid="{AEF19C58-267E-4944-9AED-277F8712B1A8}"/>
    <cellStyle name="Note 2 30 5" xfId="24232" xr:uid="{6BF4F034-E83A-44D1-BC54-FE222F07A36E}"/>
    <cellStyle name="Note 2 30 6" xfId="24233" xr:uid="{F3955C94-D0AC-4946-B93C-D9C6450AE7C8}"/>
    <cellStyle name="Note 2 30 7" xfId="24234" xr:uid="{D49C8CE9-0915-48CD-AD76-67DB08D9DF0A}"/>
    <cellStyle name="Note 2 30 8" xfId="7418" xr:uid="{EA2EA6BD-BE00-4257-93DA-D66EB219FC49}"/>
    <cellStyle name="Note 2 31" xfId="3292" xr:uid="{3D8A8633-F1BA-4741-88B7-DDBD4784FC78}"/>
    <cellStyle name="Note 2 31 2" xfId="3293" xr:uid="{50959C57-81F8-46EF-89D1-0F931061DB36}"/>
    <cellStyle name="Note 2 31 2 2" xfId="24236" xr:uid="{25D6F030-5848-4716-9778-AC04E4F663ED}"/>
    <cellStyle name="Note 2 31 2 3" xfId="24235" xr:uid="{73899EF1-E22D-4730-871C-A4805EE3AD19}"/>
    <cellStyle name="Note 2 31 3" xfId="24237" xr:uid="{2429ED6E-9131-44EC-AFB4-B285FB2080F9}"/>
    <cellStyle name="Note 2 31 3 2" xfId="24238" xr:uid="{22EB4306-0B10-4C4C-A4A4-B52C83B58049}"/>
    <cellStyle name="Note 2 31 4" xfId="24239" xr:uid="{F3B1585E-0444-4E84-BBB9-E3C817104F5D}"/>
    <cellStyle name="Note 2 31 4 2" xfId="24240" xr:uid="{633C7DC5-82FA-4B7E-ACA4-4EA2B9E820E3}"/>
    <cellStyle name="Note 2 31 5" xfId="24241" xr:uid="{A3B7C1CC-1739-4BD5-9D41-B4AB6C22F00A}"/>
    <cellStyle name="Note 2 31 6" xfId="24242" xr:uid="{9FE6E439-B938-40D2-9498-565452A65119}"/>
    <cellStyle name="Note 2 31 7" xfId="24243" xr:uid="{A9F7F6A1-5AF0-41CD-9C5D-AF26D4EDD08C}"/>
    <cellStyle name="Note 2 31 8" xfId="7419" xr:uid="{FE6B15A0-97D2-484B-89B2-5841F910DAFA}"/>
    <cellStyle name="Note 2 32" xfId="3294" xr:uid="{E80B1F7C-D244-4B16-A8AA-F4046275DFCC}"/>
    <cellStyle name="Note 2 32 2" xfId="3295" xr:uid="{C9B89675-C5B6-4AD1-B1E9-98F451AC7302}"/>
    <cellStyle name="Note 2 32 2 2" xfId="24245" xr:uid="{DAE2E1C4-0FCA-4F46-A4A1-B31B244534C1}"/>
    <cellStyle name="Note 2 32 2 3" xfId="24244" xr:uid="{76B61583-4DED-418A-9ABC-491494EFA6E5}"/>
    <cellStyle name="Note 2 32 3" xfId="24246" xr:uid="{5AC80ADA-7E45-4808-9027-EE436BB45752}"/>
    <cellStyle name="Note 2 32 3 2" xfId="24247" xr:uid="{78CFF455-072C-4DD6-B7D5-0D239D5CF5DC}"/>
    <cellStyle name="Note 2 32 4" xfId="24248" xr:uid="{84A5BFCF-0F65-4B7B-92F9-18CBB7A1E348}"/>
    <cellStyle name="Note 2 32 4 2" xfId="24249" xr:uid="{D3FAFE0D-154F-4C23-810A-9812012A97D1}"/>
    <cellStyle name="Note 2 32 5" xfId="24250" xr:uid="{49EC6C30-BFAE-404D-9496-B4F33BA82A2F}"/>
    <cellStyle name="Note 2 32 6" xfId="24251" xr:uid="{0EEC41F1-739F-4C75-BDBD-6A199D0DE286}"/>
    <cellStyle name="Note 2 32 7" xfId="24252" xr:uid="{76CA0E2A-5ED2-4AB1-8730-8295E84A01CA}"/>
    <cellStyle name="Note 2 32 8" xfId="7420" xr:uid="{1A0E7FBF-8FC7-4067-815E-5B13E7FE97B4}"/>
    <cellStyle name="Note 2 33" xfId="3296" xr:uid="{7FBEFF65-0347-4384-B32B-B7A061FFD0CE}"/>
    <cellStyle name="Note 2 33 2" xfId="3297" xr:uid="{554EE616-5A97-4A52-9A3F-560536CEFA4C}"/>
    <cellStyle name="Note 2 33 2 2" xfId="24254" xr:uid="{64D34D9B-1186-4FB9-950B-80E3B1A221CC}"/>
    <cellStyle name="Note 2 33 2 3" xfId="24253" xr:uid="{52D2687E-B4B5-4AA5-B560-0BC45740BD78}"/>
    <cellStyle name="Note 2 33 3" xfId="24255" xr:uid="{93EB4A61-FDA1-4FA4-B153-D26099D641FD}"/>
    <cellStyle name="Note 2 33 3 2" xfId="24256" xr:uid="{55F7A636-4DA9-4561-B994-AF548B19A389}"/>
    <cellStyle name="Note 2 33 4" xfId="24257" xr:uid="{50E663C8-B42D-4F0B-8F62-5B8A45E9816C}"/>
    <cellStyle name="Note 2 33 4 2" xfId="24258" xr:uid="{1CDE96F1-39E4-4619-AFA6-AFD76B8685FA}"/>
    <cellStyle name="Note 2 33 5" xfId="24259" xr:uid="{D073677E-6F31-4868-AFC5-7ECAFF98F9D9}"/>
    <cellStyle name="Note 2 33 6" xfId="24260" xr:uid="{B460D036-15E1-416E-9DAF-86ABF33CFED7}"/>
    <cellStyle name="Note 2 33 7" xfId="24261" xr:uid="{FDAFA86B-A8A5-4226-B290-B5FC0B190E90}"/>
    <cellStyle name="Note 2 33 8" xfId="7421" xr:uid="{108F4D78-0FF3-42D8-A7FA-9181EC5ABB10}"/>
    <cellStyle name="Note 2 34" xfId="3298" xr:uid="{F703D04F-48DF-4BB4-A96C-8CE7B8EEF5A0}"/>
    <cellStyle name="Note 2 34 2" xfId="3299" xr:uid="{86E6415C-F2F2-476A-B4BA-2BDCF2004DDD}"/>
    <cellStyle name="Note 2 34 2 2" xfId="24263" xr:uid="{E65DDDD2-2E70-4F35-9A8A-15A818AD1E24}"/>
    <cellStyle name="Note 2 34 2 3" xfId="24262" xr:uid="{957A2228-AAC1-4AE8-818F-69A88A71B21B}"/>
    <cellStyle name="Note 2 34 3" xfId="24264" xr:uid="{A1835E1B-2EDA-4A89-B666-BE11E12EB89A}"/>
    <cellStyle name="Note 2 34 3 2" xfId="24265" xr:uid="{FA2CFACB-6A2E-4623-9803-C9F8CCB3C10E}"/>
    <cellStyle name="Note 2 34 4" xfId="24266" xr:uid="{DFCF0B51-1098-4AC4-9085-834A73825214}"/>
    <cellStyle name="Note 2 34 4 2" xfId="24267" xr:uid="{90B9EAF8-E2D9-4CB6-BB4B-7578E3AF939B}"/>
    <cellStyle name="Note 2 34 5" xfId="24268" xr:uid="{F355BDE1-9BE8-4345-AAED-5E8A72C80DEE}"/>
    <cellStyle name="Note 2 34 6" xfId="24269" xr:uid="{E51A2280-D9BF-4FD2-AF6B-0E64DCB75388}"/>
    <cellStyle name="Note 2 34 7" xfId="24270" xr:uid="{9714AC93-A152-4AB2-8472-AB81030E49B0}"/>
    <cellStyle name="Note 2 34 8" xfId="7422" xr:uid="{1947C604-00C6-4249-8184-D19803C7FDA9}"/>
    <cellStyle name="Note 2 35" xfId="3300" xr:uid="{56356809-0ABD-4E19-9F69-B03F773BD23E}"/>
    <cellStyle name="Note 2 35 2" xfId="3301" xr:uid="{1B431897-6690-476C-A705-1479528BAB8D}"/>
    <cellStyle name="Note 2 35 2 2" xfId="24272" xr:uid="{55F2099F-E1F6-4F8D-A1DD-6E054C707450}"/>
    <cellStyle name="Note 2 35 2 3" xfId="24271" xr:uid="{C959E744-FD30-41BF-B06C-5FF82E698DFB}"/>
    <cellStyle name="Note 2 35 3" xfId="24273" xr:uid="{9E37E8BE-6965-4E21-8494-80B28CC49C6E}"/>
    <cellStyle name="Note 2 35 3 2" xfId="24274" xr:uid="{2CE084E3-933E-4A76-940A-E6A399676B19}"/>
    <cellStyle name="Note 2 35 4" xfId="24275" xr:uid="{29CC8864-858B-4300-8EBD-124DC6632238}"/>
    <cellStyle name="Note 2 35 4 2" xfId="24276" xr:uid="{4412733B-082D-41D7-819A-3F9818722FEB}"/>
    <cellStyle name="Note 2 35 5" xfId="24277" xr:uid="{5D6F2303-7EA3-463B-A30A-2A1FDB737436}"/>
    <cellStyle name="Note 2 35 6" xfId="24278" xr:uid="{A5979164-D7DA-4790-8C38-3D35EBCF020C}"/>
    <cellStyle name="Note 2 35 7" xfId="24279" xr:uid="{9DCBD790-A77D-4F4D-9BBA-725CD3AE32C6}"/>
    <cellStyle name="Note 2 35 8" xfId="7423" xr:uid="{7766ECC2-E6FA-4D1E-BF78-0AC2EB7A5590}"/>
    <cellStyle name="Note 2 36" xfId="3302" xr:uid="{69C53235-5B84-4358-A99C-534C588B3337}"/>
    <cellStyle name="Note 2 36 2" xfId="3303" xr:uid="{191F51E2-220B-4B98-ABEE-53EB51E94C0E}"/>
    <cellStyle name="Note 2 36 2 2" xfId="24281" xr:uid="{5B223923-AF57-4B02-BA1F-7702EE280F02}"/>
    <cellStyle name="Note 2 36 2 3" xfId="24280" xr:uid="{A5BB9031-41DF-4B44-9AC6-D375CFA24CCB}"/>
    <cellStyle name="Note 2 36 3" xfId="24282" xr:uid="{C9FD6F64-716E-4437-BCDE-3DA598424049}"/>
    <cellStyle name="Note 2 36 3 2" xfId="24283" xr:uid="{78E52D90-7572-4EA2-A171-97F90DA8BDDE}"/>
    <cellStyle name="Note 2 36 4" xfId="24284" xr:uid="{62DD1F36-464A-49FA-ABF5-3FC5CB89A0D1}"/>
    <cellStyle name="Note 2 36 4 2" xfId="24285" xr:uid="{AC772589-4442-4246-A14F-9AE3EBBBFBA8}"/>
    <cellStyle name="Note 2 36 5" xfId="24286" xr:uid="{955834CF-5792-4705-AB96-55295AB83E36}"/>
    <cellStyle name="Note 2 36 6" xfId="24287" xr:uid="{06CE9006-EE5D-45E7-9F8D-625BEB6FCBC3}"/>
    <cellStyle name="Note 2 36 7" xfId="24288" xr:uid="{C7E220C0-FD01-4518-861D-202D681C8926}"/>
    <cellStyle name="Note 2 36 8" xfId="7424" xr:uid="{12602AC3-E6A4-4998-8C8C-A367C82BD482}"/>
    <cellStyle name="Note 2 37" xfId="3304" xr:uid="{49A549EF-438E-471B-892D-D95E4242ACB3}"/>
    <cellStyle name="Note 2 37 2" xfId="3305" xr:uid="{D8CBB1EF-D70C-4976-99FC-53E74FB8FEA3}"/>
    <cellStyle name="Note 2 37 2 2" xfId="24290" xr:uid="{751302C8-2775-49CD-814E-309B8DF6D631}"/>
    <cellStyle name="Note 2 37 2 3" xfId="24289" xr:uid="{A97A10C4-AF26-4066-ABB3-89316F456262}"/>
    <cellStyle name="Note 2 37 3" xfId="24291" xr:uid="{AAB453CF-A000-4448-AAC0-EF1D3C3CEF29}"/>
    <cellStyle name="Note 2 37 3 2" xfId="24292" xr:uid="{93523485-AA66-4CA0-8CC3-87CD4C15C9C0}"/>
    <cellStyle name="Note 2 37 4" xfId="24293" xr:uid="{C0B9CE45-D10B-4908-9409-729C3BFF7FE8}"/>
    <cellStyle name="Note 2 37 4 2" xfId="24294" xr:uid="{07BA20ED-A228-4CC9-A324-CCAB16E28E13}"/>
    <cellStyle name="Note 2 37 5" xfId="24295" xr:uid="{32A95395-B2AE-40BE-8C2C-F3478AA99135}"/>
    <cellStyle name="Note 2 37 6" xfId="24296" xr:uid="{ED8B6357-C367-49C2-9F6D-26B90E06E800}"/>
    <cellStyle name="Note 2 37 7" xfId="24297" xr:uid="{70D668D8-3176-472C-9828-E3DAFAE62712}"/>
    <cellStyle name="Note 2 37 8" xfId="7425" xr:uid="{EEC430B2-29CF-4625-9C39-56F56889BAD4}"/>
    <cellStyle name="Note 2 38" xfId="3306" xr:uid="{87860015-537F-432A-839E-7C91A40CA152}"/>
    <cellStyle name="Note 2 38 2" xfId="3307" xr:uid="{8DFA7628-DF24-49B9-B10D-9A7BFE5F3E10}"/>
    <cellStyle name="Note 2 38 2 2" xfId="24299" xr:uid="{968B885E-DF83-42BE-89A2-4950BC2D6AC2}"/>
    <cellStyle name="Note 2 38 2 3" xfId="24298" xr:uid="{A827C3F3-E6BF-417A-8450-183CDC781850}"/>
    <cellStyle name="Note 2 38 3" xfId="24300" xr:uid="{5C909634-33D9-4C36-9ACF-BB0FADB417D3}"/>
    <cellStyle name="Note 2 38 3 2" xfId="24301" xr:uid="{76049072-ADC1-485D-AE3C-921B33B319DF}"/>
    <cellStyle name="Note 2 38 4" xfId="24302" xr:uid="{6089F4BD-79A0-4070-9588-31766E5DAE08}"/>
    <cellStyle name="Note 2 38 4 2" xfId="24303" xr:uid="{FE0653E7-CF2D-4734-B301-DA4034B98DD2}"/>
    <cellStyle name="Note 2 38 5" xfId="24304" xr:uid="{2B6F5745-F89F-4DFF-B537-19C10B8D9B79}"/>
    <cellStyle name="Note 2 38 6" xfId="24305" xr:uid="{7AC2890E-E550-4733-A79D-941891459AEF}"/>
    <cellStyle name="Note 2 38 7" xfId="24306" xr:uid="{4B06AFC1-8A32-4F97-AFB5-AE1A5E2EFE43}"/>
    <cellStyle name="Note 2 38 8" xfId="7426" xr:uid="{8D63D029-B258-4012-826D-7F5DE0C067C2}"/>
    <cellStyle name="Note 2 39" xfId="3308" xr:uid="{E3A5960D-3872-4194-8616-7B380525153F}"/>
    <cellStyle name="Note 2 39 2" xfId="3309" xr:uid="{2D100C84-C7A1-4FE2-A6B3-992E89B1930E}"/>
    <cellStyle name="Note 2 39 2 2" xfId="24308" xr:uid="{40A5FC8A-B853-4C64-A51B-F48523ABAB5A}"/>
    <cellStyle name="Note 2 39 2 3" xfId="24307" xr:uid="{96724037-17C6-433B-8351-1407511C10D6}"/>
    <cellStyle name="Note 2 39 3" xfId="24309" xr:uid="{22DB634A-FF54-45C9-9F4F-35487EA4EFAB}"/>
    <cellStyle name="Note 2 39 3 2" xfId="24310" xr:uid="{F42F6B95-C8F6-4AC5-9C3A-6B572FA9571A}"/>
    <cellStyle name="Note 2 39 4" xfId="24311" xr:uid="{D9B8335A-90D9-4E3A-AF92-340E8797382E}"/>
    <cellStyle name="Note 2 39 5" xfId="24312" xr:uid="{FF83CD46-2E80-4E27-84BD-9ACDDA965C66}"/>
    <cellStyle name="Note 2 39 6" xfId="24313" xr:uid="{BC16E2C0-5709-4BF2-9D4B-47B9DC7F2930}"/>
    <cellStyle name="Note 2 39 7" xfId="7427" xr:uid="{80AAC592-0395-452E-9C8B-4B20C8FD245F}"/>
    <cellStyle name="Note 2 4" xfId="3310" xr:uid="{7FE51DA7-095E-4393-AFD6-5B63C6621F5E}"/>
    <cellStyle name="Note 2 4 10" xfId="5641" xr:uid="{450C9A37-25A5-4A9B-9220-09309B7B5304}"/>
    <cellStyle name="Note 2 4 10 2" xfId="24314" xr:uid="{9B6CF3E8-5FA7-420B-B65A-F7DF76C83721}"/>
    <cellStyle name="Note 2 4 11" xfId="6026" xr:uid="{CFB8991C-289E-42CD-A570-124F66C327A0}"/>
    <cellStyle name="Note 2 4 11 2" xfId="24315" xr:uid="{D9D48D15-945E-41A4-83E3-3FF6C4A95805}"/>
    <cellStyle name="Note 2 4 12" xfId="6205" xr:uid="{717EB7D8-B697-4EF6-BE48-6132BE644BDD}"/>
    <cellStyle name="Note 2 4 12 2" xfId="24316" xr:uid="{6FA68A25-04EE-45FA-8D70-7AD472128411}"/>
    <cellStyle name="Note 2 4 2" xfId="3311" xr:uid="{B9750352-EB0F-4F0D-9DCC-ECA67624220A}"/>
    <cellStyle name="Note 2 4 2 2" xfId="3312" xr:uid="{D201551F-6BB9-4404-A643-E5013A790444}"/>
    <cellStyle name="Note 2 4 2 2 2" xfId="24318" xr:uid="{114FAAA3-465C-4F00-AC87-EBEDDDA0E5BA}"/>
    <cellStyle name="Note 2 4 2 2 2 2" xfId="24319" xr:uid="{5C9A947C-08C1-4C2B-A591-FC374041F3E5}"/>
    <cellStyle name="Note 2 4 2 2 3" xfId="24320" xr:uid="{26F72C59-8CBE-47C7-AD9A-105D4F40C602}"/>
    <cellStyle name="Note 2 4 2 2 4" xfId="24317" xr:uid="{0CB7D385-FF41-4E81-97DA-7129AA490DCC}"/>
    <cellStyle name="Note 2 4 2 3" xfId="24321" xr:uid="{3D4DCF57-9EE3-4793-B486-7CE046687DFE}"/>
    <cellStyle name="Note 2 4 2 3 2" xfId="24322" xr:uid="{760E3424-AE88-4BA5-BE0D-02F2D11161A9}"/>
    <cellStyle name="Note 2 4 2 4" xfId="24323" xr:uid="{E9555E81-7A1C-4BD3-A1D4-D4CE44BFE72D}"/>
    <cellStyle name="Note 2 4 2 4 2" xfId="24324" xr:uid="{5C0D6B39-2522-4B1E-BDFC-F9BC831EC858}"/>
    <cellStyle name="Note 2 4 2 5" xfId="24325" xr:uid="{865709A0-F2A9-4071-86E2-6131A5E3433D}"/>
    <cellStyle name="Note 2 4 2 5 2" xfId="24326" xr:uid="{79BA8FD1-E36D-4190-A8C8-473AD464A153}"/>
    <cellStyle name="Note 2 4 2 6" xfId="24327" xr:uid="{EB746D79-747F-49F9-9759-962D2FD37CCF}"/>
    <cellStyle name="Note 2 4 2 7" xfId="24328" xr:uid="{358DE62C-7647-4EEB-A1B7-7A6EAE43787C}"/>
    <cellStyle name="Note 2 4 2 8" xfId="24329" xr:uid="{90423A0C-CE56-47ED-A373-D955BCDF10B1}"/>
    <cellStyle name="Note 2 4 2 9" xfId="7428" xr:uid="{1B39D78E-0CFB-4BCE-9819-A38E812CC398}"/>
    <cellStyle name="Note 2 4 3" xfId="3313" xr:uid="{ADA583DC-DF1E-43E3-8E6F-0ED91CF9EBD5}"/>
    <cellStyle name="Note 2 4 3 2" xfId="3314" xr:uid="{61103236-B83A-4943-BD62-5BB8A30D4F0D}"/>
    <cellStyle name="Note 2 4 3 2 2" xfId="24331" xr:uid="{985E4032-8185-4BD1-9677-27C13B4BB270}"/>
    <cellStyle name="Note 2 4 3 2 2 2" xfId="24332" xr:uid="{DF03CFEE-FAB8-47AC-A51F-803BDB968C80}"/>
    <cellStyle name="Note 2 4 3 2 3" xfId="24333" xr:uid="{2781133C-9096-4468-BB19-666747CA451C}"/>
    <cellStyle name="Note 2 4 3 2 4" xfId="24330" xr:uid="{594116C8-9DAD-452C-B6F5-9238699C0D44}"/>
    <cellStyle name="Note 2 4 3 3" xfId="24334" xr:uid="{F03F3A28-1805-4E1D-A79F-41E40AF91664}"/>
    <cellStyle name="Note 2 4 3 3 2" xfId="24335" xr:uid="{F7742E65-557F-474A-B5A6-6D9A71D349A7}"/>
    <cellStyle name="Note 2 4 3 4" xfId="24336" xr:uid="{08058E6A-45BF-493A-84CF-DD748B107945}"/>
    <cellStyle name="Note 2 4 3 4 2" xfId="24337" xr:uid="{6E977196-E5E8-445D-8031-3F5AE0488AEC}"/>
    <cellStyle name="Note 2 4 3 5" xfId="24338" xr:uid="{86FDDE24-C497-4EBF-A04C-C22A620EDEF2}"/>
    <cellStyle name="Note 2 4 3 5 2" xfId="24339" xr:uid="{2230E237-6C0A-4DDE-8D12-7E59A1530008}"/>
    <cellStyle name="Note 2 4 3 6" xfId="24340" xr:uid="{2A8A51AC-754B-407E-BE31-B2EF001CBA2A}"/>
    <cellStyle name="Note 2 4 3 7" xfId="24341" xr:uid="{8EE5EB17-686D-492E-B169-4292E08395D0}"/>
    <cellStyle name="Note 2 4 3 8" xfId="24342" xr:uid="{6A9C6C5C-48C4-4DDA-8A8C-6610290B6DAB}"/>
    <cellStyle name="Note 2 4 3 9" xfId="7429" xr:uid="{DAEADAF5-A318-49D7-8764-0CCE85EBBA7F}"/>
    <cellStyle name="Note 2 4 4" xfId="3315" xr:uid="{F7714A7A-6B1B-49A2-8461-916C9FF0FF0E}"/>
    <cellStyle name="Note 2 4 4 2" xfId="3316" xr:uid="{66532720-A291-46B9-80DE-E9BDE83E8C73}"/>
    <cellStyle name="Note 2 4 4 2 2" xfId="24344" xr:uid="{267FCA5D-07EE-46B9-B5B4-80AC8548A25F}"/>
    <cellStyle name="Note 2 4 4 2 2 2" xfId="24345" xr:uid="{777276D5-1A23-4205-ACB4-3C68674B7F6E}"/>
    <cellStyle name="Note 2 4 4 2 3" xfId="24346" xr:uid="{CBEE2E6C-956E-4430-8304-99488DA892EE}"/>
    <cellStyle name="Note 2 4 4 2 4" xfId="24343" xr:uid="{9B3AE418-2FF0-4E6A-A142-DD2AA89C8694}"/>
    <cellStyle name="Note 2 4 4 3" xfId="24347" xr:uid="{D5B5F469-C9DB-43A0-A988-B75258EF9A14}"/>
    <cellStyle name="Note 2 4 4 3 2" xfId="24348" xr:uid="{90FE8CA0-5468-4A22-9394-F400D67B8B83}"/>
    <cellStyle name="Note 2 4 4 4" xfId="24349" xr:uid="{D44DF5C5-237C-47F2-AECC-AA19D4950F48}"/>
    <cellStyle name="Note 2 4 4 4 2" xfId="24350" xr:uid="{2BB00067-C6E7-449E-B221-09F6E8152A03}"/>
    <cellStyle name="Note 2 4 4 5" xfId="24351" xr:uid="{2F7A1A93-17D9-46FA-8E09-DE15A5175994}"/>
    <cellStyle name="Note 2 4 4 5 2" xfId="24352" xr:uid="{B08397B2-D146-42BE-9072-7E4FCE6C007B}"/>
    <cellStyle name="Note 2 4 4 6" xfId="24353" xr:uid="{780E98BD-D452-49C0-AAF9-9C35E2EA8CE5}"/>
    <cellStyle name="Note 2 4 4 7" xfId="24354" xr:uid="{EEFC0959-2B28-4C80-B5CD-BA4728546374}"/>
    <cellStyle name="Note 2 4 4 8" xfId="24355" xr:uid="{BCDD12ED-9DE8-4836-AAF1-CBCF503D1097}"/>
    <cellStyle name="Note 2 4 4 9" xfId="7430" xr:uid="{941516A3-82C8-4A69-BA85-D1865A1BE507}"/>
    <cellStyle name="Note 2 4 5" xfId="3317" xr:uid="{D55C6E7E-ED87-44A1-A36A-8642FBAB50E5}"/>
    <cellStyle name="Note 2 4 5 2" xfId="3318" xr:uid="{0809AD7E-C20E-43D9-87AE-084A445AF770}"/>
    <cellStyle name="Note 2 4 5 2 2" xfId="24357" xr:uid="{91B9B9EE-7CDD-439C-BA4C-769245BC749B}"/>
    <cellStyle name="Note 2 4 5 2 3" xfId="24356" xr:uid="{49003E9D-719E-44CB-AB1C-3BC2F97AAB84}"/>
    <cellStyle name="Note 2 4 5 3" xfId="24358" xr:uid="{F13CC941-ED3F-4047-93C0-D5607E65D1BC}"/>
    <cellStyle name="Note 2 4 5 3 2" xfId="24359" xr:uid="{64E2A01C-4690-4853-8D4F-9B4A184A4542}"/>
    <cellStyle name="Note 2 4 5 4" xfId="24360" xr:uid="{ECF410B8-60E1-46BC-BFFC-A39B73CD8164}"/>
    <cellStyle name="Note 2 4 5 4 2" xfId="24361" xr:uid="{76CFED85-AD4C-4761-B7B3-DF4F39FCC9E3}"/>
    <cellStyle name="Note 2 4 5 5" xfId="24362" xr:uid="{F8AA42F4-8B2E-4943-BB8B-8F23A1A3DD6D}"/>
    <cellStyle name="Note 2 4 5 6" xfId="24363" xr:uid="{7F48677B-C881-432D-8CB0-2765BEE048F3}"/>
    <cellStyle name="Note 2 4 5 7" xfId="24364" xr:uid="{833CF41A-00FA-44FF-B3D8-99F74AF6AE1D}"/>
    <cellStyle name="Note 2 4 5 8" xfId="7431" xr:uid="{3A4F1BC4-D9A1-4D31-9E2B-070AE6A8DC50}"/>
    <cellStyle name="Note 2 4 6" xfId="3319" xr:uid="{8DB19CE7-C13C-4ED9-8133-E86914D22F1A}"/>
    <cellStyle name="Note 2 4 6 2" xfId="3320" xr:uid="{ECA458D6-22A1-4987-9CC2-9BD93C9ED54D}"/>
    <cellStyle name="Note 2 4 6 2 2" xfId="24366" xr:uid="{34259F18-6F32-4344-907C-DD8E0BB7F697}"/>
    <cellStyle name="Note 2 4 6 2 3" xfId="24365" xr:uid="{F005182D-8FAE-4284-8D0A-326ADFAEA5E7}"/>
    <cellStyle name="Note 2 4 6 3" xfId="24367" xr:uid="{9A94691F-F50F-43BD-AC33-0F5A538D3810}"/>
    <cellStyle name="Note 2 4 6 3 2" xfId="24368" xr:uid="{CAC18B3B-1D69-487A-94A4-1F1C4611C490}"/>
    <cellStyle name="Note 2 4 6 4" xfId="24369" xr:uid="{5A306C21-BAC7-467D-896F-87A1C36C45DB}"/>
    <cellStyle name="Note 2 4 6 4 2" xfId="24370" xr:uid="{B10478FF-20E7-41FB-87E0-53FDB9728FB1}"/>
    <cellStyle name="Note 2 4 6 5" xfId="24371" xr:uid="{1B7E4F06-E581-46CD-B80E-9ED6D4AF7FF1}"/>
    <cellStyle name="Note 2 4 6 6" xfId="24372" xr:uid="{0C1E9415-A395-444A-BB39-75D915ABBA11}"/>
    <cellStyle name="Note 2 4 6 7" xfId="24373" xr:uid="{BAC614C1-BD88-4AFF-A39D-4BFA88FA682D}"/>
    <cellStyle name="Note 2 4 6 8" xfId="7432" xr:uid="{380CC4D0-6ADE-4AF6-827C-B2BEE94CD0ED}"/>
    <cellStyle name="Note 2 4 7" xfId="3321" xr:uid="{7DFBA665-7EFB-44F0-9133-E4532EE29E34}"/>
    <cellStyle name="Note 2 4 7 2" xfId="3322" xr:uid="{2546B969-BB46-4F89-A0D9-CB65569EEEA6}"/>
    <cellStyle name="Note 2 4 7 2 2" xfId="24375" xr:uid="{833810DD-69C5-4F1A-B7CA-3853F41B20D5}"/>
    <cellStyle name="Note 2 4 7 2 3" xfId="24374" xr:uid="{4D37FFE2-0B08-42EE-B3B7-BBE13A2E0DCD}"/>
    <cellStyle name="Note 2 4 7 3" xfId="24376" xr:uid="{FAECF2D8-5B13-44AF-BA25-711AE3BBBF61}"/>
    <cellStyle name="Note 2 4 7 3 2" xfId="24377" xr:uid="{4196B625-2B1A-4AB0-B9D1-033A284DCC48}"/>
    <cellStyle name="Note 2 4 7 4" xfId="24378" xr:uid="{68D40BD6-E063-4F51-B41E-07DDB5FD8164}"/>
    <cellStyle name="Note 2 4 7 5" xfId="24379" xr:uid="{547B58E1-10A2-4EB5-83A3-C94F574F5268}"/>
    <cellStyle name="Note 2 4 7 6" xfId="24380" xr:uid="{0F558C98-5BC6-413C-B7CF-9528F8A87EEE}"/>
    <cellStyle name="Note 2 4 7 7" xfId="7433" xr:uid="{1B9E0B6F-194C-471C-B6F0-B22D88983FB6}"/>
    <cellStyle name="Note 2 4 8" xfId="3323" xr:uid="{13F707E2-AD85-434D-9F54-DA9AEF7DA28F}"/>
    <cellStyle name="Note 2 4 8 2" xfId="24382" xr:uid="{658CFB8C-339F-4E15-9C47-E8750496C465}"/>
    <cellStyle name="Note 2 4 8 2 2" xfId="24383" xr:uid="{F702BA2D-44A2-406A-8921-1471C5C53F73}"/>
    <cellStyle name="Note 2 4 8 3" xfId="24384" xr:uid="{F0E8753E-3713-4ECE-95AC-1BC79C3F8FF3}"/>
    <cellStyle name="Note 2 4 8 4" xfId="24385" xr:uid="{74EF33FA-792B-40A0-9FD3-3BB9297EAB5C}"/>
    <cellStyle name="Note 2 4 8 5" xfId="24381" xr:uid="{E2437B43-4A56-4932-B97D-0D41D09DC7B0}"/>
    <cellStyle name="Note 2 4 9" xfId="5446" xr:uid="{7360B347-7A81-4E91-83A1-F0FE17215573}"/>
    <cellStyle name="Note 2 4 9 2" xfId="24387" xr:uid="{138B6C63-FC9C-479D-8F3B-6506D511757A}"/>
    <cellStyle name="Note 2 4 9 2 2" xfId="24388" xr:uid="{287EB96B-8E5E-4E6E-AF90-759D99BC0767}"/>
    <cellStyle name="Note 2 4 9 3" xfId="24389" xr:uid="{8B99DAD0-7F7B-4813-8F00-0DAD894C3E09}"/>
    <cellStyle name="Note 2 4 9 4" xfId="24390" xr:uid="{4B09F4D9-1677-4148-90A9-CB0E317F3D89}"/>
    <cellStyle name="Note 2 4 9 5" xfId="24386" xr:uid="{6FC5040C-020A-49DC-B396-F53DA335ACF1}"/>
    <cellStyle name="Note 2 40" xfId="3324" xr:uid="{1CBBA988-5F00-46DE-81CD-A9AF1A2B53F8}"/>
    <cellStyle name="Note 2 40 2" xfId="3325" xr:uid="{9BBF151B-A1B6-47D7-B651-68A921E2D9F2}"/>
    <cellStyle name="Note 2 40 2 2" xfId="24392" xr:uid="{C46F14B1-506C-4401-89F3-4309866828D7}"/>
    <cellStyle name="Note 2 40 2 3" xfId="24391" xr:uid="{5F0E9676-1ACE-4624-9F28-EFDDC018DF7B}"/>
    <cellStyle name="Note 2 40 3" xfId="24393" xr:uid="{F214E321-6826-4C16-878E-B0DB7277A973}"/>
    <cellStyle name="Note 2 40 4" xfId="24394" xr:uid="{F1D417B9-9A66-480C-8811-B563F90C3618}"/>
    <cellStyle name="Note 2 40 5" xfId="24395" xr:uid="{1A92BFF3-3675-43D0-878F-676DF886741B}"/>
    <cellStyle name="Note 2 40 6" xfId="7434" xr:uid="{909D03C5-9F0B-49DD-8A3C-9BBBB0C18CC5}"/>
    <cellStyle name="Note 2 41" xfId="3326" xr:uid="{BB999EAE-1B29-47CE-B6F5-7403C7E443B3}"/>
    <cellStyle name="Note 2 41 2" xfId="3327" xr:uid="{91CF619A-243F-4B73-A42F-81F03D7113EA}"/>
    <cellStyle name="Note 2 41 2 2" xfId="24397" xr:uid="{6F63B6D2-4451-4E7C-BE61-83368E00867B}"/>
    <cellStyle name="Note 2 41 2 3" xfId="24396" xr:uid="{4005CE97-7BDC-4731-9A81-B6C0E2D57864}"/>
    <cellStyle name="Note 2 41 3" xfId="24398" xr:uid="{8AC630AB-5BF8-4B0F-8535-D1B648FC8187}"/>
    <cellStyle name="Note 2 41 4" xfId="24399" xr:uid="{D626C081-F452-4F17-804A-322F4FE3C41E}"/>
    <cellStyle name="Note 2 41 5" xfId="24400" xr:uid="{C7964FFB-B9BC-484B-BBDE-F21ABE23351A}"/>
    <cellStyle name="Note 2 41 6" xfId="7435" xr:uid="{2D957303-46D0-4EE2-931B-8026E32B66F8}"/>
    <cellStyle name="Note 2 42" xfId="3328" xr:uid="{D49C2033-3DB4-4906-AADD-51B10D910E85}"/>
    <cellStyle name="Note 2 42 2" xfId="3329" xr:uid="{7C336BBC-9DF8-4A03-82A1-487A7B6C40B6}"/>
    <cellStyle name="Note 2 42 2 2" xfId="24402" xr:uid="{681A9FA2-CB91-4268-BDF3-18F56F114F3C}"/>
    <cellStyle name="Note 2 42 2 3" xfId="24401" xr:uid="{0D2C9461-67E2-44FC-BDC1-76F4AD619755}"/>
    <cellStyle name="Note 2 42 3" xfId="24403" xr:uid="{4D5BCB45-806C-4061-B45F-F62B1E2049FE}"/>
    <cellStyle name="Note 2 42 4" xfId="24404" xr:uid="{0AB6D9E9-176E-4428-9C54-90BA106285B4}"/>
    <cellStyle name="Note 2 42 5" xfId="24405" xr:uid="{C7FC5C9D-2C42-4317-BE3C-A6622301DAA7}"/>
    <cellStyle name="Note 2 42 6" xfId="7436" xr:uid="{205355B5-D86B-4BD5-A6BA-C98DB28223DB}"/>
    <cellStyle name="Note 2 43" xfId="3330" xr:uid="{7EFF2617-84F7-45ED-8CA9-73A4B75C5859}"/>
    <cellStyle name="Note 2 43 2" xfId="3331" xr:uid="{19FC0806-9C50-4E51-BE16-369B655BFC2A}"/>
    <cellStyle name="Note 2 43 2 2" xfId="24407" xr:uid="{5BAB0324-FF54-4FC9-90A8-029CE7AD3683}"/>
    <cellStyle name="Note 2 43 2 3" xfId="24406" xr:uid="{C90F1429-7A54-4AE6-BE12-99F01CE55AEA}"/>
    <cellStyle name="Note 2 43 3" xfId="24408" xr:uid="{2DCE16ED-44E3-4F2A-A071-77C7440B2459}"/>
    <cellStyle name="Note 2 43 4" xfId="24409" xr:uid="{784C7A8F-7D83-488B-8092-1A855F16F5D4}"/>
    <cellStyle name="Note 2 43 5" xfId="24410" xr:uid="{A6971EDF-C01C-4F2A-93C1-6DF57617BF21}"/>
    <cellStyle name="Note 2 43 6" xfId="7437" xr:uid="{4F286987-D566-4270-BDDB-4A0053FBA6FC}"/>
    <cellStyle name="Note 2 44" xfId="3332" xr:uid="{056F5D75-435E-4235-9D5F-DC79CEFF69AF}"/>
    <cellStyle name="Note 2 44 2" xfId="3333" xr:uid="{E8D3F637-8ACE-4080-A7E6-1E7B4EE12CF1}"/>
    <cellStyle name="Note 2 44 2 2" xfId="24412" xr:uid="{7BDA0271-6203-4407-A9AE-0572DEAE1D29}"/>
    <cellStyle name="Note 2 44 2 3" xfId="24411" xr:uid="{E9104A7F-5C9D-4A85-9844-0DB1091FC21D}"/>
    <cellStyle name="Note 2 44 3" xfId="24413" xr:uid="{24F5BF51-CDD5-4604-8D01-3EED2CC4D169}"/>
    <cellStyle name="Note 2 44 4" xfId="24414" xr:uid="{DEDA688D-D274-43E8-9C50-7BE1EB306A30}"/>
    <cellStyle name="Note 2 44 5" xfId="24415" xr:uid="{3E79B9A3-EDD3-4F3C-8A30-8C327ACEE18C}"/>
    <cellStyle name="Note 2 44 6" xfId="7438" xr:uid="{B29D0DD2-6A71-407F-B9B3-18D8F2A53B20}"/>
    <cellStyle name="Note 2 45" xfId="3334" xr:uid="{15CC77AF-7582-40DC-93C9-C162034DE6A1}"/>
    <cellStyle name="Note 2 45 2" xfId="3335" xr:uid="{0ED1226E-9C3E-408F-8DEF-32C35B41E4C6}"/>
    <cellStyle name="Note 2 45 2 2" xfId="24417" xr:uid="{8519EF9A-93F2-4EB3-B322-B7CE22C9DBE7}"/>
    <cellStyle name="Note 2 45 2 3" xfId="24416" xr:uid="{E50261CE-45BA-4C9A-A2CD-606914293A8E}"/>
    <cellStyle name="Note 2 45 3" xfId="24418" xr:uid="{FB785598-E7C3-49C7-ADC8-57D00EC1AF4A}"/>
    <cellStyle name="Note 2 45 4" xfId="24419" xr:uid="{E3DC14A3-DDB4-4598-9B69-FE47AC6B507E}"/>
    <cellStyle name="Note 2 45 5" xfId="24420" xr:uid="{3F07676A-3077-47D8-8B7C-AD465927B5EA}"/>
    <cellStyle name="Note 2 45 6" xfId="7439" xr:uid="{8FA1084B-FF11-4827-B2B9-C315A5BCCBF9}"/>
    <cellStyle name="Note 2 46" xfId="3336" xr:uid="{A50CF796-1E98-4B21-B2C7-C4BF9279F74C}"/>
    <cellStyle name="Note 2 46 2" xfId="3337" xr:uid="{0001C853-756A-4D5A-9F6D-572D3B186367}"/>
    <cellStyle name="Note 2 46 2 2" xfId="24422" xr:uid="{76CC6208-697F-4105-8694-A69ECBA3214F}"/>
    <cellStyle name="Note 2 46 2 3" xfId="24421" xr:uid="{4D4CB04F-713B-4979-8A4D-341C11E78EE1}"/>
    <cellStyle name="Note 2 46 3" xfId="24423" xr:uid="{CFB86EC4-5FC5-427D-AA41-FD4E6AB5B26F}"/>
    <cellStyle name="Note 2 46 4" xfId="24424" xr:uid="{07F01ED0-B115-4144-94CC-0B94EF9041E7}"/>
    <cellStyle name="Note 2 46 5" xfId="24425" xr:uid="{FDF99016-9BD3-4D6B-9FF6-DF555B3EAAA8}"/>
    <cellStyle name="Note 2 46 6" xfId="7440" xr:uid="{9E14140C-0259-45B5-A70E-C1D08AD100F6}"/>
    <cellStyle name="Note 2 47" xfId="3338" xr:uid="{E1B1A8DA-0EF3-4EA5-ADAF-3CC67E8A2016}"/>
    <cellStyle name="Note 2 47 2" xfId="3339" xr:uid="{46339577-AF38-4806-A18A-64D139CF2F51}"/>
    <cellStyle name="Note 2 47 2 2" xfId="24427" xr:uid="{D65F1985-AAA5-4574-B862-6D9C1699EB0E}"/>
    <cellStyle name="Note 2 47 2 3" xfId="24426" xr:uid="{D57ADF1B-64A9-4907-89CE-E84BF50D50A2}"/>
    <cellStyle name="Note 2 47 3" xfId="24428" xr:uid="{EFEBAB75-CA55-4A7C-9F4A-B0065C88C20A}"/>
    <cellStyle name="Note 2 47 4" xfId="24429" xr:uid="{16CFD04E-0541-4D0C-805D-B5FD9C20E491}"/>
    <cellStyle name="Note 2 47 5" xfId="24430" xr:uid="{8927C3F1-22CC-4860-8BA6-B2F05A043C5B}"/>
    <cellStyle name="Note 2 47 6" xfId="7441" xr:uid="{305A88AE-0A82-46AF-BBCF-6F98FECB6A29}"/>
    <cellStyle name="Note 2 48" xfId="3340" xr:uid="{DC13ACAD-C726-4766-B464-0A6E621B058D}"/>
    <cellStyle name="Note 2 48 2" xfId="3341" xr:uid="{4DEE1C23-8824-49C7-9298-9A82D5ADB419}"/>
    <cellStyle name="Note 2 48 2 2" xfId="24432" xr:uid="{2D98BC81-48C3-475D-8775-28DEDBAB43D8}"/>
    <cellStyle name="Note 2 48 2 3" xfId="24431" xr:uid="{FC395AA8-A3FD-438A-BFD9-004FC7D5B979}"/>
    <cellStyle name="Note 2 48 3" xfId="24433" xr:uid="{621921EB-5D64-4627-A2FB-577AFB642767}"/>
    <cellStyle name="Note 2 48 4" xfId="24434" xr:uid="{25D720E6-1BB3-45AD-93F3-36B9AB8B96E9}"/>
    <cellStyle name="Note 2 48 5" xfId="24435" xr:uid="{14EB4E41-D4AF-47C0-9011-4EFDA71EB989}"/>
    <cellStyle name="Note 2 48 6" xfId="7442" xr:uid="{063497FC-6971-4142-A04D-81F9E1ECAF47}"/>
    <cellStyle name="Note 2 49" xfId="3342" xr:uid="{FCFE74D5-F348-41FF-AA69-8D2CD1AA1C0D}"/>
    <cellStyle name="Note 2 49 2" xfId="3343" xr:uid="{4EFDD269-0E26-48E9-BED7-2356C2F86677}"/>
    <cellStyle name="Note 2 49 2 2" xfId="24437" xr:uid="{9633EA5E-4071-46BE-8B0E-4EB6B413F3D9}"/>
    <cellStyle name="Note 2 49 2 3" xfId="24436" xr:uid="{C04ADBD8-7CA2-47E8-9CE3-EE5BFA864E98}"/>
    <cellStyle name="Note 2 49 3" xfId="24438" xr:uid="{EED33A4B-496D-4D02-AFF6-67595AF82385}"/>
    <cellStyle name="Note 2 49 4" xfId="24439" xr:uid="{97EA45B0-E60A-4CC2-BA59-C6DAC376CEF8}"/>
    <cellStyle name="Note 2 49 5" xfId="24440" xr:uid="{522EDBC3-1CC5-46F2-AE46-0A240128A19D}"/>
    <cellStyle name="Note 2 49 6" xfId="7443" xr:uid="{494EDBB6-A116-40A3-B8FC-EB43B9890189}"/>
    <cellStyle name="Note 2 5" xfId="3344" xr:uid="{57395B2B-6885-430B-9BD4-B3523949D1B6}"/>
    <cellStyle name="Note 2 5 10" xfId="5642" xr:uid="{6E8270D9-4B95-4305-84B8-771E8C63327B}"/>
    <cellStyle name="Note 2 5 10 2" xfId="24441" xr:uid="{DE42FAC2-6A95-4AF9-AEF0-E83E52ABB0F3}"/>
    <cellStyle name="Note 2 5 11" xfId="6027" xr:uid="{3D21EA28-399A-4047-B537-5ED436997409}"/>
    <cellStyle name="Note 2 5 11 2" xfId="24442" xr:uid="{16FBB205-6E7A-44F5-884C-D32CE900E42A}"/>
    <cellStyle name="Note 2 5 12" xfId="6206" xr:uid="{5BD313BA-F9FC-4598-8374-77C349FB11FC}"/>
    <cellStyle name="Note 2 5 2" xfId="3345" xr:uid="{581B7890-C7A4-4735-839B-D78F58F3EA84}"/>
    <cellStyle name="Note 2 5 2 2" xfId="3346" xr:uid="{0802126A-2073-40F8-ABCE-7DC98DA4C3B3}"/>
    <cellStyle name="Note 2 5 2 2 2" xfId="24444" xr:uid="{8753A68D-26E9-476A-AA8A-AC2661DFF737}"/>
    <cellStyle name="Note 2 5 2 2 2 2" xfId="24445" xr:uid="{0123F28B-9D2D-4140-9470-723E0361A801}"/>
    <cellStyle name="Note 2 5 2 2 3" xfId="24446" xr:uid="{9964C7D2-4644-4AF3-8952-57541CA93ACB}"/>
    <cellStyle name="Note 2 5 2 2 4" xfId="24443" xr:uid="{277F42EB-8B6D-4199-81E2-F561AC17E293}"/>
    <cellStyle name="Note 2 5 2 3" xfId="24447" xr:uid="{0B9B5A74-D8E8-4C3F-B1F8-631606F5D42F}"/>
    <cellStyle name="Note 2 5 2 3 2" xfId="24448" xr:uid="{3CB9CA0E-B8BF-43AF-A741-FC00AE9411D6}"/>
    <cellStyle name="Note 2 5 2 4" xfId="24449" xr:uid="{63DA43DD-5EA4-4C85-90DB-ED30190D01DC}"/>
    <cellStyle name="Note 2 5 2 4 2" xfId="24450" xr:uid="{7971EF00-31B5-4C4D-A03F-AB8D8FB81A6B}"/>
    <cellStyle name="Note 2 5 2 5" xfId="24451" xr:uid="{F92261A9-62D0-4DB0-A628-DDDF783D0590}"/>
    <cellStyle name="Note 2 5 2 5 2" xfId="24452" xr:uid="{6FE727BC-B4CB-4449-824D-3BDE60368283}"/>
    <cellStyle name="Note 2 5 2 6" xfId="24453" xr:uid="{24967AC5-7BE4-4B06-A9FF-457E7F464630}"/>
    <cellStyle name="Note 2 5 2 7" xfId="24454" xr:uid="{57E94012-63FF-4195-A37F-6EAB1F636DB2}"/>
    <cellStyle name="Note 2 5 2 8" xfId="24455" xr:uid="{069A980C-3B61-48B0-8C9F-8853E1A5BD0A}"/>
    <cellStyle name="Note 2 5 2 9" xfId="7444" xr:uid="{3FD58362-6F61-4950-8BA9-6257C85B0A07}"/>
    <cellStyle name="Note 2 5 3" xfId="3347" xr:uid="{4EB52619-39E2-4BFC-9091-0D56D641B62F}"/>
    <cellStyle name="Note 2 5 3 2" xfId="3348" xr:uid="{258913B1-3106-458C-A963-3F6D5B7ECD56}"/>
    <cellStyle name="Note 2 5 3 2 2" xfId="24457" xr:uid="{5974BCFA-3293-4A7A-BD39-873DAE692920}"/>
    <cellStyle name="Note 2 5 3 2 2 2" xfId="24458" xr:uid="{1343F847-D97B-44D0-A14C-C0D23CFA0019}"/>
    <cellStyle name="Note 2 5 3 2 3" xfId="24459" xr:uid="{79220466-4759-480C-85C5-D2E9C2215471}"/>
    <cellStyle name="Note 2 5 3 2 4" xfId="24456" xr:uid="{5E5684A1-D1A9-4752-89BE-885E81BA3308}"/>
    <cellStyle name="Note 2 5 3 3" xfId="24460" xr:uid="{673649B0-3DF5-4821-B092-B075DA8A0C53}"/>
    <cellStyle name="Note 2 5 3 3 2" xfId="24461" xr:uid="{CA3E6B4B-AA4D-4A06-8C06-05AA15ECCFF4}"/>
    <cellStyle name="Note 2 5 3 4" xfId="24462" xr:uid="{D67C44F2-FC38-4A91-AB15-D792B2E34A76}"/>
    <cellStyle name="Note 2 5 3 4 2" xfId="24463" xr:uid="{7868B129-3442-4451-B977-5682DF5F9568}"/>
    <cellStyle name="Note 2 5 3 5" xfId="24464" xr:uid="{FCDD2479-2392-4FA3-8E48-4EE5596BF45D}"/>
    <cellStyle name="Note 2 5 3 5 2" xfId="24465" xr:uid="{33856E7E-78CF-4516-A20A-B7F1BDCAD1A2}"/>
    <cellStyle name="Note 2 5 3 6" xfId="24466" xr:uid="{0606D95D-A565-4389-92A8-0C79B2CAA7D9}"/>
    <cellStyle name="Note 2 5 3 7" xfId="24467" xr:uid="{CB07B125-5C5A-4F3B-B4D0-026303FAAE5E}"/>
    <cellStyle name="Note 2 5 3 8" xfId="24468" xr:uid="{D1BADC8A-171F-4210-A8ED-08C409CB0703}"/>
    <cellStyle name="Note 2 5 3 9" xfId="7445" xr:uid="{547D4493-0DA9-46E8-9DA0-41D8AB12E84D}"/>
    <cellStyle name="Note 2 5 4" xfId="3349" xr:uid="{CF8803B9-3939-484A-8752-6BC2E2B3E04C}"/>
    <cellStyle name="Note 2 5 4 2" xfId="3350" xr:uid="{F3E73CFD-4423-423A-8FA3-25DFD13355EF}"/>
    <cellStyle name="Note 2 5 4 2 2" xfId="24470" xr:uid="{19386A47-2371-43D6-983A-B4864F53CD93}"/>
    <cellStyle name="Note 2 5 4 2 2 2" xfId="24471" xr:uid="{C4AD4755-DEF1-454A-B7DC-B3A496879C94}"/>
    <cellStyle name="Note 2 5 4 2 3" xfId="24472" xr:uid="{7BE1B507-5F70-43B0-AEEF-2FDBF9821DF3}"/>
    <cellStyle name="Note 2 5 4 2 4" xfId="24469" xr:uid="{2414D92B-AD2F-439A-9846-41202474F8F3}"/>
    <cellStyle name="Note 2 5 4 3" xfId="24473" xr:uid="{A3216336-5913-4B7D-B70A-1B4CA00B3A1F}"/>
    <cellStyle name="Note 2 5 4 3 2" xfId="24474" xr:uid="{11D0077D-211E-423B-BADB-321C41E3352A}"/>
    <cellStyle name="Note 2 5 4 4" xfId="24475" xr:uid="{6F700257-FC4B-44AE-A3F1-0BD3891345E7}"/>
    <cellStyle name="Note 2 5 4 4 2" xfId="24476" xr:uid="{8AA00695-5817-4999-B077-42688DF4BB37}"/>
    <cellStyle name="Note 2 5 4 5" xfId="24477" xr:uid="{C15FCAD0-F186-4703-B2EE-B6859E0BD0E0}"/>
    <cellStyle name="Note 2 5 4 5 2" xfId="24478" xr:uid="{1F9CC1F4-7C7B-4662-B142-8EF500A1D687}"/>
    <cellStyle name="Note 2 5 4 6" xfId="24479" xr:uid="{F186D325-5BD2-400C-8526-045028F9B1BF}"/>
    <cellStyle name="Note 2 5 4 7" xfId="24480" xr:uid="{3788E34F-1536-4729-941D-674D89F934E2}"/>
    <cellStyle name="Note 2 5 4 8" xfId="24481" xr:uid="{11488243-18B3-43DA-99BD-736CE3104F6B}"/>
    <cellStyle name="Note 2 5 4 9" xfId="7446" xr:uid="{7A2CDD31-FF26-4394-9622-C924B8D92E23}"/>
    <cellStyle name="Note 2 5 5" xfId="3351" xr:uid="{CF66143C-FB8A-4942-9F93-B76F5CB572A5}"/>
    <cellStyle name="Note 2 5 5 2" xfId="3352" xr:uid="{13C2095C-8094-43A7-A6D3-B869A45770B8}"/>
    <cellStyle name="Note 2 5 5 2 2" xfId="24483" xr:uid="{D8A64A0B-59DD-4C22-BB74-30A0A1A231C7}"/>
    <cellStyle name="Note 2 5 5 2 3" xfId="24482" xr:uid="{9A2D8F55-25BE-483A-8EEC-1ECF6E75C13D}"/>
    <cellStyle name="Note 2 5 5 3" xfId="24484" xr:uid="{E7369181-08EC-4640-8701-083B0A3B120C}"/>
    <cellStyle name="Note 2 5 5 3 2" xfId="24485" xr:uid="{D9F04ACD-0D49-40AE-8269-D0231E3C6F39}"/>
    <cellStyle name="Note 2 5 5 4" xfId="24486" xr:uid="{A4509A6C-6F5B-4F1D-A757-42F8F2225D35}"/>
    <cellStyle name="Note 2 5 5 4 2" xfId="24487" xr:uid="{9D975BB7-EFDD-4045-8F61-4136B7F5A0B5}"/>
    <cellStyle name="Note 2 5 5 5" xfId="24488" xr:uid="{1CDC1BAA-E174-48FF-B587-A1D1B346ADA5}"/>
    <cellStyle name="Note 2 5 5 6" xfId="24489" xr:uid="{6F603FFE-23EE-4D85-9AD3-9237BA8CDDCA}"/>
    <cellStyle name="Note 2 5 5 7" xfId="24490" xr:uid="{B268CDA1-76DF-49BA-8FDD-661EB659FB2F}"/>
    <cellStyle name="Note 2 5 5 8" xfId="7447" xr:uid="{3664B749-6B1E-47DC-9D75-08B4401953A9}"/>
    <cellStyle name="Note 2 5 6" xfId="3353" xr:uid="{09C1287F-3514-4F06-94AB-B9AA3F4A38FB}"/>
    <cellStyle name="Note 2 5 6 2" xfId="3354" xr:uid="{A9E4B559-4DDB-4857-A7DE-02305FABE4D4}"/>
    <cellStyle name="Note 2 5 6 2 2" xfId="24492" xr:uid="{B495623D-FDE7-4ECD-8162-79DB0040BF39}"/>
    <cellStyle name="Note 2 5 6 2 3" xfId="24491" xr:uid="{AA3A1CDE-77DA-4203-822A-1750F064480C}"/>
    <cellStyle name="Note 2 5 6 3" xfId="24493" xr:uid="{5DDB6A19-91E1-4C55-B370-516EEF3AD6CA}"/>
    <cellStyle name="Note 2 5 6 3 2" xfId="24494" xr:uid="{37ED1422-BF24-494B-A115-BCA393080BE5}"/>
    <cellStyle name="Note 2 5 6 4" xfId="24495" xr:uid="{0D4372C3-D8D3-480A-A2F8-C53A84910928}"/>
    <cellStyle name="Note 2 5 6 5" xfId="24496" xr:uid="{9258F16F-67DF-4B74-917A-024D12047EE4}"/>
    <cellStyle name="Note 2 5 6 6" xfId="24497" xr:uid="{2B7BA09F-560E-4F1F-8872-DF53249C33C1}"/>
    <cellStyle name="Note 2 5 6 7" xfId="7448" xr:uid="{5246D019-3EA8-4030-B766-9F41EC5135CE}"/>
    <cellStyle name="Note 2 5 7" xfId="3355" xr:uid="{63168213-255D-4115-BC8C-8C3BB4782227}"/>
    <cellStyle name="Note 2 5 7 2" xfId="3356" xr:uid="{61ACA658-12AA-4F41-93CC-9F12ADE35726}"/>
    <cellStyle name="Note 2 5 7 2 2" xfId="24499" xr:uid="{B8EF61D3-5237-453D-B312-8ADC4EC92BD4}"/>
    <cellStyle name="Note 2 5 7 2 3" xfId="24498" xr:uid="{E272977B-6DD2-4706-BA48-AD9322F40DB3}"/>
    <cellStyle name="Note 2 5 7 3" xfId="24500" xr:uid="{BB6A6AC0-5493-4300-86C7-E2F564592E9D}"/>
    <cellStyle name="Note 2 5 7 4" xfId="24501" xr:uid="{2065562A-1655-4138-9D32-A629355948D2}"/>
    <cellStyle name="Note 2 5 7 5" xfId="24502" xr:uid="{1E887156-E707-43A5-99A3-230C1DEC3066}"/>
    <cellStyle name="Note 2 5 7 6" xfId="7449" xr:uid="{3FF88CC0-5D83-421B-916E-C8E0D730BEF6}"/>
    <cellStyle name="Note 2 5 8" xfId="3357" xr:uid="{4485655C-BAC8-4D7E-B52F-9CDCFB53DCBF}"/>
    <cellStyle name="Note 2 5 8 2" xfId="24504" xr:uid="{0E9A6FE0-EC64-4316-BCF4-E4916FD33952}"/>
    <cellStyle name="Note 2 5 8 3" xfId="24503" xr:uid="{4C00F8F0-49AB-4F5E-A7EC-92613DFB6FE7}"/>
    <cellStyle name="Note 2 5 9" xfId="5447" xr:uid="{3DE6FBA4-B790-4EA9-8103-22C573F3EE07}"/>
    <cellStyle name="Note 2 5 9 2" xfId="24505" xr:uid="{C6CE11EC-163C-4728-9F7A-5C28EE998979}"/>
    <cellStyle name="Note 2 50" xfId="3358" xr:uid="{24C60ABB-65BB-4260-B23F-64364133E958}"/>
    <cellStyle name="Note 2 50 2" xfId="3359" xr:uid="{B1A5F988-94CB-4A7A-8F5E-F4F3A91833D7}"/>
    <cellStyle name="Note 2 50 2 2" xfId="24507" xr:uid="{E6770A7B-7588-42D7-A9E4-F1B8D2D52D07}"/>
    <cellStyle name="Note 2 50 2 3" xfId="24506" xr:uid="{0EEB8008-C4F5-469C-981A-453C7F68DF7B}"/>
    <cellStyle name="Note 2 50 3" xfId="24508" xr:uid="{68F7B225-0F43-4DFC-A097-8616A40C58A2}"/>
    <cellStyle name="Note 2 50 4" xfId="24509" xr:uid="{18169B27-3C06-4DFD-85C9-2F0023C0CF64}"/>
    <cellStyle name="Note 2 50 5" xfId="24510" xr:uid="{A27E95F9-28AB-496B-AD50-7C56DEF542E4}"/>
    <cellStyle name="Note 2 50 6" xfId="7450" xr:uid="{CA74A096-8210-457F-9508-A1E22A7F8814}"/>
    <cellStyle name="Note 2 51" xfId="3360" xr:uid="{67884088-173A-4449-BC99-E812240A6BC1}"/>
    <cellStyle name="Note 2 51 2" xfId="3361" xr:uid="{75CE2AA0-3AA7-4AE3-8804-787CF7DC1DF0}"/>
    <cellStyle name="Note 2 51 2 2" xfId="24512" xr:uid="{617ED8D4-04B9-4AA3-969E-CF80F261239F}"/>
    <cellStyle name="Note 2 51 2 3" xfId="24511" xr:uid="{EFC641F5-DB4C-4F1E-A3D0-26D13F24F7D9}"/>
    <cellStyle name="Note 2 51 3" xfId="24513" xr:uid="{2A23572E-1AFC-4671-9EAF-0323F8101FF3}"/>
    <cellStyle name="Note 2 51 4" xfId="24514" xr:uid="{23A43249-6935-4221-B8E3-56B46636D6DE}"/>
    <cellStyle name="Note 2 51 5" xfId="24515" xr:uid="{907FE43C-CA98-48A4-B390-9C655BA560B8}"/>
    <cellStyle name="Note 2 51 6" xfId="7451" xr:uid="{606159FD-4591-4E2F-B851-83CEC84DAFE7}"/>
    <cellStyle name="Note 2 52" xfId="3362" xr:uid="{FC70E075-BC38-4748-BADC-0CF1F7604DAD}"/>
    <cellStyle name="Note 2 52 2" xfId="24517" xr:uid="{D755A812-BF5A-4A80-BB3F-7B2CBD194144}"/>
    <cellStyle name="Note 2 52 3" xfId="24516" xr:uid="{11403E12-9A01-42A6-ABB7-6445CED76BD3}"/>
    <cellStyle name="Note 2 53" xfId="24518" xr:uid="{F79721E7-75E2-40CB-8200-F5DFFFE10B50}"/>
    <cellStyle name="Note 2 54" xfId="24519" xr:uid="{47035E72-4A22-4E53-B200-95196DC19836}"/>
    <cellStyle name="Note 2 55" xfId="24520" xr:uid="{AB169DD6-CF11-4A5B-9B2D-AB04ED2C954A}"/>
    <cellStyle name="Note 2 6" xfId="3363" xr:uid="{98804B84-D772-463C-956D-ABD0930F48CD}"/>
    <cellStyle name="Note 2 6 10" xfId="5643" xr:uid="{DB15A354-32BB-44CC-908E-92BA733C975D}"/>
    <cellStyle name="Note 2 6 10 2" xfId="24521" xr:uid="{D18B09F5-A57A-400B-89F0-07C94AE6BCF2}"/>
    <cellStyle name="Note 2 6 11" xfId="6028" xr:uid="{66B25FF0-8455-4534-B38B-3E6AECCBC33D}"/>
    <cellStyle name="Note 2 6 11 2" xfId="24522" xr:uid="{53D0ADFC-9B01-472D-B814-7D3F02119FBE}"/>
    <cellStyle name="Note 2 6 12" xfId="6207" xr:uid="{942CD147-8DB7-4FC4-ADC7-12E46EB88DA1}"/>
    <cellStyle name="Note 2 6 2" xfId="3364" xr:uid="{D818B1BD-4640-46A5-A15D-6F542F2B2FEF}"/>
    <cellStyle name="Note 2 6 2 2" xfId="3365" xr:uid="{6CBA0907-C4E3-4A08-8440-69FD004A0E52}"/>
    <cellStyle name="Note 2 6 2 2 2" xfId="24524" xr:uid="{B008447A-822E-4891-945F-D5A84B346D35}"/>
    <cellStyle name="Note 2 6 2 2 2 2" xfId="24525" xr:uid="{1F4A3C91-DA3E-4A9D-86FC-7E92E1A5D296}"/>
    <cellStyle name="Note 2 6 2 2 3" xfId="24526" xr:uid="{48C6E221-3A8A-40CE-8684-DB8F7108543B}"/>
    <cellStyle name="Note 2 6 2 2 4" xfId="24523" xr:uid="{F28A0623-34DC-4A08-8CB9-EBC82C0B1E90}"/>
    <cellStyle name="Note 2 6 2 3" xfId="24527" xr:uid="{78CF055D-09EA-4B3E-9A60-D2EEDD5A5411}"/>
    <cellStyle name="Note 2 6 2 3 2" xfId="24528" xr:uid="{F28390A0-E910-4ABE-B587-CDCCBEA1280B}"/>
    <cellStyle name="Note 2 6 2 4" xfId="24529" xr:uid="{C934CEEE-0310-42A2-8C82-749489E977CB}"/>
    <cellStyle name="Note 2 6 2 4 2" xfId="24530" xr:uid="{CE1AB738-1082-4D2A-B70D-67A3A8C43703}"/>
    <cellStyle name="Note 2 6 2 5" xfId="24531" xr:uid="{D6080B13-B329-423C-B426-CAD584B06D29}"/>
    <cellStyle name="Note 2 6 2 5 2" xfId="24532" xr:uid="{596FFD37-CA7C-49D8-92BE-2BD4CC446733}"/>
    <cellStyle name="Note 2 6 2 6" xfId="24533" xr:uid="{51C5751E-06DD-43BE-B664-6BDD18EBCCB5}"/>
    <cellStyle name="Note 2 6 2 7" xfId="24534" xr:uid="{9FA183D2-6704-4C64-B69A-0F3D8DB3D46D}"/>
    <cellStyle name="Note 2 6 2 8" xfId="24535" xr:uid="{3BBE7532-56B3-49A7-B21B-CD88A8B7DC99}"/>
    <cellStyle name="Note 2 6 2 9" xfId="7452" xr:uid="{9F2F33C8-E599-4347-BE17-552F12B79866}"/>
    <cellStyle name="Note 2 6 3" xfId="3366" xr:uid="{54237A59-4711-4D82-8AEA-1ECB9FE807F2}"/>
    <cellStyle name="Note 2 6 3 2" xfId="3367" xr:uid="{BF0E889E-90D5-42DD-B268-7BDADA50D2FA}"/>
    <cellStyle name="Note 2 6 3 2 2" xfId="24537" xr:uid="{A99313A4-686C-485D-98F6-AD99D83456FA}"/>
    <cellStyle name="Note 2 6 3 2 2 2" xfId="24538" xr:uid="{90F7CE74-389E-4CDF-BF8E-E72D839EE401}"/>
    <cellStyle name="Note 2 6 3 2 3" xfId="24539" xr:uid="{74C812BB-2ED6-40E0-A198-84D5A1F886C2}"/>
    <cellStyle name="Note 2 6 3 2 4" xfId="24536" xr:uid="{4E9C4494-A1D8-4CE1-B41C-53CD0C9134E8}"/>
    <cellStyle name="Note 2 6 3 3" xfId="24540" xr:uid="{31F395ED-53F9-4871-9501-E7CBE1A89C3D}"/>
    <cellStyle name="Note 2 6 3 3 2" xfId="24541" xr:uid="{13D6E0F7-171D-4186-8A89-791190EB6AAD}"/>
    <cellStyle name="Note 2 6 3 4" xfId="24542" xr:uid="{D9043A49-963E-4B9B-9CA3-936A6572A210}"/>
    <cellStyle name="Note 2 6 3 4 2" xfId="24543" xr:uid="{27072A77-C4F9-4EEE-B9BF-7B5F3E668463}"/>
    <cellStyle name="Note 2 6 3 5" xfId="24544" xr:uid="{C30BFA06-F4BC-4160-A871-F19BDE7A1BBB}"/>
    <cellStyle name="Note 2 6 3 5 2" xfId="24545" xr:uid="{7E36F4FE-0BB6-4605-A71F-E386492222A7}"/>
    <cellStyle name="Note 2 6 3 6" xfId="24546" xr:uid="{3F0C21F3-9F68-451C-95E8-BC2FD441DF26}"/>
    <cellStyle name="Note 2 6 3 7" xfId="24547" xr:uid="{2A7D3E14-1B0B-41F0-B4EF-6FCB7B1F84B0}"/>
    <cellStyle name="Note 2 6 3 8" xfId="24548" xr:uid="{03F0BF74-CC08-43F1-869D-1D309950BC8B}"/>
    <cellStyle name="Note 2 6 3 9" xfId="7453" xr:uid="{6F6AB94A-A982-4885-B125-341586642408}"/>
    <cellStyle name="Note 2 6 4" xfId="3368" xr:uid="{8943A77E-3B24-4C70-B9CB-A40F2FAA6D98}"/>
    <cellStyle name="Note 2 6 4 2" xfId="3369" xr:uid="{A92CF493-ED5C-4847-AFF2-AB27FC73C07B}"/>
    <cellStyle name="Note 2 6 4 2 2" xfId="24550" xr:uid="{0E0ED8AE-3018-41D2-922C-AD9E60442FCE}"/>
    <cellStyle name="Note 2 6 4 2 2 2" xfId="24551" xr:uid="{CB909099-C8CD-44FC-B1FE-5821EE5AA57C}"/>
    <cellStyle name="Note 2 6 4 2 3" xfId="24552" xr:uid="{B605176A-4007-4508-960B-25A02C407FAB}"/>
    <cellStyle name="Note 2 6 4 2 4" xfId="24549" xr:uid="{9B81CC8F-6C26-4091-B91E-0BD39F887B24}"/>
    <cellStyle name="Note 2 6 4 3" xfId="24553" xr:uid="{1A962FD4-136F-40CA-ACC6-089B45DDD3B5}"/>
    <cellStyle name="Note 2 6 4 3 2" xfId="24554" xr:uid="{5BDC3FAA-9DBE-478E-974D-D3623DFF6FC2}"/>
    <cellStyle name="Note 2 6 4 4" xfId="24555" xr:uid="{9009634B-4334-4700-84B6-EED0BECD04B6}"/>
    <cellStyle name="Note 2 6 4 4 2" xfId="24556" xr:uid="{F93331FF-AF80-4A16-A195-7BD52361F734}"/>
    <cellStyle name="Note 2 6 4 5" xfId="24557" xr:uid="{1E7E1FAF-4162-4F67-B0CE-DC85AE3580B8}"/>
    <cellStyle name="Note 2 6 4 5 2" xfId="24558" xr:uid="{53EB47C8-5006-4B10-9D9E-2CAA6CAB23C1}"/>
    <cellStyle name="Note 2 6 4 6" xfId="24559" xr:uid="{CE34949C-F99E-466B-9817-F983494F8045}"/>
    <cellStyle name="Note 2 6 4 7" xfId="24560" xr:uid="{6028FEE0-3E6C-4072-8957-B74CBE6CB850}"/>
    <cellStyle name="Note 2 6 4 8" xfId="24561" xr:uid="{42345CDB-A78A-487F-B3E7-E395614AE0BD}"/>
    <cellStyle name="Note 2 6 4 9" xfId="7454" xr:uid="{2F3B4A11-7582-49D0-B8FE-94D28956986D}"/>
    <cellStyle name="Note 2 6 5" xfId="3370" xr:uid="{4D90515A-4C1A-4CD7-A47D-FCE52B9D2566}"/>
    <cellStyle name="Note 2 6 5 2" xfId="3371" xr:uid="{163C669D-4346-4BE7-A311-0AE50C4437CC}"/>
    <cellStyle name="Note 2 6 5 2 2" xfId="24563" xr:uid="{7366259C-6C47-42CB-97DF-93DEEFDB72D5}"/>
    <cellStyle name="Note 2 6 5 2 3" xfId="24562" xr:uid="{527B3E10-2A7E-4F33-B25C-F0414D0DC60E}"/>
    <cellStyle name="Note 2 6 5 3" xfId="24564" xr:uid="{8792AF38-F2D2-4D4A-896E-8B4554FBFE3C}"/>
    <cellStyle name="Note 2 6 5 3 2" xfId="24565" xr:uid="{EA6F43FC-546D-4226-9213-AF71CC05599A}"/>
    <cellStyle name="Note 2 6 5 4" xfId="24566" xr:uid="{4C934430-9038-46CD-BE9F-509423C18C27}"/>
    <cellStyle name="Note 2 6 5 4 2" xfId="24567" xr:uid="{7043706C-3ADB-4884-85E8-D6300A800471}"/>
    <cellStyle name="Note 2 6 5 5" xfId="24568" xr:uid="{9CBC3349-E4C3-471E-846B-0EEFC93700A6}"/>
    <cellStyle name="Note 2 6 5 6" xfId="24569" xr:uid="{DAF88F73-2A88-424A-9648-CBAA7CA47608}"/>
    <cellStyle name="Note 2 6 5 7" xfId="24570" xr:uid="{8C382B72-0910-4352-ACA0-673AE88520A7}"/>
    <cellStyle name="Note 2 6 5 8" xfId="7455" xr:uid="{2BF8B30C-E011-48AF-B843-98FD58C96A2F}"/>
    <cellStyle name="Note 2 6 6" xfId="3372" xr:uid="{4902F51C-49D9-4200-B9B8-80475BB6AA92}"/>
    <cellStyle name="Note 2 6 6 2" xfId="3373" xr:uid="{95A1BB2A-08D2-4A72-9183-B30DD051F349}"/>
    <cellStyle name="Note 2 6 6 2 2" xfId="24572" xr:uid="{6385D692-898F-420C-9316-4B1A53F26CD3}"/>
    <cellStyle name="Note 2 6 6 2 3" xfId="24571" xr:uid="{48103E84-A3C7-4C93-B788-A6B813E31FCC}"/>
    <cellStyle name="Note 2 6 6 3" xfId="24573" xr:uid="{4B74FD93-4DA7-4BCF-A06A-2B3A224E1443}"/>
    <cellStyle name="Note 2 6 6 3 2" xfId="24574" xr:uid="{0A4DC15D-C903-496C-81E3-00704A16E3A2}"/>
    <cellStyle name="Note 2 6 6 4" xfId="24575" xr:uid="{573BAA32-A3EA-4B83-B02E-98791352E2DC}"/>
    <cellStyle name="Note 2 6 6 5" xfId="24576" xr:uid="{76302B70-AC6E-42B0-9989-187E44E7C516}"/>
    <cellStyle name="Note 2 6 6 6" xfId="24577" xr:uid="{368B0CE6-E036-4FF3-AE63-29560D5BD757}"/>
    <cellStyle name="Note 2 6 6 7" xfId="7456" xr:uid="{53BD1CC8-4C03-4672-B03C-DA9BC336007E}"/>
    <cellStyle name="Note 2 6 7" xfId="3374" xr:uid="{EB1CC748-2414-4FF2-AA0F-B880358EB1B9}"/>
    <cellStyle name="Note 2 6 7 2" xfId="3375" xr:uid="{85778EB3-DB09-4217-8765-4DB345FA242F}"/>
    <cellStyle name="Note 2 6 7 2 2" xfId="24579" xr:uid="{D1FB7D98-CCB9-48D7-B531-E8A1EBB56237}"/>
    <cellStyle name="Note 2 6 7 2 3" xfId="24578" xr:uid="{B2E019D9-67BF-4F53-9F10-3C1C00AC48CC}"/>
    <cellStyle name="Note 2 6 7 3" xfId="24580" xr:uid="{F3525B5D-0BBF-4892-9DD9-B954470C563C}"/>
    <cellStyle name="Note 2 6 7 4" xfId="24581" xr:uid="{538DEA8C-B546-46C9-A302-E2A44E7D9701}"/>
    <cellStyle name="Note 2 6 7 5" xfId="24582" xr:uid="{BABCB7D4-BFDD-40F9-8B46-4533B3D16FF8}"/>
    <cellStyle name="Note 2 6 7 6" xfId="7457" xr:uid="{DEF7148A-70A0-4758-B7BF-B856E867883D}"/>
    <cellStyle name="Note 2 6 8" xfId="3376" xr:uid="{3FCA166D-492F-481E-BEDF-0F523C6B8D29}"/>
    <cellStyle name="Note 2 6 8 2" xfId="24584" xr:uid="{9974C452-B6AE-4E21-911D-25057F01B485}"/>
    <cellStyle name="Note 2 6 8 3" xfId="24583" xr:uid="{4E4D9E2C-5E23-4A2F-9B57-E64F716D16F9}"/>
    <cellStyle name="Note 2 6 9" xfId="5448" xr:uid="{6D94E710-3F0F-49FD-A107-C646D020FC4D}"/>
    <cellStyle name="Note 2 6 9 2" xfId="24585" xr:uid="{65574B6E-C0C8-4C2C-BD0F-0AEA00ED878A}"/>
    <cellStyle name="Note 2 7" xfId="3377" xr:uid="{FAF1AC31-94FA-48E8-A948-D8D06D91A669}"/>
    <cellStyle name="Note 2 7 10" xfId="5644" xr:uid="{0E65B99B-71B8-46B6-B48D-6D9608351B05}"/>
    <cellStyle name="Note 2 7 10 2" xfId="24586" xr:uid="{89A5EC26-8ACB-4A2B-BE46-BB3F7B501D01}"/>
    <cellStyle name="Note 2 7 11" xfId="6029" xr:uid="{1EB4445C-7EEE-406C-8F99-D9BA504062B6}"/>
    <cellStyle name="Note 2 7 11 2" xfId="24587" xr:uid="{5AFAFD25-79F2-44E2-BAD3-510AC872473F}"/>
    <cellStyle name="Note 2 7 12" xfId="6208" xr:uid="{86BA568D-8F40-40DD-A1FE-87DCB6CE7B60}"/>
    <cellStyle name="Note 2 7 2" xfId="3378" xr:uid="{F6CC803C-A36B-4C93-9877-9B5130F58E46}"/>
    <cellStyle name="Note 2 7 2 2" xfId="3379" xr:uid="{E021750E-88B3-4CF5-A2D3-6E164894599E}"/>
    <cellStyle name="Note 2 7 2 2 2" xfId="24589" xr:uid="{2429843B-E671-48D8-B384-7C7E41336B95}"/>
    <cellStyle name="Note 2 7 2 2 2 2" xfId="24590" xr:uid="{4FD27F37-AE11-4AAB-9842-6820D30DF648}"/>
    <cellStyle name="Note 2 7 2 2 3" xfId="24591" xr:uid="{D4DA5F43-6E9D-4DA8-ABAE-AB4C738565DB}"/>
    <cellStyle name="Note 2 7 2 2 4" xfId="24588" xr:uid="{DC47F822-F8B1-461D-B40D-7864BCC4C4DD}"/>
    <cellStyle name="Note 2 7 2 3" xfId="24592" xr:uid="{07E404CF-6671-4960-BA77-62D7BE64B68A}"/>
    <cellStyle name="Note 2 7 2 3 2" xfId="24593" xr:uid="{A920C24A-8FD4-4D5B-9470-4591B603AE41}"/>
    <cellStyle name="Note 2 7 2 4" xfId="24594" xr:uid="{4327B1B9-FBAF-40F9-AF28-D2A1831FA2DA}"/>
    <cellStyle name="Note 2 7 2 4 2" xfId="24595" xr:uid="{04B14ABE-BE7A-4474-BB4D-EDE9B2617F34}"/>
    <cellStyle name="Note 2 7 2 5" xfId="24596" xr:uid="{EC129D43-D608-431A-AFFE-2079AD0B64CC}"/>
    <cellStyle name="Note 2 7 2 5 2" xfId="24597" xr:uid="{D3002E51-2C4D-4CC3-AEE1-3A66D82CA20F}"/>
    <cellStyle name="Note 2 7 2 6" xfId="24598" xr:uid="{193F6385-8473-4AF6-9D32-4145F8E79670}"/>
    <cellStyle name="Note 2 7 2 7" xfId="24599" xr:uid="{E11C73F4-397E-47F2-A2B5-50E1062B8191}"/>
    <cellStyle name="Note 2 7 2 8" xfId="24600" xr:uid="{CB82C920-FF64-4B1F-95D6-138741132D49}"/>
    <cellStyle name="Note 2 7 2 9" xfId="7458" xr:uid="{7605D9D1-02FC-4822-95DA-F45EA7520561}"/>
    <cellStyle name="Note 2 7 3" xfId="3380" xr:uid="{574A0755-393A-401A-A11B-4D83B11397F4}"/>
    <cellStyle name="Note 2 7 3 2" xfId="3381" xr:uid="{04FB1933-D2FC-4AC9-BC08-FFE65E98C44D}"/>
    <cellStyle name="Note 2 7 3 2 2" xfId="24602" xr:uid="{4B039963-F3D3-4BFE-84EA-FA3AEB7E8963}"/>
    <cellStyle name="Note 2 7 3 2 2 2" xfId="24603" xr:uid="{0DEF63AC-7732-4E03-B57A-F82A899520E5}"/>
    <cellStyle name="Note 2 7 3 2 3" xfId="24604" xr:uid="{B9C05BC1-AF08-40F2-B8E3-7EE468F3EA28}"/>
    <cellStyle name="Note 2 7 3 2 4" xfId="24601" xr:uid="{67FC3F30-441D-4A7D-812B-38B193A3246D}"/>
    <cellStyle name="Note 2 7 3 3" xfId="24605" xr:uid="{E9F4F3EB-F719-4C33-BA54-0221563815FA}"/>
    <cellStyle name="Note 2 7 3 3 2" xfId="24606" xr:uid="{6716F2C7-2AA4-4D88-82DC-DEA4E5514BB3}"/>
    <cellStyle name="Note 2 7 3 4" xfId="24607" xr:uid="{C93C214D-7944-494C-9760-4E9E097A72E8}"/>
    <cellStyle name="Note 2 7 3 4 2" xfId="24608" xr:uid="{7C82C6B8-0720-475E-BE8D-180A47954724}"/>
    <cellStyle name="Note 2 7 3 5" xfId="24609" xr:uid="{70F65F82-A86F-4A67-959A-8282A762D343}"/>
    <cellStyle name="Note 2 7 3 5 2" xfId="24610" xr:uid="{8948F963-FBBF-478E-B737-B99039B04A53}"/>
    <cellStyle name="Note 2 7 3 6" xfId="24611" xr:uid="{14BF4B2D-9849-453A-AB54-643849B25598}"/>
    <cellStyle name="Note 2 7 3 7" xfId="24612" xr:uid="{A303D8A8-78EB-4722-A13D-E786BBF02A50}"/>
    <cellStyle name="Note 2 7 3 8" xfId="24613" xr:uid="{9C4889DD-8ACE-44A1-8FE1-2E363F95AF85}"/>
    <cellStyle name="Note 2 7 3 9" xfId="7459" xr:uid="{778DE65E-5A54-4FC7-B631-032B056E0DA7}"/>
    <cellStyle name="Note 2 7 4" xfId="3382" xr:uid="{F7220DB9-5DCE-400C-9529-9187AB6D447C}"/>
    <cellStyle name="Note 2 7 4 2" xfId="3383" xr:uid="{59AC0670-C00C-49ED-95A0-EB9C1A4F6C72}"/>
    <cellStyle name="Note 2 7 4 2 2" xfId="24615" xr:uid="{8456AEE5-0D06-47F8-A440-85F8E5E9EDF7}"/>
    <cellStyle name="Note 2 7 4 2 2 2" xfId="24616" xr:uid="{19490609-B071-4E4C-A620-28686EA9F121}"/>
    <cellStyle name="Note 2 7 4 2 3" xfId="24617" xr:uid="{A7B1DA2C-EC94-4BFC-AA7B-3955CE41A78E}"/>
    <cellStyle name="Note 2 7 4 2 4" xfId="24614" xr:uid="{C5BFF594-ABD0-4761-BA99-FB74C81540FA}"/>
    <cellStyle name="Note 2 7 4 3" xfId="24618" xr:uid="{7189EEF8-2471-49C9-BAA6-0612B5FC2DFB}"/>
    <cellStyle name="Note 2 7 4 3 2" xfId="24619" xr:uid="{32651AE7-63F9-488E-852E-2A2D5D7FD2DA}"/>
    <cellStyle name="Note 2 7 4 4" xfId="24620" xr:uid="{1FEDD88E-D688-464C-8983-3C8DA2A58811}"/>
    <cellStyle name="Note 2 7 4 4 2" xfId="24621" xr:uid="{22F81E2F-BD5D-4928-AC2C-C0639979BCAD}"/>
    <cellStyle name="Note 2 7 4 5" xfId="24622" xr:uid="{81DD7AC1-9265-4CC6-91E2-78D24B68C9A3}"/>
    <cellStyle name="Note 2 7 4 5 2" xfId="24623" xr:uid="{A5E7FC86-9D0F-40A6-A8EB-CA37463593DA}"/>
    <cellStyle name="Note 2 7 4 6" xfId="24624" xr:uid="{06187C1F-3ADB-460C-AFCE-1F675EC3A714}"/>
    <cellStyle name="Note 2 7 4 7" xfId="24625" xr:uid="{081903E5-A767-4CE4-9C36-13B5DBDC64C0}"/>
    <cellStyle name="Note 2 7 4 8" xfId="24626" xr:uid="{274F5D4C-57CC-46DD-B8C3-F8E7161417A4}"/>
    <cellStyle name="Note 2 7 4 9" xfId="7460" xr:uid="{E2656081-8358-43D6-88C5-241CC391D7E3}"/>
    <cellStyle name="Note 2 7 5" xfId="3384" xr:uid="{C848D827-737B-45E5-B057-96AD3EEE764A}"/>
    <cellStyle name="Note 2 7 5 2" xfId="3385" xr:uid="{16E7058B-DDF7-4341-9813-88BCAC0B6EEB}"/>
    <cellStyle name="Note 2 7 5 2 2" xfId="24628" xr:uid="{A18FECB6-B818-481D-A130-DB69A51CA8A8}"/>
    <cellStyle name="Note 2 7 5 2 3" xfId="24627" xr:uid="{4F47FFFF-2D19-4D43-B160-2F0CCAE3E42B}"/>
    <cellStyle name="Note 2 7 5 3" xfId="24629" xr:uid="{D871F98E-9253-4A90-9375-D6DB534CAA25}"/>
    <cellStyle name="Note 2 7 5 3 2" xfId="24630" xr:uid="{F6D382A9-EFF0-47D2-9F28-95A809A2C06F}"/>
    <cellStyle name="Note 2 7 5 4" xfId="24631" xr:uid="{74C4A670-DA2D-4A9C-BE17-F36FDEC91336}"/>
    <cellStyle name="Note 2 7 5 4 2" xfId="24632" xr:uid="{30953F71-C1D8-431E-B74B-E057EB200D35}"/>
    <cellStyle name="Note 2 7 5 5" xfId="24633" xr:uid="{8FF20B3B-26A7-4D19-B92A-1763B4861834}"/>
    <cellStyle name="Note 2 7 5 6" xfId="24634" xr:uid="{4F2265EF-AE2C-4995-A2F4-79FE9B684A2E}"/>
    <cellStyle name="Note 2 7 5 7" xfId="24635" xr:uid="{40620A24-8382-4CDF-9935-C7CDE3D198F2}"/>
    <cellStyle name="Note 2 7 5 8" xfId="7461" xr:uid="{C1D8AD98-FDFA-438F-88DA-1EAD351A6DCA}"/>
    <cellStyle name="Note 2 7 6" xfId="3386" xr:uid="{22121B1A-7E0C-4CB8-87D7-63D8661310D2}"/>
    <cellStyle name="Note 2 7 6 2" xfId="3387" xr:uid="{E184DE40-8260-49D9-A8C3-73239F9A2A59}"/>
    <cellStyle name="Note 2 7 6 2 2" xfId="24637" xr:uid="{5D1F4624-6A68-497E-9003-B7E51B110FF1}"/>
    <cellStyle name="Note 2 7 6 2 3" xfId="24636" xr:uid="{13ABB4E9-D85B-426D-BE2D-712DD06F1CD4}"/>
    <cellStyle name="Note 2 7 6 3" xfId="24638" xr:uid="{A679F20A-1707-4745-BF19-E285187454B9}"/>
    <cellStyle name="Note 2 7 6 3 2" xfId="24639" xr:uid="{AF26D7D9-7A3F-4C65-B595-970B6AF24D7E}"/>
    <cellStyle name="Note 2 7 6 4" xfId="24640" xr:uid="{4FCE3451-BD62-4E51-9D07-121503F5AF4A}"/>
    <cellStyle name="Note 2 7 6 5" xfId="24641" xr:uid="{D0A1D560-3780-47DC-854C-4F5F67433389}"/>
    <cellStyle name="Note 2 7 6 6" xfId="24642" xr:uid="{3649D2F4-1AE9-45D4-BE82-A3EC9B56E9C5}"/>
    <cellStyle name="Note 2 7 6 7" xfId="7462" xr:uid="{00930669-E6CA-4EDF-B30B-310768DCE413}"/>
    <cellStyle name="Note 2 7 7" xfId="3388" xr:uid="{0367E5DA-B294-400A-8C9D-31A93F484D5E}"/>
    <cellStyle name="Note 2 7 7 2" xfId="3389" xr:uid="{43EC12B2-2F1B-49AF-A97B-A935286DBA76}"/>
    <cellStyle name="Note 2 7 7 2 2" xfId="24644" xr:uid="{3B2921C8-B10A-4A77-B2A0-BA35C6ED236E}"/>
    <cellStyle name="Note 2 7 7 2 3" xfId="24643" xr:uid="{2158C405-9D2A-4D67-B410-55958CDA009D}"/>
    <cellStyle name="Note 2 7 7 3" xfId="24645" xr:uid="{4505284C-9D66-44D5-AB3F-8F64EAB0938E}"/>
    <cellStyle name="Note 2 7 7 4" xfId="24646" xr:uid="{243435CB-EA97-4573-A7E0-951FC612D676}"/>
    <cellStyle name="Note 2 7 7 5" xfId="24647" xr:uid="{A8CFCB88-FA96-4C0C-AFA4-6EA63FCE2340}"/>
    <cellStyle name="Note 2 7 7 6" xfId="7463" xr:uid="{6206B1B5-629E-4E4D-B9B9-314AD596D89C}"/>
    <cellStyle name="Note 2 7 8" xfId="3390" xr:uid="{1D9837CD-270A-48C0-8D5C-AA7D3490BE63}"/>
    <cellStyle name="Note 2 7 8 2" xfId="24649" xr:uid="{BC712D6E-2EC8-46D2-AFA3-F7F6E9584F64}"/>
    <cellStyle name="Note 2 7 8 3" xfId="24648" xr:uid="{A5C1B3B8-474D-4E6C-9726-41331D3E5DEC}"/>
    <cellStyle name="Note 2 7 9" xfId="5449" xr:uid="{E29368A7-BC29-42DB-B4A4-3EF4DCDC320E}"/>
    <cellStyle name="Note 2 7 9 2" xfId="24650" xr:uid="{45A1D95D-591A-43A0-84B0-5F2AD00C32C7}"/>
    <cellStyle name="Note 2 8" xfId="3391" xr:uid="{A7E41816-8C1E-444E-B272-E4FC9E54F906}"/>
    <cellStyle name="Note 2 8 10" xfId="5645" xr:uid="{43E42AAC-A25B-4CDB-829D-9F47378E0EE2}"/>
    <cellStyle name="Note 2 8 10 2" xfId="24651" xr:uid="{868E7303-88FA-49B6-A474-402A841D66E4}"/>
    <cellStyle name="Note 2 8 11" xfId="6030" xr:uid="{D5D5AFEB-3665-4F04-9B6B-BA0E4EB3C166}"/>
    <cellStyle name="Note 2 8 11 2" xfId="24652" xr:uid="{0DDCC980-52BA-4E0C-8509-E2CD98626E24}"/>
    <cellStyle name="Note 2 8 12" xfId="6209" xr:uid="{2D25887E-6326-4CEB-A6CD-F191CEA96BD8}"/>
    <cellStyle name="Note 2 8 2" xfId="3392" xr:uid="{901098EA-EC50-4BC9-A8B8-618B3C265F18}"/>
    <cellStyle name="Note 2 8 2 2" xfId="3393" xr:uid="{58A4E3EF-C8B4-4D1B-9A35-B23A3E936B47}"/>
    <cellStyle name="Note 2 8 2 2 2" xfId="24654" xr:uid="{851409BD-D28E-4AED-9125-812A00039E87}"/>
    <cellStyle name="Note 2 8 2 2 2 2" xfId="24655" xr:uid="{93917D69-0EE1-423E-AE0E-5773088348BF}"/>
    <cellStyle name="Note 2 8 2 2 3" xfId="24656" xr:uid="{A2096DD9-105E-41D0-95FF-757FA934083F}"/>
    <cellStyle name="Note 2 8 2 2 4" xfId="24653" xr:uid="{3E992392-53B2-41A8-BF24-027BECBB795E}"/>
    <cellStyle name="Note 2 8 2 3" xfId="24657" xr:uid="{783638A7-60A7-4235-845B-7A1F857D5AFF}"/>
    <cellStyle name="Note 2 8 2 3 2" xfId="24658" xr:uid="{9F25BDC3-FB01-4039-A721-F0115C30FB95}"/>
    <cellStyle name="Note 2 8 2 4" xfId="24659" xr:uid="{CF1B5F2E-6658-47C2-8DFC-C806089B54D9}"/>
    <cellStyle name="Note 2 8 2 4 2" xfId="24660" xr:uid="{438A7000-28EE-4907-A3F4-E522A2126EE5}"/>
    <cellStyle name="Note 2 8 2 5" xfId="24661" xr:uid="{F25D04AC-9BDE-4D9C-9B40-9032ED9B285F}"/>
    <cellStyle name="Note 2 8 2 5 2" xfId="24662" xr:uid="{E6480036-396C-49A1-A4F9-2450C8FB5AF3}"/>
    <cellStyle name="Note 2 8 2 6" xfId="24663" xr:uid="{2D04D861-979B-4348-9419-FC1E340931CE}"/>
    <cellStyle name="Note 2 8 2 7" xfId="24664" xr:uid="{6B62CCAE-D60F-4F53-887C-47A8AE23BAF1}"/>
    <cellStyle name="Note 2 8 2 8" xfId="24665" xr:uid="{D3BC49D5-6485-46DE-B5F6-C0B9A424A237}"/>
    <cellStyle name="Note 2 8 2 9" xfId="7464" xr:uid="{9C85A4CD-5DBC-4D13-97B3-107E17CEAC8B}"/>
    <cellStyle name="Note 2 8 3" xfId="3394" xr:uid="{2235C08D-7355-4000-B386-63FDFB39C01A}"/>
    <cellStyle name="Note 2 8 3 2" xfId="3395" xr:uid="{C6F21F01-414C-418E-A8B7-C959B5F7B32D}"/>
    <cellStyle name="Note 2 8 3 2 2" xfId="24667" xr:uid="{0DF9BDAA-5414-47A8-A4F7-3177D667E773}"/>
    <cellStyle name="Note 2 8 3 2 2 2" xfId="24668" xr:uid="{F585E487-F33A-4C20-8748-2B4D51282355}"/>
    <cellStyle name="Note 2 8 3 2 3" xfId="24669" xr:uid="{39F3563A-6DF0-4038-BAF0-2588B71694FD}"/>
    <cellStyle name="Note 2 8 3 2 4" xfId="24666" xr:uid="{00593E55-A384-4B39-9CE4-AA1D36EAD57E}"/>
    <cellStyle name="Note 2 8 3 3" xfId="24670" xr:uid="{69DFF7A6-DC00-4ECA-84AA-DF99DE35D756}"/>
    <cellStyle name="Note 2 8 3 3 2" xfId="24671" xr:uid="{E5D46227-360E-4499-A8D0-E60E7CB2ED04}"/>
    <cellStyle name="Note 2 8 3 4" xfId="24672" xr:uid="{17C677E1-CB25-49F2-A6C0-F1550837A997}"/>
    <cellStyle name="Note 2 8 3 4 2" xfId="24673" xr:uid="{9F1EA0CF-FAB7-4C69-8FAC-CB530181692D}"/>
    <cellStyle name="Note 2 8 3 5" xfId="24674" xr:uid="{F81775EB-726A-47BA-8D61-28B32BABD9D5}"/>
    <cellStyle name="Note 2 8 3 5 2" xfId="24675" xr:uid="{A196F80B-377E-448F-92F8-C576AAC16A1A}"/>
    <cellStyle name="Note 2 8 3 6" xfId="24676" xr:uid="{3B0DAD41-6508-46D3-9868-7559E9917342}"/>
    <cellStyle name="Note 2 8 3 7" xfId="24677" xr:uid="{533EFD23-78F1-4258-BCFD-A1A8932C9C37}"/>
    <cellStyle name="Note 2 8 3 8" xfId="24678" xr:uid="{3AE9E39A-95E4-49D8-8A84-908AE099CC35}"/>
    <cellStyle name="Note 2 8 3 9" xfId="7465" xr:uid="{C2F6A603-05A4-4F87-925C-6DF98DF5349B}"/>
    <cellStyle name="Note 2 8 4" xfId="3396" xr:uid="{15E59662-C430-4002-87F4-DCF931331E2A}"/>
    <cellStyle name="Note 2 8 4 2" xfId="3397" xr:uid="{1DF6220E-AFB4-49A2-955B-8780B7F135A0}"/>
    <cellStyle name="Note 2 8 4 2 2" xfId="24680" xr:uid="{5EB0B17A-BDB6-4E12-BD58-9F2F3FFD40C2}"/>
    <cellStyle name="Note 2 8 4 2 2 2" xfId="24681" xr:uid="{EF96A6CC-E879-4903-A847-CD0E4D1ECAEA}"/>
    <cellStyle name="Note 2 8 4 2 3" xfId="24682" xr:uid="{AE41CFA6-32BD-4CD5-BEEA-C26EC08E3862}"/>
    <cellStyle name="Note 2 8 4 2 4" xfId="24679" xr:uid="{D58DED4F-01D5-4283-B51F-A5EE8E219A30}"/>
    <cellStyle name="Note 2 8 4 3" xfId="24683" xr:uid="{744C5B2A-0CAF-49B5-A1C3-231E07D4F311}"/>
    <cellStyle name="Note 2 8 4 3 2" xfId="24684" xr:uid="{E8A60859-A509-432A-AFD1-C8B47CA5BF92}"/>
    <cellStyle name="Note 2 8 4 4" xfId="24685" xr:uid="{713DD4F8-BA53-4B3E-8848-D062C89841E8}"/>
    <cellStyle name="Note 2 8 4 4 2" xfId="24686" xr:uid="{2686BE02-9117-443F-B7CB-6FCA75454BDB}"/>
    <cellStyle name="Note 2 8 4 5" xfId="24687" xr:uid="{3253BDAF-E241-4E18-A97D-BE471BBE6060}"/>
    <cellStyle name="Note 2 8 4 5 2" xfId="24688" xr:uid="{AAE99A8D-D7F1-43E3-859C-60F7E8FA663B}"/>
    <cellStyle name="Note 2 8 4 6" xfId="24689" xr:uid="{F104750E-F2CB-4C05-8044-B02A4EFDCEA8}"/>
    <cellStyle name="Note 2 8 4 7" xfId="24690" xr:uid="{C5200D2D-F4B9-4F12-A4D7-5763CBC2B8F2}"/>
    <cellStyle name="Note 2 8 4 8" xfId="24691" xr:uid="{A799B43D-E212-4BC8-BBAA-522DB3E3E0B3}"/>
    <cellStyle name="Note 2 8 4 9" xfId="7466" xr:uid="{2EF4FE43-62FC-4384-B2AC-DA360489CA82}"/>
    <cellStyle name="Note 2 8 5" xfId="3398" xr:uid="{8D4E6A45-B001-4CEE-91AD-0D2E16F52155}"/>
    <cellStyle name="Note 2 8 5 2" xfId="3399" xr:uid="{AB413E65-9B38-447C-AF3B-910F6DB272F9}"/>
    <cellStyle name="Note 2 8 5 2 2" xfId="24693" xr:uid="{5E77F9DA-F648-4D74-A729-F1BD45C34359}"/>
    <cellStyle name="Note 2 8 5 2 3" xfId="24692" xr:uid="{1A254C51-3ABA-4A98-9DBD-0A066D34A505}"/>
    <cellStyle name="Note 2 8 5 3" xfId="24694" xr:uid="{FCFFA4F5-49ED-4989-A1C2-D15453E24755}"/>
    <cellStyle name="Note 2 8 5 3 2" xfId="24695" xr:uid="{9E9AD5E7-25CD-4D95-8F5A-BA65644FF1DB}"/>
    <cellStyle name="Note 2 8 5 4" xfId="24696" xr:uid="{050FE373-F2CD-4917-AC98-6F949773647B}"/>
    <cellStyle name="Note 2 8 5 4 2" xfId="24697" xr:uid="{48CA62E1-4F63-46C7-B007-1C2564146336}"/>
    <cellStyle name="Note 2 8 5 5" xfId="24698" xr:uid="{D4B7C154-9E3A-4A64-A576-4F9CF4578A0A}"/>
    <cellStyle name="Note 2 8 5 6" xfId="24699" xr:uid="{3CD33EC0-A43C-4363-A324-4CF4E5EF686E}"/>
    <cellStyle name="Note 2 8 5 7" xfId="24700" xr:uid="{C2197CA6-2789-4EEB-81AA-738DBEA587F0}"/>
    <cellStyle name="Note 2 8 5 8" xfId="7467" xr:uid="{C667C8DC-BD5D-479A-870F-9FFD67912DC2}"/>
    <cellStyle name="Note 2 8 6" xfId="3400" xr:uid="{315BAACE-8E5E-4334-BC12-9470599A676D}"/>
    <cellStyle name="Note 2 8 6 2" xfId="3401" xr:uid="{B29C1A06-FDA9-435E-A51D-33C78F459B69}"/>
    <cellStyle name="Note 2 8 6 2 2" xfId="24702" xr:uid="{2EC19717-E805-4D44-9CF7-3830F44E1700}"/>
    <cellStyle name="Note 2 8 6 2 3" xfId="24701" xr:uid="{0AA22F3D-19C2-4914-B4DF-4CD65114CDD8}"/>
    <cellStyle name="Note 2 8 6 3" xfId="24703" xr:uid="{87165795-B2D9-409C-96A4-DF310F1CEC7B}"/>
    <cellStyle name="Note 2 8 6 3 2" xfId="24704" xr:uid="{355F620E-3CD2-4C99-9910-86E835C91845}"/>
    <cellStyle name="Note 2 8 6 4" xfId="24705" xr:uid="{D636D08A-3883-4867-8475-AB6C11065F84}"/>
    <cellStyle name="Note 2 8 6 5" xfId="24706" xr:uid="{F1FD3D56-076E-4FDC-B55C-2561D8633BE2}"/>
    <cellStyle name="Note 2 8 6 6" xfId="24707" xr:uid="{2B4B4CC9-B5F3-44FC-A713-B793A17D717E}"/>
    <cellStyle name="Note 2 8 6 7" xfId="7468" xr:uid="{EC2EE87E-930F-41F5-98D4-FD1A34EFE9FD}"/>
    <cellStyle name="Note 2 8 7" xfId="3402" xr:uid="{A55402B2-0E85-4AE9-9A04-00729E5904C5}"/>
    <cellStyle name="Note 2 8 7 2" xfId="3403" xr:uid="{2EBD8789-331D-4343-818A-99F6AC059A02}"/>
    <cellStyle name="Note 2 8 7 2 2" xfId="24709" xr:uid="{B63B359D-00A4-4FC8-90D5-C8F1F560CF5B}"/>
    <cellStyle name="Note 2 8 7 2 3" xfId="24708" xr:uid="{C64F0F94-AB17-4F45-A701-38504C45B4A2}"/>
    <cellStyle name="Note 2 8 7 3" xfId="24710" xr:uid="{39B7C18C-6444-4D6E-9398-0EB49A826750}"/>
    <cellStyle name="Note 2 8 7 4" xfId="24711" xr:uid="{66E34FB9-36E0-4BA7-A697-570A3793DBBE}"/>
    <cellStyle name="Note 2 8 7 5" xfId="24712" xr:uid="{BC86BFA1-5D4B-484C-968C-D407DF4A0B95}"/>
    <cellStyle name="Note 2 8 7 6" xfId="7469" xr:uid="{C0EF5A01-7E65-41B1-9259-6DB9E8FA2BB5}"/>
    <cellStyle name="Note 2 8 8" xfId="3404" xr:uid="{396F2C6C-F8DB-49E5-B216-A8B0FF3B5DE1}"/>
    <cellStyle name="Note 2 8 8 2" xfId="24714" xr:uid="{920A45DD-7852-4193-865B-F33AB526AA20}"/>
    <cellStyle name="Note 2 8 8 3" xfId="24713" xr:uid="{A3BDD9B8-D21A-4C18-AF18-C4C9E56A0C7D}"/>
    <cellStyle name="Note 2 8 9" xfId="5450" xr:uid="{99D8CC53-CEC1-4B88-95FC-DCF906A95255}"/>
    <cellStyle name="Note 2 8 9 2" xfId="24715" xr:uid="{0957E0F4-2BD1-45CF-ADCF-F9245A23A05C}"/>
    <cellStyle name="Note 2 9" xfId="3405" xr:uid="{4AB20DA0-5B89-420D-9017-94421E4D7E93}"/>
    <cellStyle name="Note 2 9 10" xfId="5646" xr:uid="{EA0102FC-DCC1-4C61-A8B3-2F90E92E6991}"/>
    <cellStyle name="Note 2 9 10 2" xfId="24716" xr:uid="{53F79814-2F92-431F-AD06-6DB069F817EE}"/>
    <cellStyle name="Note 2 9 11" xfId="6031" xr:uid="{E49A48DF-4B62-42BB-B47A-2137BF5EB69F}"/>
    <cellStyle name="Note 2 9 11 2" xfId="24717" xr:uid="{C23A2C98-C7FE-40FF-B08D-591837FD5A7B}"/>
    <cellStyle name="Note 2 9 12" xfId="6210" xr:uid="{9150D2F7-8456-4820-80D3-6500C369F186}"/>
    <cellStyle name="Note 2 9 2" xfId="3406" xr:uid="{61FC9DAA-B1D9-41DB-9709-2AD2F5D52AA8}"/>
    <cellStyle name="Note 2 9 2 2" xfId="3407" xr:uid="{2285919A-C8A4-431F-A961-C86E51133EE0}"/>
    <cellStyle name="Note 2 9 2 2 2" xfId="24719" xr:uid="{B162D330-8373-46EE-A6C3-F2FAD2538205}"/>
    <cellStyle name="Note 2 9 2 2 2 2" xfId="24720" xr:uid="{026254E4-6AD8-49D3-8505-CC064145E614}"/>
    <cellStyle name="Note 2 9 2 2 3" xfId="24721" xr:uid="{3199DEC7-160B-471B-944C-380673999E27}"/>
    <cellStyle name="Note 2 9 2 2 4" xfId="24718" xr:uid="{8DF6DB7E-2FE0-4E94-924B-D1F5DC624DBA}"/>
    <cellStyle name="Note 2 9 2 3" xfId="24722" xr:uid="{F3094461-74EC-477F-9B59-6EE26CBC5D94}"/>
    <cellStyle name="Note 2 9 2 3 2" xfId="24723" xr:uid="{FC398CE7-2DD5-4D8A-8891-4426C614337A}"/>
    <cellStyle name="Note 2 9 2 4" xfId="24724" xr:uid="{C048B240-9012-4BC0-B888-35E52A17A19B}"/>
    <cellStyle name="Note 2 9 2 4 2" xfId="24725" xr:uid="{F04E52C7-0AC3-425D-B505-981F1A1AC5E9}"/>
    <cellStyle name="Note 2 9 2 5" xfId="24726" xr:uid="{E8B71563-B6D1-4DAC-B94A-06DB6AE094B1}"/>
    <cellStyle name="Note 2 9 2 5 2" xfId="24727" xr:uid="{0B1C95E2-42C6-4D6E-806C-F13D0C4956E4}"/>
    <cellStyle name="Note 2 9 2 6" xfId="24728" xr:uid="{D62F2287-5FD8-491E-922A-618C7BF7651E}"/>
    <cellStyle name="Note 2 9 2 7" xfId="24729" xr:uid="{DED5E340-611E-40C4-9DF5-2C3515FC1D8C}"/>
    <cellStyle name="Note 2 9 2 8" xfId="24730" xr:uid="{0E6EDB39-AC70-4E43-8C76-2CC2FE6FEF0B}"/>
    <cellStyle name="Note 2 9 2 9" xfId="7470" xr:uid="{456811F4-B0BF-453D-9751-B557AD8B1266}"/>
    <cellStyle name="Note 2 9 3" xfId="3408" xr:uid="{87CF1EC8-F208-4ED8-8580-8B5ACA6852C9}"/>
    <cellStyle name="Note 2 9 3 2" xfId="3409" xr:uid="{8A6BCF39-1065-4B03-AB90-5B40095F2896}"/>
    <cellStyle name="Note 2 9 3 2 2" xfId="24732" xr:uid="{473C2925-0353-49E0-98A2-4633AF23199A}"/>
    <cellStyle name="Note 2 9 3 2 2 2" xfId="24733" xr:uid="{3B18F333-1E5C-4001-921E-1B1DAA756480}"/>
    <cellStyle name="Note 2 9 3 2 3" xfId="24734" xr:uid="{B8A112C8-77A2-4D23-AD90-BF97107E4FB0}"/>
    <cellStyle name="Note 2 9 3 2 4" xfId="24731" xr:uid="{8EE17242-AD8C-41FA-971A-63B7922E3B3D}"/>
    <cellStyle name="Note 2 9 3 3" xfId="24735" xr:uid="{CBB224C8-EB40-4A1E-B3B9-0C90400F7011}"/>
    <cellStyle name="Note 2 9 3 3 2" xfId="24736" xr:uid="{1326FBF4-CC4D-460B-B8D5-86FB6D6948F3}"/>
    <cellStyle name="Note 2 9 3 4" xfId="24737" xr:uid="{01C16D1E-8344-4DF6-AF5B-FF34430BB006}"/>
    <cellStyle name="Note 2 9 3 4 2" xfId="24738" xr:uid="{44976D51-36E9-4F28-B4F2-D3989A7A26F2}"/>
    <cellStyle name="Note 2 9 3 5" xfId="24739" xr:uid="{BB250267-4D31-4CA3-8E59-5C27688821A8}"/>
    <cellStyle name="Note 2 9 3 5 2" xfId="24740" xr:uid="{103D043C-4F18-40FA-8F80-5FA5CCA0AB9A}"/>
    <cellStyle name="Note 2 9 3 6" xfId="24741" xr:uid="{3770A0B3-E023-4A31-BC3C-CE1EAEDBB65D}"/>
    <cellStyle name="Note 2 9 3 7" xfId="24742" xr:uid="{24DACCBC-02D1-4309-8531-C71283A82693}"/>
    <cellStyle name="Note 2 9 3 8" xfId="24743" xr:uid="{903ACD40-482D-4793-9C75-1CEE01A1CD3D}"/>
    <cellStyle name="Note 2 9 3 9" xfId="7471" xr:uid="{1D6871AE-E774-4CC2-BF6D-301A3EE1BE55}"/>
    <cellStyle name="Note 2 9 4" xfId="3410" xr:uid="{7BBED0C7-A7D8-4C80-A3FF-9F631B3D8504}"/>
    <cellStyle name="Note 2 9 4 2" xfId="3411" xr:uid="{99222BAD-A4F9-430F-91D1-1F7EB14F7E2C}"/>
    <cellStyle name="Note 2 9 4 2 2" xfId="24745" xr:uid="{8B969593-DA22-4522-B285-21569B031198}"/>
    <cellStyle name="Note 2 9 4 2 2 2" xfId="24746" xr:uid="{2A464139-362F-48F6-ABE3-9B51782EDFA8}"/>
    <cellStyle name="Note 2 9 4 2 3" xfId="24747" xr:uid="{D287B732-2EA1-4216-BE4C-7C5532F5BA7E}"/>
    <cellStyle name="Note 2 9 4 2 4" xfId="24744" xr:uid="{033D9548-1EB7-4D04-A1BB-928898B7E130}"/>
    <cellStyle name="Note 2 9 4 3" xfId="24748" xr:uid="{EAE4F98F-AAC7-471C-BAD2-E5178DFC9402}"/>
    <cellStyle name="Note 2 9 4 3 2" xfId="24749" xr:uid="{019B0E29-2A3D-4C81-8F66-B66CC4906532}"/>
    <cellStyle name="Note 2 9 4 4" xfId="24750" xr:uid="{EBF5F596-A287-422D-859F-BC5248BCC98D}"/>
    <cellStyle name="Note 2 9 4 4 2" xfId="24751" xr:uid="{2E8D448A-D453-444A-BB67-A40CBF843CB6}"/>
    <cellStyle name="Note 2 9 4 5" xfId="24752" xr:uid="{3C872C7A-7B3D-4E7D-9E32-81598BB3792F}"/>
    <cellStyle name="Note 2 9 4 5 2" xfId="24753" xr:uid="{036B2238-3EA3-4148-B083-64578484C6DC}"/>
    <cellStyle name="Note 2 9 4 6" xfId="24754" xr:uid="{A516B2D2-1BF2-468B-B6D5-8E48D8EC4F43}"/>
    <cellStyle name="Note 2 9 4 7" xfId="24755" xr:uid="{F6221B64-5E62-48A5-81A8-706BB5778B47}"/>
    <cellStyle name="Note 2 9 4 8" xfId="24756" xr:uid="{D44D753E-402E-4E6C-BAAF-65BF0626C980}"/>
    <cellStyle name="Note 2 9 4 9" xfId="7472" xr:uid="{03C45FCA-7FE5-4ACF-A4B2-BB986FFF67C3}"/>
    <cellStyle name="Note 2 9 5" xfId="3412" xr:uid="{EE2111C1-821D-4AEA-B623-5D171C19C143}"/>
    <cellStyle name="Note 2 9 5 2" xfId="3413" xr:uid="{E385802D-4F18-4258-B840-7D86F271B926}"/>
    <cellStyle name="Note 2 9 5 2 2" xfId="24758" xr:uid="{203E69F9-282C-4959-82BB-743E64D7C824}"/>
    <cellStyle name="Note 2 9 5 2 3" xfId="24757" xr:uid="{9E9DD2A9-B5A8-46D0-9B9F-957D3B661E0D}"/>
    <cellStyle name="Note 2 9 5 3" xfId="24759" xr:uid="{AA6E06DE-AFBD-40C4-A2F1-DC53E5BCDFB7}"/>
    <cellStyle name="Note 2 9 5 3 2" xfId="24760" xr:uid="{77A956B9-0D75-4369-AF20-61634B5CB8A3}"/>
    <cellStyle name="Note 2 9 5 4" xfId="24761" xr:uid="{F6BCAB77-A720-4788-A256-51A750D39026}"/>
    <cellStyle name="Note 2 9 5 4 2" xfId="24762" xr:uid="{E3739E21-EB5A-4A13-A883-300D460CA075}"/>
    <cellStyle name="Note 2 9 5 5" xfId="24763" xr:uid="{4A0842E0-681C-4A7C-9A29-1FEF8026C0AB}"/>
    <cellStyle name="Note 2 9 5 6" xfId="24764" xr:uid="{610EE2BD-BFA4-4D9B-90F4-C75C96A1AC72}"/>
    <cellStyle name="Note 2 9 5 7" xfId="24765" xr:uid="{FFF96DF3-2E74-4315-905E-45DD9385CA11}"/>
    <cellStyle name="Note 2 9 5 8" xfId="7473" xr:uid="{FDC6B95A-F11F-4404-A9F1-43D98D3E106A}"/>
    <cellStyle name="Note 2 9 6" xfId="3414" xr:uid="{590CCA44-F823-40F6-A00C-B6F9E494D16B}"/>
    <cellStyle name="Note 2 9 6 2" xfId="3415" xr:uid="{94D81EE1-6AC6-4968-B370-3F4CBD75D7BD}"/>
    <cellStyle name="Note 2 9 6 2 2" xfId="24767" xr:uid="{A7800C5B-9FAA-4BA3-8224-72CC268ADF67}"/>
    <cellStyle name="Note 2 9 6 2 3" xfId="24766" xr:uid="{A1538022-5BD9-445E-9A35-C88416366586}"/>
    <cellStyle name="Note 2 9 6 3" xfId="24768" xr:uid="{A88BC9E0-3E2A-49D9-AA5C-5107ED7D8A3B}"/>
    <cellStyle name="Note 2 9 6 3 2" xfId="24769" xr:uid="{FEB3F0F4-2B90-4BA6-B66D-010BA5189F20}"/>
    <cellStyle name="Note 2 9 6 4" xfId="24770" xr:uid="{0A7974E9-7D03-4853-B644-BF5D9608AA24}"/>
    <cellStyle name="Note 2 9 6 5" xfId="24771" xr:uid="{5C67F8A5-B754-4CA7-AFE7-D29AA433233B}"/>
    <cellStyle name="Note 2 9 6 6" xfId="24772" xr:uid="{CC7E1FC3-E55F-4D2E-BF52-5C86E94A1DA3}"/>
    <cellStyle name="Note 2 9 6 7" xfId="7474" xr:uid="{553A2A0A-FF56-40BA-9C52-E29DFC4B1E49}"/>
    <cellStyle name="Note 2 9 7" xfId="3416" xr:uid="{30981A5C-1C76-4FDA-B9A7-955A1E99A5F5}"/>
    <cellStyle name="Note 2 9 7 2" xfId="3417" xr:uid="{A9AEDDD2-D839-4D6C-9ED5-92C8AAF1632A}"/>
    <cellStyle name="Note 2 9 7 2 2" xfId="24774" xr:uid="{C00FA206-A22E-4277-BC0F-BD27650BC8C3}"/>
    <cellStyle name="Note 2 9 7 2 3" xfId="24773" xr:uid="{FDDFDA2D-EB21-4FCB-B6C9-6868EECCEF12}"/>
    <cellStyle name="Note 2 9 7 3" xfId="24775" xr:uid="{1AD8F6DD-0B0C-4726-9486-385504765A55}"/>
    <cellStyle name="Note 2 9 7 4" xfId="24776" xr:uid="{CBBDFA58-B813-421D-89B6-1E83AD1D711B}"/>
    <cellStyle name="Note 2 9 7 5" xfId="24777" xr:uid="{E0FF28F1-8838-4DBF-A79A-D4879C09C0C5}"/>
    <cellStyle name="Note 2 9 7 6" xfId="7475" xr:uid="{4A9D3E67-3B47-4156-9A15-C9464FA3E5F1}"/>
    <cellStyle name="Note 2 9 8" xfId="3418" xr:uid="{683A2DC7-4291-4220-B8CB-02555C27D4E8}"/>
    <cellStyle name="Note 2 9 8 2" xfId="24779" xr:uid="{0B456191-3C36-4CD0-8DD9-73AB966A93C0}"/>
    <cellStyle name="Note 2 9 8 3" xfId="24778" xr:uid="{DF69ED38-60C1-419F-8CF4-B28B0C9B0841}"/>
    <cellStyle name="Note 2 9 9" xfId="5451" xr:uid="{021D7D8E-81F1-4498-A8EE-E8B846010E13}"/>
    <cellStyle name="Note 2 9 9 2" xfId="24780" xr:uid="{EC48C3BF-840C-4737-8997-30A2A7E68531}"/>
    <cellStyle name="Note 20" xfId="3419" xr:uid="{B2F7B027-7A32-41E1-A116-A3D64C64CB5D}"/>
    <cellStyle name="Note 20 10" xfId="5647" xr:uid="{E992CD75-6F5B-407A-8382-7720553285D7}"/>
    <cellStyle name="Note 20 10 2" xfId="24781" xr:uid="{CF33BF3A-44F6-4410-9CFA-BF152D05B15A}"/>
    <cellStyle name="Note 20 11" xfId="6032" xr:uid="{6F8BE612-6409-4126-9870-31F3D831A4BA}"/>
    <cellStyle name="Note 20 11 2" xfId="24782" xr:uid="{753A573F-E55A-40DE-A1F5-7050C161310B}"/>
    <cellStyle name="Note 20 12" xfId="6211" xr:uid="{B92AB1F4-7D4A-4430-B6F0-EB8B6D1E920E}"/>
    <cellStyle name="Note 20 2" xfId="3420" xr:uid="{5A3EDD7D-0F75-42B7-8F1A-B9A2B55ACEB9}"/>
    <cellStyle name="Note 20 2 2" xfId="3421" xr:uid="{BFC7FA19-64D5-4462-A664-7676C406AD37}"/>
    <cellStyle name="Note 20 2 2 2" xfId="24784" xr:uid="{FB5B5E18-28F3-420F-89F5-D4796838C8D3}"/>
    <cellStyle name="Note 20 2 2 2 2" xfId="24785" xr:uid="{EEB08A59-110F-48BA-B679-23099A2CC1D5}"/>
    <cellStyle name="Note 20 2 2 3" xfId="24786" xr:uid="{0400B7BE-0AB5-4683-BCF3-481C7E21BEF9}"/>
    <cellStyle name="Note 20 2 2 4" xfId="24783" xr:uid="{4DB89867-1F27-4C43-9139-CEED08BE62C4}"/>
    <cellStyle name="Note 20 2 3" xfId="24787" xr:uid="{3F2B3FF3-3EE0-4E26-8E35-FD017871AD14}"/>
    <cellStyle name="Note 20 2 3 2" xfId="24788" xr:uid="{0FCB19A0-7A2F-4D1B-BB31-E221DCADDFD7}"/>
    <cellStyle name="Note 20 2 4" xfId="24789" xr:uid="{8BC38F57-089C-4E84-B188-E75BD7E672CD}"/>
    <cellStyle name="Note 20 2 4 2" xfId="24790" xr:uid="{B6C05923-DFDD-4F34-A86B-6DE953063F73}"/>
    <cellStyle name="Note 20 2 5" xfId="24791" xr:uid="{0914B70E-D184-4883-BAE7-673D9460D391}"/>
    <cellStyle name="Note 20 2 5 2" xfId="24792" xr:uid="{270B8D44-4942-488A-B4A7-4E6E9981D8D1}"/>
    <cellStyle name="Note 20 2 6" xfId="24793" xr:uid="{F661AE86-04C7-42E5-ABB7-AA3B408A34A5}"/>
    <cellStyle name="Note 20 2 7" xfId="24794" xr:uid="{5E85E364-46E4-4A03-87E8-28991AC2BD12}"/>
    <cellStyle name="Note 20 2 8" xfId="24795" xr:uid="{C0684BD5-7F0F-4FA1-9FFC-79B2E9F3897C}"/>
    <cellStyle name="Note 20 2 9" xfId="7476" xr:uid="{D406FC3C-12A2-4B29-A84D-99C736701922}"/>
    <cellStyle name="Note 20 3" xfId="3422" xr:uid="{822AA16A-17B3-4553-946B-3FE1D143B373}"/>
    <cellStyle name="Note 20 3 2" xfId="3423" xr:uid="{C19EF4D9-DDC2-4070-B88B-D237FBD91A5E}"/>
    <cellStyle name="Note 20 3 2 2" xfId="24797" xr:uid="{96C6C782-EDA3-43EE-8F67-5BD7BFED3C4B}"/>
    <cellStyle name="Note 20 3 2 2 2" xfId="24798" xr:uid="{6F44AA66-C401-40BC-BCC5-364745E8A486}"/>
    <cellStyle name="Note 20 3 2 3" xfId="24799" xr:uid="{AEBF08E1-FB46-4579-9057-75F2342699FA}"/>
    <cellStyle name="Note 20 3 2 4" xfId="24796" xr:uid="{DE7E3DEB-540C-46DB-825D-7FED335E51EA}"/>
    <cellStyle name="Note 20 3 3" xfId="24800" xr:uid="{863CEFFC-ACF2-4FF1-A913-1901DB6AFFB4}"/>
    <cellStyle name="Note 20 3 3 2" xfId="24801" xr:uid="{4E72D016-044E-44BE-B3CB-BD018FCFC217}"/>
    <cellStyle name="Note 20 3 4" xfId="24802" xr:uid="{619CCE77-8593-4F67-9CDA-A73E1328B245}"/>
    <cellStyle name="Note 20 3 4 2" xfId="24803" xr:uid="{224AB983-BA57-4EF5-831C-3A38B2C47B73}"/>
    <cellStyle name="Note 20 3 5" xfId="24804" xr:uid="{93FCB9FC-ED74-44A2-9797-8F1446258692}"/>
    <cellStyle name="Note 20 3 5 2" xfId="24805" xr:uid="{1F2CF1B5-F6E9-480F-8BD6-F074AE60D0A5}"/>
    <cellStyle name="Note 20 3 6" xfId="24806" xr:uid="{231F259C-111E-49C9-A552-E98A3B7DAB26}"/>
    <cellStyle name="Note 20 3 7" xfId="24807" xr:uid="{1BC51E50-B908-426B-B571-ECDED0E4F5B6}"/>
    <cellStyle name="Note 20 3 8" xfId="24808" xr:uid="{E7ECA3A7-C04A-48DD-B680-D2A070E29085}"/>
    <cellStyle name="Note 20 3 9" xfId="7477" xr:uid="{A3CBC84C-31D4-4859-B49E-5FCAC7B0B526}"/>
    <cellStyle name="Note 20 4" xfId="3424" xr:uid="{C74C51E6-4D31-4E12-A3CA-8B368BE8552E}"/>
    <cellStyle name="Note 20 4 2" xfId="3425" xr:uid="{EFECF4F8-F956-44AE-A549-19B1933424CB}"/>
    <cellStyle name="Note 20 4 2 2" xfId="24810" xr:uid="{E99019B0-9C1B-4F50-B00C-23F5B52D5A31}"/>
    <cellStyle name="Note 20 4 2 2 2" xfId="24811" xr:uid="{BDA21AA1-F521-4251-B8A5-B3AFBB21041C}"/>
    <cellStyle name="Note 20 4 2 3" xfId="24812" xr:uid="{DC035014-4902-476B-8B9E-88A92FB740C2}"/>
    <cellStyle name="Note 20 4 2 4" xfId="24809" xr:uid="{3242301B-DBF9-46DB-8215-DF32992A6494}"/>
    <cellStyle name="Note 20 4 3" xfId="24813" xr:uid="{4B60DB05-9FEC-404E-A706-DA6078B690B7}"/>
    <cellStyle name="Note 20 4 3 2" xfId="24814" xr:uid="{DEC07A6F-91AE-4E3B-B4DB-A37ABFF5C276}"/>
    <cellStyle name="Note 20 4 4" xfId="24815" xr:uid="{843E7C5F-65E7-49A8-B723-E56DB0CC3F0E}"/>
    <cellStyle name="Note 20 4 4 2" xfId="24816" xr:uid="{207837A7-D04A-4D4E-B6BD-B86BD63E8742}"/>
    <cellStyle name="Note 20 4 5" xfId="24817" xr:uid="{D490699F-064F-4486-B071-F49D9B94976E}"/>
    <cellStyle name="Note 20 4 5 2" xfId="24818" xr:uid="{FABE7FCF-EABA-4E14-AC0D-77D143A64C41}"/>
    <cellStyle name="Note 20 4 6" xfId="24819" xr:uid="{31423065-A0E4-430C-89A6-1BB46C3389B0}"/>
    <cellStyle name="Note 20 4 7" xfId="24820" xr:uid="{D08414BC-6B72-40A1-A50F-786E1C6A10F4}"/>
    <cellStyle name="Note 20 4 8" xfId="24821" xr:uid="{BC6A1C1B-3E62-42BE-A436-96F5C16FC696}"/>
    <cellStyle name="Note 20 4 9" xfId="7478" xr:uid="{ECC12A7D-72C5-42E9-9691-7871C1DD9A50}"/>
    <cellStyle name="Note 20 5" xfId="3426" xr:uid="{CA812CBA-4A59-44BF-B6D1-1CA372B22865}"/>
    <cellStyle name="Note 20 5 2" xfId="3427" xr:uid="{C667FA8F-1334-416C-9E7A-3FF53EC1F1A6}"/>
    <cellStyle name="Note 20 5 2 2" xfId="24823" xr:uid="{AF2F53C2-526D-4A7C-A7BC-187B43604BA8}"/>
    <cellStyle name="Note 20 5 2 3" xfId="24822" xr:uid="{A4FF4A50-FD11-4BBA-90A4-7F2C6C7D2A38}"/>
    <cellStyle name="Note 20 5 3" xfId="24824" xr:uid="{C74F5CE1-A33F-4DC5-AF1F-B088DA157903}"/>
    <cellStyle name="Note 20 5 3 2" xfId="24825" xr:uid="{806F90EF-84CA-42B5-A660-F60C2F1DC90B}"/>
    <cellStyle name="Note 20 5 4" xfId="24826" xr:uid="{8B76100B-F182-4A3C-AEBD-1EA63C650507}"/>
    <cellStyle name="Note 20 5 4 2" xfId="24827" xr:uid="{2156BEEB-6C55-4E15-B799-519B8716559B}"/>
    <cellStyle name="Note 20 5 5" xfId="24828" xr:uid="{4CA69F32-E0DD-4B57-BABE-22EBCC574274}"/>
    <cellStyle name="Note 20 5 6" xfId="24829" xr:uid="{A424913C-8348-4564-B77A-0D12A54AF5CE}"/>
    <cellStyle name="Note 20 5 7" xfId="24830" xr:uid="{38373828-535C-4DB2-955F-4E64970696C4}"/>
    <cellStyle name="Note 20 5 8" xfId="7479" xr:uid="{27E09A20-1FE1-4A0E-B21F-47127E950FBE}"/>
    <cellStyle name="Note 20 6" xfId="3428" xr:uid="{F0AA7758-FAFB-42EC-8A4A-2B7BBF49AD95}"/>
    <cellStyle name="Note 20 6 2" xfId="3429" xr:uid="{7E7BACDC-290C-489D-8469-9B24C468A499}"/>
    <cellStyle name="Note 20 6 2 2" xfId="24832" xr:uid="{4D36F87B-FEB5-4D5E-AB01-E83AB17F603D}"/>
    <cellStyle name="Note 20 6 2 3" xfId="24831" xr:uid="{B2C96EA3-08B3-41DA-A64E-00DAC13686A1}"/>
    <cellStyle name="Note 20 6 3" xfId="24833" xr:uid="{39CCFCB7-930B-47CF-BBBF-2D0515809048}"/>
    <cellStyle name="Note 20 6 3 2" xfId="24834" xr:uid="{2E346E98-0648-4A93-B97A-A663251FB3F0}"/>
    <cellStyle name="Note 20 6 4" xfId="24835" xr:uid="{96FEB43F-458A-4834-A197-D75A330C0A7C}"/>
    <cellStyle name="Note 20 6 5" xfId="24836" xr:uid="{4D2B9357-1708-4AAC-908E-FC12721D63EE}"/>
    <cellStyle name="Note 20 6 6" xfId="24837" xr:uid="{97671957-F2AA-4940-963D-2F2B426A4EBC}"/>
    <cellStyle name="Note 20 6 7" xfId="7480" xr:uid="{E71A9E6A-6B5C-4C10-9536-63496810418F}"/>
    <cellStyle name="Note 20 7" xfId="3430" xr:uid="{438E061A-62D3-42A3-96E6-34D05B27EE91}"/>
    <cellStyle name="Note 20 7 2" xfId="3431" xr:uid="{DEE687D3-7304-45CC-8CB7-993378224201}"/>
    <cellStyle name="Note 20 7 2 2" xfId="24839" xr:uid="{B9B3A8A8-38CD-4596-B752-85A6790D9256}"/>
    <cellStyle name="Note 20 7 2 3" xfId="24838" xr:uid="{A0D4D2B7-E3AA-406E-8C67-2055339B947A}"/>
    <cellStyle name="Note 20 7 3" xfId="24840" xr:uid="{B5681FAF-60B6-4B88-80FA-25B857F2B2E8}"/>
    <cellStyle name="Note 20 7 4" xfId="24841" xr:uid="{D32B7282-CCCE-4AB8-93C5-E00FF9E502C2}"/>
    <cellStyle name="Note 20 7 5" xfId="24842" xr:uid="{FFFE001C-F88B-4E62-A02A-8E9F7096A8CA}"/>
    <cellStyle name="Note 20 7 6" xfId="7481" xr:uid="{802F6720-E475-4028-BAD1-DEE605A76D63}"/>
    <cellStyle name="Note 20 8" xfId="3432" xr:uid="{80358378-3302-4A89-8454-7B5B25E1ECBE}"/>
    <cellStyle name="Note 20 8 2" xfId="24844" xr:uid="{383B42FF-FE66-4B47-8E3D-8CD233912AF3}"/>
    <cellStyle name="Note 20 8 3" xfId="24843" xr:uid="{4FB624C6-3D70-4489-992A-BC7622817BF0}"/>
    <cellStyle name="Note 20 9" xfId="5452" xr:uid="{C15D96F3-F60C-47FC-81FA-DEC314D229C2}"/>
    <cellStyle name="Note 20 9 2" xfId="24845" xr:uid="{FEDDED2B-C96C-4A8D-8EB9-362B36AF8E3A}"/>
    <cellStyle name="Note 21" xfId="3433" xr:uid="{01E1B90A-E619-49DE-8660-69F534F072D0}"/>
    <cellStyle name="Note 21 10" xfId="5648" xr:uid="{9F389D61-2886-49E2-B77D-2FF14786E1A6}"/>
    <cellStyle name="Note 21 10 2" xfId="24846" xr:uid="{89BAB4DA-08AD-40EF-AB9B-964C363A6FB5}"/>
    <cellStyle name="Note 21 11" xfId="6033" xr:uid="{13C29172-4D58-46DD-A118-1282AFA23571}"/>
    <cellStyle name="Note 21 11 2" xfId="24847" xr:uid="{3BF51425-A07C-4A1D-9A18-8563A6128C9C}"/>
    <cellStyle name="Note 21 12" xfId="6212" xr:uid="{B102B089-348E-4CFB-BD81-73C449EF12BB}"/>
    <cellStyle name="Note 21 2" xfId="3434" xr:uid="{5981C7CF-CDE5-4353-BACD-A53FC5A0DB06}"/>
    <cellStyle name="Note 21 2 2" xfId="3435" xr:uid="{A1A73E58-8500-4710-9295-B319560F770F}"/>
    <cellStyle name="Note 21 2 2 2" xfId="24849" xr:uid="{30EDE3F3-1372-49F8-8928-8D7DC0030F0A}"/>
    <cellStyle name="Note 21 2 2 2 2" xfId="24850" xr:uid="{E1B4A368-B111-44FE-BC4E-104DA736DBF7}"/>
    <cellStyle name="Note 21 2 2 3" xfId="24851" xr:uid="{021F5968-E208-4AEB-B31E-49243F23384B}"/>
    <cellStyle name="Note 21 2 2 4" xfId="24848" xr:uid="{682FF180-8F2C-4D20-B546-03FA61E66907}"/>
    <cellStyle name="Note 21 2 3" xfId="24852" xr:uid="{2874FF1F-6286-49FB-B73A-48DB1AF0FA96}"/>
    <cellStyle name="Note 21 2 3 2" xfId="24853" xr:uid="{51765F59-A5DA-4E22-A39F-1DB26C9847C0}"/>
    <cellStyle name="Note 21 2 4" xfId="24854" xr:uid="{9EC83834-A2E4-475E-8236-13BE2ACB4EA6}"/>
    <cellStyle name="Note 21 2 4 2" xfId="24855" xr:uid="{7D6E9174-8C26-4B9C-BF27-A70B84677166}"/>
    <cellStyle name="Note 21 2 5" xfId="24856" xr:uid="{828FB7E5-907C-4DB7-AB84-08B5F32166C2}"/>
    <cellStyle name="Note 21 2 5 2" xfId="24857" xr:uid="{942F3B3F-C848-4A4F-AEB1-9A21ED0D97A5}"/>
    <cellStyle name="Note 21 2 6" xfId="24858" xr:uid="{EB313D48-76D7-4D4E-B227-24B2A260699E}"/>
    <cellStyle name="Note 21 2 7" xfId="24859" xr:uid="{2D6536E5-0D40-49D6-97D0-AB0719B961E8}"/>
    <cellStyle name="Note 21 2 8" xfId="24860" xr:uid="{A708627B-3626-488D-9E80-86FB1E8A9F11}"/>
    <cellStyle name="Note 21 2 9" xfId="7482" xr:uid="{44897FED-E88C-43AF-AB0D-7853246402AE}"/>
    <cellStyle name="Note 21 3" xfId="3436" xr:uid="{006A9B11-5496-4D6C-ABD6-9E3EF6FE9660}"/>
    <cellStyle name="Note 21 3 2" xfId="3437" xr:uid="{03E6D45B-363E-4BC4-9A0D-4951F2015451}"/>
    <cellStyle name="Note 21 3 2 2" xfId="24862" xr:uid="{62582DC4-F03B-484D-AE96-88877B6AC2C9}"/>
    <cellStyle name="Note 21 3 2 2 2" xfId="24863" xr:uid="{57EC7512-2C42-4D2B-BBDD-B5E3530DAA52}"/>
    <cellStyle name="Note 21 3 2 3" xfId="24864" xr:uid="{39F100BF-C1FF-4D62-9B13-65BE365B4613}"/>
    <cellStyle name="Note 21 3 2 4" xfId="24861" xr:uid="{188B15A3-1256-43F9-B088-24D3A40AF1DC}"/>
    <cellStyle name="Note 21 3 3" xfId="24865" xr:uid="{EFFE95BD-390B-4D4F-915F-04ED1AA4FEBE}"/>
    <cellStyle name="Note 21 3 3 2" xfId="24866" xr:uid="{5D21B263-E134-4728-A33C-3EF57C78D7C4}"/>
    <cellStyle name="Note 21 3 4" xfId="24867" xr:uid="{BE4F9405-E96F-4281-8435-C23FAF44D153}"/>
    <cellStyle name="Note 21 3 4 2" xfId="24868" xr:uid="{C5661F97-B6FD-4ECF-86D7-AD25FF7889BA}"/>
    <cellStyle name="Note 21 3 5" xfId="24869" xr:uid="{B66A5B72-892E-4569-9C4A-CD4FF3383ABC}"/>
    <cellStyle name="Note 21 3 5 2" xfId="24870" xr:uid="{428E7CC8-B68A-413F-B575-F4F9055FEEE8}"/>
    <cellStyle name="Note 21 3 6" xfId="24871" xr:uid="{15DCA6BA-7501-4A78-907D-7013DD40D579}"/>
    <cellStyle name="Note 21 3 7" xfId="24872" xr:uid="{01C3EAC0-2D76-4952-B021-61F7514C2013}"/>
    <cellStyle name="Note 21 3 8" xfId="24873" xr:uid="{8DD740BE-E021-46BF-8E03-9C77D2A5F649}"/>
    <cellStyle name="Note 21 3 9" xfId="7483" xr:uid="{034062AD-E80D-48AD-8620-379E127141FF}"/>
    <cellStyle name="Note 21 4" xfId="3438" xr:uid="{F6AE5EA9-7A71-407B-9B11-FCB746D18409}"/>
    <cellStyle name="Note 21 4 2" xfId="3439" xr:uid="{BE76CF26-C1C8-4B1E-BB15-EA1FC31A5B3F}"/>
    <cellStyle name="Note 21 4 2 2" xfId="24875" xr:uid="{777A478B-706A-4EC5-BCEF-95EFDF4753C5}"/>
    <cellStyle name="Note 21 4 2 2 2" xfId="24876" xr:uid="{41A143CB-C6DA-43F1-B449-23AD747E5A56}"/>
    <cellStyle name="Note 21 4 2 3" xfId="24877" xr:uid="{C261BD8A-CEF1-46DC-9735-5F97F269B935}"/>
    <cellStyle name="Note 21 4 2 4" xfId="24874" xr:uid="{1A13ECB6-2724-48C9-83D9-484A984FA4D6}"/>
    <cellStyle name="Note 21 4 3" xfId="24878" xr:uid="{0874D731-A6EC-482E-AC9A-E30F3F789B55}"/>
    <cellStyle name="Note 21 4 3 2" xfId="24879" xr:uid="{5E29060F-F784-4AC7-AC3C-17A02BA885DD}"/>
    <cellStyle name="Note 21 4 4" xfId="24880" xr:uid="{2A121A60-AB6E-4905-9939-2F95714BB689}"/>
    <cellStyle name="Note 21 4 4 2" xfId="24881" xr:uid="{5C3621C6-79DC-4259-AA17-8D4E7FD18F4A}"/>
    <cellStyle name="Note 21 4 5" xfId="24882" xr:uid="{247E85DF-E690-4EA3-A1D5-85C8847CD040}"/>
    <cellStyle name="Note 21 4 5 2" xfId="24883" xr:uid="{A1A8641F-13C3-49FD-B452-C6F866B419B6}"/>
    <cellStyle name="Note 21 4 6" xfId="24884" xr:uid="{5243EC88-91E5-4566-AAEB-DB0E7E9BB570}"/>
    <cellStyle name="Note 21 4 7" xfId="24885" xr:uid="{0F8ECCF8-AB12-4292-9BA4-C6D78E403394}"/>
    <cellStyle name="Note 21 4 8" xfId="24886" xr:uid="{22A55B56-221A-4D21-ABF8-8F5B9D9143AD}"/>
    <cellStyle name="Note 21 4 9" xfId="7484" xr:uid="{064D529A-6297-40B0-91DB-5636696C34E3}"/>
    <cellStyle name="Note 21 5" xfId="3440" xr:uid="{FB79E198-0DF9-4ECE-B7C9-B919C9A01F00}"/>
    <cellStyle name="Note 21 5 2" xfId="3441" xr:uid="{4CA2F437-68B6-4B07-B95B-660FCA3B62E6}"/>
    <cellStyle name="Note 21 5 2 2" xfId="24888" xr:uid="{F5246013-4300-46F1-8640-2C1DF263AEFB}"/>
    <cellStyle name="Note 21 5 2 3" xfId="24887" xr:uid="{B32237A2-925C-4593-A98E-F495A569A58A}"/>
    <cellStyle name="Note 21 5 3" xfId="24889" xr:uid="{820AA530-6D47-4298-997B-46CB686FCCFF}"/>
    <cellStyle name="Note 21 5 3 2" xfId="24890" xr:uid="{AF748A2D-9DEC-4077-93DE-4F1F830E1A89}"/>
    <cellStyle name="Note 21 5 4" xfId="24891" xr:uid="{923FF29F-14A6-413C-B98E-03D1FDF03EBE}"/>
    <cellStyle name="Note 21 5 4 2" xfId="24892" xr:uid="{453F3C61-E7B6-43C4-BD2E-6F90F2C915F4}"/>
    <cellStyle name="Note 21 5 5" xfId="24893" xr:uid="{1E46558D-3D94-4E87-8B4E-9C61447F4B0C}"/>
    <cellStyle name="Note 21 5 6" xfId="24894" xr:uid="{42552918-3260-492D-A0EE-DCD90687DB63}"/>
    <cellStyle name="Note 21 5 7" xfId="24895" xr:uid="{290AB82C-09F5-4429-95BE-1479C1CE48CB}"/>
    <cellStyle name="Note 21 5 8" xfId="7485" xr:uid="{2462C243-C06D-4114-B70F-089EF706149E}"/>
    <cellStyle name="Note 21 6" xfId="3442" xr:uid="{E1E1D838-8CDB-4E5D-AE5A-5AD8324ED2D5}"/>
    <cellStyle name="Note 21 6 2" xfId="3443" xr:uid="{898BEAB5-2B20-4D0C-8660-9BE88A82DF69}"/>
    <cellStyle name="Note 21 6 2 2" xfId="24897" xr:uid="{C6232C38-65D3-43DB-AB7C-94FAED13ACA9}"/>
    <cellStyle name="Note 21 6 2 3" xfId="24896" xr:uid="{12C94D11-C334-4C9F-A5C8-3943A7717681}"/>
    <cellStyle name="Note 21 6 3" xfId="24898" xr:uid="{0D0447F3-984C-4F93-A0BA-7B9EE0E47A7E}"/>
    <cellStyle name="Note 21 6 3 2" xfId="24899" xr:uid="{931AE489-BE0D-4B5A-BFB9-E08733F9BCD4}"/>
    <cellStyle name="Note 21 6 4" xfId="24900" xr:uid="{DED14D64-5D85-40F1-8EC3-8EF107A598B9}"/>
    <cellStyle name="Note 21 6 5" xfId="24901" xr:uid="{D356E201-BD95-44AC-88D7-B0D83CAEC405}"/>
    <cellStyle name="Note 21 6 6" xfId="24902" xr:uid="{CA016C9F-5222-4510-99DB-6C48D25C9466}"/>
    <cellStyle name="Note 21 6 7" xfId="7486" xr:uid="{14A8B5B8-23C1-4C51-B2CD-E81203685469}"/>
    <cellStyle name="Note 21 7" xfId="3444" xr:uid="{22779295-B5BE-40B6-B76D-D9BF3525BE0A}"/>
    <cellStyle name="Note 21 7 2" xfId="3445" xr:uid="{ECAED85F-99EE-4CC3-ADB9-A2424BE01C07}"/>
    <cellStyle name="Note 21 7 2 2" xfId="24904" xr:uid="{F0E6D949-8A08-4B28-8120-9F09BB15B898}"/>
    <cellStyle name="Note 21 7 2 3" xfId="24903" xr:uid="{644D9ABA-AC26-4AD1-89BA-F8F8DE3CC311}"/>
    <cellStyle name="Note 21 7 3" xfId="24905" xr:uid="{B8AEF545-8189-4220-8CFA-ED2AD0DA59E2}"/>
    <cellStyle name="Note 21 7 4" xfId="24906" xr:uid="{E6CA68D3-31B9-4474-84A2-D1CE39677FA8}"/>
    <cellStyle name="Note 21 7 5" xfId="24907" xr:uid="{9CD72F3E-39A1-4998-B18A-202BBAE17B80}"/>
    <cellStyle name="Note 21 7 6" xfId="7487" xr:uid="{DF4EEA34-49C4-4358-9212-C8882D7B8517}"/>
    <cellStyle name="Note 21 8" xfId="3446" xr:uid="{A78E2546-7AC7-44A6-88FF-E51430266397}"/>
    <cellStyle name="Note 21 8 2" xfId="24909" xr:uid="{FD93A8DC-36A9-489F-8451-92E63FE625A6}"/>
    <cellStyle name="Note 21 8 3" xfId="24908" xr:uid="{694F5B5E-6CD5-4232-A5DF-034B2845A15E}"/>
    <cellStyle name="Note 21 9" xfId="5453" xr:uid="{F1282F15-3D14-445B-AF8C-978A4352A467}"/>
    <cellStyle name="Note 21 9 2" xfId="24910" xr:uid="{70C568E6-D43F-4169-A6A8-82BE8D640826}"/>
    <cellStyle name="Note 22" xfId="3447" xr:uid="{3EFAD3AA-62BF-4B9F-9403-6674F779F698}"/>
    <cellStyle name="Note 22 10" xfId="5649" xr:uid="{D3BB985F-8D2B-4754-ACD3-1776005250F2}"/>
    <cellStyle name="Note 22 10 2" xfId="24911" xr:uid="{65888FD4-530D-4E93-B980-FC288BEC6EF4}"/>
    <cellStyle name="Note 22 11" xfId="6034" xr:uid="{056BDB14-D3CF-482E-8BE1-E2E648918D58}"/>
    <cellStyle name="Note 22 11 2" xfId="24912" xr:uid="{869B5170-699F-400E-B001-C4BDC95976B0}"/>
    <cellStyle name="Note 22 12" xfId="6213" xr:uid="{E15B327E-7831-4D11-97C8-EEDD2E022D97}"/>
    <cellStyle name="Note 22 2" xfId="3448" xr:uid="{BB5D0CED-FC5A-4F38-B0CD-B92A7DC683A5}"/>
    <cellStyle name="Note 22 2 2" xfId="3449" xr:uid="{D6CB3BB3-3926-4312-9DF8-075A4A102E85}"/>
    <cellStyle name="Note 22 2 2 2" xfId="24914" xr:uid="{C75929F1-92C8-4411-91B3-FF72E94E77CB}"/>
    <cellStyle name="Note 22 2 2 2 2" xfId="24915" xr:uid="{03D82C29-37B1-418A-A547-F4CF4E2A8CC4}"/>
    <cellStyle name="Note 22 2 2 3" xfId="24916" xr:uid="{5B976690-CD46-4538-A606-7F1CB79788BE}"/>
    <cellStyle name="Note 22 2 2 4" xfId="24913" xr:uid="{B4C9A449-4C6B-4A6C-84FE-550893D45533}"/>
    <cellStyle name="Note 22 2 3" xfId="24917" xr:uid="{28754606-8962-4393-989C-745EC353B1C6}"/>
    <cellStyle name="Note 22 2 3 2" xfId="24918" xr:uid="{76148410-D2E0-4B17-BB6B-808A80CC53AA}"/>
    <cellStyle name="Note 22 2 4" xfId="24919" xr:uid="{55E28780-8C71-480D-88A3-7A8F587D5279}"/>
    <cellStyle name="Note 22 2 4 2" xfId="24920" xr:uid="{AAB7EED5-AF73-4B06-AF0B-D4886C66F162}"/>
    <cellStyle name="Note 22 2 5" xfId="24921" xr:uid="{E448F8E2-6DDB-40FF-B7CD-C69584A8B9B4}"/>
    <cellStyle name="Note 22 2 5 2" xfId="24922" xr:uid="{F730EC13-35D3-4A39-AE57-C0CDE1E44405}"/>
    <cellStyle name="Note 22 2 6" xfId="24923" xr:uid="{D7392795-7577-4150-BCF5-8BF0E5B186BE}"/>
    <cellStyle name="Note 22 2 7" xfId="24924" xr:uid="{17BEFEB3-AFE6-430A-99C7-B789EFA1FFC5}"/>
    <cellStyle name="Note 22 2 8" xfId="24925" xr:uid="{4A795797-E4E9-4A19-A437-F3242CC4D00C}"/>
    <cellStyle name="Note 22 2 9" xfId="7488" xr:uid="{BB7C4D83-2D04-466A-BD3B-2573AE04B0C6}"/>
    <cellStyle name="Note 22 3" xfId="3450" xr:uid="{ED6BD223-9068-4CC0-94DC-F487B38A3AA3}"/>
    <cellStyle name="Note 22 3 2" xfId="3451" xr:uid="{AAB4E532-A5A0-4A20-8644-784B41F3071A}"/>
    <cellStyle name="Note 22 3 2 2" xfId="24927" xr:uid="{41B89670-4403-4D5E-B60C-B0C3686C8CD0}"/>
    <cellStyle name="Note 22 3 2 2 2" xfId="24928" xr:uid="{8511A0F4-1C4F-41DD-BD72-E431028B63A3}"/>
    <cellStyle name="Note 22 3 2 3" xfId="24929" xr:uid="{B2773755-B083-4113-9893-5CDFEBE7C8AD}"/>
    <cellStyle name="Note 22 3 2 4" xfId="24926" xr:uid="{E9B636D6-5E82-470E-9524-CDA12F590BC5}"/>
    <cellStyle name="Note 22 3 3" xfId="24930" xr:uid="{B971183E-4AFA-42FC-8819-9445B55D44A6}"/>
    <cellStyle name="Note 22 3 3 2" xfId="24931" xr:uid="{D03EB1F6-9CD2-44CA-B237-70C44403F2B8}"/>
    <cellStyle name="Note 22 3 4" xfId="24932" xr:uid="{BF78E07E-F8A9-4250-AA37-8536E88F76DC}"/>
    <cellStyle name="Note 22 3 4 2" xfId="24933" xr:uid="{2B19D901-60FD-4FD7-9807-677C3EB3C5FC}"/>
    <cellStyle name="Note 22 3 5" xfId="24934" xr:uid="{40791AA6-D9CC-451F-B486-9D4F32B3788D}"/>
    <cellStyle name="Note 22 3 5 2" xfId="24935" xr:uid="{CE9DA577-568E-453C-AE0D-E09363143513}"/>
    <cellStyle name="Note 22 3 6" xfId="24936" xr:uid="{8E4CEAA8-EDAF-40C2-A073-9AF8640298D4}"/>
    <cellStyle name="Note 22 3 7" xfId="24937" xr:uid="{36BBE229-AF89-4063-9166-5E361F3BF3DA}"/>
    <cellStyle name="Note 22 3 8" xfId="24938" xr:uid="{113CF804-E7FF-4732-B51E-E41350189CE6}"/>
    <cellStyle name="Note 22 3 9" xfId="7489" xr:uid="{B9947EAE-D897-41F5-98DB-E511EA9FD7B8}"/>
    <cellStyle name="Note 22 4" xfId="3452" xr:uid="{C3D0C6C3-290A-476F-A098-4C253BCC2448}"/>
    <cellStyle name="Note 22 4 2" xfId="3453" xr:uid="{378C168C-C70C-4573-A7A1-98EF724EB23B}"/>
    <cellStyle name="Note 22 4 2 2" xfId="24940" xr:uid="{EC0139FF-5930-4F42-8CEC-3D1C645DF32D}"/>
    <cellStyle name="Note 22 4 2 2 2" xfId="24941" xr:uid="{4F048032-8A98-41F9-867D-63AAD1DB4AF1}"/>
    <cellStyle name="Note 22 4 2 3" xfId="24942" xr:uid="{AD8DD62D-F782-48A6-A9E7-DE64EE8CC5EA}"/>
    <cellStyle name="Note 22 4 2 4" xfId="24939" xr:uid="{067C4978-FB5A-436A-91E8-B332E2A984A9}"/>
    <cellStyle name="Note 22 4 3" xfId="24943" xr:uid="{414DF523-6AF4-456E-97B9-46F24C4A1343}"/>
    <cellStyle name="Note 22 4 3 2" xfId="24944" xr:uid="{F1158A48-D174-4492-BE2D-CC8BDDCB6B86}"/>
    <cellStyle name="Note 22 4 4" xfId="24945" xr:uid="{892F67BF-888C-4E6C-8BB2-C47365F24260}"/>
    <cellStyle name="Note 22 4 4 2" xfId="24946" xr:uid="{0DA3C779-BD19-4A0E-959B-3BCF273B9554}"/>
    <cellStyle name="Note 22 4 5" xfId="24947" xr:uid="{C280096F-4ADA-40E4-9966-B1AD0B683947}"/>
    <cellStyle name="Note 22 4 5 2" xfId="24948" xr:uid="{4B5D3797-9841-4AFE-840F-6CF134F332E6}"/>
    <cellStyle name="Note 22 4 6" xfId="24949" xr:uid="{BED0657E-1234-4D80-9B65-BB5A46B21343}"/>
    <cellStyle name="Note 22 4 7" xfId="24950" xr:uid="{8FA29018-D543-4FEB-AC59-26B3FBBCFA44}"/>
    <cellStyle name="Note 22 4 8" xfId="24951" xr:uid="{98255D2D-C0B6-4969-A5F8-424F75C91C97}"/>
    <cellStyle name="Note 22 4 9" xfId="7490" xr:uid="{984E8014-56E9-4116-8E04-BB1D158C1481}"/>
    <cellStyle name="Note 22 5" xfId="3454" xr:uid="{09BAFB1F-5875-4F22-AD7D-ACBF7E72293C}"/>
    <cellStyle name="Note 22 5 2" xfId="3455" xr:uid="{2A1581EB-53DD-4038-83DF-BD6B970C1726}"/>
    <cellStyle name="Note 22 5 2 2" xfId="24953" xr:uid="{2461C082-701B-4DFD-8E48-DDD0305E0C59}"/>
    <cellStyle name="Note 22 5 2 3" xfId="24952" xr:uid="{FD5260F6-87D7-4CD9-B254-EC7DA7A79EBA}"/>
    <cellStyle name="Note 22 5 3" xfId="24954" xr:uid="{4F81A858-77F7-4C50-A326-BA5E00429C85}"/>
    <cellStyle name="Note 22 5 3 2" xfId="24955" xr:uid="{4F206AC1-B0AB-4C31-B037-43FE3DB4B778}"/>
    <cellStyle name="Note 22 5 4" xfId="24956" xr:uid="{27EC9130-89C5-4A79-BC25-C5632BE2F8B7}"/>
    <cellStyle name="Note 22 5 4 2" xfId="24957" xr:uid="{C853357A-0A09-44D8-8E7A-D296E9A39BF3}"/>
    <cellStyle name="Note 22 5 5" xfId="24958" xr:uid="{792F185B-B95C-4897-890B-466E5AA583C8}"/>
    <cellStyle name="Note 22 5 6" xfId="24959" xr:uid="{DA8FC6AC-18AD-4E97-B72F-55E2093C4618}"/>
    <cellStyle name="Note 22 5 7" xfId="24960" xr:uid="{36064678-FD29-447F-8CB6-C9F2322D7429}"/>
    <cellStyle name="Note 22 5 8" xfId="7491" xr:uid="{0FCD9275-E72A-4DFF-B238-B539E3740A7C}"/>
    <cellStyle name="Note 22 6" xfId="3456" xr:uid="{89997765-DCFD-4301-BBF9-EC27C7DB423F}"/>
    <cellStyle name="Note 22 6 2" xfId="3457" xr:uid="{910A641F-2E6B-4EB8-8354-48978E6687DA}"/>
    <cellStyle name="Note 22 6 2 2" xfId="24962" xr:uid="{079A6438-391C-4A7D-B3EE-1E4B78BEAB72}"/>
    <cellStyle name="Note 22 6 2 3" xfId="24961" xr:uid="{A7440C36-1A25-4488-9163-E6AD8003A434}"/>
    <cellStyle name="Note 22 6 3" xfId="24963" xr:uid="{F9DD4E55-D0B3-43FD-B81A-01418C91A797}"/>
    <cellStyle name="Note 22 6 3 2" xfId="24964" xr:uid="{DADF9BCA-086D-42D7-BBBE-5499D8689BAE}"/>
    <cellStyle name="Note 22 6 4" xfId="24965" xr:uid="{4754C5B3-E0F3-40C4-874A-19EA0FEA2C26}"/>
    <cellStyle name="Note 22 6 5" xfId="24966" xr:uid="{9DE4AB06-C505-4D74-9D72-B3F694A01ACC}"/>
    <cellStyle name="Note 22 6 6" xfId="24967" xr:uid="{544A6EFD-07D9-4171-B33A-93B1ABB561BF}"/>
    <cellStyle name="Note 22 6 7" xfId="7492" xr:uid="{7D0FAE00-E7F7-4BF0-AEFC-79CB5D60875D}"/>
    <cellStyle name="Note 22 7" xfId="3458" xr:uid="{444AF53C-5215-4C1C-A663-786FD8315FAE}"/>
    <cellStyle name="Note 22 7 2" xfId="3459" xr:uid="{9C130617-BC70-4945-B42B-C7C0ACA4C441}"/>
    <cellStyle name="Note 22 7 2 2" xfId="24969" xr:uid="{93391B45-FFFC-44D2-B927-A15F22DBE4F6}"/>
    <cellStyle name="Note 22 7 2 3" xfId="24968" xr:uid="{43576080-FAD5-40DC-8457-58549655D890}"/>
    <cellStyle name="Note 22 7 3" xfId="24970" xr:uid="{F98C4DF4-4F8D-4A53-8F05-F36A74A58FC2}"/>
    <cellStyle name="Note 22 7 4" xfId="24971" xr:uid="{791E81BB-7AEC-4ECA-9EDA-D1549C7FE422}"/>
    <cellStyle name="Note 22 7 5" xfId="24972" xr:uid="{33B4DA03-97B4-479C-85A9-F5A4309B0B00}"/>
    <cellStyle name="Note 22 7 6" xfId="7493" xr:uid="{63F4E27B-DBD4-46BA-86E5-AF216B999C94}"/>
    <cellStyle name="Note 22 8" xfId="3460" xr:uid="{6FAD1573-22E0-4889-892A-C2508163376B}"/>
    <cellStyle name="Note 22 8 2" xfId="24974" xr:uid="{6BB4E970-7EAA-4E85-A238-688786C51DA1}"/>
    <cellStyle name="Note 22 8 3" xfId="24973" xr:uid="{4FC877B0-8356-4DF8-B057-DE9B50C8CD44}"/>
    <cellStyle name="Note 22 9" xfId="5454" xr:uid="{A4B7F0B4-BB01-45A4-96E2-652DDA6F4580}"/>
    <cellStyle name="Note 22 9 2" xfId="24975" xr:uid="{3368EFD0-54D9-419E-9F98-F78CDE160A7F}"/>
    <cellStyle name="Note 23" xfId="3461" xr:uid="{F5E5BAF1-FC14-47BB-8142-AF2394E721B4}"/>
    <cellStyle name="Note 23 10" xfId="5650" xr:uid="{92D0052D-EF83-4654-9D72-9DC39F94698E}"/>
    <cellStyle name="Note 23 10 2" xfId="24976" xr:uid="{571A379A-8922-48EB-89E4-FDE1B519F460}"/>
    <cellStyle name="Note 23 11" xfId="6035" xr:uid="{721E3334-D1B5-4B37-BADA-46781A708891}"/>
    <cellStyle name="Note 23 11 2" xfId="24977" xr:uid="{CA023254-3B54-4D86-A9D2-C59ED6A50777}"/>
    <cellStyle name="Note 23 12" xfId="6214" xr:uid="{5918205F-C571-4DB9-AF9B-FE4710BDA691}"/>
    <cellStyle name="Note 23 2" xfId="3462" xr:uid="{0AD12C46-B388-4E81-A30D-B43FB3D5407A}"/>
    <cellStyle name="Note 23 2 2" xfId="3463" xr:uid="{BEACE0C6-78C6-42BB-A2E1-834516D42753}"/>
    <cellStyle name="Note 23 2 2 2" xfId="24979" xr:uid="{40425E93-CA72-45C7-85D1-10C373197C64}"/>
    <cellStyle name="Note 23 2 2 2 2" xfId="24980" xr:uid="{F191E21B-ADF1-4D54-AB28-8992926751F8}"/>
    <cellStyle name="Note 23 2 2 3" xfId="24981" xr:uid="{BCDB14A3-2657-4A82-AE1F-EE09766258D7}"/>
    <cellStyle name="Note 23 2 2 4" xfId="24978" xr:uid="{69CB633B-F0DA-4151-A78D-07FA14108953}"/>
    <cellStyle name="Note 23 2 3" xfId="24982" xr:uid="{294F6FA6-630C-40CD-9DD0-DE68930BF1FD}"/>
    <cellStyle name="Note 23 2 3 2" xfId="24983" xr:uid="{3EB02AA9-B81F-49C3-8D90-C19C57F13528}"/>
    <cellStyle name="Note 23 2 4" xfId="24984" xr:uid="{83780864-1CA6-48F3-8F73-5A174656FE58}"/>
    <cellStyle name="Note 23 2 4 2" xfId="24985" xr:uid="{21E7F9D7-7569-4FA1-8D25-47E15F1F8C08}"/>
    <cellStyle name="Note 23 2 5" xfId="24986" xr:uid="{6071B569-175A-4ABF-AE62-FB183973922F}"/>
    <cellStyle name="Note 23 2 5 2" xfId="24987" xr:uid="{CF892962-A098-4251-B897-273E39FABEC3}"/>
    <cellStyle name="Note 23 2 6" xfId="24988" xr:uid="{AD724830-E31B-46B4-873F-603F5B527BC3}"/>
    <cellStyle name="Note 23 2 7" xfId="24989" xr:uid="{EB34D43F-CFD9-4F1C-852E-548C8D39B73E}"/>
    <cellStyle name="Note 23 2 8" xfId="24990" xr:uid="{C8447B22-EF88-4331-B1EA-A4B8B2522535}"/>
    <cellStyle name="Note 23 2 9" xfId="7494" xr:uid="{48E6201D-2292-46DD-AB28-621D5A521CDD}"/>
    <cellStyle name="Note 23 3" xfId="3464" xr:uid="{1A64006A-EF76-4B96-8774-8F62E1CCF571}"/>
    <cellStyle name="Note 23 3 2" xfId="3465" xr:uid="{90B071C7-1076-417B-933A-0BABD5F747C5}"/>
    <cellStyle name="Note 23 3 2 2" xfId="24992" xr:uid="{BCCBB34B-B151-4595-B4EF-DA3E0C546A99}"/>
    <cellStyle name="Note 23 3 2 2 2" xfId="24993" xr:uid="{D3A9EED8-C211-4719-8A00-ED06A2D80DB7}"/>
    <cellStyle name="Note 23 3 2 3" xfId="24994" xr:uid="{555C27DF-07F2-4361-B8E9-7E49A294C11E}"/>
    <cellStyle name="Note 23 3 2 4" xfId="24991" xr:uid="{206E6615-D216-46AB-9D07-3076BB817485}"/>
    <cellStyle name="Note 23 3 3" xfId="24995" xr:uid="{3A5CA449-BC72-44A0-A1AD-ABF93262E163}"/>
    <cellStyle name="Note 23 3 3 2" xfId="24996" xr:uid="{088C26FE-2CE8-4E4D-940E-39D5948495A1}"/>
    <cellStyle name="Note 23 3 4" xfId="24997" xr:uid="{CD8E617B-987E-46B3-A201-D40D1034C7BF}"/>
    <cellStyle name="Note 23 3 4 2" xfId="24998" xr:uid="{35CB8418-F01B-4F1C-B864-7D07DE4B74D9}"/>
    <cellStyle name="Note 23 3 5" xfId="24999" xr:uid="{B6682624-C374-4AF8-8790-E6C079A5DAC9}"/>
    <cellStyle name="Note 23 3 5 2" xfId="25000" xr:uid="{26D522F8-6EC5-4BB4-A94A-69A1415EAA53}"/>
    <cellStyle name="Note 23 3 6" xfId="25001" xr:uid="{EC85788E-14E6-418B-B5B6-4AEE1F28F6D6}"/>
    <cellStyle name="Note 23 3 7" xfId="25002" xr:uid="{B2739A70-31EA-4694-B5AE-FEFF1A856CC2}"/>
    <cellStyle name="Note 23 3 8" xfId="25003" xr:uid="{A6473047-7DC2-48D7-B5FA-EFC7404AE388}"/>
    <cellStyle name="Note 23 3 9" xfId="7495" xr:uid="{DFCE6816-36DD-4191-B1C0-31C28079D8F6}"/>
    <cellStyle name="Note 23 4" xfId="3466" xr:uid="{9DACE0E8-008C-4C06-8153-90BC23EDF0E1}"/>
    <cellStyle name="Note 23 4 2" xfId="3467" xr:uid="{AF29BF6C-55C2-4DF9-8244-913D65E0151F}"/>
    <cellStyle name="Note 23 4 2 2" xfId="25005" xr:uid="{F17F3402-1A1E-4E26-B2BE-8311702CFAF9}"/>
    <cellStyle name="Note 23 4 2 2 2" xfId="25006" xr:uid="{1EEF61AC-DA96-4575-B30C-04866F8660D2}"/>
    <cellStyle name="Note 23 4 2 3" xfId="25007" xr:uid="{08771DFD-F9AC-406D-B4A3-C8F8AE5DFCA3}"/>
    <cellStyle name="Note 23 4 2 4" xfId="25004" xr:uid="{27364796-E176-4012-B6F0-C37863718217}"/>
    <cellStyle name="Note 23 4 3" xfId="25008" xr:uid="{D6B13144-80C8-4CE7-85EF-5AC99E269570}"/>
    <cellStyle name="Note 23 4 3 2" xfId="25009" xr:uid="{F1C824B6-80F4-44CE-8216-0D28A436D32B}"/>
    <cellStyle name="Note 23 4 4" xfId="25010" xr:uid="{E56C8513-1F16-494F-BD72-D69524F0BA4D}"/>
    <cellStyle name="Note 23 4 4 2" xfId="25011" xr:uid="{C3B35CF5-840D-41DA-BAFC-FF6D1C300E41}"/>
    <cellStyle name="Note 23 4 5" xfId="25012" xr:uid="{22D4CF66-3B1C-4C2E-8AA4-5E8B5AF4E4BA}"/>
    <cellStyle name="Note 23 4 5 2" xfId="25013" xr:uid="{15E996C0-1A35-492F-9764-5F4C31C27305}"/>
    <cellStyle name="Note 23 4 6" xfId="25014" xr:uid="{700931FE-B8C8-4081-A3F8-5024BC62F11F}"/>
    <cellStyle name="Note 23 4 7" xfId="25015" xr:uid="{E3C99691-5092-4268-9338-D0DA782A3177}"/>
    <cellStyle name="Note 23 4 8" xfId="25016" xr:uid="{DCF3697B-5170-478C-BA78-C85883046180}"/>
    <cellStyle name="Note 23 4 9" xfId="7496" xr:uid="{415EEE11-EF42-48C7-B9C2-5AFCFF047517}"/>
    <cellStyle name="Note 23 5" xfId="3468" xr:uid="{093D6227-9538-4E5E-93B7-145D3DC03BBE}"/>
    <cellStyle name="Note 23 5 2" xfId="3469" xr:uid="{DA3C6CB3-3EC9-4F1E-A0FD-FB7663B626DF}"/>
    <cellStyle name="Note 23 5 2 2" xfId="25018" xr:uid="{8AB640E7-D689-4FF2-955C-BEA1A080E041}"/>
    <cellStyle name="Note 23 5 2 3" xfId="25017" xr:uid="{B293D637-9856-4825-86D5-6AD7C8989907}"/>
    <cellStyle name="Note 23 5 3" xfId="25019" xr:uid="{92377E5F-8FF6-4C8B-9A06-476122CB713F}"/>
    <cellStyle name="Note 23 5 3 2" xfId="25020" xr:uid="{083A06B0-8D11-4919-AD19-04CD3271C1E4}"/>
    <cellStyle name="Note 23 5 4" xfId="25021" xr:uid="{AC0BDFD5-5FBB-454F-B636-63E09BA9D511}"/>
    <cellStyle name="Note 23 5 4 2" xfId="25022" xr:uid="{FF9D3BDB-363B-4F55-97AD-F5F0A1179B16}"/>
    <cellStyle name="Note 23 5 5" xfId="25023" xr:uid="{E5DAD560-A5C4-4BA5-A8E7-19E87A44CB6D}"/>
    <cellStyle name="Note 23 5 6" xfId="25024" xr:uid="{321D1E17-7D8D-4D24-B725-B54118019F28}"/>
    <cellStyle name="Note 23 5 7" xfId="25025" xr:uid="{2CFD9FAD-6A38-4B63-AE43-989F7F30C539}"/>
    <cellStyle name="Note 23 5 8" xfId="7497" xr:uid="{75D402DC-C60A-490F-BBC0-E6A384B24442}"/>
    <cellStyle name="Note 23 6" xfId="3470" xr:uid="{E3E3AD3B-4121-4863-9E13-2AD7FB7B2F8D}"/>
    <cellStyle name="Note 23 6 2" xfId="3471" xr:uid="{7DC993F2-36AC-43B0-B1F9-74A1AE6341AB}"/>
    <cellStyle name="Note 23 6 2 2" xfId="25027" xr:uid="{61887B43-590B-4242-AD6F-6D174414B837}"/>
    <cellStyle name="Note 23 6 2 3" xfId="25026" xr:uid="{F852A2B1-21C9-4F6F-A473-87217ED0C8DC}"/>
    <cellStyle name="Note 23 6 3" xfId="25028" xr:uid="{C48AAB6B-02E1-4AE8-A493-6252E6C3A6C0}"/>
    <cellStyle name="Note 23 6 3 2" xfId="25029" xr:uid="{88F9DA4F-9FC5-4ED6-8364-F319B68151D9}"/>
    <cellStyle name="Note 23 6 4" xfId="25030" xr:uid="{89D96153-1AA4-4575-B28E-6C2662D00C24}"/>
    <cellStyle name="Note 23 6 5" xfId="25031" xr:uid="{2D2ED6A3-E2FC-4DA4-857F-8667BCF1DF5D}"/>
    <cellStyle name="Note 23 6 6" xfId="25032" xr:uid="{F1DEED8C-30A8-4AD3-B05F-3D264A866061}"/>
    <cellStyle name="Note 23 6 7" xfId="7498" xr:uid="{BA4FA115-384C-4AD5-9421-34A0FC79B16A}"/>
    <cellStyle name="Note 23 7" xfId="3472" xr:uid="{39F6AE84-AC54-4158-8476-E2D89A41321B}"/>
    <cellStyle name="Note 23 7 2" xfId="3473" xr:uid="{BAB875E1-48DD-4E5F-94AB-9F5599512F7C}"/>
    <cellStyle name="Note 23 7 2 2" xfId="25034" xr:uid="{3757FE5B-6484-4D03-951A-E98CF45EF883}"/>
    <cellStyle name="Note 23 7 2 3" xfId="25033" xr:uid="{2A7A4D3D-698F-4161-BC34-E0512A72ADEC}"/>
    <cellStyle name="Note 23 7 3" xfId="25035" xr:uid="{B12EAF05-21FA-418E-AF34-8C7DF436CF45}"/>
    <cellStyle name="Note 23 7 4" xfId="25036" xr:uid="{F0537B81-C5C6-40A1-A7AB-ACDBFB849B4B}"/>
    <cellStyle name="Note 23 7 5" xfId="25037" xr:uid="{8DB4C3F1-4F80-486F-9F48-E65126D2692F}"/>
    <cellStyle name="Note 23 7 6" xfId="7499" xr:uid="{351C689F-33F6-4F6A-9858-53CD7DA39FC8}"/>
    <cellStyle name="Note 23 8" xfId="3474" xr:uid="{918AC636-5467-4CF3-910F-B3A8087AA38C}"/>
    <cellStyle name="Note 23 8 2" xfId="25039" xr:uid="{0503B17C-867E-45FA-85EA-EB1D84FFF14C}"/>
    <cellStyle name="Note 23 8 3" xfId="25038" xr:uid="{07EE5AE0-1A37-4EAA-BCD6-7C8E9A78ABE7}"/>
    <cellStyle name="Note 23 9" xfId="5455" xr:uid="{41F6123A-2E2C-405C-9B1C-42B3897B2B4B}"/>
    <cellStyle name="Note 23 9 2" xfId="25040" xr:uid="{AB747A30-CF22-407D-86C0-184E41C3D048}"/>
    <cellStyle name="Note 24" xfId="3475" xr:uid="{1AC61C62-455E-4FC7-B775-7890BEA338F3}"/>
    <cellStyle name="Note 24 10" xfId="5651" xr:uid="{65B57E97-CF8B-4A5E-97BF-5DED108AAA48}"/>
    <cellStyle name="Note 24 10 2" xfId="25041" xr:uid="{C2166F39-D549-4A82-8551-D43664AE8B54}"/>
    <cellStyle name="Note 24 11" xfId="6036" xr:uid="{D82A7B3B-272F-4DC1-911C-88697B2C652C}"/>
    <cellStyle name="Note 24 11 2" xfId="25042" xr:uid="{C98A20B9-B833-4641-81BF-559669A596D6}"/>
    <cellStyle name="Note 24 12" xfId="6215" xr:uid="{F21ED8C9-3244-477E-8F1B-EE94A01B49F5}"/>
    <cellStyle name="Note 24 2" xfId="3476" xr:uid="{97A431FE-3CD7-42B5-852C-F1C400F8AD01}"/>
    <cellStyle name="Note 24 2 2" xfId="3477" xr:uid="{89B846B7-D470-46E9-8774-ACD01C54B0F8}"/>
    <cellStyle name="Note 24 2 2 2" xfId="25044" xr:uid="{981CB962-EDB8-46D5-849F-1332AA54BBDD}"/>
    <cellStyle name="Note 24 2 2 2 2" xfId="25045" xr:uid="{E1E81E9C-5B44-4C42-A835-DE61A80F8E31}"/>
    <cellStyle name="Note 24 2 2 3" xfId="25046" xr:uid="{C9F62779-CDBF-44AC-B4F8-9F756DD6CEFB}"/>
    <cellStyle name="Note 24 2 2 4" xfId="25043" xr:uid="{16B31A92-CCE1-4F02-99DB-16219A144A45}"/>
    <cellStyle name="Note 24 2 3" xfId="25047" xr:uid="{AB206B35-3586-407E-84F1-525EDA6E973C}"/>
    <cellStyle name="Note 24 2 3 2" xfId="25048" xr:uid="{936264F9-90AB-44EF-BD7C-86DE68D9841D}"/>
    <cellStyle name="Note 24 2 4" xfId="25049" xr:uid="{F38FB2A3-0560-4B1D-89ED-6714EBB945A7}"/>
    <cellStyle name="Note 24 2 4 2" xfId="25050" xr:uid="{8D448C32-6C12-427D-9D5E-AF852FD87A76}"/>
    <cellStyle name="Note 24 2 5" xfId="25051" xr:uid="{46F31749-3D65-40BA-B75B-177FB5F01A7D}"/>
    <cellStyle name="Note 24 2 5 2" xfId="25052" xr:uid="{B0FB2CE0-6CF0-4E00-AAF2-28520C734803}"/>
    <cellStyle name="Note 24 2 6" xfId="25053" xr:uid="{5E34EF29-D30C-4CB3-877E-0903B5AF3B95}"/>
    <cellStyle name="Note 24 2 7" xfId="25054" xr:uid="{4BAD0033-4AE3-4D06-B6FA-E7A612211F09}"/>
    <cellStyle name="Note 24 2 8" xfId="25055" xr:uid="{284F401E-B9CD-4811-8C8B-0B95F72CC5D5}"/>
    <cellStyle name="Note 24 2 9" xfId="7500" xr:uid="{57326C96-9ED3-4A40-BE91-94240C36B0CD}"/>
    <cellStyle name="Note 24 3" xfId="3478" xr:uid="{B1995DB9-B229-437B-8ADD-C3AD2EF9D47B}"/>
    <cellStyle name="Note 24 3 2" xfId="3479" xr:uid="{2451FB22-00B3-4A80-AAEC-EC5861A238B1}"/>
    <cellStyle name="Note 24 3 2 2" xfId="25057" xr:uid="{18C5442D-E4C0-46F4-BC3A-3786EE2575E5}"/>
    <cellStyle name="Note 24 3 2 2 2" xfId="25058" xr:uid="{C5C30CF9-F66E-43F9-9F8E-7DD03BAF457E}"/>
    <cellStyle name="Note 24 3 2 3" xfId="25059" xr:uid="{CA2669A7-6693-43EC-8AD3-4D119CA1C6F0}"/>
    <cellStyle name="Note 24 3 2 4" xfId="25056" xr:uid="{E2C02F2F-4838-4E22-8D00-140DF9FAEE15}"/>
    <cellStyle name="Note 24 3 3" xfId="25060" xr:uid="{B06EF8F0-34DC-45E8-81C9-AAE5F7768A1A}"/>
    <cellStyle name="Note 24 3 3 2" xfId="25061" xr:uid="{C0222950-2E6B-452B-9F86-FDBBE3E89002}"/>
    <cellStyle name="Note 24 3 4" xfId="25062" xr:uid="{DAD6070A-A9DA-469D-A568-7C88DABA21C7}"/>
    <cellStyle name="Note 24 3 4 2" xfId="25063" xr:uid="{6477CA16-5E36-4BC4-BDC4-4AAB10E4E49B}"/>
    <cellStyle name="Note 24 3 5" xfId="25064" xr:uid="{EE8407D1-B770-444A-974B-E485196A1F39}"/>
    <cellStyle name="Note 24 3 5 2" xfId="25065" xr:uid="{EB484DEA-2A1F-4EB6-B339-C076EC380EC3}"/>
    <cellStyle name="Note 24 3 6" xfId="25066" xr:uid="{77216329-2D32-485B-B729-C1D1260C8476}"/>
    <cellStyle name="Note 24 3 7" xfId="25067" xr:uid="{867E3F26-B546-4E79-813C-62D024538496}"/>
    <cellStyle name="Note 24 3 8" xfId="25068" xr:uid="{7ECC98D2-09F2-4315-AB39-048BE13EAEB5}"/>
    <cellStyle name="Note 24 3 9" xfId="7501" xr:uid="{1FA3A21E-AC8B-481C-B9A8-6BED30480EFA}"/>
    <cellStyle name="Note 24 4" xfId="3480" xr:uid="{3604A684-27B9-46EA-8B18-917B2CCFFDA1}"/>
    <cellStyle name="Note 24 4 2" xfId="3481" xr:uid="{90B8CD88-B1EA-49DA-B90F-E891E05F4CE0}"/>
    <cellStyle name="Note 24 4 2 2" xfId="25070" xr:uid="{BE28535D-365B-4C89-B44A-652CF79305E4}"/>
    <cellStyle name="Note 24 4 2 2 2" xfId="25071" xr:uid="{DE8220AE-E891-4273-82CA-A07B343F8384}"/>
    <cellStyle name="Note 24 4 2 3" xfId="25072" xr:uid="{4030EFEB-AFF2-4437-955D-98975F87372F}"/>
    <cellStyle name="Note 24 4 2 4" xfId="25069" xr:uid="{A1C8EE24-1AF9-46E7-88B3-7C83518E1706}"/>
    <cellStyle name="Note 24 4 3" xfId="25073" xr:uid="{0C199420-1068-4D6B-9499-39B074E8D39C}"/>
    <cellStyle name="Note 24 4 3 2" xfId="25074" xr:uid="{BB86385D-6B61-4FD7-8D5B-E8B6DDF17FE3}"/>
    <cellStyle name="Note 24 4 4" xfId="25075" xr:uid="{98B956FD-8049-47F6-9DA5-7397CD5BC298}"/>
    <cellStyle name="Note 24 4 4 2" xfId="25076" xr:uid="{9B8D532D-4A81-4C07-82D6-99E64186CEB9}"/>
    <cellStyle name="Note 24 4 5" xfId="25077" xr:uid="{79B2EBB6-E0BD-4B4F-82E7-BBF59E6AFC40}"/>
    <cellStyle name="Note 24 4 5 2" xfId="25078" xr:uid="{1989314C-2480-464C-ACC3-A885D54841E3}"/>
    <cellStyle name="Note 24 4 6" xfId="25079" xr:uid="{D37213A8-3E92-4611-9371-8269706115D8}"/>
    <cellStyle name="Note 24 4 7" xfId="25080" xr:uid="{0836100A-E888-4D3A-9BDC-C7E4483E18B2}"/>
    <cellStyle name="Note 24 4 8" xfId="25081" xr:uid="{3051AFD9-6ACE-4D07-904F-5C0C269C040C}"/>
    <cellStyle name="Note 24 4 9" xfId="7502" xr:uid="{623B81DE-676B-40A3-9B04-B3A804338996}"/>
    <cellStyle name="Note 24 5" xfId="3482" xr:uid="{5EF8AA49-BC22-42ED-9A12-7069BD4478A5}"/>
    <cellStyle name="Note 24 5 2" xfId="3483" xr:uid="{B80F8CA9-E34D-449C-AC5B-A43FA64D8CC1}"/>
    <cellStyle name="Note 24 5 2 2" xfId="25083" xr:uid="{BBDED627-66AD-46E7-9D95-0466B06D1FC5}"/>
    <cellStyle name="Note 24 5 2 3" xfId="25082" xr:uid="{7F56B3CA-097E-4F6F-9A1F-9A44E953E0AF}"/>
    <cellStyle name="Note 24 5 3" xfId="25084" xr:uid="{925DB3C0-C97D-482F-A8D8-7180F6D95C47}"/>
    <cellStyle name="Note 24 5 3 2" xfId="25085" xr:uid="{7DC91015-3FFE-4603-B6D2-779B3B741CF8}"/>
    <cellStyle name="Note 24 5 4" xfId="25086" xr:uid="{0C3EB043-6A95-4FF2-9D34-91F282785AC8}"/>
    <cellStyle name="Note 24 5 4 2" xfId="25087" xr:uid="{DB169CE7-82F3-4264-997A-7B5B2796D9E1}"/>
    <cellStyle name="Note 24 5 5" xfId="25088" xr:uid="{C15DCD16-095B-4C3B-ACDB-FE83864A8F75}"/>
    <cellStyle name="Note 24 5 6" xfId="25089" xr:uid="{7A9930A9-FF70-4114-A9D8-6FAF7BDDCED7}"/>
    <cellStyle name="Note 24 5 7" xfId="25090" xr:uid="{91E04B59-8E56-4E18-BDA1-BCF4C188CD3C}"/>
    <cellStyle name="Note 24 5 8" xfId="7503" xr:uid="{59982541-52D0-4BEA-A41A-3FBC28ACA153}"/>
    <cellStyle name="Note 24 6" xfId="3484" xr:uid="{FB1C4C12-1E16-403A-91FF-75A3F0633F57}"/>
    <cellStyle name="Note 24 6 2" xfId="3485" xr:uid="{C6D7B108-651D-45DD-A904-8FF31B988FE7}"/>
    <cellStyle name="Note 24 6 2 2" xfId="25092" xr:uid="{049A0E24-ED1B-4631-8E86-87445D3CE144}"/>
    <cellStyle name="Note 24 6 2 3" xfId="25091" xr:uid="{45C4F047-7448-4A42-B248-64B9992F2767}"/>
    <cellStyle name="Note 24 6 3" xfId="25093" xr:uid="{277EF19C-FD2B-4F31-960F-482C506B0AFC}"/>
    <cellStyle name="Note 24 6 3 2" xfId="25094" xr:uid="{3EFC3737-A2E2-4580-9A4A-6F3681A8EF51}"/>
    <cellStyle name="Note 24 6 4" xfId="25095" xr:uid="{3661548B-132C-4F28-AA32-E303660686D7}"/>
    <cellStyle name="Note 24 6 5" xfId="25096" xr:uid="{529DFA61-9B8A-4C9A-87F2-A5E80D5F3BAA}"/>
    <cellStyle name="Note 24 6 6" xfId="25097" xr:uid="{A18FCBEA-18F0-484B-9BB6-F1499D0B2C84}"/>
    <cellStyle name="Note 24 6 7" xfId="7504" xr:uid="{E15B9928-A020-47F4-97C5-F1D3AC13B5AD}"/>
    <cellStyle name="Note 24 7" xfId="3486" xr:uid="{0F46B593-874E-4244-B20A-8211524C5BCB}"/>
    <cellStyle name="Note 24 7 2" xfId="3487" xr:uid="{0481DD99-63CE-44C9-B52B-0935827EFC92}"/>
    <cellStyle name="Note 24 7 2 2" xfId="25099" xr:uid="{B655BF4C-DCA7-4EFE-886F-F7741E9BD3D1}"/>
    <cellStyle name="Note 24 7 2 3" xfId="25098" xr:uid="{F15E14F8-85CB-496B-BE9D-4548AD364582}"/>
    <cellStyle name="Note 24 7 3" xfId="25100" xr:uid="{B8CA361E-B5E5-4548-9FB0-9D186DAB6E65}"/>
    <cellStyle name="Note 24 7 4" xfId="25101" xr:uid="{3247E77E-ECEB-480E-9EB2-4CFD82FD495F}"/>
    <cellStyle name="Note 24 7 5" xfId="25102" xr:uid="{2F8BCB07-E50F-471B-ADD9-E181B7092D6F}"/>
    <cellStyle name="Note 24 7 6" xfId="7505" xr:uid="{718212F3-16F2-4CBC-9B3E-D8EF3D3527E3}"/>
    <cellStyle name="Note 24 8" xfId="3488" xr:uid="{C68FA621-F4DC-4CF7-A339-9343C32F5E53}"/>
    <cellStyle name="Note 24 8 2" xfId="25104" xr:uid="{F8A75623-5874-4D6A-A23D-1B2080408C4C}"/>
    <cellStyle name="Note 24 8 3" xfId="25103" xr:uid="{5A4C0738-2A3B-4BB7-8821-628DF1E326CA}"/>
    <cellStyle name="Note 24 9" xfId="5456" xr:uid="{D791B1B3-7659-4E96-8D78-70C5B10C517D}"/>
    <cellStyle name="Note 24 9 2" xfId="25105" xr:uid="{6DFE8CAF-6030-43E9-8EF6-BBDE31D9E2B3}"/>
    <cellStyle name="Note 25" xfId="3489" xr:uid="{4C42A4E2-0F7F-4D4E-87EB-A34952CFDF73}"/>
    <cellStyle name="Note 25 10" xfId="5652" xr:uid="{F462B3FF-6E67-4818-83A9-311A01A88C6A}"/>
    <cellStyle name="Note 25 10 2" xfId="25106" xr:uid="{1DA27CEB-54F4-4DB4-82DB-73432B6AC0F3}"/>
    <cellStyle name="Note 25 11" xfId="6037" xr:uid="{DB3A45EF-48AD-49F5-9F6E-2834D203589E}"/>
    <cellStyle name="Note 25 11 2" xfId="25107" xr:uid="{62BADD32-8248-4898-AC50-7B8C941B8C50}"/>
    <cellStyle name="Note 25 12" xfId="6216" xr:uid="{921C6D48-B255-44C3-AED9-D9D5AE73523B}"/>
    <cellStyle name="Note 25 2" xfId="3490" xr:uid="{1465C7F4-9E97-447A-A468-67E425268C88}"/>
    <cellStyle name="Note 25 2 2" xfId="3491" xr:uid="{CB76F3F8-6030-4C7D-AA04-EAB37F391302}"/>
    <cellStyle name="Note 25 2 2 2" xfId="25109" xr:uid="{EC708955-D88E-4EB5-817B-81C01159D626}"/>
    <cellStyle name="Note 25 2 2 2 2" xfId="25110" xr:uid="{01169197-2F95-424F-8FA2-6F59C57FF7FA}"/>
    <cellStyle name="Note 25 2 2 3" xfId="25111" xr:uid="{FA163AA6-78B4-415C-9F0D-DC746BB8ED2F}"/>
    <cellStyle name="Note 25 2 2 4" xfId="25108" xr:uid="{EDA8341E-8C61-4A7C-A14A-7055E45D13BF}"/>
    <cellStyle name="Note 25 2 3" xfId="25112" xr:uid="{9ED9C39E-B584-4B9A-9CA6-15AA986467E4}"/>
    <cellStyle name="Note 25 2 3 2" xfId="25113" xr:uid="{C24FC41B-97FC-4FDA-BB49-1266195EE79A}"/>
    <cellStyle name="Note 25 2 4" xfId="25114" xr:uid="{1BC6E8D3-5157-4538-A013-C1E5358CC979}"/>
    <cellStyle name="Note 25 2 4 2" xfId="25115" xr:uid="{D4DA3DDA-7B78-42D1-85E8-D0C832D767F6}"/>
    <cellStyle name="Note 25 2 5" xfId="25116" xr:uid="{20B40803-4D7B-42E8-8AF5-2E19D1F3A7FE}"/>
    <cellStyle name="Note 25 2 5 2" xfId="25117" xr:uid="{1F468336-B9C9-4FB8-8526-B9DE95A8778F}"/>
    <cellStyle name="Note 25 2 6" xfId="25118" xr:uid="{3BF16558-C70C-4D48-A52C-80885070750B}"/>
    <cellStyle name="Note 25 2 7" xfId="25119" xr:uid="{2276CFB2-14A3-4E8C-87E6-3661864ADBF7}"/>
    <cellStyle name="Note 25 2 8" xfId="25120" xr:uid="{3B9852A9-5A2F-4757-BEB1-AC3A47FC9130}"/>
    <cellStyle name="Note 25 2 9" xfId="7506" xr:uid="{D389EC68-9242-43F9-B6E7-AFE3E0A6A401}"/>
    <cellStyle name="Note 25 3" xfId="3492" xr:uid="{56F0FCAA-247A-4C40-A1EE-71DD81E0E6C8}"/>
    <cellStyle name="Note 25 3 2" xfId="3493" xr:uid="{623B0E44-8667-4AF2-94E4-C5F5260C11CF}"/>
    <cellStyle name="Note 25 3 2 2" xfId="25122" xr:uid="{608AD098-DC3B-479B-8A8D-330BDAAB605C}"/>
    <cellStyle name="Note 25 3 2 2 2" xfId="25123" xr:uid="{244DE4EF-F991-47C7-B369-064B9FBFD0E5}"/>
    <cellStyle name="Note 25 3 2 3" xfId="25124" xr:uid="{9A92CBB7-D7FA-4415-AC1C-DAD23745C143}"/>
    <cellStyle name="Note 25 3 2 4" xfId="25121" xr:uid="{AF72EFDD-1358-4BAD-8B3F-3A505ACDCCFD}"/>
    <cellStyle name="Note 25 3 3" xfId="25125" xr:uid="{481C7CEA-1F07-4125-8F4B-CC1E019521FC}"/>
    <cellStyle name="Note 25 3 3 2" xfId="25126" xr:uid="{E8CAE591-8DC6-4F5D-978C-F4FDCB117743}"/>
    <cellStyle name="Note 25 3 4" xfId="25127" xr:uid="{B5B23B5D-3250-4515-82F6-2A2A0F7AF078}"/>
    <cellStyle name="Note 25 3 4 2" xfId="25128" xr:uid="{D4C85314-6B82-4492-A462-066A668A9566}"/>
    <cellStyle name="Note 25 3 5" xfId="25129" xr:uid="{3A64811F-C753-4684-9F2D-53CEB1956C8E}"/>
    <cellStyle name="Note 25 3 5 2" xfId="25130" xr:uid="{6D6F621B-C081-463A-9229-A614D9D8E730}"/>
    <cellStyle name="Note 25 3 6" xfId="25131" xr:uid="{67A89EAF-FF43-41EF-9978-607BF1120E3E}"/>
    <cellStyle name="Note 25 3 7" xfId="25132" xr:uid="{C629ADC5-6BEC-46A4-B21D-A13C4B48FA2A}"/>
    <cellStyle name="Note 25 3 8" xfId="25133" xr:uid="{C90ECEE2-4D0A-451E-854B-47F42071A0AB}"/>
    <cellStyle name="Note 25 3 9" xfId="7507" xr:uid="{B57EE182-AE80-4224-84C3-6DB31B351171}"/>
    <cellStyle name="Note 25 4" xfId="3494" xr:uid="{1983443C-967D-4074-B096-F2F731F37E98}"/>
    <cellStyle name="Note 25 4 2" xfId="3495" xr:uid="{B7434ABB-FDE0-4FEC-8030-EA4299E8BFD1}"/>
    <cellStyle name="Note 25 4 2 2" xfId="25135" xr:uid="{310B6B52-E8C7-4990-8D95-52115230691D}"/>
    <cellStyle name="Note 25 4 2 2 2" xfId="25136" xr:uid="{DE224312-1893-470D-85BA-BFFCAB5F0817}"/>
    <cellStyle name="Note 25 4 2 3" xfId="25137" xr:uid="{3F8A82F6-B6BC-4984-8AAA-F664E1C2194C}"/>
    <cellStyle name="Note 25 4 2 4" xfId="25134" xr:uid="{12AC42B4-DF02-44AF-8BFC-34C2A71F6775}"/>
    <cellStyle name="Note 25 4 3" xfId="25138" xr:uid="{2863AACD-D762-4F88-AA2B-765672A985AA}"/>
    <cellStyle name="Note 25 4 3 2" xfId="25139" xr:uid="{C445A6C2-1A7B-43EC-97CA-C40AFBDB4EE3}"/>
    <cellStyle name="Note 25 4 4" xfId="25140" xr:uid="{46E15D75-5201-4186-BC5E-83CB38DFEC5E}"/>
    <cellStyle name="Note 25 4 4 2" xfId="25141" xr:uid="{F59CE97E-5610-4FF3-994C-F85DC74B983D}"/>
    <cellStyle name="Note 25 4 5" xfId="25142" xr:uid="{A448900F-4C4E-406D-A01C-C45AF7343397}"/>
    <cellStyle name="Note 25 4 5 2" xfId="25143" xr:uid="{6558A54A-AD2B-4A38-9EEA-E63ACB928970}"/>
    <cellStyle name="Note 25 4 6" xfId="25144" xr:uid="{D52FFA91-1612-4E2B-92FE-50E2EC63E34D}"/>
    <cellStyle name="Note 25 4 7" xfId="25145" xr:uid="{FC9E34D0-D9BC-4672-ABAC-AE44032789AF}"/>
    <cellStyle name="Note 25 4 8" xfId="25146" xr:uid="{20A9DA20-85CA-461C-AC60-E39334134009}"/>
    <cellStyle name="Note 25 4 9" xfId="7508" xr:uid="{F825E594-774B-4DC0-AE87-38DA4D2767BD}"/>
    <cellStyle name="Note 25 5" xfId="3496" xr:uid="{FA05312B-96AE-401E-84E2-7BE7B89734D3}"/>
    <cellStyle name="Note 25 5 2" xfId="3497" xr:uid="{50B7C140-6468-4141-B8C6-489AA09498E1}"/>
    <cellStyle name="Note 25 5 2 2" xfId="25148" xr:uid="{3780763D-56DE-4F49-A0B3-5EB649FA08F7}"/>
    <cellStyle name="Note 25 5 2 3" xfId="25147" xr:uid="{408769A3-0985-4B45-BA75-2F0AA7E9EBC5}"/>
    <cellStyle name="Note 25 5 3" xfId="25149" xr:uid="{2C43A41A-7345-4C35-9AD6-5DD004D308D8}"/>
    <cellStyle name="Note 25 5 3 2" xfId="25150" xr:uid="{B9110688-35CB-4D2C-AF4B-A4E32038D793}"/>
    <cellStyle name="Note 25 5 4" xfId="25151" xr:uid="{2F475A6A-9AD7-4BE7-A799-6E36FC2446C8}"/>
    <cellStyle name="Note 25 5 4 2" xfId="25152" xr:uid="{AFCFCF90-492B-47FD-BE78-8F5415C77946}"/>
    <cellStyle name="Note 25 5 5" xfId="25153" xr:uid="{C9212FD9-9FD0-4121-A652-AD7AA14A51F9}"/>
    <cellStyle name="Note 25 5 6" xfId="25154" xr:uid="{2D9C28AC-20D4-456D-A192-E32DC1E65BD0}"/>
    <cellStyle name="Note 25 5 7" xfId="25155" xr:uid="{114B13F0-F7F2-46DF-BBCD-3270ED28E333}"/>
    <cellStyle name="Note 25 5 8" xfId="7509" xr:uid="{BA65A680-C705-4C4B-BE79-90F353A45946}"/>
    <cellStyle name="Note 25 6" xfId="3498" xr:uid="{7D3F1439-AC54-4EFF-ADDA-F80D5C4C6E6F}"/>
    <cellStyle name="Note 25 6 2" xfId="3499" xr:uid="{68C30E5F-E589-48A4-A33C-92020E85910A}"/>
    <cellStyle name="Note 25 6 2 2" xfId="25157" xr:uid="{4CBB4FBB-7B34-43CE-B5E8-8E23CF730B5E}"/>
    <cellStyle name="Note 25 6 2 3" xfId="25156" xr:uid="{46A5451D-25DA-4F32-8A86-F0C978C0592A}"/>
    <cellStyle name="Note 25 6 3" xfId="25158" xr:uid="{794A9191-F532-4C7A-9DB7-EC29C377280B}"/>
    <cellStyle name="Note 25 6 3 2" xfId="25159" xr:uid="{604DEB11-567F-4B8E-A6CA-ACDB5A89D3C9}"/>
    <cellStyle name="Note 25 6 4" xfId="25160" xr:uid="{1FF96330-3411-458D-AC24-3DEFEA30D40B}"/>
    <cellStyle name="Note 25 6 5" xfId="25161" xr:uid="{E44DF35B-E889-400D-AEBB-8544007E0586}"/>
    <cellStyle name="Note 25 6 6" xfId="25162" xr:uid="{2E366295-3676-4DA4-9063-4D2780BA9B8C}"/>
    <cellStyle name="Note 25 6 7" xfId="7510" xr:uid="{7AF3057F-017C-4A07-A069-B481F878BC7D}"/>
    <cellStyle name="Note 25 7" xfId="3500" xr:uid="{B1E2C2FE-2B5A-4A1B-AF17-0D19B59BAEEC}"/>
    <cellStyle name="Note 25 7 2" xfId="3501" xr:uid="{2F47896A-6D00-4197-A29C-CCD3A007F080}"/>
    <cellStyle name="Note 25 7 2 2" xfId="25164" xr:uid="{1921DA85-011D-4C56-84DF-74A8F611E9B1}"/>
    <cellStyle name="Note 25 7 2 3" xfId="25163" xr:uid="{3277DFCA-84D6-4EB6-81C8-16AFED943816}"/>
    <cellStyle name="Note 25 7 3" xfId="25165" xr:uid="{6F4B2239-FCEA-4117-9B73-1C25D9C21550}"/>
    <cellStyle name="Note 25 7 4" xfId="25166" xr:uid="{8CC3CDDB-5349-45E6-B125-576519D808F3}"/>
    <cellStyle name="Note 25 7 5" xfId="25167" xr:uid="{1425D3C8-F05B-4498-A292-94B45920F5C6}"/>
    <cellStyle name="Note 25 7 6" xfId="7511" xr:uid="{73A146DB-7783-43B5-BB8F-F3BF3489A70D}"/>
    <cellStyle name="Note 25 8" xfId="3502" xr:uid="{099C2E99-0271-4814-8A45-962BA3C92BF2}"/>
    <cellStyle name="Note 25 8 2" xfId="25169" xr:uid="{D7DCBA65-E8B2-4250-B4E8-31DA357B2475}"/>
    <cellStyle name="Note 25 8 3" xfId="25168" xr:uid="{9D24FAC2-168D-44C3-99ED-F8109A144ECE}"/>
    <cellStyle name="Note 25 9" xfId="5457" xr:uid="{04E181F5-BD32-41CE-96F1-CC9FAEC5BD63}"/>
    <cellStyle name="Note 25 9 2" xfId="25170" xr:uid="{1572F205-643E-49D2-84C2-EF1302384597}"/>
    <cellStyle name="Note 26" xfId="3503" xr:uid="{7A99EB6E-F685-4591-912A-704C22FF9197}"/>
    <cellStyle name="Note 26 10" xfId="5653" xr:uid="{3AD0DEBA-286C-46AD-A5AD-C34DC454C21B}"/>
    <cellStyle name="Note 26 10 2" xfId="25171" xr:uid="{959AED18-B7CE-42A3-B65F-D802F0233CD2}"/>
    <cellStyle name="Note 26 11" xfId="6038" xr:uid="{5A013379-52EA-46D4-9E34-2D8628ED6834}"/>
    <cellStyle name="Note 26 11 2" xfId="25172" xr:uid="{68FC9700-488F-464E-BB3A-585569F27604}"/>
    <cellStyle name="Note 26 12" xfId="6217" xr:uid="{BA750813-1292-46B3-8830-7BB79D735D0B}"/>
    <cellStyle name="Note 26 2" xfId="3504" xr:uid="{9D0438DC-6F0A-4EBC-827B-F28D150828A0}"/>
    <cellStyle name="Note 26 2 2" xfId="3505" xr:uid="{697DFEF5-126B-4FAD-B4BC-7570C28C5843}"/>
    <cellStyle name="Note 26 2 2 2" xfId="25174" xr:uid="{3EFCF1CC-FEA8-40D2-BC01-B96A22FA67CC}"/>
    <cellStyle name="Note 26 2 2 2 2" xfId="25175" xr:uid="{5EBBA30C-8DA1-42C8-B3BC-85F52147E580}"/>
    <cellStyle name="Note 26 2 2 3" xfId="25176" xr:uid="{3F7CB50A-8012-4409-8D65-54085B998B79}"/>
    <cellStyle name="Note 26 2 2 4" xfId="25173" xr:uid="{77236AEB-0C5E-4A20-8E53-C3CE7774D424}"/>
    <cellStyle name="Note 26 2 3" xfId="25177" xr:uid="{7B6F1179-A0B5-4440-AAA8-8850F78633AD}"/>
    <cellStyle name="Note 26 2 3 2" xfId="25178" xr:uid="{CA20B7B2-D2D2-4A57-B696-047FC09A4BF7}"/>
    <cellStyle name="Note 26 2 4" xfId="25179" xr:uid="{76F6B7BF-DE7B-4D28-89F2-9A5A258AFF1B}"/>
    <cellStyle name="Note 26 2 4 2" xfId="25180" xr:uid="{80A615FE-2059-4708-9113-1EB3A3CDD609}"/>
    <cellStyle name="Note 26 2 5" xfId="25181" xr:uid="{C234C4DC-5034-49EB-853D-1BB3B6595ECE}"/>
    <cellStyle name="Note 26 2 5 2" xfId="25182" xr:uid="{E2472B65-DC54-43DC-9D64-BA06FDA5DCE4}"/>
    <cellStyle name="Note 26 2 6" xfId="25183" xr:uid="{E5F7AB73-0BD2-4DF9-A06F-A4650CB443C0}"/>
    <cellStyle name="Note 26 2 7" xfId="25184" xr:uid="{A167FEE0-6C9F-4677-B93A-7D9D72A1B325}"/>
    <cellStyle name="Note 26 2 8" xfId="25185" xr:uid="{CDA7EF7A-7A47-4172-B7AA-FDE06C5B836A}"/>
    <cellStyle name="Note 26 2 9" xfId="7512" xr:uid="{8F60C37A-7B1A-46F9-9EB9-A20A9CB750CC}"/>
    <cellStyle name="Note 26 3" xfId="3506" xr:uid="{3A6D724D-EAE6-4020-A4B3-B5E71FEED04C}"/>
    <cellStyle name="Note 26 3 2" xfId="3507" xr:uid="{801CFC47-D458-4501-9E24-133D30B0DE8A}"/>
    <cellStyle name="Note 26 3 2 2" xfId="25187" xr:uid="{B4ADED60-C528-4829-A368-60B18D7935E2}"/>
    <cellStyle name="Note 26 3 2 2 2" xfId="25188" xr:uid="{76C973A2-1454-41B6-89F9-2CB87FF65FAC}"/>
    <cellStyle name="Note 26 3 2 3" xfId="25189" xr:uid="{4C0A6931-B3A8-481A-9AF9-D9517A5907F4}"/>
    <cellStyle name="Note 26 3 2 4" xfId="25186" xr:uid="{DBA0295C-688B-402C-BA44-00F86F19C33F}"/>
    <cellStyle name="Note 26 3 3" xfId="25190" xr:uid="{ADA0C4CF-5B8C-434B-A4BA-B638E9EC286E}"/>
    <cellStyle name="Note 26 3 3 2" xfId="25191" xr:uid="{9B01B1C2-CFC2-4160-B50F-C0F672A102C1}"/>
    <cellStyle name="Note 26 3 4" xfId="25192" xr:uid="{974DC210-AAFE-4F6F-9F09-07640A9885BF}"/>
    <cellStyle name="Note 26 3 4 2" xfId="25193" xr:uid="{906603D3-B39D-4763-97B4-4F9BAF950887}"/>
    <cellStyle name="Note 26 3 5" xfId="25194" xr:uid="{89E40459-C43E-4BA4-9C1B-DFD5A17AD13B}"/>
    <cellStyle name="Note 26 3 5 2" xfId="25195" xr:uid="{AE5C6E74-0B03-4B7A-8316-AD85746334D0}"/>
    <cellStyle name="Note 26 3 6" xfId="25196" xr:uid="{ECE5C8B1-13CE-482D-89E2-0803BFC459E1}"/>
    <cellStyle name="Note 26 3 7" xfId="25197" xr:uid="{D9B11627-D45A-4D8F-A765-409B864DDC86}"/>
    <cellStyle name="Note 26 3 8" xfId="25198" xr:uid="{9A0E43FA-1F2E-4404-B68A-8D2B75F87302}"/>
    <cellStyle name="Note 26 3 9" xfId="7513" xr:uid="{FB1ED723-D5FE-4E25-B099-9F89966A50B6}"/>
    <cellStyle name="Note 26 4" xfId="3508" xr:uid="{2ADA30A3-6BA2-4CAC-91BE-58FB24B106A9}"/>
    <cellStyle name="Note 26 4 2" xfId="3509" xr:uid="{EBE1C14C-CE31-407E-ADBF-B580E4C44D2D}"/>
    <cellStyle name="Note 26 4 2 2" xfId="25200" xr:uid="{A8988EF4-4207-4AD0-9F7C-117DD18C92B1}"/>
    <cellStyle name="Note 26 4 2 2 2" xfId="25201" xr:uid="{E17C6A32-FEF8-4DAA-AE40-73986E034BC4}"/>
    <cellStyle name="Note 26 4 2 3" xfId="25202" xr:uid="{527E9346-E805-44F2-A2A5-59FC9B867D4F}"/>
    <cellStyle name="Note 26 4 2 4" xfId="25199" xr:uid="{D41943A5-B33E-4333-AB61-B12CED7F9786}"/>
    <cellStyle name="Note 26 4 3" xfId="25203" xr:uid="{2AD869C8-8402-41D4-99C6-F91D04D3DCD1}"/>
    <cellStyle name="Note 26 4 3 2" xfId="25204" xr:uid="{0330D35F-89E0-4CFF-8303-F1595C0E012E}"/>
    <cellStyle name="Note 26 4 4" xfId="25205" xr:uid="{877AF186-C197-4657-818D-4084C934E559}"/>
    <cellStyle name="Note 26 4 4 2" xfId="25206" xr:uid="{5B28331D-6BBA-4649-B17E-5C6A5A1335C2}"/>
    <cellStyle name="Note 26 4 5" xfId="25207" xr:uid="{FC376786-0D95-48B8-A4D5-6213976AFC56}"/>
    <cellStyle name="Note 26 4 5 2" xfId="25208" xr:uid="{80463ACA-0A0F-405D-AA04-A1CAA2AFD9E4}"/>
    <cellStyle name="Note 26 4 6" xfId="25209" xr:uid="{926617FA-8ADD-4658-88CA-0A9A016945F6}"/>
    <cellStyle name="Note 26 4 7" xfId="25210" xr:uid="{4A42D440-F29D-4A7B-B489-108EC2E62491}"/>
    <cellStyle name="Note 26 4 8" xfId="25211" xr:uid="{1818486F-DAC0-4767-840F-A79847149D9E}"/>
    <cellStyle name="Note 26 4 9" xfId="7514" xr:uid="{135E3B40-08FD-4318-A3DD-23CD7DD8F69D}"/>
    <cellStyle name="Note 26 5" xfId="3510" xr:uid="{82D4DCA7-2EB2-4FB9-ACBB-B86C40A0740C}"/>
    <cellStyle name="Note 26 5 2" xfId="3511" xr:uid="{40CF11AD-8935-43F8-8947-38ABE54E349F}"/>
    <cellStyle name="Note 26 5 2 2" xfId="25213" xr:uid="{1F1CF4E6-97CB-4799-8EE7-0EB1B8386442}"/>
    <cellStyle name="Note 26 5 2 3" xfId="25212" xr:uid="{94224ACD-9093-4628-9F83-8F30A143188F}"/>
    <cellStyle name="Note 26 5 3" xfId="25214" xr:uid="{B35F8A1F-FA69-4F91-AC10-9A3A8DA94AC7}"/>
    <cellStyle name="Note 26 5 3 2" xfId="25215" xr:uid="{173E6E81-7F37-4048-8F97-6C60E41DDD92}"/>
    <cellStyle name="Note 26 5 4" xfId="25216" xr:uid="{5A14359A-C1DA-457A-A3C7-8844377177C7}"/>
    <cellStyle name="Note 26 5 4 2" xfId="25217" xr:uid="{77630B52-8688-4575-A6F4-2A9FEA7BF9E4}"/>
    <cellStyle name="Note 26 5 5" xfId="25218" xr:uid="{6BCC1A6A-3FE8-4345-90C9-060FE9EE1D56}"/>
    <cellStyle name="Note 26 5 6" xfId="25219" xr:uid="{D51E2835-D00E-4C5C-BF68-56C5EF90041C}"/>
    <cellStyle name="Note 26 5 7" xfId="25220" xr:uid="{5B64AC74-CDCA-4DAF-A3DC-D2B5C9913E26}"/>
    <cellStyle name="Note 26 5 8" xfId="7515" xr:uid="{25733742-8D14-4570-93BF-7CDD0DC58E32}"/>
    <cellStyle name="Note 26 6" xfId="3512" xr:uid="{D6BA724F-2E67-4F62-91F8-F00A2C55FBEB}"/>
    <cellStyle name="Note 26 6 2" xfId="3513" xr:uid="{BEE11750-BEFA-40DE-B888-0AC1124B2EEB}"/>
    <cellStyle name="Note 26 6 2 2" xfId="25222" xr:uid="{B52BE8CD-ADF6-44C1-A52A-03D0AED3231B}"/>
    <cellStyle name="Note 26 6 2 3" xfId="25221" xr:uid="{5BEC8362-CEAB-4293-AF73-D3850C84DAC5}"/>
    <cellStyle name="Note 26 6 3" xfId="25223" xr:uid="{64365C6E-A74E-4966-A546-408EC524F389}"/>
    <cellStyle name="Note 26 6 3 2" xfId="25224" xr:uid="{B7B27248-A37E-4439-A943-0AE2898281BB}"/>
    <cellStyle name="Note 26 6 4" xfId="25225" xr:uid="{52C1322A-BFAD-402F-BC85-D16C5479AE53}"/>
    <cellStyle name="Note 26 6 5" xfId="25226" xr:uid="{F31DBEBD-B664-4217-AB1D-3668B1120E3B}"/>
    <cellStyle name="Note 26 6 6" xfId="25227" xr:uid="{0308EB87-E313-4DD4-97B6-9421F7B95226}"/>
    <cellStyle name="Note 26 6 7" xfId="7516" xr:uid="{3CB5303A-1FEF-4467-A062-892A1BCEE09B}"/>
    <cellStyle name="Note 26 7" xfId="3514" xr:uid="{F4DAA9FF-00E0-4E71-BB6F-416614624DE8}"/>
    <cellStyle name="Note 26 7 2" xfId="3515" xr:uid="{89A7FBF8-B386-406C-B8EC-4C7121A1A738}"/>
    <cellStyle name="Note 26 7 2 2" xfId="25229" xr:uid="{7AE45E7D-1216-4E5E-8A81-5BAE396FBBA4}"/>
    <cellStyle name="Note 26 7 2 3" xfId="25228" xr:uid="{B9D66EC7-A2F1-40D5-873E-A284C873A208}"/>
    <cellStyle name="Note 26 7 3" xfId="25230" xr:uid="{3129CCC8-A314-4F31-90FE-C1881455628C}"/>
    <cellStyle name="Note 26 7 4" xfId="25231" xr:uid="{A3C9EC30-DE30-44F0-8A05-08E7EC906F6C}"/>
    <cellStyle name="Note 26 7 5" xfId="25232" xr:uid="{FEDD1EDF-4C6B-4514-BA24-C7D1D03D68D6}"/>
    <cellStyle name="Note 26 7 6" xfId="7517" xr:uid="{70F93719-3CA4-43A2-8BFB-651D2F27C276}"/>
    <cellStyle name="Note 26 8" xfId="3516" xr:uid="{D0E5C96E-B9F6-4AE1-9A72-9F8757F5A8F3}"/>
    <cellStyle name="Note 26 8 2" xfId="25234" xr:uid="{F05ECDCC-B725-45E3-A759-CFD90867A914}"/>
    <cellStyle name="Note 26 8 3" xfId="25233" xr:uid="{A50D7E63-20D9-4EF2-8E39-8347BCC1E6AE}"/>
    <cellStyle name="Note 26 9" xfId="5458" xr:uid="{DE973E5E-0D54-4723-A729-FB89BF07483F}"/>
    <cellStyle name="Note 26 9 2" xfId="25235" xr:uid="{E249C432-17E1-454E-9C96-6873A251F622}"/>
    <cellStyle name="Note 27" xfId="3517" xr:uid="{3D7F47B3-1121-47C3-9039-70D79901533F}"/>
    <cellStyle name="Note 27 2" xfId="3518" xr:uid="{F47D73FB-9450-4987-AC9D-0C01B34B3D4F}"/>
    <cellStyle name="Note 27 2 2" xfId="25237" xr:uid="{7695C50A-2017-4FDA-B3ED-2166D50376EE}"/>
    <cellStyle name="Note 27 2 2 2" xfId="25238" xr:uid="{F634675C-C5A9-4336-99F6-3B56EB32E04E}"/>
    <cellStyle name="Note 27 2 3" xfId="25239" xr:uid="{94F42EAE-BF95-4CC0-B470-C7778CEFC66A}"/>
    <cellStyle name="Note 27 2 4" xfId="25236" xr:uid="{C207E49A-8EAF-431A-B5B0-EE3CA5AF1C43}"/>
    <cellStyle name="Note 27 3" xfId="25240" xr:uid="{ABC5C86D-7727-4ADE-B70B-F54D8C4F25C9}"/>
    <cellStyle name="Note 27 3 2" xfId="25241" xr:uid="{09BD18CF-70A8-48BB-8704-4208FB151216}"/>
    <cellStyle name="Note 27 4" xfId="25242" xr:uid="{E1CE341D-0CDB-4CA0-808D-587C4EF113B7}"/>
    <cellStyle name="Note 27 4 2" xfId="25243" xr:uid="{7D079D7D-3846-49AA-BD53-DC8F9E8071B7}"/>
    <cellStyle name="Note 27 5" xfId="25244" xr:uid="{E0954517-9A26-49CC-A296-E763B46588D4}"/>
    <cellStyle name="Note 27 5 2" xfId="25245" xr:uid="{07C9FC40-08FB-4F8B-8C42-5B5C9BF545B2}"/>
    <cellStyle name="Note 27 6" xfId="25246" xr:uid="{457A0C90-1C84-43DE-A858-013D0DC50655}"/>
    <cellStyle name="Note 27 7" xfId="25247" xr:uid="{BA1AE98F-2D26-4AE9-9666-87D1B7E5FB5C}"/>
    <cellStyle name="Note 27 8" xfId="25248" xr:uid="{AFE32211-BD89-4C46-A6E2-74AA28BFB640}"/>
    <cellStyle name="Note 27 9" xfId="7518" xr:uid="{89F87393-D0F1-45ED-921A-8CCC824C1A7D}"/>
    <cellStyle name="Note 28" xfId="3519" xr:uid="{D64D7E81-111F-44F0-B5B2-A8D7E259225B}"/>
    <cellStyle name="Note 28 2" xfId="3520" xr:uid="{4477939B-0CF4-4667-9CE0-0083DEFDD428}"/>
    <cellStyle name="Note 28 2 2" xfId="25250" xr:uid="{4AA0BB14-3452-486E-9FFE-8C9B181FA6DF}"/>
    <cellStyle name="Note 28 2 2 2" xfId="25251" xr:uid="{94737967-C3CE-4AE1-AE45-080D2E0222A6}"/>
    <cellStyle name="Note 28 2 3" xfId="25252" xr:uid="{9C07E30C-7449-42F3-8BE0-88B487F66723}"/>
    <cellStyle name="Note 28 2 4" xfId="25249" xr:uid="{3C2698C4-CF1E-4294-8387-5F9467A896E8}"/>
    <cellStyle name="Note 28 3" xfId="25253" xr:uid="{0CB69EAD-1458-4C55-9AE3-DA50DB7B7CCF}"/>
    <cellStyle name="Note 28 3 2" xfId="25254" xr:uid="{C2ED5C97-52DE-4758-B4AE-635631B4A9DB}"/>
    <cellStyle name="Note 28 4" xfId="25255" xr:uid="{1A14A76A-F408-4847-9D4E-22B0F7A31725}"/>
    <cellStyle name="Note 28 4 2" xfId="25256" xr:uid="{CA3FFDB2-393A-4AA2-8CDE-D84789FE18E7}"/>
    <cellStyle name="Note 28 5" xfId="25257" xr:uid="{36D78D89-2F40-413C-8AA5-64DAC49A3AB7}"/>
    <cellStyle name="Note 28 5 2" xfId="25258" xr:uid="{7C20A0CC-E123-4F1E-93DB-B9CF41AB2986}"/>
    <cellStyle name="Note 28 6" xfId="25259" xr:uid="{23152AE1-7BD3-4A7A-A530-FD07F23C083D}"/>
    <cellStyle name="Note 28 7" xfId="25260" xr:uid="{4C07D0C9-3939-4D52-8D22-4296020923DD}"/>
    <cellStyle name="Note 28 8" xfId="25261" xr:uid="{5BA2C2A5-B439-4364-85B7-4257021C1901}"/>
    <cellStyle name="Note 28 9" xfId="7519" xr:uid="{BC6A37A0-E23E-47A8-98A3-3FD3B5E0851A}"/>
    <cellStyle name="Note 29" xfId="3521" xr:uid="{55469DF8-C39A-4847-9740-E5AD9BDB667F}"/>
    <cellStyle name="Note 29 2" xfId="3522" xr:uid="{CB851C50-C49A-4F69-9E69-C8C796F500AB}"/>
    <cellStyle name="Note 29 2 2" xfId="25263" xr:uid="{EAE3CF07-DEA0-4461-ADE0-D053464FE4DD}"/>
    <cellStyle name="Note 29 2 2 2" xfId="25264" xr:uid="{F77995B8-2BF7-43A5-B58F-806ACF1FBDE2}"/>
    <cellStyle name="Note 29 2 3" xfId="25265" xr:uid="{75CAB358-206A-4398-906F-8F1602AB3B01}"/>
    <cellStyle name="Note 29 2 4" xfId="25262" xr:uid="{3C1D800D-6C8E-49D4-BB21-4F0D619CA666}"/>
    <cellStyle name="Note 29 3" xfId="25266" xr:uid="{31B16C53-C85A-453E-B1A6-604CE06A4311}"/>
    <cellStyle name="Note 29 3 2" xfId="25267" xr:uid="{09E203A4-3821-41B4-B7FC-1644B826653E}"/>
    <cellStyle name="Note 29 4" xfId="25268" xr:uid="{F660886C-0093-4A1D-8E1D-0C11E56B25C5}"/>
    <cellStyle name="Note 29 4 2" xfId="25269" xr:uid="{A4EEA55C-09CF-4441-9D8C-F3FBBE1966A1}"/>
    <cellStyle name="Note 29 5" xfId="25270" xr:uid="{B4764E0B-2AFE-4ECF-BFF9-E00C2743C35B}"/>
    <cellStyle name="Note 29 5 2" xfId="25271" xr:uid="{49D1503C-A580-455D-884C-6BBA62C5F55F}"/>
    <cellStyle name="Note 29 6" xfId="25272" xr:uid="{25E51000-FC85-48B0-9EFD-C0595DF6B2CD}"/>
    <cellStyle name="Note 29 7" xfId="25273" xr:uid="{76A49E38-3292-4FCC-B735-1F6831120B22}"/>
    <cellStyle name="Note 29 8" xfId="25274" xr:uid="{D67DEB1C-9288-4065-85C6-3819E020B8CE}"/>
    <cellStyle name="Note 29 9" xfId="7520" xr:uid="{5E76BE3B-B0A0-453D-8B1E-ACBA0135A39E}"/>
    <cellStyle name="Note 3" xfId="3523" xr:uid="{EAB9DBD3-E0DE-4D55-AE98-68509AE3A376}"/>
    <cellStyle name="Note 3 10" xfId="5373" xr:uid="{333E8880-2C64-4F24-A883-24FD07812760}"/>
    <cellStyle name="Note 3 10 2" xfId="25276" xr:uid="{07674616-3FC8-4D1F-B0D0-67FEA8935AEF}"/>
    <cellStyle name="Note 3 10 3" xfId="25275" xr:uid="{C6C09F86-4A4F-46D5-B7A5-2DA16A6486D9}"/>
    <cellStyle name="Note 3 11" xfId="5564" xr:uid="{7895421B-C5BD-4905-9D77-FF5AE68D44C2}"/>
    <cellStyle name="Note 3 11 2" xfId="25277" xr:uid="{182FE780-A101-45F4-91EF-422A0EDECA85}"/>
    <cellStyle name="Note 3 12" xfId="5844" xr:uid="{F2A5840A-2D20-491E-85A3-71221980D9B6}"/>
    <cellStyle name="Note 3 12 2" xfId="25278" xr:uid="{4D417108-A354-4597-9A9A-AF4F6AA69ED2}"/>
    <cellStyle name="Note 3 13" xfId="5764" xr:uid="{5CF92F0D-0BB9-4F3F-A5E9-593434BB53AC}"/>
    <cellStyle name="Note 3 13 2" xfId="25279" xr:uid="{765548D6-4FD3-4B89-9BB6-25FB1C3BF2F8}"/>
    <cellStyle name="Note 3 14" xfId="5797" xr:uid="{15B01CD9-5E75-4B46-A45E-D2352373103A}"/>
    <cellStyle name="Note 3 15" xfId="5823" xr:uid="{E538F83A-7246-4CE5-BAA8-6F2FDB9CEE18}"/>
    <cellStyle name="Note 3 16" xfId="5901" xr:uid="{E4716B81-14CD-4109-B92A-3A973F11371A}"/>
    <cellStyle name="Note 3 2" xfId="3524" xr:uid="{7108AD48-64FA-4471-8806-F39AF4BC9D35}"/>
    <cellStyle name="Note 3 2 2" xfId="3525" xr:uid="{857B8C1C-1E48-4117-B768-C97F924A5C6B}"/>
    <cellStyle name="Note 3 2 2 2" xfId="25281" xr:uid="{B58A8F2A-6ACF-469C-B724-B8654D9E6268}"/>
    <cellStyle name="Note 3 2 2 2 2" xfId="25282" xr:uid="{8EA245B1-1297-4599-BA23-888B5C0F0459}"/>
    <cellStyle name="Note 3 2 2 3" xfId="25283" xr:uid="{1240DEDE-A9E4-4B0F-BD2A-9842AF965637}"/>
    <cellStyle name="Note 3 2 2 4" xfId="25280" xr:uid="{8E066DED-EBB8-4AA6-862B-6157881436F4}"/>
    <cellStyle name="Note 3 2 3" xfId="25284" xr:uid="{8B6AB816-9D60-4E67-AD09-B8C7095B25F9}"/>
    <cellStyle name="Note 3 2 3 2" xfId="25285" xr:uid="{56910617-C9F0-4792-9E8F-7C68B9261771}"/>
    <cellStyle name="Note 3 2 4" xfId="25286" xr:uid="{2AA11022-DC41-4D4A-9551-CCA8437596C0}"/>
    <cellStyle name="Note 3 2 4 2" xfId="25287" xr:uid="{D2A266B5-423B-4642-8E34-97067BEE0D58}"/>
    <cellStyle name="Note 3 2 5" xfId="25288" xr:uid="{36A2ED15-EB7A-4E4A-BBEB-A19C1852ADE2}"/>
    <cellStyle name="Note 3 2 5 2" xfId="25289" xr:uid="{55AEAC21-904B-4DCE-A98B-BA75BC92E9D3}"/>
    <cellStyle name="Note 3 2 6" xfId="25290" xr:uid="{B291EA46-19D3-463A-AF3D-EEA3B92552C5}"/>
    <cellStyle name="Note 3 2 7" xfId="25291" xr:uid="{088CE7E2-A9CE-4AA0-BA0F-81C035F74329}"/>
    <cellStyle name="Note 3 2 8" xfId="25292" xr:uid="{7AFF36C1-734D-457A-8416-DAB2468407C2}"/>
    <cellStyle name="Note 3 2 9" xfId="7521" xr:uid="{17682EDB-9070-4F01-B2FE-80BF9B1C2099}"/>
    <cellStyle name="Note 3 3" xfId="3526" xr:uid="{FEB9A8F9-0F0F-4C5A-88A0-D00FC6B3EAFB}"/>
    <cellStyle name="Note 3 3 2" xfId="3527" xr:uid="{ABF0F6BA-63AC-4936-88A8-6FF86B467F5E}"/>
    <cellStyle name="Note 3 3 2 2" xfId="25294" xr:uid="{9B7083CD-BAE0-4C7E-A5FC-897D95939AC2}"/>
    <cellStyle name="Note 3 3 2 2 2" xfId="25295" xr:uid="{70B61161-657D-4E64-B1F3-AEFA60FAC748}"/>
    <cellStyle name="Note 3 3 2 3" xfId="25296" xr:uid="{3E61A928-201F-4460-80F5-B5144C26D892}"/>
    <cellStyle name="Note 3 3 2 4" xfId="25293" xr:uid="{69D049AA-F1CB-478F-AB47-E31C6A10A288}"/>
    <cellStyle name="Note 3 3 3" xfId="25297" xr:uid="{9D180866-AE0F-42F3-841F-F601F640BC56}"/>
    <cellStyle name="Note 3 3 3 2" xfId="25298" xr:uid="{302D4CA5-6EF6-4514-A31F-1792705A980A}"/>
    <cellStyle name="Note 3 3 4" xfId="25299" xr:uid="{B53E7FDE-948F-4D94-A111-F14C88069F05}"/>
    <cellStyle name="Note 3 3 4 2" xfId="25300" xr:uid="{E8E7236F-8CD8-47F4-8E41-68F73C661BC0}"/>
    <cellStyle name="Note 3 3 5" xfId="25301" xr:uid="{C65858CE-62DD-49FF-AF19-600C55D76952}"/>
    <cellStyle name="Note 3 3 5 2" xfId="25302" xr:uid="{52DA17C5-6847-4160-B768-DC8140F908E0}"/>
    <cellStyle name="Note 3 3 6" xfId="25303" xr:uid="{36B95B98-A43E-40BA-9F8A-7926E4ED39E2}"/>
    <cellStyle name="Note 3 3 7" xfId="25304" xr:uid="{647BE7C2-0EE6-4EBD-A28E-21EDEED4A8F0}"/>
    <cellStyle name="Note 3 3 8" xfId="25305" xr:uid="{1160A1CA-B1DD-4694-B459-8C5FE7736702}"/>
    <cellStyle name="Note 3 3 9" xfId="7522" xr:uid="{BC31193B-D0E8-4F89-8C63-35350C86BF52}"/>
    <cellStyle name="Note 3 4" xfId="3528" xr:uid="{C6BB973C-5B3F-4E2E-95B0-AA0DA374F6DC}"/>
    <cellStyle name="Note 3 4 2" xfId="3529" xr:uid="{528C3D8F-C8B5-4914-88E7-5F0B163D0B56}"/>
    <cellStyle name="Note 3 4 2 2" xfId="25307" xr:uid="{AEDBA9D6-1188-430B-AA78-76C789879D5F}"/>
    <cellStyle name="Note 3 4 2 2 2" xfId="25308" xr:uid="{C94CCD7A-4399-4946-B4D4-2D4D7F0846BA}"/>
    <cellStyle name="Note 3 4 2 3" xfId="25309" xr:uid="{9A1B7A5E-A510-4A94-A155-FCC9F19E8C37}"/>
    <cellStyle name="Note 3 4 2 4" xfId="25306" xr:uid="{FD30BB04-332F-41C2-882B-EF6ACB6ACB59}"/>
    <cellStyle name="Note 3 4 3" xfId="25310" xr:uid="{31D36100-43AD-4923-A730-42C22260E258}"/>
    <cellStyle name="Note 3 4 3 2" xfId="25311" xr:uid="{7B2CD978-EA73-4EFA-8B89-158AD8333E76}"/>
    <cellStyle name="Note 3 4 4" xfId="25312" xr:uid="{E0EEC540-3291-434A-9ED5-3705FB2E90E2}"/>
    <cellStyle name="Note 3 4 4 2" xfId="25313" xr:uid="{7586B317-B7CE-4D41-983B-3F068D176CB5}"/>
    <cellStyle name="Note 3 4 5" xfId="25314" xr:uid="{A51C9FEF-F542-4F8A-9614-AE45F73F8B9D}"/>
    <cellStyle name="Note 3 4 5 2" xfId="25315" xr:uid="{6604ADF7-F7EB-4C78-B6B3-7BFD0F8734D6}"/>
    <cellStyle name="Note 3 4 6" xfId="25316" xr:uid="{C6A46C3A-4411-4543-BAF3-0079F5CF424A}"/>
    <cellStyle name="Note 3 4 7" xfId="25317" xr:uid="{3A0BBCD8-8976-4C74-91E8-A96270FBC7F5}"/>
    <cellStyle name="Note 3 4 8" xfId="25318" xr:uid="{2ABDDB90-7A79-42C0-80E0-9E66818A9843}"/>
    <cellStyle name="Note 3 4 9" xfId="7523" xr:uid="{C32F5F6F-7E8F-4C08-88ED-95E31141D251}"/>
    <cellStyle name="Note 3 5" xfId="3530" xr:uid="{791A159E-8D71-4E44-977A-5670466EB42E}"/>
    <cellStyle name="Note 3 5 2" xfId="3531" xr:uid="{C36DD7A3-06B4-4E97-AF1D-C2AAAFDAB8BE}"/>
    <cellStyle name="Note 3 5 2 2" xfId="25320" xr:uid="{F9E382BD-38D4-427F-9A41-58141ED48586}"/>
    <cellStyle name="Note 3 5 2 3" xfId="25319" xr:uid="{78572428-50A4-4D39-9FB1-D19DDED2D449}"/>
    <cellStyle name="Note 3 5 3" xfId="25321" xr:uid="{79FB1024-23DC-4A7B-A3E3-6EDDBFA90A86}"/>
    <cellStyle name="Note 3 5 3 2" xfId="25322" xr:uid="{20EAB7CC-43E5-4ECF-BE4B-11937F83BA75}"/>
    <cellStyle name="Note 3 5 4" xfId="25323" xr:uid="{D0581C88-7F77-4CF3-A5B8-1435282E6E78}"/>
    <cellStyle name="Note 3 5 4 2" xfId="25324" xr:uid="{DBB1A403-D4BA-47CD-AF64-496401522547}"/>
    <cellStyle name="Note 3 5 5" xfId="25325" xr:uid="{F878D66A-32A9-427A-AA69-20A44AE3C1E4}"/>
    <cellStyle name="Note 3 5 6" xfId="25326" xr:uid="{21BC9C89-9D21-47F3-A2A0-850FBEA1FF44}"/>
    <cellStyle name="Note 3 5 7" xfId="25327" xr:uid="{620672CF-682A-432C-951D-6CD75B0F1E75}"/>
    <cellStyle name="Note 3 5 8" xfId="7524" xr:uid="{2887B494-1375-45E3-8086-5C40C09F3753}"/>
    <cellStyle name="Note 3 6" xfId="3532" xr:uid="{7AFB05FD-5E33-42BA-95E7-F579048CBF61}"/>
    <cellStyle name="Note 3 6 2" xfId="3533" xr:uid="{8DB0DBA2-8B65-4D49-B03E-035486634394}"/>
    <cellStyle name="Note 3 6 2 2" xfId="25329" xr:uid="{50BB2AE9-DE30-463A-A561-50F1B8702062}"/>
    <cellStyle name="Note 3 6 2 3" xfId="25328" xr:uid="{2A50DED2-3004-4596-A9E1-1FD9E0ED6445}"/>
    <cellStyle name="Note 3 6 3" xfId="25330" xr:uid="{F689BC26-8A35-4B98-BB9B-237D2DD9AE7D}"/>
    <cellStyle name="Note 3 6 3 2" xfId="25331" xr:uid="{7584E95D-F97B-46AB-823C-792E64C6F940}"/>
    <cellStyle name="Note 3 6 4" xfId="25332" xr:uid="{AAD7AB1C-86C5-42F1-991F-7E75588C872C}"/>
    <cellStyle name="Note 3 6 4 2" xfId="25333" xr:uid="{1BCDC8A5-3A0F-43E6-B22E-210382D5A6CD}"/>
    <cellStyle name="Note 3 6 5" xfId="25334" xr:uid="{D9D2B06B-BF18-467F-ABDB-061A1E31C6A1}"/>
    <cellStyle name="Note 3 6 6" xfId="25335" xr:uid="{F9014A32-8D72-4580-8A3A-2CB40CE89570}"/>
    <cellStyle name="Note 3 6 7" xfId="25336" xr:uid="{0EE0EE47-48BA-49FF-8F02-74AA4EC7340F}"/>
    <cellStyle name="Note 3 6 8" xfId="7525" xr:uid="{3C28AAE6-CDF6-4B57-B352-109CCB88517F}"/>
    <cellStyle name="Note 3 7" xfId="3534" xr:uid="{885CA6B4-EA43-4154-8917-1E36B4ECBF1A}"/>
    <cellStyle name="Note 3 7 2" xfId="3535" xr:uid="{0767CA52-D7BC-41C5-B559-2FBFDBCF41D0}"/>
    <cellStyle name="Note 3 7 2 2" xfId="25338" xr:uid="{C5092202-FF3D-439B-990D-F915ACB27CF1}"/>
    <cellStyle name="Note 3 7 2 3" xfId="25337" xr:uid="{6064A01D-6CAE-4489-B9B1-BB37BD6CDA74}"/>
    <cellStyle name="Note 3 7 3" xfId="25339" xr:uid="{289106E4-01F6-445E-BFB0-73FD3937DDE9}"/>
    <cellStyle name="Note 3 7 3 2" xfId="25340" xr:uid="{5B070E11-C6B9-42FC-A860-33EA2B581E41}"/>
    <cellStyle name="Note 3 7 4" xfId="25341" xr:uid="{39E146DA-685A-48FB-842A-0745E2DADD59}"/>
    <cellStyle name="Note 3 7 4 2" xfId="25342" xr:uid="{67324058-1894-47F3-A3EB-C024403730BF}"/>
    <cellStyle name="Note 3 7 5" xfId="25343" xr:uid="{70E3532C-1FB9-428F-BF73-167173B72048}"/>
    <cellStyle name="Note 3 7 6" xfId="25344" xr:uid="{4E231790-CBBC-4B47-8171-942BC11E05BA}"/>
    <cellStyle name="Note 3 7 7" xfId="25345" xr:uid="{2405E909-DF88-4C3A-A443-30A3C984ABE5}"/>
    <cellStyle name="Note 3 7 8" xfId="7526" xr:uid="{60527231-E77D-4CD3-BCBB-40032D774392}"/>
    <cellStyle name="Note 3 8" xfId="3536" xr:uid="{32494863-0880-4847-81CF-AF631DBA7CB7}"/>
    <cellStyle name="Note 3 8 2" xfId="25347" xr:uid="{BCCB5AC1-9145-4948-89B3-318860D1C931}"/>
    <cellStyle name="Note 3 8 3" xfId="25346" xr:uid="{273946DA-E2E8-4FA9-B7AD-8AB7EEBB5D16}"/>
    <cellStyle name="Note 3 9" xfId="5210" xr:uid="{1BFABF9B-28CB-4A34-A2B6-EB9137D4850C}"/>
    <cellStyle name="Note 3 9 2" xfId="25349" xr:uid="{FB8CEEE3-C3F5-4F3A-AFE8-CD9B2AA02F27}"/>
    <cellStyle name="Note 3 9 2 2" xfId="25350" xr:uid="{D0887B4D-F654-464C-A682-C1FC34AD0739}"/>
    <cellStyle name="Note 3 9 3" xfId="25351" xr:uid="{EBC025E5-827E-4A52-B5D0-B5FF07C4F124}"/>
    <cellStyle name="Note 3 9 4" xfId="25352" xr:uid="{97A61859-0ED3-454D-9B84-58C7CD481254}"/>
    <cellStyle name="Note 3 9 5" xfId="25348" xr:uid="{BBF6B185-41D0-4125-835D-8C250C5885C3}"/>
    <cellStyle name="Note 30" xfId="3537" xr:uid="{7D7BB5F1-4FF3-4268-A595-C51066ED8002}"/>
    <cellStyle name="Note 30 2" xfId="3538" xr:uid="{08CE30D6-5E77-46A8-8E06-95C4ED85AF10}"/>
    <cellStyle name="Note 30 2 2" xfId="25354" xr:uid="{C9AA8F0E-DD16-491A-A407-49641BB1CE64}"/>
    <cellStyle name="Note 30 2 2 2" xfId="25355" xr:uid="{DE1FA4E5-1E39-4A52-9142-B7320CA62110}"/>
    <cellStyle name="Note 30 2 3" xfId="25356" xr:uid="{0177BD75-6A09-45BE-ACE8-6558AF97EFEE}"/>
    <cellStyle name="Note 30 2 4" xfId="25353" xr:uid="{0BB8181D-6F60-4DA5-A776-F28C0BEE257C}"/>
    <cellStyle name="Note 30 3" xfId="25357" xr:uid="{B3724714-4245-478F-963F-D13AD7709C18}"/>
    <cellStyle name="Note 30 3 2" xfId="25358" xr:uid="{FCE007E5-3370-4AD2-BB61-F62812ABD14D}"/>
    <cellStyle name="Note 30 4" xfId="25359" xr:uid="{42C9D629-0D66-47C7-A9B3-24768DE0468A}"/>
    <cellStyle name="Note 30 4 2" xfId="25360" xr:uid="{9B8FC2CB-3E63-4D95-B752-B36703DAAD9A}"/>
    <cellStyle name="Note 30 5" xfId="25361" xr:uid="{2301613E-CCC5-4389-A28D-7A5DC71E9DEF}"/>
    <cellStyle name="Note 30 5 2" xfId="25362" xr:uid="{32B94DBD-1997-4B50-A225-82CD3AAB2833}"/>
    <cellStyle name="Note 30 6" xfId="25363" xr:uid="{4ECD2703-2137-4817-BBD4-4DAC25CBB29F}"/>
    <cellStyle name="Note 30 7" xfId="25364" xr:uid="{0B78621D-FB8D-4BF6-B175-F7C31372620C}"/>
    <cellStyle name="Note 30 8" xfId="25365" xr:uid="{B16D83D7-7A5F-47DF-9CEE-8BD28C380ED5}"/>
    <cellStyle name="Note 30 9" xfId="7527" xr:uid="{D2AAE121-1D91-48E3-A3AA-D34A34660DC6}"/>
    <cellStyle name="Note 31" xfId="3539" xr:uid="{97D60B2D-79AD-4AB2-B1FD-4174539550A0}"/>
    <cellStyle name="Note 31 2" xfId="3540" xr:uid="{87A0596C-D08C-4F6A-BDA2-A4BE27A6500C}"/>
    <cellStyle name="Note 31 2 2" xfId="25367" xr:uid="{BB6AE0B0-1D7F-464B-A148-40EB483F0D84}"/>
    <cellStyle name="Note 31 2 3" xfId="25366" xr:uid="{FC4E3EF3-731B-4F29-9CD9-F8346AE6EBF3}"/>
    <cellStyle name="Note 31 3" xfId="25368" xr:uid="{AE9A3D91-AEFF-4299-A474-028DCF143330}"/>
    <cellStyle name="Note 31 3 2" xfId="25369" xr:uid="{76D3ABBF-5409-48FE-BAAA-A69E32DA98E0}"/>
    <cellStyle name="Note 31 4" xfId="25370" xr:uid="{BC782FB7-648D-49FA-845E-6CD1F148743C}"/>
    <cellStyle name="Note 31 4 2" xfId="25371" xr:uid="{15B7D716-590C-45D1-90B2-1A55D3E0563D}"/>
    <cellStyle name="Note 31 5" xfId="25372" xr:uid="{743A6EC9-C18F-47D3-B836-6B405F34095D}"/>
    <cellStyle name="Note 31 6" xfId="25373" xr:uid="{A55B01A6-DBBC-4FF9-91AC-0864AA601156}"/>
    <cellStyle name="Note 31 7" xfId="25374" xr:uid="{E7A185D3-3FE5-476F-A893-025BC66B3A45}"/>
    <cellStyle name="Note 31 8" xfId="7528" xr:uid="{D93294B7-A124-49F9-87DB-3E201D7F0E17}"/>
    <cellStyle name="Note 32" xfId="3541" xr:uid="{09E2FF15-DF89-4FE1-91B1-8E34764F8744}"/>
    <cellStyle name="Note 32 2" xfId="3542" xr:uid="{06E53B6C-72BF-4D14-AEB1-BAD0A3E0A42B}"/>
    <cellStyle name="Note 32 2 2" xfId="25376" xr:uid="{F8545F91-8376-4242-B698-21F423101472}"/>
    <cellStyle name="Note 32 2 3" xfId="25375" xr:uid="{102800C1-CCCE-4A44-992E-53B4FC2C4B47}"/>
    <cellStyle name="Note 32 3" xfId="25377" xr:uid="{4F3E2BAB-5C0D-4828-828B-932B0A264E66}"/>
    <cellStyle name="Note 32 3 2" xfId="25378" xr:uid="{3CADB654-C01F-4275-8782-A8C701EC2215}"/>
    <cellStyle name="Note 32 4" xfId="25379" xr:uid="{DA5FD9DF-8D4F-4626-AAA9-F13BA8C91FA3}"/>
    <cellStyle name="Note 32 4 2" xfId="25380" xr:uid="{4302D1D9-9FB5-49E7-843D-8B195685FB34}"/>
    <cellStyle name="Note 32 5" xfId="25381" xr:uid="{70B28FD7-A0D5-4F82-946F-4F1892F4A76E}"/>
    <cellStyle name="Note 32 6" xfId="25382" xr:uid="{210F0BE8-EBFE-448B-8629-9E7066FE69B7}"/>
    <cellStyle name="Note 32 7" xfId="25383" xr:uid="{894C5F23-B3CF-4AB5-8E55-FB4A16577AB4}"/>
    <cellStyle name="Note 32 8" xfId="7529" xr:uid="{B4368E02-8426-4999-ABC5-3B0F81982254}"/>
    <cellStyle name="Note 33" xfId="3543" xr:uid="{CC2BF2DC-26EE-4D88-A468-9C683526F9EF}"/>
    <cellStyle name="Note 33 2" xfId="3544" xr:uid="{C2D4713D-826E-4BC5-BCC0-0AEA3A9ED972}"/>
    <cellStyle name="Note 33 2 2" xfId="25385" xr:uid="{82EB6592-42FB-4D6D-9BC4-32B5BFF59B33}"/>
    <cellStyle name="Note 33 2 3" xfId="25384" xr:uid="{68C1EA4B-951F-4669-8D05-FC2F4C21820A}"/>
    <cellStyle name="Note 33 3" xfId="25386" xr:uid="{E8586198-EC7C-41E3-A92B-2A1909EF41B3}"/>
    <cellStyle name="Note 33 3 2" xfId="25387" xr:uid="{E9E4765A-219D-4962-990A-E264651E428D}"/>
    <cellStyle name="Note 33 4" xfId="25388" xr:uid="{C041A236-A205-4BBD-A6A3-FBFFB32B8E96}"/>
    <cellStyle name="Note 33 4 2" xfId="25389" xr:uid="{A241C5E3-A198-4F9E-9E48-3837A7EB83AD}"/>
    <cellStyle name="Note 33 5" xfId="25390" xr:uid="{9B366ABE-BD71-48B5-8945-A8FC92FA54DF}"/>
    <cellStyle name="Note 33 6" xfId="25391" xr:uid="{675C9B4C-42F6-4B77-B262-C916F877F2DF}"/>
    <cellStyle name="Note 33 7" xfId="25392" xr:uid="{F952238E-87C7-4FFC-B9BB-7C12EFA5665F}"/>
    <cellStyle name="Note 33 8" xfId="7530" xr:uid="{79B220C2-0DC8-46F8-B75C-26EF8500A7FF}"/>
    <cellStyle name="Note 34" xfId="3545" xr:uid="{52C63B9A-C71C-4623-980B-59488A2FA1EE}"/>
    <cellStyle name="Note 34 2" xfId="3546" xr:uid="{66AFAD7C-3408-412C-9DED-00E902B46F77}"/>
    <cellStyle name="Note 34 2 2" xfId="25394" xr:uid="{EE7ED255-D155-473D-A217-0FEB7B9D87B6}"/>
    <cellStyle name="Note 34 2 3" xfId="25393" xr:uid="{624D95AA-DC08-476E-AB0E-3869D39C0295}"/>
    <cellStyle name="Note 34 3" xfId="25395" xr:uid="{64B0CD8B-F632-4454-B2DF-1B7A1FF2DF2F}"/>
    <cellStyle name="Note 34 3 2" xfId="25396" xr:uid="{BEC02A9F-5D2C-4657-B029-D48899CADA45}"/>
    <cellStyle name="Note 34 4" xfId="25397" xr:uid="{D4634E4B-3553-4550-B342-CED185AF500E}"/>
    <cellStyle name="Note 34 4 2" xfId="25398" xr:uid="{6E9C444F-7043-45E7-BF93-E2521EFB9AB2}"/>
    <cellStyle name="Note 34 5" xfId="25399" xr:uid="{D4B49B87-A8E4-44EE-A5E1-A53FD6A63941}"/>
    <cellStyle name="Note 34 6" xfId="25400" xr:uid="{665E0F19-EB87-4919-ACEC-D36DC7B7BE4D}"/>
    <cellStyle name="Note 34 7" xfId="25401" xr:uid="{0BE7AEA0-C895-40D2-A1AC-4D15F743BF1A}"/>
    <cellStyle name="Note 34 8" xfId="7531" xr:uid="{23899F24-03E9-496B-AD3D-7037962EAFD4}"/>
    <cellStyle name="Note 35" xfId="3547" xr:uid="{8D5781EC-16D5-4D5F-A416-56BF79AD4604}"/>
    <cellStyle name="Note 35 2" xfId="3548" xr:uid="{C79CA8EB-EA56-4C11-8EA5-E2B3EBA447F4}"/>
    <cellStyle name="Note 35 2 2" xfId="25403" xr:uid="{41B4A747-BDCC-48FF-B1E7-D51D5CFF53A0}"/>
    <cellStyle name="Note 35 2 3" xfId="25402" xr:uid="{AC11B1DA-B88B-4B54-8135-479E8B8753F6}"/>
    <cellStyle name="Note 35 3" xfId="25404" xr:uid="{150C689B-A03F-423A-8294-B18F3FB9D9C0}"/>
    <cellStyle name="Note 35 3 2" xfId="25405" xr:uid="{B33F8B3D-591E-4155-9A71-0DD904EFCF06}"/>
    <cellStyle name="Note 35 4" xfId="25406" xr:uid="{F92276C9-819C-4597-92A2-4BE7279356C8}"/>
    <cellStyle name="Note 35 4 2" xfId="25407" xr:uid="{E3C6478E-D6F8-4427-8AE7-1BE0A6EEFAF2}"/>
    <cellStyle name="Note 35 5" xfId="25408" xr:uid="{87053F06-DA6C-4C6E-8A48-AAEC611977AA}"/>
    <cellStyle name="Note 35 6" xfId="25409" xr:uid="{D6BEDE7C-F2DA-45D0-96B6-DBBC2FCF5D47}"/>
    <cellStyle name="Note 35 7" xfId="25410" xr:uid="{77D54D48-79BD-4C13-84D8-8EC8625D6711}"/>
    <cellStyle name="Note 35 8" xfId="7532" xr:uid="{E207CFFA-CD83-4B5B-AD19-461A0C4FCFD8}"/>
    <cellStyle name="Note 36" xfId="3549" xr:uid="{C464B794-0EE0-4152-991C-DEE3C9773236}"/>
    <cellStyle name="Note 36 2" xfId="3550" xr:uid="{0EB705A2-92B2-41FE-B820-83AC93398E15}"/>
    <cellStyle name="Note 36 2 2" xfId="25412" xr:uid="{03AADB50-B864-4AD4-99EF-ABFA81BA5C50}"/>
    <cellStyle name="Note 36 2 3" xfId="25411" xr:uid="{16657CD5-ED61-4DFD-A73E-C67267043B6D}"/>
    <cellStyle name="Note 36 3" xfId="25413" xr:uid="{FB596DA3-D75B-4417-B125-C715E0A2856D}"/>
    <cellStyle name="Note 36 3 2" xfId="25414" xr:uid="{00906210-4882-4014-BC21-254F158043EC}"/>
    <cellStyle name="Note 36 4" xfId="25415" xr:uid="{ABDDE7B9-8443-43D3-A80F-1ABD3F6F5BB4}"/>
    <cellStyle name="Note 36 4 2" xfId="25416" xr:uid="{3CAE8A59-BB6A-461A-9A92-772A7660A32E}"/>
    <cellStyle name="Note 36 5" xfId="25417" xr:uid="{3AF97571-B09E-40FB-A5D5-0E116DC8CF8F}"/>
    <cellStyle name="Note 36 6" xfId="25418" xr:uid="{837DF416-2E30-4D33-AB6E-AA2B8AF1DB40}"/>
    <cellStyle name="Note 36 7" xfId="25419" xr:uid="{E3C61384-B395-419D-B5CA-6AAAF15CAED3}"/>
    <cellStyle name="Note 36 8" xfId="7533" xr:uid="{27B34CE5-FC93-423E-A35D-FB9F13469A28}"/>
    <cellStyle name="Note 37" xfId="3551" xr:uid="{02500CB3-0CBE-495B-B83B-B9BB03D92947}"/>
    <cellStyle name="Note 37 2" xfId="3552" xr:uid="{111BE4A1-29ED-4303-9CED-223D9FF7B7D5}"/>
    <cellStyle name="Note 37 2 2" xfId="25421" xr:uid="{374FFDF3-7E8C-4DEF-B862-A4DFE5AA0BA5}"/>
    <cellStyle name="Note 37 2 3" xfId="25420" xr:uid="{754A1FED-D0FC-43B4-B899-BDBFB2CC0015}"/>
    <cellStyle name="Note 37 3" xfId="25422" xr:uid="{597D469A-AC80-4926-9C92-5F34699628FA}"/>
    <cellStyle name="Note 37 3 2" xfId="25423" xr:uid="{8614501E-4544-4DD5-8856-2B2925CEB256}"/>
    <cellStyle name="Note 37 4" xfId="25424" xr:uid="{001EBB6B-29BB-4843-A6A4-54B05E85814B}"/>
    <cellStyle name="Note 37 4 2" xfId="25425" xr:uid="{379FB5CE-1410-48F4-961D-FA79CE979F0C}"/>
    <cellStyle name="Note 37 5" xfId="25426" xr:uid="{63FE014B-E961-4798-A207-8BF885A14F2F}"/>
    <cellStyle name="Note 37 6" xfId="25427" xr:uid="{5B9D90FE-2499-44E1-986B-A6D789298241}"/>
    <cellStyle name="Note 37 7" xfId="25428" xr:uid="{1A216726-5A5C-4A3C-A236-E3680EFCCBE6}"/>
    <cellStyle name="Note 37 8" xfId="7534" xr:uid="{96CA42B3-40ED-4CCC-A56A-4A14112A7469}"/>
    <cellStyle name="Note 38" xfId="3553" xr:uid="{F731447C-8E66-404C-AEE1-B199CE9FEF64}"/>
    <cellStyle name="Note 38 2" xfId="3554" xr:uid="{2B49ACD4-8365-4B42-A09C-1C4D7BAA7AC9}"/>
    <cellStyle name="Note 38 2 2" xfId="25430" xr:uid="{5FF1A2E1-3852-4558-B5A5-8D4698A0F025}"/>
    <cellStyle name="Note 38 2 3" xfId="25429" xr:uid="{CA639F29-6CBF-4C46-BDD4-90C9B4D70739}"/>
    <cellStyle name="Note 38 3" xfId="25431" xr:uid="{CAF6B683-62B5-441C-AD43-67066970850C}"/>
    <cellStyle name="Note 38 3 2" xfId="25432" xr:uid="{AF4AFDFE-3BF4-478D-ADE5-0496F90BFF32}"/>
    <cellStyle name="Note 38 4" xfId="25433" xr:uid="{7D693C05-D80C-4EF6-9BF3-9A9DBA6FBA78}"/>
    <cellStyle name="Note 38 4 2" xfId="25434" xr:uid="{A4AF1360-CA92-4873-9E91-00672ABBF908}"/>
    <cellStyle name="Note 38 5" xfId="25435" xr:uid="{00FDE337-DA1E-4606-B4BD-33272936F241}"/>
    <cellStyle name="Note 38 6" xfId="25436" xr:uid="{30FE7A54-F1A1-4408-85D8-D620363AF454}"/>
    <cellStyle name="Note 38 7" xfId="25437" xr:uid="{5B694CDC-0486-4944-B55C-CB4A6657D1BF}"/>
    <cellStyle name="Note 38 8" xfId="7535" xr:uid="{B5F4D3F0-2A8A-4E07-8537-43C767ED7FF2}"/>
    <cellStyle name="Note 39" xfId="3555" xr:uid="{0065490B-6EC4-47BA-9116-1F12C084FE28}"/>
    <cellStyle name="Note 39 2" xfId="3556" xr:uid="{4C8CBDC4-27B0-49C3-B8BF-223B0699B46F}"/>
    <cellStyle name="Note 39 2 2" xfId="25439" xr:uid="{4E31BDEB-A45F-4FE8-AA41-5E1342E4690A}"/>
    <cellStyle name="Note 39 2 3" xfId="25438" xr:uid="{691D886E-6C93-4B9D-9D08-4D341F395092}"/>
    <cellStyle name="Note 39 3" xfId="25440" xr:uid="{EA0A7B0A-BEF2-4C55-889A-171067316ADC}"/>
    <cellStyle name="Note 39 3 2" xfId="25441" xr:uid="{CCA283D9-F86F-4FF3-A6BD-8D2ABD4C8643}"/>
    <cellStyle name="Note 39 4" xfId="25442" xr:uid="{85FC6DAA-C453-4E39-B43B-B0BD2F260174}"/>
    <cellStyle name="Note 39 4 2" xfId="25443" xr:uid="{0AD08EC3-A612-4D1A-911B-2591D7D1EBCC}"/>
    <cellStyle name="Note 39 5" xfId="25444" xr:uid="{C387DA2F-8063-4BFA-B073-CFB488CB66AE}"/>
    <cellStyle name="Note 39 6" xfId="25445" xr:uid="{E005D907-5892-4428-AF53-27E5A1BA13D8}"/>
    <cellStyle name="Note 39 7" xfId="25446" xr:uid="{CD67EC5D-7059-4FA4-B62C-276AEFFE43D3}"/>
    <cellStyle name="Note 39 8" xfId="7536" xr:uid="{4174FFD8-21F3-4AA8-BF0B-05C75EB1FED6}"/>
    <cellStyle name="Note 4" xfId="3557" xr:uid="{D90E634A-3113-4A63-A893-190C1E9B676D}"/>
    <cellStyle name="Note 4 10" xfId="3558" xr:uid="{F9B8450C-AA9E-4874-A82D-C8D581BD333F}"/>
    <cellStyle name="Note 4 10 2" xfId="25448" xr:uid="{C2951E4C-9473-4A03-BB02-9C2B35DCBA6D}"/>
    <cellStyle name="Note 4 10 3" xfId="25447" xr:uid="{58AA4243-3648-469F-AC81-27F5ADC11B4E}"/>
    <cellStyle name="Note 4 11" xfId="5459" xr:uid="{61420548-4DE6-451D-A771-9C5C990AAFFF}"/>
    <cellStyle name="Note 4 11 2" xfId="25450" xr:uid="{771D6A6E-4B15-4133-8BFD-9AFD1CD8112E}"/>
    <cellStyle name="Note 4 11 2 2" xfId="25451" xr:uid="{DF31CBAC-70E8-494E-AB71-A71C5C5BDCBF}"/>
    <cellStyle name="Note 4 11 3" xfId="25452" xr:uid="{423C4312-1DF0-4210-9F80-E075EDE0941E}"/>
    <cellStyle name="Note 4 11 4" xfId="25453" xr:uid="{E3901ED2-0635-4B76-B6B7-7F1640DD6005}"/>
    <cellStyle name="Note 4 11 5" xfId="25449" xr:uid="{E53A0C93-F19D-4E7E-9B94-B6CF884CEEC4}"/>
    <cellStyle name="Note 4 12" xfId="5654" xr:uid="{8A7E9869-AAD9-49A0-90DC-B2F6EB0ACCB7}"/>
    <cellStyle name="Note 4 12 2" xfId="25455" xr:uid="{A6BE6EDD-C822-4372-ACD9-0BFDB6BC91B2}"/>
    <cellStyle name="Note 4 12 3" xfId="25454" xr:uid="{1C9CA10F-C89C-4F15-905C-3C0814C10D21}"/>
    <cellStyle name="Note 4 13" xfId="6040" xr:uid="{5F062AD5-1754-428E-8CAD-1B8E4535F0FD}"/>
    <cellStyle name="Note 4 13 2" xfId="25456" xr:uid="{6BD370C7-A6AB-402C-BF59-EF5EEEBC6FBB}"/>
    <cellStyle name="Note 4 14" xfId="6218" xr:uid="{0BD3582A-D105-4751-B172-79FD6244172F}"/>
    <cellStyle name="Note 4 15" xfId="25457" xr:uid="{3E5CDC50-8AA2-40E0-BB10-2DB4FEC515BE}"/>
    <cellStyle name="Note 4 2" xfId="3559" xr:uid="{E20F669A-69A3-4717-BE98-E89CEABC65CD}"/>
    <cellStyle name="Note 4 2 10" xfId="5655" xr:uid="{4100D51A-3958-4E4A-978A-65441A337AE9}"/>
    <cellStyle name="Note 4 2 10 2" xfId="25459" xr:uid="{F6325AD3-84FE-4596-A138-828AD7716C5F}"/>
    <cellStyle name="Note 4 2 10 3" xfId="25458" xr:uid="{D2B5DC90-4FC3-467F-A0E5-B50737CFC83D}"/>
    <cellStyle name="Note 4 2 11" xfId="6041" xr:uid="{ECD88790-78FA-46BD-9CA7-F02656F5B87B}"/>
    <cellStyle name="Note 4 2 11 2" xfId="25460" xr:uid="{2A0AD877-20FF-4085-9229-8AD223E555DA}"/>
    <cellStyle name="Note 4 2 12" xfId="6219" xr:uid="{2629E539-49EE-449B-A1B0-F30168FD2A76}"/>
    <cellStyle name="Note 4 2 13" xfId="25461" xr:uid="{88E7FB95-D038-40DF-A38E-030FAC9AE560}"/>
    <cellStyle name="Note 4 2 2" xfId="3560" xr:uid="{C967CF42-0943-4FC4-B0F6-D43474C8DD2A}"/>
    <cellStyle name="Note 4 2 2 2" xfId="3561" xr:uid="{252B7C9F-D084-4FBC-BF50-6E67F1772273}"/>
    <cellStyle name="Note 4 2 2 2 2" xfId="25463" xr:uid="{1A086365-6590-4B16-B574-445D20702A9B}"/>
    <cellStyle name="Note 4 2 2 2 2 2" xfId="25464" xr:uid="{1AC49E4A-2C22-4F95-80D7-9E479C131BAE}"/>
    <cellStyle name="Note 4 2 2 2 3" xfId="25465" xr:uid="{B0491210-767C-43D6-B7A3-F3A876F48483}"/>
    <cellStyle name="Note 4 2 2 2 4" xfId="25462" xr:uid="{600F0181-C895-4B23-A418-E18463290E74}"/>
    <cellStyle name="Note 4 2 2 3" xfId="25466" xr:uid="{24BFCAFE-4E17-4BF5-8A30-C6C1125AFA09}"/>
    <cellStyle name="Note 4 2 2 3 2" xfId="25467" xr:uid="{E7E5AED5-27A8-41D0-A455-19B8A9898F58}"/>
    <cellStyle name="Note 4 2 2 4" xfId="25468" xr:uid="{17912071-37B1-4AAA-BB91-0BBE3E176139}"/>
    <cellStyle name="Note 4 2 2 4 2" xfId="25469" xr:uid="{C870A711-641F-42A0-9D4A-93AD641AD93D}"/>
    <cellStyle name="Note 4 2 2 5" xfId="25470" xr:uid="{6B54F5BD-43D4-4406-886F-D86260288C23}"/>
    <cellStyle name="Note 4 2 2 5 2" xfId="25471" xr:uid="{00787E09-AFCE-41E9-B67E-CD6E01B9335D}"/>
    <cellStyle name="Note 4 2 2 6" xfId="25472" xr:uid="{14DA64D4-C1DD-4F6E-8889-7EF42520DD0C}"/>
    <cellStyle name="Note 4 2 2 7" xfId="25473" xr:uid="{CF4713C1-2144-4C59-97C2-E74686A4CA9B}"/>
    <cellStyle name="Note 4 2 2 8" xfId="25474" xr:uid="{FC80EB64-7E3F-463B-9125-34EDB788D67A}"/>
    <cellStyle name="Note 4 2 2 9" xfId="7537" xr:uid="{47F3BB6A-D4E6-4080-AA7F-0BAA08511B20}"/>
    <cellStyle name="Note 4 2 3" xfId="3562" xr:uid="{5FCF12DB-7A28-4E46-A117-3CBDF3FD68D7}"/>
    <cellStyle name="Note 4 2 3 2" xfId="3563" xr:uid="{F2B8969E-E9CE-4D9A-AC8E-5771A7B817B6}"/>
    <cellStyle name="Note 4 2 3 2 2" xfId="25476" xr:uid="{0293BD89-9F09-4D3A-BC5C-65BC0F6033DB}"/>
    <cellStyle name="Note 4 2 3 2 2 2" xfId="25477" xr:uid="{B6AFD011-DFFB-4A43-8A92-1632E1D1D523}"/>
    <cellStyle name="Note 4 2 3 2 3" xfId="25478" xr:uid="{B1BD75DE-2B50-471C-AAD8-E90B72133D9A}"/>
    <cellStyle name="Note 4 2 3 2 4" xfId="25475" xr:uid="{30CE237B-1339-4FC3-94F5-28C959FBBE97}"/>
    <cellStyle name="Note 4 2 3 3" xfId="25479" xr:uid="{0B701FFA-AF2E-4432-896A-9ED78BFC4F92}"/>
    <cellStyle name="Note 4 2 3 3 2" xfId="25480" xr:uid="{A368D981-D4F0-40AB-B45C-3674F52135D4}"/>
    <cellStyle name="Note 4 2 3 4" xfId="25481" xr:uid="{ADD1E7C8-0BD3-4473-813A-6BB172FC4F0D}"/>
    <cellStyle name="Note 4 2 3 4 2" xfId="25482" xr:uid="{2FD4DC39-B59F-4D6C-ABE3-6BCC04FC66FD}"/>
    <cellStyle name="Note 4 2 3 5" xfId="25483" xr:uid="{B826C861-700F-4AEB-A00B-1154272298E8}"/>
    <cellStyle name="Note 4 2 3 5 2" xfId="25484" xr:uid="{3B4C486A-9F4A-45C3-AD37-96C29399D31B}"/>
    <cellStyle name="Note 4 2 3 6" xfId="25485" xr:uid="{9FCD32ED-590D-45C2-83E6-77F4FC89F4B4}"/>
    <cellStyle name="Note 4 2 3 7" xfId="25486" xr:uid="{366EA381-83B9-4DA4-8A04-34BDACB142EE}"/>
    <cellStyle name="Note 4 2 3 8" xfId="25487" xr:uid="{891173A3-56D5-4F1B-AA55-5A9AB1FEB160}"/>
    <cellStyle name="Note 4 2 3 9" xfId="7538" xr:uid="{6C5ED114-FFE1-422D-8089-79F6FF0B1D9F}"/>
    <cellStyle name="Note 4 2 4" xfId="3564" xr:uid="{A6D041B0-092C-4AFB-9E63-F1CE6EACD62E}"/>
    <cellStyle name="Note 4 2 4 2" xfId="3565" xr:uid="{38739D39-3742-4DC8-8A9B-6F5A71DDFD86}"/>
    <cellStyle name="Note 4 2 4 2 2" xfId="25489" xr:uid="{403AF528-5890-4FCF-B73F-B0B2B115B92C}"/>
    <cellStyle name="Note 4 2 4 2 2 2" xfId="25490" xr:uid="{529108F7-F279-42B6-823F-21DD53496900}"/>
    <cellStyle name="Note 4 2 4 2 3" xfId="25491" xr:uid="{2B313AB9-7E8D-41AD-AF07-88D18BCF7E1A}"/>
    <cellStyle name="Note 4 2 4 2 4" xfId="25488" xr:uid="{F63A2FDC-C111-4520-9670-FBE0A6AEEE24}"/>
    <cellStyle name="Note 4 2 4 3" xfId="25492" xr:uid="{D132012D-07DE-49E9-AB7E-B7C1C2B2FCEB}"/>
    <cellStyle name="Note 4 2 4 3 2" xfId="25493" xr:uid="{78DC654B-2DDD-4FBB-873C-A0D54C04F3A1}"/>
    <cellStyle name="Note 4 2 4 4" xfId="25494" xr:uid="{2834DC2F-749E-4ED3-B83C-E8B998CAAFAD}"/>
    <cellStyle name="Note 4 2 4 4 2" xfId="25495" xr:uid="{9B2E0610-E126-44AA-BE30-39EF13C93852}"/>
    <cellStyle name="Note 4 2 4 5" xfId="25496" xr:uid="{14CFE358-E3F8-4319-BBBE-AFFBE943F5BA}"/>
    <cellStyle name="Note 4 2 4 5 2" xfId="25497" xr:uid="{D6A61D69-9AF3-4AA8-B89C-FCC54EAF7C59}"/>
    <cellStyle name="Note 4 2 4 6" xfId="25498" xr:uid="{E0ECED37-2DA9-4156-B0D1-49E04327AF4C}"/>
    <cellStyle name="Note 4 2 4 7" xfId="25499" xr:uid="{ACF89995-0EED-4EF5-89CC-CA00703675A2}"/>
    <cellStyle name="Note 4 2 4 8" xfId="25500" xr:uid="{97BF07E4-27E1-445C-A8AD-7586D957512C}"/>
    <cellStyle name="Note 4 2 4 9" xfId="7539" xr:uid="{2EC29F67-9AD9-44CE-80EB-C89948B4B696}"/>
    <cellStyle name="Note 4 2 5" xfId="3566" xr:uid="{51650480-EFE5-4177-A7B0-458522F59DDC}"/>
    <cellStyle name="Note 4 2 5 2" xfId="3567" xr:uid="{2C1AF8D4-CFD1-4450-B43A-F2C03F673219}"/>
    <cellStyle name="Note 4 2 5 2 2" xfId="25502" xr:uid="{289DF8D2-6130-4262-AE26-A8F990FA2056}"/>
    <cellStyle name="Note 4 2 5 2 3" xfId="25501" xr:uid="{68E4BD58-0418-450B-A55E-EB82A2131030}"/>
    <cellStyle name="Note 4 2 5 3" xfId="25503" xr:uid="{151A1046-27F5-4A94-A876-7C756579562C}"/>
    <cellStyle name="Note 4 2 5 3 2" xfId="25504" xr:uid="{5E25E0C7-5209-4A1E-A64E-F6EDBE3F73D4}"/>
    <cellStyle name="Note 4 2 5 4" xfId="25505" xr:uid="{7C6699B8-1B54-4343-BD7A-4E55E3A421A2}"/>
    <cellStyle name="Note 4 2 5 4 2" xfId="25506" xr:uid="{766A0911-F4BC-453B-823F-EA664A645A79}"/>
    <cellStyle name="Note 4 2 5 5" xfId="25507" xr:uid="{9B3E843A-4237-4D57-B605-DDBEAC056D9B}"/>
    <cellStyle name="Note 4 2 5 6" xfId="25508" xr:uid="{81D01368-8A4F-4917-B056-9805DCB1518B}"/>
    <cellStyle name="Note 4 2 5 7" xfId="25509" xr:uid="{1079817C-71C0-4F59-89EE-23BE519CCCE5}"/>
    <cellStyle name="Note 4 2 5 8" xfId="7540" xr:uid="{CD105A7C-E47A-4715-8C59-EE2DCF893B17}"/>
    <cellStyle name="Note 4 2 6" xfId="3568" xr:uid="{1B0F9170-97E9-4FC9-8530-8D8595D37258}"/>
    <cellStyle name="Note 4 2 6 2" xfId="3569" xr:uid="{53B37AFB-9E0D-446D-AC22-44E4DCD0E077}"/>
    <cellStyle name="Note 4 2 6 2 2" xfId="25511" xr:uid="{1E8CB14C-B5C9-4713-A4F9-D05E1A540FFA}"/>
    <cellStyle name="Note 4 2 6 2 3" xfId="25510" xr:uid="{AF1AA6CA-CB79-48F0-A6A8-70CF327A8C7F}"/>
    <cellStyle name="Note 4 2 6 3" xfId="25512" xr:uid="{B25F98B6-0222-46BD-93A9-806CFA284696}"/>
    <cellStyle name="Note 4 2 6 3 2" xfId="25513" xr:uid="{B196768A-175C-4FA9-B543-4F3615FB51AB}"/>
    <cellStyle name="Note 4 2 6 4" xfId="25514" xr:uid="{630DB584-F092-4DB3-ABFA-3C85FE2F6575}"/>
    <cellStyle name="Note 4 2 6 4 2" xfId="25515" xr:uid="{56377025-D5D8-4819-A16B-16D2EBC418A3}"/>
    <cellStyle name="Note 4 2 6 5" xfId="25516" xr:uid="{E8F48B54-441B-49FC-8D30-1695C9846CBE}"/>
    <cellStyle name="Note 4 2 6 6" xfId="25517" xr:uid="{566771E1-830A-494A-984C-A2E3311F06BD}"/>
    <cellStyle name="Note 4 2 6 7" xfId="25518" xr:uid="{B9B9A2D2-6506-4AC7-A00B-DAC7C14CEA67}"/>
    <cellStyle name="Note 4 2 6 8" xfId="7541" xr:uid="{065E1EDD-1BC2-444E-8FBF-998BD7856A11}"/>
    <cellStyle name="Note 4 2 7" xfId="3570" xr:uid="{789ED93D-1BDE-4933-A228-BE3A472FDC78}"/>
    <cellStyle name="Note 4 2 7 2" xfId="3571" xr:uid="{1DCE9B82-C0FC-4BDA-A6D0-24436EE4151D}"/>
    <cellStyle name="Note 4 2 7 2 2" xfId="25520" xr:uid="{FB07358B-8632-4A67-8A40-8DF1F9F49D00}"/>
    <cellStyle name="Note 4 2 7 2 3" xfId="25519" xr:uid="{6CAFB341-7B4B-4E36-BB80-E99B544D3E21}"/>
    <cellStyle name="Note 4 2 7 3" xfId="25521" xr:uid="{AE8662BE-B334-47A7-AFE6-9A198D9E97F6}"/>
    <cellStyle name="Note 4 2 7 3 2" xfId="25522" xr:uid="{F64F0986-FFB1-43CB-BA52-76BC392E5EFA}"/>
    <cellStyle name="Note 4 2 7 4" xfId="25523" xr:uid="{0EC567ED-945A-44A2-9B35-F599EA47ADF1}"/>
    <cellStyle name="Note 4 2 7 4 2" xfId="25524" xr:uid="{F979ABAE-9508-49F3-B4B6-AF5DE6E367C6}"/>
    <cellStyle name="Note 4 2 7 5" xfId="25525" xr:uid="{A8069D7E-21CB-41D9-89FD-987D8167BBEB}"/>
    <cellStyle name="Note 4 2 7 6" xfId="25526" xr:uid="{1D966699-45B7-43ED-B724-FD3DFF52C78B}"/>
    <cellStyle name="Note 4 2 7 7" xfId="25527" xr:uid="{40FEC01D-BFA4-4761-A2AF-503340826DC2}"/>
    <cellStyle name="Note 4 2 7 8" xfId="7542" xr:uid="{71AE7F5B-5084-43CA-9E1E-C73910A3E5E9}"/>
    <cellStyle name="Note 4 2 8" xfId="3572" xr:uid="{C99FAED1-0AEB-4C7A-85B5-745A1D7FF2B4}"/>
    <cellStyle name="Note 4 2 8 2" xfId="25529" xr:uid="{CB34DABB-E5C3-4982-BB3C-43570E8A8937}"/>
    <cellStyle name="Note 4 2 8 3" xfId="25528" xr:uid="{C34FA73E-C1E9-4AB6-B476-7C97ED357DCA}"/>
    <cellStyle name="Note 4 2 9" xfId="5460" xr:uid="{127AD3B2-6820-4C3A-9607-00FBF2D030C8}"/>
    <cellStyle name="Note 4 2 9 2" xfId="25531" xr:uid="{07F0FD4D-219A-455F-889C-3CF808D82DF5}"/>
    <cellStyle name="Note 4 2 9 2 2" xfId="25532" xr:uid="{2269AAB2-5756-46CC-8BA5-F5036C7E4384}"/>
    <cellStyle name="Note 4 2 9 3" xfId="25533" xr:uid="{C067F7AE-174D-42D7-92D7-12E17ABB9248}"/>
    <cellStyle name="Note 4 2 9 4" xfId="25534" xr:uid="{C080BEAA-426B-4B8E-90A6-E73B5C0D52C8}"/>
    <cellStyle name="Note 4 2 9 5" xfId="25530" xr:uid="{C159844F-69DD-46ED-96E3-6F70077603B4}"/>
    <cellStyle name="Note 4 3" xfId="3573" xr:uid="{72C3E5D7-4C1E-4ECA-ABD9-A00D67055A55}"/>
    <cellStyle name="Note 4 3 10" xfId="5656" xr:uid="{060C7A64-5E53-46D3-A070-FAA8BF60339F}"/>
    <cellStyle name="Note 4 3 10 2" xfId="25536" xr:uid="{26CA7F9E-0510-4A62-9D24-1C760A77013A}"/>
    <cellStyle name="Note 4 3 10 3" xfId="25535" xr:uid="{64863170-656A-4874-A7D5-483CBF672B81}"/>
    <cellStyle name="Note 4 3 11" xfId="6042" xr:uid="{CADE3001-7FBD-42C6-B9BD-FF494FD4FE46}"/>
    <cellStyle name="Note 4 3 11 2" xfId="25537" xr:uid="{FE9EDDCB-062C-4E1F-87EA-9D2740A4FAF7}"/>
    <cellStyle name="Note 4 3 12" xfId="6220" xr:uid="{6636A552-41BC-4306-95F2-1CCFAE68B155}"/>
    <cellStyle name="Note 4 3 13" xfId="25538" xr:uid="{741FB644-0A6D-4040-BF54-D8B8B78FA21E}"/>
    <cellStyle name="Note 4 3 2" xfId="3574" xr:uid="{789E5322-2C07-4D7A-9B7E-140E9D52BF7C}"/>
    <cellStyle name="Note 4 3 2 2" xfId="3575" xr:uid="{EF668BB0-5EBD-45F7-8534-9C35741EAD5B}"/>
    <cellStyle name="Note 4 3 2 2 2" xfId="25540" xr:uid="{850E2FD7-8176-4647-9440-86744F218B63}"/>
    <cellStyle name="Note 4 3 2 2 2 2" xfId="25541" xr:uid="{7319C0A1-FF2D-49FE-AB99-7AB7A714D26B}"/>
    <cellStyle name="Note 4 3 2 2 3" xfId="25542" xr:uid="{8847034B-6D96-4B06-884B-911EBBABB04D}"/>
    <cellStyle name="Note 4 3 2 2 4" xfId="25539" xr:uid="{BC6D42E4-BF83-40F6-BC31-C8D0FA5ECC41}"/>
    <cellStyle name="Note 4 3 2 3" xfId="25543" xr:uid="{0A9DC4BF-A0A3-400E-AF93-863C789ADE21}"/>
    <cellStyle name="Note 4 3 2 3 2" xfId="25544" xr:uid="{237C5A2E-BEE1-4BBD-8FDB-D8D8DFC300E4}"/>
    <cellStyle name="Note 4 3 2 4" xfId="25545" xr:uid="{F9A5DF31-6B21-4966-ABC7-E9CCF00DAD97}"/>
    <cellStyle name="Note 4 3 2 4 2" xfId="25546" xr:uid="{159F7DC8-1BF3-4EF4-8CD7-D05A77441039}"/>
    <cellStyle name="Note 4 3 2 5" xfId="25547" xr:uid="{E545A04C-650E-423C-86DF-293706AFCA6A}"/>
    <cellStyle name="Note 4 3 2 5 2" xfId="25548" xr:uid="{ECE7E926-3A82-49FA-AB8E-0ECCE3E8CD4C}"/>
    <cellStyle name="Note 4 3 2 6" xfId="25549" xr:uid="{8DC45AE2-4F7D-4C32-8868-83955E00DAFC}"/>
    <cellStyle name="Note 4 3 2 7" xfId="25550" xr:uid="{D38F372B-D4E4-46D3-93F9-AE2D8D56BD7C}"/>
    <cellStyle name="Note 4 3 2 8" xfId="25551" xr:uid="{942544F0-5542-4D4A-A2F7-9DC998F9E230}"/>
    <cellStyle name="Note 4 3 2 9" xfId="7543" xr:uid="{7CB7E6D6-28AE-4B84-8785-65AFD3F8E83F}"/>
    <cellStyle name="Note 4 3 3" xfId="3576" xr:uid="{8E96E1CE-F940-4516-ABC7-88ED159B5F51}"/>
    <cellStyle name="Note 4 3 3 2" xfId="3577" xr:uid="{B4FEE088-4328-476A-9791-9ECECC6BF068}"/>
    <cellStyle name="Note 4 3 3 2 2" xfId="25553" xr:uid="{DAAEEB2E-B6D3-4859-A7F4-052732FB99EB}"/>
    <cellStyle name="Note 4 3 3 2 2 2" xfId="25554" xr:uid="{0AC17634-A60C-40D6-9760-5788E09E2F51}"/>
    <cellStyle name="Note 4 3 3 2 3" xfId="25555" xr:uid="{64BFB8FE-78B4-4E40-A636-B0A71B168960}"/>
    <cellStyle name="Note 4 3 3 2 4" xfId="25552" xr:uid="{F840BC8F-C1A1-41AD-97AB-4975C99C4181}"/>
    <cellStyle name="Note 4 3 3 3" xfId="25556" xr:uid="{F6C178D4-7459-4C33-9CDE-1FB6C9489F54}"/>
    <cellStyle name="Note 4 3 3 3 2" xfId="25557" xr:uid="{8CCC2D35-1365-412D-B456-2A735AAAB81A}"/>
    <cellStyle name="Note 4 3 3 4" xfId="25558" xr:uid="{DCDC0088-69F3-4E5D-B46B-89A178B0552D}"/>
    <cellStyle name="Note 4 3 3 4 2" xfId="25559" xr:uid="{46C92E29-773D-4223-ADC4-BAC1482EB591}"/>
    <cellStyle name="Note 4 3 3 5" xfId="25560" xr:uid="{47FEC7CB-ECEC-478A-BD52-7C1C0AEB57BA}"/>
    <cellStyle name="Note 4 3 3 5 2" xfId="25561" xr:uid="{03D03ED6-6C1B-4C4C-8C9B-EFDD31742932}"/>
    <cellStyle name="Note 4 3 3 6" xfId="25562" xr:uid="{986DB620-36EF-4015-8AA6-969EBD244AF5}"/>
    <cellStyle name="Note 4 3 3 7" xfId="25563" xr:uid="{B944283D-867C-401F-94D6-864CB884CD2E}"/>
    <cellStyle name="Note 4 3 3 8" xfId="25564" xr:uid="{8B0A3877-135E-450E-83B5-839F40F24D3D}"/>
    <cellStyle name="Note 4 3 3 9" xfId="7544" xr:uid="{38D0771F-081B-4E1B-A2EC-8633F38F3732}"/>
    <cellStyle name="Note 4 3 4" xfId="3578" xr:uid="{C8691858-7216-4CED-831A-EEAFE8DE2BC7}"/>
    <cellStyle name="Note 4 3 4 2" xfId="3579" xr:uid="{FCFC0480-FC7D-4E95-ACCF-2B74E667F8D9}"/>
    <cellStyle name="Note 4 3 4 2 2" xfId="25566" xr:uid="{D3FAA150-3548-40A0-8641-39C4F31AE086}"/>
    <cellStyle name="Note 4 3 4 2 2 2" xfId="25567" xr:uid="{0CBA15A3-F304-438E-9793-50EDE1A522C8}"/>
    <cellStyle name="Note 4 3 4 2 3" xfId="25568" xr:uid="{9E341678-B685-4566-8839-EFD9E4A2832A}"/>
    <cellStyle name="Note 4 3 4 2 4" xfId="25565" xr:uid="{B9DC9436-712A-478D-82EE-E38BC5AFA9C6}"/>
    <cellStyle name="Note 4 3 4 3" xfId="25569" xr:uid="{36D9A204-A287-4386-B699-7C7ED476D5E4}"/>
    <cellStyle name="Note 4 3 4 3 2" xfId="25570" xr:uid="{7D10C8E8-7ABA-438C-9636-F73175C23E8E}"/>
    <cellStyle name="Note 4 3 4 4" xfId="25571" xr:uid="{F64C9D03-AB13-4531-B4B3-B30B1D7D2061}"/>
    <cellStyle name="Note 4 3 4 4 2" xfId="25572" xr:uid="{8E07C345-DD31-4BEF-9D48-F41E4B7E63CD}"/>
    <cellStyle name="Note 4 3 4 5" xfId="25573" xr:uid="{90D526BC-4C9B-477C-B0EE-F5D36DCC00C5}"/>
    <cellStyle name="Note 4 3 4 5 2" xfId="25574" xr:uid="{9296F818-7822-4C30-AB13-E134F57E92C4}"/>
    <cellStyle name="Note 4 3 4 6" xfId="25575" xr:uid="{A80F2925-32D5-4983-913D-B910680BE1E6}"/>
    <cellStyle name="Note 4 3 4 7" xfId="25576" xr:uid="{7AEA81F7-DE2A-4E88-A5B5-49BB62645C66}"/>
    <cellStyle name="Note 4 3 4 8" xfId="25577" xr:uid="{B648DD52-902A-4B31-B1CA-9368664ACC68}"/>
    <cellStyle name="Note 4 3 4 9" xfId="7545" xr:uid="{A43B605D-839A-4152-9B59-DBE3A99700A1}"/>
    <cellStyle name="Note 4 3 5" xfId="3580" xr:uid="{A3CC7A0E-7396-4CA9-93B9-889EE357F004}"/>
    <cellStyle name="Note 4 3 5 2" xfId="3581" xr:uid="{91AB9913-C2CB-484D-80B6-135D3CB12AA8}"/>
    <cellStyle name="Note 4 3 5 2 2" xfId="25579" xr:uid="{810A3868-8127-4C47-AD33-E8A33CC8750A}"/>
    <cellStyle name="Note 4 3 5 2 3" xfId="25578" xr:uid="{ADBEE925-01E1-465C-A65D-50BB153579D1}"/>
    <cellStyle name="Note 4 3 5 3" xfId="25580" xr:uid="{DBF924A2-4630-4619-853C-37713A9063E1}"/>
    <cellStyle name="Note 4 3 5 3 2" xfId="25581" xr:uid="{847DE445-1B10-41B3-B84A-64CB5279A66B}"/>
    <cellStyle name="Note 4 3 5 4" xfId="25582" xr:uid="{70917B2A-4F20-4916-BA71-435160A26C4B}"/>
    <cellStyle name="Note 4 3 5 4 2" xfId="25583" xr:uid="{D8F12085-7FF4-4DEF-93A1-105C01AB6B66}"/>
    <cellStyle name="Note 4 3 5 5" xfId="25584" xr:uid="{DA6CFB13-9891-4BE9-BBB9-E1A7FA281911}"/>
    <cellStyle name="Note 4 3 5 6" xfId="25585" xr:uid="{18F44688-0769-492E-94E3-8B61CE2446EE}"/>
    <cellStyle name="Note 4 3 5 7" xfId="25586" xr:uid="{EBBB2904-8FBC-4A60-9525-49AAB475940C}"/>
    <cellStyle name="Note 4 3 5 8" xfId="7546" xr:uid="{BFEE2901-2C45-4A10-9690-DA949E9D200E}"/>
    <cellStyle name="Note 4 3 6" xfId="3582" xr:uid="{3D78B735-B96E-49AC-9B88-791EEE637EC6}"/>
    <cellStyle name="Note 4 3 6 2" xfId="3583" xr:uid="{AC9F4827-36FE-46E0-B570-B323073F93FF}"/>
    <cellStyle name="Note 4 3 6 2 2" xfId="25588" xr:uid="{D227E907-30DB-4C8C-914F-B1B838DB3F9D}"/>
    <cellStyle name="Note 4 3 6 2 3" xfId="25587" xr:uid="{0D03EF07-3718-4B29-BC60-F570A2B13483}"/>
    <cellStyle name="Note 4 3 6 3" xfId="25589" xr:uid="{2FF899A7-17B6-4596-86A5-54FDB2204227}"/>
    <cellStyle name="Note 4 3 6 3 2" xfId="25590" xr:uid="{0DC55211-D484-44D0-B8F3-C72E571E7FB0}"/>
    <cellStyle name="Note 4 3 6 4" xfId="25591" xr:uid="{37681E49-7304-45F1-8848-74D021D043A8}"/>
    <cellStyle name="Note 4 3 6 4 2" xfId="25592" xr:uid="{4EE09848-8C26-42D0-BF2E-A06A556228DB}"/>
    <cellStyle name="Note 4 3 6 5" xfId="25593" xr:uid="{CE2AA816-4EF8-45C0-9EAF-9B3AB85C5161}"/>
    <cellStyle name="Note 4 3 6 6" xfId="25594" xr:uid="{3A4C7A60-7827-4221-939D-63B2B18D1778}"/>
    <cellStyle name="Note 4 3 6 7" xfId="25595" xr:uid="{8F97FE04-2B6E-418B-BC8D-B5828F18E534}"/>
    <cellStyle name="Note 4 3 6 8" xfId="7547" xr:uid="{DD409596-519B-46ED-BE0D-A4E3D22DBAB7}"/>
    <cellStyle name="Note 4 3 7" xfId="3584" xr:uid="{6AF26C59-181D-44E1-AD92-12260A2B29B8}"/>
    <cellStyle name="Note 4 3 7 2" xfId="3585" xr:uid="{B673BFCF-8C0E-4072-A417-A8B1E002800E}"/>
    <cellStyle name="Note 4 3 7 2 2" xfId="25597" xr:uid="{73F71AFF-7B39-475A-9B6F-35D62055324C}"/>
    <cellStyle name="Note 4 3 7 2 3" xfId="25596" xr:uid="{44D33967-E231-4070-8B7B-C784A6F1E010}"/>
    <cellStyle name="Note 4 3 7 3" xfId="25598" xr:uid="{6C01413B-E213-42BF-838D-7248C4193CD5}"/>
    <cellStyle name="Note 4 3 7 3 2" xfId="25599" xr:uid="{26AD6B68-74AC-4553-AF64-F9E41DF76190}"/>
    <cellStyle name="Note 4 3 7 4" xfId="25600" xr:uid="{085CB2C4-A45B-4BD9-ADA2-B2267CB59D88}"/>
    <cellStyle name="Note 4 3 7 4 2" xfId="25601" xr:uid="{8A4E8E65-8F0B-4A7E-B4C3-7A683D72F9C6}"/>
    <cellStyle name="Note 4 3 7 5" xfId="25602" xr:uid="{BB9B2F67-4B17-4251-9ECF-FAECD3E9FCF7}"/>
    <cellStyle name="Note 4 3 7 6" xfId="25603" xr:uid="{6B9D1090-DC51-469A-A4C5-8717AFC6428A}"/>
    <cellStyle name="Note 4 3 7 7" xfId="25604" xr:uid="{665BE3CA-CBEC-4F71-82FA-3E1CD3339B9E}"/>
    <cellStyle name="Note 4 3 7 8" xfId="7548" xr:uid="{A429449E-FEA4-4ECB-B2DE-7319B148A57C}"/>
    <cellStyle name="Note 4 3 8" xfId="3586" xr:uid="{DEDD1344-1BCB-404C-A673-F793EACA7A93}"/>
    <cellStyle name="Note 4 3 8 2" xfId="25606" xr:uid="{016E2A27-0DA9-4B1F-90BE-9638DD111AF6}"/>
    <cellStyle name="Note 4 3 8 3" xfId="25605" xr:uid="{908E135E-7058-4ADF-8E8E-DD5F3E743805}"/>
    <cellStyle name="Note 4 3 9" xfId="5461" xr:uid="{47E2B740-CB3F-4FCA-948A-95D55188D544}"/>
    <cellStyle name="Note 4 3 9 2" xfId="25608" xr:uid="{BF0D456D-E05E-45BA-AF95-5397A7F06B3F}"/>
    <cellStyle name="Note 4 3 9 2 2" xfId="25609" xr:uid="{95908ADC-B8C3-42F3-8ECF-615DAB412B87}"/>
    <cellStyle name="Note 4 3 9 3" xfId="25610" xr:uid="{A34B515A-6637-4691-984A-BDF8F87F961C}"/>
    <cellStyle name="Note 4 3 9 4" xfId="25611" xr:uid="{2309793B-606B-4079-9A70-FDD7D956554F}"/>
    <cellStyle name="Note 4 3 9 5" xfId="25607" xr:uid="{6BF4B579-98ED-4915-A0BE-691433B27210}"/>
    <cellStyle name="Note 4 4" xfId="3587" xr:uid="{AD1A4C8B-7830-421F-AEC4-8933AD148EA2}"/>
    <cellStyle name="Note 4 4 2" xfId="3588" xr:uid="{808F416C-73AA-44E8-AC7C-CB43261217EE}"/>
    <cellStyle name="Note 4 4 2 2" xfId="25613" xr:uid="{7EE538D0-CF43-4D3F-ACD9-6654C08DF435}"/>
    <cellStyle name="Note 4 4 2 2 2" xfId="25614" xr:uid="{C0AC2AB3-D518-4697-B9C3-62FD3BAC1591}"/>
    <cellStyle name="Note 4 4 2 3" xfId="25615" xr:uid="{4F8CCFAD-AB27-4A35-9C11-3229FC45BB05}"/>
    <cellStyle name="Note 4 4 2 4" xfId="25612" xr:uid="{C243C7A9-357E-4ADE-8AAC-89239046A21F}"/>
    <cellStyle name="Note 4 4 3" xfId="25616" xr:uid="{13A40D70-FD83-476C-916A-9499F4E28757}"/>
    <cellStyle name="Note 4 4 3 2" xfId="25617" xr:uid="{95FBC019-2E98-4B93-B74A-20CEB73589D1}"/>
    <cellStyle name="Note 4 4 4" xfId="25618" xr:uid="{0AED4B75-B511-44C1-B3ED-434314D09E48}"/>
    <cellStyle name="Note 4 4 4 2" xfId="25619" xr:uid="{645D543B-D886-4B89-9F77-832AC14BA022}"/>
    <cellStyle name="Note 4 4 5" xfId="25620" xr:uid="{E76AF335-A294-4DE6-8F39-7EEA2071E363}"/>
    <cellStyle name="Note 4 4 5 2" xfId="25621" xr:uid="{91201E9E-FEA0-4C5D-AF59-61EFA3865165}"/>
    <cellStyle name="Note 4 4 6" xfId="25622" xr:uid="{C2CD57CC-25D6-4C2F-8013-05C8222031FA}"/>
    <cellStyle name="Note 4 4 7" xfId="25623" xr:uid="{53261218-70C5-4501-A680-6CB9A6BEAAEA}"/>
    <cellStyle name="Note 4 4 8" xfId="25624" xr:uid="{4F0DB8D4-020A-495C-9FDD-E8B5A2FFEA0B}"/>
    <cellStyle name="Note 4 4 9" xfId="7549" xr:uid="{2F5F9207-58DE-4A2B-A5C9-A51299B23B0E}"/>
    <cellStyle name="Note 4 5" xfId="3589" xr:uid="{6079485C-177A-4DFD-BAF6-8539327E8DDC}"/>
    <cellStyle name="Note 4 5 2" xfId="3590" xr:uid="{B025AFAB-4E15-4938-B49E-82D70CA5663F}"/>
    <cellStyle name="Note 4 5 2 2" xfId="25626" xr:uid="{EED23348-1BF9-4E94-A2C1-2038C54BD119}"/>
    <cellStyle name="Note 4 5 2 2 2" xfId="25627" xr:uid="{E90586DA-5BF1-4D59-B3BA-77C96C7A2CD9}"/>
    <cellStyle name="Note 4 5 2 3" xfId="25628" xr:uid="{3F4615DD-66D7-4AAF-BFF3-AAF3C4C8C40C}"/>
    <cellStyle name="Note 4 5 2 4" xfId="25625" xr:uid="{96311C5C-7F4E-4C14-832B-AF1CA7DF091F}"/>
    <cellStyle name="Note 4 5 3" xfId="25629" xr:uid="{AE122729-A6E4-43DC-8B3E-4F9764EE856B}"/>
    <cellStyle name="Note 4 5 3 2" xfId="25630" xr:uid="{D3A4B318-2BB8-47C4-8F7F-27D101D5F933}"/>
    <cellStyle name="Note 4 5 4" xfId="25631" xr:uid="{088A0DB7-2B30-4D32-BF4E-C831D5701C94}"/>
    <cellStyle name="Note 4 5 4 2" xfId="25632" xr:uid="{D3A19F28-896B-46EE-842C-3FC669A821A0}"/>
    <cellStyle name="Note 4 5 5" xfId="25633" xr:uid="{04648336-377D-4BBB-A05B-9B5AB9DEBBE2}"/>
    <cellStyle name="Note 4 5 5 2" xfId="25634" xr:uid="{D38E1442-A469-413E-8E56-D6ECFAAA5E39}"/>
    <cellStyle name="Note 4 5 6" xfId="25635" xr:uid="{B9989E05-AF4D-47A9-AAF3-0C974C8C9EEF}"/>
    <cellStyle name="Note 4 5 7" xfId="25636" xr:uid="{1E1910E0-35D1-4376-AE79-48C35B9720EA}"/>
    <cellStyle name="Note 4 5 8" xfId="25637" xr:uid="{DD5D102C-93D2-40FE-B99A-FC06B8104D19}"/>
    <cellStyle name="Note 4 5 9" xfId="7550" xr:uid="{EF267CF0-FDAC-4E4F-8E60-5C768458C983}"/>
    <cellStyle name="Note 4 6" xfId="3591" xr:uid="{D0D663CB-6AC2-4926-90BE-84EE8A11C8B0}"/>
    <cellStyle name="Note 4 6 2" xfId="3592" xr:uid="{33D127C0-FAF2-4C59-ACB6-6A35F9ADFC58}"/>
    <cellStyle name="Note 4 6 2 2" xfId="25639" xr:uid="{9436F29A-8ABD-4D8E-AC8A-F8A9D00C3C6D}"/>
    <cellStyle name="Note 4 6 2 2 2" xfId="25640" xr:uid="{154B23E9-6209-4511-8781-10EAFF968649}"/>
    <cellStyle name="Note 4 6 2 3" xfId="25641" xr:uid="{3781D761-931F-4403-A6AE-91DE7ED7A81A}"/>
    <cellStyle name="Note 4 6 2 4" xfId="25638" xr:uid="{DFD16583-F371-46F6-8109-4EA1175CB033}"/>
    <cellStyle name="Note 4 6 3" xfId="25642" xr:uid="{A85D449E-B315-4FC9-B25F-E4ABEB37A143}"/>
    <cellStyle name="Note 4 6 3 2" xfId="25643" xr:uid="{741842C1-E819-4DD0-8505-DE507CB0D7FE}"/>
    <cellStyle name="Note 4 6 4" xfId="25644" xr:uid="{61834B9D-8926-447C-8BAD-88FBDC62AD5F}"/>
    <cellStyle name="Note 4 6 4 2" xfId="25645" xr:uid="{42414FEF-F0D5-48D6-9A06-42E0D226C04D}"/>
    <cellStyle name="Note 4 6 5" xfId="25646" xr:uid="{35FAE18B-ECA1-42C4-9767-31401BE293A7}"/>
    <cellStyle name="Note 4 6 5 2" xfId="25647" xr:uid="{3FD29748-9AA8-4742-9664-EC49128B9DF6}"/>
    <cellStyle name="Note 4 6 6" xfId="25648" xr:uid="{2240A144-F128-4603-B957-F972B6FAD6E1}"/>
    <cellStyle name="Note 4 6 7" xfId="25649" xr:uid="{50975F54-CC2D-42CF-B21F-4977A0452130}"/>
    <cellStyle name="Note 4 6 8" xfId="25650" xr:uid="{65882FDC-598E-42D0-9B9C-4157592C516B}"/>
    <cellStyle name="Note 4 6 9" xfId="7551" xr:uid="{D848166F-34F6-45D7-A02E-19254DB2FAE6}"/>
    <cellStyle name="Note 4 7" xfId="3593" xr:uid="{A8B0BD9F-F697-47B2-8CC1-79866B65BEA5}"/>
    <cellStyle name="Note 4 7 2" xfId="3594" xr:uid="{4F8A1D00-313F-4D8E-B6B1-AA0840749C91}"/>
    <cellStyle name="Note 4 7 2 2" xfId="25652" xr:uid="{2FA54A9C-E646-4446-9FE6-C8712AD0A4B3}"/>
    <cellStyle name="Note 4 7 2 3" xfId="25651" xr:uid="{7E0CB832-65B1-4314-AF9D-C1FCA19736B7}"/>
    <cellStyle name="Note 4 7 3" xfId="25653" xr:uid="{E8CDFFA8-8394-40E9-9C6B-E573B03EEA13}"/>
    <cellStyle name="Note 4 7 3 2" xfId="25654" xr:uid="{C354F226-6302-46DE-8095-72EBA17CB38A}"/>
    <cellStyle name="Note 4 7 4" xfId="25655" xr:uid="{16C39BF5-313C-4D1B-B32A-52E21386DB67}"/>
    <cellStyle name="Note 4 7 4 2" xfId="25656" xr:uid="{47C67B08-7461-4B77-9226-119BD581BA31}"/>
    <cellStyle name="Note 4 7 5" xfId="25657" xr:uid="{D5E8D37C-2E42-450E-B95B-F9815ECCA2DA}"/>
    <cellStyle name="Note 4 7 6" xfId="25658" xr:uid="{8F20E4F1-9546-4619-9A40-2944A9141DA5}"/>
    <cellStyle name="Note 4 7 7" xfId="25659" xr:uid="{F09DA4CB-7FAA-40B7-9A95-B799AA7856D7}"/>
    <cellStyle name="Note 4 7 8" xfId="7552" xr:uid="{B0E1C01D-FE80-4A0E-842A-CF13E4301733}"/>
    <cellStyle name="Note 4 8" xfId="3595" xr:uid="{936CAE7A-5414-43F9-B424-3916A462FE30}"/>
    <cellStyle name="Note 4 8 2" xfId="3596" xr:uid="{9F4A5BC0-665D-414B-A4BE-598BBBD2D556}"/>
    <cellStyle name="Note 4 8 2 2" xfId="25661" xr:uid="{4B892307-2DD5-4DB4-B3D3-E410A7FA2991}"/>
    <cellStyle name="Note 4 8 2 3" xfId="25660" xr:uid="{1099ABE6-4980-4B1B-BE4E-C2BCE49A0DDE}"/>
    <cellStyle name="Note 4 8 3" xfId="25662" xr:uid="{BC116E22-AE09-4172-B5F4-E87CEDD83D90}"/>
    <cellStyle name="Note 4 8 3 2" xfId="25663" xr:uid="{BC64C63E-B276-403C-AFDD-B56AA3E9E312}"/>
    <cellStyle name="Note 4 8 4" xfId="25664" xr:uid="{16CDF08E-1FDC-499C-997B-72FD70F86597}"/>
    <cellStyle name="Note 4 8 4 2" xfId="25665" xr:uid="{B84D76C2-05D0-432B-832D-91C52E3116AB}"/>
    <cellStyle name="Note 4 8 5" xfId="25666" xr:uid="{8D3D4B5F-2A11-4549-8948-2CC31FC4995A}"/>
    <cellStyle name="Note 4 8 6" xfId="25667" xr:uid="{001DF78B-0F1E-4D53-B9E6-E19EF67CE6C7}"/>
    <cellStyle name="Note 4 8 7" xfId="25668" xr:uid="{41AE4CDB-B9EB-48C6-A68D-B148AC9BFF63}"/>
    <cellStyle name="Note 4 8 8" xfId="7553" xr:uid="{AC88EBC8-11D9-43EE-9AC0-C4872EA06DB4}"/>
    <cellStyle name="Note 4 9" xfId="3597" xr:uid="{A16909D0-D4BF-4D0C-BB4E-BD8824FCC6A8}"/>
    <cellStyle name="Note 4 9 2" xfId="3598" xr:uid="{50442FCA-EA92-4312-A933-520B0FACB2DC}"/>
    <cellStyle name="Note 4 9 2 2" xfId="25670" xr:uid="{9B97D673-E8E1-49D5-AA83-C938B0897DE7}"/>
    <cellStyle name="Note 4 9 2 3" xfId="25669" xr:uid="{1204ABB1-653A-4E2E-A5DA-1E5F375F3B19}"/>
    <cellStyle name="Note 4 9 3" xfId="25671" xr:uid="{062BBA3A-029B-493A-BF8C-95646517C802}"/>
    <cellStyle name="Note 4 9 3 2" xfId="25672" xr:uid="{2EB45586-0D78-469A-9488-758957F30398}"/>
    <cellStyle name="Note 4 9 4" xfId="25673" xr:uid="{E380D268-8665-4F45-889F-031768CDA78B}"/>
    <cellStyle name="Note 4 9 4 2" xfId="25674" xr:uid="{1D0FAB93-CAF9-49EE-92AB-F0CB1E6E8B64}"/>
    <cellStyle name="Note 4 9 5" xfId="25675" xr:uid="{B7DD775D-FAD2-4570-9E14-D9D92AD73A2A}"/>
    <cellStyle name="Note 4 9 6" xfId="25676" xr:uid="{012B43E0-78B0-4444-A657-10B08616A8FC}"/>
    <cellStyle name="Note 4 9 7" xfId="25677" xr:uid="{08336E5C-2370-4038-85DE-92B8141E8D37}"/>
    <cellStyle name="Note 4 9 8" xfId="7554" xr:uid="{A38E328A-C5DF-4CF1-BCFD-71EAD9FFB1DA}"/>
    <cellStyle name="Note 40" xfId="3599" xr:uid="{17ADD690-63DB-4DBC-9082-0083D56714F9}"/>
    <cellStyle name="Note 40 2" xfId="3600" xr:uid="{D0D913E0-C791-40CB-A7AD-4A8B0AEF736B}"/>
    <cellStyle name="Note 40 2 2" xfId="25679" xr:uid="{E239BCE8-BFA7-4006-9EEE-3FBC6CB32F3F}"/>
    <cellStyle name="Note 40 2 3" xfId="25678" xr:uid="{E5195ACC-F5B2-4385-9EB7-D6E36F32EAF5}"/>
    <cellStyle name="Note 40 3" xfId="25680" xr:uid="{763CA752-3E2C-4334-AD17-2DEF17F2EA49}"/>
    <cellStyle name="Note 40 3 2" xfId="25681" xr:uid="{10F0D2E1-7F49-4E6B-9657-96A768101865}"/>
    <cellStyle name="Note 40 4" xfId="25682" xr:uid="{BFDC1D45-0C09-4C37-AF9B-1A5C9CC015C7}"/>
    <cellStyle name="Note 40 4 2" xfId="25683" xr:uid="{7D46C034-A5B0-441B-9F39-6442583B3177}"/>
    <cellStyle name="Note 40 5" xfId="25684" xr:uid="{C87B13F1-A29F-4881-84A1-02FE64E90039}"/>
    <cellStyle name="Note 40 6" xfId="25685" xr:uid="{A1E009F3-E13F-42FE-A164-4C8B78DB6FEE}"/>
    <cellStyle name="Note 40 7" xfId="25686" xr:uid="{64C6D250-AEC0-4DBB-8762-7B454C9086FC}"/>
    <cellStyle name="Note 40 8" xfId="7555" xr:uid="{83283846-93AB-4651-A4BA-502C050F7418}"/>
    <cellStyle name="Note 41" xfId="3601" xr:uid="{2C168166-B6ED-4933-996E-90AE9D22CC4E}"/>
    <cellStyle name="Note 41 2" xfId="3602" xr:uid="{269FFF9B-9595-4027-9511-15379BE5BB03}"/>
    <cellStyle name="Note 41 2 2" xfId="25688" xr:uid="{8FEEDA25-F872-4646-9276-F8BA55DD01C0}"/>
    <cellStyle name="Note 41 2 3" xfId="25687" xr:uid="{14EA9B48-46B9-465E-9E80-F5BD3CE9E33D}"/>
    <cellStyle name="Note 41 3" xfId="25689" xr:uid="{E457EEA6-3C3F-4CCA-B019-03FE4087133F}"/>
    <cellStyle name="Note 41 4" xfId="25690" xr:uid="{08CDBC19-1F13-4F92-A762-BBFEA64022A4}"/>
    <cellStyle name="Note 41 5" xfId="25691" xr:uid="{FCDBE168-BF04-4459-B3B8-79F86A6E4DE8}"/>
    <cellStyle name="Note 41 6" xfId="7556" xr:uid="{785EF77A-34AF-4584-AC6A-0FE0FCCC8376}"/>
    <cellStyle name="Note 42" xfId="3603" xr:uid="{C24C1DFF-4A68-4EEC-B432-78DA77902F01}"/>
    <cellStyle name="Note 42 2" xfId="3604" xr:uid="{D9FA6ED8-3AB4-4DBC-95DF-7BD53B0438BB}"/>
    <cellStyle name="Note 42 2 2" xfId="25693" xr:uid="{AAF371A6-A47E-422B-8366-1AA037C29F4F}"/>
    <cellStyle name="Note 42 2 3" xfId="25692" xr:uid="{E6F1DFDD-12FD-4A19-BCF0-BB2E75A32752}"/>
    <cellStyle name="Note 42 3" xfId="25694" xr:uid="{6566512E-AFCD-472A-A036-9E7B722FAAE3}"/>
    <cellStyle name="Note 42 4" xfId="25695" xr:uid="{80A56295-F4D8-4EBD-B423-2AC9DFAD19C9}"/>
    <cellStyle name="Note 42 5" xfId="25696" xr:uid="{228FE9B9-7A61-45D6-88BE-336877C73B87}"/>
    <cellStyle name="Note 42 6" xfId="7557" xr:uid="{40995875-CFA4-4AE8-8190-0F8C19203AA7}"/>
    <cellStyle name="Note 43" xfId="3605" xr:uid="{4BE4C6FB-1280-4F22-9C12-8345514F5DA9}"/>
    <cellStyle name="Note 43 2" xfId="3606" xr:uid="{CB476B5E-05AF-4DE3-9D85-7779DA612EE0}"/>
    <cellStyle name="Note 43 2 2" xfId="25698" xr:uid="{75DB8530-99DE-4DC7-A35E-9DE7D29A70EF}"/>
    <cellStyle name="Note 43 2 3" xfId="25697" xr:uid="{D0FD5652-FCE2-4310-A5F3-FD91405D9738}"/>
    <cellStyle name="Note 43 3" xfId="25699" xr:uid="{3148BB2D-A3EB-49FF-A3D5-08947B5F1EC8}"/>
    <cellStyle name="Note 43 4" xfId="25700" xr:uid="{0650F721-6C61-4559-8ADF-D0A9A0464E9F}"/>
    <cellStyle name="Note 43 5" xfId="25701" xr:uid="{BF3FC08B-5C20-4D19-B009-EF9BD152D545}"/>
    <cellStyle name="Note 43 6" xfId="7558" xr:uid="{448384B2-8459-44C6-A08D-FEEF7EAE45E4}"/>
    <cellStyle name="Note 44" xfId="3607" xr:uid="{0E5B5651-B5A6-449A-8D20-6E4272A804BF}"/>
    <cellStyle name="Note 44 2" xfId="3608" xr:uid="{3BA5DA5A-7E31-4D57-8457-E9C525EC9BB2}"/>
    <cellStyle name="Note 44 2 2" xfId="25703" xr:uid="{C2023745-9914-4DA2-B624-77C713F85B1E}"/>
    <cellStyle name="Note 44 2 3" xfId="25702" xr:uid="{8AC12265-ED7D-4DF3-8D91-C6B6B3F43C5D}"/>
    <cellStyle name="Note 44 3" xfId="25704" xr:uid="{5D5810B0-AB9A-40D3-9817-2EDBFD803307}"/>
    <cellStyle name="Note 44 4" xfId="25705" xr:uid="{1CA94324-6BF8-4ABA-9AC0-EC5B3ACE8BA8}"/>
    <cellStyle name="Note 44 5" xfId="25706" xr:uid="{CD2CEB9E-1BEF-4657-AC95-BD9416FF71EB}"/>
    <cellStyle name="Note 44 6" xfId="7559" xr:uid="{68F2CAD8-F54C-43B9-AAC6-E9025DF94CB4}"/>
    <cellStyle name="Note 45" xfId="3609" xr:uid="{275E42EF-BB40-4C5A-BAD5-D93A52C02F51}"/>
    <cellStyle name="Note 45 2" xfId="3610" xr:uid="{E3D17D18-C24E-4579-98B0-43B383B45B0D}"/>
    <cellStyle name="Note 45 2 2" xfId="25708" xr:uid="{546A1E21-9E0A-4450-8511-5A650B708CC1}"/>
    <cellStyle name="Note 45 2 3" xfId="25707" xr:uid="{4BB9347C-A182-4C43-9868-557FFCBE6419}"/>
    <cellStyle name="Note 45 3" xfId="25709" xr:uid="{90ECD039-6B18-443D-88BB-7FB22941DDC8}"/>
    <cellStyle name="Note 45 4" xfId="25710" xr:uid="{9F6EFB8B-4984-45EE-AEF0-BB0593D1E74C}"/>
    <cellStyle name="Note 45 5" xfId="25711" xr:uid="{C7066091-40B7-4767-B1D7-E7D6F25219B9}"/>
    <cellStyle name="Note 45 6" xfId="7560" xr:uid="{2FCD312C-3DD0-4D6C-9FD8-A15F86105509}"/>
    <cellStyle name="Note 46" xfId="3611" xr:uid="{2D6ECF34-90F5-4BDA-877C-3A967B3600AD}"/>
    <cellStyle name="Note 46 2" xfId="3612" xr:uid="{CCD1C1CA-8808-43A2-84CA-F5CF25C44D43}"/>
    <cellStyle name="Note 46 2 2" xfId="25713" xr:uid="{D8DB542E-CB36-4B31-891D-7F8EFCF50FD3}"/>
    <cellStyle name="Note 46 2 3" xfId="25712" xr:uid="{B3CCE8F0-FA1A-4AB0-80D3-56C9803C0987}"/>
    <cellStyle name="Note 46 3" xfId="25714" xr:uid="{606091D9-0A0A-41D4-B370-5B8524A423B3}"/>
    <cellStyle name="Note 46 4" xfId="25715" xr:uid="{9FD45D72-4CF4-477B-978A-51EEFE5783A1}"/>
    <cellStyle name="Note 46 5" xfId="25716" xr:uid="{B1DADD42-59FD-469C-B715-92E819C8D88B}"/>
    <cellStyle name="Note 46 6" xfId="7561" xr:uid="{BA2C9E10-624D-4858-BE98-0940E054F7FB}"/>
    <cellStyle name="Note 47" xfId="3613" xr:uid="{76D2F6C4-5043-424C-ABAC-DF99801AA054}"/>
    <cellStyle name="Note 47 2" xfId="3614" xr:uid="{92354020-A479-47A1-B4FE-86FD68D7B218}"/>
    <cellStyle name="Note 47 2 2" xfId="25718" xr:uid="{E4D0001C-28A6-42B1-8278-49EF54AF15DB}"/>
    <cellStyle name="Note 47 2 3" xfId="25717" xr:uid="{4EE77249-7421-406C-B7C3-8A3800D9E8C9}"/>
    <cellStyle name="Note 47 3" xfId="25719" xr:uid="{6462CCFF-CE09-413B-9E1A-95F7A16FE146}"/>
    <cellStyle name="Note 47 4" xfId="25720" xr:uid="{0E0D7480-B0A2-4CFD-A099-01292535AF26}"/>
    <cellStyle name="Note 47 5" xfId="25721" xr:uid="{554B929F-33AB-407E-B7EA-22A624DC29C8}"/>
    <cellStyle name="Note 47 6" xfId="7562" xr:uid="{60F4499F-E8B9-46AF-BC41-234396D65C21}"/>
    <cellStyle name="Note 48" xfId="3615" xr:uid="{FDE6A90B-4CBC-444B-805D-65C7B799B14A}"/>
    <cellStyle name="Note 48 2" xfId="3616" xr:uid="{E2CC84FA-24D5-4A93-9485-CC03D70F66B4}"/>
    <cellStyle name="Note 48 2 2" xfId="25723" xr:uid="{41511EC3-53FB-4B24-9E1E-4E6C36D33F88}"/>
    <cellStyle name="Note 48 2 3" xfId="25722" xr:uid="{1539E5C2-CB0C-4724-9B12-8D5C8F0D1346}"/>
    <cellStyle name="Note 48 3" xfId="25724" xr:uid="{0E34F7B9-CD64-4313-8654-E77AEEFB720C}"/>
    <cellStyle name="Note 48 4" xfId="25725" xr:uid="{5E9FF1D6-36C6-475A-A0D9-C7708B356DA0}"/>
    <cellStyle name="Note 48 5" xfId="25726" xr:uid="{6CEAA4C4-7460-4076-A763-DAF9AF72D41D}"/>
    <cellStyle name="Note 48 6" xfId="7563" xr:uid="{E9ABBBBE-764E-4827-B556-DA4BD9E1419F}"/>
    <cellStyle name="Note 49" xfId="3617" xr:uid="{C6A8F589-D76A-48D9-BACD-A74ADDB21F6E}"/>
    <cellStyle name="Note 49 2" xfId="3618" xr:uid="{AE278CDA-CDB5-4827-A1BD-361CF2301CEE}"/>
    <cellStyle name="Note 49 2 2" xfId="25728" xr:uid="{57ADF717-7429-4E6A-A463-CC9996C9DC7B}"/>
    <cellStyle name="Note 49 2 3" xfId="25727" xr:uid="{8B086CF1-F76A-4126-940F-FD2D60D5327A}"/>
    <cellStyle name="Note 49 3" xfId="25729" xr:uid="{8033EE3C-1481-4251-A0CF-F80801AB3698}"/>
    <cellStyle name="Note 49 4" xfId="25730" xr:uid="{C5FBD723-CCD4-45BD-B442-8234A464E044}"/>
    <cellStyle name="Note 49 5" xfId="25731" xr:uid="{B7B25947-1E29-463D-8901-6D176F7E279B}"/>
    <cellStyle name="Note 49 6" xfId="7564" xr:uid="{2E1C17FF-38EF-4186-B595-03C2BC5A504F}"/>
    <cellStyle name="Note 5" xfId="3619" xr:uid="{5F25F8B1-C549-49DF-AED3-66A22A94422C}"/>
    <cellStyle name="Note 5 10" xfId="3620" xr:uid="{8B00F051-B06E-4A54-B100-E18016021A63}"/>
    <cellStyle name="Note 5 10 2" xfId="25733" xr:uid="{5D0073B0-6777-47C8-8A28-67B21E459CFC}"/>
    <cellStyle name="Note 5 10 3" xfId="25732" xr:uid="{0BD7A45A-B489-4AB4-A8DF-2E752FB414BE}"/>
    <cellStyle name="Note 5 11" xfId="5462" xr:uid="{A1EFFE73-D5CC-4A6F-91AF-AA3221D7B60F}"/>
    <cellStyle name="Note 5 11 2" xfId="25735" xr:uid="{5CD94A8A-E7C3-4672-BCDB-2F85130A3D0D}"/>
    <cellStyle name="Note 5 11 2 2" xfId="25736" xr:uid="{BA119CAC-CAA4-48C5-ACB4-CDA46712B3CD}"/>
    <cellStyle name="Note 5 11 3" xfId="25737" xr:uid="{B1274F9A-2078-4513-B566-3362FDFD4F83}"/>
    <cellStyle name="Note 5 11 4" xfId="25738" xr:uid="{D4BF13CA-132F-4AA5-B2CD-CB8F26A73415}"/>
    <cellStyle name="Note 5 11 5" xfId="25734" xr:uid="{5AADCB3A-71E9-4ABA-A92C-116FD9C64416}"/>
    <cellStyle name="Note 5 12" xfId="5657" xr:uid="{E4F8AB77-9CE8-41A9-A244-0496C157F33F}"/>
    <cellStyle name="Note 5 12 2" xfId="25740" xr:uid="{E6114837-63EE-4778-A0FD-2B7C1542411C}"/>
    <cellStyle name="Note 5 12 3" xfId="25739" xr:uid="{34DEDF4B-CB58-41B9-B217-2AC41C7364E3}"/>
    <cellStyle name="Note 5 13" xfId="6043" xr:uid="{5703F1D8-22E2-4D29-9F71-92D90189B4EF}"/>
    <cellStyle name="Note 5 13 2" xfId="25741" xr:uid="{A601B2CA-C3B8-40E7-AE81-BB999342B510}"/>
    <cellStyle name="Note 5 14" xfId="6221" xr:uid="{C5D52F7E-C72D-475F-A238-E18F33ADE8D7}"/>
    <cellStyle name="Note 5 15" xfId="25742" xr:uid="{97E83F9B-580A-4488-97BB-1E868A33EF8C}"/>
    <cellStyle name="Note 5 2" xfId="3621" xr:uid="{EDDAF04E-4A12-4C79-B308-60B94978B153}"/>
    <cellStyle name="Note 5 2 10" xfId="5658" xr:uid="{615362CF-9B67-4DEB-9AD9-7CA81C56EBE8}"/>
    <cellStyle name="Note 5 2 10 2" xfId="25744" xr:uid="{3E247CEE-3AAD-421F-A520-F91D7B42C2D6}"/>
    <cellStyle name="Note 5 2 10 3" xfId="25743" xr:uid="{DE65AC2F-2DFC-4660-8D5C-A0D0D9D0F186}"/>
    <cellStyle name="Note 5 2 11" xfId="6044" xr:uid="{AA3D9F02-BB72-4067-A1AB-7C996037A52E}"/>
    <cellStyle name="Note 5 2 11 2" xfId="25745" xr:uid="{F3B2146B-C7CD-4F3D-9BAB-179B5C3DF6E3}"/>
    <cellStyle name="Note 5 2 12" xfId="6222" xr:uid="{CC8D8140-E106-4878-AA12-71476F2FB9A6}"/>
    <cellStyle name="Note 5 2 13" xfId="25746" xr:uid="{59F761B9-4AB9-4F3A-8AAD-DCBC5A675F73}"/>
    <cellStyle name="Note 5 2 2" xfId="3622" xr:uid="{F561893F-4206-4A5F-A64C-14646809F9BC}"/>
    <cellStyle name="Note 5 2 2 2" xfId="3623" xr:uid="{07A6C80A-2066-4F74-920A-1573C2A80F4E}"/>
    <cellStyle name="Note 5 2 2 2 2" xfId="25748" xr:uid="{7FF9030D-4552-4B7D-8AAB-F555CC0DF2D7}"/>
    <cellStyle name="Note 5 2 2 2 2 2" xfId="25749" xr:uid="{4181D994-5AFB-430F-BF53-5656F1D80CEC}"/>
    <cellStyle name="Note 5 2 2 2 3" xfId="25750" xr:uid="{0BE37B07-736A-417A-BAC3-2C2F5A193C69}"/>
    <cellStyle name="Note 5 2 2 2 4" xfId="25747" xr:uid="{A542532C-9D94-4A1B-802E-47C22546A7A8}"/>
    <cellStyle name="Note 5 2 2 3" xfId="25751" xr:uid="{168A6D92-D92A-45DF-89FA-DCD53D9B7E78}"/>
    <cellStyle name="Note 5 2 2 3 2" xfId="25752" xr:uid="{D38C9A77-585B-468A-8246-4313D153E9CB}"/>
    <cellStyle name="Note 5 2 2 4" xfId="25753" xr:uid="{2F2A2CBB-B150-456F-940B-08776658FCDE}"/>
    <cellStyle name="Note 5 2 2 4 2" xfId="25754" xr:uid="{3BB54EA1-B28C-4FE8-ACC8-6FE1613C074F}"/>
    <cellStyle name="Note 5 2 2 5" xfId="25755" xr:uid="{4D991383-962A-45A6-AED0-5808F0EDFC76}"/>
    <cellStyle name="Note 5 2 2 5 2" xfId="25756" xr:uid="{E68E9F9E-38A0-4563-8A68-C8099EDFB0A4}"/>
    <cellStyle name="Note 5 2 2 6" xfId="25757" xr:uid="{A73916A6-3A12-48C0-A54D-493A97349A46}"/>
    <cellStyle name="Note 5 2 2 7" xfId="25758" xr:uid="{1A83DBB7-8078-4483-87D4-EFA9E003CD34}"/>
    <cellStyle name="Note 5 2 2 8" xfId="25759" xr:uid="{60F7D853-1B03-4613-BF78-6E6D3172A374}"/>
    <cellStyle name="Note 5 2 2 9" xfId="7565" xr:uid="{938ADB2F-F946-496F-9E8E-0ACB9333B8D2}"/>
    <cellStyle name="Note 5 2 3" xfId="3624" xr:uid="{EA0624AD-6B76-491E-B612-46FC3036FE11}"/>
    <cellStyle name="Note 5 2 3 2" xfId="3625" xr:uid="{FD955C06-8CB4-4897-B210-497528870E3B}"/>
    <cellStyle name="Note 5 2 3 2 2" xfId="25761" xr:uid="{5757CF3E-84B5-4AB5-B76F-71FEBAE8DC15}"/>
    <cellStyle name="Note 5 2 3 2 2 2" xfId="25762" xr:uid="{05686F96-30B5-47EC-A8F2-E64A26119C06}"/>
    <cellStyle name="Note 5 2 3 2 3" xfId="25763" xr:uid="{43AAA101-0D06-4358-8305-0D4351CEBAC2}"/>
    <cellStyle name="Note 5 2 3 2 4" xfId="25760" xr:uid="{BE7F4B10-4354-4D44-BB4A-3D88333BA809}"/>
    <cellStyle name="Note 5 2 3 3" xfId="25764" xr:uid="{5E9DC31D-89B8-4503-B7D9-812B3C9F6E67}"/>
    <cellStyle name="Note 5 2 3 3 2" xfId="25765" xr:uid="{EFA5D24F-9B44-466B-88D4-EAF9854DB02F}"/>
    <cellStyle name="Note 5 2 3 4" xfId="25766" xr:uid="{5D19EDAF-7240-4144-B21A-A6963E7A7212}"/>
    <cellStyle name="Note 5 2 3 4 2" xfId="25767" xr:uid="{794E059F-CEE3-413A-B073-82D876943840}"/>
    <cellStyle name="Note 5 2 3 5" xfId="25768" xr:uid="{9F6E7431-4AF8-4B8F-9465-026AB8EE58D5}"/>
    <cellStyle name="Note 5 2 3 5 2" xfId="25769" xr:uid="{5172CA7D-9540-4415-98BA-F56B84A80A8D}"/>
    <cellStyle name="Note 5 2 3 6" xfId="25770" xr:uid="{005D9B7D-10FC-4D67-88A1-FD2CE4BF9206}"/>
    <cellStyle name="Note 5 2 3 7" xfId="25771" xr:uid="{35711CDC-BDD7-4242-8065-A641DE882635}"/>
    <cellStyle name="Note 5 2 3 8" xfId="25772" xr:uid="{BDE01758-2DD5-4B7E-A050-8DBC9DE542E6}"/>
    <cellStyle name="Note 5 2 3 9" xfId="7566" xr:uid="{628CEB52-60B8-465C-B70F-70145781624E}"/>
    <cellStyle name="Note 5 2 4" xfId="3626" xr:uid="{0969D6F2-4309-46B2-A75E-BF7E9F56B833}"/>
    <cellStyle name="Note 5 2 4 2" xfId="3627" xr:uid="{23324824-C77E-429B-AE5E-11B758A2FFFC}"/>
    <cellStyle name="Note 5 2 4 2 2" xfId="25774" xr:uid="{9C5A911A-A53C-45FF-88C1-75699A52C4E3}"/>
    <cellStyle name="Note 5 2 4 2 2 2" xfId="25775" xr:uid="{9D2EE421-4752-469A-8F5F-9D726E23F213}"/>
    <cellStyle name="Note 5 2 4 2 3" xfId="25776" xr:uid="{7BA5B095-73A4-48D5-B4D4-F2DDE3E19AC2}"/>
    <cellStyle name="Note 5 2 4 2 4" xfId="25773" xr:uid="{7058CA5D-A6EA-4168-AF1D-A13D77AAB7C4}"/>
    <cellStyle name="Note 5 2 4 3" xfId="25777" xr:uid="{7D89747A-8132-4FD8-98DC-5AEC65EAE39C}"/>
    <cellStyle name="Note 5 2 4 3 2" xfId="25778" xr:uid="{4D650EF2-9643-48DC-BF6D-0383BB7C31C4}"/>
    <cellStyle name="Note 5 2 4 4" xfId="25779" xr:uid="{A874E4E0-9FA1-48D4-9A16-57D12F13424B}"/>
    <cellStyle name="Note 5 2 4 4 2" xfId="25780" xr:uid="{B2C99A1A-BA89-4E49-9EC8-19310084E522}"/>
    <cellStyle name="Note 5 2 4 5" xfId="25781" xr:uid="{B0578F7C-FC06-431E-B865-E2714593A85B}"/>
    <cellStyle name="Note 5 2 4 5 2" xfId="25782" xr:uid="{FBF30EDA-65BE-4027-96FE-598D4170936A}"/>
    <cellStyle name="Note 5 2 4 6" xfId="25783" xr:uid="{B24466F4-2DE5-4C0C-85BF-AF0F0E6F58E8}"/>
    <cellStyle name="Note 5 2 4 7" xfId="25784" xr:uid="{48CBF626-CF7B-451F-AD6F-A98119B56C8B}"/>
    <cellStyle name="Note 5 2 4 8" xfId="25785" xr:uid="{298D9DDA-6A76-4600-9688-07E58322CB27}"/>
    <cellStyle name="Note 5 2 4 9" xfId="7567" xr:uid="{2395915A-26AA-4C08-A74C-56186996B38D}"/>
    <cellStyle name="Note 5 2 5" xfId="3628" xr:uid="{76DA5AB7-8651-4625-BD5F-2D1C5F3C3A41}"/>
    <cellStyle name="Note 5 2 5 2" xfId="3629" xr:uid="{267B843C-8104-42CF-8BCF-991CF8069E6D}"/>
    <cellStyle name="Note 5 2 5 2 2" xfId="25787" xr:uid="{8230CBE9-BA8F-49EC-B4B1-95A066C2F278}"/>
    <cellStyle name="Note 5 2 5 2 3" xfId="25786" xr:uid="{9D9F99BB-A55B-42CD-9C68-A6442961646C}"/>
    <cellStyle name="Note 5 2 5 3" xfId="25788" xr:uid="{8A99FCE1-E420-43B5-A667-8DD297590E70}"/>
    <cellStyle name="Note 5 2 5 3 2" xfId="25789" xr:uid="{CD7518D9-719D-4CBA-B78E-AB0F25623561}"/>
    <cellStyle name="Note 5 2 5 4" xfId="25790" xr:uid="{7193FDA8-7D39-49A7-9FF2-7F76D716A7F1}"/>
    <cellStyle name="Note 5 2 5 4 2" xfId="25791" xr:uid="{9DE8B4C1-22D2-40B9-A4E0-9663969C974B}"/>
    <cellStyle name="Note 5 2 5 5" xfId="25792" xr:uid="{5629F315-2A41-4234-9E35-2301DDD1A48A}"/>
    <cellStyle name="Note 5 2 5 6" xfId="25793" xr:uid="{7A84BDBF-AF8B-4462-89B4-DE4278E392E1}"/>
    <cellStyle name="Note 5 2 5 7" xfId="25794" xr:uid="{EB93569C-CA0F-4A40-A0B0-2A12AF809449}"/>
    <cellStyle name="Note 5 2 5 8" xfId="7568" xr:uid="{43468308-E816-4A4D-84E9-6ABA7FB3FF88}"/>
    <cellStyle name="Note 5 2 6" xfId="3630" xr:uid="{6C431524-B1CD-41A8-87C2-947A3BA02EDF}"/>
    <cellStyle name="Note 5 2 6 2" xfId="3631" xr:uid="{3B90EDE7-3E93-4EC8-896F-2604BB9A2A2B}"/>
    <cellStyle name="Note 5 2 6 2 2" xfId="25796" xr:uid="{EC41F120-8D68-4BDA-9F5A-B8663A90AAA8}"/>
    <cellStyle name="Note 5 2 6 2 3" xfId="25795" xr:uid="{540ADF71-B5AB-4F26-8DB8-E8F930BFAF8B}"/>
    <cellStyle name="Note 5 2 6 3" xfId="25797" xr:uid="{EAF2D5A9-C2AF-4617-A832-83F9EF71C020}"/>
    <cellStyle name="Note 5 2 6 3 2" xfId="25798" xr:uid="{8A7790DD-48CC-4DB6-A772-D4568AA21679}"/>
    <cellStyle name="Note 5 2 6 4" xfId="25799" xr:uid="{2CC34411-4B20-45D4-8EF0-CD50EAC5D22A}"/>
    <cellStyle name="Note 5 2 6 4 2" xfId="25800" xr:uid="{3D0611A7-8CFC-457C-94E2-1B68481065EF}"/>
    <cellStyle name="Note 5 2 6 5" xfId="25801" xr:uid="{8615B547-3B76-48AE-85F8-7C3C2A958A91}"/>
    <cellStyle name="Note 5 2 6 6" xfId="25802" xr:uid="{0B25A01C-A87C-4A97-86A2-826DE3A0A26E}"/>
    <cellStyle name="Note 5 2 6 7" xfId="25803" xr:uid="{CBFBD40A-9297-4B3C-B405-91B28862C9D2}"/>
    <cellStyle name="Note 5 2 6 8" xfId="7569" xr:uid="{6DD83627-5A0B-4A0E-8AEF-38A34085D1BE}"/>
    <cellStyle name="Note 5 2 7" xfId="3632" xr:uid="{A4BCC64F-97FD-4B9A-AAAB-1263BA48CDDE}"/>
    <cellStyle name="Note 5 2 7 2" xfId="3633" xr:uid="{A2372F8A-9907-4F28-9B41-F19CAC4192FF}"/>
    <cellStyle name="Note 5 2 7 2 2" xfId="25805" xr:uid="{D6D63124-3628-402B-B554-592FCB653C68}"/>
    <cellStyle name="Note 5 2 7 2 3" xfId="25804" xr:uid="{2BB013C4-B5C2-43AB-9F78-804084FCD59D}"/>
    <cellStyle name="Note 5 2 7 3" xfId="25806" xr:uid="{0A723D66-FE15-4AAE-AC0A-B0D659CF1DFC}"/>
    <cellStyle name="Note 5 2 7 3 2" xfId="25807" xr:uid="{9AB9DE52-A66F-4462-BB76-77AAE49CC678}"/>
    <cellStyle name="Note 5 2 7 4" xfId="25808" xr:uid="{D4E863E3-8947-41B8-96B8-8D41A3DAEE68}"/>
    <cellStyle name="Note 5 2 7 4 2" xfId="25809" xr:uid="{AA82A21E-5B37-4203-90CA-65839EE974CA}"/>
    <cellStyle name="Note 5 2 7 5" xfId="25810" xr:uid="{62AA8FF6-EAC0-4C15-AEA0-D95241FBD2F6}"/>
    <cellStyle name="Note 5 2 7 6" xfId="25811" xr:uid="{D0094DBD-7D10-400C-ACB2-1B8A9C715D5B}"/>
    <cellStyle name="Note 5 2 7 7" xfId="25812" xr:uid="{8F6D062F-A713-49B4-A2B5-A976AF32AB1B}"/>
    <cellStyle name="Note 5 2 7 8" xfId="7570" xr:uid="{6ADD02F6-C747-4DF5-9522-8055079B360F}"/>
    <cellStyle name="Note 5 2 8" xfId="3634" xr:uid="{8AB5D36F-F411-4020-A134-C2B5DF5EA37A}"/>
    <cellStyle name="Note 5 2 8 2" xfId="25814" xr:uid="{7AFE62B4-8774-4B7E-BFB1-46E86A59E296}"/>
    <cellStyle name="Note 5 2 8 3" xfId="25813" xr:uid="{2EC0FB4D-1523-40A1-80B2-B188CB391711}"/>
    <cellStyle name="Note 5 2 9" xfId="5463" xr:uid="{DECB2254-D0FD-4FAC-9818-7CA41D7EA5B0}"/>
    <cellStyle name="Note 5 2 9 2" xfId="25816" xr:uid="{EDE0F72E-A94A-4737-933B-1735BA807709}"/>
    <cellStyle name="Note 5 2 9 2 2" xfId="25817" xr:uid="{74607BDB-ADBD-4A8F-84C4-24FC60744832}"/>
    <cellStyle name="Note 5 2 9 3" xfId="25818" xr:uid="{1CE8808F-EA93-4D4B-9A27-28C48EB09DFE}"/>
    <cellStyle name="Note 5 2 9 4" xfId="25819" xr:uid="{FAE94512-85EB-4399-8BEC-1601334B9D9E}"/>
    <cellStyle name="Note 5 2 9 5" xfId="25815" xr:uid="{3C49204C-9E91-49FD-962B-07D2AD11286E}"/>
    <cellStyle name="Note 5 3" xfId="3635" xr:uid="{C28F6CA2-BA18-400C-BDFC-4C8CC0237103}"/>
    <cellStyle name="Note 5 3 10" xfId="5659" xr:uid="{1B3C91F1-F93F-486F-8C44-D176C62E34DF}"/>
    <cellStyle name="Note 5 3 10 2" xfId="25821" xr:uid="{0106F138-7A86-4139-B609-DE5B48F91FD7}"/>
    <cellStyle name="Note 5 3 10 3" xfId="25820" xr:uid="{2A09F4A6-E3A1-426B-9F86-2DA055DB3BDD}"/>
    <cellStyle name="Note 5 3 11" xfId="6045" xr:uid="{FC6059A2-5DEA-475E-8192-FA4F69205DD9}"/>
    <cellStyle name="Note 5 3 11 2" xfId="25822" xr:uid="{80046FAE-BF98-4755-99F5-3A8529451E5D}"/>
    <cellStyle name="Note 5 3 12" xfId="6223" xr:uid="{DE04ADCE-D721-4D3B-A53E-B9255BB5E677}"/>
    <cellStyle name="Note 5 3 13" xfId="25823" xr:uid="{AF054068-5EF1-4DA9-AE72-E27E2DE1D811}"/>
    <cellStyle name="Note 5 3 2" xfId="3636" xr:uid="{A1AA8D4B-C4AE-4219-ADCF-6B091657A159}"/>
    <cellStyle name="Note 5 3 2 2" xfId="3637" xr:uid="{F85DDE48-E5F0-4C33-9323-FE685D0477C0}"/>
    <cellStyle name="Note 5 3 2 2 2" xfId="25825" xr:uid="{49B6B750-1A80-4DF8-99E0-E7EEEC63DC79}"/>
    <cellStyle name="Note 5 3 2 2 2 2" xfId="25826" xr:uid="{7FEA8EBB-64CA-47D8-A1A5-37B973FA790B}"/>
    <cellStyle name="Note 5 3 2 2 3" xfId="25827" xr:uid="{BB351F43-8CCB-4453-BBF0-014C2355FABF}"/>
    <cellStyle name="Note 5 3 2 2 4" xfId="25824" xr:uid="{B87E847D-2C5C-4E5C-91F7-EDCAADA9B2B7}"/>
    <cellStyle name="Note 5 3 2 3" xfId="25828" xr:uid="{4ABBA96E-D3AA-49B9-9EF5-FE779841C939}"/>
    <cellStyle name="Note 5 3 2 3 2" xfId="25829" xr:uid="{8DABD3BE-9E0C-4E19-B596-88BA6FCB7A65}"/>
    <cellStyle name="Note 5 3 2 4" xfId="25830" xr:uid="{7AD8254E-8EC7-4D3D-B9B3-C1B281701A7F}"/>
    <cellStyle name="Note 5 3 2 4 2" xfId="25831" xr:uid="{C49EB527-8329-4D2E-AC70-6436DD847009}"/>
    <cellStyle name="Note 5 3 2 5" xfId="25832" xr:uid="{A38158DF-BD22-411C-B232-0B32F5EC018F}"/>
    <cellStyle name="Note 5 3 2 5 2" xfId="25833" xr:uid="{7FFFE1D6-6DF8-4D20-ACAF-FF0B27F885A9}"/>
    <cellStyle name="Note 5 3 2 6" xfId="25834" xr:uid="{7AA9341F-DAD0-4423-A27A-33CC487E82F1}"/>
    <cellStyle name="Note 5 3 2 7" xfId="25835" xr:uid="{83F4BAEA-07DC-4BE1-A322-CB6CC024ACD2}"/>
    <cellStyle name="Note 5 3 2 8" xfId="25836" xr:uid="{C8CD66CD-DD4E-4FDC-9FD9-93F3DEB76B78}"/>
    <cellStyle name="Note 5 3 2 9" xfId="7571" xr:uid="{DBAB9CBD-D495-4BE5-AD13-6E3C8E857A93}"/>
    <cellStyle name="Note 5 3 3" xfId="3638" xr:uid="{E6FC4FD4-5E1F-4BFD-ABBE-139AAB06061B}"/>
    <cellStyle name="Note 5 3 3 2" xfId="3639" xr:uid="{8BAC1117-709C-4393-ADE2-9C9477C6BFF6}"/>
    <cellStyle name="Note 5 3 3 2 2" xfId="25838" xr:uid="{A746E1E1-B291-47EC-B532-0BCD834A1199}"/>
    <cellStyle name="Note 5 3 3 2 2 2" xfId="25839" xr:uid="{1CA0F673-55A8-4883-BBB1-4813163DAF59}"/>
    <cellStyle name="Note 5 3 3 2 3" xfId="25840" xr:uid="{570BC3E4-C352-4DF6-BD48-2E8733B8A679}"/>
    <cellStyle name="Note 5 3 3 2 4" xfId="25837" xr:uid="{B283478E-0E74-40BC-B436-7EC38DF5B0FF}"/>
    <cellStyle name="Note 5 3 3 3" xfId="25841" xr:uid="{6A6F7651-FD67-414E-9399-C21A3D855B1E}"/>
    <cellStyle name="Note 5 3 3 3 2" xfId="25842" xr:uid="{C8AE7F6E-7C4E-43AA-B4D0-7999D282C3D5}"/>
    <cellStyle name="Note 5 3 3 4" xfId="25843" xr:uid="{13A654ED-768C-4678-8274-5B313D2277B7}"/>
    <cellStyle name="Note 5 3 3 4 2" xfId="25844" xr:uid="{76C9D178-548E-4656-9611-4DFE17F17F0D}"/>
    <cellStyle name="Note 5 3 3 5" xfId="25845" xr:uid="{C0F77660-5244-45F9-A7AC-F9DA2732859F}"/>
    <cellStyle name="Note 5 3 3 5 2" xfId="25846" xr:uid="{9EB103BE-10D9-4DFC-8641-675251664621}"/>
    <cellStyle name="Note 5 3 3 6" xfId="25847" xr:uid="{E61B001A-0851-47DC-837B-EAB4D59D1DE9}"/>
    <cellStyle name="Note 5 3 3 7" xfId="25848" xr:uid="{437D9EFD-9EDA-44F2-8569-72EE16360010}"/>
    <cellStyle name="Note 5 3 3 8" xfId="25849" xr:uid="{4E616A04-5351-452B-B7DE-C2058315BC2F}"/>
    <cellStyle name="Note 5 3 3 9" xfId="7572" xr:uid="{00C8C18B-2A8F-4C6D-9516-806D231F94EE}"/>
    <cellStyle name="Note 5 3 4" xfId="3640" xr:uid="{8D25036E-580F-42D8-BDB7-A54F956D6E09}"/>
    <cellStyle name="Note 5 3 4 2" xfId="3641" xr:uid="{A1FBEE02-0A57-4667-86BE-17DB15C93968}"/>
    <cellStyle name="Note 5 3 4 2 2" xfId="25851" xr:uid="{9C2738C3-D08C-4AFD-8078-460F23852479}"/>
    <cellStyle name="Note 5 3 4 2 2 2" xfId="25852" xr:uid="{64FA1DD3-EFDF-46CA-BFFD-64099FF6BC59}"/>
    <cellStyle name="Note 5 3 4 2 3" xfId="25853" xr:uid="{E6E8F3E4-C957-4FAC-BCD2-6FE4AD8EE263}"/>
    <cellStyle name="Note 5 3 4 2 4" xfId="25850" xr:uid="{CC792A65-2928-41F7-BBF4-DA0ECA733110}"/>
    <cellStyle name="Note 5 3 4 3" xfId="25854" xr:uid="{CDC10BDD-FB0E-43EE-B822-B95DD0EA8DED}"/>
    <cellStyle name="Note 5 3 4 3 2" xfId="25855" xr:uid="{06939373-207D-465E-BECB-4714E7DA15E6}"/>
    <cellStyle name="Note 5 3 4 4" xfId="25856" xr:uid="{5166D337-1C5C-485E-8CDA-8FB750E67761}"/>
    <cellStyle name="Note 5 3 4 4 2" xfId="25857" xr:uid="{1F7A9888-6A02-407E-997E-5782225EC967}"/>
    <cellStyle name="Note 5 3 4 5" xfId="25858" xr:uid="{F8B0CD20-1677-4C08-9416-DF0CF364920C}"/>
    <cellStyle name="Note 5 3 4 5 2" xfId="25859" xr:uid="{5C704B76-3DEB-43EB-816F-BB1A8CDD5414}"/>
    <cellStyle name="Note 5 3 4 6" xfId="25860" xr:uid="{48C49023-EBCE-4D51-AB73-B4C0D7F129D7}"/>
    <cellStyle name="Note 5 3 4 7" xfId="25861" xr:uid="{E25DB107-AC4D-418E-801F-0B6F2A511362}"/>
    <cellStyle name="Note 5 3 4 8" xfId="25862" xr:uid="{D899FE86-8CB4-4020-901D-5545CE2AF8AE}"/>
    <cellStyle name="Note 5 3 4 9" xfId="7573" xr:uid="{10B2E66A-12B6-40B3-9823-B42285DEDDA3}"/>
    <cellStyle name="Note 5 3 5" xfId="3642" xr:uid="{8C6641CF-E128-4E63-BD81-CD5EEF5124DC}"/>
    <cellStyle name="Note 5 3 5 2" xfId="3643" xr:uid="{046DA4A5-FE07-4F61-BAE7-256B923C8B94}"/>
    <cellStyle name="Note 5 3 5 2 2" xfId="25864" xr:uid="{089A9513-A4B0-47C4-A913-F6B8E7B97425}"/>
    <cellStyle name="Note 5 3 5 2 3" xfId="25863" xr:uid="{B367960D-E29B-4BB1-AB41-3FACAA652A05}"/>
    <cellStyle name="Note 5 3 5 3" xfId="25865" xr:uid="{1BC2B5BB-272C-40D6-A182-08B4113B1E93}"/>
    <cellStyle name="Note 5 3 5 3 2" xfId="25866" xr:uid="{48B779EC-8FB7-4201-AD18-0CB33897ED2F}"/>
    <cellStyle name="Note 5 3 5 4" xfId="25867" xr:uid="{04DA4B96-23D9-4FD7-A8A3-DCB9A576D9B3}"/>
    <cellStyle name="Note 5 3 5 4 2" xfId="25868" xr:uid="{710E9489-5ABC-4803-AD44-0D1F997AF29D}"/>
    <cellStyle name="Note 5 3 5 5" xfId="25869" xr:uid="{7A13AFC2-9A66-4983-8943-97DC7816254F}"/>
    <cellStyle name="Note 5 3 5 6" xfId="25870" xr:uid="{05F3FE18-1760-4384-B19D-D832788C2639}"/>
    <cellStyle name="Note 5 3 5 7" xfId="25871" xr:uid="{DAA0B5F3-C533-48CB-B1E7-D3B24BD5B906}"/>
    <cellStyle name="Note 5 3 5 8" xfId="7574" xr:uid="{8D645981-B01F-42F4-B09D-8D077B8ED748}"/>
    <cellStyle name="Note 5 3 6" xfId="3644" xr:uid="{2A90BA13-4847-4AE1-92E7-DC8E429B162A}"/>
    <cellStyle name="Note 5 3 6 2" xfId="3645" xr:uid="{EB52CCB7-1C2B-4290-A7DA-D85849375050}"/>
    <cellStyle name="Note 5 3 6 2 2" xfId="25873" xr:uid="{94E0B055-9F67-4E37-92A1-CACCF52CB276}"/>
    <cellStyle name="Note 5 3 6 2 3" xfId="25872" xr:uid="{077CDAC2-45DF-442D-95CB-C6864811E80A}"/>
    <cellStyle name="Note 5 3 6 3" xfId="25874" xr:uid="{E1F81C48-4A5B-40D7-8D76-B3B0593DC9FB}"/>
    <cellStyle name="Note 5 3 6 3 2" xfId="25875" xr:uid="{DBF4560D-2FAC-4794-9762-267FCA9713F5}"/>
    <cellStyle name="Note 5 3 6 4" xfId="25876" xr:uid="{2BD4E508-32E9-4D3E-9FB5-D215C2F58472}"/>
    <cellStyle name="Note 5 3 6 4 2" xfId="25877" xr:uid="{D2A36946-15DD-4E31-A0C1-1E9ECB41901B}"/>
    <cellStyle name="Note 5 3 6 5" xfId="25878" xr:uid="{43FE8826-91F9-4ADD-A032-3AC87297DD7E}"/>
    <cellStyle name="Note 5 3 6 6" xfId="25879" xr:uid="{EC75DB0E-AB9B-41FA-A13B-B8675953BEDD}"/>
    <cellStyle name="Note 5 3 6 7" xfId="25880" xr:uid="{72A584CC-0B78-4EF4-9BA6-4C10D2C9006A}"/>
    <cellStyle name="Note 5 3 6 8" xfId="7575" xr:uid="{7505C8C4-8E75-48B6-8222-F8E8F3EC6838}"/>
    <cellStyle name="Note 5 3 7" xfId="3646" xr:uid="{B9AACFE5-3CC6-490C-84EB-6D2AD8D40B02}"/>
    <cellStyle name="Note 5 3 7 2" xfId="3647" xr:uid="{088AB6FC-2DF8-4A69-97C1-3D18B51FA139}"/>
    <cellStyle name="Note 5 3 7 2 2" xfId="25882" xr:uid="{BA32A062-D139-4722-9FE0-3EAB689C520C}"/>
    <cellStyle name="Note 5 3 7 2 3" xfId="25881" xr:uid="{B65C9461-C47B-4B05-B2C9-FA82A6864433}"/>
    <cellStyle name="Note 5 3 7 3" xfId="25883" xr:uid="{99119B9A-C9AA-4C68-A574-1488179760CC}"/>
    <cellStyle name="Note 5 3 7 3 2" xfId="25884" xr:uid="{15B2DABA-2F28-461B-B3ED-BAFF0C9E17FF}"/>
    <cellStyle name="Note 5 3 7 4" xfId="25885" xr:uid="{ADBAC5C0-5ACE-448E-AD9E-ED13E91195D8}"/>
    <cellStyle name="Note 5 3 7 4 2" xfId="25886" xr:uid="{9F3C86CD-BF6F-41E8-8136-2AA47F512948}"/>
    <cellStyle name="Note 5 3 7 5" xfId="25887" xr:uid="{E51274CC-8E2C-4C53-8865-54FC5DE1928A}"/>
    <cellStyle name="Note 5 3 7 6" xfId="25888" xr:uid="{87C78391-1EE5-4B2C-B8A8-27649E0AD13C}"/>
    <cellStyle name="Note 5 3 7 7" xfId="25889" xr:uid="{C4F74C4B-4D5A-4BD0-B87A-C335A20669E1}"/>
    <cellStyle name="Note 5 3 7 8" xfId="7576" xr:uid="{2493E44C-C6D6-4BEE-A0CC-E1B4D6429535}"/>
    <cellStyle name="Note 5 3 8" xfId="3648" xr:uid="{F73FD3EF-CAA7-43ED-AD8E-6834ED38295C}"/>
    <cellStyle name="Note 5 3 8 2" xfId="25891" xr:uid="{1E05D1BD-7E68-439A-BE10-D3B701F9F310}"/>
    <cellStyle name="Note 5 3 8 3" xfId="25890" xr:uid="{E7BA6645-AD14-41CC-B998-8CAB62E0B38F}"/>
    <cellStyle name="Note 5 3 9" xfId="5464" xr:uid="{27B2BF80-29D4-4F27-A9EB-1C471831DBBF}"/>
    <cellStyle name="Note 5 3 9 2" xfId="25893" xr:uid="{52D6ACD1-858D-4561-8B09-EDD35F5F181C}"/>
    <cellStyle name="Note 5 3 9 2 2" xfId="25894" xr:uid="{571DD353-4C41-413E-9402-46F789729E6D}"/>
    <cellStyle name="Note 5 3 9 3" xfId="25895" xr:uid="{A6A38033-986C-4B41-8C74-19832E1D068D}"/>
    <cellStyle name="Note 5 3 9 4" xfId="25896" xr:uid="{08B44D97-F77B-4019-9537-D58651B6DB92}"/>
    <cellStyle name="Note 5 3 9 5" xfId="25892" xr:uid="{93E59979-F62D-4F4C-A592-AF6372EFD25A}"/>
    <cellStyle name="Note 5 4" xfId="3649" xr:uid="{E7A9074F-99AA-4ED7-BEF9-0E8C52139BB2}"/>
    <cellStyle name="Note 5 4 2" xfId="3650" xr:uid="{AA381480-3A00-4E8D-94B8-777A3268AFA1}"/>
    <cellStyle name="Note 5 4 2 2" xfId="25898" xr:uid="{9A940BC3-D55A-498B-96C2-04232D843196}"/>
    <cellStyle name="Note 5 4 2 2 2" xfId="25899" xr:uid="{85219E6A-58B3-4B40-AF36-9E207D6FA9AC}"/>
    <cellStyle name="Note 5 4 2 3" xfId="25900" xr:uid="{3212FE9B-E82D-4D99-A87C-A8E34B46659E}"/>
    <cellStyle name="Note 5 4 2 4" xfId="25897" xr:uid="{653097D1-4B23-4AA6-BB14-585D2B153C15}"/>
    <cellStyle name="Note 5 4 3" xfId="25901" xr:uid="{C171BF9C-2143-4DDD-9B59-CEF6C4E440DB}"/>
    <cellStyle name="Note 5 4 3 2" xfId="25902" xr:uid="{8B0A882A-60B8-437B-AB29-B5A29B65B6A3}"/>
    <cellStyle name="Note 5 4 4" xfId="25903" xr:uid="{9FE754A8-52B1-472F-B151-4D2C123BF479}"/>
    <cellStyle name="Note 5 4 4 2" xfId="25904" xr:uid="{3EF3624A-A0D0-4DE8-A682-969575B775A4}"/>
    <cellStyle name="Note 5 4 5" xfId="25905" xr:uid="{526E504A-F9E6-4F30-8712-651405DC7DBA}"/>
    <cellStyle name="Note 5 4 5 2" xfId="25906" xr:uid="{E0BEBCFE-E30A-4E55-8D9E-F996E258CAEF}"/>
    <cellStyle name="Note 5 4 6" xfId="25907" xr:uid="{5FD91E73-940A-489A-A0E0-4CE0234E3A6C}"/>
    <cellStyle name="Note 5 4 7" xfId="25908" xr:uid="{E51910FC-9D49-47B1-8C00-ADDD5B6A6A37}"/>
    <cellStyle name="Note 5 4 8" xfId="25909" xr:uid="{8E9FE586-1F88-46E2-A262-568D0A1981FE}"/>
    <cellStyle name="Note 5 4 9" xfId="7577" xr:uid="{9D63B635-BBF9-49F5-B9B9-005FB8E66B0E}"/>
    <cellStyle name="Note 5 5" xfId="3651" xr:uid="{08945EF3-F787-4FC2-947A-D1F1E927ADAC}"/>
    <cellStyle name="Note 5 5 2" xfId="3652" xr:uid="{5515704A-D6A9-47E9-B4B7-7901B241EA6E}"/>
    <cellStyle name="Note 5 5 2 2" xfId="25911" xr:uid="{A37AB32A-D2D0-479C-AFB1-BF86B9432590}"/>
    <cellStyle name="Note 5 5 2 2 2" xfId="25912" xr:uid="{DBC76288-239E-4E33-9F34-444FFDF94711}"/>
    <cellStyle name="Note 5 5 2 3" xfId="25913" xr:uid="{34651FE5-6CDA-4729-9918-670C4D4C0F6A}"/>
    <cellStyle name="Note 5 5 2 4" xfId="25910" xr:uid="{5E1ED7E3-4153-4CF0-8704-A9257B50DA79}"/>
    <cellStyle name="Note 5 5 3" xfId="25914" xr:uid="{3B0650FE-313A-46A0-B570-2EB45F97181C}"/>
    <cellStyle name="Note 5 5 3 2" xfId="25915" xr:uid="{9763146D-2F8E-4D3E-A135-A184A1FCB4E8}"/>
    <cellStyle name="Note 5 5 4" xfId="25916" xr:uid="{6EB36542-5099-4512-9370-0605466D4273}"/>
    <cellStyle name="Note 5 5 4 2" xfId="25917" xr:uid="{C879BD7C-F8AE-4833-848D-E7668AB2AA2A}"/>
    <cellStyle name="Note 5 5 5" xfId="25918" xr:uid="{7D38BF45-EB67-487E-9EB5-C87FC6D3E6CA}"/>
    <cellStyle name="Note 5 5 5 2" xfId="25919" xr:uid="{D9FA3FC0-0C21-43BB-B1B5-50555A20E766}"/>
    <cellStyle name="Note 5 5 6" xfId="25920" xr:uid="{11B98399-8850-4749-A121-C0BEEC85C85A}"/>
    <cellStyle name="Note 5 5 7" xfId="25921" xr:uid="{E49E7A67-4494-473C-AA2F-879236696DA1}"/>
    <cellStyle name="Note 5 5 8" xfId="25922" xr:uid="{F9D76CEF-4313-41BF-8FF8-2CA2E0D7C85D}"/>
    <cellStyle name="Note 5 5 9" xfId="7578" xr:uid="{0473505F-FD7F-4403-863B-7F55293F3924}"/>
    <cellStyle name="Note 5 6" xfId="3653" xr:uid="{012D3459-5DD0-43B1-9385-FC23A0CB09B4}"/>
    <cellStyle name="Note 5 6 2" xfId="3654" xr:uid="{646BEA35-83C4-48E2-A9AB-FE32933EF2CF}"/>
    <cellStyle name="Note 5 6 2 2" xfId="25924" xr:uid="{01610702-A8C9-40D9-A7E7-F3850D1D3343}"/>
    <cellStyle name="Note 5 6 2 2 2" xfId="25925" xr:uid="{88B3353D-E0E9-4EA4-994B-51A230ABD05C}"/>
    <cellStyle name="Note 5 6 2 3" xfId="25926" xr:uid="{DC2BE672-2065-4F21-8755-D315863CB537}"/>
    <cellStyle name="Note 5 6 2 4" xfId="25923" xr:uid="{B45C30D5-C542-45BF-B606-4E75521E4102}"/>
    <cellStyle name="Note 5 6 3" xfId="25927" xr:uid="{54E79647-27B2-4127-8449-38BEEDD831C0}"/>
    <cellStyle name="Note 5 6 3 2" xfId="25928" xr:uid="{344F4DBD-5ADE-474F-920C-04B39011DDDB}"/>
    <cellStyle name="Note 5 6 4" xfId="25929" xr:uid="{C1DEE230-CB21-443E-84AA-7C72F4D41102}"/>
    <cellStyle name="Note 5 6 4 2" xfId="25930" xr:uid="{E1D91F32-9C01-424A-822A-2B9DADC5A565}"/>
    <cellStyle name="Note 5 6 5" xfId="25931" xr:uid="{C9B18A8C-F3BC-4FC8-B963-8BC10F7BE9D6}"/>
    <cellStyle name="Note 5 6 5 2" xfId="25932" xr:uid="{236BDC26-852A-4B5B-97BF-DFD9915D83EE}"/>
    <cellStyle name="Note 5 6 6" xfId="25933" xr:uid="{4CC47B37-FCAD-42C4-9384-E90E63A1935C}"/>
    <cellStyle name="Note 5 6 7" xfId="25934" xr:uid="{70451320-2B76-48B1-96AD-E66525822193}"/>
    <cellStyle name="Note 5 6 8" xfId="25935" xr:uid="{655F5768-07F7-40AE-A284-CC7B919694E5}"/>
    <cellStyle name="Note 5 6 9" xfId="7579" xr:uid="{8658FCD4-A285-4A22-9249-2FF56DE9F381}"/>
    <cellStyle name="Note 5 7" xfId="3655" xr:uid="{44A98EC3-4845-45AD-835A-52EA0F90AE7C}"/>
    <cellStyle name="Note 5 7 2" xfId="3656" xr:uid="{5394D611-BB83-48FE-86CD-19E69EFAAB83}"/>
    <cellStyle name="Note 5 7 2 2" xfId="25937" xr:uid="{685F6B69-972D-4203-899D-5DF5A984D7AA}"/>
    <cellStyle name="Note 5 7 2 3" xfId="25936" xr:uid="{373331EC-50DF-4246-A673-A212B06D6DD3}"/>
    <cellStyle name="Note 5 7 3" xfId="25938" xr:uid="{D768C79C-E738-46AB-BE05-C99945E36D21}"/>
    <cellStyle name="Note 5 7 3 2" xfId="25939" xr:uid="{FBD2CD0C-581F-4A38-872E-2F1DD079B40F}"/>
    <cellStyle name="Note 5 7 4" xfId="25940" xr:uid="{B8A1D697-8AD4-48E0-BB23-365D47E5C48C}"/>
    <cellStyle name="Note 5 7 4 2" xfId="25941" xr:uid="{71F1279E-4C2F-4995-8BF8-005AEB3C6F6C}"/>
    <cellStyle name="Note 5 7 5" xfId="25942" xr:uid="{E9ED45BE-AC76-4035-8A39-5813EB6D8B20}"/>
    <cellStyle name="Note 5 7 6" xfId="25943" xr:uid="{2A6825F1-5175-402F-A855-C3AA91FD94A8}"/>
    <cellStyle name="Note 5 7 7" xfId="25944" xr:uid="{7EAA1476-461F-4BE9-855B-301006E8833C}"/>
    <cellStyle name="Note 5 7 8" xfId="7580" xr:uid="{58735012-772F-462B-B471-D4BA40AFF00A}"/>
    <cellStyle name="Note 5 8" xfId="3657" xr:uid="{B011A6A0-27B2-413E-85AA-13D3C227E525}"/>
    <cellStyle name="Note 5 8 2" xfId="3658" xr:uid="{CAE44E23-E4AC-47D0-8020-63907AC072A0}"/>
    <cellStyle name="Note 5 8 2 2" xfId="25946" xr:uid="{593C362D-3DA2-475D-897C-ABF0C139E135}"/>
    <cellStyle name="Note 5 8 2 3" xfId="25945" xr:uid="{7447C8EB-7712-43CC-BE8E-AEA047CD38B8}"/>
    <cellStyle name="Note 5 8 3" xfId="25947" xr:uid="{266C355C-DD44-4C43-86A0-7EE822773E91}"/>
    <cellStyle name="Note 5 8 3 2" xfId="25948" xr:uid="{E662F8F6-F7C9-4A77-A392-31CE82358EB5}"/>
    <cellStyle name="Note 5 8 4" xfId="25949" xr:uid="{D9B075D4-2A3C-431D-85CA-95CF5303867B}"/>
    <cellStyle name="Note 5 8 4 2" xfId="25950" xr:uid="{4043110F-B859-4BB3-B857-C3A423B0A3A8}"/>
    <cellStyle name="Note 5 8 5" xfId="25951" xr:uid="{F7C78785-3F6A-4AB1-9FFE-C450C02651BE}"/>
    <cellStyle name="Note 5 8 6" xfId="25952" xr:uid="{9DC9F885-B0FD-4765-A405-4AEEA69C1094}"/>
    <cellStyle name="Note 5 8 7" xfId="25953" xr:uid="{B52F6A4D-52F9-45B2-8224-FCC76DF2276B}"/>
    <cellStyle name="Note 5 8 8" xfId="7581" xr:uid="{63F94AED-F52B-4F5D-8787-FF8705D2D915}"/>
    <cellStyle name="Note 5 9" xfId="3659" xr:uid="{33290A3E-1F03-4F71-BC0E-0F3E40F2A0F0}"/>
    <cellStyle name="Note 5 9 2" xfId="3660" xr:uid="{C9A740D7-9A0C-48FC-B9E8-6D793942A919}"/>
    <cellStyle name="Note 5 9 2 2" xfId="25955" xr:uid="{765E5E25-4D94-459C-B492-464668FDC20C}"/>
    <cellStyle name="Note 5 9 2 3" xfId="25954" xr:uid="{BE18CD3D-3CB0-4DCF-BD95-6234BD3AF325}"/>
    <cellStyle name="Note 5 9 3" xfId="25956" xr:uid="{D70D4FCC-B0F0-485F-A5F9-8845AF4B3027}"/>
    <cellStyle name="Note 5 9 3 2" xfId="25957" xr:uid="{7B4DB44E-7E80-4EAC-8DE7-07A5A0282484}"/>
    <cellStyle name="Note 5 9 4" xfId="25958" xr:uid="{DE67C1FE-F165-4E04-886D-EED93DB66439}"/>
    <cellStyle name="Note 5 9 4 2" xfId="25959" xr:uid="{20699784-0BB8-4C33-AC96-01318424D805}"/>
    <cellStyle name="Note 5 9 5" xfId="25960" xr:uid="{29F2655B-1B1D-47D3-97FA-5B5B063C2BD8}"/>
    <cellStyle name="Note 5 9 6" xfId="25961" xr:uid="{85B0984F-C716-4094-BC92-7D20CD2A9AAD}"/>
    <cellStyle name="Note 5 9 7" xfId="25962" xr:uid="{8F4F93FD-9694-4700-8059-19F42AE39A5F}"/>
    <cellStyle name="Note 5 9 8" xfId="7582" xr:uid="{27989FA0-4000-4FE6-96AB-4D3335B10001}"/>
    <cellStyle name="Note 50" xfId="3661" xr:uid="{E42ACA0C-CA2C-4673-B288-D8BF10DF3B6A}"/>
    <cellStyle name="Note 50 2" xfId="3662" xr:uid="{9A522F8E-228E-4BE0-9F15-64D416167202}"/>
    <cellStyle name="Note 50 2 2" xfId="25964" xr:uid="{E2CE19A1-C1B7-42CF-AF03-91BE34DF769F}"/>
    <cellStyle name="Note 50 2 3" xfId="25963" xr:uid="{1B0656CD-6C87-4DBF-9186-185454EB585A}"/>
    <cellStyle name="Note 50 3" xfId="25965" xr:uid="{1A5F4410-61A7-4CD8-8164-41AFD4386366}"/>
    <cellStyle name="Note 50 4" xfId="25966" xr:uid="{FF2F8CF8-382E-4B91-A5EF-E9A80C5696A3}"/>
    <cellStyle name="Note 50 5" xfId="25967" xr:uid="{CD97221D-C0F7-4105-B718-ADB0A8EB8088}"/>
    <cellStyle name="Note 50 6" xfId="7583" xr:uid="{BFA455DF-0F4E-4100-9CD4-86023190C463}"/>
    <cellStyle name="Note 51" xfId="3663" xr:uid="{92455F6B-02E5-40E1-B7AB-20D7E5F17E46}"/>
    <cellStyle name="Note 51 2" xfId="3664" xr:uid="{D9B5EBFE-0B96-4971-BF6D-F0A1F9A538F0}"/>
    <cellStyle name="Note 51 2 2" xfId="25969" xr:uid="{5BE14849-F94E-4CCE-BB38-045F8939C526}"/>
    <cellStyle name="Note 51 2 3" xfId="25968" xr:uid="{77BB7AFA-F775-4F64-8818-1BD026A25C1E}"/>
    <cellStyle name="Note 51 3" xfId="25970" xr:uid="{CD690856-D9C0-4C32-A0EA-7AA5BB0F5722}"/>
    <cellStyle name="Note 51 4" xfId="25971" xr:uid="{F4E04515-BB7B-4D7E-AEF4-178E6837A1D1}"/>
    <cellStyle name="Note 51 5" xfId="25972" xr:uid="{BEF18295-96F3-4DE0-803A-5EB7BF2725C8}"/>
    <cellStyle name="Note 51 6" xfId="7584" xr:uid="{6F4CFB0E-CD29-42FB-948F-A407902F26E2}"/>
    <cellStyle name="Note 52" xfId="3665" xr:uid="{A186C58A-3422-4F39-8363-69641F22C277}"/>
    <cellStyle name="Note 52 2" xfId="3666" xr:uid="{4913C589-6A27-49C1-BA38-1A50CB141570}"/>
    <cellStyle name="Note 52 2 2" xfId="25974" xr:uid="{722FE8ED-4869-4ABC-B31B-01FFD8868354}"/>
    <cellStyle name="Note 52 2 3" xfId="25973" xr:uid="{8D793563-6FE8-4B58-8B27-043496E2B741}"/>
    <cellStyle name="Note 52 3" xfId="25975" xr:uid="{B4820232-B6E4-4A3E-B49C-4F217CE33592}"/>
    <cellStyle name="Note 52 4" xfId="25976" xr:uid="{F5F17138-7639-4B4B-A51D-1C2ED608D871}"/>
    <cellStyle name="Note 52 5" xfId="25977" xr:uid="{0A983C62-F160-4A05-89BE-9F9102B5C855}"/>
    <cellStyle name="Note 52 6" xfId="7585" xr:uid="{8414214E-8A21-4300-A6C9-647F3059EF33}"/>
    <cellStyle name="Note 53" xfId="3667" xr:uid="{5B95489B-5190-47B0-9325-0F48BB273AEC}"/>
    <cellStyle name="Note 53 2" xfId="3668" xr:uid="{0CAD6450-B4C9-4076-892E-8F4B8CC85B1F}"/>
    <cellStyle name="Note 53 2 2" xfId="25979" xr:uid="{EB60FF31-809B-4ED2-B4B3-9A9EEC489C25}"/>
    <cellStyle name="Note 53 2 3" xfId="25978" xr:uid="{22F80238-8553-46E0-9374-8A5C01E027C5}"/>
    <cellStyle name="Note 53 3" xfId="25980" xr:uid="{CEC25EE9-D898-42B3-89E7-3AE740A03C8D}"/>
    <cellStyle name="Note 53 4" xfId="25981" xr:uid="{B08DD80A-B960-4C0A-9E39-5EE75288A353}"/>
    <cellStyle name="Note 53 5" xfId="25982" xr:uid="{0B9EC428-96DB-44A4-992A-F873A64BE023}"/>
    <cellStyle name="Note 53 6" xfId="7586" xr:uid="{EC39115F-F2CF-4B95-B2F5-A83EDF4EF6E7}"/>
    <cellStyle name="Note 54" xfId="3669" xr:uid="{87639DBF-2832-45B0-8F05-CCAB996C3618}"/>
    <cellStyle name="Note 54 2" xfId="3670" xr:uid="{BD308D42-0406-4080-B8F7-DD8F29C97C4C}"/>
    <cellStyle name="Note 54 2 2" xfId="25984" xr:uid="{1D9AA42D-9FE8-45BE-BE8B-B5A4DC37E172}"/>
    <cellStyle name="Note 54 2 3" xfId="25983" xr:uid="{379BDF13-116F-43E5-AE4C-38D9BF5AF23E}"/>
    <cellStyle name="Note 54 3" xfId="25985" xr:uid="{DDEEB93C-DEF3-44D6-B434-256D0C65BC91}"/>
    <cellStyle name="Note 54 4" xfId="25986" xr:uid="{C5199816-3C64-4F91-8EF1-D1EDC53D1C4F}"/>
    <cellStyle name="Note 54 5" xfId="25987" xr:uid="{A1E27996-8D90-425D-887F-BB6199EE0088}"/>
    <cellStyle name="Note 54 6" xfId="7587" xr:uid="{DAC3CEEB-7550-4438-BE35-35690BEC8F47}"/>
    <cellStyle name="Note 55" xfId="3671" xr:uid="{BC4F7293-226B-4E17-86F1-3E62A8456A6F}"/>
    <cellStyle name="Note 55 2" xfId="25989" xr:uid="{4C614C1F-8D59-4545-93C2-C41F795D67FB}"/>
    <cellStyle name="Note 55 3" xfId="25988" xr:uid="{CDA62E80-4482-46A9-8811-0532034F7F30}"/>
    <cellStyle name="Note 56" xfId="25990" xr:uid="{F95C98EB-3D4D-4335-9E24-0A603E6A9A77}"/>
    <cellStyle name="Note 57" xfId="25991" xr:uid="{2B1E5E76-26DE-4AD4-A0E6-317DEEB7DAD2}"/>
    <cellStyle name="Note 58" xfId="25992" xr:uid="{DA51CFDC-1832-4810-B36F-56AB2560C778}"/>
    <cellStyle name="Note 6" xfId="3672" xr:uid="{A8DDBFC6-3EB5-4CBD-A839-17BD4ECF575F}"/>
    <cellStyle name="Note 6 10" xfId="5660" xr:uid="{554B2D7F-53A0-4A84-89C8-7CD62DD044F0}"/>
    <cellStyle name="Note 6 10 2" xfId="25993" xr:uid="{C0DEE626-C0E1-4F04-9C32-A94D338FE427}"/>
    <cellStyle name="Note 6 11" xfId="6046" xr:uid="{34961446-0E04-4DC5-89AD-259926242CD0}"/>
    <cellStyle name="Note 6 11 2" xfId="25994" xr:uid="{F346FEF3-81A3-4B0C-847D-8D5BE2CD24C9}"/>
    <cellStyle name="Note 6 12" xfId="6224" xr:uid="{CA64B315-0455-4C64-BB2A-05FFD72882D0}"/>
    <cellStyle name="Note 6 12 2" xfId="25995" xr:uid="{6ABD00F1-922C-4472-99EE-E861A5F92336}"/>
    <cellStyle name="Note 6 2" xfId="3673" xr:uid="{E19A7DD4-CDF5-4248-BD83-6C26A044CD15}"/>
    <cellStyle name="Note 6 2 2" xfId="3674" xr:uid="{CB9015DB-5082-426E-8F8D-7C05D975FDB6}"/>
    <cellStyle name="Note 6 2 2 2" xfId="25997" xr:uid="{65C232F1-733D-4F77-8DAD-76974E9D7F8F}"/>
    <cellStyle name="Note 6 2 2 2 2" xfId="25998" xr:uid="{C7D6028A-7322-4A5A-BD10-DBFAC9FD0AE6}"/>
    <cellStyle name="Note 6 2 2 3" xfId="25999" xr:uid="{5AAC15B5-95F2-4C09-A831-55FC2705CDD4}"/>
    <cellStyle name="Note 6 2 2 4" xfId="25996" xr:uid="{64F3A131-470D-4AB3-A304-096F5FE76B0E}"/>
    <cellStyle name="Note 6 2 3" xfId="26000" xr:uid="{833D18F3-6061-4041-B7DA-58E50370E2C3}"/>
    <cellStyle name="Note 6 2 3 2" xfId="26001" xr:uid="{D8F28BD7-8DD6-47BD-9AEE-61B1E40DD9C3}"/>
    <cellStyle name="Note 6 2 4" xfId="26002" xr:uid="{2B7F526D-44F0-4D4F-93F7-DD4B8AD3E751}"/>
    <cellStyle name="Note 6 2 4 2" xfId="26003" xr:uid="{C15E6693-32F7-4362-ADDB-7D434AE9BCAB}"/>
    <cellStyle name="Note 6 2 5" xfId="26004" xr:uid="{95849ABA-3383-4977-8912-350530C440A3}"/>
    <cellStyle name="Note 6 2 5 2" xfId="26005" xr:uid="{71F4FAD8-896C-4C12-A548-A151962337F4}"/>
    <cellStyle name="Note 6 2 6" xfId="26006" xr:uid="{4145E592-DA90-4939-A145-4477E9C57C50}"/>
    <cellStyle name="Note 6 2 7" xfId="26007" xr:uid="{C704B277-B060-494D-96A5-D771E8E22348}"/>
    <cellStyle name="Note 6 2 8" xfId="26008" xr:uid="{7369B3B8-6D86-41D5-AD35-237F9151BEE4}"/>
    <cellStyle name="Note 6 2 9" xfId="7588" xr:uid="{77A7B265-FED5-4D40-AA10-F08BB8B07D4A}"/>
    <cellStyle name="Note 6 3" xfId="3675" xr:uid="{5B2E48A7-BC4D-48A7-BAC8-E7DDA660AC98}"/>
    <cellStyle name="Note 6 3 2" xfId="3676" xr:uid="{40C35C9B-D6F8-43AE-A2A3-5E50763B85D3}"/>
    <cellStyle name="Note 6 3 2 2" xfId="26010" xr:uid="{11251E8C-0178-48F5-8E97-F9BF17641AFB}"/>
    <cellStyle name="Note 6 3 2 2 2" xfId="26011" xr:uid="{2826DF9E-AD17-4C58-B7A1-038278C3554F}"/>
    <cellStyle name="Note 6 3 2 3" xfId="26012" xr:uid="{05195572-E339-4A89-9392-963B6BA35ED6}"/>
    <cellStyle name="Note 6 3 2 4" xfId="26009" xr:uid="{8E4B8D91-367C-4C1A-9A2B-8947CE3E144B}"/>
    <cellStyle name="Note 6 3 3" xfId="26013" xr:uid="{76F9701C-D289-47C5-BABF-63C5EAA578B4}"/>
    <cellStyle name="Note 6 3 3 2" xfId="26014" xr:uid="{0C74E5BD-FA93-4B75-8187-6736EFBE70A5}"/>
    <cellStyle name="Note 6 3 4" xfId="26015" xr:uid="{5B82CE7F-6448-4F65-B979-578857FE3040}"/>
    <cellStyle name="Note 6 3 4 2" xfId="26016" xr:uid="{165E5E43-65F6-4D4F-B0C1-09D1AF2BA1E9}"/>
    <cellStyle name="Note 6 3 5" xfId="26017" xr:uid="{50860667-5BBC-44E3-B1A8-D58D23187DCE}"/>
    <cellStyle name="Note 6 3 5 2" xfId="26018" xr:uid="{8EE2907A-A628-4E91-B091-34899CA1DB0C}"/>
    <cellStyle name="Note 6 3 6" xfId="26019" xr:uid="{3B9A6575-73C2-443F-BBDD-0A492BCBD318}"/>
    <cellStyle name="Note 6 3 7" xfId="26020" xr:uid="{5C7CD33F-FB0B-402A-9788-720C75033010}"/>
    <cellStyle name="Note 6 3 8" xfId="26021" xr:uid="{D287C6CD-25E5-4804-81FB-FF8219F74E36}"/>
    <cellStyle name="Note 6 3 9" xfId="7589" xr:uid="{9BF7A1F8-369C-4C47-A1E3-351D5103B6D2}"/>
    <cellStyle name="Note 6 4" xfId="3677" xr:uid="{9A139772-603D-4E09-B35B-734E0FEE0497}"/>
    <cellStyle name="Note 6 4 2" xfId="3678" xr:uid="{2648376F-25F7-4A4B-B526-1EFEAC8DBC5B}"/>
    <cellStyle name="Note 6 4 2 2" xfId="26023" xr:uid="{DAFCDA34-A984-47BD-9125-FEA8CDA6E99D}"/>
    <cellStyle name="Note 6 4 2 2 2" xfId="26024" xr:uid="{B9EEC701-C75B-40F0-BC65-F5221C70A5A6}"/>
    <cellStyle name="Note 6 4 2 3" xfId="26025" xr:uid="{48FFA1FC-4FBF-46E3-995C-1E4EFD6CAD3B}"/>
    <cellStyle name="Note 6 4 2 4" xfId="26022" xr:uid="{21A63976-5291-48BA-8233-B85F6A2CAEC2}"/>
    <cellStyle name="Note 6 4 3" xfId="26026" xr:uid="{B64FE8F9-0759-463B-9C76-C7BBE7444F15}"/>
    <cellStyle name="Note 6 4 3 2" xfId="26027" xr:uid="{06F9DBB0-36C9-43FF-8E91-9D1CE1BEBC07}"/>
    <cellStyle name="Note 6 4 4" xfId="26028" xr:uid="{36D6DAC5-5726-4555-8008-CC30AF48230B}"/>
    <cellStyle name="Note 6 4 4 2" xfId="26029" xr:uid="{69360215-AFCF-48FB-B304-93E5AD70D424}"/>
    <cellStyle name="Note 6 4 5" xfId="26030" xr:uid="{BCA92312-0D80-4C9D-8F0E-B6E08A1FDF4C}"/>
    <cellStyle name="Note 6 4 5 2" xfId="26031" xr:uid="{581BF796-7B58-42ED-868E-5614C614F67D}"/>
    <cellStyle name="Note 6 4 6" xfId="26032" xr:uid="{6737636C-4843-4785-995F-3569AE9C8172}"/>
    <cellStyle name="Note 6 4 7" xfId="26033" xr:uid="{032AEDAB-A665-476B-9BE1-866CAAF6D2CA}"/>
    <cellStyle name="Note 6 4 8" xfId="26034" xr:uid="{CC2A2287-C082-4E94-91E9-DFA65F04062B}"/>
    <cellStyle name="Note 6 4 9" xfId="7590" xr:uid="{107D7434-D2C7-43B6-ABBC-9F15433FDE86}"/>
    <cellStyle name="Note 6 5" xfId="3679" xr:uid="{A6DAF947-8623-4AFD-B834-A46851D8EF5F}"/>
    <cellStyle name="Note 6 5 2" xfId="3680" xr:uid="{EAD863A5-48EE-4E2B-80A1-26C1E15BC5CF}"/>
    <cellStyle name="Note 6 5 2 2" xfId="26036" xr:uid="{6FF62DD8-9A76-4DFF-9171-E00BD420D8C6}"/>
    <cellStyle name="Note 6 5 2 3" xfId="26035" xr:uid="{A8A11971-17B1-4A5A-8C2D-7B0657ACB796}"/>
    <cellStyle name="Note 6 5 3" xfId="26037" xr:uid="{682AE716-0252-40A8-B9B2-309852D69061}"/>
    <cellStyle name="Note 6 5 3 2" xfId="26038" xr:uid="{470BC2A8-2C05-4B9D-AF4A-F791712F836E}"/>
    <cellStyle name="Note 6 5 4" xfId="26039" xr:uid="{72EE220C-3877-43F3-A60F-4293C0E1AE89}"/>
    <cellStyle name="Note 6 5 4 2" xfId="26040" xr:uid="{5309F97F-CEA0-491A-9A7A-D4800B4961C7}"/>
    <cellStyle name="Note 6 5 5" xfId="26041" xr:uid="{E4505BBE-E64B-4F82-BD45-A1CDFAFC560F}"/>
    <cellStyle name="Note 6 5 6" xfId="26042" xr:uid="{BEF66A92-D49E-4FC3-8495-5FF911301F06}"/>
    <cellStyle name="Note 6 5 7" xfId="26043" xr:uid="{03AF52C0-C500-4A5A-A9F6-7E5D17D1CAE7}"/>
    <cellStyle name="Note 6 5 8" xfId="7591" xr:uid="{D11BEBDE-DBBC-4808-B765-A2BCC2E6C061}"/>
    <cellStyle name="Note 6 6" xfId="3681" xr:uid="{3FDDB668-5AD7-4F1D-9F8C-AAFDA345B231}"/>
    <cellStyle name="Note 6 6 2" xfId="3682" xr:uid="{3617F79F-475C-4A97-8470-4B9F017B3F0A}"/>
    <cellStyle name="Note 6 6 2 2" xfId="26045" xr:uid="{58EF700F-4693-49E5-84E0-A58A1F2BDF6C}"/>
    <cellStyle name="Note 6 6 2 3" xfId="26044" xr:uid="{2B682575-6B5F-4B79-BA34-63051A22F363}"/>
    <cellStyle name="Note 6 6 3" xfId="26046" xr:uid="{3B1125E3-625C-4DC6-934A-90821823CE02}"/>
    <cellStyle name="Note 6 6 3 2" xfId="26047" xr:uid="{0F52B475-C8C8-46F5-805B-B5BF58620F0C}"/>
    <cellStyle name="Note 6 6 4" xfId="26048" xr:uid="{15F222B7-BD87-457F-BFF6-4B6528906982}"/>
    <cellStyle name="Note 6 6 4 2" xfId="26049" xr:uid="{DB3E8DDD-1407-4846-B8DF-517BD2269D8D}"/>
    <cellStyle name="Note 6 6 5" xfId="26050" xr:uid="{BF83F7D5-50E4-455C-A325-BFB5755468DE}"/>
    <cellStyle name="Note 6 6 6" xfId="26051" xr:uid="{39E24758-F7BC-4A46-BAE7-B9B470C99356}"/>
    <cellStyle name="Note 6 6 7" xfId="26052" xr:uid="{849C9FC9-BA11-489F-A55C-AB0CD8926673}"/>
    <cellStyle name="Note 6 6 8" xfId="7592" xr:uid="{A795C8B5-4614-470B-B5BA-6C9579CD448A}"/>
    <cellStyle name="Note 6 7" xfId="3683" xr:uid="{5D7DF26C-5BCE-49F0-B136-2C42A5EBBE05}"/>
    <cellStyle name="Note 6 7 2" xfId="3684" xr:uid="{8D7D6B6F-4821-4F84-A943-A61FDA272BD4}"/>
    <cellStyle name="Note 6 7 2 2" xfId="26054" xr:uid="{A3D99E77-1B80-4537-B891-A76DCB57BCD9}"/>
    <cellStyle name="Note 6 7 2 3" xfId="26053" xr:uid="{1C90BF86-8973-4825-A7FD-91B51E5E5B8E}"/>
    <cellStyle name="Note 6 7 3" xfId="26055" xr:uid="{5C27E539-5C56-4C49-9752-62F91D464380}"/>
    <cellStyle name="Note 6 7 3 2" xfId="26056" xr:uid="{43D9BDE2-525A-48EF-9A47-9EFCC1985B4D}"/>
    <cellStyle name="Note 6 7 4" xfId="26057" xr:uid="{E7512B3A-E346-4714-922F-3C234A049418}"/>
    <cellStyle name="Note 6 7 5" xfId="26058" xr:uid="{626FD8C5-7142-4332-9E73-FEF89E6262DA}"/>
    <cellStyle name="Note 6 7 6" xfId="26059" xr:uid="{6CFA143C-4006-40C5-B321-BB84D9F7FC08}"/>
    <cellStyle name="Note 6 7 7" xfId="7593" xr:uid="{A4D122C6-5FC2-4B35-980C-BB54CBE3F727}"/>
    <cellStyle name="Note 6 8" xfId="3685" xr:uid="{7CECB573-FFBD-49FE-A6F5-6DF300D50892}"/>
    <cellStyle name="Note 6 8 2" xfId="26061" xr:uid="{1AD10744-D375-46B6-8721-AAE58032DBA1}"/>
    <cellStyle name="Note 6 8 2 2" xfId="26062" xr:uid="{CB089A6A-D14A-4D8C-8AE3-7DA966F8FA75}"/>
    <cellStyle name="Note 6 8 3" xfId="26063" xr:uid="{CB8405F6-98E4-4FCB-8D0E-4481C0BD0F9E}"/>
    <cellStyle name="Note 6 8 4" xfId="26064" xr:uid="{EB6C6A83-46AC-44C6-99B4-593329B80C29}"/>
    <cellStyle name="Note 6 8 5" xfId="26060" xr:uid="{2F0C8F19-786E-4FBA-A43A-FA1076AABB72}"/>
    <cellStyle name="Note 6 9" xfId="5465" xr:uid="{5A23553C-4D6D-40A9-8AAA-F85C42136F28}"/>
    <cellStyle name="Note 6 9 2" xfId="26066" xr:uid="{D95F963E-3EFE-4FD8-8C64-AF7EE9EAF393}"/>
    <cellStyle name="Note 6 9 2 2" xfId="26067" xr:uid="{45F7259C-C3BF-4D09-889D-0C08486BA691}"/>
    <cellStyle name="Note 6 9 3" xfId="26068" xr:uid="{1FAC913E-7D5F-481A-9117-DB1E7AA44D29}"/>
    <cellStyle name="Note 6 9 4" xfId="26069" xr:uid="{58C07D97-6E63-42B6-A299-FB4A3FCAD161}"/>
    <cellStyle name="Note 6 9 5" xfId="26065" xr:uid="{06BEDE88-9AC4-422D-81D8-1B2A3EB0AD3A}"/>
    <cellStyle name="Note 7" xfId="3686" xr:uid="{91CA8C1C-9C5B-4AA5-A581-679973D5C1C0}"/>
    <cellStyle name="Note 7 10" xfId="5661" xr:uid="{9AF28FC5-F3C0-4275-9183-010249BC9E40}"/>
    <cellStyle name="Note 7 10 2" xfId="26070" xr:uid="{F53B31DF-D54F-4E34-930C-2AA116BE5483}"/>
    <cellStyle name="Note 7 11" xfId="6047" xr:uid="{9897C56D-7029-476E-A307-E8FAAF505F40}"/>
    <cellStyle name="Note 7 11 2" xfId="26071" xr:uid="{0FD9EB49-6003-433C-A4B8-05B6979054A7}"/>
    <cellStyle name="Note 7 12" xfId="6225" xr:uid="{2BAB61BF-EF6A-46B4-8FA1-C8E519218581}"/>
    <cellStyle name="Note 7 12 2" xfId="26072" xr:uid="{C716A66B-393D-4BBA-A708-4853CC724A03}"/>
    <cellStyle name="Note 7 2" xfId="3687" xr:uid="{C8F899DC-3E38-45CA-848D-14DD30650603}"/>
    <cellStyle name="Note 7 2 2" xfId="3688" xr:uid="{80A4525A-8549-4481-A850-D32671598CFF}"/>
    <cellStyle name="Note 7 2 2 2" xfId="26074" xr:uid="{6CEE5A8C-ACCF-4E8F-88FF-ADABF4B3602B}"/>
    <cellStyle name="Note 7 2 2 2 2" xfId="26075" xr:uid="{0C9D4504-AA30-418C-B044-A81ECBDB703B}"/>
    <cellStyle name="Note 7 2 2 3" xfId="26076" xr:uid="{A1D0EBA4-1D3A-46E3-BC52-39044835BD77}"/>
    <cellStyle name="Note 7 2 2 4" xfId="26073" xr:uid="{62586055-A87D-4955-89BD-045B49B11120}"/>
    <cellStyle name="Note 7 2 3" xfId="26077" xr:uid="{9B2F4CC2-226B-40AA-848A-6F062E5AF1DF}"/>
    <cellStyle name="Note 7 2 3 2" xfId="26078" xr:uid="{8CD8A4D5-CC59-4EA7-BDC7-AC398AFC88B4}"/>
    <cellStyle name="Note 7 2 4" xfId="26079" xr:uid="{61FB8277-4644-4100-B3B3-89223C50F065}"/>
    <cellStyle name="Note 7 2 4 2" xfId="26080" xr:uid="{618EABBE-8268-49DC-8232-00E5562637D6}"/>
    <cellStyle name="Note 7 2 5" xfId="26081" xr:uid="{ED3C7174-BA8A-445A-A41B-DA193E56AC6F}"/>
    <cellStyle name="Note 7 2 5 2" xfId="26082" xr:uid="{FD589AA8-70F9-4546-96A4-C6FB5B87A5AB}"/>
    <cellStyle name="Note 7 2 6" xfId="26083" xr:uid="{94EE124B-2049-4AF0-8402-A0EBFA0E49EA}"/>
    <cellStyle name="Note 7 2 7" xfId="26084" xr:uid="{EFB9440B-6C07-4E7B-9A0B-33A7F871F125}"/>
    <cellStyle name="Note 7 2 8" xfId="26085" xr:uid="{4083E207-D09B-4569-AA5A-0F4D6F925672}"/>
    <cellStyle name="Note 7 2 9" xfId="7594" xr:uid="{35D41549-CAB0-4CD6-A0E1-D6EE79D3CC25}"/>
    <cellStyle name="Note 7 3" xfId="3689" xr:uid="{949B5D37-BC94-4BE6-A3E6-186436654971}"/>
    <cellStyle name="Note 7 3 2" xfId="3690" xr:uid="{A8391AD3-350F-46B3-9CB8-926D7FFE8C7D}"/>
    <cellStyle name="Note 7 3 2 2" xfId="26087" xr:uid="{D3840C8D-EDEE-4D13-A26C-BC5F94C6628F}"/>
    <cellStyle name="Note 7 3 2 2 2" xfId="26088" xr:uid="{76045705-1259-4445-8A92-30F6D70DD83F}"/>
    <cellStyle name="Note 7 3 2 3" xfId="26089" xr:uid="{C35D3ADC-CD11-435A-9F2E-DCF45CB670F1}"/>
    <cellStyle name="Note 7 3 2 4" xfId="26086" xr:uid="{D457078B-B788-40A0-958C-941721F33ECA}"/>
    <cellStyle name="Note 7 3 3" xfId="26090" xr:uid="{5C7B55E3-0CB3-4A25-9E1D-EC8ACE37AAA0}"/>
    <cellStyle name="Note 7 3 3 2" xfId="26091" xr:uid="{A26D88E9-5559-43AD-A023-0F27A926D5CF}"/>
    <cellStyle name="Note 7 3 4" xfId="26092" xr:uid="{C00C8145-5C5A-4DCF-A991-214033751C9D}"/>
    <cellStyle name="Note 7 3 4 2" xfId="26093" xr:uid="{47EC2745-0C44-4242-909E-173000150BAB}"/>
    <cellStyle name="Note 7 3 5" xfId="26094" xr:uid="{2DB54199-C56D-4AEE-B58D-EB3109240291}"/>
    <cellStyle name="Note 7 3 5 2" xfId="26095" xr:uid="{FA234250-BE57-4C7E-9399-887C9FD1F11C}"/>
    <cellStyle name="Note 7 3 6" xfId="26096" xr:uid="{F11EB404-3EED-453D-98F8-90B5D776368D}"/>
    <cellStyle name="Note 7 3 7" xfId="26097" xr:uid="{354C4C3D-0D8D-41DA-8CF7-CC83CDAF90E1}"/>
    <cellStyle name="Note 7 3 8" xfId="26098" xr:uid="{C4093F74-0B37-4EF1-A7CD-5EB3FCC7B547}"/>
    <cellStyle name="Note 7 3 9" xfId="7595" xr:uid="{E0387C6F-5181-4FBA-B47D-C219A08BCC7B}"/>
    <cellStyle name="Note 7 4" xfId="3691" xr:uid="{B16315DA-07BF-475D-ABC2-DCC6ACF336CB}"/>
    <cellStyle name="Note 7 4 2" xfId="3692" xr:uid="{BE893235-953E-4FB3-8956-2EDFE21CDDAC}"/>
    <cellStyle name="Note 7 4 2 2" xfId="26100" xr:uid="{8BA8B749-53C7-4802-8358-8DF5ABA42EF0}"/>
    <cellStyle name="Note 7 4 2 2 2" xfId="26101" xr:uid="{E2802621-0B15-449F-A250-70B779267B10}"/>
    <cellStyle name="Note 7 4 2 3" xfId="26102" xr:uid="{6BCF7ECC-EB97-4ED8-BBD1-9C0E1FBBCD76}"/>
    <cellStyle name="Note 7 4 2 4" xfId="26099" xr:uid="{5FAD954C-5286-4E5E-87C5-5CE18E2C49C4}"/>
    <cellStyle name="Note 7 4 3" xfId="26103" xr:uid="{78E91CB8-E18A-42FF-82BB-FCF17C5D9661}"/>
    <cellStyle name="Note 7 4 3 2" xfId="26104" xr:uid="{38B15531-2D65-49A3-B952-6FFC7ACC88B3}"/>
    <cellStyle name="Note 7 4 4" xfId="26105" xr:uid="{3F3539EB-D280-411A-A77D-4FB09E52E5D0}"/>
    <cellStyle name="Note 7 4 4 2" xfId="26106" xr:uid="{A99A9DBF-FCFD-4637-8BFF-6202E655DDC0}"/>
    <cellStyle name="Note 7 4 5" xfId="26107" xr:uid="{A6E7DD9C-6A97-4D3F-90B0-A47CE8282361}"/>
    <cellStyle name="Note 7 4 5 2" xfId="26108" xr:uid="{5DBE8219-171F-401B-AF30-E0EF97C201DE}"/>
    <cellStyle name="Note 7 4 6" xfId="26109" xr:uid="{C5D0D19C-EAA1-493C-A0BA-11F2B565F1A0}"/>
    <cellStyle name="Note 7 4 7" xfId="26110" xr:uid="{A389F167-7B23-433E-8AE1-0CD964AE5D65}"/>
    <cellStyle name="Note 7 4 8" xfId="26111" xr:uid="{E520B9E5-DB3F-40F4-9310-16CA169CC90C}"/>
    <cellStyle name="Note 7 4 9" xfId="7596" xr:uid="{3AE05E7E-9839-447B-8B02-691023F0AB29}"/>
    <cellStyle name="Note 7 5" xfId="3693" xr:uid="{A0FCFAC9-2A29-4F2B-85D5-0714943800E4}"/>
    <cellStyle name="Note 7 5 2" xfId="3694" xr:uid="{44989DA0-5965-4A84-A6B6-A3F34873FE42}"/>
    <cellStyle name="Note 7 5 2 2" xfId="26113" xr:uid="{6A6D7AC4-A658-4AB0-8B9F-E0EAECB1C963}"/>
    <cellStyle name="Note 7 5 2 3" xfId="26112" xr:uid="{07BA79FF-BC29-4062-B7C0-A6AAF0F1514D}"/>
    <cellStyle name="Note 7 5 3" xfId="26114" xr:uid="{E7E86517-AF73-4693-8A2A-59345FECB5B8}"/>
    <cellStyle name="Note 7 5 3 2" xfId="26115" xr:uid="{E6E1F491-E923-49FB-AD9D-B990AFB52E9C}"/>
    <cellStyle name="Note 7 5 4" xfId="26116" xr:uid="{014024DE-2F43-4BD0-84FE-4CF99F447506}"/>
    <cellStyle name="Note 7 5 4 2" xfId="26117" xr:uid="{A80B720A-FC4F-4451-AD71-77E6EB3493D4}"/>
    <cellStyle name="Note 7 5 5" xfId="26118" xr:uid="{9AF49652-B1ED-46F5-A1DF-EF2BB5234C0F}"/>
    <cellStyle name="Note 7 5 6" xfId="26119" xr:uid="{CFFE9FC0-33E5-4E7E-982D-8C0CDBB4F2BB}"/>
    <cellStyle name="Note 7 5 7" xfId="26120" xr:uid="{B8622B68-33A9-4AE5-9D3E-46136DD820ED}"/>
    <cellStyle name="Note 7 5 8" xfId="7597" xr:uid="{1375C75D-F19E-4339-9D67-726D708639DA}"/>
    <cellStyle name="Note 7 6" xfId="3695" xr:uid="{B9AD4E5E-8460-4A0F-8D5F-7BE6C73516DB}"/>
    <cellStyle name="Note 7 6 2" xfId="3696" xr:uid="{DC2D4FCF-71F1-4282-8716-7B0724642598}"/>
    <cellStyle name="Note 7 6 2 2" xfId="26122" xr:uid="{DA413C52-FDC6-4725-913A-D4D974AF9812}"/>
    <cellStyle name="Note 7 6 2 3" xfId="26121" xr:uid="{11C990B1-C105-4B35-B423-592F7FB200A0}"/>
    <cellStyle name="Note 7 6 3" xfId="26123" xr:uid="{EED22671-56D6-4AFF-8617-18CF9CFB3EEB}"/>
    <cellStyle name="Note 7 6 3 2" xfId="26124" xr:uid="{3303B95F-19E1-4267-ABD4-03A6F796DD3D}"/>
    <cellStyle name="Note 7 6 4" xfId="26125" xr:uid="{9EFDAF76-304A-441A-8A40-8B4EFD3F9BE5}"/>
    <cellStyle name="Note 7 6 4 2" xfId="26126" xr:uid="{A7D5A7F0-3FB6-443F-AEC4-849A7635CD9E}"/>
    <cellStyle name="Note 7 6 5" xfId="26127" xr:uid="{C867F466-3A9B-4F0E-A71A-DC7783BA6F5B}"/>
    <cellStyle name="Note 7 6 6" xfId="26128" xr:uid="{1C86EEC7-011D-4674-88B0-F845DB1BEC13}"/>
    <cellStyle name="Note 7 6 7" xfId="26129" xr:uid="{088FC953-F8D7-4C3A-8D31-94FEF2368675}"/>
    <cellStyle name="Note 7 6 8" xfId="7598" xr:uid="{CE38588B-C3F5-4943-8AA4-1C77CD9C908E}"/>
    <cellStyle name="Note 7 7" xfId="3697" xr:uid="{694278D8-AA3C-4CD5-9E88-9C452D884BD9}"/>
    <cellStyle name="Note 7 7 2" xfId="3698" xr:uid="{5EA86086-6B84-4502-A4FA-A2DA0C7ACEBA}"/>
    <cellStyle name="Note 7 7 2 2" xfId="26131" xr:uid="{571B0FE1-17C0-400D-8141-02A216B74AB2}"/>
    <cellStyle name="Note 7 7 2 3" xfId="26130" xr:uid="{FE72435D-4BD4-441B-8989-37EBFA461FA8}"/>
    <cellStyle name="Note 7 7 3" xfId="26132" xr:uid="{8F98515B-D429-486D-936D-1EDEC4465508}"/>
    <cellStyle name="Note 7 7 3 2" xfId="26133" xr:uid="{3DF3C431-66E5-4BB5-AFAE-9DCC69DEC1F8}"/>
    <cellStyle name="Note 7 7 4" xfId="26134" xr:uid="{F61754AC-2EB0-4D55-9006-270ADAC8957F}"/>
    <cellStyle name="Note 7 7 5" xfId="26135" xr:uid="{49853052-0EB7-49AE-ACAA-27634CBC0DD5}"/>
    <cellStyle name="Note 7 7 6" xfId="26136" xr:uid="{478A2C15-1921-4078-9872-0C808BD3EF16}"/>
    <cellStyle name="Note 7 7 7" xfId="7599" xr:uid="{5FBFC860-FC4A-499D-8E1C-66885E04F54C}"/>
    <cellStyle name="Note 7 8" xfId="3699" xr:uid="{B8E0E632-FC83-43AA-913F-D6E9C311AB83}"/>
    <cellStyle name="Note 7 8 2" xfId="26138" xr:uid="{9AFB860F-9C3F-4BEA-AEA9-6AC07422A333}"/>
    <cellStyle name="Note 7 8 2 2" xfId="26139" xr:uid="{633D6DBD-43CA-46A9-A620-0D958D82D0B7}"/>
    <cellStyle name="Note 7 8 3" xfId="26140" xr:uid="{AD30BAFD-6636-4968-8A92-F148EEC6B2EF}"/>
    <cellStyle name="Note 7 8 4" xfId="26141" xr:uid="{666B8D8A-129F-43BA-A811-75D6A20F7F7A}"/>
    <cellStyle name="Note 7 8 5" xfId="26137" xr:uid="{236A73B1-D65A-4A74-9892-6B1D6F33E56D}"/>
    <cellStyle name="Note 7 9" xfId="5466" xr:uid="{40EA64F2-CC31-4000-A3DF-042A5D323C61}"/>
    <cellStyle name="Note 7 9 2" xfId="26143" xr:uid="{A7A0D361-F1A1-496B-B0C2-46661FB04797}"/>
    <cellStyle name="Note 7 9 2 2" xfId="26144" xr:uid="{AE58F837-1755-4EB9-ABA7-627311BDEAB3}"/>
    <cellStyle name="Note 7 9 3" xfId="26145" xr:uid="{9B36B168-9CB9-4440-908D-CE5BBC706EB3}"/>
    <cellStyle name="Note 7 9 4" xfId="26146" xr:uid="{654240CB-2136-4BFC-820E-32913388A4C2}"/>
    <cellStyle name="Note 7 9 5" xfId="26142" xr:uid="{A255D5F4-D116-4B7D-95F1-2BB68D1379C0}"/>
    <cellStyle name="Note 8" xfId="3700" xr:uid="{553F8EE1-0968-43BC-BEFA-0A8FC0B47B78}"/>
    <cellStyle name="Note 8 10" xfId="5662" xr:uid="{F74377A0-880A-4014-B143-24A0776D815E}"/>
    <cellStyle name="Note 8 10 2" xfId="26147" xr:uid="{46E4E1BB-0CB0-4DC3-83A0-79AC66619EF6}"/>
    <cellStyle name="Note 8 11" xfId="6048" xr:uid="{49E1C869-B164-4179-9F94-216DB865BB53}"/>
    <cellStyle name="Note 8 11 2" xfId="26148" xr:uid="{F780FC7C-F3D5-4DD2-8DA2-E29976824644}"/>
    <cellStyle name="Note 8 12" xfId="6226" xr:uid="{19751200-B934-4480-B18B-511BD9013E6D}"/>
    <cellStyle name="Note 8 2" xfId="3701" xr:uid="{129FA3BE-5473-48E7-8D2F-FC9C22544358}"/>
    <cellStyle name="Note 8 2 2" xfId="3702" xr:uid="{64C5B7F8-8B6E-4524-8BD4-392A84EB78AA}"/>
    <cellStyle name="Note 8 2 2 2" xfId="26150" xr:uid="{96F3F375-06F6-476B-AF21-D106D6B69CFD}"/>
    <cellStyle name="Note 8 2 2 2 2" xfId="26151" xr:uid="{73B55175-3D70-45ED-AE9B-50CED81362BF}"/>
    <cellStyle name="Note 8 2 2 3" xfId="26152" xr:uid="{26695DFE-9CBC-4A8D-8AE7-CA28CA5D3400}"/>
    <cellStyle name="Note 8 2 2 4" xfId="26149" xr:uid="{7C0ABFC2-0108-4C63-9EDF-1846E2516C81}"/>
    <cellStyle name="Note 8 2 3" xfId="26153" xr:uid="{BBC795FC-7019-43C8-BDE2-4C38F392F52A}"/>
    <cellStyle name="Note 8 2 3 2" xfId="26154" xr:uid="{8CA1C5AD-C950-4750-B683-C1343B7D9C6A}"/>
    <cellStyle name="Note 8 2 4" xfId="26155" xr:uid="{DD4AD315-E59E-447F-8BE3-B77D37E25DE0}"/>
    <cellStyle name="Note 8 2 4 2" xfId="26156" xr:uid="{EFCC430B-3004-44B4-B379-91B815615C76}"/>
    <cellStyle name="Note 8 2 5" xfId="26157" xr:uid="{8647ACBF-AEFA-4DA1-8BA9-13CAB35F29D5}"/>
    <cellStyle name="Note 8 2 5 2" xfId="26158" xr:uid="{5CE1CBF8-32AB-493B-B0C1-68AA1687951F}"/>
    <cellStyle name="Note 8 2 6" xfId="26159" xr:uid="{2C0460C0-0AC7-429A-86EA-484C2AF7D9AC}"/>
    <cellStyle name="Note 8 2 7" xfId="26160" xr:uid="{68AE12B1-92AD-4E17-8023-998A4BBD735D}"/>
    <cellStyle name="Note 8 2 8" xfId="26161" xr:uid="{9EADFC2C-FEDA-4037-8F64-3B05A0F655CF}"/>
    <cellStyle name="Note 8 2 9" xfId="7600" xr:uid="{494C1A2F-CD62-42B9-AD5E-1C0E0BD04CFE}"/>
    <cellStyle name="Note 8 3" xfId="3703" xr:uid="{8C6633BC-71FF-4C95-922B-F1A20C4A8C87}"/>
    <cellStyle name="Note 8 3 2" xfId="3704" xr:uid="{40A86D50-751B-4331-86EC-4862A54AF19D}"/>
    <cellStyle name="Note 8 3 2 2" xfId="26163" xr:uid="{51C7A02C-3468-4066-B30C-C0BE9A6F36CA}"/>
    <cellStyle name="Note 8 3 2 2 2" xfId="26164" xr:uid="{7867909B-E238-44A2-B776-5AF35C3689ED}"/>
    <cellStyle name="Note 8 3 2 3" xfId="26165" xr:uid="{A992A7E4-B8E2-4A4C-9692-846ECCDE71E6}"/>
    <cellStyle name="Note 8 3 2 4" xfId="26162" xr:uid="{AE1314B7-9520-46E3-9B38-8141817B1551}"/>
    <cellStyle name="Note 8 3 3" xfId="26166" xr:uid="{9E2C4630-A324-4DE0-8172-512FA6BDF06B}"/>
    <cellStyle name="Note 8 3 3 2" xfId="26167" xr:uid="{A45FE501-15E3-4A0A-A2E3-9FD8E7A2EF26}"/>
    <cellStyle name="Note 8 3 4" xfId="26168" xr:uid="{22911CC3-F658-42C0-A052-F9D1BBEEECCA}"/>
    <cellStyle name="Note 8 3 4 2" xfId="26169" xr:uid="{52CF071E-C4E9-4BF6-A1DF-25A6A9F78E0F}"/>
    <cellStyle name="Note 8 3 5" xfId="26170" xr:uid="{F160BD72-80BA-480D-B0B2-A7EBA3FEA021}"/>
    <cellStyle name="Note 8 3 5 2" xfId="26171" xr:uid="{BF782162-9218-42DB-BA7B-52850D3121D0}"/>
    <cellStyle name="Note 8 3 6" xfId="26172" xr:uid="{8A1CDBCB-8D32-4114-9F74-D29260E93B91}"/>
    <cellStyle name="Note 8 3 7" xfId="26173" xr:uid="{75A9D366-E33C-42D0-8EAC-B792B6E9BAEC}"/>
    <cellStyle name="Note 8 3 8" xfId="26174" xr:uid="{37EC8186-005C-4A37-88E0-B2385273E087}"/>
    <cellStyle name="Note 8 3 9" xfId="7601" xr:uid="{31C3DB6F-EA89-4552-9DAB-463AE6B87985}"/>
    <cellStyle name="Note 8 4" xfId="3705" xr:uid="{53DDF8F2-A9BA-4719-BFEA-942160B288AB}"/>
    <cellStyle name="Note 8 4 2" xfId="3706" xr:uid="{D82812DC-109C-49D4-BFFD-1ED3EED49567}"/>
    <cellStyle name="Note 8 4 2 2" xfId="26176" xr:uid="{17D245DF-C799-4222-9891-716AF1AA6828}"/>
    <cellStyle name="Note 8 4 2 2 2" xfId="26177" xr:uid="{03812D66-B508-4F24-9398-9D7D752FC994}"/>
    <cellStyle name="Note 8 4 2 3" xfId="26178" xr:uid="{4B6F5866-A884-461F-8F37-9EF5B84D8D9E}"/>
    <cellStyle name="Note 8 4 2 4" xfId="26175" xr:uid="{D379C729-B59C-42E9-9C5E-595CCDCA3B83}"/>
    <cellStyle name="Note 8 4 3" xfId="26179" xr:uid="{BB71B0C5-1733-4142-AAC1-AD9BB4E59205}"/>
    <cellStyle name="Note 8 4 3 2" xfId="26180" xr:uid="{FD5FFFC3-F096-48FB-AE77-E6B2647DE3D4}"/>
    <cellStyle name="Note 8 4 4" xfId="26181" xr:uid="{E6D3AAE3-1C2F-487B-96A8-5EFE70197945}"/>
    <cellStyle name="Note 8 4 4 2" xfId="26182" xr:uid="{0CF4B4EB-0EA4-43DF-933B-640B0A5617BE}"/>
    <cellStyle name="Note 8 4 5" xfId="26183" xr:uid="{D24A0AA9-0816-4A4F-AB9A-BD0EEA2A220F}"/>
    <cellStyle name="Note 8 4 5 2" xfId="26184" xr:uid="{FC3BC1ED-500C-4431-A5BD-BA364287B686}"/>
    <cellStyle name="Note 8 4 6" xfId="26185" xr:uid="{6216CAA0-D24E-4AF1-860E-17D378AFB67D}"/>
    <cellStyle name="Note 8 4 7" xfId="26186" xr:uid="{3C8D4117-4103-466D-BBCE-0AFD9E8F3C35}"/>
    <cellStyle name="Note 8 4 8" xfId="26187" xr:uid="{4C242583-ED9C-40DD-A936-43BF0F47CAFC}"/>
    <cellStyle name="Note 8 4 9" xfId="7602" xr:uid="{B17501F5-1E5B-40DA-8260-904081D66616}"/>
    <cellStyle name="Note 8 5" xfId="3707" xr:uid="{BC6FE69D-1970-4AFA-AF34-D7E6F3E263BC}"/>
    <cellStyle name="Note 8 5 2" xfId="3708" xr:uid="{9B5CB744-51C1-4DC7-B58F-CC85E3EDABBC}"/>
    <cellStyle name="Note 8 5 2 2" xfId="26189" xr:uid="{F1711BF8-0973-4C33-9973-BA63CE606F4F}"/>
    <cellStyle name="Note 8 5 2 3" xfId="26188" xr:uid="{40CC486A-FB1A-4C74-8496-C8A557DD4024}"/>
    <cellStyle name="Note 8 5 3" xfId="26190" xr:uid="{111D20A1-287A-4704-A30E-F3F288363722}"/>
    <cellStyle name="Note 8 5 3 2" xfId="26191" xr:uid="{EE33771B-F956-4337-B511-DBA2B15068D9}"/>
    <cellStyle name="Note 8 5 4" xfId="26192" xr:uid="{7DFF862C-4B75-41A3-B7AF-D53CAC9EF682}"/>
    <cellStyle name="Note 8 5 4 2" xfId="26193" xr:uid="{22032B07-4D08-4745-972A-F518E7475B46}"/>
    <cellStyle name="Note 8 5 5" xfId="26194" xr:uid="{999B9441-691A-4EB1-BE07-14DD07CD405D}"/>
    <cellStyle name="Note 8 5 6" xfId="26195" xr:uid="{E8F89715-38EA-4B4C-A366-6738C65B43BA}"/>
    <cellStyle name="Note 8 5 7" xfId="26196" xr:uid="{F14F7E55-1EC1-402A-A192-9226EFD4E54F}"/>
    <cellStyle name="Note 8 5 8" xfId="7603" xr:uid="{61D7F28F-30E2-4592-9A79-938F1A15F84C}"/>
    <cellStyle name="Note 8 6" xfId="3709" xr:uid="{3F9F8C81-17CB-4C9A-B1CA-2F377D44293A}"/>
    <cellStyle name="Note 8 6 2" xfId="3710" xr:uid="{523C34AF-41AA-4DED-97BA-C86591B75B1A}"/>
    <cellStyle name="Note 8 6 2 2" xfId="26198" xr:uid="{26B0265F-6151-447F-9003-A589D3EF42E5}"/>
    <cellStyle name="Note 8 6 2 3" xfId="26197" xr:uid="{C3B14F6C-A212-438C-BD03-D1D12E8D42AC}"/>
    <cellStyle name="Note 8 6 3" xfId="26199" xr:uid="{6E759489-59F5-4206-9411-1DA7FDBCD2B0}"/>
    <cellStyle name="Note 8 6 3 2" xfId="26200" xr:uid="{5B328D92-7260-4779-B13D-63C8373FA72F}"/>
    <cellStyle name="Note 8 6 4" xfId="26201" xr:uid="{2E6B04A7-FB9B-491C-B258-BD4347CC7A4F}"/>
    <cellStyle name="Note 8 6 5" xfId="26202" xr:uid="{761031E3-D246-49CA-8217-0090604C2A75}"/>
    <cellStyle name="Note 8 6 6" xfId="26203" xr:uid="{685BACD6-65C9-494B-8B58-884565915BC3}"/>
    <cellStyle name="Note 8 6 7" xfId="7604" xr:uid="{69045609-71AE-4E33-99C4-4B0F559F5057}"/>
    <cellStyle name="Note 8 7" xfId="3711" xr:uid="{0FA56AAB-7818-4C0F-BE0D-879917201520}"/>
    <cellStyle name="Note 8 7 2" xfId="3712" xr:uid="{067762C8-11D3-432D-8B68-680FE94EC755}"/>
    <cellStyle name="Note 8 7 2 2" xfId="26205" xr:uid="{D67FA31D-BDF1-45C4-8303-D89112ABB2D9}"/>
    <cellStyle name="Note 8 7 2 3" xfId="26204" xr:uid="{11BD642C-E7AD-4B68-9227-A7F6E1598E63}"/>
    <cellStyle name="Note 8 7 3" xfId="26206" xr:uid="{1F5F76D1-4F70-4538-84B2-D33C7D42BCF5}"/>
    <cellStyle name="Note 8 7 4" xfId="26207" xr:uid="{DDCB7672-6C37-42A2-8174-DA8CCB7D8C1A}"/>
    <cellStyle name="Note 8 7 5" xfId="26208" xr:uid="{90778BD2-F222-47EE-98D3-7B3DCC09F6E2}"/>
    <cellStyle name="Note 8 7 6" xfId="7605" xr:uid="{ECA5D942-E52F-4541-9467-B01B4F4BDDA0}"/>
    <cellStyle name="Note 8 8" xfId="3713" xr:uid="{0D2E7599-170F-4351-80A8-62A5FFF66847}"/>
    <cellStyle name="Note 8 8 2" xfId="26210" xr:uid="{3B7E0976-8EA2-465F-B233-D52E1125224B}"/>
    <cellStyle name="Note 8 8 3" xfId="26209" xr:uid="{73D1B04E-8AF1-4B53-BCF6-8118E812D785}"/>
    <cellStyle name="Note 8 9" xfId="5467" xr:uid="{042BD4D5-6218-41C2-970C-BFC2B5D489CD}"/>
    <cellStyle name="Note 8 9 2" xfId="26211" xr:uid="{65D45F1D-5831-4239-AEF5-66BA20AA6DF3}"/>
    <cellStyle name="Note 9" xfId="3714" xr:uid="{D8176192-F91F-496A-9728-BD502E324026}"/>
    <cellStyle name="Note 9 10" xfId="5663" xr:uid="{6C3BED57-3AC8-44E5-BB96-5CEDF269E785}"/>
    <cellStyle name="Note 9 10 2" xfId="26212" xr:uid="{64753DA1-AD50-4941-9F15-9472BDDB362A}"/>
    <cellStyle name="Note 9 11" xfId="6049" xr:uid="{725317FF-5739-4F9C-AE99-25688A7BBB1D}"/>
    <cellStyle name="Note 9 11 2" xfId="26213" xr:uid="{E83F6B27-AB7E-4D7B-9FC9-ED118D0565F9}"/>
    <cellStyle name="Note 9 12" xfId="6227" xr:uid="{48CEDAA7-9CC4-4BDE-9518-FF17DD03FFAE}"/>
    <cellStyle name="Note 9 2" xfId="3715" xr:uid="{B10F710B-9754-4F7F-B673-61C1C95CEE1A}"/>
    <cellStyle name="Note 9 2 2" xfId="3716" xr:uid="{C2B0594F-99E4-427B-94C8-82AC372B5E2A}"/>
    <cellStyle name="Note 9 2 2 2" xfId="26215" xr:uid="{6FCC672D-3584-44A6-A299-832B374CF91D}"/>
    <cellStyle name="Note 9 2 2 2 2" xfId="26216" xr:uid="{720ED502-2AC7-44B8-BB60-9D74384D8219}"/>
    <cellStyle name="Note 9 2 2 3" xfId="26217" xr:uid="{4A1A8D60-7272-4F89-A550-691B4D1C5A95}"/>
    <cellStyle name="Note 9 2 2 4" xfId="26214" xr:uid="{F52662E5-AE0A-46AC-932E-7EB5B02B2612}"/>
    <cellStyle name="Note 9 2 3" xfId="26218" xr:uid="{EB768088-DD11-43AC-8082-D14068DCAC97}"/>
    <cellStyle name="Note 9 2 3 2" xfId="26219" xr:uid="{040F35DB-72D3-44EB-968F-26B6A486B70A}"/>
    <cellStyle name="Note 9 2 4" xfId="26220" xr:uid="{4D32640A-EE71-4D48-B2FD-DECBFDA6A65E}"/>
    <cellStyle name="Note 9 2 4 2" xfId="26221" xr:uid="{FCD2446F-EF2C-44F2-95C5-76C099B4C932}"/>
    <cellStyle name="Note 9 2 5" xfId="26222" xr:uid="{A7853BB9-731F-4E6A-B490-D69A4E53E806}"/>
    <cellStyle name="Note 9 2 5 2" xfId="26223" xr:uid="{B4681A48-3D3B-462E-8266-700C035BAA59}"/>
    <cellStyle name="Note 9 2 6" xfId="26224" xr:uid="{259E6DBF-28FD-43F4-AD22-17576275EC5D}"/>
    <cellStyle name="Note 9 2 7" xfId="26225" xr:uid="{2F7EBCF7-A20C-486B-A419-3A520CB8C2B9}"/>
    <cellStyle name="Note 9 2 8" xfId="26226" xr:uid="{FE56DEA9-4727-4610-A81C-B9D9D2BBA2D2}"/>
    <cellStyle name="Note 9 2 9" xfId="7606" xr:uid="{4758E700-23FB-42B7-92DF-0AB292C14280}"/>
    <cellStyle name="Note 9 3" xfId="3717" xr:uid="{235A8886-154A-4AA9-87CC-F1927766B416}"/>
    <cellStyle name="Note 9 3 2" xfId="3718" xr:uid="{3EDB7AB2-3487-4D92-99D0-65784BAACEB9}"/>
    <cellStyle name="Note 9 3 2 2" xfId="26228" xr:uid="{7780B2A2-75EB-4817-A43E-E0974893E417}"/>
    <cellStyle name="Note 9 3 2 2 2" xfId="26229" xr:uid="{3405215A-3AEB-4F83-8E6D-EEE625ED26D1}"/>
    <cellStyle name="Note 9 3 2 3" xfId="26230" xr:uid="{99ACC80F-7A97-499D-8EAD-055F71F64F09}"/>
    <cellStyle name="Note 9 3 2 4" xfId="26227" xr:uid="{71FF6E17-0D65-442D-9596-73AE14A98C77}"/>
    <cellStyle name="Note 9 3 3" xfId="26231" xr:uid="{474FD98A-37F6-4A85-87D7-27F7D79C75C2}"/>
    <cellStyle name="Note 9 3 3 2" xfId="26232" xr:uid="{65F061E2-367C-4D4D-9ACF-3EFB9DF3D892}"/>
    <cellStyle name="Note 9 3 4" xfId="26233" xr:uid="{F201A7DC-FFD8-4128-85F2-1F03DC3DBF2D}"/>
    <cellStyle name="Note 9 3 4 2" xfId="26234" xr:uid="{25D6416C-F373-4957-AD45-9113B1C55066}"/>
    <cellStyle name="Note 9 3 5" xfId="26235" xr:uid="{CBDFC3A3-D575-4BE5-B60F-F22D7A53C5E3}"/>
    <cellStyle name="Note 9 3 5 2" xfId="26236" xr:uid="{56024412-E60E-4C16-B3C8-2FFACCC3BC98}"/>
    <cellStyle name="Note 9 3 6" xfId="26237" xr:uid="{DFB30921-1327-486E-8A5B-FD51B80FF798}"/>
    <cellStyle name="Note 9 3 7" xfId="26238" xr:uid="{4E89A537-6A70-4523-AD21-2EBD6B381E5C}"/>
    <cellStyle name="Note 9 3 8" xfId="26239" xr:uid="{ADFA4811-5A77-4E15-B11A-E140DF322B60}"/>
    <cellStyle name="Note 9 3 9" xfId="7607" xr:uid="{C17C5193-AA9A-4B94-AD9B-92261129AF40}"/>
    <cellStyle name="Note 9 4" xfId="3719" xr:uid="{64F7B497-07F8-47A3-BA2C-68722E957F2D}"/>
    <cellStyle name="Note 9 4 2" xfId="3720" xr:uid="{4066F886-D125-490E-ABC6-605CD417453A}"/>
    <cellStyle name="Note 9 4 2 2" xfId="26241" xr:uid="{CF8E08D1-FE84-4DC0-8D51-AF55E1CE644A}"/>
    <cellStyle name="Note 9 4 2 2 2" xfId="26242" xr:uid="{02AA8186-DE70-4435-87CD-6E8613B29401}"/>
    <cellStyle name="Note 9 4 2 3" xfId="26243" xr:uid="{D7D9789C-D385-42BB-9656-2419568CF619}"/>
    <cellStyle name="Note 9 4 2 4" xfId="26240" xr:uid="{3637B6CF-9E94-431E-AE04-B979C1E50BD0}"/>
    <cellStyle name="Note 9 4 3" xfId="26244" xr:uid="{C9569789-DA29-43C1-8F3A-DECFF1776147}"/>
    <cellStyle name="Note 9 4 3 2" xfId="26245" xr:uid="{145A2124-AE1C-44CB-948F-148E55E7C66E}"/>
    <cellStyle name="Note 9 4 4" xfId="26246" xr:uid="{479A1815-7031-424F-BFB9-DFF7415CB7C9}"/>
    <cellStyle name="Note 9 4 4 2" xfId="26247" xr:uid="{29B6D809-343C-496B-B8AF-256F60F2B4FC}"/>
    <cellStyle name="Note 9 4 5" xfId="26248" xr:uid="{2AF6B01F-F6FF-4353-BA26-86F932D6C12B}"/>
    <cellStyle name="Note 9 4 5 2" xfId="26249" xr:uid="{679F8304-8DA1-49A0-80EA-A6B5C6BA1B12}"/>
    <cellStyle name="Note 9 4 6" xfId="26250" xr:uid="{1CD6A708-4789-41B7-806E-20E8366174CD}"/>
    <cellStyle name="Note 9 4 7" xfId="26251" xr:uid="{A50A6A92-CB52-41BF-B7D6-BE39A65E2161}"/>
    <cellStyle name="Note 9 4 8" xfId="26252" xr:uid="{F2254FE5-EE81-4FBF-96BE-6459E8B300D8}"/>
    <cellStyle name="Note 9 4 9" xfId="7608" xr:uid="{3DEA75CE-FD34-4018-8801-99F705863441}"/>
    <cellStyle name="Note 9 5" xfId="3721" xr:uid="{7F7ABDC5-F11B-4F2A-8CF8-0E343655AC7F}"/>
    <cellStyle name="Note 9 5 2" xfId="3722" xr:uid="{C4BE93BF-98AC-4F58-B074-CC7762CF36A0}"/>
    <cellStyle name="Note 9 5 2 2" xfId="26254" xr:uid="{A8CCC5DC-A7DF-47B9-872B-17118BC68B9F}"/>
    <cellStyle name="Note 9 5 2 3" xfId="26253" xr:uid="{82FA2F75-6DBA-4E75-9C37-59DDEAF7EEC3}"/>
    <cellStyle name="Note 9 5 3" xfId="26255" xr:uid="{58EE9946-A53A-4CBF-AD56-0E3C9E452A66}"/>
    <cellStyle name="Note 9 5 3 2" xfId="26256" xr:uid="{A2403E5C-2B63-4815-B034-394D198CB5A3}"/>
    <cellStyle name="Note 9 5 4" xfId="26257" xr:uid="{93E24DE7-BF4F-4902-A3BE-B16B2F939B7C}"/>
    <cellStyle name="Note 9 5 4 2" xfId="26258" xr:uid="{EEF082AA-1D24-4643-8235-AC5C19755FD9}"/>
    <cellStyle name="Note 9 5 5" xfId="26259" xr:uid="{807BD3E4-28FA-4E0F-A693-759F4319AC3A}"/>
    <cellStyle name="Note 9 5 6" xfId="26260" xr:uid="{E161B00C-7B40-4AB2-AA50-4452FD545571}"/>
    <cellStyle name="Note 9 5 7" xfId="26261" xr:uid="{8AD5EF71-B603-42B7-BFB5-0343D70C75C9}"/>
    <cellStyle name="Note 9 5 8" xfId="7609" xr:uid="{E501D051-702B-4CA5-9F4B-08D61D6DC29D}"/>
    <cellStyle name="Note 9 6" xfId="3723" xr:uid="{03EF8DCD-0108-45C1-80A0-D92A9449319E}"/>
    <cellStyle name="Note 9 6 2" xfId="3724" xr:uid="{CAA74E40-7DC5-4C46-8A84-7BD7D350A97C}"/>
    <cellStyle name="Note 9 6 2 2" xfId="26263" xr:uid="{6334868F-7827-4AC1-97CF-33EC03F3C446}"/>
    <cellStyle name="Note 9 6 2 3" xfId="26262" xr:uid="{1A8F7324-F2BA-45FB-8F81-55C0682CFE71}"/>
    <cellStyle name="Note 9 6 3" xfId="26264" xr:uid="{233ADABA-6030-4007-9399-009A4E731EBC}"/>
    <cellStyle name="Note 9 6 3 2" xfId="26265" xr:uid="{0D9626E7-A1C8-4409-A586-BEDF10F12BE2}"/>
    <cellStyle name="Note 9 6 4" xfId="26266" xr:uid="{4174C85C-45D7-4920-9CA1-45A493EA0E2D}"/>
    <cellStyle name="Note 9 6 5" xfId="26267" xr:uid="{86DA2E03-8F0F-4FA9-88E4-CD296493CC48}"/>
    <cellStyle name="Note 9 6 6" xfId="26268" xr:uid="{4468F788-2E52-4DE6-B31C-14604E660E89}"/>
    <cellStyle name="Note 9 6 7" xfId="7610" xr:uid="{7A341738-0284-4C70-A830-E58D1C68DDEE}"/>
    <cellStyle name="Note 9 7" xfId="3725" xr:uid="{3D99D14C-7253-4ED7-946F-2D39AAEFD410}"/>
    <cellStyle name="Note 9 7 2" xfId="3726" xr:uid="{A6A55E84-A4D9-42FE-BBC8-EE2B521F78FB}"/>
    <cellStyle name="Note 9 7 2 2" xfId="26270" xr:uid="{2F38E3AF-667F-4A3A-AF1F-D11732A31F34}"/>
    <cellStyle name="Note 9 7 2 3" xfId="26269" xr:uid="{1C7544D4-CD67-4113-B8F5-F5D0D9ABBAE4}"/>
    <cellStyle name="Note 9 7 3" xfId="26271" xr:uid="{ADEFA046-74D4-4138-BD7E-200C29E9ED6B}"/>
    <cellStyle name="Note 9 7 4" xfId="26272" xr:uid="{BAFC8C27-4A06-4B2A-8CF2-43720BDFD2CB}"/>
    <cellStyle name="Note 9 7 5" xfId="26273" xr:uid="{3936CA89-D40F-474B-930C-A3FA9EEB4DB4}"/>
    <cellStyle name="Note 9 7 6" xfId="7611" xr:uid="{0CF96E2E-4294-48D8-B592-358C052B80A3}"/>
    <cellStyle name="Note 9 8" xfId="3727" xr:uid="{23AC14F5-3835-4035-A647-FAFF1F7590D0}"/>
    <cellStyle name="Note 9 8 2" xfId="26275" xr:uid="{9F0069C5-9EA7-4F9A-A8D7-21AED896C314}"/>
    <cellStyle name="Note 9 8 3" xfId="26274" xr:uid="{F238533C-C81F-4A1A-BF38-67447B7D441B}"/>
    <cellStyle name="Note 9 9" xfId="5468" xr:uid="{4D57A2EC-DF41-461A-A3CD-92A761EBC06E}"/>
    <cellStyle name="Note 9 9 2" xfId="26276" xr:uid="{12BADAD0-B90D-471F-B581-0310C37DAE8A}"/>
    <cellStyle name="Nøytral 2" xfId="3728" xr:uid="{A7CCC492-4883-4D1B-BC53-86C6F50274F6}"/>
    <cellStyle name="Nøytral 2 2" xfId="26277" xr:uid="{4EA4A461-7AB6-4A63-9675-5D2726D630A9}"/>
    <cellStyle name="Nøytral 2 2 2" xfId="26278" xr:uid="{C126D1F3-9C5A-41F6-8F74-71BC0DC39FC3}"/>
    <cellStyle name="Nøytral 2 2 2 2" xfId="26279" xr:uid="{40580F7A-3950-4E6D-96FD-DA83A87460F1}"/>
    <cellStyle name="Nøytral 2 2 3" xfId="26280" xr:uid="{21715227-C482-44A0-8CFB-EEAF18EEC509}"/>
    <cellStyle name="Nøytral 2 3" xfId="26281" xr:uid="{151D6149-2864-46B5-B020-51341842AC24}"/>
    <cellStyle name="Nøytral 2 3 2" xfId="26282" xr:uid="{2640F5E3-558A-4FDB-AE8E-06272002D2DA}"/>
    <cellStyle name="Nøytral 2 3 2 2" xfId="26283" xr:uid="{AD1F9B4B-87E5-4BFC-947D-EE86039820A1}"/>
    <cellStyle name="Nøytral 2 3 3" xfId="26284" xr:uid="{5F34B25A-FD2A-4FEA-A0F5-A53FFE04E565}"/>
    <cellStyle name="Nøytral 2 4" xfId="26285" xr:uid="{9CF8266E-0D7B-42F2-AC0E-0DB2AA984965}"/>
    <cellStyle name="Nøytral 2 4 2" xfId="26286" xr:uid="{F6B2CEF7-FB9E-4B42-BBE9-27D21D187A2D}"/>
    <cellStyle name="Nøytral 2 5" xfId="26287" xr:uid="{2E9DF2E9-7E0A-4363-9A81-50B4374F6580}"/>
    <cellStyle name="Nøytral 2 6" xfId="26288" xr:uid="{4E720E3B-FB2F-44FA-833A-929B01403465}"/>
    <cellStyle name="Output" xfId="23" xr:uid="{6B3370DE-207F-4EFE-841A-3E446073C986}"/>
    <cellStyle name="Output 10" xfId="3729" xr:uid="{76862359-6D99-46C3-8A52-2EDFF39658DD}"/>
    <cellStyle name="Output 10 10" xfId="5664" xr:uid="{725045BF-FFBB-498E-B10E-8F7E40FC5D6F}"/>
    <cellStyle name="Output 10 10 2" xfId="26290" xr:uid="{8C2354F9-6030-406C-A174-C71460C4114E}"/>
    <cellStyle name="Output 10 10 2 2" xfId="26291" xr:uid="{E808F0C7-837D-4CE1-A5BA-E45D17851FF0}"/>
    <cellStyle name="Output 10 10 2 2 2" xfId="26292" xr:uid="{2ED1E213-704B-441D-9F08-A3818D376BCE}"/>
    <cellStyle name="Output 10 10 2 3" xfId="26293" xr:uid="{2164E849-6979-4A02-B6B6-B9A4359D64B5}"/>
    <cellStyle name="Output 10 10 3" xfId="26294" xr:uid="{1CBA8E7A-C366-4C37-B772-89DD098C8519}"/>
    <cellStyle name="Output 10 10 3 2" xfId="26295" xr:uid="{DCD7CEC1-D7BF-4922-9A9F-6C6827BBB0C3}"/>
    <cellStyle name="Output 10 10 4" xfId="26296" xr:uid="{E12B8426-76B2-43F1-AAF2-4C67138F89FB}"/>
    <cellStyle name="Output 10 10 5" xfId="26289" xr:uid="{E5B99B8B-D945-43E4-BAB4-14A8206C30B2}"/>
    <cellStyle name="Output 10 11" xfId="6050" xr:uid="{3B7F96B9-92A3-42BE-90C8-4D32007921EE}"/>
    <cellStyle name="Output 10 11 2" xfId="26298" xr:uid="{40ACB7D5-3C91-4826-AB7C-5E5561FD67F9}"/>
    <cellStyle name="Output 10 11 3" xfId="26297" xr:uid="{FE14A73C-2E3C-4636-8C26-D3248AA4B174}"/>
    <cellStyle name="Output 10 12" xfId="6228" xr:uid="{8C9E865C-906F-4849-9E39-044AA3F84A0D}"/>
    <cellStyle name="Output 10 12 2" xfId="26300" xr:uid="{69CC85B4-E81D-4355-B6A5-839CF54C5398}"/>
    <cellStyle name="Output 10 12 3" xfId="26299" xr:uid="{8FEEA13D-F789-46C3-9DB5-848370BF4E3F}"/>
    <cellStyle name="Output 10 13" xfId="26301" xr:uid="{C5D4571D-C12E-4C39-BE69-1B19CE680D7C}"/>
    <cellStyle name="Output 10 13 2" xfId="26302" xr:uid="{7E061FA4-23C0-444C-AA4F-9AFF13DAF8D2}"/>
    <cellStyle name="Output 10 14" xfId="26303" xr:uid="{8A1B170A-C7D0-4E04-86A0-1C44AD84FC7B}"/>
    <cellStyle name="Output 10 15" xfId="26304" xr:uid="{657F6504-4A88-4A7C-A731-E4FBA5AA2783}"/>
    <cellStyle name="Output 10 16" xfId="26305" xr:uid="{147FA5C5-37D8-42D3-AE06-E579E4E32229}"/>
    <cellStyle name="Output 10 17" xfId="26306" xr:uid="{2EBC7CD8-E974-4A12-A187-7A9C7C7FD6CC}"/>
    <cellStyle name="Output 10 2" xfId="3730" xr:uid="{BB35A9EB-75CC-4C24-9345-691D563FAF0C}"/>
    <cellStyle name="Output 10 2 10" xfId="7612" xr:uid="{75DDA781-9FCF-4636-B4FC-E8E6927B04C2}"/>
    <cellStyle name="Output 10 2 2" xfId="3731" xr:uid="{B84DDA0A-EE8D-4CB1-B061-DF731F4CFA28}"/>
    <cellStyle name="Output 10 2 2 2" xfId="26308" xr:uid="{FA219D10-551D-44A9-846D-BDFA4B2922B1}"/>
    <cellStyle name="Output 10 2 2 2 2" xfId="26309" xr:uid="{CF3B3F98-5F64-4067-8D0A-102F331D9CA6}"/>
    <cellStyle name="Output 10 2 2 3" xfId="26310" xr:uid="{741A696E-2690-4664-B53A-B410E030BD68}"/>
    <cellStyle name="Output 10 2 2 4" xfId="26307" xr:uid="{B26C5A00-DA72-4897-AC5F-EE9D87C1D4E2}"/>
    <cellStyle name="Output 10 2 3" xfId="26311" xr:uid="{4916E706-A3CB-4318-BFB4-C483FC1A41BB}"/>
    <cellStyle name="Output 10 2 3 2" xfId="26312" xr:uid="{764C234E-71F1-4531-887E-D4C5A238BAF8}"/>
    <cellStyle name="Output 10 2 4" xfId="26313" xr:uid="{EE152516-2D5E-4991-885B-CA866123DCB6}"/>
    <cellStyle name="Output 10 2 4 2" xfId="26314" xr:uid="{CA4E4EEE-7C84-49D6-ACA8-524A16C5AF84}"/>
    <cellStyle name="Output 10 2 5" xfId="26315" xr:uid="{ECC0E1E1-9AD9-4705-BC08-A6F97B9DD853}"/>
    <cellStyle name="Output 10 2 5 2" xfId="26316" xr:uid="{4B9DE4D0-EB5C-46F3-9D47-AC8C7A2A758C}"/>
    <cellStyle name="Output 10 2 6" xfId="26317" xr:uid="{14EFEE8D-C367-4DB2-BF99-DDB130163528}"/>
    <cellStyle name="Output 10 2 7" xfId="26318" xr:uid="{29A6E7E8-3554-495D-838E-E85089C9FD97}"/>
    <cellStyle name="Output 10 2 8" xfId="26319" xr:uid="{D872AFB8-F1CB-4964-A0EB-350865188D73}"/>
    <cellStyle name="Output 10 2 9" xfId="26320" xr:uid="{D6668BAD-A251-4503-A238-E71EC75694A2}"/>
    <cellStyle name="Output 10 3" xfId="3732" xr:uid="{2ED77497-07F1-4C97-B371-729AA1CC5EA6}"/>
    <cellStyle name="Output 10 3 10" xfId="7613" xr:uid="{810CAA36-727C-4599-B559-7FDAFD6AC187}"/>
    <cellStyle name="Output 10 3 2" xfId="3733" xr:uid="{95408143-46A7-4A23-88DE-B59CDCD9A070}"/>
    <cellStyle name="Output 10 3 2 2" xfId="26322" xr:uid="{8115F484-FB1F-4275-BBAA-DDA61BFCD700}"/>
    <cellStyle name="Output 10 3 2 2 2" xfId="26323" xr:uid="{66BAF7B2-08C3-494C-9C8C-4AEA6C53F874}"/>
    <cellStyle name="Output 10 3 2 3" xfId="26324" xr:uid="{1EB7C1AE-CAEA-4278-A54C-B31093787A4A}"/>
    <cellStyle name="Output 10 3 2 4" xfId="26321" xr:uid="{2FBE9A43-DC77-45D2-997A-F899930261E4}"/>
    <cellStyle name="Output 10 3 3" xfId="26325" xr:uid="{7AA86A2E-90AA-4311-A94C-4B45F4152029}"/>
    <cellStyle name="Output 10 3 3 2" xfId="26326" xr:uid="{8CCF0040-4FCF-4C8B-B673-4AFE2E689BAA}"/>
    <cellStyle name="Output 10 3 4" xfId="26327" xr:uid="{45329C69-9B14-40A3-BD80-7F82696A501B}"/>
    <cellStyle name="Output 10 3 4 2" xfId="26328" xr:uid="{BAE0ED77-FA4A-461A-B0BB-FD199D900351}"/>
    <cellStyle name="Output 10 3 5" xfId="26329" xr:uid="{99D34D20-DC78-4E4A-9287-1267CD4AC086}"/>
    <cellStyle name="Output 10 3 5 2" xfId="26330" xr:uid="{FEE0E1D7-599B-4253-A8E4-70DB539A5A23}"/>
    <cellStyle name="Output 10 3 6" xfId="26331" xr:uid="{264900F0-5F06-43CE-9860-3442BD457F3C}"/>
    <cellStyle name="Output 10 3 7" xfId="26332" xr:uid="{C061B373-B146-47BC-B6AB-C8D1EAEBD7D2}"/>
    <cellStyle name="Output 10 3 8" xfId="26333" xr:uid="{E4124BE4-4E30-4B01-8EF0-584254076E96}"/>
    <cellStyle name="Output 10 3 9" xfId="26334" xr:uid="{C53FA65E-61CA-4F5B-93E3-1F1658419314}"/>
    <cellStyle name="Output 10 4" xfId="3734" xr:uid="{0A71E50D-033F-419F-91E5-1111526376EA}"/>
    <cellStyle name="Output 10 4 10" xfId="7614" xr:uid="{6676886B-9D42-4983-981C-FE26449F15FC}"/>
    <cellStyle name="Output 10 4 2" xfId="3735" xr:uid="{68235B31-6732-4627-A888-9D47162792CB}"/>
    <cellStyle name="Output 10 4 2 2" xfId="26336" xr:uid="{3C85186F-1BEC-4C83-B1CA-2ADD28AE2C63}"/>
    <cellStyle name="Output 10 4 2 2 2" xfId="26337" xr:uid="{6A7FEB19-7115-4A4B-AF8E-C4065B2AD7AD}"/>
    <cellStyle name="Output 10 4 2 3" xfId="26338" xr:uid="{F4A13074-8F93-4384-8AD4-E68A2D421552}"/>
    <cellStyle name="Output 10 4 2 4" xfId="26335" xr:uid="{910371B7-CAC8-4935-9BC1-247FA19AD63E}"/>
    <cellStyle name="Output 10 4 3" xfId="26339" xr:uid="{05FE2390-8557-4DCA-B17F-C45949E7C218}"/>
    <cellStyle name="Output 10 4 3 2" xfId="26340" xr:uid="{806EE6BD-05A8-4FEA-A84E-61377AFC7810}"/>
    <cellStyle name="Output 10 4 4" xfId="26341" xr:uid="{223E55FD-52E8-48B7-A626-78609AD9F0B2}"/>
    <cellStyle name="Output 10 4 4 2" xfId="26342" xr:uid="{CA192149-1114-415F-BCEC-318673E8539C}"/>
    <cellStyle name="Output 10 4 5" xfId="26343" xr:uid="{1799CDAF-D352-4274-BCEB-A4317CCBDCEA}"/>
    <cellStyle name="Output 10 4 5 2" xfId="26344" xr:uid="{563CF682-B66C-407C-8F1A-522F60D02CD5}"/>
    <cellStyle name="Output 10 4 6" xfId="26345" xr:uid="{558BCF19-EA0A-422F-B0BA-345594E39E53}"/>
    <cellStyle name="Output 10 4 7" xfId="26346" xr:uid="{2D970A9B-A130-4B82-871E-171A8280C099}"/>
    <cellStyle name="Output 10 4 8" xfId="26347" xr:uid="{303CEE0E-DC3E-45D3-B90B-021476899FBC}"/>
    <cellStyle name="Output 10 4 9" xfId="26348" xr:uid="{761C0149-E1E6-4C18-9CF6-5543962A4511}"/>
    <cellStyle name="Output 10 5" xfId="3736" xr:uid="{5AD8D1DF-CFF6-4674-B023-5A5E0D19E345}"/>
    <cellStyle name="Output 10 5 10" xfId="7615" xr:uid="{A106DB31-A3DD-4B24-B6C9-EE6741AE84F0}"/>
    <cellStyle name="Output 10 5 2" xfId="3737" xr:uid="{1B355D8E-C335-44E9-AE76-B27233FAF4AD}"/>
    <cellStyle name="Output 10 5 2 2" xfId="26350" xr:uid="{6ED470C8-CAC0-4399-9F8C-8054086EEB3A}"/>
    <cellStyle name="Output 10 5 2 2 2" xfId="26351" xr:uid="{50746DEB-0C9E-482C-929A-F452E4D4AB7C}"/>
    <cellStyle name="Output 10 5 2 3" xfId="26352" xr:uid="{46F663E1-2752-4EC9-B3DB-B7E6C67D5A19}"/>
    <cellStyle name="Output 10 5 2 4" xfId="26349" xr:uid="{7F090FFF-5A42-471B-A49A-4944A009B11E}"/>
    <cellStyle name="Output 10 5 3" xfId="26353" xr:uid="{7823C67A-9813-4823-92B3-513BDF209552}"/>
    <cellStyle name="Output 10 5 3 2" xfId="26354" xr:uid="{D470319E-D20E-46AC-B65F-2FDB999C3646}"/>
    <cellStyle name="Output 10 5 4" xfId="26355" xr:uid="{0395C127-9207-4DCA-ADB5-5399FA377C64}"/>
    <cellStyle name="Output 10 5 4 2" xfId="26356" xr:uid="{2D521AAF-3385-49D0-8A72-9AEF3F791060}"/>
    <cellStyle name="Output 10 5 5" xfId="26357" xr:uid="{9D2B3FB1-EADE-4A3B-BDBA-48ECB5E09919}"/>
    <cellStyle name="Output 10 5 5 2" xfId="26358" xr:uid="{191178D2-ECED-4519-83BC-82CA0E56322C}"/>
    <cellStyle name="Output 10 5 6" xfId="26359" xr:uid="{9A81AEFB-8B9B-4410-A0D2-7E6EF110AB4F}"/>
    <cellStyle name="Output 10 5 7" xfId="26360" xr:uid="{C8BAA8C6-D5E6-4D32-8E40-4F24E82B6EC9}"/>
    <cellStyle name="Output 10 5 8" xfId="26361" xr:uid="{E6466069-F4DB-4DE9-8587-10131649DF56}"/>
    <cellStyle name="Output 10 5 9" xfId="26362" xr:uid="{6FC115B2-AC57-48A5-A2BE-5F3E46BE2FA5}"/>
    <cellStyle name="Output 10 6" xfId="3738" xr:uid="{CA2E0121-D839-4CEE-A2BC-F5A1EB5D1D68}"/>
    <cellStyle name="Output 10 6 10" xfId="7616" xr:uid="{EDDA6D9D-8CC0-4BC3-B7B7-3658C01B2F77}"/>
    <cellStyle name="Output 10 6 2" xfId="3739" xr:uid="{5AF6E42C-3A55-40CE-9FFB-E8F703C79EDF}"/>
    <cellStyle name="Output 10 6 2 2" xfId="26364" xr:uid="{5EDC0920-7793-4CD5-BA90-F0A1CF919B24}"/>
    <cellStyle name="Output 10 6 2 2 2" xfId="26365" xr:uid="{57AF7946-D53B-4507-A5E3-1B220D4EDBF4}"/>
    <cellStyle name="Output 10 6 2 3" xfId="26366" xr:uid="{4A08D09C-98B8-482E-8C02-9D3C54BBD5B3}"/>
    <cellStyle name="Output 10 6 2 4" xfId="26363" xr:uid="{18693912-2633-4909-9A93-A753E5828EA6}"/>
    <cellStyle name="Output 10 6 3" xfId="26367" xr:uid="{9B5B8E8A-550F-41D8-8AD0-E4EB67E8BCCA}"/>
    <cellStyle name="Output 10 6 3 2" xfId="26368" xr:uid="{2D80ED7E-F393-43AF-85C0-69BEB8B64278}"/>
    <cellStyle name="Output 10 6 4" xfId="26369" xr:uid="{A8337F54-36FF-44AB-A629-D402B09238D7}"/>
    <cellStyle name="Output 10 6 4 2" xfId="26370" xr:uid="{6C44AC09-D51A-4EE5-9989-B04C77E9B885}"/>
    <cellStyle name="Output 10 6 5" xfId="26371" xr:uid="{2868EA28-7025-4E20-B12E-CEC67BC0684A}"/>
    <cellStyle name="Output 10 6 5 2" xfId="26372" xr:uid="{02057B8D-0F82-488E-AD4F-9397F84BB004}"/>
    <cellStyle name="Output 10 6 6" xfId="26373" xr:uid="{A8382A8A-B0B1-4CC4-8090-BC9616E107FA}"/>
    <cellStyle name="Output 10 6 7" xfId="26374" xr:uid="{56FE73A1-28C0-4A22-822D-4C7E3610908C}"/>
    <cellStyle name="Output 10 6 8" xfId="26375" xr:uid="{D96AD804-C22A-4575-9A53-45F36D6BE77B}"/>
    <cellStyle name="Output 10 6 9" xfId="26376" xr:uid="{312D3776-89CB-4FFC-A400-AF99C18E7BC9}"/>
    <cellStyle name="Output 10 7" xfId="3740" xr:uid="{29848333-7986-46D7-8EFC-49DD564834CB}"/>
    <cellStyle name="Output 10 7 10" xfId="7617" xr:uid="{83DDF94A-7688-45CB-A057-47E335DD27C8}"/>
    <cellStyle name="Output 10 7 2" xfId="3741" xr:uid="{D7099380-5777-436E-A2CD-858E1D19E6B1}"/>
    <cellStyle name="Output 10 7 2 2" xfId="26378" xr:uid="{CE9F6D6A-CB55-4AC5-906C-8E356C030A38}"/>
    <cellStyle name="Output 10 7 2 2 2" xfId="26379" xr:uid="{D059FBF3-F254-4A72-B88F-5542C7B2554D}"/>
    <cellStyle name="Output 10 7 2 3" xfId="26380" xr:uid="{6BCB0F98-B63A-418B-B023-09B4CEB9635D}"/>
    <cellStyle name="Output 10 7 2 4" xfId="26377" xr:uid="{3BC965D9-FE1B-4F22-B007-78EA2B83A0C8}"/>
    <cellStyle name="Output 10 7 3" xfId="26381" xr:uid="{29669969-CC2D-4526-AD7C-7A3C845B9C9D}"/>
    <cellStyle name="Output 10 7 3 2" xfId="26382" xr:uid="{890D22D0-46EE-41DE-A464-1CBC69100847}"/>
    <cellStyle name="Output 10 7 4" xfId="26383" xr:uid="{B5B8BAB7-C73B-4FEC-AEC8-CCF0BF4987F1}"/>
    <cellStyle name="Output 10 7 4 2" xfId="26384" xr:uid="{6E251C4D-2906-426F-8455-C35F3C975FC2}"/>
    <cellStyle name="Output 10 7 5" xfId="26385" xr:uid="{80E66AA8-4A10-411B-9D81-99CB34F797A4}"/>
    <cellStyle name="Output 10 7 5 2" xfId="26386" xr:uid="{154041FC-9B34-4FFD-BED5-34EBFB3E9579}"/>
    <cellStyle name="Output 10 7 6" xfId="26387" xr:uid="{E9ADBBF3-C289-4EA7-B5E8-EC831DD1E7E4}"/>
    <cellStyle name="Output 10 7 7" xfId="26388" xr:uid="{0FDEF255-2C58-43CF-9390-65D63A0DED39}"/>
    <cellStyle name="Output 10 7 8" xfId="26389" xr:uid="{17890DA6-F830-462A-8A71-967BC82B741C}"/>
    <cellStyle name="Output 10 7 9" xfId="26390" xr:uid="{CA4F68B4-D3EB-4A1F-8F66-726D36D06D83}"/>
    <cellStyle name="Output 10 8" xfId="3742" xr:uid="{23878A7F-0907-4BB3-B680-8B9573E4CF97}"/>
    <cellStyle name="Output 10 8 2" xfId="26392" xr:uid="{0B0C5F77-A934-4095-A930-1EA623E149F6}"/>
    <cellStyle name="Output 10 8 2 2" xfId="26393" xr:uid="{72348FA8-3DD9-4515-94F3-6E33FFE6150C}"/>
    <cellStyle name="Output 10 8 2 2 2" xfId="26394" xr:uid="{EE9145E0-FE28-4C42-9FA2-8CB56A09526C}"/>
    <cellStyle name="Output 10 8 2 3" xfId="26395" xr:uid="{6E6FF1DC-E46E-4465-8F3A-E19B2CE5F717}"/>
    <cellStyle name="Output 10 8 3" xfId="26396" xr:uid="{E03244A1-2435-435A-91BD-7DC3063C5338}"/>
    <cellStyle name="Output 10 8 3 2" xfId="26397" xr:uid="{36F71937-7FC2-4909-8FD6-03F638280377}"/>
    <cellStyle name="Output 10 8 4" xfId="26398" xr:uid="{D53FF4CA-01F6-47E7-A526-23DAEBFA6873}"/>
    <cellStyle name="Output 10 8 5" xfId="26391" xr:uid="{7330005C-B015-4D7D-9064-A01C720C72A8}"/>
    <cellStyle name="Output 10 9" xfId="5469" xr:uid="{5B2155C5-95F7-4828-9D64-28533A75574D}"/>
    <cellStyle name="Output 10 9 2" xfId="26400" xr:uid="{F1F3F635-ED6E-446A-B94A-1204AA9D680D}"/>
    <cellStyle name="Output 10 9 2 2" xfId="26401" xr:uid="{0029F525-4695-4092-9CC3-461715D67CB6}"/>
    <cellStyle name="Output 10 9 3" xfId="26402" xr:uid="{6DD129C6-B03D-4F14-ABB5-9E12D2729E6B}"/>
    <cellStyle name="Output 10 9 4" xfId="26399" xr:uid="{1F7563C8-7AFE-4DDD-B631-8F1F6AA72663}"/>
    <cellStyle name="Output 11" xfId="3743" xr:uid="{8262F3C2-0CE4-4978-9160-7238BADD5143}"/>
    <cellStyle name="Output 11 10" xfId="5665" xr:uid="{E0B1A78F-3F37-43BA-905F-2A6ECCD403A9}"/>
    <cellStyle name="Output 11 10 2" xfId="26404" xr:uid="{EC4CBF02-ED17-4691-A845-F039A65E03DA}"/>
    <cellStyle name="Output 11 10 2 2" xfId="26405" xr:uid="{960A6AF2-886C-4C59-B19D-B52DCC7D92A9}"/>
    <cellStyle name="Output 11 10 2 2 2" xfId="26406" xr:uid="{566311AF-3C22-466F-9B5A-A2A9B0F80371}"/>
    <cellStyle name="Output 11 10 2 3" xfId="26407" xr:uid="{92105FEF-B514-442E-BA80-B8AEE0AB2725}"/>
    <cellStyle name="Output 11 10 3" xfId="26408" xr:uid="{D44FC47C-47FB-47E0-9222-254684ED4139}"/>
    <cellStyle name="Output 11 10 3 2" xfId="26409" xr:uid="{8CC42F78-E96E-4BA5-B5D6-65F9A328643A}"/>
    <cellStyle name="Output 11 10 4" xfId="26410" xr:uid="{BC74155E-2333-40BF-B601-4A2786D4665E}"/>
    <cellStyle name="Output 11 10 5" xfId="26403" xr:uid="{583B7885-8805-4518-AF16-7F5D2DC882EB}"/>
    <cellStyle name="Output 11 11" xfId="6051" xr:uid="{8189C61F-C4F8-4532-B003-F4282A780590}"/>
    <cellStyle name="Output 11 11 2" xfId="26412" xr:uid="{C65051E6-536E-461D-8754-8CAE5F311598}"/>
    <cellStyle name="Output 11 11 3" xfId="26411" xr:uid="{FF1F3F42-CE04-40C4-A99B-76D3905F7680}"/>
    <cellStyle name="Output 11 12" xfId="6229" xr:uid="{C18CE37F-54F6-46E2-962D-91D958AC6C3E}"/>
    <cellStyle name="Output 11 12 2" xfId="26414" xr:uid="{B61A9A07-5CB5-40AE-AF1E-5113B0D1E05C}"/>
    <cellStyle name="Output 11 12 3" xfId="26413" xr:uid="{E3338C92-280C-4317-B842-29BFC4C592E1}"/>
    <cellStyle name="Output 11 13" xfId="26415" xr:uid="{FAED50DF-7553-4181-9064-3E1511A19C31}"/>
    <cellStyle name="Output 11 13 2" xfId="26416" xr:uid="{59CA8F8D-FA04-4F7E-8E78-547873A82081}"/>
    <cellStyle name="Output 11 14" xfId="26417" xr:uid="{6CCCA831-0123-4CEB-A16F-5BE920CC6A18}"/>
    <cellStyle name="Output 11 15" xfId="26418" xr:uid="{A989112E-0DF1-4BF1-9808-9385A4045FE9}"/>
    <cellStyle name="Output 11 16" xfId="26419" xr:uid="{9C46632D-403E-4086-AD61-6EC46F19BC8D}"/>
    <cellStyle name="Output 11 17" xfId="26420" xr:uid="{2EC2B82A-0B9C-4E44-8FAC-D598BB34562B}"/>
    <cellStyle name="Output 11 2" xfId="3744" xr:uid="{576B97E3-AE73-45C2-A44F-8009DE79480D}"/>
    <cellStyle name="Output 11 2 10" xfId="7618" xr:uid="{FF7AD8DA-E9B2-4EF8-B20A-5AFBA5A2FAD0}"/>
    <cellStyle name="Output 11 2 2" xfId="3745" xr:uid="{EA52EC60-8B6C-4EFF-BDE6-84931C6E5C5B}"/>
    <cellStyle name="Output 11 2 2 2" xfId="26422" xr:uid="{AEEDB661-9307-46F6-B876-4D90A25EC7FD}"/>
    <cellStyle name="Output 11 2 2 2 2" xfId="26423" xr:uid="{0CBB6A60-F466-4564-B240-F4A217BD1E11}"/>
    <cellStyle name="Output 11 2 2 3" xfId="26424" xr:uid="{98057B57-EA7B-4B55-B6B6-91A4AE338F99}"/>
    <cellStyle name="Output 11 2 2 4" xfId="26421" xr:uid="{7E2E3433-676F-440D-880C-97395E7D033F}"/>
    <cellStyle name="Output 11 2 3" xfId="26425" xr:uid="{09994DDE-A9B9-4AE0-8480-2AE0212A2AB2}"/>
    <cellStyle name="Output 11 2 3 2" xfId="26426" xr:uid="{F495F78B-8833-4C31-BF55-4A43248D49E1}"/>
    <cellStyle name="Output 11 2 4" xfId="26427" xr:uid="{B83FDD2D-0F84-4680-9B79-A95E1B04A305}"/>
    <cellStyle name="Output 11 2 4 2" xfId="26428" xr:uid="{B44477CB-A3FB-448C-BFB9-F24673CDD20B}"/>
    <cellStyle name="Output 11 2 5" xfId="26429" xr:uid="{17510228-658E-4572-8EFC-5957996FB2CB}"/>
    <cellStyle name="Output 11 2 5 2" xfId="26430" xr:uid="{0F5F6A3E-9707-40A5-9411-B35069FC29A9}"/>
    <cellStyle name="Output 11 2 6" xfId="26431" xr:uid="{E8584F8E-F8AF-4396-8B00-27DB423AD838}"/>
    <cellStyle name="Output 11 2 7" xfId="26432" xr:uid="{A319F5AD-092A-4E8C-8776-E825D272DE31}"/>
    <cellStyle name="Output 11 2 8" xfId="26433" xr:uid="{47310EAA-F86C-49D2-B867-4706156E2ECD}"/>
    <cellStyle name="Output 11 2 9" xfId="26434" xr:uid="{E1C6B3F7-C889-4AD7-A22F-2F64158EAE34}"/>
    <cellStyle name="Output 11 3" xfId="3746" xr:uid="{839FADF6-964E-487D-A9B5-A9C45518AD26}"/>
    <cellStyle name="Output 11 3 10" xfId="7619" xr:uid="{0F2499D9-B2D7-45D6-9CB3-CB1A261729EF}"/>
    <cellStyle name="Output 11 3 2" xfId="3747" xr:uid="{70799F7D-C14F-4C50-937B-202472AF73A4}"/>
    <cellStyle name="Output 11 3 2 2" xfId="26436" xr:uid="{00B4E0C3-EF0D-4100-B14A-172F72FA9B6D}"/>
    <cellStyle name="Output 11 3 2 2 2" xfId="26437" xr:uid="{EAEBF3E9-4C0D-4851-925E-F521777C151E}"/>
    <cellStyle name="Output 11 3 2 3" xfId="26438" xr:uid="{CAAA8636-CCBB-4EDD-B259-F0CFF7942A2D}"/>
    <cellStyle name="Output 11 3 2 4" xfId="26435" xr:uid="{519B5106-A17C-4293-ABBB-E80C267E87A2}"/>
    <cellStyle name="Output 11 3 3" xfId="26439" xr:uid="{4A380E9C-CB66-4180-95A4-1A0C488CA886}"/>
    <cellStyle name="Output 11 3 3 2" xfId="26440" xr:uid="{BD6C68C4-BC36-4473-A7B3-268CDFDE80BC}"/>
    <cellStyle name="Output 11 3 4" xfId="26441" xr:uid="{460A1D77-1D90-4846-B109-C4BE4ABB9748}"/>
    <cellStyle name="Output 11 3 4 2" xfId="26442" xr:uid="{F9F556D0-F5C8-417E-9510-F53142DB2A79}"/>
    <cellStyle name="Output 11 3 5" xfId="26443" xr:uid="{565F15DA-3BB0-4081-86DF-BB8BBBBD1880}"/>
    <cellStyle name="Output 11 3 5 2" xfId="26444" xr:uid="{2098A861-92DC-473B-8635-083E77FD1252}"/>
    <cellStyle name="Output 11 3 6" xfId="26445" xr:uid="{1757B307-3403-408C-8331-304535E77555}"/>
    <cellStyle name="Output 11 3 7" xfId="26446" xr:uid="{EF4B7090-88B2-4AAC-A019-0B1D5FFEFE46}"/>
    <cellStyle name="Output 11 3 8" xfId="26447" xr:uid="{03A26D4E-B877-45E5-8B2B-318F58B65164}"/>
    <cellStyle name="Output 11 3 9" xfId="26448" xr:uid="{B1FE6C77-D8BE-4336-8E02-56BB9EF1C57D}"/>
    <cellStyle name="Output 11 4" xfId="3748" xr:uid="{DA604342-B6EF-4734-9CDD-479B2780B984}"/>
    <cellStyle name="Output 11 4 10" xfId="7620" xr:uid="{B7EB9CE0-7927-4646-A49A-EB763C1C1FB4}"/>
    <cellStyle name="Output 11 4 2" xfId="3749" xr:uid="{5062D76A-D0BB-48A1-8187-87235CDA7AC1}"/>
    <cellStyle name="Output 11 4 2 2" xfId="26450" xr:uid="{52803D3C-5520-4F8C-AD81-8760DA020190}"/>
    <cellStyle name="Output 11 4 2 2 2" xfId="26451" xr:uid="{8797FAEB-82D9-44A5-BE8F-7761A0C14247}"/>
    <cellStyle name="Output 11 4 2 3" xfId="26452" xr:uid="{7531B3B2-5BBA-4882-BCAF-CA2B19058519}"/>
    <cellStyle name="Output 11 4 2 4" xfId="26449" xr:uid="{70797AAF-E7C2-436C-80A8-5DB043568524}"/>
    <cellStyle name="Output 11 4 3" xfId="26453" xr:uid="{2281BEE7-72C1-4F6D-BC0E-8980AC34FE81}"/>
    <cellStyle name="Output 11 4 3 2" xfId="26454" xr:uid="{E1551F74-7FEB-4024-B4C2-32C76271097A}"/>
    <cellStyle name="Output 11 4 4" xfId="26455" xr:uid="{A598F498-C211-484F-8D31-DDEF3A0747BE}"/>
    <cellStyle name="Output 11 4 4 2" xfId="26456" xr:uid="{5152B868-16A4-4ECE-9F86-E73FCECDF16C}"/>
    <cellStyle name="Output 11 4 5" xfId="26457" xr:uid="{923C7148-D05A-4705-A43F-A94EEA933985}"/>
    <cellStyle name="Output 11 4 5 2" xfId="26458" xr:uid="{B17E298C-9679-496B-82D6-15F7E5253A11}"/>
    <cellStyle name="Output 11 4 6" xfId="26459" xr:uid="{5CC17D23-388D-49B7-A332-3615D33F6090}"/>
    <cellStyle name="Output 11 4 7" xfId="26460" xr:uid="{C4AF637B-235E-4B2F-82DF-A7F07F14AF7D}"/>
    <cellStyle name="Output 11 4 8" xfId="26461" xr:uid="{97321E8D-0681-44A0-A252-8741FD9CB68A}"/>
    <cellStyle name="Output 11 4 9" xfId="26462" xr:uid="{2B0F4083-6231-4978-8939-DE1F2DB8FEDF}"/>
    <cellStyle name="Output 11 5" xfId="3750" xr:uid="{C605A5D8-82A2-4CAF-BB0D-029EB1909D55}"/>
    <cellStyle name="Output 11 5 10" xfId="7621" xr:uid="{8ECE5F23-1A88-458A-BF3B-006801E21460}"/>
    <cellStyle name="Output 11 5 2" xfId="3751" xr:uid="{5B8A0426-5430-4EA3-8B03-ECE0F7BBC6D7}"/>
    <cellStyle name="Output 11 5 2 2" xfId="26464" xr:uid="{0B2E8DD6-9FC5-4E58-A23A-C485377E861A}"/>
    <cellStyle name="Output 11 5 2 2 2" xfId="26465" xr:uid="{6B648C55-F824-4A5F-97BF-FA0AD8B27B13}"/>
    <cellStyle name="Output 11 5 2 3" xfId="26466" xr:uid="{CBB695AB-F102-46DC-9DE6-4F169E795EBF}"/>
    <cellStyle name="Output 11 5 2 4" xfId="26463" xr:uid="{BAF68D5F-53C8-4D63-B52D-32EF7342896A}"/>
    <cellStyle name="Output 11 5 3" xfId="26467" xr:uid="{C3994D82-C60A-41C4-8195-49E8224C3C21}"/>
    <cellStyle name="Output 11 5 3 2" xfId="26468" xr:uid="{A068F176-FB15-4C17-BF39-FB84C70D504A}"/>
    <cellStyle name="Output 11 5 4" xfId="26469" xr:uid="{2BF95771-54AE-452E-91F2-85B71B9E7F35}"/>
    <cellStyle name="Output 11 5 4 2" xfId="26470" xr:uid="{3432636D-2DE6-47C8-AEE3-FEB40F7A6E91}"/>
    <cellStyle name="Output 11 5 5" xfId="26471" xr:uid="{B4AC0E29-C8D4-4248-9C3D-5AFE6B714E1D}"/>
    <cellStyle name="Output 11 5 5 2" xfId="26472" xr:uid="{10E0EF78-99B3-4811-B63D-7BF44D57B41B}"/>
    <cellStyle name="Output 11 5 6" xfId="26473" xr:uid="{58B0C139-52A3-49D5-BDAE-34CA3A266004}"/>
    <cellStyle name="Output 11 5 7" xfId="26474" xr:uid="{BFA9DB4F-D21E-444C-9C46-844FD936F946}"/>
    <cellStyle name="Output 11 5 8" xfId="26475" xr:uid="{2DAEDDF3-2A57-4B10-861C-F4028F9DC23C}"/>
    <cellStyle name="Output 11 5 9" xfId="26476" xr:uid="{AF168A0C-C356-4D80-9CE4-A1644B9CA250}"/>
    <cellStyle name="Output 11 6" xfId="3752" xr:uid="{2B12F896-B943-45DC-9A32-BD548AC11107}"/>
    <cellStyle name="Output 11 6 10" xfId="7622" xr:uid="{98BEF5F8-3A94-40AA-9113-CCEAB5F850D6}"/>
    <cellStyle name="Output 11 6 2" xfId="3753" xr:uid="{1EDF798E-30FD-4982-81B7-3193EE0D65A1}"/>
    <cellStyle name="Output 11 6 2 2" xfId="26478" xr:uid="{DA7AAE97-57F9-45DD-BA2A-17A543C32475}"/>
    <cellStyle name="Output 11 6 2 2 2" xfId="26479" xr:uid="{5566015E-7FE3-400A-9D07-5D795701870C}"/>
    <cellStyle name="Output 11 6 2 3" xfId="26480" xr:uid="{BC144537-3B4C-4C0B-A4B1-295B75768EDB}"/>
    <cellStyle name="Output 11 6 2 4" xfId="26477" xr:uid="{E5D83D43-22D0-4924-A331-545C016FE027}"/>
    <cellStyle name="Output 11 6 3" xfId="26481" xr:uid="{8F8DB5A5-71AC-4D93-9D52-23A029B00FFE}"/>
    <cellStyle name="Output 11 6 3 2" xfId="26482" xr:uid="{94DFEDD4-EC84-47A4-880C-E0A52C9CA58B}"/>
    <cellStyle name="Output 11 6 4" xfId="26483" xr:uid="{65973157-311B-4CC5-A8A7-07FC8AF9D2C8}"/>
    <cellStyle name="Output 11 6 4 2" xfId="26484" xr:uid="{244B324B-8DC9-40C8-97F4-BBC71919900B}"/>
    <cellStyle name="Output 11 6 5" xfId="26485" xr:uid="{98604639-F37F-440F-A312-4548C3222611}"/>
    <cellStyle name="Output 11 6 5 2" xfId="26486" xr:uid="{4CAA1C57-D49D-4E6D-BC74-2A78A3412385}"/>
    <cellStyle name="Output 11 6 6" xfId="26487" xr:uid="{2E8E854F-D59E-4DAB-A446-693C5786049E}"/>
    <cellStyle name="Output 11 6 7" xfId="26488" xr:uid="{C96FB759-B49A-4443-ADEF-54A69ECE0B27}"/>
    <cellStyle name="Output 11 6 8" xfId="26489" xr:uid="{94D0ED9F-89FE-4AF6-B67A-0B289CB6D675}"/>
    <cellStyle name="Output 11 6 9" xfId="26490" xr:uid="{575ABEF8-0A55-4EF2-89B5-D71792767AFD}"/>
    <cellStyle name="Output 11 7" xfId="3754" xr:uid="{EFBD13EF-0A91-4BFB-B5DF-51500FB9148B}"/>
    <cellStyle name="Output 11 7 10" xfId="7623" xr:uid="{3D889766-6CC4-4326-B434-EB8A1680DFB2}"/>
    <cellStyle name="Output 11 7 2" xfId="3755" xr:uid="{7FA6A7A7-BE67-412C-9ECC-3082CA965F51}"/>
    <cellStyle name="Output 11 7 2 2" xfId="26492" xr:uid="{A2DE63CD-9FBD-4D04-85C1-6E8890091D3A}"/>
    <cellStyle name="Output 11 7 2 2 2" xfId="26493" xr:uid="{024AFCE8-1EDB-46BF-8AF4-F32D9AEEF250}"/>
    <cellStyle name="Output 11 7 2 3" xfId="26494" xr:uid="{A15634A2-E4B8-40F6-827A-E4BD063937B7}"/>
    <cellStyle name="Output 11 7 2 4" xfId="26491" xr:uid="{2DAA4D35-9A07-448E-B735-DB1F33608A7E}"/>
    <cellStyle name="Output 11 7 3" xfId="26495" xr:uid="{C2A0E380-64B7-484E-A865-0EC78D00E4ED}"/>
    <cellStyle name="Output 11 7 3 2" xfId="26496" xr:uid="{7808C9FD-95DA-4A87-B0E4-A3FF16CA5465}"/>
    <cellStyle name="Output 11 7 4" xfId="26497" xr:uid="{312DB315-D2DF-41AA-9A69-6854747CA36B}"/>
    <cellStyle name="Output 11 7 4 2" xfId="26498" xr:uid="{09D0E43C-8C81-43A5-ADB4-4E65DA51FA14}"/>
    <cellStyle name="Output 11 7 5" xfId="26499" xr:uid="{44BDC8BC-1DE1-4EDF-8E8A-3AEB365756BE}"/>
    <cellStyle name="Output 11 7 5 2" xfId="26500" xr:uid="{FD0DAEFA-52DC-496D-A3DE-25FB0AEB3743}"/>
    <cellStyle name="Output 11 7 6" xfId="26501" xr:uid="{C7200527-BB44-4E6D-98BE-587682048E1B}"/>
    <cellStyle name="Output 11 7 7" xfId="26502" xr:uid="{663BA205-F880-4437-9873-E7CB526E23A5}"/>
    <cellStyle name="Output 11 7 8" xfId="26503" xr:uid="{346B4FD6-BB7B-4290-88B1-ADF87DD02AA4}"/>
    <cellStyle name="Output 11 7 9" xfId="26504" xr:uid="{DFD01DED-4B7D-43D8-AFFB-A2EF8A30E181}"/>
    <cellStyle name="Output 11 8" xfId="3756" xr:uid="{7787C5A8-4CC2-4B42-A67C-70952A84358E}"/>
    <cellStyle name="Output 11 8 2" xfId="26506" xr:uid="{4608E8FF-1683-4299-B465-C4CCC9B284E0}"/>
    <cellStyle name="Output 11 8 2 2" xfId="26507" xr:uid="{8A2DDB4F-A6C7-48DF-A7E7-BD1EBE850325}"/>
    <cellStyle name="Output 11 8 2 2 2" xfId="26508" xr:uid="{191A0346-4E6E-4DB2-9E28-833C4B5B816D}"/>
    <cellStyle name="Output 11 8 2 3" xfId="26509" xr:uid="{C6EBDFC2-20F4-40E2-B35B-CD504CCA5F42}"/>
    <cellStyle name="Output 11 8 3" xfId="26510" xr:uid="{CD71416D-95BD-46F8-84EE-9AC52CC419B3}"/>
    <cellStyle name="Output 11 8 3 2" xfId="26511" xr:uid="{D19FBF52-23CD-475D-952A-19119A58765F}"/>
    <cellStyle name="Output 11 8 4" xfId="26512" xr:uid="{7CED331F-E6BD-4209-ABF1-D183EF13B285}"/>
    <cellStyle name="Output 11 8 5" xfId="26505" xr:uid="{2FC70842-3321-411E-9898-95C47CF71BCA}"/>
    <cellStyle name="Output 11 9" xfId="5470" xr:uid="{51E25DAB-7C0D-492A-B799-C27F259B67DA}"/>
    <cellStyle name="Output 11 9 2" xfId="26514" xr:uid="{E0D1F8C8-FD36-49B0-85C4-2D625F710F80}"/>
    <cellStyle name="Output 11 9 2 2" xfId="26515" xr:uid="{F6A0B051-7E44-4E4E-A8FD-5EE449191394}"/>
    <cellStyle name="Output 11 9 3" xfId="26516" xr:uid="{7E53027D-BDCF-45E9-B4E7-90C8C178F633}"/>
    <cellStyle name="Output 11 9 4" xfId="26513" xr:uid="{760A6A9A-156F-48F8-97C6-F87223605C53}"/>
    <cellStyle name="Output 12" xfId="3757" xr:uid="{1B090B55-8ACB-4031-8C84-8DDFBF302998}"/>
    <cellStyle name="Output 12 10" xfId="5666" xr:uid="{ED459849-7DEE-4B47-A93C-DF81DB8900FA}"/>
    <cellStyle name="Output 12 10 2" xfId="26518" xr:uid="{7B6F3DA0-C8DF-4681-B38C-DC9B4C17BEC9}"/>
    <cellStyle name="Output 12 10 2 2" xfId="26519" xr:uid="{43E577B4-1D26-4F05-9A60-2EC3E9FDC7BD}"/>
    <cellStyle name="Output 12 10 2 2 2" xfId="26520" xr:uid="{E3374D4B-7C59-473F-A9A3-089B5FCA9C43}"/>
    <cellStyle name="Output 12 10 2 3" xfId="26521" xr:uid="{C84AA499-628D-4A08-BF76-4E03F0D5E59B}"/>
    <cellStyle name="Output 12 10 3" xfId="26522" xr:uid="{E41D7C38-97FE-497E-9237-39B033C27480}"/>
    <cellStyle name="Output 12 10 3 2" xfId="26523" xr:uid="{2C9FD52D-05C6-4B10-9164-34FD808F97A2}"/>
    <cellStyle name="Output 12 10 4" xfId="26524" xr:uid="{9C5EEE5F-EDF3-42A9-9E07-167659371FDF}"/>
    <cellStyle name="Output 12 10 5" xfId="26517" xr:uid="{025B4CF9-7343-4A07-8F6A-BDEF7E82057C}"/>
    <cellStyle name="Output 12 11" xfId="6052" xr:uid="{FEEF823E-6714-4F76-88C7-872DEA3B987C}"/>
    <cellStyle name="Output 12 11 2" xfId="26526" xr:uid="{AD85F3F8-5796-4964-AAA8-BE3676797BD5}"/>
    <cellStyle name="Output 12 11 3" xfId="26525" xr:uid="{F3D8CC36-2FC9-419B-A767-175E516F2B50}"/>
    <cellStyle name="Output 12 12" xfId="6230" xr:uid="{1B6F0F6E-056D-4C8D-9A93-3310D7103EDA}"/>
    <cellStyle name="Output 12 12 2" xfId="26528" xr:uid="{642ADD64-3483-4EAF-AC86-138579447CF3}"/>
    <cellStyle name="Output 12 12 3" xfId="26527" xr:uid="{56781BE2-3A13-45EF-8E3D-F29C775599C8}"/>
    <cellStyle name="Output 12 13" xfId="26529" xr:uid="{71FDAB70-7899-4633-AAA7-B3CF22C8B0B3}"/>
    <cellStyle name="Output 12 13 2" xfId="26530" xr:uid="{B4117889-A452-4384-B2C6-AF48394715F4}"/>
    <cellStyle name="Output 12 14" xfId="26531" xr:uid="{A441EAA2-DAFF-488E-A3CE-9797167900E9}"/>
    <cellStyle name="Output 12 15" xfId="26532" xr:uid="{9CB5EE93-677D-434A-AFC9-F541653D934C}"/>
    <cellStyle name="Output 12 16" xfId="26533" xr:uid="{C66BBB58-C242-4EE8-A2F4-7ADC875F0A41}"/>
    <cellStyle name="Output 12 17" xfId="26534" xr:uid="{19C3AF13-DC75-42D6-92B1-5E54F098AC49}"/>
    <cellStyle name="Output 12 2" xfId="3758" xr:uid="{7F9CE28C-05BF-43FA-B9FA-7A7C2D5BD367}"/>
    <cellStyle name="Output 12 2 10" xfId="7624" xr:uid="{80B3CDA5-799C-40AD-A12B-18B72B9AE134}"/>
    <cellStyle name="Output 12 2 2" xfId="3759" xr:uid="{4B115195-D4EA-44E8-B2C7-6800B091E080}"/>
    <cellStyle name="Output 12 2 2 2" xfId="26536" xr:uid="{EB6DF998-BD53-487E-98F0-72E0602D29CA}"/>
    <cellStyle name="Output 12 2 2 2 2" xfId="26537" xr:uid="{80B429F3-8FE4-46DA-B666-E4638C888DDE}"/>
    <cellStyle name="Output 12 2 2 3" xfId="26538" xr:uid="{122FFE5F-317E-4A69-8124-4531D5C892DB}"/>
    <cellStyle name="Output 12 2 2 4" xfId="26535" xr:uid="{283BCA20-ECF1-4EEA-B0AA-B5341B584FA7}"/>
    <cellStyle name="Output 12 2 3" xfId="26539" xr:uid="{CDF697F0-FCF2-4588-A1C8-9D3B407DE83B}"/>
    <cellStyle name="Output 12 2 3 2" xfId="26540" xr:uid="{37E9D34F-7664-436A-BFDF-51771EB90385}"/>
    <cellStyle name="Output 12 2 4" xfId="26541" xr:uid="{564318CE-0197-485A-87E2-9585E777E1B4}"/>
    <cellStyle name="Output 12 2 4 2" xfId="26542" xr:uid="{6163B786-48DF-4FE1-984E-573AB9C8D39F}"/>
    <cellStyle name="Output 12 2 5" xfId="26543" xr:uid="{5B9EFECA-5DCF-4090-B62E-4BC16ABEABA1}"/>
    <cellStyle name="Output 12 2 5 2" xfId="26544" xr:uid="{A5488AD2-CAA3-46FC-AF28-B5D7317AF0C1}"/>
    <cellStyle name="Output 12 2 6" xfId="26545" xr:uid="{612FA380-7C98-4A5B-97C6-0678E354760A}"/>
    <cellStyle name="Output 12 2 7" xfId="26546" xr:uid="{3612AF05-5952-40DB-8C25-C98610EA2F19}"/>
    <cellStyle name="Output 12 2 8" xfId="26547" xr:uid="{5E8735B5-41BB-4186-9383-A7B7A36328CB}"/>
    <cellStyle name="Output 12 2 9" xfId="26548" xr:uid="{3F34F368-590C-4869-A5BD-69AE84FFED08}"/>
    <cellStyle name="Output 12 3" xfId="3760" xr:uid="{E598F32D-E906-4693-B812-CA14291478E2}"/>
    <cellStyle name="Output 12 3 10" xfId="7625" xr:uid="{ABEC0867-29F3-4471-94E0-183B374BF83E}"/>
    <cellStyle name="Output 12 3 2" xfId="3761" xr:uid="{D78C1409-A386-459F-85DA-FC9BCD77B1FE}"/>
    <cellStyle name="Output 12 3 2 2" xfId="26550" xr:uid="{23857C51-E01A-47B4-9203-F30C46B9C3D7}"/>
    <cellStyle name="Output 12 3 2 2 2" xfId="26551" xr:uid="{E4DB7F9C-F539-496A-9CA2-FAF8E8AA71B3}"/>
    <cellStyle name="Output 12 3 2 3" xfId="26552" xr:uid="{99BDFCCF-31B7-465E-AC85-B3921BE7D474}"/>
    <cellStyle name="Output 12 3 2 4" xfId="26549" xr:uid="{FEB55CCE-999E-4D97-97DD-1CE9575F4429}"/>
    <cellStyle name="Output 12 3 3" xfId="26553" xr:uid="{BC4329ED-6D77-4D46-A7C3-F4DD0C96BA81}"/>
    <cellStyle name="Output 12 3 3 2" xfId="26554" xr:uid="{2B2C605A-DA56-410B-B692-D41822FCC0BD}"/>
    <cellStyle name="Output 12 3 4" xfId="26555" xr:uid="{A61C77FC-38F6-4854-95D8-657783517E71}"/>
    <cellStyle name="Output 12 3 4 2" xfId="26556" xr:uid="{705E4EA1-09C4-4755-80DF-2F63CB8604BB}"/>
    <cellStyle name="Output 12 3 5" xfId="26557" xr:uid="{09E64178-A3CD-40A5-842F-C323E375517C}"/>
    <cellStyle name="Output 12 3 5 2" xfId="26558" xr:uid="{7EDA39D1-25CC-4C8B-B7E7-321575993D12}"/>
    <cellStyle name="Output 12 3 6" xfId="26559" xr:uid="{3EE20BC4-E84A-4ED7-BAD8-2D555C52BED0}"/>
    <cellStyle name="Output 12 3 7" xfId="26560" xr:uid="{F3798113-20F8-46F7-BC2C-0EDB330824C5}"/>
    <cellStyle name="Output 12 3 8" xfId="26561" xr:uid="{32D197F5-79CD-4045-A261-68D11AC4AE84}"/>
    <cellStyle name="Output 12 3 9" xfId="26562" xr:uid="{D6912D96-5FE6-4EF8-918D-BB2B2BD1CE69}"/>
    <cellStyle name="Output 12 4" xfId="3762" xr:uid="{CE58ECA1-1867-492B-90E7-316857D929F0}"/>
    <cellStyle name="Output 12 4 10" xfId="7626" xr:uid="{0692A59B-DCC6-4DC4-A3AC-1CDA8E63CEB9}"/>
    <cellStyle name="Output 12 4 2" xfId="3763" xr:uid="{DA56988B-A2EF-4B9B-9C7D-EF6C1B6E8A33}"/>
    <cellStyle name="Output 12 4 2 2" xfId="26564" xr:uid="{0AE65134-8526-4AF0-A7F1-6527ED361D0A}"/>
    <cellStyle name="Output 12 4 2 2 2" xfId="26565" xr:uid="{203B77BD-187E-496D-B5DB-D4C7C5006282}"/>
    <cellStyle name="Output 12 4 2 3" xfId="26566" xr:uid="{1843B306-6ACC-4F13-A6DF-487034E306E0}"/>
    <cellStyle name="Output 12 4 2 4" xfId="26563" xr:uid="{D1FEE643-8295-4962-A0F3-E11827CD48E0}"/>
    <cellStyle name="Output 12 4 3" xfId="26567" xr:uid="{CC0928DF-9EA8-440A-8BED-AD9A1FFE9098}"/>
    <cellStyle name="Output 12 4 3 2" xfId="26568" xr:uid="{4F11F1F8-CC70-4B49-8DF8-C00E44F5A659}"/>
    <cellStyle name="Output 12 4 4" xfId="26569" xr:uid="{5CE13D14-8109-4296-B4A6-C596D4252884}"/>
    <cellStyle name="Output 12 4 4 2" xfId="26570" xr:uid="{FADEAB00-D261-484D-B86B-6774CB51D1C6}"/>
    <cellStyle name="Output 12 4 5" xfId="26571" xr:uid="{188C094A-274F-42A4-9822-14C9C38D8E75}"/>
    <cellStyle name="Output 12 4 5 2" xfId="26572" xr:uid="{83E8A585-EC36-4E0A-B860-A03404348BCD}"/>
    <cellStyle name="Output 12 4 6" xfId="26573" xr:uid="{EDE20226-9EC6-49C8-9573-93B711378ECB}"/>
    <cellStyle name="Output 12 4 7" xfId="26574" xr:uid="{662356FA-DF37-4415-9F2F-BC1DE345A589}"/>
    <cellStyle name="Output 12 4 8" xfId="26575" xr:uid="{61AD94C3-066E-4F77-B2B0-07748AAEAB0D}"/>
    <cellStyle name="Output 12 4 9" xfId="26576" xr:uid="{5429583E-B8BB-4EC2-8FAC-2B3B535A56F5}"/>
    <cellStyle name="Output 12 5" xfId="3764" xr:uid="{C5A457E8-4A50-457F-BF94-ACEA90149BC5}"/>
    <cellStyle name="Output 12 5 10" xfId="7627" xr:uid="{EADE8F73-ACBF-41D4-A218-D0BC8999299B}"/>
    <cellStyle name="Output 12 5 2" xfId="3765" xr:uid="{27AEB0D1-DD07-458E-A7EC-37DB9EF85554}"/>
    <cellStyle name="Output 12 5 2 2" xfId="26578" xr:uid="{F0FCE33E-17CE-48AF-90E1-207AB7EB39DA}"/>
    <cellStyle name="Output 12 5 2 2 2" xfId="26579" xr:uid="{A6F49AD4-DD2B-429B-9C3E-990BC8860B96}"/>
    <cellStyle name="Output 12 5 2 3" xfId="26580" xr:uid="{634701DC-B035-4307-8F27-BE1D11D9B7FB}"/>
    <cellStyle name="Output 12 5 2 4" xfId="26577" xr:uid="{97508EFF-18E7-4DF5-8465-29A5FD5870BC}"/>
    <cellStyle name="Output 12 5 3" xfId="26581" xr:uid="{306FBB36-7788-4205-B611-C0D7A92BC5BB}"/>
    <cellStyle name="Output 12 5 3 2" xfId="26582" xr:uid="{8A6EC9BB-9DC5-48C9-BEAE-0E709966A56B}"/>
    <cellStyle name="Output 12 5 4" xfId="26583" xr:uid="{7D93B3FF-175B-42DF-A442-C5C1CA02F23B}"/>
    <cellStyle name="Output 12 5 4 2" xfId="26584" xr:uid="{2B00BEB8-1F8D-4C92-9175-C83FAC985CF1}"/>
    <cellStyle name="Output 12 5 5" xfId="26585" xr:uid="{3AE3E7AF-29A0-4BB6-B5EC-6631680540B1}"/>
    <cellStyle name="Output 12 5 5 2" xfId="26586" xr:uid="{D05F2257-F298-4EA9-863C-DD431DB05B3F}"/>
    <cellStyle name="Output 12 5 6" xfId="26587" xr:uid="{6563C10A-195B-4DC0-B517-A90A591EACC5}"/>
    <cellStyle name="Output 12 5 7" xfId="26588" xr:uid="{0150A8B2-80FA-4A76-A172-C2A260FD6C14}"/>
    <cellStyle name="Output 12 5 8" xfId="26589" xr:uid="{DBA7C0D3-CF42-4FF6-B582-1148C2F33096}"/>
    <cellStyle name="Output 12 5 9" xfId="26590" xr:uid="{28914B14-D7D8-4BB8-9EDE-9020B2959D47}"/>
    <cellStyle name="Output 12 6" xfId="3766" xr:uid="{9F650E04-C46E-4978-BDC1-56C44D6D5651}"/>
    <cellStyle name="Output 12 6 10" xfId="7628" xr:uid="{C0686E78-53D7-43A3-80F7-E972609850A4}"/>
    <cellStyle name="Output 12 6 2" xfId="3767" xr:uid="{BD467187-4A8B-4BE0-8224-D10D982BFF41}"/>
    <cellStyle name="Output 12 6 2 2" xfId="26592" xr:uid="{D20DFC84-9D68-4377-AE36-7FC54E37AA7D}"/>
    <cellStyle name="Output 12 6 2 2 2" xfId="26593" xr:uid="{237079F8-DEB0-4D81-88D4-3447FA250853}"/>
    <cellStyle name="Output 12 6 2 3" xfId="26594" xr:uid="{CA5DB6E4-44A5-4458-B18A-F561954DCD7A}"/>
    <cellStyle name="Output 12 6 2 4" xfId="26591" xr:uid="{001E4CE7-6382-4D0A-B49B-38DEC0668BCA}"/>
    <cellStyle name="Output 12 6 3" xfId="26595" xr:uid="{140214AA-EDBB-47FB-B11A-8D2A566817ED}"/>
    <cellStyle name="Output 12 6 3 2" xfId="26596" xr:uid="{222F06C0-1BF1-4396-99ED-5A766288CE43}"/>
    <cellStyle name="Output 12 6 4" xfId="26597" xr:uid="{5E90ABDF-AD72-41AB-9169-FF2393E0AA79}"/>
    <cellStyle name="Output 12 6 4 2" xfId="26598" xr:uid="{06967208-D135-4A66-9988-02A9C3CB3828}"/>
    <cellStyle name="Output 12 6 5" xfId="26599" xr:uid="{115E38B3-5CE0-4B05-AE4E-E04933F13A5A}"/>
    <cellStyle name="Output 12 6 5 2" xfId="26600" xr:uid="{5353C366-698D-4963-8585-8D5F78746A12}"/>
    <cellStyle name="Output 12 6 6" xfId="26601" xr:uid="{6C2D36EE-565B-4868-A345-473EC7887C66}"/>
    <cellStyle name="Output 12 6 7" xfId="26602" xr:uid="{B2159EBC-1187-4E04-9D6C-70F096960A58}"/>
    <cellStyle name="Output 12 6 8" xfId="26603" xr:uid="{403BD7E2-5930-45A5-B02E-E94358B7A848}"/>
    <cellStyle name="Output 12 6 9" xfId="26604" xr:uid="{922F3F5B-8E41-4988-9FE9-2BE84863EA82}"/>
    <cellStyle name="Output 12 7" xfId="3768" xr:uid="{1416B7BF-CCFD-479C-A9EB-1D4FD3E03287}"/>
    <cellStyle name="Output 12 7 10" xfId="7629" xr:uid="{24F6A515-0381-4E59-ABAF-9E683CBD3FE3}"/>
    <cellStyle name="Output 12 7 2" xfId="3769" xr:uid="{476DE603-E895-4E77-8474-BE76AD9FFFCD}"/>
    <cellStyle name="Output 12 7 2 2" xfId="26606" xr:uid="{1DCBE083-C2ED-4001-B777-A3D7D167439B}"/>
    <cellStyle name="Output 12 7 2 2 2" xfId="26607" xr:uid="{F3F7F4AE-0E9E-4C79-AF72-0E7B53753A8E}"/>
    <cellStyle name="Output 12 7 2 3" xfId="26608" xr:uid="{720210AA-1D97-4050-AAE6-2AD81F8CE2C8}"/>
    <cellStyle name="Output 12 7 2 4" xfId="26605" xr:uid="{166E1F9F-0F20-48C3-923E-828CDAB39C4F}"/>
    <cellStyle name="Output 12 7 3" xfId="26609" xr:uid="{1513600F-2188-4C1E-AE65-D4020A4A150A}"/>
    <cellStyle name="Output 12 7 3 2" xfId="26610" xr:uid="{D5F15C7F-C63A-49FB-92EF-4B56B921F577}"/>
    <cellStyle name="Output 12 7 4" xfId="26611" xr:uid="{E069DFBC-9D1B-40A2-989B-7B2B01D3D707}"/>
    <cellStyle name="Output 12 7 4 2" xfId="26612" xr:uid="{E2A2B0A4-769E-4029-B5B3-7698B5CAF1F6}"/>
    <cellStyle name="Output 12 7 5" xfId="26613" xr:uid="{82721A98-5AE8-4CB1-A667-52AC8674EA0E}"/>
    <cellStyle name="Output 12 7 5 2" xfId="26614" xr:uid="{01403CFA-475F-4E31-8D80-4393D2731F80}"/>
    <cellStyle name="Output 12 7 6" xfId="26615" xr:uid="{FA911FB5-C2F3-42CF-9C64-AF43D224870B}"/>
    <cellStyle name="Output 12 7 7" xfId="26616" xr:uid="{5758DFC9-6576-48F7-8F97-4C9010A008EE}"/>
    <cellStyle name="Output 12 7 8" xfId="26617" xr:uid="{2065B171-B8DE-422B-9B13-44E768B7E53E}"/>
    <cellStyle name="Output 12 7 9" xfId="26618" xr:uid="{BB60D1B5-4F02-4B07-A234-6311F84A7B91}"/>
    <cellStyle name="Output 12 8" xfId="3770" xr:uid="{19B9110F-EBC2-412A-BAA5-BDAAD88E8126}"/>
    <cellStyle name="Output 12 8 2" xfId="26620" xr:uid="{A8FF9497-0C46-434B-93AB-D99ECA4E6341}"/>
    <cellStyle name="Output 12 8 2 2" xfId="26621" xr:uid="{0BF6A824-2257-430B-8C67-E2805856C944}"/>
    <cellStyle name="Output 12 8 2 2 2" xfId="26622" xr:uid="{8AAD03DD-BA59-4276-911E-FDD8FFF7D7EA}"/>
    <cellStyle name="Output 12 8 2 3" xfId="26623" xr:uid="{B06583BE-879C-4E47-8826-06CFA011FD0F}"/>
    <cellStyle name="Output 12 8 3" xfId="26624" xr:uid="{C8FDD908-AACE-428B-8D0E-C13148380F73}"/>
    <cellStyle name="Output 12 8 3 2" xfId="26625" xr:uid="{FE016AC0-F1A2-40D6-A7DE-A133747D92F5}"/>
    <cellStyle name="Output 12 8 4" xfId="26626" xr:uid="{545A9F09-427C-4325-8431-0F88CB22E330}"/>
    <cellStyle name="Output 12 8 5" xfId="26619" xr:uid="{CB1A2778-6DC5-4440-8EC5-2A1190B779D7}"/>
    <cellStyle name="Output 12 9" xfId="5471" xr:uid="{5FF6B6A6-7B41-4BA4-87B9-4E54DAADADB3}"/>
    <cellStyle name="Output 12 9 2" xfId="26628" xr:uid="{66C878DE-8B0E-46E2-8892-E8F656C709CE}"/>
    <cellStyle name="Output 12 9 2 2" xfId="26629" xr:uid="{06B3F29C-3601-49A1-B7FB-432C632A0E9E}"/>
    <cellStyle name="Output 12 9 3" xfId="26630" xr:uid="{E4E37870-4BB4-453F-8E1D-B7EC0DD16C1C}"/>
    <cellStyle name="Output 12 9 4" xfId="26627" xr:uid="{2AAD1324-444B-4FA9-9233-A0B2A3A9BAAA}"/>
    <cellStyle name="Output 13" xfId="3771" xr:uid="{6DB60960-BFC7-4188-9E7D-2A66450A72AA}"/>
    <cellStyle name="Output 13 10" xfId="5667" xr:uid="{36D9A2FC-4E44-4546-AC1F-71C47AECDE18}"/>
    <cellStyle name="Output 13 10 2" xfId="26632" xr:uid="{5C019483-4727-4D4B-8ADC-79A2DF1F8556}"/>
    <cellStyle name="Output 13 10 2 2" xfId="26633" xr:uid="{04AD2377-D212-4BBD-B6A6-F65D89CC2821}"/>
    <cellStyle name="Output 13 10 2 2 2" xfId="26634" xr:uid="{A940F71B-323C-478B-8963-447E82871F13}"/>
    <cellStyle name="Output 13 10 2 3" xfId="26635" xr:uid="{A5345603-CE5C-4D68-8AA5-393DAC3738EC}"/>
    <cellStyle name="Output 13 10 3" xfId="26636" xr:uid="{8502586E-5403-4148-ACF1-8F3541F11D55}"/>
    <cellStyle name="Output 13 10 3 2" xfId="26637" xr:uid="{E7F4A280-76C3-41F0-9ADC-552487AD4F3F}"/>
    <cellStyle name="Output 13 10 4" xfId="26638" xr:uid="{4A433AAD-BCCC-451D-8A2B-90416B0F1F3D}"/>
    <cellStyle name="Output 13 10 5" xfId="26631" xr:uid="{848BE071-AFE7-4B0B-9A62-5494BD660184}"/>
    <cellStyle name="Output 13 11" xfId="6053" xr:uid="{4C3D4D3C-E18B-412D-B543-800454EC1C94}"/>
    <cellStyle name="Output 13 11 2" xfId="26640" xr:uid="{92F61242-C515-4D5C-BA78-F112EC08790D}"/>
    <cellStyle name="Output 13 11 3" xfId="26639" xr:uid="{AD1076F3-51C4-4527-AFCF-168DAC5C3DEB}"/>
    <cellStyle name="Output 13 12" xfId="6231" xr:uid="{5B77A600-3480-4232-B1EB-E523C6949FA4}"/>
    <cellStyle name="Output 13 12 2" xfId="26642" xr:uid="{8AAE6B13-4CC5-4278-B3A5-9A027922EF76}"/>
    <cellStyle name="Output 13 12 3" xfId="26641" xr:uid="{83140EDF-1BC9-45B3-88EC-0F1E89B763EE}"/>
    <cellStyle name="Output 13 13" xfId="26643" xr:uid="{100534D5-6BDE-46D7-B5A8-B4D26CAD5B8A}"/>
    <cellStyle name="Output 13 13 2" xfId="26644" xr:uid="{1159A086-105A-4260-BB1E-4E41CF52E2B7}"/>
    <cellStyle name="Output 13 14" xfId="26645" xr:uid="{144709C4-A7FA-4AE2-BF4D-36F3CA990A77}"/>
    <cellStyle name="Output 13 15" xfId="26646" xr:uid="{4F1332A5-0883-492A-816B-F7A3AE396DBA}"/>
    <cellStyle name="Output 13 16" xfId="26647" xr:uid="{298E93DC-C167-4C13-A28A-265F53D8D2D7}"/>
    <cellStyle name="Output 13 17" xfId="26648" xr:uid="{20B49FA0-185A-4010-B235-D0D4AE2DD671}"/>
    <cellStyle name="Output 13 2" xfId="3772" xr:uid="{42FDC405-6B28-437A-B6F1-305C8E01A22B}"/>
    <cellStyle name="Output 13 2 10" xfId="7630" xr:uid="{1EA10595-8F4D-4CF0-A765-AE2C4573CC9A}"/>
    <cellStyle name="Output 13 2 2" xfId="3773" xr:uid="{C21F024F-FD8F-4F03-B199-80FBB0E91C3D}"/>
    <cellStyle name="Output 13 2 2 2" xfId="26650" xr:uid="{4465B62D-E19A-41D2-8907-B552DA1644BD}"/>
    <cellStyle name="Output 13 2 2 2 2" xfId="26651" xr:uid="{92F4EF2D-20D7-42EA-B100-0EF95D60176A}"/>
    <cellStyle name="Output 13 2 2 3" xfId="26652" xr:uid="{D8031F8A-63F2-42CC-AEAA-611A3EC175FA}"/>
    <cellStyle name="Output 13 2 2 4" xfId="26649" xr:uid="{AC515A00-3464-4F81-A800-5E6C99F375D0}"/>
    <cellStyle name="Output 13 2 3" xfId="26653" xr:uid="{62EA117A-8318-4DA7-B6E6-A51DB89DEA69}"/>
    <cellStyle name="Output 13 2 3 2" xfId="26654" xr:uid="{7FADBBBB-9041-4CB7-8D10-38F4D776AFD1}"/>
    <cellStyle name="Output 13 2 4" xfId="26655" xr:uid="{10722222-5FEC-4B63-99B5-C520A870E6D4}"/>
    <cellStyle name="Output 13 2 4 2" xfId="26656" xr:uid="{3AA6E6DD-F2F2-436C-AC7D-08F902510BAF}"/>
    <cellStyle name="Output 13 2 5" xfId="26657" xr:uid="{4AB02D96-4AE9-46AC-B973-0C8E0B0113BA}"/>
    <cellStyle name="Output 13 2 5 2" xfId="26658" xr:uid="{6FC623A4-375E-4F79-8D1E-F12D1D65B0CC}"/>
    <cellStyle name="Output 13 2 6" xfId="26659" xr:uid="{CC6EBDBB-6E37-4548-B461-5F681EC6FA4D}"/>
    <cellStyle name="Output 13 2 7" xfId="26660" xr:uid="{0980EEEE-3CFE-4D27-9038-C4F6AE84192E}"/>
    <cellStyle name="Output 13 2 8" xfId="26661" xr:uid="{66EFA446-04BF-4429-AB46-798E6F697465}"/>
    <cellStyle name="Output 13 2 9" xfId="26662" xr:uid="{5E3FF8D9-9E39-4665-9469-03A3AEF04984}"/>
    <cellStyle name="Output 13 3" xfId="3774" xr:uid="{8A42FED3-09C2-4730-A00B-B8F949C96A0E}"/>
    <cellStyle name="Output 13 3 10" xfId="7631" xr:uid="{EF27CF8A-777A-4B0E-BA30-1A072F0DB6F6}"/>
    <cellStyle name="Output 13 3 2" xfId="3775" xr:uid="{BCCF016C-1342-45C9-8291-6C6436AF2C3C}"/>
    <cellStyle name="Output 13 3 2 2" xfId="26664" xr:uid="{892BBCAF-9BC2-48BE-A4BC-DFB613BA0553}"/>
    <cellStyle name="Output 13 3 2 2 2" xfId="26665" xr:uid="{953AF8A0-40DF-4BF6-9AC8-61881ACF200B}"/>
    <cellStyle name="Output 13 3 2 3" xfId="26666" xr:uid="{AD0A790D-EAEC-4EEB-86E7-866D241405ED}"/>
    <cellStyle name="Output 13 3 2 4" xfId="26663" xr:uid="{FAA6013A-A841-4C3A-8795-21566C050664}"/>
    <cellStyle name="Output 13 3 3" xfId="26667" xr:uid="{BA1BE0B9-8D1D-456A-A389-36C6110E96DD}"/>
    <cellStyle name="Output 13 3 3 2" xfId="26668" xr:uid="{06887534-CEBA-46E7-93FA-2667092C9E2F}"/>
    <cellStyle name="Output 13 3 4" xfId="26669" xr:uid="{6536E23F-2207-41E8-B053-E7DAF2A91207}"/>
    <cellStyle name="Output 13 3 4 2" xfId="26670" xr:uid="{ED8A182D-E843-40A7-929D-3D8D30CD46A4}"/>
    <cellStyle name="Output 13 3 5" xfId="26671" xr:uid="{3ED9867E-E099-40CF-A770-24CFAF05C1A4}"/>
    <cellStyle name="Output 13 3 5 2" xfId="26672" xr:uid="{F03B36E7-B8D5-4B73-BBE2-D1678A946912}"/>
    <cellStyle name="Output 13 3 6" xfId="26673" xr:uid="{01CDDA86-04E1-4760-AA7F-785F259F9C49}"/>
    <cellStyle name="Output 13 3 7" xfId="26674" xr:uid="{6955CA1F-A14B-42E5-B584-0E56DDBEDD88}"/>
    <cellStyle name="Output 13 3 8" xfId="26675" xr:uid="{C3B96967-B4F7-4F0A-A2BE-DA089E66C988}"/>
    <cellStyle name="Output 13 3 9" xfId="26676" xr:uid="{D14E3D6B-4458-4B3A-9F63-5DD7C0908E75}"/>
    <cellStyle name="Output 13 4" xfId="3776" xr:uid="{F4379B42-3D54-4588-92A9-A0B3567D94F6}"/>
    <cellStyle name="Output 13 4 10" xfId="7632" xr:uid="{BCA1241C-833E-4C42-A78A-18B036274DBA}"/>
    <cellStyle name="Output 13 4 2" xfId="3777" xr:uid="{04DC04AD-487A-48B5-871F-0A3A5F737C55}"/>
    <cellStyle name="Output 13 4 2 2" xfId="26678" xr:uid="{9663ED40-B248-45B4-89CE-67317D53A301}"/>
    <cellStyle name="Output 13 4 2 2 2" xfId="26679" xr:uid="{C134E471-2222-4E6D-B102-C4C6AD54B758}"/>
    <cellStyle name="Output 13 4 2 3" xfId="26680" xr:uid="{EC07A6F6-A1FF-4BBB-BEBC-EA33B34CC6B0}"/>
    <cellStyle name="Output 13 4 2 4" xfId="26677" xr:uid="{C42579EA-D94C-4BC6-8361-DBE865969FAB}"/>
    <cellStyle name="Output 13 4 3" xfId="26681" xr:uid="{64698D62-C05C-4249-BBE9-6952BC5634D0}"/>
    <cellStyle name="Output 13 4 3 2" xfId="26682" xr:uid="{F5905900-CAE2-4610-8560-5AA9E1AC7A12}"/>
    <cellStyle name="Output 13 4 4" xfId="26683" xr:uid="{391216BB-9A62-4F6E-B8C2-3E9D22EAC380}"/>
    <cellStyle name="Output 13 4 4 2" xfId="26684" xr:uid="{D621C2A4-18CB-462B-98A7-80857A01327F}"/>
    <cellStyle name="Output 13 4 5" xfId="26685" xr:uid="{FA0CBE46-FA8C-4370-BF8E-CF08E46BBADF}"/>
    <cellStyle name="Output 13 4 5 2" xfId="26686" xr:uid="{A5B8F3D1-E79C-4CD9-BD8C-91F307D85DB5}"/>
    <cellStyle name="Output 13 4 6" xfId="26687" xr:uid="{C52295CB-B436-4ACB-B9E4-786A9D66DD53}"/>
    <cellStyle name="Output 13 4 7" xfId="26688" xr:uid="{0E498F1D-AB7C-40F0-B9AF-449A89E5B3D8}"/>
    <cellStyle name="Output 13 4 8" xfId="26689" xr:uid="{1674188B-4A01-478C-8495-3E27CB8D1770}"/>
    <cellStyle name="Output 13 4 9" xfId="26690" xr:uid="{D0C02EB0-BCA0-4D64-9BF5-8EE8D058BEB2}"/>
    <cellStyle name="Output 13 5" xfId="3778" xr:uid="{1EC25595-CCB5-451E-8DB7-ED58898BE8DD}"/>
    <cellStyle name="Output 13 5 10" xfId="7633" xr:uid="{2C4CC54C-73EC-4CE4-A4CB-61489BFE76F8}"/>
    <cellStyle name="Output 13 5 2" xfId="3779" xr:uid="{5FE700CA-7FD1-4A7C-8FC8-C639EFEE48A9}"/>
    <cellStyle name="Output 13 5 2 2" xfId="26692" xr:uid="{BBBB9D82-56AB-4A4E-911F-B726CBA33EC8}"/>
    <cellStyle name="Output 13 5 2 2 2" xfId="26693" xr:uid="{9C954CA2-2B37-4670-B648-2E1947EE677C}"/>
    <cellStyle name="Output 13 5 2 3" xfId="26694" xr:uid="{71FD4696-AD74-4BCF-96EE-53463F6E79B9}"/>
    <cellStyle name="Output 13 5 2 4" xfId="26691" xr:uid="{D2465607-71DB-4A9C-8B04-F2F8D7A7E22B}"/>
    <cellStyle name="Output 13 5 3" xfId="26695" xr:uid="{B7046A82-B3A9-4645-B9D8-90FDC2715372}"/>
    <cellStyle name="Output 13 5 3 2" xfId="26696" xr:uid="{09665900-E502-4EFB-95D1-90EB88144354}"/>
    <cellStyle name="Output 13 5 4" xfId="26697" xr:uid="{18B9AF84-0814-47E0-8E39-93123DA0BE9E}"/>
    <cellStyle name="Output 13 5 4 2" xfId="26698" xr:uid="{F4A120CD-65AB-4616-8C75-9880DE350068}"/>
    <cellStyle name="Output 13 5 5" xfId="26699" xr:uid="{F68F1BC4-78D1-4C8B-AAFC-D0A35CB87D34}"/>
    <cellStyle name="Output 13 5 5 2" xfId="26700" xr:uid="{7B451C02-F7D4-4E56-A166-D75E82DDFBAE}"/>
    <cellStyle name="Output 13 5 6" xfId="26701" xr:uid="{A2DBEC52-4165-46DA-8E7B-AE1A0E4D807E}"/>
    <cellStyle name="Output 13 5 7" xfId="26702" xr:uid="{CBFB7C30-25EB-4A6B-BA88-B26EF1FD99D8}"/>
    <cellStyle name="Output 13 5 8" xfId="26703" xr:uid="{8DCF2E46-7F89-405D-9551-8615F5560A5E}"/>
    <cellStyle name="Output 13 5 9" xfId="26704" xr:uid="{24099777-F35C-4519-98BF-E5FE1F9F2F09}"/>
    <cellStyle name="Output 13 6" xfId="3780" xr:uid="{67E5BED7-FED9-480A-8566-7AD3A6CB24CF}"/>
    <cellStyle name="Output 13 6 10" xfId="7634" xr:uid="{472411E7-B203-4662-BE5D-BD82BBC3FDC2}"/>
    <cellStyle name="Output 13 6 2" xfId="3781" xr:uid="{0A05C0CC-61DF-4D63-832E-F1F068A22CE8}"/>
    <cellStyle name="Output 13 6 2 2" xfId="26706" xr:uid="{E195E90E-53D6-45DF-A68F-AE7F323E3A09}"/>
    <cellStyle name="Output 13 6 2 2 2" xfId="26707" xr:uid="{52315294-419E-49DB-8698-A004BD49EE6A}"/>
    <cellStyle name="Output 13 6 2 3" xfId="26708" xr:uid="{66EB8832-7054-401F-9952-BA58441ACA25}"/>
    <cellStyle name="Output 13 6 2 4" xfId="26705" xr:uid="{EFC85825-B93F-4CB0-A641-7AB564CB5C87}"/>
    <cellStyle name="Output 13 6 3" xfId="26709" xr:uid="{19EBBBC6-E3B1-4910-B603-24B9633C20AC}"/>
    <cellStyle name="Output 13 6 3 2" xfId="26710" xr:uid="{D8AB02D4-74F8-4FC4-BD4A-315E1F247C46}"/>
    <cellStyle name="Output 13 6 4" xfId="26711" xr:uid="{CCEE26A6-423F-4131-B0F8-5AC4EA25E0CA}"/>
    <cellStyle name="Output 13 6 4 2" xfId="26712" xr:uid="{2913EA16-27F2-442F-9C18-79C696DE17B3}"/>
    <cellStyle name="Output 13 6 5" xfId="26713" xr:uid="{61C8E244-A429-4525-A27B-570B1FB539B7}"/>
    <cellStyle name="Output 13 6 5 2" xfId="26714" xr:uid="{432CFADC-A4C7-4801-8695-754695208E18}"/>
    <cellStyle name="Output 13 6 6" xfId="26715" xr:uid="{05DB749D-4BD5-4F05-8EC6-94B051480615}"/>
    <cellStyle name="Output 13 6 7" xfId="26716" xr:uid="{87B0C9F0-999D-4171-AEC5-9D6FA7702694}"/>
    <cellStyle name="Output 13 6 8" xfId="26717" xr:uid="{81A79E46-8A88-4A18-9294-547DA8CE4EC2}"/>
    <cellStyle name="Output 13 6 9" xfId="26718" xr:uid="{5FC1AAD4-377F-4BCE-B33F-950B4403DFF7}"/>
    <cellStyle name="Output 13 7" xfId="3782" xr:uid="{02564886-EACC-41F4-94A8-CCA3E8FA0AA6}"/>
    <cellStyle name="Output 13 7 10" xfId="7635" xr:uid="{E92BF4DE-5DB6-4CF5-ABA6-39A846DA8E18}"/>
    <cellStyle name="Output 13 7 2" xfId="3783" xr:uid="{67BA3609-6252-459D-8B45-4A3D7ED36BF5}"/>
    <cellStyle name="Output 13 7 2 2" xfId="26720" xr:uid="{D2880F05-EEE6-4CFA-BBA0-1C8BAF9A61B0}"/>
    <cellStyle name="Output 13 7 2 2 2" xfId="26721" xr:uid="{52D942C9-F545-40D7-A417-F5E70186AFB2}"/>
    <cellStyle name="Output 13 7 2 3" xfId="26722" xr:uid="{0C7F618F-0BD6-4F7F-A1C4-E0E0E308273B}"/>
    <cellStyle name="Output 13 7 2 4" xfId="26719" xr:uid="{42EFF5F7-21BE-4DDE-8C70-548465FB687C}"/>
    <cellStyle name="Output 13 7 3" xfId="26723" xr:uid="{BEA5D1CE-E91A-4DE1-923D-B5831C394AD6}"/>
    <cellStyle name="Output 13 7 3 2" xfId="26724" xr:uid="{63475E1C-CC6A-4728-94E5-7D2FE88B34F8}"/>
    <cellStyle name="Output 13 7 4" xfId="26725" xr:uid="{CDB9E444-18C4-4FB5-98ED-3D27DFF1DC40}"/>
    <cellStyle name="Output 13 7 4 2" xfId="26726" xr:uid="{8543BD49-AC7D-462B-BAFE-E903DA6CF232}"/>
    <cellStyle name="Output 13 7 5" xfId="26727" xr:uid="{ED147918-971F-41C2-92DA-598A8E0229A4}"/>
    <cellStyle name="Output 13 7 5 2" xfId="26728" xr:uid="{C1E26D12-C26B-4207-9C9F-813D1B941B08}"/>
    <cellStyle name="Output 13 7 6" xfId="26729" xr:uid="{7D3F500C-CB3A-4A52-AF23-FFE650563C74}"/>
    <cellStyle name="Output 13 7 7" xfId="26730" xr:uid="{FA0135DE-3CE2-4A83-BBF9-179B102F0814}"/>
    <cellStyle name="Output 13 7 8" xfId="26731" xr:uid="{B5234F42-B850-48EC-A409-F4DEEB8F1DB5}"/>
    <cellStyle name="Output 13 7 9" xfId="26732" xr:uid="{AA3D9D5C-E110-4142-8AA0-41636E431CF6}"/>
    <cellStyle name="Output 13 8" xfId="3784" xr:uid="{C27BAF90-AEBD-45E8-8946-7F774F9DAF98}"/>
    <cellStyle name="Output 13 8 2" xfId="26734" xr:uid="{4B81348E-A291-4B17-AF41-774321B7EA86}"/>
    <cellStyle name="Output 13 8 2 2" xfId="26735" xr:uid="{7B13F5E3-D6E1-418E-91B6-CF9A5E5540EC}"/>
    <cellStyle name="Output 13 8 2 2 2" xfId="26736" xr:uid="{970F7595-92C8-440A-A5B5-C876ED0247B2}"/>
    <cellStyle name="Output 13 8 2 3" xfId="26737" xr:uid="{31A57A92-4791-4614-9AF6-C2462FF64EF1}"/>
    <cellStyle name="Output 13 8 3" xfId="26738" xr:uid="{F0CB8D9D-A1E2-4E42-A234-1C10268D7D09}"/>
    <cellStyle name="Output 13 8 3 2" xfId="26739" xr:uid="{1EA7FB4A-BFD1-425F-9091-B515846B6002}"/>
    <cellStyle name="Output 13 8 4" xfId="26740" xr:uid="{B5549D71-5E2B-40CF-B133-AAB8B83F2F43}"/>
    <cellStyle name="Output 13 8 5" xfId="26733" xr:uid="{322F8982-2968-4247-9576-7E8531001F92}"/>
    <cellStyle name="Output 13 9" xfId="5472" xr:uid="{FD442DC9-7BF5-45A4-93E1-FE73806B2646}"/>
    <cellStyle name="Output 13 9 2" xfId="26742" xr:uid="{7A569A35-B515-4372-9E0A-3FB29291FB9F}"/>
    <cellStyle name="Output 13 9 2 2" xfId="26743" xr:uid="{CBD2324E-E7E2-4F0C-8E20-F1CA7FF91E87}"/>
    <cellStyle name="Output 13 9 3" xfId="26744" xr:uid="{A4F04E04-EE1A-4A3B-949C-E3A83FACF911}"/>
    <cellStyle name="Output 13 9 4" xfId="26741" xr:uid="{21AE8B08-B5DB-4F8A-9B00-8461F359CF54}"/>
    <cellStyle name="Output 14" xfId="3785" xr:uid="{7C5287D2-77E7-417F-9AEE-3CC8AAAEEA9A}"/>
    <cellStyle name="Output 14 10" xfId="5668" xr:uid="{F6C1E999-8B63-4B93-9F5F-106EFD9207A5}"/>
    <cellStyle name="Output 14 10 2" xfId="26746" xr:uid="{835DE049-0928-4C5E-89F4-5427C925FB7A}"/>
    <cellStyle name="Output 14 10 2 2" xfId="26747" xr:uid="{12399A81-28F6-4CC2-8EAA-B26A60F098A1}"/>
    <cellStyle name="Output 14 10 2 2 2" xfId="26748" xr:uid="{7CFB5588-EC95-4016-A6C3-DC1DA5C8BB77}"/>
    <cellStyle name="Output 14 10 2 3" xfId="26749" xr:uid="{F3FEC75A-6422-43BE-99E8-2C52FCE3550E}"/>
    <cellStyle name="Output 14 10 3" xfId="26750" xr:uid="{C2D7DD44-E769-49DD-B550-639562F32B3C}"/>
    <cellStyle name="Output 14 10 3 2" xfId="26751" xr:uid="{95AEB458-A20A-420B-9700-AB975786731E}"/>
    <cellStyle name="Output 14 10 4" xfId="26752" xr:uid="{2D74D5F7-274A-4E48-89C3-F539542153C1}"/>
    <cellStyle name="Output 14 10 5" xfId="26745" xr:uid="{1FCEE0A1-6B31-4DC9-B448-8E2039DA8996}"/>
    <cellStyle name="Output 14 11" xfId="6054" xr:uid="{210AC037-E942-4352-A289-2BBAFF3C493E}"/>
    <cellStyle name="Output 14 11 2" xfId="26754" xr:uid="{1C40B2D8-5573-427C-8F52-8B2E90DE79BC}"/>
    <cellStyle name="Output 14 11 3" xfId="26753" xr:uid="{98FF3697-2A07-4929-9B53-6392CAE1E7BA}"/>
    <cellStyle name="Output 14 12" xfId="6232" xr:uid="{BFF5929D-3028-4F08-BF02-4151F555BE89}"/>
    <cellStyle name="Output 14 12 2" xfId="26756" xr:uid="{7416C9BA-4CE2-4420-9C06-4C7876C60EAE}"/>
    <cellStyle name="Output 14 12 3" xfId="26755" xr:uid="{6FA10667-A01B-4995-9943-808E2594EFF3}"/>
    <cellStyle name="Output 14 13" xfId="26757" xr:uid="{3328DAE3-E77A-478A-BAED-8BA53F12EDE5}"/>
    <cellStyle name="Output 14 13 2" xfId="26758" xr:uid="{B6065E44-6541-4E05-80C6-E486D30B6ECA}"/>
    <cellStyle name="Output 14 14" xfId="26759" xr:uid="{BC82FCD6-6038-4E86-BF13-074B1D488D74}"/>
    <cellStyle name="Output 14 15" xfId="26760" xr:uid="{AB50CF8A-7A50-4D85-AFFE-A5FB6CDA3B75}"/>
    <cellStyle name="Output 14 16" xfId="26761" xr:uid="{C6733484-BE35-402E-9D1A-9FA6D6151355}"/>
    <cellStyle name="Output 14 17" xfId="26762" xr:uid="{7B57387B-F8EC-423D-8697-9E6B0B57A2E8}"/>
    <cellStyle name="Output 14 2" xfId="3786" xr:uid="{B8663E10-F9C4-4C5C-8A44-9B5E557B16C5}"/>
    <cellStyle name="Output 14 2 10" xfId="7636" xr:uid="{52150C8D-B26A-4EAC-A217-D39A05876D99}"/>
    <cellStyle name="Output 14 2 2" xfId="3787" xr:uid="{8CF8F1FC-B532-4F48-9B22-A7EB4D7CBF64}"/>
    <cellStyle name="Output 14 2 2 2" xfId="26764" xr:uid="{C83EDCC0-4476-4028-901C-5BD1AA061626}"/>
    <cellStyle name="Output 14 2 2 2 2" xfId="26765" xr:uid="{BBC6C8EB-0995-430D-84D5-D673902AC974}"/>
    <cellStyle name="Output 14 2 2 3" xfId="26766" xr:uid="{848EF861-3A44-49D4-A004-F1CA40CE30F8}"/>
    <cellStyle name="Output 14 2 2 4" xfId="26763" xr:uid="{C76B2721-586A-44E8-925E-6AB6A91FE5EB}"/>
    <cellStyle name="Output 14 2 3" xfId="26767" xr:uid="{112203AB-1860-4BED-B467-3148E529930F}"/>
    <cellStyle name="Output 14 2 3 2" xfId="26768" xr:uid="{DE4FBD3D-E199-4F8A-AA69-87D46BD7583B}"/>
    <cellStyle name="Output 14 2 4" xfId="26769" xr:uid="{15CB842B-8674-47D3-BB63-208E371EC4C1}"/>
    <cellStyle name="Output 14 2 4 2" xfId="26770" xr:uid="{D91E94CB-80CC-48DD-B4F1-4F992035E785}"/>
    <cellStyle name="Output 14 2 5" xfId="26771" xr:uid="{61B3EF6B-0905-44D6-BD1E-7A856AAF251B}"/>
    <cellStyle name="Output 14 2 5 2" xfId="26772" xr:uid="{C9BD7870-DD0C-40FA-969A-A1A51035FF88}"/>
    <cellStyle name="Output 14 2 6" xfId="26773" xr:uid="{9A06A9A9-0623-47FA-B93F-27DD712E6653}"/>
    <cellStyle name="Output 14 2 7" xfId="26774" xr:uid="{6B1632F5-814F-41E1-837A-39A3B9F02C54}"/>
    <cellStyle name="Output 14 2 8" xfId="26775" xr:uid="{2C5892B9-1FAA-4024-A3D8-38214BE15D51}"/>
    <cellStyle name="Output 14 2 9" xfId="26776" xr:uid="{66D21E42-F7F0-43AE-A6C8-D3D8EAE6E70D}"/>
    <cellStyle name="Output 14 3" xfId="3788" xr:uid="{976C715B-192C-42E2-8B8C-1A9D9303AFDA}"/>
    <cellStyle name="Output 14 3 10" xfId="7637" xr:uid="{B90FB677-0B16-419F-A784-44236728C9FF}"/>
    <cellStyle name="Output 14 3 2" xfId="3789" xr:uid="{1C3DA6AD-F2B9-4418-8394-05396C2750C1}"/>
    <cellStyle name="Output 14 3 2 2" xfId="26778" xr:uid="{F7C76D7D-B0EB-4F58-9CA8-29D6548FF233}"/>
    <cellStyle name="Output 14 3 2 2 2" xfId="26779" xr:uid="{1839F8C8-B4C4-4ECB-9C84-66ABAA1AFCF6}"/>
    <cellStyle name="Output 14 3 2 3" xfId="26780" xr:uid="{7A21D50C-DD53-4637-9BCA-23FE518C7A25}"/>
    <cellStyle name="Output 14 3 2 4" xfId="26777" xr:uid="{0FE6DBD5-FB5A-49B3-848F-48469E4CCBF0}"/>
    <cellStyle name="Output 14 3 3" xfId="26781" xr:uid="{79714619-BF7D-449D-A666-299A34E02EAB}"/>
    <cellStyle name="Output 14 3 3 2" xfId="26782" xr:uid="{030AEBA8-8932-401D-AF80-B38CF0A3DE92}"/>
    <cellStyle name="Output 14 3 4" xfId="26783" xr:uid="{D2BE69B0-0B86-49F9-9447-9A3739830B2B}"/>
    <cellStyle name="Output 14 3 4 2" xfId="26784" xr:uid="{48008746-FF67-4B30-9C9F-8165A3F51E6D}"/>
    <cellStyle name="Output 14 3 5" xfId="26785" xr:uid="{E7A2DB97-BBB0-4678-BDAE-E3E98D20E247}"/>
    <cellStyle name="Output 14 3 5 2" xfId="26786" xr:uid="{42E8E3B3-2CDA-4564-8059-FD2A2174741E}"/>
    <cellStyle name="Output 14 3 6" xfId="26787" xr:uid="{3746CE61-98B5-4F24-8A68-E210AC632102}"/>
    <cellStyle name="Output 14 3 7" xfId="26788" xr:uid="{CD3A391F-138D-42CD-BA27-81376DAF2724}"/>
    <cellStyle name="Output 14 3 8" xfId="26789" xr:uid="{C2159065-293E-477A-BDB1-8B70891C7304}"/>
    <cellStyle name="Output 14 3 9" xfId="26790" xr:uid="{184DDA21-3E0C-4481-BD56-93B9D822BAEA}"/>
    <cellStyle name="Output 14 4" xfId="3790" xr:uid="{4035121C-3C74-4565-B3E8-C96D7D0E423F}"/>
    <cellStyle name="Output 14 4 10" xfId="7638" xr:uid="{5E818B66-2D74-49A0-89E8-3412A60B97E8}"/>
    <cellStyle name="Output 14 4 2" xfId="3791" xr:uid="{6C811FF6-96CC-4324-AEEB-78027581BBF3}"/>
    <cellStyle name="Output 14 4 2 2" xfId="26792" xr:uid="{98C141DC-94FB-4CD4-B901-407A58DD6810}"/>
    <cellStyle name="Output 14 4 2 2 2" xfId="26793" xr:uid="{08C3121D-9311-4A2A-9F17-315A818BDA6E}"/>
    <cellStyle name="Output 14 4 2 3" xfId="26794" xr:uid="{DCE5D482-C4CA-4853-AF77-6D0A1E37BD8A}"/>
    <cellStyle name="Output 14 4 2 4" xfId="26791" xr:uid="{E47D8572-DAD2-4FFB-976F-4451C83A560F}"/>
    <cellStyle name="Output 14 4 3" xfId="26795" xr:uid="{3CCE5C23-103C-4B34-85FE-989CE71815BE}"/>
    <cellStyle name="Output 14 4 3 2" xfId="26796" xr:uid="{A45A3BF4-4C2D-4CB9-ACA7-241E9B104EC1}"/>
    <cellStyle name="Output 14 4 4" xfId="26797" xr:uid="{2E1F27DA-7C05-4B2E-B84A-4698295BBCAD}"/>
    <cellStyle name="Output 14 4 4 2" xfId="26798" xr:uid="{FC8F5EE6-13BB-48C7-927C-B12AD8D251DB}"/>
    <cellStyle name="Output 14 4 5" xfId="26799" xr:uid="{6681DB88-131B-45D2-BDE4-C7C3496ACE60}"/>
    <cellStyle name="Output 14 4 5 2" xfId="26800" xr:uid="{4CA1AE76-28E8-4A2F-B8C8-C2D7F7E57154}"/>
    <cellStyle name="Output 14 4 6" xfId="26801" xr:uid="{656C9A32-07B8-45D2-841C-79C4F7E4D97B}"/>
    <cellStyle name="Output 14 4 7" xfId="26802" xr:uid="{AB5F6C48-9224-4305-9060-B784A6ED2DA2}"/>
    <cellStyle name="Output 14 4 8" xfId="26803" xr:uid="{AA0323FF-55DF-4D3D-B5A4-47EC88099C94}"/>
    <cellStyle name="Output 14 4 9" xfId="26804" xr:uid="{33A6457F-69FD-45A5-9D53-88CE310EDA70}"/>
    <cellStyle name="Output 14 5" xfId="3792" xr:uid="{1F6AB594-CBBA-43AD-9CE3-072D1CBB956A}"/>
    <cellStyle name="Output 14 5 10" xfId="7639" xr:uid="{B9B54AB0-35FC-4678-91F5-FB6A14A57C15}"/>
    <cellStyle name="Output 14 5 2" xfId="3793" xr:uid="{197C633F-DC1E-4B92-8D61-3CD2E2255067}"/>
    <cellStyle name="Output 14 5 2 2" xfId="26806" xr:uid="{35C7D6DA-5698-4DE9-9EA8-C7DE8C34E0F7}"/>
    <cellStyle name="Output 14 5 2 2 2" xfId="26807" xr:uid="{950C1ADC-B788-456C-A678-1627B5CAEB1D}"/>
    <cellStyle name="Output 14 5 2 3" xfId="26808" xr:uid="{E7D11DF1-2BF4-449D-AD24-675B5588A3EA}"/>
    <cellStyle name="Output 14 5 2 4" xfId="26805" xr:uid="{D94D6BE7-9E5D-42D4-99A6-465277F98E9F}"/>
    <cellStyle name="Output 14 5 3" xfId="26809" xr:uid="{1B7D88A4-EFD5-4B78-86E7-52C9C24D0770}"/>
    <cellStyle name="Output 14 5 3 2" xfId="26810" xr:uid="{4FAAFE07-B0DF-446D-9940-4E643C582A25}"/>
    <cellStyle name="Output 14 5 4" xfId="26811" xr:uid="{FD6C76E2-1BE2-4BC5-86A1-A37F13BF638B}"/>
    <cellStyle name="Output 14 5 4 2" xfId="26812" xr:uid="{B6532EFA-D99C-4A0B-B836-76191135B134}"/>
    <cellStyle name="Output 14 5 5" xfId="26813" xr:uid="{F91137EA-FBBC-434C-A140-BC5886F01C32}"/>
    <cellStyle name="Output 14 5 5 2" xfId="26814" xr:uid="{2018C4A3-27F6-4F1B-AD70-3B5E90AFF275}"/>
    <cellStyle name="Output 14 5 6" xfId="26815" xr:uid="{03A3D44B-29CD-4188-ABEB-3820928F870B}"/>
    <cellStyle name="Output 14 5 7" xfId="26816" xr:uid="{842FF24D-ED1B-4AA7-A033-D193D847E12D}"/>
    <cellStyle name="Output 14 5 8" xfId="26817" xr:uid="{85663823-9EAA-48C8-BCBD-5E5214DF2E2C}"/>
    <cellStyle name="Output 14 5 9" xfId="26818" xr:uid="{78C00E59-BC41-4B69-B237-E6EC142C10BC}"/>
    <cellStyle name="Output 14 6" xfId="3794" xr:uid="{5B1E8FC9-94B4-4C04-9451-186CFA816095}"/>
    <cellStyle name="Output 14 6 10" xfId="7640" xr:uid="{8510100B-408E-47DD-B577-1CE0ECC1326D}"/>
    <cellStyle name="Output 14 6 2" xfId="3795" xr:uid="{7FA3B21B-45DE-478D-901A-3DC23A3976C4}"/>
    <cellStyle name="Output 14 6 2 2" xfId="26820" xr:uid="{B9ECD3FC-836D-4B33-A5CD-622C275337C4}"/>
    <cellStyle name="Output 14 6 2 2 2" xfId="26821" xr:uid="{AAD57F69-3873-4F7D-BE90-8545D5E0AFEF}"/>
    <cellStyle name="Output 14 6 2 3" xfId="26822" xr:uid="{73135D12-F72D-443B-BF03-9AF1F4D66454}"/>
    <cellStyle name="Output 14 6 2 4" xfId="26819" xr:uid="{11B4928D-A92D-4D73-B379-54151EF46323}"/>
    <cellStyle name="Output 14 6 3" xfId="26823" xr:uid="{069BABFF-129E-4ACC-BD29-562DAE1792A2}"/>
    <cellStyle name="Output 14 6 3 2" xfId="26824" xr:uid="{3D686AEC-4AA0-45E0-94C1-7E9C5E2D536D}"/>
    <cellStyle name="Output 14 6 4" xfId="26825" xr:uid="{2A103D4E-5C1A-4EF1-B36C-807492EE538A}"/>
    <cellStyle name="Output 14 6 4 2" xfId="26826" xr:uid="{8D8024E1-F2B7-446B-93AC-39932FAFF7FE}"/>
    <cellStyle name="Output 14 6 5" xfId="26827" xr:uid="{2CF3E054-DF8C-46D2-854E-0C13CBD3749D}"/>
    <cellStyle name="Output 14 6 5 2" xfId="26828" xr:uid="{60787315-A6A8-4927-94A4-B42E640E1840}"/>
    <cellStyle name="Output 14 6 6" xfId="26829" xr:uid="{1E3553A7-B847-48DD-B75F-FEF3C8244047}"/>
    <cellStyle name="Output 14 6 7" xfId="26830" xr:uid="{A2FA53D4-3767-41EE-A197-9519167E46F2}"/>
    <cellStyle name="Output 14 6 8" xfId="26831" xr:uid="{D5DEE23F-0CEB-4398-B0D1-3D1331D3D593}"/>
    <cellStyle name="Output 14 6 9" xfId="26832" xr:uid="{5B0EC48D-604C-42EF-8C66-112FBF58F1FB}"/>
    <cellStyle name="Output 14 7" xfId="3796" xr:uid="{57011C97-E4DA-4D9E-B7D8-FC5101F9B665}"/>
    <cellStyle name="Output 14 7 10" xfId="7641" xr:uid="{8461F880-148A-45E1-9D17-F27383F42B3D}"/>
    <cellStyle name="Output 14 7 2" xfId="3797" xr:uid="{D7452C5D-1495-4B2E-B291-455F87B95289}"/>
    <cellStyle name="Output 14 7 2 2" xfId="26834" xr:uid="{2F648388-7ECC-4A24-B2D1-65E71E4643D6}"/>
    <cellStyle name="Output 14 7 2 2 2" xfId="26835" xr:uid="{65686752-627D-4EF5-89FB-53F0A5AE37FD}"/>
    <cellStyle name="Output 14 7 2 3" xfId="26836" xr:uid="{57AD7440-BE2A-4559-A283-71A237B48215}"/>
    <cellStyle name="Output 14 7 2 4" xfId="26833" xr:uid="{08813508-1E62-400B-A730-C683348A4F24}"/>
    <cellStyle name="Output 14 7 3" xfId="26837" xr:uid="{629A636B-0112-4307-A230-D5D882B65DC1}"/>
    <cellStyle name="Output 14 7 3 2" xfId="26838" xr:uid="{6EF1F690-8AC5-4CFC-B0F0-E49521604C53}"/>
    <cellStyle name="Output 14 7 4" xfId="26839" xr:uid="{5A6D1C9D-6B6E-47CE-94E4-582D1571B59C}"/>
    <cellStyle name="Output 14 7 4 2" xfId="26840" xr:uid="{1518F629-032C-4F48-9BE9-7B59E4CA2B44}"/>
    <cellStyle name="Output 14 7 5" xfId="26841" xr:uid="{40333807-55A4-4ED3-9E4A-EAE43E0DEF25}"/>
    <cellStyle name="Output 14 7 5 2" xfId="26842" xr:uid="{5E9823CF-7AD4-4D7D-AC23-379316CB086D}"/>
    <cellStyle name="Output 14 7 6" xfId="26843" xr:uid="{B8BC465E-3EA9-4C90-ACD4-0819E31C4FF1}"/>
    <cellStyle name="Output 14 7 7" xfId="26844" xr:uid="{04C5030A-7B4E-411C-9E2E-8FB311B0662C}"/>
    <cellStyle name="Output 14 7 8" xfId="26845" xr:uid="{F1BDBE66-4BC4-4F22-AD0C-574107A7FE80}"/>
    <cellStyle name="Output 14 7 9" xfId="26846" xr:uid="{BD9315BA-7D53-4824-B852-20752181B929}"/>
    <cellStyle name="Output 14 8" xfId="3798" xr:uid="{71BB1B91-4620-4A26-B80E-D528F50B6B7B}"/>
    <cellStyle name="Output 14 8 2" xfId="26848" xr:uid="{7EBB9985-C4CE-49C0-B314-9AE560237B2F}"/>
    <cellStyle name="Output 14 8 2 2" xfId="26849" xr:uid="{EDF24DA0-2025-45E6-A258-24F61F67A63B}"/>
    <cellStyle name="Output 14 8 2 2 2" xfId="26850" xr:uid="{827496CA-A748-48AB-9335-177CE32A8889}"/>
    <cellStyle name="Output 14 8 2 3" xfId="26851" xr:uid="{FD09E34D-20E2-4F21-B726-F4FDC63954D1}"/>
    <cellStyle name="Output 14 8 3" xfId="26852" xr:uid="{8F9D0AAD-F78F-4E81-AB8C-675EA358BAF4}"/>
    <cellStyle name="Output 14 8 3 2" xfId="26853" xr:uid="{DEA04A00-4AAD-42DD-85AD-3090C899108A}"/>
    <cellStyle name="Output 14 8 4" xfId="26854" xr:uid="{042026E6-53D3-4971-801A-1B5BA00A55B5}"/>
    <cellStyle name="Output 14 8 5" xfId="26847" xr:uid="{65B63ED9-354F-4D85-BFC7-357EE627D93C}"/>
    <cellStyle name="Output 14 9" xfId="5473" xr:uid="{F8DC6915-D2DB-458F-A65A-40715560D37F}"/>
    <cellStyle name="Output 14 9 2" xfId="26856" xr:uid="{60DB7548-9225-4350-BF69-DB24324D991F}"/>
    <cellStyle name="Output 14 9 2 2" xfId="26857" xr:uid="{A330EA41-52CA-481F-B5FE-086F4BD8DF0D}"/>
    <cellStyle name="Output 14 9 3" xfId="26858" xr:uid="{E201E433-DC7B-4E50-AD5A-0B0C0DC6C629}"/>
    <cellStyle name="Output 14 9 4" xfId="26855" xr:uid="{386328B4-3C64-4D0F-A4BE-59C6A146DA03}"/>
    <cellStyle name="Output 15" xfId="3799" xr:uid="{3AFD1FCD-B5DB-4A01-AAA2-079FE0C5DA31}"/>
    <cellStyle name="Output 15 10" xfId="5669" xr:uid="{F46F22B3-9AEA-48C5-808E-EC94D633146B}"/>
    <cellStyle name="Output 15 10 2" xfId="26860" xr:uid="{14C49093-2E1D-4A81-89A8-128A4488E401}"/>
    <cellStyle name="Output 15 10 2 2" xfId="26861" xr:uid="{C8ED0B1A-9CD6-43B5-8DD7-F0147D164E1D}"/>
    <cellStyle name="Output 15 10 2 2 2" xfId="26862" xr:uid="{F2C34975-5718-48BE-B021-E86568B1CB12}"/>
    <cellStyle name="Output 15 10 2 3" xfId="26863" xr:uid="{43F67BA3-A27B-4124-ACEF-A6E7C77621C9}"/>
    <cellStyle name="Output 15 10 3" xfId="26864" xr:uid="{BB2AFDAC-8596-48DC-8436-971E43E2A930}"/>
    <cellStyle name="Output 15 10 3 2" xfId="26865" xr:uid="{999C241A-21EF-43BF-ADD8-E6E0833EC4B8}"/>
    <cellStyle name="Output 15 10 4" xfId="26866" xr:uid="{F01C88F6-0417-4C62-986D-168D42FF1DD4}"/>
    <cellStyle name="Output 15 10 5" xfId="26859" xr:uid="{D239E41B-6C9F-4CC2-89D5-168BA0DFA063}"/>
    <cellStyle name="Output 15 11" xfId="6055" xr:uid="{8A199EA8-E8C8-4BF8-B974-A9D66669DAB5}"/>
    <cellStyle name="Output 15 11 2" xfId="26868" xr:uid="{408CCD2D-60A4-430C-8BFF-45963AFC8B65}"/>
    <cellStyle name="Output 15 11 3" xfId="26867" xr:uid="{FB3435A1-42E6-464F-8085-5F7DB4A04DD9}"/>
    <cellStyle name="Output 15 12" xfId="6233" xr:uid="{5D921416-B2CD-4933-BD17-32B6C15D27F9}"/>
    <cellStyle name="Output 15 12 2" xfId="26870" xr:uid="{41388309-2923-4CAC-8617-FD63F3976630}"/>
    <cellStyle name="Output 15 12 3" xfId="26869" xr:uid="{A18B574C-AF36-4265-A79C-3B2DB4B62477}"/>
    <cellStyle name="Output 15 13" xfId="26871" xr:uid="{9D905DAD-185D-41A7-9DFB-D307779ED511}"/>
    <cellStyle name="Output 15 13 2" xfId="26872" xr:uid="{BC54F832-89D2-4B7D-97E1-E26DDD91B660}"/>
    <cellStyle name="Output 15 14" xfId="26873" xr:uid="{F7B8EBED-A6F0-4A56-9055-73CAB9820617}"/>
    <cellStyle name="Output 15 15" xfId="26874" xr:uid="{3B24C00C-A60A-4CE5-9AAA-34AD8C5EE865}"/>
    <cellStyle name="Output 15 16" xfId="26875" xr:uid="{F9994E53-6D35-49DE-B1A4-3FBAF9BBBF58}"/>
    <cellStyle name="Output 15 17" xfId="26876" xr:uid="{43CCBDC8-9F17-4927-9201-207D2370C6D5}"/>
    <cellStyle name="Output 15 2" xfId="3800" xr:uid="{7FB04F52-B093-4DB6-9BCC-420C808F4775}"/>
    <cellStyle name="Output 15 2 10" xfId="7642" xr:uid="{66BE2BB5-F90D-4B62-A883-6EC50B9924FD}"/>
    <cellStyle name="Output 15 2 2" xfId="3801" xr:uid="{558E7D25-050A-4E7C-8D5A-3C5AE210F9CB}"/>
    <cellStyle name="Output 15 2 2 2" xfId="26878" xr:uid="{65EBBB27-BCE7-4A28-A7BB-432BB59D0DD0}"/>
    <cellStyle name="Output 15 2 2 2 2" xfId="26879" xr:uid="{F44306CE-759C-48D7-A7EC-61710E078F19}"/>
    <cellStyle name="Output 15 2 2 3" xfId="26880" xr:uid="{1CFE836B-9874-4996-95D9-06E3DF41C568}"/>
    <cellStyle name="Output 15 2 2 4" xfId="26877" xr:uid="{7B10D260-1AC0-4365-9C18-5776455915F4}"/>
    <cellStyle name="Output 15 2 3" xfId="26881" xr:uid="{DF8E3643-F237-403F-8124-EF63AFC01800}"/>
    <cellStyle name="Output 15 2 3 2" xfId="26882" xr:uid="{0A69FEB3-168E-4C7D-A850-3D280401625B}"/>
    <cellStyle name="Output 15 2 4" xfId="26883" xr:uid="{497F8E2F-7FE2-402B-9086-D6F8F1D9437B}"/>
    <cellStyle name="Output 15 2 4 2" xfId="26884" xr:uid="{AB3A70BC-C449-4D59-90D8-03B37C7F71BC}"/>
    <cellStyle name="Output 15 2 5" xfId="26885" xr:uid="{B77C675A-02CC-4CE6-983F-B847D113AEFD}"/>
    <cellStyle name="Output 15 2 5 2" xfId="26886" xr:uid="{1BC80003-E0FD-42D1-BFCB-1AE5802AD5D2}"/>
    <cellStyle name="Output 15 2 6" xfId="26887" xr:uid="{6AA5BD44-E18C-4C5B-AB03-A7C61F6DF5F6}"/>
    <cellStyle name="Output 15 2 7" xfId="26888" xr:uid="{4AFD59E2-4E93-4432-A87C-F6E212ACAE32}"/>
    <cellStyle name="Output 15 2 8" xfId="26889" xr:uid="{3A4A6388-C072-4650-BC48-FF24D7E7900F}"/>
    <cellStyle name="Output 15 2 9" xfId="26890" xr:uid="{309A4033-8864-4A87-8AFB-A98BE46405E1}"/>
    <cellStyle name="Output 15 3" xfId="3802" xr:uid="{F59A6E11-140F-4CB1-9107-0CD78215BC18}"/>
    <cellStyle name="Output 15 3 10" xfId="7643" xr:uid="{C0E14355-EEAE-4061-8EBC-7DD4F38F5354}"/>
    <cellStyle name="Output 15 3 2" xfId="3803" xr:uid="{D7AAB327-287E-4E6E-BDB1-21EA8AA97DEA}"/>
    <cellStyle name="Output 15 3 2 2" xfId="26892" xr:uid="{FAD73C30-265E-481D-8D44-18CDE6FA1405}"/>
    <cellStyle name="Output 15 3 2 2 2" xfId="26893" xr:uid="{A1F02512-98AB-4D55-A9E0-8FCF58D18536}"/>
    <cellStyle name="Output 15 3 2 3" xfId="26894" xr:uid="{19FDAD70-25CA-4197-877B-5F8DC49B684D}"/>
    <cellStyle name="Output 15 3 2 4" xfId="26891" xr:uid="{A6853DEB-4C92-44D3-ABD7-DC52E70EE788}"/>
    <cellStyle name="Output 15 3 3" xfId="26895" xr:uid="{5D984FCE-F3AC-4F1B-ACBE-B4BD9936B49B}"/>
    <cellStyle name="Output 15 3 3 2" xfId="26896" xr:uid="{A757E935-6F49-40F9-8892-C4B3D46BD904}"/>
    <cellStyle name="Output 15 3 4" xfId="26897" xr:uid="{0D983D66-49DF-478B-BBC7-7DEF413601F6}"/>
    <cellStyle name="Output 15 3 4 2" xfId="26898" xr:uid="{C08A6ED2-F630-40A9-A12D-B141EDDD6982}"/>
    <cellStyle name="Output 15 3 5" xfId="26899" xr:uid="{58DD1E4D-38EC-4486-9727-39370CE71A2E}"/>
    <cellStyle name="Output 15 3 5 2" xfId="26900" xr:uid="{7509020F-F47C-42E0-A952-9F4419980E9A}"/>
    <cellStyle name="Output 15 3 6" xfId="26901" xr:uid="{012A07DF-041B-4290-BDD5-BE5BAC00B97A}"/>
    <cellStyle name="Output 15 3 7" xfId="26902" xr:uid="{3B4425B9-066C-4918-BA12-3C222649748E}"/>
    <cellStyle name="Output 15 3 8" xfId="26903" xr:uid="{F6E802D6-2C2B-4D40-B3F3-9B55E87708AE}"/>
    <cellStyle name="Output 15 3 9" xfId="26904" xr:uid="{84331FBE-7AC8-4E5F-B353-E71E19EFAC2B}"/>
    <cellStyle name="Output 15 4" xfId="3804" xr:uid="{7869E577-B9E5-4267-B50E-6402CEE8075D}"/>
    <cellStyle name="Output 15 4 10" xfId="7644" xr:uid="{1CE3F094-5C18-40E9-8C98-FC990F61F5AA}"/>
    <cellStyle name="Output 15 4 2" xfId="3805" xr:uid="{CB2FF0E9-EDAE-480C-BDE5-99D1426B6F17}"/>
    <cellStyle name="Output 15 4 2 2" xfId="26906" xr:uid="{B2220928-A93B-41DB-8D97-876D767B54A6}"/>
    <cellStyle name="Output 15 4 2 2 2" xfId="26907" xr:uid="{031CBCD8-E766-4A0D-8C98-FFE699C06695}"/>
    <cellStyle name="Output 15 4 2 3" xfId="26908" xr:uid="{3A3F19D0-0B8D-43A6-BAF7-A62A367D25B9}"/>
    <cellStyle name="Output 15 4 2 4" xfId="26905" xr:uid="{DFB2654B-D50F-49BB-8924-B3D14EEDCD6F}"/>
    <cellStyle name="Output 15 4 3" xfId="26909" xr:uid="{E4FA0BB8-414B-4D44-A0D1-33B75C83066D}"/>
    <cellStyle name="Output 15 4 3 2" xfId="26910" xr:uid="{FC10406F-C3D2-4780-86F3-4B65F44B320D}"/>
    <cellStyle name="Output 15 4 4" xfId="26911" xr:uid="{70FCDA30-32B6-419B-B1B7-5D4E2EF2CC4C}"/>
    <cellStyle name="Output 15 4 4 2" xfId="26912" xr:uid="{78E3A745-E734-4FF3-B930-7B8A757CE219}"/>
    <cellStyle name="Output 15 4 5" xfId="26913" xr:uid="{F36DA9BF-ADB7-4990-AE54-340DE3BA722D}"/>
    <cellStyle name="Output 15 4 5 2" xfId="26914" xr:uid="{69B005AF-34FB-4D59-B918-248CE6B604D5}"/>
    <cellStyle name="Output 15 4 6" xfId="26915" xr:uid="{B33D4E34-3947-410D-8F35-59EF81F2D2B6}"/>
    <cellStyle name="Output 15 4 7" xfId="26916" xr:uid="{4D21FEF3-2FB3-4721-B142-112C7150E913}"/>
    <cellStyle name="Output 15 4 8" xfId="26917" xr:uid="{01F6237A-24AC-45E5-959D-DDF736ED29EC}"/>
    <cellStyle name="Output 15 4 9" xfId="26918" xr:uid="{430B579E-677F-4FAE-96AE-F1A448296D60}"/>
    <cellStyle name="Output 15 5" xfId="3806" xr:uid="{F685954E-3451-4533-BBA1-6D4F111D78C0}"/>
    <cellStyle name="Output 15 5 10" xfId="7645" xr:uid="{C1AAAAA4-369C-4A60-BA3C-0121484E6341}"/>
    <cellStyle name="Output 15 5 2" xfId="3807" xr:uid="{94127D4F-B73E-40BD-92FE-0CF06FFB5C13}"/>
    <cellStyle name="Output 15 5 2 2" xfId="26920" xr:uid="{BB2033E9-F21B-467E-B84B-A29B530B2059}"/>
    <cellStyle name="Output 15 5 2 2 2" xfId="26921" xr:uid="{E4478774-BDF1-4142-9D12-EC1E590B7F65}"/>
    <cellStyle name="Output 15 5 2 3" xfId="26922" xr:uid="{91C6151C-BB04-4679-BA74-1C65F4DC6E04}"/>
    <cellStyle name="Output 15 5 2 4" xfId="26919" xr:uid="{558BAABD-CBB3-43EF-8E41-6ADD4F154A68}"/>
    <cellStyle name="Output 15 5 3" xfId="26923" xr:uid="{C87E44A3-76AA-4BFA-AA54-AAAA322ACABD}"/>
    <cellStyle name="Output 15 5 3 2" xfId="26924" xr:uid="{DB9F46CF-C487-4B67-8069-B649884907EC}"/>
    <cellStyle name="Output 15 5 4" xfId="26925" xr:uid="{126C3065-AD81-46B5-A8C6-31DFFE164FC1}"/>
    <cellStyle name="Output 15 5 4 2" xfId="26926" xr:uid="{C92B8C39-3C7C-4215-91B7-F0F844351160}"/>
    <cellStyle name="Output 15 5 5" xfId="26927" xr:uid="{47C19CBB-DCA6-4539-A242-71F6DCBB2494}"/>
    <cellStyle name="Output 15 5 5 2" xfId="26928" xr:uid="{B8C0356E-FFE9-4039-91E4-8B2255A2AA03}"/>
    <cellStyle name="Output 15 5 6" xfId="26929" xr:uid="{4AC503D2-05EC-4F17-8A97-173553D1E390}"/>
    <cellStyle name="Output 15 5 7" xfId="26930" xr:uid="{48FE71E6-36A2-4C1E-A2D6-452BF3AF2690}"/>
    <cellStyle name="Output 15 5 8" xfId="26931" xr:uid="{E0EE8447-6870-457D-BBF3-76651919C08C}"/>
    <cellStyle name="Output 15 5 9" xfId="26932" xr:uid="{1912F20F-857C-49A4-A0E5-7233EBA349A6}"/>
    <cellStyle name="Output 15 6" xfId="3808" xr:uid="{70ED9F09-EBA5-483E-B985-84E67F8038D4}"/>
    <cellStyle name="Output 15 6 10" xfId="7646" xr:uid="{14C9BBBF-BC83-41D0-8473-8F23BE501C92}"/>
    <cellStyle name="Output 15 6 2" xfId="3809" xr:uid="{99413272-BB3B-4573-8479-3DA35CCE3F0D}"/>
    <cellStyle name="Output 15 6 2 2" xfId="26934" xr:uid="{A475AD05-C653-4D4A-AB91-FE35B113DE2F}"/>
    <cellStyle name="Output 15 6 2 2 2" xfId="26935" xr:uid="{0E2205FC-7CA2-4C78-8FFC-7D49550A4D36}"/>
    <cellStyle name="Output 15 6 2 3" xfId="26936" xr:uid="{F24D08DD-8CD0-4247-9E72-AE2B356B6947}"/>
    <cellStyle name="Output 15 6 2 4" xfId="26933" xr:uid="{C120935D-4E25-471F-A457-2DA4A84BC4B6}"/>
    <cellStyle name="Output 15 6 3" xfId="26937" xr:uid="{E5E400E6-CFB9-415D-ADF1-FBA6856D86E7}"/>
    <cellStyle name="Output 15 6 3 2" xfId="26938" xr:uid="{18949BC1-D4E6-4EDB-B21B-0F1075DDFDD2}"/>
    <cellStyle name="Output 15 6 4" xfId="26939" xr:uid="{D3C33F56-F63D-4C7B-84C0-B59F7B2A1DD7}"/>
    <cellStyle name="Output 15 6 4 2" xfId="26940" xr:uid="{BEA46ADB-738A-40A0-BDAA-81ED016A7762}"/>
    <cellStyle name="Output 15 6 5" xfId="26941" xr:uid="{3FA00E71-4006-4CDB-A91A-C747CABAA2F4}"/>
    <cellStyle name="Output 15 6 5 2" xfId="26942" xr:uid="{062C1BF8-0F00-4381-B345-FE9051C13CEB}"/>
    <cellStyle name="Output 15 6 6" xfId="26943" xr:uid="{7A6B4362-3D4F-409D-95D1-CB595BD27274}"/>
    <cellStyle name="Output 15 6 7" xfId="26944" xr:uid="{04B30834-7BF3-42ED-B260-D52F9BA1B03F}"/>
    <cellStyle name="Output 15 6 8" xfId="26945" xr:uid="{E4341BCA-D5CB-4C0A-AC80-D0ACE80FE18F}"/>
    <cellStyle name="Output 15 6 9" xfId="26946" xr:uid="{6BB7DCEA-AAFB-4EEA-A307-D623C9ADDD39}"/>
    <cellStyle name="Output 15 7" xfId="3810" xr:uid="{66D9C2E1-E594-4A7C-B8F0-5E222B0E3CB0}"/>
    <cellStyle name="Output 15 7 10" xfId="7647" xr:uid="{255DD6E8-5772-48F0-BC03-379BFB44A19C}"/>
    <cellStyle name="Output 15 7 2" xfId="3811" xr:uid="{D3D12BED-1A4A-40F2-8A5D-5C567D6A6B1C}"/>
    <cellStyle name="Output 15 7 2 2" xfId="26948" xr:uid="{6AC7B8FF-2B06-40B9-99F4-B9157587179F}"/>
    <cellStyle name="Output 15 7 2 2 2" xfId="26949" xr:uid="{07BF3240-1C16-44EF-9A74-C5C2309FA066}"/>
    <cellStyle name="Output 15 7 2 3" xfId="26950" xr:uid="{8105CDC3-9ECE-4912-B150-BB6EF46377F0}"/>
    <cellStyle name="Output 15 7 2 4" xfId="26947" xr:uid="{77373EC4-B44B-4113-93A5-47BF775FEB3A}"/>
    <cellStyle name="Output 15 7 3" xfId="26951" xr:uid="{334F13BC-99D6-4138-8362-7F116D724624}"/>
    <cellStyle name="Output 15 7 3 2" xfId="26952" xr:uid="{21B7757D-4B8D-4A8F-8840-4C6FB923CEDB}"/>
    <cellStyle name="Output 15 7 4" xfId="26953" xr:uid="{F4E7F408-6F20-43BF-8F99-28B04CAD646E}"/>
    <cellStyle name="Output 15 7 4 2" xfId="26954" xr:uid="{9AFBC3D3-86BB-47D5-8670-3E3A32F00934}"/>
    <cellStyle name="Output 15 7 5" xfId="26955" xr:uid="{D3865CE9-76B1-44F6-8967-10A14617313D}"/>
    <cellStyle name="Output 15 7 5 2" xfId="26956" xr:uid="{AB92E74C-4209-4E7E-BE8B-D474664320DC}"/>
    <cellStyle name="Output 15 7 6" xfId="26957" xr:uid="{9B4EB106-17D3-4E75-B168-609FD7BF22F7}"/>
    <cellStyle name="Output 15 7 7" xfId="26958" xr:uid="{D4CCB7E6-9643-4E57-BB57-B4F8D1A4CE6E}"/>
    <cellStyle name="Output 15 7 8" xfId="26959" xr:uid="{2AB148C0-60E2-42F5-AF09-305AD6A75407}"/>
    <cellStyle name="Output 15 7 9" xfId="26960" xr:uid="{83DFB0DB-C979-41C1-8741-4D173B5F964B}"/>
    <cellStyle name="Output 15 8" xfId="3812" xr:uid="{F12D15FD-41D3-4330-A9CE-7A47379038C9}"/>
    <cellStyle name="Output 15 8 2" xfId="26962" xr:uid="{D4B7EDDE-E4A3-4C19-BE05-93B66D5FF33B}"/>
    <cellStyle name="Output 15 8 2 2" xfId="26963" xr:uid="{45ED3780-0FD7-45E5-8168-5DECC27BBA6A}"/>
    <cellStyle name="Output 15 8 2 2 2" xfId="26964" xr:uid="{A1A04214-A5EB-4BE6-B9C3-37968504EC19}"/>
    <cellStyle name="Output 15 8 2 3" xfId="26965" xr:uid="{17D74F0A-4C22-4199-85F8-2F384C7BEB69}"/>
    <cellStyle name="Output 15 8 3" xfId="26966" xr:uid="{8D1FFD1A-1CCB-4900-8176-C9EF31265AA8}"/>
    <cellStyle name="Output 15 8 3 2" xfId="26967" xr:uid="{7C0CEC24-7E53-49B2-81B2-287A65A1C38E}"/>
    <cellStyle name="Output 15 8 4" xfId="26968" xr:uid="{1BAE0E0F-B8DD-4959-97FE-7FA111B105EB}"/>
    <cellStyle name="Output 15 8 5" xfId="26961" xr:uid="{13002C1F-E479-4568-922E-3E409B28C385}"/>
    <cellStyle name="Output 15 9" xfId="5474" xr:uid="{ABFD93AE-5E0D-4B67-8AAF-5437B7B28679}"/>
    <cellStyle name="Output 15 9 2" xfId="26970" xr:uid="{4B509214-BEE1-43C8-9169-DF114945FE05}"/>
    <cellStyle name="Output 15 9 2 2" xfId="26971" xr:uid="{4A0298ED-3320-40D1-9693-E28077DCEF44}"/>
    <cellStyle name="Output 15 9 3" xfId="26972" xr:uid="{485C4B37-ED27-45CF-844E-6B410D22512F}"/>
    <cellStyle name="Output 15 9 4" xfId="26969" xr:uid="{53BF05C7-C7BD-46D4-97E3-DEE936921484}"/>
    <cellStyle name="Output 16" xfId="3813" xr:uid="{83EB8A33-1C48-4C41-84D8-20914A6FDCB8}"/>
    <cellStyle name="Output 16 10" xfId="5670" xr:uid="{315C2B25-0373-4631-AAC7-2DA985A23231}"/>
    <cellStyle name="Output 16 10 2" xfId="26974" xr:uid="{A363F0D4-771E-4C4B-80D0-2861927057B5}"/>
    <cellStyle name="Output 16 10 2 2" xfId="26975" xr:uid="{E9DFF578-CFF6-4677-89E7-C59346045B4E}"/>
    <cellStyle name="Output 16 10 2 2 2" xfId="26976" xr:uid="{39A9E1A2-4DDA-494E-A6C3-B258F127E0D3}"/>
    <cellStyle name="Output 16 10 2 3" xfId="26977" xr:uid="{C260146D-6C0D-4C3E-BE83-860C41811420}"/>
    <cellStyle name="Output 16 10 3" xfId="26978" xr:uid="{15B25E00-365B-42F7-A034-F85422BDA857}"/>
    <cellStyle name="Output 16 10 3 2" xfId="26979" xr:uid="{7948EE0D-2281-411B-9163-CDE53D7B3577}"/>
    <cellStyle name="Output 16 10 4" xfId="26980" xr:uid="{5488277E-E5E9-4A22-8CC7-3A8699FBFAF6}"/>
    <cellStyle name="Output 16 10 5" xfId="26973" xr:uid="{7BB9F0A7-6177-4BAF-AC47-8F0A18EFF6C4}"/>
    <cellStyle name="Output 16 11" xfId="6056" xr:uid="{546AD2B5-1FBA-46E7-A80F-00E2A69358AD}"/>
    <cellStyle name="Output 16 11 2" xfId="26982" xr:uid="{36F8D556-71C1-461A-903B-AC7C46CC303F}"/>
    <cellStyle name="Output 16 11 3" xfId="26981" xr:uid="{126E256A-DE55-4553-AAD9-C2A13C8D75B7}"/>
    <cellStyle name="Output 16 12" xfId="6234" xr:uid="{D1AC5644-C36F-4945-860F-103AAC5C08CB}"/>
    <cellStyle name="Output 16 12 2" xfId="26984" xr:uid="{466EA51A-49AC-4D6B-9AD3-F81CBB6470D8}"/>
    <cellStyle name="Output 16 12 3" xfId="26983" xr:uid="{161DC4DA-FA2E-4157-94C6-72897DD2A6B6}"/>
    <cellStyle name="Output 16 13" xfId="26985" xr:uid="{94BAFB24-60F3-4969-A46A-FBF5088E6388}"/>
    <cellStyle name="Output 16 13 2" xfId="26986" xr:uid="{3B55C5A6-896C-404F-9900-58283A139B90}"/>
    <cellStyle name="Output 16 14" xfId="26987" xr:uid="{33A5959F-EC35-4E0E-8C5E-A2B204E1FF6D}"/>
    <cellStyle name="Output 16 15" xfId="26988" xr:uid="{648FA482-B493-4B84-B2B5-A02468BA5CC4}"/>
    <cellStyle name="Output 16 16" xfId="26989" xr:uid="{4A8905D1-F258-4638-90AA-48A6EF9D804B}"/>
    <cellStyle name="Output 16 17" xfId="26990" xr:uid="{5D16F654-72D7-4C3E-AEAB-461353AF533A}"/>
    <cellStyle name="Output 16 2" xfId="3814" xr:uid="{3A128A2E-4F46-46CD-B34E-616809A82D1B}"/>
    <cellStyle name="Output 16 2 10" xfId="7648" xr:uid="{4F17F7AE-46ED-414E-80E8-63C90322C6A5}"/>
    <cellStyle name="Output 16 2 2" xfId="3815" xr:uid="{F31086E2-6B50-41A3-926C-13CEC682BB75}"/>
    <cellStyle name="Output 16 2 2 2" xfId="26992" xr:uid="{AA3EE1FE-4FEE-4106-A6C5-C05D40AE459C}"/>
    <cellStyle name="Output 16 2 2 2 2" xfId="26993" xr:uid="{DC5B98E0-7E4D-4D73-B407-770A04F299F5}"/>
    <cellStyle name="Output 16 2 2 3" xfId="26994" xr:uid="{F0F62CC6-2532-4363-B434-7565E9AA63FC}"/>
    <cellStyle name="Output 16 2 2 4" xfId="26991" xr:uid="{83C73F4A-E44E-40BB-90F1-7775F7A98827}"/>
    <cellStyle name="Output 16 2 3" xfId="26995" xr:uid="{46A6CC23-2C24-4B06-A94D-A34F9669735E}"/>
    <cellStyle name="Output 16 2 3 2" xfId="26996" xr:uid="{35326849-E7CC-400D-802F-6865478A5B85}"/>
    <cellStyle name="Output 16 2 4" xfId="26997" xr:uid="{A5043A32-AE51-4843-A331-BCD1621B48EA}"/>
    <cellStyle name="Output 16 2 4 2" xfId="26998" xr:uid="{66A2A4D1-44B8-42A0-BBD6-6D7858F3B000}"/>
    <cellStyle name="Output 16 2 5" xfId="26999" xr:uid="{C7E6CF91-27AC-4495-A2CE-35F6B10EB4B7}"/>
    <cellStyle name="Output 16 2 5 2" xfId="27000" xr:uid="{DF6DED0C-3B48-4E7B-A1D5-E001E7049FE7}"/>
    <cellStyle name="Output 16 2 6" xfId="27001" xr:uid="{8BE51662-F75E-4CBE-A644-B2F8562FC281}"/>
    <cellStyle name="Output 16 2 7" xfId="27002" xr:uid="{98137231-F97C-40D7-A956-9F65B9813E6A}"/>
    <cellStyle name="Output 16 2 8" xfId="27003" xr:uid="{32716134-21CF-4758-B3FA-B540B4EBBF91}"/>
    <cellStyle name="Output 16 2 9" xfId="27004" xr:uid="{8D0710F3-5672-44E7-8D14-AC13E4F03FCA}"/>
    <cellStyle name="Output 16 3" xfId="3816" xr:uid="{12A1C7FF-E086-4579-A6DC-A7AC92D1223C}"/>
    <cellStyle name="Output 16 3 10" xfId="7649" xr:uid="{59773190-68E9-4800-A3A7-AD9CB2CA98BD}"/>
    <cellStyle name="Output 16 3 2" xfId="3817" xr:uid="{46200EF0-F7D3-4A9E-B6F1-4EF703E13BD7}"/>
    <cellStyle name="Output 16 3 2 2" xfId="27006" xr:uid="{EB4C2DA1-9F99-4F66-B0DC-8E167EF1F9A1}"/>
    <cellStyle name="Output 16 3 2 2 2" xfId="27007" xr:uid="{15CE6937-2C7B-4F7D-ABCE-F36703432D28}"/>
    <cellStyle name="Output 16 3 2 3" xfId="27008" xr:uid="{12AFE7C6-BAB3-4F05-9742-4E27B03A957E}"/>
    <cellStyle name="Output 16 3 2 4" xfId="27005" xr:uid="{24D2628B-7C9F-486C-8AA6-6FBC02E6E219}"/>
    <cellStyle name="Output 16 3 3" xfId="27009" xr:uid="{C3EB8F21-F627-4569-A363-E37880FC96D6}"/>
    <cellStyle name="Output 16 3 3 2" xfId="27010" xr:uid="{7C26BA33-D92C-4876-B072-F6AD274F5ABA}"/>
    <cellStyle name="Output 16 3 4" xfId="27011" xr:uid="{75C15310-7DFE-444D-B794-39AA9B86FD11}"/>
    <cellStyle name="Output 16 3 4 2" xfId="27012" xr:uid="{48F7A5DA-400F-4E41-A85A-0ABCD1C2A254}"/>
    <cellStyle name="Output 16 3 5" xfId="27013" xr:uid="{B0AEC945-A611-4A50-84DB-824133B38415}"/>
    <cellStyle name="Output 16 3 5 2" xfId="27014" xr:uid="{E9E551C0-63CF-4C27-B900-FDE92E8589D4}"/>
    <cellStyle name="Output 16 3 6" xfId="27015" xr:uid="{6823CB5D-ACCE-4A68-8914-BFCD17651E0B}"/>
    <cellStyle name="Output 16 3 7" xfId="27016" xr:uid="{4485232F-D54F-4C93-BCBB-87EA2D60D81C}"/>
    <cellStyle name="Output 16 3 8" xfId="27017" xr:uid="{F3609934-BB3D-404B-8668-CFA9DAAF9870}"/>
    <cellStyle name="Output 16 3 9" xfId="27018" xr:uid="{7EA8D636-AD4C-48A6-B4B4-3100F919D997}"/>
    <cellStyle name="Output 16 4" xfId="3818" xr:uid="{9B511432-444B-4430-8796-5F169AA1433C}"/>
    <cellStyle name="Output 16 4 10" xfId="7650" xr:uid="{E4F18F71-6E25-4FE4-8051-D34203F7A965}"/>
    <cellStyle name="Output 16 4 2" xfId="3819" xr:uid="{21157AB5-1583-462D-8540-7D5D78A0889C}"/>
    <cellStyle name="Output 16 4 2 2" xfId="27020" xr:uid="{458C4127-4E9E-4AC0-B2B1-0AD368891CBA}"/>
    <cellStyle name="Output 16 4 2 2 2" xfId="27021" xr:uid="{AD5D7D74-36E9-4580-8DE9-EFFC937A9660}"/>
    <cellStyle name="Output 16 4 2 3" xfId="27022" xr:uid="{CE0DF8A8-A8B8-41C1-AB80-9E037DD955A4}"/>
    <cellStyle name="Output 16 4 2 4" xfId="27019" xr:uid="{185E8093-0ACE-420D-B8D9-5F783B8CAFE0}"/>
    <cellStyle name="Output 16 4 3" xfId="27023" xr:uid="{FCB3AAD5-9C00-4B1C-8352-48BC13738A34}"/>
    <cellStyle name="Output 16 4 3 2" xfId="27024" xr:uid="{C1FDE9F8-09DD-4A1A-84F5-D31FE77FC253}"/>
    <cellStyle name="Output 16 4 4" xfId="27025" xr:uid="{A5E7DC9D-E748-41F1-85C1-EB93F1D839A3}"/>
    <cellStyle name="Output 16 4 4 2" xfId="27026" xr:uid="{1B994321-E93F-4910-A974-ADC18DC61DFC}"/>
    <cellStyle name="Output 16 4 5" xfId="27027" xr:uid="{1BBBEEC4-680C-40F5-90FA-5A54AF204563}"/>
    <cellStyle name="Output 16 4 5 2" xfId="27028" xr:uid="{6F21A3CA-3098-47D2-AEE7-D7F453155382}"/>
    <cellStyle name="Output 16 4 6" xfId="27029" xr:uid="{80E92F69-1AC4-4C3B-BCEE-267ED3AF889F}"/>
    <cellStyle name="Output 16 4 7" xfId="27030" xr:uid="{47CA3DE4-6885-422D-B4B6-C7A7C9B181B2}"/>
    <cellStyle name="Output 16 4 8" xfId="27031" xr:uid="{BD968112-75CC-4911-AB5E-3B09358576E5}"/>
    <cellStyle name="Output 16 4 9" xfId="27032" xr:uid="{DD8AF834-60FA-48FD-B67C-52653847A378}"/>
    <cellStyle name="Output 16 5" xfId="3820" xr:uid="{39B021F9-8F05-400D-8AF9-391939D6AA80}"/>
    <cellStyle name="Output 16 5 10" xfId="7651" xr:uid="{63542896-B4D8-476C-AD5E-7E84C506DF3E}"/>
    <cellStyle name="Output 16 5 2" xfId="3821" xr:uid="{4E14F958-27C2-4A3F-A9E8-62F830BDCD58}"/>
    <cellStyle name="Output 16 5 2 2" xfId="27034" xr:uid="{E6139B91-868C-4F96-837B-90F532A21F9E}"/>
    <cellStyle name="Output 16 5 2 2 2" xfId="27035" xr:uid="{06B7DC8A-F77A-4D8B-83CF-7A282B15AD1E}"/>
    <cellStyle name="Output 16 5 2 3" xfId="27036" xr:uid="{D44EDABC-826B-4A4C-8B82-740DF9D6154D}"/>
    <cellStyle name="Output 16 5 2 4" xfId="27033" xr:uid="{B91B2E26-E1D9-4BC6-B8C8-CC4A5F140412}"/>
    <cellStyle name="Output 16 5 3" xfId="27037" xr:uid="{B4B3130B-13AF-4D65-8938-82982A47D5D8}"/>
    <cellStyle name="Output 16 5 3 2" xfId="27038" xr:uid="{EA9ECDD0-A49A-412A-9E00-D0227D07A6ED}"/>
    <cellStyle name="Output 16 5 4" xfId="27039" xr:uid="{9A16EBBA-B1D7-4D77-B01D-4829E6E03C25}"/>
    <cellStyle name="Output 16 5 4 2" xfId="27040" xr:uid="{CEB7FD71-338E-4D42-BF62-71E5E24AC564}"/>
    <cellStyle name="Output 16 5 5" xfId="27041" xr:uid="{9712569F-60CC-4500-BB4C-A5A532325B0C}"/>
    <cellStyle name="Output 16 5 5 2" xfId="27042" xr:uid="{85709576-50B5-41D5-80E7-87A2B2C11040}"/>
    <cellStyle name="Output 16 5 6" xfId="27043" xr:uid="{59EAE9F8-0039-40E2-BA4C-A76444BA1046}"/>
    <cellStyle name="Output 16 5 7" xfId="27044" xr:uid="{EB900AB2-8035-4C72-91B1-FD19FA492B45}"/>
    <cellStyle name="Output 16 5 8" xfId="27045" xr:uid="{A64E80B5-0C40-4CD7-BE9B-F6FDCCA4F19B}"/>
    <cellStyle name="Output 16 5 9" xfId="27046" xr:uid="{8AD23107-D19B-443E-899E-D5FEF7F126C3}"/>
    <cellStyle name="Output 16 6" xfId="3822" xr:uid="{6708A108-A314-4E04-B547-1F6C0B82D55D}"/>
    <cellStyle name="Output 16 6 10" xfId="7652" xr:uid="{9C76BE29-286E-447A-8869-E9DA988EF937}"/>
    <cellStyle name="Output 16 6 2" xfId="3823" xr:uid="{C4457208-D4A7-4614-B780-231D056074C3}"/>
    <cellStyle name="Output 16 6 2 2" xfId="27048" xr:uid="{E42BAF94-FB81-47BA-AF95-761B43CACDF8}"/>
    <cellStyle name="Output 16 6 2 2 2" xfId="27049" xr:uid="{A31E8B87-629B-4C93-87D3-C12C749058B4}"/>
    <cellStyle name="Output 16 6 2 3" xfId="27050" xr:uid="{7117E331-BD5D-4DB2-A694-68FD555D40E2}"/>
    <cellStyle name="Output 16 6 2 4" xfId="27047" xr:uid="{831567AE-D60D-4133-AB4F-4C4B7971927B}"/>
    <cellStyle name="Output 16 6 3" xfId="27051" xr:uid="{B73F1605-28D3-46A9-A1DC-60CFF9128A0E}"/>
    <cellStyle name="Output 16 6 3 2" xfId="27052" xr:uid="{772317A3-0E13-45C6-B7A8-BE4DEB1315FF}"/>
    <cellStyle name="Output 16 6 4" xfId="27053" xr:uid="{A063633B-27A4-4F18-A48F-FA8FD8601E23}"/>
    <cellStyle name="Output 16 6 4 2" xfId="27054" xr:uid="{31DE4C0E-DE12-421B-9F1B-737BAD680A29}"/>
    <cellStyle name="Output 16 6 5" xfId="27055" xr:uid="{44D2DAA4-CC5E-4AA4-8BCE-4FEFBFCE1E5A}"/>
    <cellStyle name="Output 16 6 5 2" xfId="27056" xr:uid="{DC3962D6-8788-44D6-9ADA-BDF8951060EF}"/>
    <cellStyle name="Output 16 6 6" xfId="27057" xr:uid="{735E98FB-3A77-4CE9-8E6B-7CEE1DE5C24F}"/>
    <cellStyle name="Output 16 6 7" xfId="27058" xr:uid="{B0DDE52F-16C5-48A7-822E-B9F598DFE47A}"/>
    <cellStyle name="Output 16 6 8" xfId="27059" xr:uid="{EB811F6D-1CAE-4FCC-B93E-E088792A0BF8}"/>
    <cellStyle name="Output 16 6 9" xfId="27060" xr:uid="{AECB935A-DCAD-4796-9AA5-9C963832D010}"/>
    <cellStyle name="Output 16 7" xfId="3824" xr:uid="{F8FBD03B-7316-4ADE-B3AA-2AFAE39A9104}"/>
    <cellStyle name="Output 16 7 10" xfId="7653" xr:uid="{EBC5CAA6-9B43-4575-A485-1984F0346A7C}"/>
    <cellStyle name="Output 16 7 2" xfId="3825" xr:uid="{03580BB2-F541-4D85-B837-A4561B191C97}"/>
    <cellStyle name="Output 16 7 2 2" xfId="27062" xr:uid="{6160205E-BF76-4C25-A07E-2E383BECCDA4}"/>
    <cellStyle name="Output 16 7 2 2 2" xfId="27063" xr:uid="{52622BB2-22C0-47EC-8F85-60D5DFBD16BB}"/>
    <cellStyle name="Output 16 7 2 3" xfId="27064" xr:uid="{60D8BE49-3D7F-44C7-A1E5-FB0125DCF665}"/>
    <cellStyle name="Output 16 7 2 4" xfId="27061" xr:uid="{0AF1FDA2-AB61-4248-8375-20DE02CDD6F9}"/>
    <cellStyle name="Output 16 7 3" xfId="27065" xr:uid="{65CB755D-D2D6-4C62-B6DC-EE484F098D3D}"/>
    <cellStyle name="Output 16 7 3 2" xfId="27066" xr:uid="{F6A33DBB-4CD0-4179-B99A-9FF2799EAE1A}"/>
    <cellStyle name="Output 16 7 4" xfId="27067" xr:uid="{B02D8B3B-7AB8-4A7C-8184-4610B5BC23C6}"/>
    <cellStyle name="Output 16 7 4 2" xfId="27068" xr:uid="{EF0173A1-712F-470D-868A-3CC55FE55885}"/>
    <cellStyle name="Output 16 7 5" xfId="27069" xr:uid="{B52B1EF2-605A-4BE6-9F64-70261F757F17}"/>
    <cellStyle name="Output 16 7 5 2" xfId="27070" xr:uid="{06DEA675-5A76-4E73-8483-21810B95CA6F}"/>
    <cellStyle name="Output 16 7 6" xfId="27071" xr:uid="{F5469E97-7B33-4179-8A15-A5AF4AAD8E37}"/>
    <cellStyle name="Output 16 7 7" xfId="27072" xr:uid="{B9741E1D-34CC-47DC-8C35-EDB6B0BA190E}"/>
    <cellStyle name="Output 16 7 8" xfId="27073" xr:uid="{1826A60C-910C-4E06-9BE3-6910363760E3}"/>
    <cellStyle name="Output 16 7 9" xfId="27074" xr:uid="{44A29820-1D89-4B49-90F6-FFE9FF749B20}"/>
    <cellStyle name="Output 16 8" xfId="3826" xr:uid="{6B2C56E5-FB63-4C02-A50D-A9568B796FC3}"/>
    <cellStyle name="Output 16 8 2" xfId="27076" xr:uid="{AE51C521-70AA-4495-AE0D-54DE275AE4FD}"/>
    <cellStyle name="Output 16 8 2 2" xfId="27077" xr:uid="{E8981E07-E85C-4B8D-AD00-14307A298908}"/>
    <cellStyle name="Output 16 8 2 2 2" xfId="27078" xr:uid="{BD8CCF4A-0041-498C-A999-68451F9F2A39}"/>
    <cellStyle name="Output 16 8 2 3" xfId="27079" xr:uid="{4C790BC9-1852-4581-9CBC-D202E85640FB}"/>
    <cellStyle name="Output 16 8 3" xfId="27080" xr:uid="{483FF8E0-69DF-4C8C-AF96-EFBAD79448B1}"/>
    <cellStyle name="Output 16 8 3 2" xfId="27081" xr:uid="{68F4571E-133C-4C42-9BFC-C912CC01C217}"/>
    <cellStyle name="Output 16 8 4" xfId="27082" xr:uid="{23F47395-E17B-46C5-96BD-A94C5FC6CCA1}"/>
    <cellStyle name="Output 16 8 5" xfId="27075" xr:uid="{C7E3D342-6B21-4451-8A84-78A125F6402F}"/>
    <cellStyle name="Output 16 9" xfId="5475" xr:uid="{2248ED5F-D5C2-4ACB-A4AF-E9F7F314DD32}"/>
    <cellStyle name="Output 16 9 2" xfId="27084" xr:uid="{9DB1CD06-0568-45BB-91CA-8604AF2F8341}"/>
    <cellStyle name="Output 16 9 2 2" xfId="27085" xr:uid="{75A4837A-2592-4C29-BEDA-DF07BF0F4A6D}"/>
    <cellStyle name="Output 16 9 3" xfId="27086" xr:uid="{ED0E49B4-8B9C-40D0-B929-238E7B8CA3C3}"/>
    <cellStyle name="Output 16 9 4" xfId="27083" xr:uid="{93E69CE7-CC98-4267-8D21-63F52CE4915D}"/>
    <cellStyle name="Output 17" xfId="3827" xr:uid="{3AAF7AEC-C7A5-4121-9D09-FB17FC8B561E}"/>
    <cellStyle name="Output 17 10" xfId="5671" xr:uid="{5112D7E9-34B8-4A38-BD21-A8222545AC70}"/>
    <cellStyle name="Output 17 10 2" xfId="27088" xr:uid="{249730E5-EC95-4FDC-8A3A-5AFE81338429}"/>
    <cellStyle name="Output 17 10 2 2" xfId="27089" xr:uid="{5C540794-D06C-4DFB-811A-E17E7350A29A}"/>
    <cellStyle name="Output 17 10 2 2 2" xfId="27090" xr:uid="{5598255B-8AD4-4C82-AA03-81E8D40D6676}"/>
    <cellStyle name="Output 17 10 2 3" xfId="27091" xr:uid="{E3E1A3FE-A7D2-447F-943F-FB2B5AD09E69}"/>
    <cellStyle name="Output 17 10 3" xfId="27092" xr:uid="{815B9DF8-9B8C-4A20-8373-68F979D61F96}"/>
    <cellStyle name="Output 17 10 3 2" xfId="27093" xr:uid="{7C54167D-C47F-4839-86F3-BE89A5C3C6FD}"/>
    <cellStyle name="Output 17 10 4" xfId="27094" xr:uid="{E73E0378-7B99-4E73-A9EA-05D72345D9BF}"/>
    <cellStyle name="Output 17 10 5" xfId="27087" xr:uid="{6D1C0381-93A2-4141-B061-ABFA34538A78}"/>
    <cellStyle name="Output 17 11" xfId="6057" xr:uid="{3E63B194-6A1F-45C7-8565-0E8503844F67}"/>
    <cellStyle name="Output 17 11 2" xfId="27096" xr:uid="{9A854A86-09C0-4BC5-9A1A-175B60F1AC9F}"/>
    <cellStyle name="Output 17 11 3" xfId="27095" xr:uid="{2AB4A5BD-FAF1-4897-853C-F798666DEE9D}"/>
    <cellStyle name="Output 17 12" xfId="6235" xr:uid="{473C40EB-D561-478F-A283-DDE2E77A88D2}"/>
    <cellStyle name="Output 17 12 2" xfId="27098" xr:uid="{DE28D68C-B2C1-4112-AF2B-29597A463D73}"/>
    <cellStyle name="Output 17 12 3" xfId="27097" xr:uid="{0BC76956-8B48-44C7-B715-F7C849F2D6DD}"/>
    <cellStyle name="Output 17 13" xfId="27099" xr:uid="{90DD7F93-F82F-49AA-9BF7-2E4062A09B7B}"/>
    <cellStyle name="Output 17 13 2" xfId="27100" xr:uid="{0868C63C-C772-45CC-A3B2-108A11A4DEE5}"/>
    <cellStyle name="Output 17 14" xfId="27101" xr:uid="{7C425CA9-4AD7-4A5D-8C75-A6583FC7401D}"/>
    <cellStyle name="Output 17 15" xfId="27102" xr:uid="{B67F2BB5-0A18-4621-AB68-4FEFD76A0AA9}"/>
    <cellStyle name="Output 17 16" xfId="27103" xr:uid="{C0AB9826-4893-4CE4-9DC9-F99226C9F0B4}"/>
    <cellStyle name="Output 17 17" xfId="27104" xr:uid="{22E7F05F-FE93-4793-99AB-00563E0151B4}"/>
    <cellStyle name="Output 17 2" xfId="3828" xr:uid="{2B6DBF72-C033-497B-A157-F976A64332E1}"/>
    <cellStyle name="Output 17 2 10" xfId="7654" xr:uid="{AFC66356-7E32-49DE-9E5B-D8611DD5A781}"/>
    <cellStyle name="Output 17 2 2" xfId="3829" xr:uid="{EBDCB020-4930-4E19-B10E-0682E58C5E9F}"/>
    <cellStyle name="Output 17 2 2 2" xfId="27106" xr:uid="{55801B4D-ED79-4C58-9C81-53FEC24E023D}"/>
    <cellStyle name="Output 17 2 2 2 2" xfId="27107" xr:uid="{229A5466-4893-490F-8E34-12B4684002BE}"/>
    <cellStyle name="Output 17 2 2 3" xfId="27108" xr:uid="{ECBD8000-39A4-4A6D-8D6B-53C7052A44B9}"/>
    <cellStyle name="Output 17 2 2 4" xfId="27105" xr:uid="{2B6CC899-C6BE-45F8-8848-17090E2783F4}"/>
    <cellStyle name="Output 17 2 3" xfId="27109" xr:uid="{0839AA65-2351-404A-83AD-A4AF594DF8BB}"/>
    <cellStyle name="Output 17 2 3 2" xfId="27110" xr:uid="{3B6049CE-28B0-410A-9424-522351DA17D2}"/>
    <cellStyle name="Output 17 2 4" xfId="27111" xr:uid="{3EA042E5-AB8F-4A12-BF7F-9C10FACB239F}"/>
    <cellStyle name="Output 17 2 4 2" xfId="27112" xr:uid="{27F6C8D4-B34C-4E0C-9F92-3915BFCEB9E7}"/>
    <cellStyle name="Output 17 2 5" xfId="27113" xr:uid="{A07718D6-CB82-4757-A80D-56D5B34CF012}"/>
    <cellStyle name="Output 17 2 5 2" xfId="27114" xr:uid="{BDD70345-ABB7-4ADC-A090-3DF0B65EFACD}"/>
    <cellStyle name="Output 17 2 6" xfId="27115" xr:uid="{67E2A2FA-BE24-4741-82B3-3438B194CFD2}"/>
    <cellStyle name="Output 17 2 7" xfId="27116" xr:uid="{ACFEB84F-681B-4418-A2E9-9139BFE22E27}"/>
    <cellStyle name="Output 17 2 8" xfId="27117" xr:uid="{40C61AEA-D73D-40F7-BFBF-092DA407D975}"/>
    <cellStyle name="Output 17 2 9" xfId="27118" xr:uid="{F5E32F79-01B5-4D81-AC6D-1D479FF14E01}"/>
    <cellStyle name="Output 17 3" xfId="3830" xr:uid="{BB223EF7-7B98-4F2C-9569-F6A060F38A42}"/>
    <cellStyle name="Output 17 3 10" xfId="7655" xr:uid="{938D5FC6-DCCF-4D17-BF8B-08343ADE8203}"/>
    <cellStyle name="Output 17 3 2" xfId="3831" xr:uid="{214DAB98-6D95-48FB-8739-61FC57F29A23}"/>
    <cellStyle name="Output 17 3 2 2" xfId="27120" xr:uid="{5E374A5F-8B1A-4E51-8EE9-DF5B455C6FA1}"/>
    <cellStyle name="Output 17 3 2 2 2" xfId="27121" xr:uid="{33887FDE-438E-41FC-ACD4-3FB60AC337F7}"/>
    <cellStyle name="Output 17 3 2 3" xfId="27122" xr:uid="{B78CC954-17FB-407F-B366-83C95BC51345}"/>
    <cellStyle name="Output 17 3 2 4" xfId="27119" xr:uid="{F7B3782F-6986-43C0-AAC5-B26558FFF0C2}"/>
    <cellStyle name="Output 17 3 3" xfId="27123" xr:uid="{FBE8B366-C78E-43BB-BCB8-4AB75605FEE0}"/>
    <cellStyle name="Output 17 3 3 2" xfId="27124" xr:uid="{B671A969-4976-4FBB-93B5-A52D2C27C3E9}"/>
    <cellStyle name="Output 17 3 4" xfId="27125" xr:uid="{AC963AD9-6E87-4098-8987-516FE608AC16}"/>
    <cellStyle name="Output 17 3 4 2" xfId="27126" xr:uid="{FABBDDE7-4216-451D-9300-3CFD5B04828C}"/>
    <cellStyle name="Output 17 3 5" xfId="27127" xr:uid="{54DEBEDD-C359-4276-82E3-ED56BE8ADBE7}"/>
    <cellStyle name="Output 17 3 5 2" xfId="27128" xr:uid="{420F3BA2-6D0B-46A6-BD3E-CC2FF0896586}"/>
    <cellStyle name="Output 17 3 6" xfId="27129" xr:uid="{51FB3FB7-389B-4585-B55F-E6F0AC2714D7}"/>
    <cellStyle name="Output 17 3 7" xfId="27130" xr:uid="{1D93DA64-814D-4A80-A4AC-036AF7328AE3}"/>
    <cellStyle name="Output 17 3 8" xfId="27131" xr:uid="{13589A8A-7575-4B43-BF07-680E60E53A8B}"/>
    <cellStyle name="Output 17 3 9" xfId="27132" xr:uid="{156AAC72-29FF-4833-A600-BBEC5A6C7218}"/>
    <cellStyle name="Output 17 4" xfId="3832" xr:uid="{E7FAE672-CC78-489F-A006-B16D9FC7F7BC}"/>
    <cellStyle name="Output 17 4 10" xfId="7656" xr:uid="{D8E6B354-62E9-417C-90C5-FB2F055242F8}"/>
    <cellStyle name="Output 17 4 2" xfId="3833" xr:uid="{EC3B469C-86A0-433F-8774-DDE338CA5FB3}"/>
    <cellStyle name="Output 17 4 2 2" xfId="27134" xr:uid="{EAB7660A-04D8-494F-9453-758EA26986A6}"/>
    <cellStyle name="Output 17 4 2 2 2" xfId="27135" xr:uid="{C4FEDDD0-43FF-4D62-BD76-87B330BA1233}"/>
    <cellStyle name="Output 17 4 2 3" xfId="27136" xr:uid="{45ED3E26-01AD-43BC-BFD2-044BCB432B75}"/>
    <cellStyle name="Output 17 4 2 4" xfId="27133" xr:uid="{5D560DDB-CF05-4A8A-830D-13D971300274}"/>
    <cellStyle name="Output 17 4 3" xfId="27137" xr:uid="{E297A0C4-5CD5-4C8E-9119-CC67BA6B26B2}"/>
    <cellStyle name="Output 17 4 3 2" xfId="27138" xr:uid="{4C0FAE1B-F049-45D9-AF9D-706F683D7D2E}"/>
    <cellStyle name="Output 17 4 4" xfId="27139" xr:uid="{D5F69988-EB16-4F81-95F9-06274E0BFA7B}"/>
    <cellStyle name="Output 17 4 4 2" xfId="27140" xr:uid="{E15BAC99-9A63-400E-B4A3-26B44F439B6E}"/>
    <cellStyle name="Output 17 4 5" xfId="27141" xr:uid="{8AB5A28A-A972-433A-B6CD-77F63D20D958}"/>
    <cellStyle name="Output 17 4 5 2" xfId="27142" xr:uid="{41E5EB5B-2E3B-4443-A2B8-0CF51763EA04}"/>
    <cellStyle name="Output 17 4 6" xfId="27143" xr:uid="{79298C78-A48F-4B1D-AB9B-0473BB50E72E}"/>
    <cellStyle name="Output 17 4 7" xfId="27144" xr:uid="{57A8E38A-F6CB-4CB6-AD7D-30BB696D84CE}"/>
    <cellStyle name="Output 17 4 8" xfId="27145" xr:uid="{93F2B2D4-B096-40CA-8BAC-CAEBB9651F3E}"/>
    <cellStyle name="Output 17 4 9" xfId="27146" xr:uid="{48032A37-ABD5-44E5-A348-ABD10F1249C1}"/>
    <cellStyle name="Output 17 5" xfId="3834" xr:uid="{17D5ECDD-F5AA-4F4E-AE52-4FAF75C15917}"/>
    <cellStyle name="Output 17 5 10" xfId="7657" xr:uid="{877E7BCF-E47D-4D45-BBA3-304BC5399513}"/>
    <cellStyle name="Output 17 5 2" xfId="3835" xr:uid="{E6C36D0E-30FD-43AE-9B8B-1B6BF7888AD6}"/>
    <cellStyle name="Output 17 5 2 2" xfId="27148" xr:uid="{CE0FC9B8-9BB5-4F21-8F41-4FE6B3210C41}"/>
    <cellStyle name="Output 17 5 2 2 2" xfId="27149" xr:uid="{3C27A912-6B39-4DE8-9AE6-6BAB37E92FFA}"/>
    <cellStyle name="Output 17 5 2 3" xfId="27150" xr:uid="{8ACC1E5E-3FBA-4F5E-8BF8-CB91307BEF43}"/>
    <cellStyle name="Output 17 5 2 4" xfId="27147" xr:uid="{898143FA-73AC-4235-8487-C09C3D44ABB8}"/>
    <cellStyle name="Output 17 5 3" xfId="27151" xr:uid="{EC9AA429-B84E-49EE-ADFA-F02B71937437}"/>
    <cellStyle name="Output 17 5 3 2" xfId="27152" xr:uid="{2B130932-0833-4CCF-9160-248B1EC1011C}"/>
    <cellStyle name="Output 17 5 4" xfId="27153" xr:uid="{89C77C80-A9AC-4085-AC73-69141BEA17CE}"/>
    <cellStyle name="Output 17 5 4 2" xfId="27154" xr:uid="{75139028-C5A3-4886-B617-7D3058F65510}"/>
    <cellStyle name="Output 17 5 5" xfId="27155" xr:uid="{F16E578C-2821-44F6-8151-2D4B505B4336}"/>
    <cellStyle name="Output 17 5 5 2" xfId="27156" xr:uid="{9350C943-D6BC-4B3C-B6A2-2BB20E0F160B}"/>
    <cellStyle name="Output 17 5 6" xfId="27157" xr:uid="{C905F906-87ED-42DD-8293-554D4032F603}"/>
    <cellStyle name="Output 17 5 7" xfId="27158" xr:uid="{A852EFD1-A8C7-4AAC-993B-A01DB5CD03EB}"/>
    <cellStyle name="Output 17 5 8" xfId="27159" xr:uid="{DF060B05-9D32-4C18-8321-CBD2058DF1C7}"/>
    <cellStyle name="Output 17 5 9" xfId="27160" xr:uid="{283A0F6D-24F6-4300-9213-67281E8FD4C2}"/>
    <cellStyle name="Output 17 6" xfId="3836" xr:uid="{E0042C96-DE65-4DEB-9269-545C0357E4F3}"/>
    <cellStyle name="Output 17 6 10" xfId="7658" xr:uid="{D0084686-DB03-4F60-874F-7BEB50F0A1AE}"/>
    <cellStyle name="Output 17 6 2" xfId="3837" xr:uid="{9BD17D22-83C7-4FD7-8217-4D3DCD762C48}"/>
    <cellStyle name="Output 17 6 2 2" xfId="27162" xr:uid="{6002D295-EB91-4712-A0AB-6DF3B06B8B96}"/>
    <cellStyle name="Output 17 6 2 2 2" xfId="27163" xr:uid="{27597AAC-48CC-4DF4-AECF-0AC67C635203}"/>
    <cellStyle name="Output 17 6 2 3" xfId="27164" xr:uid="{F8CE9EAB-FCF8-4D15-AC33-C625B66EB071}"/>
    <cellStyle name="Output 17 6 2 4" xfId="27161" xr:uid="{F0D50EC1-90AB-407B-B1AA-C827AC10F980}"/>
    <cellStyle name="Output 17 6 3" xfId="27165" xr:uid="{81E7A43E-3744-4951-BAB1-2180227DB64A}"/>
    <cellStyle name="Output 17 6 3 2" xfId="27166" xr:uid="{55EEA0A2-C66F-4FD9-BAF8-174F7B1A37D8}"/>
    <cellStyle name="Output 17 6 4" xfId="27167" xr:uid="{43A59B69-5ED2-47DD-A585-E37ED5845D21}"/>
    <cellStyle name="Output 17 6 4 2" xfId="27168" xr:uid="{0AA739B5-0F98-46F1-A1B0-36F05D82664A}"/>
    <cellStyle name="Output 17 6 5" xfId="27169" xr:uid="{93C00DB4-3C04-407C-AD3D-E3C6B8A993E3}"/>
    <cellStyle name="Output 17 6 5 2" xfId="27170" xr:uid="{A3FFFE6A-A6F3-47FF-89BD-ED80B7A1CF94}"/>
    <cellStyle name="Output 17 6 6" xfId="27171" xr:uid="{83613058-792D-4FFF-8CE9-92A3AC23758D}"/>
    <cellStyle name="Output 17 6 7" xfId="27172" xr:uid="{66407487-C2E5-496E-B4E4-1B362CF816F5}"/>
    <cellStyle name="Output 17 6 8" xfId="27173" xr:uid="{E9E8F167-D32E-4A02-AE68-B42843E17B39}"/>
    <cellStyle name="Output 17 6 9" xfId="27174" xr:uid="{6EE4761A-31DC-4ECD-A637-A151F19B1639}"/>
    <cellStyle name="Output 17 7" xfId="3838" xr:uid="{F0A40575-49EA-4DEF-82D3-BE19689E23EB}"/>
    <cellStyle name="Output 17 7 10" xfId="7659" xr:uid="{F21E78DE-D5CD-4A83-BC79-972F8253D945}"/>
    <cellStyle name="Output 17 7 2" xfId="3839" xr:uid="{6362435C-ED74-4F3D-98EA-0B63376ED180}"/>
    <cellStyle name="Output 17 7 2 2" xfId="27176" xr:uid="{2C986148-AEAB-4496-87AA-3E31F26E4353}"/>
    <cellStyle name="Output 17 7 2 2 2" xfId="27177" xr:uid="{A6DC7E2E-1328-4053-A0CC-C40E3E956111}"/>
    <cellStyle name="Output 17 7 2 3" xfId="27178" xr:uid="{919B062B-D6DF-4170-8644-AB4B490575BF}"/>
    <cellStyle name="Output 17 7 2 4" xfId="27175" xr:uid="{21235172-2D09-4EDC-8ADF-4F9655616698}"/>
    <cellStyle name="Output 17 7 3" xfId="27179" xr:uid="{1F69A261-FE7B-4229-A4E3-4E04AA4B778E}"/>
    <cellStyle name="Output 17 7 3 2" xfId="27180" xr:uid="{8470A178-C0F5-44B6-80FF-B461C9AB849D}"/>
    <cellStyle name="Output 17 7 4" xfId="27181" xr:uid="{5CA91B46-BB13-4C56-A7E0-E5FF9EC42587}"/>
    <cellStyle name="Output 17 7 4 2" xfId="27182" xr:uid="{11C6BB66-5BEA-4A37-8AF6-A9DAC9183725}"/>
    <cellStyle name="Output 17 7 5" xfId="27183" xr:uid="{BF26B45E-615F-4890-B6EE-81147A5F9D8F}"/>
    <cellStyle name="Output 17 7 5 2" xfId="27184" xr:uid="{DD1FE9AA-2D22-4CD0-8B26-DD5ACFA3CFE6}"/>
    <cellStyle name="Output 17 7 6" xfId="27185" xr:uid="{6363C1D8-FCA3-4C85-9B17-A924A2607497}"/>
    <cellStyle name="Output 17 7 7" xfId="27186" xr:uid="{D45971F2-47E2-45BC-AEA2-B3A4FA3FACD2}"/>
    <cellStyle name="Output 17 7 8" xfId="27187" xr:uid="{94A5F279-5F71-4315-BBD1-C35DB0CB12F9}"/>
    <cellStyle name="Output 17 7 9" xfId="27188" xr:uid="{DCF63B5F-2C3B-4791-9B41-72B80E981DBF}"/>
    <cellStyle name="Output 17 8" xfId="3840" xr:uid="{8719982A-5642-47B6-A5CF-142E31F4667A}"/>
    <cellStyle name="Output 17 8 2" xfId="27190" xr:uid="{01008819-1CE5-4247-8928-C53FA79EB08D}"/>
    <cellStyle name="Output 17 8 2 2" xfId="27191" xr:uid="{5A72BDA5-700A-4FE5-82A4-E451E833F4DF}"/>
    <cellStyle name="Output 17 8 2 2 2" xfId="27192" xr:uid="{96C75A22-27C3-4B7D-A696-85FF996287A4}"/>
    <cellStyle name="Output 17 8 2 3" xfId="27193" xr:uid="{536B0D55-A6CF-4DA5-90ED-249A6D468AD3}"/>
    <cellStyle name="Output 17 8 3" xfId="27194" xr:uid="{621511BA-23F8-4280-B4CE-4797A7B62D68}"/>
    <cellStyle name="Output 17 8 3 2" xfId="27195" xr:uid="{82970002-3E57-496A-9743-D2DEA03453A1}"/>
    <cellStyle name="Output 17 8 4" xfId="27196" xr:uid="{DE8B9DB1-10A0-44E1-9094-CBA087D9CEBF}"/>
    <cellStyle name="Output 17 8 5" xfId="27189" xr:uid="{3DA248BF-FFF1-493B-B8D1-350D38125B48}"/>
    <cellStyle name="Output 17 9" xfId="5476" xr:uid="{191AD9F9-E599-4DED-980A-A5E8BA6E7B80}"/>
    <cellStyle name="Output 17 9 2" xfId="27198" xr:uid="{9D37B8CE-2ACE-4338-BC31-7E6953ABFEEB}"/>
    <cellStyle name="Output 17 9 2 2" xfId="27199" xr:uid="{ABB8A3FC-80BB-4BA6-A886-0D61BAA3683D}"/>
    <cellStyle name="Output 17 9 3" xfId="27200" xr:uid="{798AFF89-A6CA-4E77-9CBF-5E8A7FCAF677}"/>
    <cellStyle name="Output 17 9 4" xfId="27197" xr:uid="{67AC0374-8967-4A0B-8577-8139A190B9EC}"/>
    <cellStyle name="Output 18" xfId="3841" xr:uid="{FFADF559-BF0B-4D8F-906E-A92E724E968C}"/>
    <cellStyle name="Output 18 10" xfId="5672" xr:uid="{0C97F7F1-DAAC-42B4-B01D-797DCC41F94A}"/>
    <cellStyle name="Output 18 10 2" xfId="27202" xr:uid="{E4A42C31-D3ED-43BD-99A0-8FFF899E5D1D}"/>
    <cellStyle name="Output 18 10 2 2" xfId="27203" xr:uid="{CF99707E-24D3-40F0-BA4A-BDB1ECDFA1C9}"/>
    <cellStyle name="Output 18 10 2 2 2" xfId="27204" xr:uid="{CC0B729F-BC8F-4F3E-BF85-8DB2F9BC45F0}"/>
    <cellStyle name="Output 18 10 2 3" xfId="27205" xr:uid="{C4245824-874F-4031-9DC5-1D7C9372ED58}"/>
    <cellStyle name="Output 18 10 3" xfId="27206" xr:uid="{76FCC081-4261-4577-A290-8AF1AF056DF2}"/>
    <cellStyle name="Output 18 10 3 2" xfId="27207" xr:uid="{6EB40978-BCCA-4611-AC5D-A553C31CB72B}"/>
    <cellStyle name="Output 18 10 4" xfId="27208" xr:uid="{2FD411D9-AA6A-4508-B0DC-96577E42A83A}"/>
    <cellStyle name="Output 18 10 5" xfId="27201" xr:uid="{7E201C04-1E9B-424B-B830-22D788A4BC82}"/>
    <cellStyle name="Output 18 11" xfId="6058" xr:uid="{BE9B3D55-CA46-4877-8FF2-1B0AE4D30DAE}"/>
    <cellStyle name="Output 18 11 2" xfId="27210" xr:uid="{8A3DDAD8-8B75-41B4-837B-E0F90CBB7DAA}"/>
    <cellStyle name="Output 18 11 3" xfId="27209" xr:uid="{025E37D9-797F-45C8-ACFF-2626E5895C26}"/>
    <cellStyle name="Output 18 12" xfId="6236" xr:uid="{5A0BE325-5DD3-4B49-9A53-2DB5B3D28583}"/>
    <cellStyle name="Output 18 12 2" xfId="27212" xr:uid="{392D0792-14D6-4F4A-83B1-DF87F31BFAB3}"/>
    <cellStyle name="Output 18 12 3" xfId="27211" xr:uid="{CC234F69-2728-416A-9882-5EFFE925556D}"/>
    <cellStyle name="Output 18 13" xfId="27213" xr:uid="{CC0D620A-8DCF-43C4-9947-7031F96E5756}"/>
    <cellStyle name="Output 18 13 2" xfId="27214" xr:uid="{2F831154-795D-4EFA-AB2B-4EB20E61C3A5}"/>
    <cellStyle name="Output 18 14" xfId="27215" xr:uid="{4456BEB9-F532-4992-A226-317F3F053C30}"/>
    <cellStyle name="Output 18 15" xfId="27216" xr:uid="{7DC66872-9D27-40DC-82DB-3CB5637851A5}"/>
    <cellStyle name="Output 18 16" xfId="27217" xr:uid="{AB2C0DAD-C77E-442C-AAA0-330534334E69}"/>
    <cellStyle name="Output 18 17" xfId="27218" xr:uid="{C8C149DD-613E-4E44-901D-8CF16A47D169}"/>
    <cellStyle name="Output 18 2" xfId="3842" xr:uid="{A51262EC-CA33-4C1C-9348-5FB3FEC8FE31}"/>
    <cellStyle name="Output 18 2 10" xfId="7660" xr:uid="{BBC799C1-D48F-480A-B823-200FD8F31199}"/>
    <cellStyle name="Output 18 2 2" xfId="3843" xr:uid="{E441ED56-C712-41BB-9816-4D7258377F21}"/>
    <cellStyle name="Output 18 2 2 2" xfId="27220" xr:uid="{69359EC4-491E-4CE5-B5DD-D45E711AFF06}"/>
    <cellStyle name="Output 18 2 2 2 2" xfId="27221" xr:uid="{D813CF22-2B5F-4C65-BA48-42984B0E41E4}"/>
    <cellStyle name="Output 18 2 2 3" xfId="27222" xr:uid="{C67ECCAD-C890-40D1-87E6-5926AAE43759}"/>
    <cellStyle name="Output 18 2 2 4" xfId="27219" xr:uid="{5E07A6C7-5BBB-4FCC-9F80-DBED50A3B0CB}"/>
    <cellStyle name="Output 18 2 3" xfId="27223" xr:uid="{25001A66-4598-4AC9-9B0B-6B82140D7527}"/>
    <cellStyle name="Output 18 2 3 2" xfId="27224" xr:uid="{3AC09FB8-574C-4E21-9050-61A12538D00D}"/>
    <cellStyle name="Output 18 2 4" xfId="27225" xr:uid="{A5E028E7-0EDB-4A95-BFF6-6310CA34A51B}"/>
    <cellStyle name="Output 18 2 4 2" xfId="27226" xr:uid="{A9F4D64F-4DCD-4027-80F5-609AE6382F70}"/>
    <cellStyle name="Output 18 2 5" xfId="27227" xr:uid="{9E690667-DBAC-4AB4-BF8F-9FA388B86F8F}"/>
    <cellStyle name="Output 18 2 5 2" xfId="27228" xr:uid="{EA63D142-6C43-426C-9EE4-B18936DA5ADC}"/>
    <cellStyle name="Output 18 2 6" xfId="27229" xr:uid="{AF9F4AC4-EE3E-4F41-8271-5779DFA29E6A}"/>
    <cellStyle name="Output 18 2 7" xfId="27230" xr:uid="{4B0813C5-C2F4-4CBA-B6B8-3C842CF112AA}"/>
    <cellStyle name="Output 18 2 8" xfId="27231" xr:uid="{97491CF7-40C9-4704-B187-8F0B1D7D5168}"/>
    <cellStyle name="Output 18 2 9" xfId="27232" xr:uid="{421A6EF3-B378-4E93-B69B-1D3C9F473FD5}"/>
    <cellStyle name="Output 18 3" xfId="3844" xr:uid="{CB1BDB99-9CA7-4309-BD76-73081003A25F}"/>
    <cellStyle name="Output 18 3 10" xfId="7661" xr:uid="{9F9ADE73-318D-4036-92B9-E4907D2BAFFE}"/>
    <cellStyle name="Output 18 3 2" xfId="3845" xr:uid="{D10C3D38-B127-4CFE-AB01-40289738AC3A}"/>
    <cellStyle name="Output 18 3 2 2" xfId="27234" xr:uid="{1AB60E62-FF54-4F4F-BFBC-D743BD757525}"/>
    <cellStyle name="Output 18 3 2 2 2" xfId="27235" xr:uid="{F5816E27-83F2-4798-A414-A3087CF8977D}"/>
    <cellStyle name="Output 18 3 2 3" xfId="27236" xr:uid="{62D80554-54A8-49AF-AA48-21025C2A6C64}"/>
    <cellStyle name="Output 18 3 2 4" xfId="27233" xr:uid="{E038D711-C774-4474-996D-621B4D32A54D}"/>
    <cellStyle name="Output 18 3 3" xfId="27237" xr:uid="{1AD5D769-B81B-426E-9622-1D73F51697B1}"/>
    <cellStyle name="Output 18 3 3 2" xfId="27238" xr:uid="{C6F60F7E-5F4D-4D5C-B3E5-302EDE005E6B}"/>
    <cellStyle name="Output 18 3 4" xfId="27239" xr:uid="{C489CB34-36DC-48B0-B582-8C02B075F422}"/>
    <cellStyle name="Output 18 3 4 2" xfId="27240" xr:uid="{2A787B2F-0F97-4682-BA9E-F2E3D83E7667}"/>
    <cellStyle name="Output 18 3 5" xfId="27241" xr:uid="{66D43311-BA17-4E1B-A5F9-74D5B9352690}"/>
    <cellStyle name="Output 18 3 5 2" xfId="27242" xr:uid="{E154B847-CF7D-4785-A9D7-9D811E3E432C}"/>
    <cellStyle name="Output 18 3 6" xfId="27243" xr:uid="{347F3614-E758-44F6-871F-09AFF768EACC}"/>
    <cellStyle name="Output 18 3 7" xfId="27244" xr:uid="{170B42B3-E959-4590-A221-14DD7DA23B74}"/>
    <cellStyle name="Output 18 3 8" xfId="27245" xr:uid="{E49A5959-0CDD-46F9-9256-1299ECC56E4D}"/>
    <cellStyle name="Output 18 3 9" xfId="27246" xr:uid="{8B9745B7-AA57-43D2-AC92-6905955EECB0}"/>
    <cellStyle name="Output 18 4" xfId="3846" xr:uid="{811BA787-A150-40E8-91BF-F4E4FBA617A8}"/>
    <cellStyle name="Output 18 4 10" xfId="7662" xr:uid="{C03BDC0A-B382-49B1-8BF3-33008D3C1542}"/>
    <cellStyle name="Output 18 4 2" xfId="3847" xr:uid="{0092DD84-9279-43F6-ADEE-3600BA684C3C}"/>
    <cellStyle name="Output 18 4 2 2" xfId="27248" xr:uid="{4C685D75-9361-4CFF-85F6-CA6FD0213C1C}"/>
    <cellStyle name="Output 18 4 2 2 2" xfId="27249" xr:uid="{5C32E884-173E-4A71-8CCA-04A9A7BF2420}"/>
    <cellStyle name="Output 18 4 2 3" xfId="27250" xr:uid="{B7380CB9-B77B-4808-8334-594D740DF8DE}"/>
    <cellStyle name="Output 18 4 2 4" xfId="27247" xr:uid="{AA3C9DAD-0795-450F-BEC3-D1C640BB384E}"/>
    <cellStyle name="Output 18 4 3" xfId="27251" xr:uid="{154B73AD-9481-4A48-8FFC-A58D8979DCA6}"/>
    <cellStyle name="Output 18 4 3 2" xfId="27252" xr:uid="{47FC1D07-F52A-4AC0-B3D0-18AB946CF77D}"/>
    <cellStyle name="Output 18 4 4" xfId="27253" xr:uid="{57D9A2C0-1076-430F-A630-DEB67C610B0E}"/>
    <cellStyle name="Output 18 4 4 2" xfId="27254" xr:uid="{B30E88BE-24EF-4DDC-AF68-D2510773D447}"/>
    <cellStyle name="Output 18 4 5" xfId="27255" xr:uid="{BAE40A51-5377-42CD-B40A-894B72EAF908}"/>
    <cellStyle name="Output 18 4 5 2" xfId="27256" xr:uid="{6C6C9D11-8BBB-4344-BA8C-234310AA6E7C}"/>
    <cellStyle name="Output 18 4 6" xfId="27257" xr:uid="{94881F0A-31E1-4224-8509-6BB40C9567ED}"/>
    <cellStyle name="Output 18 4 7" xfId="27258" xr:uid="{0B59DC94-7A89-4A2B-971D-82676C263909}"/>
    <cellStyle name="Output 18 4 8" xfId="27259" xr:uid="{1549B56F-4C08-4236-8C58-EE9900614872}"/>
    <cellStyle name="Output 18 4 9" xfId="27260" xr:uid="{5A748AB2-6288-4115-997F-E36A801DC447}"/>
    <cellStyle name="Output 18 5" xfId="3848" xr:uid="{78706B18-2374-43F2-8BFA-1BFBF90369F3}"/>
    <cellStyle name="Output 18 5 10" xfId="7663" xr:uid="{A9666F56-4CBA-47DF-8B0B-FDADEBE77AF5}"/>
    <cellStyle name="Output 18 5 2" xfId="3849" xr:uid="{FC53271B-A428-4DC0-BE11-DAC156B8AEF3}"/>
    <cellStyle name="Output 18 5 2 2" xfId="27262" xr:uid="{DE7C01A9-A4B4-43F6-B114-93FFAE5B6928}"/>
    <cellStyle name="Output 18 5 2 2 2" xfId="27263" xr:uid="{0863A7B2-C184-4DEF-863B-766782E651B4}"/>
    <cellStyle name="Output 18 5 2 3" xfId="27264" xr:uid="{589E49FC-F677-4333-A722-E980E41C4393}"/>
    <cellStyle name="Output 18 5 2 4" xfId="27261" xr:uid="{C8D0A08E-3EE2-4277-853F-C65018E84877}"/>
    <cellStyle name="Output 18 5 3" xfId="27265" xr:uid="{B4B67703-9B18-410A-83A0-CEB2D53E9DE7}"/>
    <cellStyle name="Output 18 5 3 2" xfId="27266" xr:uid="{0B4E7685-1FF4-48F3-A26D-02BFAACD4192}"/>
    <cellStyle name="Output 18 5 4" xfId="27267" xr:uid="{DA706B3F-E231-4D07-B24B-FF4CC934DCAC}"/>
    <cellStyle name="Output 18 5 4 2" xfId="27268" xr:uid="{A3866BC6-F9B4-458E-A8C6-0D0EA9C60A67}"/>
    <cellStyle name="Output 18 5 5" xfId="27269" xr:uid="{F38FF96F-F97B-49C3-8350-A4E44046B656}"/>
    <cellStyle name="Output 18 5 5 2" xfId="27270" xr:uid="{76BB1A1A-4B90-437F-B075-D2DC877046C1}"/>
    <cellStyle name="Output 18 5 6" xfId="27271" xr:uid="{ABC5B2EA-5333-4E5E-97C3-E033B1681F4D}"/>
    <cellStyle name="Output 18 5 7" xfId="27272" xr:uid="{A6B045D9-2A89-4CCD-A43C-17C590D2A60C}"/>
    <cellStyle name="Output 18 5 8" xfId="27273" xr:uid="{723011A0-614E-493C-A842-76A3FAFF8346}"/>
    <cellStyle name="Output 18 5 9" xfId="27274" xr:uid="{5C992B69-9BDB-48D5-BB24-11AD4F0FF79C}"/>
    <cellStyle name="Output 18 6" xfId="3850" xr:uid="{3B843A2B-6F8E-4195-8F2B-9AA6C18AA4B3}"/>
    <cellStyle name="Output 18 6 10" xfId="7664" xr:uid="{50462CF0-B190-497D-949E-D7A6AB9A4545}"/>
    <cellStyle name="Output 18 6 2" xfId="3851" xr:uid="{8D71300A-AF88-4B03-9252-DE585600F9A9}"/>
    <cellStyle name="Output 18 6 2 2" xfId="27276" xr:uid="{D53A2B73-B368-48F4-B92E-915F607D22D7}"/>
    <cellStyle name="Output 18 6 2 2 2" xfId="27277" xr:uid="{B3284A65-6677-4114-A05D-22703EA4060E}"/>
    <cellStyle name="Output 18 6 2 3" xfId="27278" xr:uid="{5B06E51A-4A63-48B1-8177-B3005D802129}"/>
    <cellStyle name="Output 18 6 2 4" xfId="27275" xr:uid="{01F8908F-073E-49E7-81D4-AE980CA80EFC}"/>
    <cellStyle name="Output 18 6 3" xfId="27279" xr:uid="{B2604C12-3F87-41B7-A1EB-DDB109843405}"/>
    <cellStyle name="Output 18 6 3 2" xfId="27280" xr:uid="{8415C667-D424-4E65-9577-25626F138889}"/>
    <cellStyle name="Output 18 6 4" xfId="27281" xr:uid="{6C0F5D6E-B2E3-48F1-A00A-48E38E82F525}"/>
    <cellStyle name="Output 18 6 4 2" xfId="27282" xr:uid="{3EC8F9FE-5422-4B6E-9619-03F3990C732D}"/>
    <cellStyle name="Output 18 6 5" xfId="27283" xr:uid="{8E7D9C6A-06D9-4E21-906C-F4D209819098}"/>
    <cellStyle name="Output 18 6 5 2" xfId="27284" xr:uid="{FDFB00C0-21CD-4EF4-BBB3-FA07BE2F534F}"/>
    <cellStyle name="Output 18 6 6" xfId="27285" xr:uid="{9B26CD68-4F3F-43A8-A0C1-70D7703D8A8F}"/>
    <cellStyle name="Output 18 6 7" xfId="27286" xr:uid="{A6DD1933-B3CF-4ADA-AAAA-515AB4FBC12D}"/>
    <cellStyle name="Output 18 6 8" xfId="27287" xr:uid="{4FE8532B-547B-47B1-BB3D-A9281FAD3B4B}"/>
    <cellStyle name="Output 18 6 9" xfId="27288" xr:uid="{76FA3D80-1F80-4B7D-881E-D2D85AB48F84}"/>
    <cellStyle name="Output 18 7" xfId="3852" xr:uid="{2F44E39E-CABF-4D16-90D0-4D536FCD8A50}"/>
    <cellStyle name="Output 18 7 10" xfId="7665" xr:uid="{C3EE1262-D8D0-41D4-88A5-EF2F2EA2153F}"/>
    <cellStyle name="Output 18 7 2" xfId="3853" xr:uid="{ADC161F0-7918-4CD8-A5F9-3EE66DD8CA5B}"/>
    <cellStyle name="Output 18 7 2 2" xfId="27290" xr:uid="{8FC00E58-3A4F-4F67-85F4-1F6F95166DE5}"/>
    <cellStyle name="Output 18 7 2 2 2" xfId="27291" xr:uid="{17148D66-D534-4AB9-A842-DCABD76C6089}"/>
    <cellStyle name="Output 18 7 2 3" xfId="27292" xr:uid="{F192F2CB-A555-4ED8-A629-5A7D1B176D42}"/>
    <cellStyle name="Output 18 7 2 4" xfId="27289" xr:uid="{97F3F8C8-6113-48D0-A479-743738BC4468}"/>
    <cellStyle name="Output 18 7 3" xfId="27293" xr:uid="{1F7D7B62-09AA-47C0-80B3-12A81CAA645F}"/>
    <cellStyle name="Output 18 7 3 2" xfId="27294" xr:uid="{94507CA5-376E-4615-B94C-91ADE7C21D13}"/>
    <cellStyle name="Output 18 7 4" xfId="27295" xr:uid="{4C2445A1-9616-4BA8-AB16-CA3148119641}"/>
    <cellStyle name="Output 18 7 4 2" xfId="27296" xr:uid="{157A5AD7-0F87-4EAE-B00E-D6D391BB4EAD}"/>
    <cellStyle name="Output 18 7 5" xfId="27297" xr:uid="{1A33A122-7DDF-48D8-A39A-BB68C59C8CDF}"/>
    <cellStyle name="Output 18 7 5 2" xfId="27298" xr:uid="{149B9F72-43EA-495A-850F-8681BA6CF7C9}"/>
    <cellStyle name="Output 18 7 6" xfId="27299" xr:uid="{4739E095-F16A-41E7-AAB0-16141628F226}"/>
    <cellStyle name="Output 18 7 7" xfId="27300" xr:uid="{E8C54BA2-7F41-4F23-BA11-BD54F75B2D8B}"/>
    <cellStyle name="Output 18 7 8" xfId="27301" xr:uid="{22C3B6E3-A0CD-48FD-9FCC-9AC637C3EB1A}"/>
    <cellStyle name="Output 18 7 9" xfId="27302" xr:uid="{82284AE0-1984-4588-B63B-DE4F9EA539C2}"/>
    <cellStyle name="Output 18 8" xfId="3854" xr:uid="{AEA2E0D7-05C1-4316-9E2D-60B3A6640137}"/>
    <cellStyle name="Output 18 8 2" xfId="27304" xr:uid="{AC4F9E3E-9A8E-42F5-82D8-268C8AA3C4BA}"/>
    <cellStyle name="Output 18 8 2 2" xfId="27305" xr:uid="{9C55B42D-C5B1-483D-A6B5-5426CF7D74C7}"/>
    <cellStyle name="Output 18 8 2 2 2" xfId="27306" xr:uid="{33AF54B4-F0A5-4B06-B460-180EBB97E678}"/>
    <cellStyle name="Output 18 8 2 3" xfId="27307" xr:uid="{9ECFDD66-E0D4-42FA-ABF4-0B34B12D384F}"/>
    <cellStyle name="Output 18 8 3" xfId="27308" xr:uid="{9AD806BD-F00F-4DC5-81F7-5609163A1A61}"/>
    <cellStyle name="Output 18 8 3 2" xfId="27309" xr:uid="{336CFB17-99FA-4BA9-B5BB-290295FC5A36}"/>
    <cellStyle name="Output 18 8 4" xfId="27310" xr:uid="{9346DC8B-4E2B-49B9-86C1-A9A7F748B22B}"/>
    <cellStyle name="Output 18 8 5" xfId="27303" xr:uid="{4A424F28-5366-47BC-852B-A700A9527E0A}"/>
    <cellStyle name="Output 18 9" xfId="5477" xr:uid="{2428A1B0-470B-4B76-9A0D-043D130CFB8F}"/>
    <cellStyle name="Output 18 9 2" xfId="27312" xr:uid="{E8E14782-2DF6-4069-B5A5-515DAC115A67}"/>
    <cellStyle name="Output 18 9 2 2" xfId="27313" xr:uid="{AB2926E6-44B5-4480-BAC5-A31A601766D4}"/>
    <cellStyle name="Output 18 9 3" xfId="27314" xr:uid="{4527C770-AAA7-4C40-BCEC-D495C3C96E5B}"/>
    <cellStyle name="Output 18 9 4" xfId="27311" xr:uid="{1D55E4AB-4519-4198-BEFF-737D9AE6E780}"/>
    <cellStyle name="Output 19" xfId="3855" xr:uid="{CB4BF2A5-14D4-4194-9C32-51ED6850F0FA}"/>
    <cellStyle name="Output 19 10" xfId="5673" xr:uid="{22E9E4E0-4199-4199-A6D1-CA4CEE122C50}"/>
    <cellStyle name="Output 19 10 2" xfId="27316" xr:uid="{CF9DCCF2-7783-4B96-94CD-3FD0943F8A2C}"/>
    <cellStyle name="Output 19 10 2 2" xfId="27317" xr:uid="{1F33E35E-57AE-4F70-9DC8-99E562D48C2D}"/>
    <cellStyle name="Output 19 10 2 2 2" xfId="27318" xr:uid="{F936766B-274E-46B3-91C1-062E98AFB8A2}"/>
    <cellStyle name="Output 19 10 2 3" xfId="27319" xr:uid="{E4FD2D50-D72C-4B96-8A46-D6860F20E3ED}"/>
    <cellStyle name="Output 19 10 3" xfId="27320" xr:uid="{E5E4A02D-4A90-4F43-86D9-55D0E262DDDC}"/>
    <cellStyle name="Output 19 10 3 2" xfId="27321" xr:uid="{47FE5561-F80D-4D3E-A307-515283CEC172}"/>
    <cellStyle name="Output 19 10 4" xfId="27322" xr:uid="{FECEA1C0-DD91-40A3-BB13-D1CB2497D996}"/>
    <cellStyle name="Output 19 10 5" xfId="27315" xr:uid="{C7F3D1F8-0349-4537-8306-C3BBA4711C19}"/>
    <cellStyle name="Output 19 11" xfId="6059" xr:uid="{247D3841-88F1-4CFE-A195-B3008F634458}"/>
    <cellStyle name="Output 19 11 2" xfId="27324" xr:uid="{6293607D-113B-41B8-BF60-E97A8E703453}"/>
    <cellStyle name="Output 19 11 3" xfId="27323" xr:uid="{F93CA1C8-DDDA-4A21-BF43-A4511A5B5E5B}"/>
    <cellStyle name="Output 19 12" xfId="6237" xr:uid="{4A59461B-AAF1-4B41-89EA-16879B015CF1}"/>
    <cellStyle name="Output 19 12 2" xfId="27326" xr:uid="{3AE8F0D3-D76D-4AA2-BF86-9C9B50AD2C75}"/>
    <cellStyle name="Output 19 12 3" xfId="27325" xr:uid="{EC8A3319-1218-449D-A8AA-3CBC04520C64}"/>
    <cellStyle name="Output 19 13" xfId="27327" xr:uid="{F937D070-5972-4674-BE87-E38746482C26}"/>
    <cellStyle name="Output 19 13 2" xfId="27328" xr:uid="{6985D425-BB54-4BE8-B48D-7524A5E48E16}"/>
    <cellStyle name="Output 19 14" xfId="27329" xr:uid="{7D37C20C-C1FA-41E2-A9FA-47A4CB469075}"/>
    <cellStyle name="Output 19 15" xfId="27330" xr:uid="{1E6E9C2C-CE1D-4F07-B518-4A696D98BCE7}"/>
    <cellStyle name="Output 19 16" xfId="27331" xr:uid="{B1F2B90F-136D-4726-B463-89C6F557CC6E}"/>
    <cellStyle name="Output 19 17" xfId="27332" xr:uid="{AF0EB910-D790-4E1B-8FC1-4FD0CB839DF4}"/>
    <cellStyle name="Output 19 2" xfId="3856" xr:uid="{5F20F0C9-1E54-4861-9E41-91721F58A6A8}"/>
    <cellStyle name="Output 19 2 10" xfId="7666" xr:uid="{66A07FBE-D570-478E-B5E3-F41F6505AFEC}"/>
    <cellStyle name="Output 19 2 2" xfId="3857" xr:uid="{1238E083-21C3-4F05-A435-55F67506355D}"/>
    <cellStyle name="Output 19 2 2 2" xfId="27334" xr:uid="{EE5E2217-EF51-47A7-8DC1-EA7B2AE7C8AA}"/>
    <cellStyle name="Output 19 2 2 2 2" xfId="27335" xr:uid="{1CA573C6-54D8-4C42-B410-FBDD8CD93686}"/>
    <cellStyle name="Output 19 2 2 3" xfId="27336" xr:uid="{7D018B4F-E61F-4F62-8650-45C7515ED789}"/>
    <cellStyle name="Output 19 2 2 4" xfId="27333" xr:uid="{D1D28C27-D256-4510-A5F0-0F96E4128106}"/>
    <cellStyle name="Output 19 2 3" xfId="27337" xr:uid="{0CA19AA5-DF4C-4C35-A90B-2C3DD9B1EF43}"/>
    <cellStyle name="Output 19 2 3 2" xfId="27338" xr:uid="{20B87A5B-F9D7-4945-BA04-B8FFD8293F22}"/>
    <cellStyle name="Output 19 2 4" xfId="27339" xr:uid="{3E4F0850-12C3-4D3C-8350-8DBE33824612}"/>
    <cellStyle name="Output 19 2 4 2" xfId="27340" xr:uid="{0188C5C8-D302-4837-9A71-F1B89ACA985B}"/>
    <cellStyle name="Output 19 2 5" xfId="27341" xr:uid="{2505D7AC-433A-45C4-AA1E-72FA2AE01956}"/>
    <cellStyle name="Output 19 2 5 2" xfId="27342" xr:uid="{6A40C496-4F24-40F1-B1F9-11E2AFFFF51A}"/>
    <cellStyle name="Output 19 2 6" xfId="27343" xr:uid="{B2C461ED-3A2D-4BFA-81C1-61B7CE484A08}"/>
    <cellStyle name="Output 19 2 7" xfId="27344" xr:uid="{60344220-EE01-4C06-B24B-6A8ED98AF1B8}"/>
    <cellStyle name="Output 19 2 8" xfId="27345" xr:uid="{0505DF02-102C-440E-AB42-1F9E025FB7DD}"/>
    <cellStyle name="Output 19 2 9" xfId="27346" xr:uid="{D69D1ED6-5351-47CB-BCBE-2F5C5A6EFB7B}"/>
    <cellStyle name="Output 19 3" xfId="3858" xr:uid="{4A23D2F4-EEE3-415F-9CA7-4CD52D40A1E9}"/>
    <cellStyle name="Output 19 3 10" xfId="7667" xr:uid="{33DA552B-D7DB-474D-97C2-8A1993AAFD20}"/>
    <cellStyle name="Output 19 3 2" xfId="3859" xr:uid="{FC1F7C39-0F34-40EC-8C2D-FFBD308898B5}"/>
    <cellStyle name="Output 19 3 2 2" xfId="27348" xr:uid="{017FF1DF-28C4-47A9-A5C0-B6F58C939B08}"/>
    <cellStyle name="Output 19 3 2 2 2" xfId="27349" xr:uid="{695A4CBA-AAB8-4E7E-B14B-DA546DBDCBBC}"/>
    <cellStyle name="Output 19 3 2 3" xfId="27350" xr:uid="{AC22C877-3D9F-4430-AC5F-A5F2AD11D759}"/>
    <cellStyle name="Output 19 3 2 4" xfId="27347" xr:uid="{0AB49DD5-FE36-478C-AD8A-D1661B04E868}"/>
    <cellStyle name="Output 19 3 3" xfId="27351" xr:uid="{235E1CF5-B251-4466-B1F3-FE8922FE6762}"/>
    <cellStyle name="Output 19 3 3 2" xfId="27352" xr:uid="{67C3BBA8-494F-4153-A041-DCBDE26562CA}"/>
    <cellStyle name="Output 19 3 4" xfId="27353" xr:uid="{1F84A019-923D-4B90-B29B-7052C1C5DC48}"/>
    <cellStyle name="Output 19 3 4 2" xfId="27354" xr:uid="{F1FE35F6-F7C0-4BE5-9FF2-ED34CF819DB6}"/>
    <cellStyle name="Output 19 3 5" xfId="27355" xr:uid="{02BDADC0-35D7-437A-99AF-FA05E0648CAB}"/>
    <cellStyle name="Output 19 3 5 2" xfId="27356" xr:uid="{F8FC0D90-2A45-45D1-9EF8-6EB1127C52FF}"/>
    <cellStyle name="Output 19 3 6" xfId="27357" xr:uid="{ACBBD2B5-0C3E-4534-82BD-D59D8B51449A}"/>
    <cellStyle name="Output 19 3 7" xfId="27358" xr:uid="{AAC0DF0E-0252-4278-8F74-15B942F15652}"/>
    <cellStyle name="Output 19 3 8" xfId="27359" xr:uid="{A2623305-98E6-4D0C-A26C-D5BA577AED0C}"/>
    <cellStyle name="Output 19 3 9" xfId="27360" xr:uid="{FFE71B28-4BC7-4277-BBF8-47B7A2210548}"/>
    <cellStyle name="Output 19 4" xfId="3860" xr:uid="{2A5840D8-D7F2-43F1-BBEC-09DAAAC24C13}"/>
    <cellStyle name="Output 19 4 10" xfId="7668" xr:uid="{DA23D031-C34C-4F10-A75D-A70EFCA340AC}"/>
    <cellStyle name="Output 19 4 2" xfId="3861" xr:uid="{18E60284-D799-435C-BA58-846A996B6578}"/>
    <cellStyle name="Output 19 4 2 2" xfId="27362" xr:uid="{84E663BB-9BF1-4761-810D-9C812F548AAF}"/>
    <cellStyle name="Output 19 4 2 2 2" xfId="27363" xr:uid="{FE93D262-EEE2-418A-8483-0D32FC493863}"/>
    <cellStyle name="Output 19 4 2 3" xfId="27364" xr:uid="{1612A39D-232B-4B86-95CC-3F8C351C9509}"/>
    <cellStyle name="Output 19 4 2 4" xfId="27361" xr:uid="{B35E7B5C-CEC2-4A41-BA54-40DFA13307D3}"/>
    <cellStyle name="Output 19 4 3" xfId="27365" xr:uid="{D79369B7-6E9A-42EC-8B81-3915C7B1BBAA}"/>
    <cellStyle name="Output 19 4 3 2" xfId="27366" xr:uid="{C92632E3-0EB7-4C3D-A8F8-314FF3299081}"/>
    <cellStyle name="Output 19 4 4" xfId="27367" xr:uid="{72CE6552-53A9-426F-9F40-B03D805A00AD}"/>
    <cellStyle name="Output 19 4 4 2" xfId="27368" xr:uid="{9099C0D7-2A4C-4051-9C18-3EB264FC06F5}"/>
    <cellStyle name="Output 19 4 5" xfId="27369" xr:uid="{4C8E1F24-CF18-41AA-9C07-1B4A082D2C48}"/>
    <cellStyle name="Output 19 4 5 2" xfId="27370" xr:uid="{F78B3BCE-536A-4185-8D0C-75CE92AA927A}"/>
    <cellStyle name="Output 19 4 6" xfId="27371" xr:uid="{39727D87-66FC-4627-A6AA-1DA5A0DDE3D4}"/>
    <cellStyle name="Output 19 4 7" xfId="27372" xr:uid="{ED15002F-A4C0-4EDE-AB44-D3774C99627A}"/>
    <cellStyle name="Output 19 4 8" xfId="27373" xr:uid="{9C475F77-3544-46C5-B30E-E07B9E4DE3B5}"/>
    <cellStyle name="Output 19 4 9" xfId="27374" xr:uid="{6D3487FC-3158-4997-A60A-C8A3C73278DF}"/>
    <cellStyle name="Output 19 5" xfId="3862" xr:uid="{A3B95DCA-EDFF-42F8-8F09-2EB9A62E7BAE}"/>
    <cellStyle name="Output 19 5 10" xfId="7669" xr:uid="{C640B65C-9307-4888-B0F9-8E9420950293}"/>
    <cellStyle name="Output 19 5 2" xfId="3863" xr:uid="{CDAD8947-3239-458A-8F55-7C3BADD05EF1}"/>
    <cellStyle name="Output 19 5 2 2" xfId="27376" xr:uid="{916C3EDB-EEA9-46D2-B194-0D2DC0B806FE}"/>
    <cellStyle name="Output 19 5 2 2 2" xfId="27377" xr:uid="{4BC60A19-AF2E-4555-84BC-5BDF7B0A64CD}"/>
    <cellStyle name="Output 19 5 2 3" xfId="27378" xr:uid="{C228B8BF-6D89-47E6-8483-87C66AB919A6}"/>
    <cellStyle name="Output 19 5 2 4" xfId="27375" xr:uid="{7D8744C3-DA7A-4266-A570-EA161D0EDD8D}"/>
    <cellStyle name="Output 19 5 3" xfId="27379" xr:uid="{98D90BF4-9804-48B7-88D5-A1566B718BB9}"/>
    <cellStyle name="Output 19 5 3 2" xfId="27380" xr:uid="{25342E30-3D1F-4579-80C6-4160D06A67C7}"/>
    <cellStyle name="Output 19 5 4" xfId="27381" xr:uid="{4065F95F-4ECE-4186-9F2B-95C09C4BD967}"/>
    <cellStyle name="Output 19 5 4 2" xfId="27382" xr:uid="{AFB9D9DF-28FB-4A85-A14F-EF7E30455713}"/>
    <cellStyle name="Output 19 5 5" xfId="27383" xr:uid="{5C1A226C-867E-4FD9-AF37-9E34E15E5585}"/>
    <cellStyle name="Output 19 5 5 2" xfId="27384" xr:uid="{7B624D96-62CF-45C5-BCB3-09D2AA51B6BF}"/>
    <cellStyle name="Output 19 5 6" xfId="27385" xr:uid="{600732B0-7834-43B2-AB34-66ABB5B3FF89}"/>
    <cellStyle name="Output 19 5 7" xfId="27386" xr:uid="{3F87AF22-932C-4206-A4D2-6AB35DC02328}"/>
    <cellStyle name="Output 19 5 8" xfId="27387" xr:uid="{106DCB9B-A26D-4700-A5C2-EA64446100F8}"/>
    <cellStyle name="Output 19 5 9" xfId="27388" xr:uid="{4373F032-DBE0-4701-A4C1-053BB1706C67}"/>
    <cellStyle name="Output 19 6" xfId="3864" xr:uid="{4AC1560B-DCF7-4E84-A049-12E1224A05D1}"/>
    <cellStyle name="Output 19 6 10" xfId="7670" xr:uid="{982541DD-D388-49A2-9239-32543D9FEB37}"/>
    <cellStyle name="Output 19 6 2" xfId="3865" xr:uid="{106969C0-CFC2-4E74-AD3E-8F6AC03711F5}"/>
    <cellStyle name="Output 19 6 2 2" xfId="27390" xr:uid="{D31F013E-5DB2-4C1B-8DC4-BED1AA357665}"/>
    <cellStyle name="Output 19 6 2 2 2" xfId="27391" xr:uid="{ED0663E8-ADA0-42F9-AD30-44158F821BAB}"/>
    <cellStyle name="Output 19 6 2 3" xfId="27392" xr:uid="{65D6D711-09C1-4823-BFC4-D3EC6AFC3A79}"/>
    <cellStyle name="Output 19 6 2 4" xfId="27389" xr:uid="{D0C92FC3-7F7A-4159-82CD-7FCCBE0D6FCE}"/>
    <cellStyle name="Output 19 6 3" xfId="27393" xr:uid="{36BA170B-8BBE-4453-9938-A464431E2265}"/>
    <cellStyle name="Output 19 6 3 2" xfId="27394" xr:uid="{4814C090-AFC6-484F-A42F-C56A2F23532C}"/>
    <cellStyle name="Output 19 6 4" xfId="27395" xr:uid="{1B729F9F-F2B2-4950-B5DB-DD886AE721EA}"/>
    <cellStyle name="Output 19 6 4 2" xfId="27396" xr:uid="{871980FA-41E3-4568-9BBA-BC67FB7AB2DC}"/>
    <cellStyle name="Output 19 6 5" xfId="27397" xr:uid="{767F409A-9EBF-4E37-95D9-D20ED87DC267}"/>
    <cellStyle name="Output 19 6 5 2" xfId="27398" xr:uid="{A3DAA2AA-0514-4A2C-8D2E-CED07503CB46}"/>
    <cellStyle name="Output 19 6 6" xfId="27399" xr:uid="{77E84AA1-8D4F-475F-B9CA-4C3BAE35C8AF}"/>
    <cellStyle name="Output 19 6 7" xfId="27400" xr:uid="{8FBEB15C-C069-4EBE-AB88-3A4E1E9DAA08}"/>
    <cellStyle name="Output 19 6 8" xfId="27401" xr:uid="{7739C79B-8451-4321-8054-7AD704A1DA88}"/>
    <cellStyle name="Output 19 6 9" xfId="27402" xr:uid="{ADC8571D-A997-4D41-BDA2-B0142FB601FA}"/>
    <cellStyle name="Output 19 7" xfId="3866" xr:uid="{D517511E-2322-4EBC-9E1A-970C045A6BD1}"/>
    <cellStyle name="Output 19 7 10" xfId="7671" xr:uid="{C8A43E2C-AD34-4B47-BFC9-FC3738CA6AFF}"/>
    <cellStyle name="Output 19 7 2" xfId="3867" xr:uid="{A99EA4A2-D462-41E5-A82C-BB5A895FE6CA}"/>
    <cellStyle name="Output 19 7 2 2" xfId="27404" xr:uid="{662FFECC-7D4D-4FC6-B28B-5196D68D29C8}"/>
    <cellStyle name="Output 19 7 2 2 2" xfId="27405" xr:uid="{406BA9E6-0B82-4576-83A8-220D47874598}"/>
    <cellStyle name="Output 19 7 2 3" xfId="27406" xr:uid="{59375743-49CE-4DC0-84DE-8C54947FE996}"/>
    <cellStyle name="Output 19 7 2 4" xfId="27403" xr:uid="{D075845A-0C27-49EF-9EAA-E1E3B6A64460}"/>
    <cellStyle name="Output 19 7 3" xfId="27407" xr:uid="{0FEB6516-EEA5-4FA1-9142-4D2E3B11A96F}"/>
    <cellStyle name="Output 19 7 3 2" xfId="27408" xr:uid="{A350947B-A2CE-41AC-98AC-9F78F260C316}"/>
    <cellStyle name="Output 19 7 4" xfId="27409" xr:uid="{D5C7B071-E2A9-4D48-9BD4-77368B4D18CF}"/>
    <cellStyle name="Output 19 7 4 2" xfId="27410" xr:uid="{20E282D8-421A-4CBF-896F-9D84FEDCD300}"/>
    <cellStyle name="Output 19 7 5" xfId="27411" xr:uid="{C9A0C824-64A8-4C68-B639-60D5AE79CAFA}"/>
    <cellStyle name="Output 19 7 5 2" xfId="27412" xr:uid="{D09298BF-9FE0-4EDD-94BF-F2A8364D6577}"/>
    <cellStyle name="Output 19 7 6" xfId="27413" xr:uid="{1FF48F5B-1F01-404D-B90E-BBE621D832E9}"/>
    <cellStyle name="Output 19 7 7" xfId="27414" xr:uid="{C880568C-7A2D-4991-9A17-83CE1A9B0B7B}"/>
    <cellStyle name="Output 19 7 8" xfId="27415" xr:uid="{5FB5B525-6356-47C3-B6A9-271E5156C724}"/>
    <cellStyle name="Output 19 7 9" xfId="27416" xr:uid="{130B2FDB-3B7D-40A8-8F58-631899AB1A6B}"/>
    <cellStyle name="Output 19 8" xfId="3868" xr:uid="{D110DACB-9150-4C84-BDF7-F8EF0503078C}"/>
    <cellStyle name="Output 19 8 2" xfId="27418" xr:uid="{1C71AFD5-430D-41D0-9B38-01899B801028}"/>
    <cellStyle name="Output 19 8 2 2" xfId="27419" xr:uid="{194097CB-8F40-4B17-AC97-54DC6B1D8742}"/>
    <cellStyle name="Output 19 8 2 2 2" xfId="27420" xr:uid="{6394A3AD-F81E-46C7-AE5D-991F7477FAD7}"/>
    <cellStyle name="Output 19 8 2 3" xfId="27421" xr:uid="{A620C66A-007F-4E2E-A2D0-A19E6A98073F}"/>
    <cellStyle name="Output 19 8 3" xfId="27422" xr:uid="{278320DA-AC6F-44A4-A650-CA2F67F72A15}"/>
    <cellStyle name="Output 19 8 3 2" xfId="27423" xr:uid="{8A97F722-8B61-4120-B697-B808FD5A89B2}"/>
    <cellStyle name="Output 19 8 4" xfId="27424" xr:uid="{AFFDB523-EBDA-4216-94A7-0C740ED08DD5}"/>
    <cellStyle name="Output 19 8 5" xfId="27417" xr:uid="{33F0EA8C-8B8E-4FFB-8727-6A0A62D51DDC}"/>
    <cellStyle name="Output 19 9" xfId="5478" xr:uid="{AFCDF38C-AA6F-4AC7-A57E-DA7D7FC82CD4}"/>
    <cellStyle name="Output 19 9 2" xfId="27426" xr:uid="{76F57ADD-6B3A-44AD-8D5A-B4DE0F1D6C61}"/>
    <cellStyle name="Output 19 9 2 2" xfId="27427" xr:uid="{B768B076-A503-43A5-9A1C-EA95CA0A3A9F}"/>
    <cellStyle name="Output 19 9 3" xfId="27428" xr:uid="{C2C8ABBC-FAAC-4ED6-9EDC-02D184DC0D48}"/>
    <cellStyle name="Output 19 9 4" xfId="27425" xr:uid="{E147C281-D2C5-4337-A1B9-3C93C4B2B81C}"/>
    <cellStyle name="Output 2" xfId="3869" xr:uid="{3CECB734-3163-479F-B8F3-4718AEB645E6}"/>
    <cellStyle name="Output 2 10" xfId="5542" xr:uid="{B42CA410-1E95-4D53-95EE-DB9FB9935AA3}"/>
    <cellStyle name="Output 2 10 2" xfId="27430" xr:uid="{7DF2E869-8A24-4DA7-8404-82B193C44D6C}"/>
    <cellStyle name="Output 2 10 2 2" xfId="27431" xr:uid="{0B1AD00F-60DF-4DB4-B02A-104897C2479C}"/>
    <cellStyle name="Output 2 10 2 2 2" xfId="27432" xr:uid="{0C254F6E-F5FE-4101-A332-8AE14DDC4112}"/>
    <cellStyle name="Output 2 10 2 3" xfId="27433" xr:uid="{DFDCA4E6-C333-4DC6-997A-35ADB58EF2C0}"/>
    <cellStyle name="Output 2 10 3" xfId="27434" xr:uid="{EA7551CD-A5D3-4611-91B6-8B8BE44DC531}"/>
    <cellStyle name="Output 2 10 3 2" xfId="27435" xr:uid="{DFBB65D1-453E-4C12-8E5C-AE947357DAB0}"/>
    <cellStyle name="Output 2 10 4" xfId="27436" xr:uid="{33D7B7F3-3D5E-48C7-9E4D-FBB037CF3B6B}"/>
    <cellStyle name="Output 2 10 5" xfId="27429" xr:uid="{3479D747-818A-44C0-A7CC-21015D9724E9}"/>
    <cellStyle name="Output 2 11" xfId="5385" xr:uid="{0D149089-2EA2-4A12-86E3-4CAD7F53058F}"/>
    <cellStyle name="Output 2 11 2" xfId="27438" xr:uid="{B4FBF4E1-2C37-4AF3-8337-1670BEBE3D4A}"/>
    <cellStyle name="Output 2 11 2 2" xfId="27439" xr:uid="{6E8E701B-5676-44FE-8A5F-9FD55C18E61B}"/>
    <cellStyle name="Output 2 11 3" xfId="27440" xr:uid="{2C197922-B237-481C-85AD-69FED5B6C891}"/>
    <cellStyle name="Output 2 11 4" xfId="27437" xr:uid="{B6AFA88D-8267-4EAF-A85D-38E30716A0F1}"/>
    <cellStyle name="Output 2 12" xfId="5846" xr:uid="{08A43D0D-B386-4CED-ADE5-8D2E8FCF5F1F}"/>
    <cellStyle name="Output 2 12 2" xfId="27442" xr:uid="{3B0CE032-7760-4442-A1F6-A9ECB45E3AF4}"/>
    <cellStyle name="Output 2 12 3" xfId="27441" xr:uid="{B8F1A651-437E-42D7-93B6-F3D77DB43558}"/>
    <cellStyle name="Output 2 13" xfId="5796" xr:uid="{B5121A01-0472-44D6-AAD0-7F40FBDDA5F0}"/>
    <cellStyle name="Output 2 13 2" xfId="27444" xr:uid="{E2441CD7-B6CB-40A1-84F8-301C1AE0159C}"/>
    <cellStyle name="Output 2 13 2 2" xfId="27445" xr:uid="{8264CCDA-2D6C-4D5D-8B1B-2E846B6A90F4}"/>
    <cellStyle name="Output 2 13 3" xfId="27446" xr:uid="{8B52EB33-2F42-4990-A79B-C0D1F09D4408}"/>
    <cellStyle name="Output 2 13 4" xfId="27447" xr:uid="{C065647E-0C98-423B-AAAF-CC43F5D5D74D}"/>
    <cellStyle name="Output 2 13 5" xfId="27443" xr:uid="{56271FD8-004A-4DD7-A87E-3B58A46001EC}"/>
    <cellStyle name="Output 2 14" xfId="5780" xr:uid="{3ECB18E1-15AE-4284-B29F-7FE6D7D783AD}"/>
    <cellStyle name="Output 2 14 2" xfId="27449" xr:uid="{1BA1B6DB-E1D8-4C57-A372-3389B0DC6988}"/>
    <cellStyle name="Output 2 14 2 2" xfId="27450" xr:uid="{0AD6FB30-4482-449F-BF23-8A474CC19503}"/>
    <cellStyle name="Output 2 14 3" xfId="27451" xr:uid="{16580B7D-DEE6-4D7F-BCB5-EF79D1173E03}"/>
    <cellStyle name="Output 2 14 4" xfId="27452" xr:uid="{B7EE898F-4075-4DB6-95D7-56E0E339BB46}"/>
    <cellStyle name="Output 2 14 5" xfId="27448" xr:uid="{13376C6C-5637-4000-A01E-CE97A38D5869}"/>
    <cellStyle name="Output 2 15" xfId="5824" xr:uid="{84DE0EDD-B529-44B7-8C77-E428B3DD4ED7}"/>
    <cellStyle name="Output 2 15 2" xfId="27453" xr:uid="{14140D3C-A945-4F5B-8E95-784E09CED3D3}"/>
    <cellStyle name="Output 2 16" xfId="6039" xr:uid="{84D071B9-11CB-49A4-9B00-487719537601}"/>
    <cellStyle name="Output 2 17" xfId="27454" xr:uid="{C4C841E3-6AA0-4478-8CBE-397A25AA8CEA}"/>
    <cellStyle name="Output 2 18" xfId="27455" xr:uid="{1153E4E5-FFDE-4CF5-9ADB-352D885C4397}"/>
    <cellStyle name="Output 2 2" xfId="3870" xr:uid="{5D849AE0-A84D-457B-90A6-7749415860FE}"/>
    <cellStyle name="Output 2 2 10" xfId="7672" xr:uid="{61E8AC7E-9F11-4570-8DC2-47B884DE7615}"/>
    <cellStyle name="Output 2 2 2" xfId="3871" xr:uid="{3A63E34C-372C-40D5-B936-899806FF629D}"/>
    <cellStyle name="Output 2 2 2 2" xfId="27457" xr:uid="{2BA5F335-E2E5-4963-8F87-D66F35F05ED7}"/>
    <cellStyle name="Output 2 2 2 2 2" xfId="27458" xr:uid="{5FA11CEA-1265-4E14-A81B-713FDEB0B675}"/>
    <cellStyle name="Output 2 2 2 3" xfId="27459" xr:uid="{6948B336-85DA-4902-AC56-BBDAE5ABE523}"/>
    <cellStyle name="Output 2 2 2 4" xfId="27456" xr:uid="{2BCBCBBF-315C-41C2-93C4-92CDDC83518C}"/>
    <cellStyle name="Output 2 2 3" xfId="27460" xr:uid="{334A9DA1-8D55-4932-81BB-E990C98B1778}"/>
    <cellStyle name="Output 2 2 3 2" xfId="27461" xr:uid="{A320D268-F0FE-4486-AB40-364E1F574467}"/>
    <cellStyle name="Output 2 2 4" xfId="27462" xr:uid="{B2879B5C-4B03-425D-A5B1-674BE2D3CAE1}"/>
    <cellStyle name="Output 2 2 4 2" xfId="27463" xr:uid="{38B3B6D0-7FD4-4318-8BAE-4B03317813F6}"/>
    <cellStyle name="Output 2 2 5" xfId="27464" xr:uid="{AFE16995-DF5A-4FE6-8F12-3A5F482BF65B}"/>
    <cellStyle name="Output 2 2 5 2" xfId="27465" xr:uid="{4BC04F49-FD61-420F-BD96-8AD169D5A244}"/>
    <cellStyle name="Output 2 2 6" xfId="27466" xr:uid="{A5458B5C-639B-4E27-B07F-F6EAA898CA1E}"/>
    <cellStyle name="Output 2 2 7" xfId="27467" xr:uid="{5BE108FF-EDEF-4503-97CC-8F61D0C00CA0}"/>
    <cellStyle name="Output 2 2 8" xfId="27468" xr:uid="{C9150FBD-64B7-42D0-9433-0E13ABA04A2F}"/>
    <cellStyle name="Output 2 2 9" xfId="27469" xr:uid="{A017DD4E-9826-4BD9-AFA9-8558A05A56CD}"/>
    <cellStyle name="Output 2 3" xfId="3872" xr:uid="{EC206F9B-E5F0-41B4-91B6-8755B99F7A5F}"/>
    <cellStyle name="Output 2 3 10" xfId="7673" xr:uid="{474B5F5E-7AAD-4C88-9843-629809B5D1A8}"/>
    <cellStyle name="Output 2 3 2" xfId="3873" xr:uid="{D190B65D-E97C-43D3-A25F-64E1BD8959D0}"/>
    <cellStyle name="Output 2 3 2 2" xfId="27471" xr:uid="{0F8CD879-0F74-4731-820F-479DE6366549}"/>
    <cellStyle name="Output 2 3 2 2 2" xfId="27472" xr:uid="{D14330AF-952E-4FFC-ACCA-C7E6C37421A8}"/>
    <cellStyle name="Output 2 3 2 3" xfId="27473" xr:uid="{63AAE0AE-6C6E-4042-9975-9D757AB17E86}"/>
    <cellStyle name="Output 2 3 2 4" xfId="27470" xr:uid="{6F15FEA5-E084-4782-92CB-3E7ADFD8A19A}"/>
    <cellStyle name="Output 2 3 3" xfId="27474" xr:uid="{4E4BA84C-00A3-4BDB-837D-91AB8CF1E946}"/>
    <cellStyle name="Output 2 3 3 2" xfId="27475" xr:uid="{1BDEBD85-FB94-4958-811C-A4AD698A15AA}"/>
    <cellStyle name="Output 2 3 4" xfId="27476" xr:uid="{621BE1E3-0790-4116-9C86-4BAB5C9E9DCE}"/>
    <cellStyle name="Output 2 3 4 2" xfId="27477" xr:uid="{7BBFAC11-DE20-4A8C-921F-34C6117518EB}"/>
    <cellStyle name="Output 2 3 5" xfId="27478" xr:uid="{8FCC5812-EC44-473D-BFA4-98494C966049}"/>
    <cellStyle name="Output 2 3 5 2" xfId="27479" xr:uid="{038C1973-D15D-4B0B-98C1-8FA7127C9E64}"/>
    <cellStyle name="Output 2 3 6" xfId="27480" xr:uid="{92F65A10-1307-4125-A238-D3D8A69BE0ED}"/>
    <cellStyle name="Output 2 3 7" xfId="27481" xr:uid="{5AB40367-E69E-434B-B7D1-650E51008CEF}"/>
    <cellStyle name="Output 2 3 8" xfId="27482" xr:uid="{9F9F10C2-5A59-4693-A8F9-192ED6DF83E2}"/>
    <cellStyle name="Output 2 3 9" xfId="27483" xr:uid="{E10775A7-1CD0-4044-B8F4-FDCE6959E50C}"/>
    <cellStyle name="Output 2 4" xfId="3874" xr:uid="{36D28B05-CE6C-4F29-95E8-6CBFB825F788}"/>
    <cellStyle name="Output 2 4 10" xfId="7674" xr:uid="{20AA004C-4F8B-4862-99B5-9C76CD474CDE}"/>
    <cellStyle name="Output 2 4 2" xfId="3875" xr:uid="{5FEA919A-D4D9-4170-818B-FBEEFD5988C9}"/>
    <cellStyle name="Output 2 4 2 2" xfId="27485" xr:uid="{2E46720B-D064-4A38-BAE2-88E4EE19CF02}"/>
    <cellStyle name="Output 2 4 2 2 2" xfId="27486" xr:uid="{3B8BC3CE-9422-4F12-A3DF-CA8582F1A9FB}"/>
    <cellStyle name="Output 2 4 2 3" xfId="27487" xr:uid="{05A53454-84D6-4B87-919D-0569F6BC1B6F}"/>
    <cellStyle name="Output 2 4 2 4" xfId="27484" xr:uid="{91C80857-DF6F-4329-B195-3123C5706A06}"/>
    <cellStyle name="Output 2 4 3" xfId="27488" xr:uid="{99BB57ED-F1D7-4802-ABAF-EDAF87016FC0}"/>
    <cellStyle name="Output 2 4 3 2" xfId="27489" xr:uid="{DB2E4136-8912-4910-A9B0-243C752D2033}"/>
    <cellStyle name="Output 2 4 4" xfId="27490" xr:uid="{81848C7E-891B-4829-9019-271F249453FC}"/>
    <cellStyle name="Output 2 4 4 2" xfId="27491" xr:uid="{C28DE414-8E91-4F24-8D95-D6649DF21384}"/>
    <cellStyle name="Output 2 4 5" xfId="27492" xr:uid="{6AD1C6A4-9D3F-4F6A-A674-4F20DAE52EFD}"/>
    <cellStyle name="Output 2 4 5 2" xfId="27493" xr:uid="{8BA76020-0B57-4F37-8024-7CCB0D1030F6}"/>
    <cellStyle name="Output 2 4 6" xfId="27494" xr:uid="{82EE9689-5703-4B13-84F4-7279CBD863D4}"/>
    <cellStyle name="Output 2 4 7" xfId="27495" xr:uid="{6C33BE51-577B-4BEB-8994-E54DDCF513FA}"/>
    <cellStyle name="Output 2 4 8" xfId="27496" xr:uid="{43707BB3-3753-4CCE-821F-C659CEA41E86}"/>
    <cellStyle name="Output 2 4 9" xfId="27497" xr:uid="{03AEEF66-8CD5-4415-A5EE-AFD634020518}"/>
    <cellStyle name="Output 2 5" xfId="3876" xr:uid="{340D1AD5-E2FD-40DA-A6AA-E73A9042DE91}"/>
    <cellStyle name="Output 2 5 10" xfId="7675" xr:uid="{2394356A-081F-4537-954A-F40341FF4CC4}"/>
    <cellStyle name="Output 2 5 2" xfId="3877" xr:uid="{C160638A-802C-4764-B634-FE775231246A}"/>
    <cellStyle name="Output 2 5 2 2" xfId="27499" xr:uid="{D683E074-BEC9-480F-968D-4BCE88C702EF}"/>
    <cellStyle name="Output 2 5 2 2 2" xfId="27500" xr:uid="{631AC3D1-6B3D-4561-98FB-DADAA9937885}"/>
    <cellStyle name="Output 2 5 2 3" xfId="27501" xr:uid="{25369AE8-A069-4919-956D-DA27A0144488}"/>
    <cellStyle name="Output 2 5 2 4" xfId="27498" xr:uid="{E8F28FD4-8D78-47F3-A364-E08BC829E4D4}"/>
    <cellStyle name="Output 2 5 3" xfId="27502" xr:uid="{25B83B3B-1077-4FC2-A066-DF9DE3BBDAE0}"/>
    <cellStyle name="Output 2 5 3 2" xfId="27503" xr:uid="{A4CD8077-8BB1-4742-BF0C-7AA94ECAD452}"/>
    <cellStyle name="Output 2 5 4" xfId="27504" xr:uid="{27CFFCA4-68D6-4129-83A2-70D4DEE766B0}"/>
    <cellStyle name="Output 2 5 4 2" xfId="27505" xr:uid="{04D68E91-B800-4235-AC5C-49164B950849}"/>
    <cellStyle name="Output 2 5 5" xfId="27506" xr:uid="{0F3A49FE-EF90-4587-9F2E-41FACBF6827C}"/>
    <cellStyle name="Output 2 5 5 2" xfId="27507" xr:uid="{C955858F-48C8-4418-8C2F-3A5D8AC168CE}"/>
    <cellStyle name="Output 2 5 6" xfId="27508" xr:uid="{2DF021B1-C6A8-4495-9ED3-52D5265C875C}"/>
    <cellStyle name="Output 2 5 7" xfId="27509" xr:uid="{C75874F6-E7AB-40B0-8F31-DE02B05BB958}"/>
    <cellStyle name="Output 2 5 8" xfId="27510" xr:uid="{D4437370-8B5B-483E-952C-0B69350C0C4C}"/>
    <cellStyle name="Output 2 5 9" xfId="27511" xr:uid="{715026E4-2CEC-4AC2-A1D8-AB345AF594BF}"/>
    <cellStyle name="Output 2 6" xfId="3878" xr:uid="{556D8C21-EC55-4750-A388-EF7B98C922F3}"/>
    <cellStyle name="Output 2 6 10" xfId="7676" xr:uid="{9F1BD7E2-DD6A-4FAB-84C0-9013255A5AB7}"/>
    <cellStyle name="Output 2 6 2" xfId="3879" xr:uid="{FE997A18-74DA-4D91-9095-86C762516E20}"/>
    <cellStyle name="Output 2 6 2 2" xfId="27513" xr:uid="{1A8BEEDC-7FCA-46D8-B876-F8AD0ECF9271}"/>
    <cellStyle name="Output 2 6 2 2 2" xfId="27514" xr:uid="{306FBAD4-4878-4852-A8F8-92225767612A}"/>
    <cellStyle name="Output 2 6 2 3" xfId="27515" xr:uid="{BCFE2015-1907-499A-9A49-9C9855DF581A}"/>
    <cellStyle name="Output 2 6 2 4" xfId="27512" xr:uid="{712A7FA5-1DAE-4DB2-8A49-E291E420E3D2}"/>
    <cellStyle name="Output 2 6 3" xfId="27516" xr:uid="{D3C2F75F-0E8D-44B2-B5F1-CFA4649267CB}"/>
    <cellStyle name="Output 2 6 3 2" xfId="27517" xr:uid="{2E27C4CB-22E8-4E25-AE13-CC5193F58A84}"/>
    <cellStyle name="Output 2 6 4" xfId="27518" xr:uid="{B72C662D-D049-43A7-B537-0B37236B1441}"/>
    <cellStyle name="Output 2 6 4 2" xfId="27519" xr:uid="{4032D488-ED6E-421F-9351-B742B5B7B6E0}"/>
    <cellStyle name="Output 2 6 5" xfId="27520" xr:uid="{55F062BD-CF60-4206-91C1-574A64A25103}"/>
    <cellStyle name="Output 2 6 5 2" xfId="27521" xr:uid="{7956EA7D-7487-4558-9192-BE452AB5CE8D}"/>
    <cellStyle name="Output 2 6 6" xfId="27522" xr:uid="{FDFA6E24-3C55-484B-AE0F-8F35F3A8F16D}"/>
    <cellStyle name="Output 2 6 7" xfId="27523" xr:uid="{C16605E3-6B6C-4042-A1E5-B76DCFADB328}"/>
    <cellStyle name="Output 2 6 8" xfId="27524" xr:uid="{1AB93B5A-61CE-46D6-AC32-F8D5AD8BA68E}"/>
    <cellStyle name="Output 2 6 9" xfId="27525" xr:uid="{74D71A9E-AEAF-46FE-B683-23C80F8B5CB2}"/>
    <cellStyle name="Output 2 7" xfId="3880" xr:uid="{D4A9810E-B43C-40F4-8C42-1F449C20D1AF}"/>
    <cellStyle name="Output 2 7 10" xfId="7677" xr:uid="{CD69474C-335D-4ECE-9460-8C714A5697F7}"/>
    <cellStyle name="Output 2 7 2" xfId="3881" xr:uid="{D1E30128-3C68-4E2E-9CCA-D71A15A47349}"/>
    <cellStyle name="Output 2 7 2 2" xfId="27527" xr:uid="{5A55F87E-28D8-4E44-8B10-7F7E396EE1BD}"/>
    <cellStyle name="Output 2 7 2 2 2" xfId="27528" xr:uid="{B00DE3A9-9FA7-40F0-B562-F0E43A7FC66B}"/>
    <cellStyle name="Output 2 7 2 3" xfId="27529" xr:uid="{DFEFED3D-6121-48EA-A1CE-41F7C1807ED5}"/>
    <cellStyle name="Output 2 7 2 4" xfId="27526" xr:uid="{91C7A26A-FEE7-45F4-95B0-8F40B08E9BB1}"/>
    <cellStyle name="Output 2 7 3" xfId="27530" xr:uid="{510EBC46-7699-446B-A946-DEDD2DF70A06}"/>
    <cellStyle name="Output 2 7 3 2" xfId="27531" xr:uid="{D732F2E4-8DBE-4E1A-940F-2DD2F082D342}"/>
    <cellStyle name="Output 2 7 4" xfId="27532" xr:uid="{21B9AB02-E34C-491C-8F70-A27B0BD41F57}"/>
    <cellStyle name="Output 2 7 4 2" xfId="27533" xr:uid="{2115CD8F-ED3D-4C94-931C-D5B21355A074}"/>
    <cellStyle name="Output 2 7 5" xfId="27534" xr:uid="{D2A69442-4F24-403F-A246-39FACDE33281}"/>
    <cellStyle name="Output 2 7 5 2" xfId="27535" xr:uid="{D1B3A0D6-0E36-4FF4-A5D1-8DBCEB64FE97}"/>
    <cellStyle name="Output 2 7 6" xfId="27536" xr:uid="{9DA2BF70-0307-48E0-9EB9-914F85A7F306}"/>
    <cellStyle name="Output 2 7 7" xfId="27537" xr:uid="{85C7065F-33B7-4C09-9480-9F46A3470351}"/>
    <cellStyle name="Output 2 7 8" xfId="27538" xr:uid="{1111640A-F744-405C-8F22-B0411C01B72E}"/>
    <cellStyle name="Output 2 7 9" xfId="27539" xr:uid="{E858BB1C-2E78-45CE-93E2-CA1270F5509E}"/>
    <cellStyle name="Output 2 8" xfId="3882" xr:uid="{85703942-4B5D-4DFE-9030-0FBA04BBA626}"/>
    <cellStyle name="Output 2 8 2" xfId="27541" xr:uid="{72AB95B6-079A-4394-8813-EA9B49D13B70}"/>
    <cellStyle name="Output 2 8 2 2" xfId="27542" xr:uid="{A5D0B0C6-3D83-4242-8471-A884C2C7AAA6}"/>
    <cellStyle name="Output 2 8 2 2 2" xfId="27543" xr:uid="{CEF745C9-6516-4A6F-8B3B-82082CADEC4F}"/>
    <cellStyle name="Output 2 8 2 3" xfId="27544" xr:uid="{ADFEC2B1-C561-4517-B728-22ADD670EE0F}"/>
    <cellStyle name="Output 2 8 3" xfId="27545" xr:uid="{EACB82FA-78A0-4CA2-8BDB-7A7A743B2C6A}"/>
    <cellStyle name="Output 2 8 3 2" xfId="27546" xr:uid="{2E1F3196-08EA-43DB-B0AC-44264F84E8B0}"/>
    <cellStyle name="Output 2 8 4" xfId="27547" xr:uid="{BB25A864-5A01-4301-9F84-717139017AEE}"/>
    <cellStyle name="Output 2 8 5" xfId="27540" xr:uid="{CB0499BA-1451-4F5D-A1D8-E6BBB2F0E0B5}"/>
    <cellStyle name="Output 2 9" xfId="5208" xr:uid="{1F5949E9-9A71-4C73-845A-7D241DB33B17}"/>
    <cellStyle name="Output 2 9 2" xfId="27549" xr:uid="{21D4285F-EC3D-4AF8-BD2C-01D7842B9A22}"/>
    <cellStyle name="Output 2 9 2 2" xfId="27550" xr:uid="{787EF2A0-7409-4169-B751-405E349EB214}"/>
    <cellStyle name="Output 2 9 3" xfId="27551" xr:uid="{416380F4-B4FE-4D57-AD2C-D9911C51F405}"/>
    <cellStyle name="Output 2 9 4" xfId="27548" xr:uid="{C9D388ED-2850-4729-9654-9ACA5B3EC83E}"/>
    <cellStyle name="Output 20" xfId="3883" xr:uid="{9F45EAE1-9E87-41A2-BB1D-7AC99E062299}"/>
    <cellStyle name="Output 20 10" xfId="5674" xr:uid="{01B2F03A-7144-4BB3-A537-E838CF598B2B}"/>
    <cellStyle name="Output 20 10 2" xfId="27553" xr:uid="{C9F4FBE9-FDC0-41A9-9A2D-2D2B84C19B35}"/>
    <cellStyle name="Output 20 10 2 2" xfId="27554" xr:uid="{44202B4D-CD99-4C1F-B6C5-F6C02C0615AF}"/>
    <cellStyle name="Output 20 10 2 2 2" xfId="27555" xr:uid="{8CDC0945-D9C7-42F4-A7B5-2B26137C88E2}"/>
    <cellStyle name="Output 20 10 2 3" xfId="27556" xr:uid="{99DA9D51-B673-4B16-8C81-EA2CD2ADDA19}"/>
    <cellStyle name="Output 20 10 3" xfId="27557" xr:uid="{159324E6-ECC5-4F63-9C4D-7692C091E6B9}"/>
    <cellStyle name="Output 20 10 3 2" xfId="27558" xr:uid="{211F1264-B90B-4C58-A900-181CE11799D0}"/>
    <cellStyle name="Output 20 10 4" xfId="27559" xr:uid="{D69E0CFE-C8DD-4F90-B09B-7DD1CFDE96AE}"/>
    <cellStyle name="Output 20 10 5" xfId="27552" xr:uid="{4ED67593-BA4E-47A8-B712-F4A0687C3104}"/>
    <cellStyle name="Output 20 11" xfId="6060" xr:uid="{122FCD5F-B217-4283-B4DF-EED8D655BE63}"/>
    <cellStyle name="Output 20 11 2" xfId="27561" xr:uid="{E4E3CB8D-01A6-4424-9306-14E57E7C98FE}"/>
    <cellStyle name="Output 20 11 3" xfId="27560" xr:uid="{788A552A-7661-42EE-9811-2C1D4D32F1AE}"/>
    <cellStyle name="Output 20 12" xfId="6238" xr:uid="{36C605F2-51DE-4C48-B58B-5B7C888982C4}"/>
    <cellStyle name="Output 20 12 2" xfId="27563" xr:uid="{CFFDD372-387E-4B4D-95E8-622FA49D6247}"/>
    <cellStyle name="Output 20 12 3" xfId="27562" xr:uid="{165652D8-DD62-4915-B47D-5310680D4BA1}"/>
    <cellStyle name="Output 20 13" xfId="27564" xr:uid="{5E4360EA-A608-4D79-90ED-2E2CDA4107DA}"/>
    <cellStyle name="Output 20 13 2" xfId="27565" xr:uid="{A375DA83-785F-424E-B5FD-E794A79E845B}"/>
    <cellStyle name="Output 20 14" xfId="27566" xr:uid="{DAB80E29-FB92-40F7-9691-DD2F7105DB7F}"/>
    <cellStyle name="Output 20 15" xfId="27567" xr:uid="{46EB4C4F-8A80-43F2-BD95-06E29B2F6729}"/>
    <cellStyle name="Output 20 16" xfId="27568" xr:uid="{FB41FC00-EB1C-4275-9279-35AD520490CE}"/>
    <cellStyle name="Output 20 17" xfId="27569" xr:uid="{2CA7103B-1256-4BC8-9CD7-8B361AD9BBFB}"/>
    <cellStyle name="Output 20 2" xfId="3884" xr:uid="{4AE78B5F-0F7B-4D0B-8B76-2CA4BF5EC4B7}"/>
    <cellStyle name="Output 20 2 10" xfId="7678" xr:uid="{B54A8B7A-C423-4A37-BA2B-ADE3A81903A9}"/>
    <cellStyle name="Output 20 2 2" xfId="3885" xr:uid="{7483B4B1-0F1B-4F94-B442-63F3A089A8C7}"/>
    <cellStyle name="Output 20 2 2 2" xfId="27571" xr:uid="{4F108844-DA22-4826-9986-42288187B140}"/>
    <cellStyle name="Output 20 2 2 2 2" xfId="27572" xr:uid="{41B4C67E-9E61-4EC6-8212-ABFA245AD5D1}"/>
    <cellStyle name="Output 20 2 2 3" xfId="27573" xr:uid="{FC07436E-32A0-45B7-A144-62D8766A66A8}"/>
    <cellStyle name="Output 20 2 2 4" xfId="27570" xr:uid="{64BC5DDE-C7B2-48ED-A637-BBC233992617}"/>
    <cellStyle name="Output 20 2 3" xfId="27574" xr:uid="{C7DBB3CF-99FC-4AF6-BCB0-095C5CB19C3B}"/>
    <cellStyle name="Output 20 2 3 2" xfId="27575" xr:uid="{C50618CA-0BFE-4419-A605-DA542D9A5D80}"/>
    <cellStyle name="Output 20 2 4" xfId="27576" xr:uid="{AC8CEBC4-FD75-4442-AC9E-23BF6AD6B2E1}"/>
    <cellStyle name="Output 20 2 4 2" xfId="27577" xr:uid="{5D2B9141-2691-4DAC-90D2-DA974ADC88EF}"/>
    <cellStyle name="Output 20 2 5" xfId="27578" xr:uid="{39AAF46A-5634-426C-8A7D-648B88280D3F}"/>
    <cellStyle name="Output 20 2 5 2" xfId="27579" xr:uid="{0539AA0E-8E63-461D-80C3-455D6F10598C}"/>
    <cellStyle name="Output 20 2 6" xfId="27580" xr:uid="{5C26E801-64D4-43F5-ADEE-3C7D480F5B32}"/>
    <cellStyle name="Output 20 2 7" xfId="27581" xr:uid="{64C9F143-EF6A-4F68-A4AD-C26730189517}"/>
    <cellStyle name="Output 20 2 8" xfId="27582" xr:uid="{4A444957-08BC-4CE4-920D-D719114F9E2A}"/>
    <cellStyle name="Output 20 2 9" xfId="27583" xr:uid="{984A5040-245D-44F0-811B-FF217888E222}"/>
    <cellStyle name="Output 20 3" xfId="3886" xr:uid="{588B3A1C-4B86-407A-8723-9E2AB397C375}"/>
    <cellStyle name="Output 20 3 10" xfId="7679" xr:uid="{6C9AD82D-8EFD-40F9-B090-DBDFA06E08D7}"/>
    <cellStyle name="Output 20 3 2" xfId="3887" xr:uid="{B6E180D6-6668-4FA3-BD33-68FF46F2F85D}"/>
    <cellStyle name="Output 20 3 2 2" xfId="27585" xr:uid="{1008F653-FAA6-4B4E-8E1F-969CA10F2D50}"/>
    <cellStyle name="Output 20 3 2 2 2" xfId="27586" xr:uid="{84940A2D-CC31-4E30-860D-16FD246F5DA0}"/>
    <cellStyle name="Output 20 3 2 3" xfId="27587" xr:uid="{185BFB04-4E6D-4C16-BFEA-8A076E948286}"/>
    <cellStyle name="Output 20 3 2 4" xfId="27584" xr:uid="{294839C6-6DB8-486D-8CF9-EE8088CE6ADE}"/>
    <cellStyle name="Output 20 3 3" xfId="27588" xr:uid="{12606BE6-0E30-4159-88F3-8F2EC49DE0EC}"/>
    <cellStyle name="Output 20 3 3 2" xfId="27589" xr:uid="{D646107E-271F-4D45-ACE3-FF8CA6E0EAF3}"/>
    <cellStyle name="Output 20 3 4" xfId="27590" xr:uid="{0161AA18-C633-4E66-BFB8-96E863702101}"/>
    <cellStyle name="Output 20 3 4 2" xfId="27591" xr:uid="{0897DCBD-711C-453E-8DFA-BB11CBC05263}"/>
    <cellStyle name="Output 20 3 5" xfId="27592" xr:uid="{AE2CAFC7-11BC-459D-995E-AFF0E3E57BC9}"/>
    <cellStyle name="Output 20 3 5 2" xfId="27593" xr:uid="{A2A406A1-20DA-4D5E-8CE6-E0661B93A49A}"/>
    <cellStyle name="Output 20 3 6" xfId="27594" xr:uid="{49E837AA-F629-4C5D-BDB7-B07D7423EF0B}"/>
    <cellStyle name="Output 20 3 7" xfId="27595" xr:uid="{2E4B388A-23D9-42B8-8CA3-28E439429857}"/>
    <cellStyle name="Output 20 3 8" xfId="27596" xr:uid="{58EFBB53-66DB-4C0D-A2D4-0D2937C6F296}"/>
    <cellStyle name="Output 20 3 9" xfId="27597" xr:uid="{9DC99C26-FEBA-4FE6-84BD-6454A0CF30F1}"/>
    <cellStyle name="Output 20 4" xfId="3888" xr:uid="{6DEF0894-CC83-47DD-8A44-4CBD6953E334}"/>
    <cellStyle name="Output 20 4 10" xfId="7680" xr:uid="{B8DFECE5-63B2-465D-A445-3A3E72CA59F7}"/>
    <cellStyle name="Output 20 4 2" xfId="3889" xr:uid="{15518820-118E-4D35-8A8F-51FDAC424F52}"/>
    <cellStyle name="Output 20 4 2 2" xfId="27599" xr:uid="{D36D04E2-117F-401E-9A0C-783B0FB04E63}"/>
    <cellStyle name="Output 20 4 2 2 2" xfId="27600" xr:uid="{2CE43FD3-94E3-47F7-BC93-86F6545BC2FB}"/>
    <cellStyle name="Output 20 4 2 3" xfId="27601" xr:uid="{3F01A735-98DF-4DC3-B6C6-1F1514459499}"/>
    <cellStyle name="Output 20 4 2 4" xfId="27598" xr:uid="{2EEF1BF6-56D4-487E-804E-1A892472BD9E}"/>
    <cellStyle name="Output 20 4 3" xfId="27602" xr:uid="{A81175DE-0368-4236-B043-8F8C46F08A7E}"/>
    <cellStyle name="Output 20 4 3 2" xfId="27603" xr:uid="{BD23AF2C-F17B-4EFD-87E0-7C81B3ABD128}"/>
    <cellStyle name="Output 20 4 4" xfId="27604" xr:uid="{93C893EF-CF62-4B9C-ACDC-A8CCF9A630AB}"/>
    <cellStyle name="Output 20 4 4 2" xfId="27605" xr:uid="{7CA8A596-C79C-4850-B208-EF16543DB897}"/>
    <cellStyle name="Output 20 4 5" xfId="27606" xr:uid="{89B0F04A-DEA1-4A0B-8081-2903229F2341}"/>
    <cellStyle name="Output 20 4 5 2" xfId="27607" xr:uid="{ECB0BFB1-45EA-4EBA-9793-41981459C2F2}"/>
    <cellStyle name="Output 20 4 6" xfId="27608" xr:uid="{D6127D95-909D-4BC4-B056-C13E6CF79F2A}"/>
    <cellStyle name="Output 20 4 7" xfId="27609" xr:uid="{A7B5E5A0-0722-47FB-9B91-8FB8D75438C5}"/>
    <cellStyle name="Output 20 4 8" xfId="27610" xr:uid="{1E5892AA-21DD-4138-B14D-144DA2FD0EF5}"/>
    <cellStyle name="Output 20 4 9" xfId="27611" xr:uid="{FEA51B16-730B-405D-BBF7-D22BA6ED2BD2}"/>
    <cellStyle name="Output 20 5" xfId="3890" xr:uid="{9118307D-FCDE-4C89-9ACD-F7F26FA156EF}"/>
    <cellStyle name="Output 20 5 10" xfId="7681" xr:uid="{80667EDE-BFC5-438D-A666-4E02BEE8012E}"/>
    <cellStyle name="Output 20 5 2" xfId="3891" xr:uid="{CD5B677C-799E-49E6-A6E0-84F9135DBA20}"/>
    <cellStyle name="Output 20 5 2 2" xfId="27613" xr:uid="{A0043547-CC8E-49C2-A1E4-956888D3B16A}"/>
    <cellStyle name="Output 20 5 2 2 2" xfId="27614" xr:uid="{CE6DC762-5E71-438D-BBD0-9F5E338266A7}"/>
    <cellStyle name="Output 20 5 2 3" xfId="27615" xr:uid="{23113AC0-7EB0-45D2-8EC3-1CC2369E0DF1}"/>
    <cellStyle name="Output 20 5 2 4" xfId="27612" xr:uid="{DB29ECCF-6843-4470-B1B2-D514800F271D}"/>
    <cellStyle name="Output 20 5 3" xfId="27616" xr:uid="{EB214C1B-DA4D-4976-A0A9-5E7E42B203EB}"/>
    <cellStyle name="Output 20 5 3 2" xfId="27617" xr:uid="{FFBB3C50-AF2E-4910-87D6-AEF091E996D4}"/>
    <cellStyle name="Output 20 5 4" xfId="27618" xr:uid="{84FC4B0C-5B17-4EBD-8ED7-6F3F5EEAE346}"/>
    <cellStyle name="Output 20 5 4 2" xfId="27619" xr:uid="{1C317EB4-B8D0-407E-A29E-3231DDD2902B}"/>
    <cellStyle name="Output 20 5 5" xfId="27620" xr:uid="{162B666A-1297-4845-AD25-1EC6618B7782}"/>
    <cellStyle name="Output 20 5 5 2" xfId="27621" xr:uid="{30A5F1B1-D36D-46A9-961B-D5936A6DC86D}"/>
    <cellStyle name="Output 20 5 6" xfId="27622" xr:uid="{93EE5D5D-291F-465C-843C-91448E6118BB}"/>
    <cellStyle name="Output 20 5 7" xfId="27623" xr:uid="{9A4D3C2E-F632-42F6-9B03-FAE40933763D}"/>
    <cellStyle name="Output 20 5 8" xfId="27624" xr:uid="{CD066EEF-7771-4935-AF73-0E03C8512D7B}"/>
    <cellStyle name="Output 20 5 9" xfId="27625" xr:uid="{F2516C09-1EF9-4E7A-84BB-813929C25A77}"/>
    <cellStyle name="Output 20 6" xfId="3892" xr:uid="{10E967DB-013F-47A8-8321-E12D02A2088B}"/>
    <cellStyle name="Output 20 6 10" xfId="7682" xr:uid="{2ED10B34-7230-4569-BAB6-CC55B2E7342C}"/>
    <cellStyle name="Output 20 6 2" xfId="3893" xr:uid="{379A3677-B4FC-4CEE-9923-D50CD16CC230}"/>
    <cellStyle name="Output 20 6 2 2" xfId="27627" xr:uid="{4FE21C3E-B1C0-4C67-BB35-869406B5214D}"/>
    <cellStyle name="Output 20 6 2 2 2" xfId="27628" xr:uid="{C674C957-6380-43E1-9BF8-6608BB6F5B4B}"/>
    <cellStyle name="Output 20 6 2 3" xfId="27629" xr:uid="{1E66F61E-ED1A-48F7-80C8-A102FC86BAFE}"/>
    <cellStyle name="Output 20 6 2 4" xfId="27626" xr:uid="{050E6FAD-52D8-415A-9F99-ADAC6737074B}"/>
    <cellStyle name="Output 20 6 3" xfId="27630" xr:uid="{4D6D1117-2545-474A-B47A-1B958C1C00C2}"/>
    <cellStyle name="Output 20 6 3 2" xfId="27631" xr:uid="{9B138D4E-1F93-4759-86BB-357A3B219D62}"/>
    <cellStyle name="Output 20 6 4" xfId="27632" xr:uid="{DF47D792-2B23-4117-820D-69945917C62D}"/>
    <cellStyle name="Output 20 6 4 2" xfId="27633" xr:uid="{45276221-2D26-46E0-9B7D-A5DE7786937E}"/>
    <cellStyle name="Output 20 6 5" xfId="27634" xr:uid="{081B3A79-2C2D-4D76-9D95-FB9505F0138B}"/>
    <cellStyle name="Output 20 6 5 2" xfId="27635" xr:uid="{8B6D52D2-5A4F-410B-8E5E-26A20B26EC05}"/>
    <cellStyle name="Output 20 6 6" xfId="27636" xr:uid="{752F8003-4A3F-4882-8635-600EBBE77E98}"/>
    <cellStyle name="Output 20 6 7" xfId="27637" xr:uid="{92A936A4-4F40-4E2E-81B5-F6DF2F2EBCF3}"/>
    <cellStyle name="Output 20 6 8" xfId="27638" xr:uid="{D582CF8A-E4B0-4B3B-BB30-2BD58B0F3A01}"/>
    <cellStyle name="Output 20 6 9" xfId="27639" xr:uid="{512B1661-E4A9-47A6-936C-B8B70FE79793}"/>
    <cellStyle name="Output 20 7" xfId="3894" xr:uid="{00C58123-6FDD-46F3-969E-8D5617395DEB}"/>
    <cellStyle name="Output 20 7 10" xfId="7683" xr:uid="{D7BAE37B-2C04-43A4-9DDA-A65BA6F2261E}"/>
    <cellStyle name="Output 20 7 2" xfId="3895" xr:uid="{9F27D40F-58BF-42D9-A642-ED7E2DFC0024}"/>
    <cellStyle name="Output 20 7 2 2" xfId="27641" xr:uid="{BD91EB58-2454-481B-88C3-2EAD4B5F79C3}"/>
    <cellStyle name="Output 20 7 2 2 2" xfId="27642" xr:uid="{83EF3725-45B8-4F2C-A06C-E09A9BF2C03E}"/>
    <cellStyle name="Output 20 7 2 3" xfId="27643" xr:uid="{24CA7D36-705E-4B14-84B4-E1F7F43F94C2}"/>
    <cellStyle name="Output 20 7 2 4" xfId="27640" xr:uid="{1DC96B38-E0AA-4C5E-B899-D88206A8A25A}"/>
    <cellStyle name="Output 20 7 3" xfId="27644" xr:uid="{CE5D49D9-69E5-44BF-A101-2056D787DC48}"/>
    <cellStyle name="Output 20 7 3 2" xfId="27645" xr:uid="{09954EEB-7B5D-4287-A244-FEB659E4937F}"/>
    <cellStyle name="Output 20 7 4" xfId="27646" xr:uid="{44EF1B74-BEDC-40D6-81EC-758273D72B98}"/>
    <cellStyle name="Output 20 7 4 2" xfId="27647" xr:uid="{73480C03-299D-4C28-93F9-3CEA338DD49B}"/>
    <cellStyle name="Output 20 7 5" xfId="27648" xr:uid="{71C3A646-1EB5-4C33-9C91-826652F018E5}"/>
    <cellStyle name="Output 20 7 5 2" xfId="27649" xr:uid="{EB12B083-25A4-4933-9096-B73735611FE0}"/>
    <cellStyle name="Output 20 7 6" xfId="27650" xr:uid="{60EA5AB1-C34E-4A8B-AAB2-72DB45755D35}"/>
    <cellStyle name="Output 20 7 7" xfId="27651" xr:uid="{0EE5CBE7-CA93-4895-BEBC-12788064B0F6}"/>
    <cellStyle name="Output 20 7 8" xfId="27652" xr:uid="{5734984A-DD81-4B13-B3B7-D5DED7153607}"/>
    <cellStyle name="Output 20 7 9" xfId="27653" xr:uid="{D4634DC6-1716-488B-97E5-A89770292F24}"/>
    <cellStyle name="Output 20 8" xfId="3896" xr:uid="{DA943BE6-84DA-42F2-9005-3F8F080EE1EE}"/>
    <cellStyle name="Output 20 8 2" xfId="27655" xr:uid="{7B730A11-B4AE-48A4-8E25-FA4F9F70965E}"/>
    <cellStyle name="Output 20 8 2 2" xfId="27656" xr:uid="{BBFC8AD2-A436-4BC9-9C8B-807C1C407B1C}"/>
    <cellStyle name="Output 20 8 2 2 2" xfId="27657" xr:uid="{7DD4F113-4B29-4A08-B62E-255C0B30AA00}"/>
    <cellStyle name="Output 20 8 2 3" xfId="27658" xr:uid="{31C7CC02-0715-4BA9-A440-FD8D7B60156D}"/>
    <cellStyle name="Output 20 8 3" xfId="27659" xr:uid="{02C679C9-D598-48CE-A569-090598A4CADA}"/>
    <cellStyle name="Output 20 8 3 2" xfId="27660" xr:uid="{91E8160D-4239-4883-A905-7CE4997BD908}"/>
    <cellStyle name="Output 20 8 4" xfId="27661" xr:uid="{7023E96B-BC3D-49B0-BAC7-1D056EC04976}"/>
    <cellStyle name="Output 20 8 5" xfId="27654" xr:uid="{4E932C70-2059-4A35-9471-1C0C0C194310}"/>
    <cellStyle name="Output 20 9" xfId="5479" xr:uid="{9F365B7C-8BB5-49B8-8529-E60EBED2D1E7}"/>
    <cellStyle name="Output 20 9 2" xfId="27663" xr:uid="{BB9B0D8E-CD9D-4EC0-BC85-45C455488C10}"/>
    <cellStyle name="Output 20 9 2 2" xfId="27664" xr:uid="{D04AD496-B23E-4908-8673-06B6F7308936}"/>
    <cellStyle name="Output 20 9 3" xfId="27665" xr:uid="{1CA9BCBF-65F4-493B-8A55-C80BF92B76C4}"/>
    <cellStyle name="Output 20 9 4" xfId="27662" xr:uid="{973B42C5-DE54-4A78-9338-4ABD2235CA98}"/>
    <cellStyle name="Output 21" xfId="3897" xr:uid="{D493B76F-0ED6-4138-9D43-8BDD7F4BB766}"/>
    <cellStyle name="Output 21 10" xfId="5675" xr:uid="{A81827D3-5D15-4115-83B9-95EE881CD568}"/>
    <cellStyle name="Output 21 10 2" xfId="27667" xr:uid="{B0E73894-E5E7-4B1F-B561-EA63ADAE9B7F}"/>
    <cellStyle name="Output 21 10 2 2" xfId="27668" xr:uid="{66F899DD-A4F5-48D2-AEB6-49A7CBA026AF}"/>
    <cellStyle name="Output 21 10 2 2 2" xfId="27669" xr:uid="{0116CC4E-680E-4CD9-B979-DC188E362276}"/>
    <cellStyle name="Output 21 10 2 3" xfId="27670" xr:uid="{0651B35F-CDC1-4570-B80A-D98329EE4712}"/>
    <cellStyle name="Output 21 10 3" xfId="27671" xr:uid="{B9A2111F-1390-4779-B9F9-8E37B63141D3}"/>
    <cellStyle name="Output 21 10 3 2" xfId="27672" xr:uid="{D08C56E3-005E-44AC-BC81-22048C25ECFB}"/>
    <cellStyle name="Output 21 10 4" xfId="27673" xr:uid="{83832EA3-9CE6-4122-B618-F8D3C0F7F5CE}"/>
    <cellStyle name="Output 21 10 5" xfId="27666" xr:uid="{FFD370DA-7315-480E-804C-22DFA4C85076}"/>
    <cellStyle name="Output 21 11" xfId="6061" xr:uid="{DA08C383-81B8-4E86-AA9E-E69313F54C15}"/>
    <cellStyle name="Output 21 11 2" xfId="27675" xr:uid="{D4CC0FB6-7D27-4F80-B7B2-792A0678A95C}"/>
    <cellStyle name="Output 21 11 3" xfId="27674" xr:uid="{BA2FA487-8019-4564-AA79-7128E626D58E}"/>
    <cellStyle name="Output 21 12" xfId="6239" xr:uid="{72F9E8FD-D816-45CE-B5A7-112DBAECD770}"/>
    <cellStyle name="Output 21 12 2" xfId="27677" xr:uid="{5DBCFC8F-A1F2-4637-88A8-B835788F637B}"/>
    <cellStyle name="Output 21 12 3" xfId="27676" xr:uid="{EA19F7C2-6069-4ACA-8A36-AC8F5D5D1B0E}"/>
    <cellStyle name="Output 21 13" xfId="27678" xr:uid="{B58636FC-E341-4F49-8782-1D009422427D}"/>
    <cellStyle name="Output 21 13 2" xfId="27679" xr:uid="{33053CAF-0F46-4F3C-A7B7-5632DECE96AA}"/>
    <cellStyle name="Output 21 14" xfId="27680" xr:uid="{D22BC996-54E1-4989-9EC5-96C0ED0BABD8}"/>
    <cellStyle name="Output 21 15" xfId="27681" xr:uid="{4BE7802C-65E6-41DD-9A6D-0011274E3EC4}"/>
    <cellStyle name="Output 21 16" xfId="27682" xr:uid="{DA071E40-FFA5-411A-A462-7D9DAA54330E}"/>
    <cellStyle name="Output 21 17" xfId="27683" xr:uid="{80FE2D08-B2D5-427D-AC4F-654396A89321}"/>
    <cellStyle name="Output 21 2" xfId="3898" xr:uid="{E6BE9514-2DC5-47AF-B372-B0ED06AE5FBF}"/>
    <cellStyle name="Output 21 2 10" xfId="7684" xr:uid="{C810070E-2564-41F6-BB22-3D2365F8BDCD}"/>
    <cellStyle name="Output 21 2 2" xfId="3899" xr:uid="{BB2A2611-4D5F-4087-9922-93E2F141F103}"/>
    <cellStyle name="Output 21 2 2 2" xfId="27685" xr:uid="{C5DF1196-5D2B-44AC-96F0-0C2AB76F1471}"/>
    <cellStyle name="Output 21 2 2 2 2" xfId="27686" xr:uid="{74DBB729-9E7A-4A55-828F-9CDEDC9D795B}"/>
    <cellStyle name="Output 21 2 2 3" xfId="27687" xr:uid="{D17AE96A-9889-4158-A476-870C9D163DD7}"/>
    <cellStyle name="Output 21 2 2 4" xfId="27684" xr:uid="{EB4C3DAC-0BD9-4239-8563-458FAB758D89}"/>
    <cellStyle name="Output 21 2 3" xfId="27688" xr:uid="{F7D0E6CF-B6A6-477E-B3A8-54735E3B77E5}"/>
    <cellStyle name="Output 21 2 3 2" xfId="27689" xr:uid="{C52CA8D2-0C7C-497D-87D3-86F3869C4F84}"/>
    <cellStyle name="Output 21 2 4" xfId="27690" xr:uid="{FF3C32D5-36DE-4BC3-9CD1-801569668EA7}"/>
    <cellStyle name="Output 21 2 4 2" xfId="27691" xr:uid="{92DB502B-E4BF-4C07-9647-15EF0E42F4D2}"/>
    <cellStyle name="Output 21 2 5" xfId="27692" xr:uid="{B7CF8992-1CA0-425F-94D0-AE73ACBC37CC}"/>
    <cellStyle name="Output 21 2 5 2" xfId="27693" xr:uid="{1351FE79-F660-44FC-A928-4F48C277C566}"/>
    <cellStyle name="Output 21 2 6" xfId="27694" xr:uid="{17A27703-0E42-4DE6-9D84-77B354B9A3D8}"/>
    <cellStyle name="Output 21 2 7" xfId="27695" xr:uid="{EC0BB4FC-F0B7-452D-93EC-80DFDA8ED1A8}"/>
    <cellStyle name="Output 21 2 8" xfId="27696" xr:uid="{4A6C108F-88EA-4F52-BF14-807D3BD9731A}"/>
    <cellStyle name="Output 21 2 9" xfId="27697" xr:uid="{1F2967A1-08E8-491D-9803-4510EC220E2A}"/>
    <cellStyle name="Output 21 3" xfId="3900" xr:uid="{BF3FB2C1-A7E7-4680-A1BF-2A14A60E2156}"/>
    <cellStyle name="Output 21 3 10" xfId="7685" xr:uid="{7EF1DE74-B3EC-4EDD-A4B5-94D464964BF9}"/>
    <cellStyle name="Output 21 3 2" xfId="3901" xr:uid="{7F9B9FFD-A76A-4CE4-B399-DDE0DBD36E21}"/>
    <cellStyle name="Output 21 3 2 2" xfId="27699" xr:uid="{A3A00385-4B1A-484B-B2A6-3EB091372141}"/>
    <cellStyle name="Output 21 3 2 2 2" xfId="27700" xr:uid="{92F2581E-6152-4951-9703-84A1BD1D9D34}"/>
    <cellStyle name="Output 21 3 2 3" xfId="27701" xr:uid="{D052B397-1833-4A98-93ED-FBC8C640EF25}"/>
    <cellStyle name="Output 21 3 2 4" xfId="27698" xr:uid="{A411CC3F-B00C-4F03-A925-5D32685C3417}"/>
    <cellStyle name="Output 21 3 3" xfId="27702" xr:uid="{30D3C4D4-6029-40E9-B127-A6B162BC73D8}"/>
    <cellStyle name="Output 21 3 3 2" xfId="27703" xr:uid="{C36FD4C2-4EE4-49A9-B5DA-A9E1D38FF17E}"/>
    <cellStyle name="Output 21 3 4" xfId="27704" xr:uid="{201FA637-8669-4F16-8648-17E65DD9E1C9}"/>
    <cellStyle name="Output 21 3 4 2" xfId="27705" xr:uid="{2DFC71EE-A124-4EE0-8A3F-C9A4900A3465}"/>
    <cellStyle name="Output 21 3 5" xfId="27706" xr:uid="{7F82F65A-0730-416F-AD1E-1C3AA42F460E}"/>
    <cellStyle name="Output 21 3 5 2" xfId="27707" xr:uid="{71C65182-80E8-4052-91AF-E296F412811D}"/>
    <cellStyle name="Output 21 3 6" xfId="27708" xr:uid="{72CC0DD1-C540-46D5-B11E-16F36C05D028}"/>
    <cellStyle name="Output 21 3 7" xfId="27709" xr:uid="{184B2FF9-F7E7-48CF-A7BD-A192B7F0FC17}"/>
    <cellStyle name="Output 21 3 8" xfId="27710" xr:uid="{3C3494A8-8F24-4042-9101-CC16771F82B0}"/>
    <cellStyle name="Output 21 3 9" xfId="27711" xr:uid="{EDFEF851-3F04-4E84-A09A-EAB0EF06AFF8}"/>
    <cellStyle name="Output 21 4" xfId="3902" xr:uid="{6407B92B-ABBD-429F-9057-57DBAF06B448}"/>
    <cellStyle name="Output 21 4 10" xfId="7686" xr:uid="{31BDEA05-D295-41DA-B120-F5806BE48B72}"/>
    <cellStyle name="Output 21 4 2" xfId="3903" xr:uid="{56DEEBDC-762A-4B94-A6DB-773D8310B8C7}"/>
    <cellStyle name="Output 21 4 2 2" xfId="27713" xr:uid="{1AAA030B-7FC2-45AE-A6F8-AEE16ED59491}"/>
    <cellStyle name="Output 21 4 2 2 2" xfId="27714" xr:uid="{D919275C-2656-49F9-AA3A-AAF19569E8E3}"/>
    <cellStyle name="Output 21 4 2 3" xfId="27715" xr:uid="{A5692DB4-714F-4BE5-937B-E681065A7D23}"/>
    <cellStyle name="Output 21 4 2 4" xfId="27712" xr:uid="{BA506002-23B3-494E-87F9-305BDE23227C}"/>
    <cellStyle name="Output 21 4 3" xfId="27716" xr:uid="{F69A7701-09B5-4444-AC8B-BE85CC579E61}"/>
    <cellStyle name="Output 21 4 3 2" xfId="27717" xr:uid="{226ECD01-A6F5-484C-B6BB-AF130A8FA950}"/>
    <cellStyle name="Output 21 4 4" xfId="27718" xr:uid="{19A95A24-BB7C-4DE7-AAE2-F0633FDBE455}"/>
    <cellStyle name="Output 21 4 4 2" xfId="27719" xr:uid="{89B5041A-0554-450D-8C00-5F7A2FD23331}"/>
    <cellStyle name="Output 21 4 5" xfId="27720" xr:uid="{28807DD5-C1FE-4F75-9E43-AABD10F939C6}"/>
    <cellStyle name="Output 21 4 5 2" xfId="27721" xr:uid="{02ECA9A3-E06D-4625-B15C-C213A41ABD32}"/>
    <cellStyle name="Output 21 4 6" xfId="27722" xr:uid="{0DD730F3-245A-4F56-92C0-10784F1D8F95}"/>
    <cellStyle name="Output 21 4 7" xfId="27723" xr:uid="{88EC1552-DC35-42C4-B9BF-29CB3C9DEE43}"/>
    <cellStyle name="Output 21 4 8" xfId="27724" xr:uid="{0E23AA48-44C5-4FB8-A893-236CF1951692}"/>
    <cellStyle name="Output 21 4 9" xfId="27725" xr:uid="{21033AB1-963D-4982-82BA-533F3C18528E}"/>
    <cellStyle name="Output 21 5" xfId="3904" xr:uid="{B5242962-A1CD-4B1A-B598-8C270EB04578}"/>
    <cellStyle name="Output 21 5 10" xfId="7687" xr:uid="{2BF37F44-4435-484D-9E72-5DEECBE78D6B}"/>
    <cellStyle name="Output 21 5 2" xfId="3905" xr:uid="{7855D184-522E-4E41-96E1-0F7F7C66F8E0}"/>
    <cellStyle name="Output 21 5 2 2" xfId="27727" xr:uid="{8055ADAD-06B8-405A-8B34-E54B23CFC4AF}"/>
    <cellStyle name="Output 21 5 2 2 2" xfId="27728" xr:uid="{906CDC0C-AA92-45AB-B64D-495830AC6C57}"/>
    <cellStyle name="Output 21 5 2 3" xfId="27729" xr:uid="{5462D633-1A1A-40A0-97A2-E03CD0A05021}"/>
    <cellStyle name="Output 21 5 2 4" xfId="27726" xr:uid="{281B95AA-A5C3-4770-A351-99401446AF32}"/>
    <cellStyle name="Output 21 5 3" xfId="27730" xr:uid="{203474E9-AAD1-4CB4-A2A7-2B9D787BA391}"/>
    <cellStyle name="Output 21 5 3 2" xfId="27731" xr:uid="{1859DCD6-3938-403B-8DAD-038820831F46}"/>
    <cellStyle name="Output 21 5 4" xfId="27732" xr:uid="{0DD97F46-ACE7-4A64-905A-53337A663D5A}"/>
    <cellStyle name="Output 21 5 4 2" xfId="27733" xr:uid="{037C1B49-6910-4274-A4B0-757565C9CF47}"/>
    <cellStyle name="Output 21 5 5" xfId="27734" xr:uid="{D5DEC469-FCCB-4505-A14B-7435CBAB0B0A}"/>
    <cellStyle name="Output 21 5 5 2" xfId="27735" xr:uid="{92E3D601-FD79-478F-B6F0-58556B5E2387}"/>
    <cellStyle name="Output 21 5 6" xfId="27736" xr:uid="{9E7C87A0-89B7-4FA2-A8EB-6BD9A7D76743}"/>
    <cellStyle name="Output 21 5 7" xfId="27737" xr:uid="{CD801358-BF67-4322-B35C-2C409E665DC9}"/>
    <cellStyle name="Output 21 5 8" xfId="27738" xr:uid="{EE13B5E9-6DBE-4FB4-A463-A98BBA140B93}"/>
    <cellStyle name="Output 21 5 9" xfId="27739" xr:uid="{4E8CB566-7259-4042-9299-92F16F350D51}"/>
    <cellStyle name="Output 21 6" xfId="3906" xr:uid="{4D62C453-6BA2-43F8-94CF-920CB9565A8F}"/>
    <cellStyle name="Output 21 6 10" xfId="7688" xr:uid="{F039A86C-5AF3-46B6-9B1B-355494E02780}"/>
    <cellStyle name="Output 21 6 2" xfId="3907" xr:uid="{B12AAF67-D8E3-4644-8B2B-C31362D3F44C}"/>
    <cellStyle name="Output 21 6 2 2" xfId="27741" xr:uid="{E9647199-C849-40A7-8059-A9D0A5B1C807}"/>
    <cellStyle name="Output 21 6 2 2 2" xfId="27742" xr:uid="{CFAAF704-4F8C-4413-A275-43B19BCE6471}"/>
    <cellStyle name="Output 21 6 2 3" xfId="27743" xr:uid="{698D386C-9F55-4674-B610-495003147CB8}"/>
    <cellStyle name="Output 21 6 2 4" xfId="27740" xr:uid="{62BF05E5-20B4-48AF-8EBA-D2DB920BCF1E}"/>
    <cellStyle name="Output 21 6 3" xfId="27744" xr:uid="{C0D49A21-023C-447D-AF86-275BD8E9EEC3}"/>
    <cellStyle name="Output 21 6 3 2" xfId="27745" xr:uid="{C8180FA5-5453-4708-8CCF-80FE36300587}"/>
    <cellStyle name="Output 21 6 4" xfId="27746" xr:uid="{6819E53B-B0B4-4834-8D5B-CC347C842FC0}"/>
    <cellStyle name="Output 21 6 4 2" xfId="27747" xr:uid="{590A5815-9279-4E83-B770-B17F150FA102}"/>
    <cellStyle name="Output 21 6 5" xfId="27748" xr:uid="{31AAC508-3D88-4B0A-9427-F000B4AEC0C1}"/>
    <cellStyle name="Output 21 6 5 2" xfId="27749" xr:uid="{5DA675F4-3F2F-4DBD-AEC1-9A47E4E43C3B}"/>
    <cellStyle name="Output 21 6 6" xfId="27750" xr:uid="{FCCEC56F-D03A-4374-B999-6084662BC4F3}"/>
    <cellStyle name="Output 21 6 7" xfId="27751" xr:uid="{94066156-56F8-4E83-BE89-8D4E673A6C39}"/>
    <cellStyle name="Output 21 6 8" xfId="27752" xr:uid="{98FDA76C-5070-429B-BD97-CE864C5F89EF}"/>
    <cellStyle name="Output 21 6 9" xfId="27753" xr:uid="{B9394A90-ADF4-47F4-8A41-833B68B6998B}"/>
    <cellStyle name="Output 21 7" xfId="3908" xr:uid="{D0DC8D28-35D3-4D12-97FD-7FB5612EC638}"/>
    <cellStyle name="Output 21 7 10" xfId="7689" xr:uid="{2FEEA4B0-08BD-4A72-A18D-08DB78E6209E}"/>
    <cellStyle name="Output 21 7 2" xfId="3909" xr:uid="{D0FD9CC8-B7E6-4B70-AA71-BFAEC2410394}"/>
    <cellStyle name="Output 21 7 2 2" xfId="27755" xr:uid="{8CFD49B5-DADD-47D8-981B-C24221A30C23}"/>
    <cellStyle name="Output 21 7 2 2 2" xfId="27756" xr:uid="{E0EE62CD-D7F2-4CE5-A34A-8A12E034D568}"/>
    <cellStyle name="Output 21 7 2 3" xfId="27757" xr:uid="{9BB2F9AE-685B-4F26-8FB9-2727B981ADC0}"/>
    <cellStyle name="Output 21 7 2 4" xfId="27754" xr:uid="{F7BEA749-383F-4FEF-8010-1D804D5FF156}"/>
    <cellStyle name="Output 21 7 3" xfId="27758" xr:uid="{963F350D-371B-4583-BC9C-D439A535DB08}"/>
    <cellStyle name="Output 21 7 3 2" xfId="27759" xr:uid="{87F2A275-73BD-4D38-A15E-F99C66A6FED6}"/>
    <cellStyle name="Output 21 7 4" xfId="27760" xr:uid="{8B6CA550-A32F-4327-BC5C-9300CBC03469}"/>
    <cellStyle name="Output 21 7 4 2" xfId="27761" xr:uid="{4686E567-DFF2-4A7A-84D2-DBC6A34E5BD5}"/>
    <cellStyle name="Output 21 7 5" xfId="27762" xr:uid="{F0B67A79-E878-425F-AF3E-9294A38840F9}"/>
    <cellStyle name="Output 21 7 5 2" xfId="27763" xr:uid="{4D1C33DA-42D6-4B0D-A50A-87F1D1569E88}"/>
    <cellStyle name="Output 21 7 6" xfId="27764" xr:uid="{2D164073-F8CA-45A7-A353-9E97ABFB654B}"/>
    <cellStyle name="Output 21 7 7" xfId="27765" xr:uid="{5A0F2F71-3C66-4E38-9794-8F6875900E13}"/>
    <cellStyle name="Output 21 7 8" xfId="27766" xr:uid="{6495CB28-79AC-4278-896A-96B4E0EA58BC}"/>
    <cellStyle name="Output 21 7 9" xfId="27767" xr:uid="{02EC2242-F141-4F11-9622-F0BC7079568E}"/>
    <cellStyle name="Output 21 8" xfId="3910" xr:uid="{D18864D4-B650-4DD4-886A-CA916BF9FB8D}"/>
    <cellStyle name="Output 21 8 2" xfId="27769" xr:uid="{3FBEB7C9-9A18-4398-AA1B-0093764855B5}"/>
    <cellStyle name="Output 21 8 2 2" xfId="27770" xr:uid="{CBA3E4D0-AECE-4107-BED7-DB2AA0EAFBFE}"/>
    <cellStyle name="Output 21 8 2 2 2" xfId="27771" xr:uid="{459E67A8-FABB-46E4-BCD1-B76FD497528D}"/>
    <cellStyle name="Output 21 8 2 3" xfId="27772" xr:uid="{693F8A4F-A800-408F-B1F1-D3C8A2AA2C26}"/>
    <cellStyle name="Output 21 8 3" xfId="27773" xr:uid="{CA03059B-4EF0-4397-A07C-CFF09C598520}"/>
    <cellStyle name="Output 21 8 3 2" xfId="27774" xr:uid="{03E2D964-49AD-4FF5-9208-EACE2ED59E52}"/>
    <cellStyle name="Output 21 8 4" xfId="27775" xr:uid="{F5FCB25A-EECA-4CD0-B803-92DDD44877FE}"/>
    <cellStyle name="Output 21 8 5" xfId="27768" xr:uid="{67166699-584F-429F-A8EB-2D6618669E67}"/>
    <cellStyle name="Output 21 9" xfId="5480" xr:uid="{28B94E18-7267-4279-B212-72712431FB0F}"/>
    <cellStyle name="Output 21 9 2" xfId="27777" xr:uid="{E6640F8E-7C4D-4AF9-91B8-2323C640DC4F}"/>
    <cellStyle name="Output 21 9 2 2" xfId="27778" xr:uid="{ECCE40ED-0435-44FB-A6BF-A3EA1B63AD58}"/>
    <cellStyle name="Output 21 9 3" xfId="27779" xr:uid="{20AAE26C-CB52-48B2-B7F7-E6B9058CE784}"/>
    <cellStyle name="Output 21 9 4" xfId="27776" xr:uid="{0698CBCE-5FE4-4DB8-B31E-22A20D78555F}"/>
    <cellStyle name="Output 22" xfId="3911" xr:uid="{689345A8-CC32-4FC2-BCE9-7EF513944778}"/>
    <cellStyle name="Output 22 10" xfId="5676" xr:uid="{B362FDA8-5C29-4DF1-A64F-02842BBFAA58}"/>
    <cellStyle name="Output 22 10 2" xfId="27781" xr:uid="{7460A9DF-71ED-438D-B61E-86701EC73781}"/>
    <cellStyle name="Output 22 10 2 2" xfId="27782" xr:uid="{C22E74CA-D712-4BBA-9A52-28065787E300}"/>
    <cellStyle name="Output 22 10 2 2 2" xfId="27783" xr:uid="{F12CC0BE-BFC7-4D40-87B9-F94F12048E7D}"/>
    <cellStyle name="Output 22 10 2 3" xfId="27784" xr:uid="{868AFAC9-6B3F-4904-B6CC-A7012D137ED8}"/>
    <cellStyle name="Output 22 10 3" xfId="27785" xr:uid="{D8419B52-149E-4622-B81A-664609B705FC}"/>
    <cellStyle name="Output 22 10 3 2" xfId="27786" xr:uid="{C47E2020-F74D-4CF4-A9FB-C8B8AD932902}"/>
    <cellStyle name="Output 22 10 4" xfId="27787" xr:uid="{DC7C5EAC-8703-4654-A3B1-B681A7273CAE}"/>
    <cellStyle name="Output 22 10 5" xfId="27780" xr:uid="{562792A7-8EDF-4B00-8B3A-5689EE69B631}"/>
    <cellStyle name="Output 22 11" xfId="6062" xr:uid="{663C69FB-E385-483F-94E2-24FD2B1EE8D4}"/>
    <cellStyle name="Output 22 11 2" xfId="27789" xr:uid="{5B91CBCA-BF4F-42E3-9829-77F0A1C29AFC}"/>
    <cellStyle name="Output 22 11 3" xfId="27788" xr:uid="{934F5F8D-FA93-4B64-A49C-F41C6F1DF348}"/>
    <cellStyle name="Output 22 12" xfId="6240" xr:uid="{1597199D-1D96-4E05-BA82-CEB88EDA6AC6}"/>
    <cellStyle name="Output 22 12 2" xfId="27791" xr:uid="{DAC6A5D5-BCF2-456C-A1E5-DEAE71E03B1E}"/>
    <cellStyle name="Output 22 12 3" xfId="27790" xr:uid="{4F0E186D-521F-42B6-B62A-8853456852AB}"/>
    <cellStyle name="Output 22 13" xfId="27792" xr:uid="{F23ED5DE-C8E0-41BC-AE9C-8B5520CFDF52}"/>
    <cellStyle name="Output 22 13 2" xfId="27793" xr:uid="{3462828B-C016-4E8E-BD1D-ED1B1AE1577B}"/>
    <cellStyle name="Output 22 14" xfId="27794" xr:uid="{D82F2BF8-25C9-4AF7-AFDB-79E17B45E06B}"/>
    <cellStyle name="Output 22 15" xfId="27795" xr:uid="{D63E7FA0-0F75-4DF6-841F-46E52E28B54F}"/>
    <cellStyle name="Output 22 16" xfId="27796" xr:uid="{7E1C740D-70B6-403B-ABA3-75D693AF56AF}"/>
    <cellStyle name="Output 22 17" xfId="27797" xr:uid="{7B02A180-208A-47D5-B649-7EA0AEF4B054}"/>
    <cellStyle name="Output 22 2" xfId="3912" xr:uid="{63F8FCF7-658E-4974-96C1-466D3EE38BC0}"/>
    <cellStyle name="Output 22 2 10" xfId="7690" xr:uid="{F0975AED-2987-459B-BDA6-1916A4D1D09E}"/>
    <cellStyle name="Output 22 2 2" xfId="3913" xr:uid="{C89E9BC7-B27B-4A8D-881F-33A779B0E5FC}"/>
    <cellStyle name="Output 22 2 2 2" xfId="27799" xr:uid="{B20FC681-19DD-414B-BDC1-0B2EB4CD2E92}"/>
    <cellStyle name="Output 22 2 2 2 2" xfId="27800" xr:uid="{746AE2C5-28AD-4DDD-B7B4-1A5995C24B93}"/>
    <cellStyle name="Output 22 2 2 3" xfId="27801" xr:uid="{B81B60B3-F7E9-4D34-893F-C183DB424C87}"/>
    <cellStyle name="Output 22 2 2 4" xfId="27798" xr:uid="{C83D4F13-21BE-4CF6-A935-C18B19E2618D}"/>
    <cellStyle name="Output 22 2 3" xfId="27802" xr:uid="{353593B2-DBF8-4229-8D7D-C6BFC9988509}"/>
    <cellStyle name="Output 22 2 3 2" xfId="27803" xr:uid="{0AB465B7-3586-484D-A8CF-BECA6CEAD1D0}"/>
    <cellStyle name="Output 22 2 4" xfId="27804" xr:uid="{5D1EFD23-7111-493A-B0B7-53B81891F128}"/>
    <cellStyle name="Output 22 2 4 2" xfId="27805" xr:uid="{85CD4321-4BDA-4F8D-BB8F-58AAF5DD521B}"/>
    <cellStyle name="Output 22 2 5" xfId="27806" xr:uid="{880F4EFF-DC1C-4938-9AAF-070AA546731F}"/>
    <cellStyle name="Output 22 2 5 2" xfId="27807" xr:uid="{CEC48D23-BEAC-47A3-B61F-6AC9B3183276}"/>
    <cellStyle name="Output 22 2 6" xfId="27808" xr:uid="{8A610172-91AC-4B64-B563-C73170779131}"/>
    <cellStyle name="Output 22 2 7" xfId="27809" xr:uid="{F3231886-844D-4231-9983-EBE4D4093B59}"/>
    <cellStyle name="Output 22 2 8" xfId="27810" xr:uid="{B5ED7DCA-700B-4B07-88CD-1FA74E3C3F82}"/>
    <cellStyle name="Output 22 2 9" xfId="27811" xr:uid="{A8345BC3-1936-43BE-9DF6-C44F347260A6}"/>
    <cellStyle name="Output 22 3" xfId="3914" xr:uid="{C4EEACCB-37F3-47E3-B926-3105B4FD2E3B}"/>
    <cellStyle name="Output 22 3 10" xfId="7691" xr:uid="{04BC8A07-B92A-4904-8F83-249D8CE449F8}"/>
    <cellStyle name="Output 22 3 2" xfId="3915" xr:uid="{0F166A7D-1DA3-4A02-9A02-3ABEEF67AB05}"/>
    <cellStyle name="Output 22 3 2 2" xfId="27813" xr:uid="{5ADC75E2-7B71-484D-86AC-EC75EE3903D9}"/>
    <cellStyle name="Output 22 3 2 2 2" xfId="27814" xr:uid="{057640CF-243D-4EA8-BA37-3D35209E31FB}"/>
    <cellStyle name="Output 22 3 2 3" xfId="27815" xr:uid="{8D63E830-87AC-4549-9DEB-5E786B0B1018}"/>
    <cellStyle name="Output 22 3 2 4" xfId="27812" xr:uid="{2F964FE5-94DC-4537-ACD9-95601028696D}"/>
    <cellStyle name="Output 22 3 3" xfId="27816" xr:uid="{F9ACB3DF-CA09-43A7-8F8E-2F72805C29AE}"/>
    <cellStyle name="Output 22 3 3 2" xfId="27817" xr:uid="{98974B4A-64B1-46A0-92E1-397EF1A17C20}"/>
    <cellStyle name="Output 22 3 4" xfId="27818" xr:uid="{5BAD4607-B0CA-42B2-9CF5-D67FD1F7EEA4}"/>
    <cellStyle name="Output 22 3 4 2" xfId="27819" xr:uid="{4B1D662C-982E-4263-85C6-29A1F5E545F2}"/>
    <cellStyle name="Output 22 3 5" xfId="27820" xr:uid="{0B201CFF-4BE3-473D-A449-BF94FB162C78}"/>
    <cellStyle name="Output 22 3 5 2" xfId="27821" xr:uid="{3EC43743-C7CD-4AF3-A0FC-C5E4E01C3108}"/>
    <cellStyle name="Output 22 3 6" xfId="27822" xr:uid="{8F8C34AD-1930-4748-BDD9-2BFBA2139347}"/>
    <cellStyle name="Output 22 3 7" xfId="27823" xr:uid="{128B57AA-154B-4089-A40B-C337585DE670}"/>
    <cellStyle name="Output 22 3 8" xfId="27824" xr:uid="{EFA90AF6-13B7-495F-BE2F-5B5C4509E590}"/>
    <cellStyle name="Output 22 3 9" xfId="27825" xr:uid="{A59537DF-8BAF-4558-AA56-4DCD7913B573}"/>
    <cellStyle name="Output 22 4" xfId="3916" xr:uid="{B44B63B1-D026-40FA-AB69-3061CBB8E049}"/>
    <cellStyle name="Output 22 4 10" xfId="7692" xr:uid="{D6A67EFF-7B61-4292-BDB9-EBFA5F54152A}"/>
    <cellStyle name="Output 22 4 2" xfId="3917" xr:uid="{D1210B93-2B1F-45DE-9A1B-A9E22BAC1AB4}"/>
    <cellStyle name="Output 22 4 2 2" xfId="27827" xr:uid="{64BD9E0E-FDDC-4049-B7D7-5FD7A30F9FC1}"/>
    <cellStyle name="Output 22 4 2 2 2" xfId="27828" xr:uid="{0FE7FB2F-0699-431D-98E7-CA00BC9DA515}"/>
    <cellStyle name="Output 22 4 2 3" xfId="27829" xr:uid="{9F874024-4F64-4D8C-B2FE-FD2C404B2050}"/>
    <cellStyle name="Output 22 4 2 4" xfId="27826" xr:uid="{D9144ACF-460D-4427-8197-B29D7F4CD853}"/>
    <cellStyle name="Output 22 4 3" xfId="27830" xr:uid="{4802E043-3AEB-46EE-AEF3-C7882907169E}"/>
    <cellStyle name="Output 22 4 3 2" xfId="27831" xr:uid="{5327E038-7AA6-406F-9F46-B62C87EB9751}"/>
    <cellStyle name="Output 22 4 4" xfId="27832" xr:uid="{A78B21C4-82BC-42D0-A18C-F2F7F8E38F45}"/>
    <cellStyle name="Output 22 4 4 2" xfId="27833" xr:uid="{C3F32B1C-AA6B-4ED4-A053-86A59033D3A7}"/>
    <cellStyle name="Output 22 4 5" xfId="27834" xr:uid="{8B8434F9-915A-4DC8-B3AB-3111FDBAAEEC}"/>
    <cellStyle name="Output 22 4 5 2" xfId="27835" xr:uid="{3D9F1B63-A0F2-4482-923C-6D67CB43DA39}"/>
    <cellStyle name="Output 22 4 6" xfId="27836" xr:uid="{BAC75748-0C7A-48D3-9254-3682C33604B1}"/>
    <cellStyle name="Output 22 4 7" xfId="27837" xr:uid="{73AF3086-BFA1-4B63-B62C-420D1473FCF4}"/>
    <cellStyle name="Output 22 4 8" xfId="27838" xr:uid="{2772E40F-2962-484C-938A-42B577FB0D1C}"/>
    <cellStyle name="Output 22 4 9" xfId="27839" xr:uid="{C6252961-BE72-4EE4-AC55-862C12D2757C}"/>
    <cellStyle name="Output 22 5" xfId="3918" xr:uid="{5A6B3CC1-0CE9-4F17-B971-743563851016}"/>
    <cellStyle name="Output 22 5 10" xfId="7693" xr:uid="{0B8424C1-F1E4-4D9E-822D-A6F4192B3381}"/>
    <cellStyle name="Output 22 5 2" xfId="3919" xr:uid="{2E0B9DD7-BED3-4F6F-88BC-A3FE5F3B548B}"/>
    <cellStyle name="Output 22 5 2 2" xfId="27841" xr:uid="{AE9B7DAE-FCBB-450E-A13C-38128FF58946}"/>
    <cellStyle name="Output 22 5 2 2 2" xfId="27842" xr:uid="{AEB59C8E-088A-4BDA-B636-B716D4685C9A}"/>
    <cellStyle name="Output 22 5 2 3" xfId="27843" xr:uid="{2BD1366A-03EB-47F0-A8A2-71D2401C06E5}"/>
    <cellStyle name="Output 22 5 2 4" xfId="27840" xr:uid="{37B56876-C194-4FFC-915B-B08CEFB60C30}"/>
    <cellStyle name="Output 22 5 3" xfId="27844" xr:uid="{D490A87B-A27A-4613-B3B2-DEC1E658EC51}"/>
    <cellStyle name="Output 22 5 3 2" xfId="27845" xr:uid="{7800A15F-133D-47CF-8955-0E25B9C24CE6}"/>
    <cellStyle name="Output 22 5 4" xfId="27846" xr:uid="{F31EC104-6E04-4179-893E-86BD1338AF73}"/>
    <cellStyle name="Output 22 5 4 2" xfId="27847" xr:uid="{90D9F5F6-6D5A-42C9-AC45-1F573C13CE36}"/>
    <cellStyle name="Output 22 5 5" xfId="27848" xr:uid="{D0224D0D-C9EB-47BE-A56D-503861AFDC1E}"/>
    <cellStyle name="Output 22 5 5 2" xfId="27849" xr:uid="{27A549AA-98BE-44D9-955F-6C8B9765F36D}"/>
    <cellStyle name="Output 22 5 6" xfId="27850" xr:uid="{F79D8925-A36C-4B2A-80FB-6A2331D4AC2C}"/>
    <cellStyle name="Output 22 5 7" xfId="27851" xr:uid="{F354DB73-1AF9-4298-B061-F58D9727527D}"/>
    <cellStyle name="Output 22 5 8" xfId="27852" xr:uid="{F300B9DB-E58F-4C13-8947-F3B899277623}"/>
    <cellStyle name="Output 22 5 9" xfId="27853" xr:uid="{8DFE6C57-BEF4-4FBE-BBC5-EED5785D2B2C}"/>
    <cellStyle name="Output 22 6" xfId="3920" xr:uid="{25E577F4-02E9-4CF0-AB68-8B1A79E695E1}"/>
    <cellStyle name="Output 22 6 10" xfId="7694" xr:uid="{5D764612-48F6-4915-B5F7-480DF9D1DD95}"/>
    <cellStyle name="Output 22 6 2" xfId="3921" xr:uid="{48BF1C65-D7BA-4C80-A9C5-36C31910562B}"/>
    <cellStyle name="Output 22 6 2 2" xfId="27855" xr:uid="{870ACA9F-60FF-426B-A133-771983D05581}"/>
    <cellStyle name="Output 22 6 2 2 2" xfId="27856" xr:uid="{3A263F9A-1FAC-45B4-A353-09D1C75CC120}"/>
    <cellStyle name="Output 22 6 2 3" xfId="27857" xr:uid="{3D8C7B5E-779D-4DC5-86DD-3DC625ADE03F}"/>
    <cellStyle name="Output 22 6 2 4" xfId="27854" xr:uid="{2FFF8A5B-4B46-49B5-B351-37E47C1B3E1A}"/>
    <cellStyle name="Output 22 6 3" xfId="27858" xr:uid="{D7A0AFFA-801B-4D86-92E7-288DC874C657}"/>
    <cellStyle name="Output 22 6 3 2" xfId="27859" xr:uid="{0A866B55-61A3-4049-8823-6A5626C49757}"/>
    <cellStyle name="Output 22 6 4" xfId="27860" xr:uid="{D4584F43-58BD-4DFB-8EC1-14D5452A3B2D}"/>
    <cellStyle name="Output 22 6 4 2" xfId="27861" xr:uid="{AAFD333F-1570-4D17-B345-DE65063D1BC7}"/>
    <cellStyle name="Output 22 6 5" xfId="27862" xr:uid="{4C3F65B7-6321-4F6F-9A5F-C34C1BA599E4}"/>
    <cellStyle name="Output 22 6 5 2" xfId="27863" xr:uid="{CDD31F6D-661C-4076-8FDB-F6BCB733A95F}"/>
    <cellStyle name="Output 22 6 6" xfId="27864" xr:uid="{A5444369-CCA7-405C-B1E9-0AE00AEDDC6A}"/>
    <cellStyle name="Output 22 6 7" xfId="27865" xr:uid="{529DB1D4-BDDC-4B9C-A9E9-5E79FADF2240}"/>
    <cellStyle name="Output 22 6 8" xfId="27866" xr:uid="{F7AF2BD4-25DC-43EC-AE25-7869B21E880E}"/>
    <cellStyle name="Output 22 6 9" xfId="27867" xr:uid="{A1946931-6607-42E4-9391-D6D7CFFA7E86}"/>
    <cellStyle name="Output 22 7" xfId="3922" xr:uid="{7EEF5632-D1F5-4485-A45A-560760F8FABC}"/>
    <cellStyle name="Output 22 7 10" xfId="7695" xr:uid="{A1FA2834-7FDE-4F97-AFBE-81D4AC819D80}"/>
    <cellStyle name="Output 22 7 2" xfId="3923" xr:uid="{8602D30C-F3BC-4FA3-8568-BDA4C79147FD}"/>
    <cellStyle name="Output 22 7 2 2" xfId="27869" xr:uid="{C3288748-0AE7-4B3F-BEE1-69952DA3803A}"/>
    <cellStyle name="Output 22 7 2 2 2" xfId="27870" xr:uid="{C227BC8B-463B-4CDF-B78B-24A49121B990}"/>
    <cellStyle name="Output 22 7 2 3" xfId="27871" xr:uid="{F7FC8DF7-E72D-498D-8656-2C70A3B9B600}"/>
    <cellStyle name="Output 22 7 2 4" xfId="27868" xr:uid="{AC3221DD-03B1-4EB7-B662-914D9B29FD05}"/>
    <cellStyle name="Output 22 7 3" xfId="27872" xr:uid="{82225C89-F2AB-4FEA-8431-71D2F2EDA58C}"/>
    <cellStyle name="Output 22 7 3 2" xfId="27873" xr:uid="{8A333AA5-8F88-467C-9C77-265EF233D2B5}"/>
    <cellStyle name="Output 22 7 4" xfId="27874" xr:uid="{9F93756D-131C-42C5-86DA-552455D3B9A5}"/>
    <cellStyle name="Output 22 7 4 2" xfId="27875" xr:uid="{CF66987A-E517-4D01-ACE8-1A009092EC52}"/>
    <cellStyle name="Output 22 7 5" xfId="27876" xr:uid="{C897CCDE-093E-49BF-8F2E-6E3962070355}"/>
    <cellStyle name="Output 22 7 5 2" xfId="27877" xr:uid="{37A612C7-110B-4C13-AD1D-F84E9840098B}"/>
    <cellStyle name="Output 22 7 6" xfId="27878" xr:uid="{B44E3FEC-6CA6-4FF9-9341-12C37A2C5C7F}"/>
    <cellStyle name="Output 22 7 7" xfId="27879" xr:uid="{3169FD1B-E313-4E76-99F5-8C16499FFBA6}"/>
    <cellStyle name="Output 22 7 8" xfId="27880" xr:uid="{B009B047-E910-4CAD-88A0-C90B363FB1F1}"/>
    <cellStyle name="Output 22 7 9" xfId="27881" xr:uid="{DD72FF8F-48DA-480D-A2B5-0B099AE8B00F}"/>
    <cellStyle name="Output 22 8" xfId="3924" xr:uid="{EB3BF37E-58FC-40CD-928C-3376BA276456}"/>
    <cellStyle name="Output 22 8 2" xfId="27883" xr:uid="{746FBC84-0D2E-4352-B31D-13B3FD1C2560}"/>
    <cellStyle name="Output 22 8 2 2" xfId="27884" xr:uid="{BBB9AAA7-3338-49EF-8738-4B5074D5679C}"/>
    <cellStyle name="Output 22 8 2 2 2" xfId="27885" xr:uid="{D13F57E8-ED38-4372-85F3-4DE72BF63E52}"/>
    <cellStyle name="Output 22 8 2 3" xfId="27886" xr:uid="{E0B9F29F-E19C-4B4D-89F6-6608AEE79B10}"/>
    <cellStyle name="Output 22 8 3" xfId="27887" xr:uid="{8099BB76-24C9-4B4F-A998-51417F2BAB7E}"/>
    <cellStyle name="Output 22 8 3 2" xfId="27888" xr:uid="{0DECA24E-7736-42EE-A050-3FDC19C3D30A}"/>
    <cellStyle name="Output 22 8 4" xfId="27889" xr:uid="{4285A7F1-3E0B-46DA-958F-9CE424DDCCA4}"/>
    <cellStyle name="Output 22 8 5" xfId="27882" xr:uid="{010AD5B9-2451-4A13-8B3B-64870A3E9F95}"/>
    <cellStyle name="Output 22 9" xfId="5481" xr:uid="{7B906AA9-E6D2-4953-8B89-5A25E0B49DDF}"/>
    <cellStyle name="Output 22 9 2" xfId="27891" xr:uid="{1F48E9A3-61B3-44A2-A17A-F1AA744FC7EE}"/>
    <cellStyle name="Output 22 9 2 2" xfId="27892" xr:uid="{4838450C-5D54-488E-85DD-6C2D782E7AC9}"/>
    <cellStyle name="Output 22 9 3" xfId="27893" xr:uid="{12BC5924-E765-4048-A308-1314BF26E615}"/>
    <cellStyle name="Output 22 9 4" xfId="27890" xr:uid="{6F29DD20-7476-402B-864F-340D64E1EFAD}"/>
    <cellStyle name="Output 23" xfId="3925" xr:uid="{128F8792-502C-4ABA-93B2-E61F1CC5C628}"/>
    <cellStyle name="Output 23 2" xfId="3926" xr:uid="{DDAF5FA8-2233-44BF-BBAF-E6FF4AD151C2}"/>
    <cellStyle name="Output 23 2 2" xfId="27895" xr:uid="{2AE3B81A-7767-4C98-959E-08EA77677DEE}"/>
    <cellStyle name="Output 23 2 3" xfId="27894" xr:uid="{5FBA0FA9-5CAD-410C-BE4C-51D85AABF0D3}"/>
    <cellStyle name="Output 23 3" xfId="27896" xr:uid="{DE0E673D-5FA5-436C-ADBE-A070C5104071}"/>
    <cellStyle name="Output 23 3 2" xfId="27897" xr:uid="{D1974360-424E-4D3E-875F-793E502C9626}"/>
    <cellStyle name="Output 23 4" xfId="27898" xr:uid="{A5768C0B-3244-48E1-900C-12217B34C4DD}"/>
    <cellStyle name="Output 23 4 2" xfId="27899" xr:uid="{1F8660E5-5EAA-4103-BAD4-650B13418CDD}"/>
    <cellStyle name="Output 23 5" xfId="27900" xr:uid="{AC0C246D-090C-4C90-8C13-1BF768E0CA21}"/>
    <cellStyle name="Output 23 6" xfId="27901" xr:uid="{86266525-D690-4934-83B3-4BD870DA18DE}"/>
    <cellStyle name="Output 23 7" xfId="27902" xr:uid="{F18387DB-378F-4776-A9BF-202941C36AEF}"/>
    <cellStyle name="Output 23 8" xfId="27903" xr:uid="{EF70D89C-641A-4BAC-903E-1E60D123544A}"/>
    <cellStyle name="Output 23 9" xfId="7696" xr:uid="{7EA89E4E-35A6-422E-9F94-4058759C437E}"/>
    <cellStyle name="Output 24" xfId="3927" xr:uid="{CB9E413B-6B1C-4227-A30B-F695D59E7250}"/>
    <cellStyle name="Output 24 2" xfId="3928" xr:uid="{C66094CC-9866-4464-9D71-2B17FF309FC6}"/>
    <cellStyle name="Output 24 2 2" xfId="27905" xr:uid="{D02766E4-37B6-4F41-96AE-8E51A4F8F9ED}"/>
    <cellStyle name="Output 24 2 3" xfId="27904" xr:uid="{DE5B278B-A4CC-44F6-A1CA-B4F134DF44CD}"/>
    <cellStyle name="Output 24 3" xfId="27906" xr:uid="{68CC5D9B-1699-48CF-88E5-6A9862172411}"/>
    <cellStyle name="Output 24 3 2" xfId="27907" xr:uid="{169C6D1D-7CD6-4E4C-8C88-0C0F63232FB2}"/>
    <cellStyle name="Output 24 4" xfId="27908" xr:uid="{263F7514-931A-41E5-BA95-B79F38560144}"/>
    <cellStyle name="Output 24 4 2" xfId="27909" xr:uid="{13EFEE55-9D99-45CD-964C-E49D8EDF6B9B}"/>
    <cellStyle name="Output 24 5" xfId="27910" xr:uid="{ED454F70-FED7-4178-A820-F5E26D574F68}"/>
    <cellStyle name="Output 24 6" xfId="27911" xr:uid="{16F1FCDF-B230-4EDD-9E8C-361D830B98D0}"/>
    <cellStyle name="Output 24 7" xfId="27912" xr:uid="{46837131-2E73-4B18-8E89-BF9D61B7E7A4}"/>
    <cellStyle name="Output 24 8" xfId="27913" xr:uid="{067ED361-EB3D-4889-9D76-52C81B00BE84}"/>
    <cellStyle name="Output 24 9" xfId="7697" xr:uid="{C5743E95-C137-4BD8-B69C-2F325115A22B}"/>
    <cellStyle name="Output 25" xfId="3929" xr:uid="{3AEEB71A-E842-4952-9348-73CB06D997F6}"/>
    <cellStyle name="Output 25 2" xfId="3930" xr:uid="{85EEE16D-8218-4B22-88C4-2C0EDFEA37C3}"/>
    <cellStyle name="Output 25 2 2" xfId="27915" xr:uid="{BB2F5A8E-7876-470D-A1CC-F916003CF788}"/>
    <cellStyle name="Output 25 2 3" xfId="27914" xr:uid="{B2E3478F-B8D1-4C9A-BA84-C922ADDACF07}"/>
    <cellStyle name="Output 25 3" xfId="27916" xr:uid="{689F9A9E-59A1-44DA-BB69-B37C507BC09A}"/>
    <cellStyle name="Output 25 3 2" xfId="27917" xr:uid="{58B54888-D2AC-4B84-A673-FFA6491321B8}"/>
    <cellStyle name="Output 25 4" xfId="27918" xr:uid="{2B27B7F4-6BE6-4174-ADFA-975A689AC505}"/>
    <cellStyle name="Output 25 4 2" xfId="27919" xr:uid="{BE9FC33F-F8EB-4587-8EE3-3D145D6662D4}"/>
    <cellStyle name="Output 25 5" xfId="27920" xr:uid="{4F4E36D7-2F78-4917-AA6D-B1427BDF99D2}"/>
    <cellStyle name="Output 25 6" xfId="27921" xr:uid="{8D5226B1-439B-4911-9965-659B5CFBCFE4}"/>
    <cellStyle name="Output 25 7" xfId="27922" xr:uid="{C2604E50-982B-4047-A926-835414DA0322}"/>
    <cellStyle name="Output 25 8" xfId="27923" xr:uid="{1274BC8C-F678-4CD1-AADA-8AD8AC458A00}"/>
    <cellStyle name="Output 25 9" xfId="7698" xr:uid="{D7CE6688-F4D0-46DB-A4B5-BCD1B8582E29}"/>
    <cellStyle name="Output 26" xfId="3931" xr:uid="{DFE49B1E-DC44-4AD2-B964-A973B06BEC0E}"/>
    <cellStyle name="Output 26 2" xfId="3932" xr:uid="{45945739-3BB8-427C-B69E-A7620BAF741B}"/>
    <cellStyle name="Output 26 2 2" xfId="27925" xr:uid="{1B8E7711-B4BE-46FC-BB73-3C4710BD488E}"/>
    <cellStyle name="Output 26 2 3" xfId="27924" xr:uid="{02B94DFC-C57A-4A1C-9143-7D2EB59E0C84}"/>
    <cellStyle name="Output 26 3" xfId="27926" xr:uid="{9A49EAD2-FAD9-4118-B856-FE0E5E559F43}"/>
    <cellStyle name="Output 26 3 2" xfId="27927" xr:uid="{D5E542DE-D1EB-45A9-95FA-E5494D3805C8}"/>
    <cellStyle name="Output 26 4" xfId="27928" xr:uid="{DD873CF1-DA63-4004-9BA2-057678E109B7}"/>
    <cellStyle name="Output 26 4 2" xfId="27929" xr:uid="{13AA9151-14C8-4A5C-9755-3F115AD272A3}"/>
    <cellStyle name="Output 26 5" xfId="27930" xr:uid="{5AEFE8AC-C7B2-4BAF-B073-1EBE3B057948}"/>
    <cellStyle name="Output 26 6" xfId="27931" xr:uid="{4B6CE268-7276-4CF3-B8C8-92B103869FDC}"/>
    <cellStyle name="Output 26 7" xfId="27932" xr:uid="{04F72CEE-0D10-4C94-AB8E-7721B8B9C35F}"/>
    <cellStyle name="Output 26 8" xfId="27933" xr:uid="{CEA5FB2C-BA63-4803-B637-60F599CFCB4F}"/>
    <cellStyle name="Output 26 9" xfId="7699" xr:uid="{FCDD1E19-9801-4D3F-8437-9C540C9E7DBA}"/>
    <cellStyle name="Output 27" xfId="3933" xr:uid="{D3FBE041-CD4E-4B10-B4FF-2AF03F6F8768}"/>
    <cellStyle name="Output 27 2" xfId="3934" xr:uid="{780A8336-8666-48A4-8125-E8488A39B3A5}"/>
    <cellStyle name="Output 27 2 2" xfId="27935" xr:uid="{EF099F03-BF3C-4367-BB1B-29C52A075BBA}"/>
    <cellStyle name="Output 27 2 3" xfId="27934" xr:uid="{35C8F58B-80B3-4B3A-A0C9-29D00505DF44}"/>
    <cellStyle name="Output 27 3" xfId="27936" xr:uid="{1641676C-AB82-46C3-80BC-5900A34DABE2}"/>
    <cellStyle name="Output 27 3 2" xfId="27937" xr:uid="{D683637D-2F6E-490A-85DF-8069AC265709}"/>
    <cellStyle name="Output 27 4" xfId="27938" xr:uid="{E7C2093B-F909-4CA8-84BC-B8F995D32EE2}"/>
    <cellStyle name="Output 27 4 2" xfId="27939" xr:uid="{A88305C0-7157-4A5B-98BE-0C70C5D1E1D3}"/>
    <cellStyle name="Output 27 5" xfId="27940" xr:uid="{B8ED9B7B-F09D-43AB-B049-10C23043902A}"/>
    <cellStyle name="Output 27 6" xfId="27941" xr:uid="{404D6049-0FE1-4824-A14F-8A28B027A8EC}"/>
    <cellStyle name="Output 27 7" xfId="27942" xr:uid="{AA898843-6927-432A-8560-EE5227704224}"/>
    <cellStyle name="Output 27 8" xfId="27943" xr:uid="{CE95EA0E-2F37-4ECE-BAFD-98EB9D3D3228}"/>
    <cellStyle name="Output 27 9" xfId="7700" xr:uid="{36A733D2-33C5-4B1F-AB56-9275696484EB}"/>
    <cellStyle name="Output 28" xfId="3935" xr:uid="{8E3B5730-DFF3-44BF-8E40-215F0E6FE0B1}"/>
    <cellStyle name="Output 28 2" xfId="3936" xr:uid="{8917AC02-1D21-4CBC-9648-F38365C3814A}"/>
    <cellStyle name="Output 28 2 2" xfId="27945" xr:uid="{D1508538-4E2B-4B98-95E1-ED06BACBDE56}"/>
    <cellStyle name="Output 28 2 3" xfId="27944" xr:uid="{0F0C6350-B7E2-4B8A-AAAB-34E04A144BC3}"/>
    <cellStyle name="Output 28 3" xfId="27946" xr:uid="{727D91BD-34FF-474E-B7C6-CE2479D845E4}"/>
    <cellStyle name="Output 28 3 2" xfId="27947" xr:uid="{DAAB653C-B203-4358-A6FC-BC8F28B1E449}"/>
    <cellStyle name="Output 28 4" xfId="27948" xr:uid="{B598F615-DAD5-42B4-BEE1-F827EC2B1A0D}"/>
    <cellStyle name="Output 28 4 2" xfId="27949" xr:uid="{B3A41F34-20C6-4028-AD0F-33DC5E216321}"/>
    <cellStyle name="Output 28 5" xfId="27950" xr:uid="{42A278B9-FDA4-4B92-B742-AFE8D34CC459}"/>
    <cellStyle name="Output 28 6" xfId="27951" xr:uid="{73582A46-EF45-4801-B9BD-506465AE6A9B}"/>
    <cellStyle name="Output 28 7" xfId="27952" xr:uid="{DFE16E26-897A-49A6-9F50-5E8DADA978A1}"/>
    <cellStyle name="Output 28 8" xfId="27953" xr:uid="{D262D15C-C37D-46C8-8919-BC578C68CA86}"/>
    <cellStyle name="Output 28 9" xfId="7701" xr:uid="{C6EC3A6D-5035-4F73-A830-DD9FA1E9FF3A}"/>
    <cellStyle name="Output 29" xfId="3937" xr:uid="{5D530B53-5E12-4E76-BDB3-78C679C7CA19}"/>
    <cellStyle name="Output 29 2" xfId="3938" xr:uid="{396AE916-C8E5-4927-9AF2-DEA38E96BCD7}"/>
    <cellStyle name="Output 29 2 2" xfId="27955" xr:uid="{49E69BEB-5DB8-4E57-BA0B-C694EC668896}"/>
    <cellStyle name="Output 29 2 3" xfId="27954" xr:uid="{5FF533B5-12C9-4EDE-A04C-5D8372D2BC1F}"/>
    <cellStyle name="Output 29 3" xfId="27956" xr:uid="{32E454A2-D26B-4B51-B36D-F7ABC50975E9}"/>
    <cellStyle name="Output 29 3 2" xfId="27957" xr:uid="{2C12B524-1F7C-4DCE-83EE-EA7C047B0B48}"/>
    <cellStyle name="Output 29 4" xfId="27958" xr:uid="{D0C53B86-A58B-4E75-9CA4-C6475638E544}"/>
    <cellStyle name="Output 29 4 2" xfId="27959" xr:uid="{6583508C-56ED-44C2-8BFD-14CD19EB2849}"/>
    <cellStyle name="Output 29 5" xfId="27960" xr:uid="{4E2CE2A9-3B5D-401E-A5D5-076ED340066A}"/>
    <cellStyle name="Output 29 6" xfId="27961" xr:uid="{CF9CFCC1-54C7-4AF7-97D7-C9E51667F912}"/>
    <cellStyle name="Output 29 7" xfId="27962" xr:uid="{2C7FBA82-B0AD-4028-BB3B-2DA816532ADC}"/>
    <cellStyle name="Output 29 8" xfId="27963" xr:uid="{9F429CE1-F881-4D51-93B1-CC20DC07EB26}"/>
    <cellStyle name="Output 29 9" xfId="7702" xr:uid="{CA5BCD27-C825-4570-9DA3-EF83CBC8895E}"/>
    <cellStyle name="Output 3" xfId="3939" xr:uid="{240A08E1-D73B-43F4-88AA-9676BF0700D4}"/>
    <cellStyle name="Output 3 10" xfId="5677" xr:uid="{F24D522F-6B3C-4E8A-936B-1D0C95D4090C}"/>
    <cellStyle name="Output 3 10 2" xfId="27965" xr:uid="{59CDC06B-4C03-4CCD-AD18-D1C839BBBAD6}"/>
    <cellStyle name="Output 3 10 2 2" xfId="27966" xr:uid="{614E7296-7085-444D-9347-07AE23957235}"/>
    <cellStyle name="Output 3 10 2 2 2" xfId="27967" xr:uid="{07CDBA83-E6B4-4C89-B458-4B851CA3A1B6}"/>
    <cellStyle name="Output 3 10 2 3" xfId="27968" xr:uid="{B731C054-B649-41FE-9DF0-A60D5B530D60}"/>
    <cellStyle name="Output 3 10 3" xfId="27969" xr:uid="{FFAA64BE-E521-4CF9-8CC3-2BC875174FD7}"/>
    <cellStyle name="Output 3 10 3 2" xfId="27970" xr:uid="{E8728DE3-1619-4166-89D8-2ED8F20571E7}"/>
    <cellStyle name="Output 3 10 4" xfId="27971" xr:uid="{9AA5BEC0-50AC-40F2-8C66-08E64ED9E0F6}"/>
    <cellStyle name="Output 3 10 5" xfId="27964" xr:uid="{492F09B2-2161-453B-89A8-28ABBF56FF17}"/>
    <cellStyle name="Output 3 11" xfId="6063" xr:uid="{91B7D650-E050-4D3C-8337-D650588F6799}"/>
    <cellStyle name="Output 3 11 2" xfId="27973" xr:uid="{9B4D5591-5F5F-4CE5-A774-00782D1A2B49}"/>
    <cellStyle name="Output 3 11 2 2" xfId="27974" xr:uid="{01A05EA8-FCB8-48A9-A0A2-3571AE49E5B8}"/>
    <cellStyle name="Output 3 11 3" xfId="27975" xr:uid="{F752DB25-AC61-4F82-89EE-041797FD4234}"/>
    <cellStyle name="Output 3 11 4" xfId="27972" xr:uid="{FEF89EEB-0BC1-49CB-8BB0-0624DAF101A6}"/>
    <cellStyle name="Output 3 12" xfId="6241" xr:uid="{780517E1-E9AB-4CF8-AD18-FC96AE8D6CE7}"/>
    <cellStyle name="Output 3 12 2" xfId="27977" xr:uid="{6A279809-4CB5-4459-9833-31C546B50362}"/>
    <cellStyle name="Output 3 12 3" xfId="27976" xr:uid="{E0177F34-68EC-4A0B-93B5-226FDC1E7AFF}"/>
    <cellStyle name="Output 3 13" xfId="27978" xr:uid="{E9DFE9BA-2439-4677-9193-07E6FD8DF88B}"/>
    <cellStyle name="Output 3 13 2" xfId="27979" xr:uid="{7145F128-ED43-4E9F-BCD2-B3E5C9AEF78E}"/>
    <cellStyle name="Output 3 13 2 2" xfId="27980" xr:uid="{C3A36AD2-A3EA-4169-BFD7-B4A0C9D4120E}"/>
    <cellStyle name="Output 3 13 3" xfId="27981" xr:uid="{18230DE7-1B17-40FE-8446-F41625A98915}"/>
    <cellStyle name="Output 3 13 4" xfId="27982" xr:uid="{B37FFEDE-8C5B-40C2-89A5-F82B6D20C4B1}"/>
    <cellStyle name="Output 3 14" xfId="27983" xr:uid="{A3388744-3602-4828-8129-D87FCF8AAE1F}"/>
    <cellStyle name="Output 3 14 2" xfId="27984" xr:uid="{CB0BE8F5-3421-4B24-85F2-5CA0319334E7}"/>
    <cellStyle name="Output 3 14 2 2" xfId="27985" xr:uid="{FE9EF09C-A9F3-4A5C-8557-C2527B1EE684}"/>
    <cellStyle name="Output 3 14 3" xfId="27986" xr:uid="{EEB04040-C964-43B7-AB73-34B16D7270B3}"/>
    <cellStyle name="Output 3 14 4" xfId="27987" xr:uid="{A49D9300-8875-4853-B891-9874E48B27FF}"/>
    <cellStyle name="Output 3 15" xfId="27988" xr:uid="{9DEED826-1EFD-48BC-BCDD-A0CCDB3CBB36}"/>
    <cellStyle name="Output 3 16" xfId="27989" xr:uid="{A94DA5FE-FD3A-4C86-9252-A853A77F124A}"/>
    <cellStyle name="Output 3 17" xfId="27990" xr:uid="{8AF97891-4582-4B38-9A6A-89A2AB419EE8}"/>
    <cellStyle name="Output 3 18" xfId="27991" xr:uid="{0FADE34F-762C-4AE3-9E4A-6A6452AF5D94}"/>
    <cellStyle name="Output 3 2" xfId="3940" xr:uid="{4778F6F4-E2A0-4BBD-B8C0-1E437582BD58}"/>
    <cellStyle name="Output 3 2 10" xfId="7703" xr:uid="{5C5F2D9D-31E6-42D2-B814-A85A05DA6DD8}"/>
    <cellStyle name="Output 3 2 2" xfId="3941" xr:uid="{533A06B3-4BE1-4528-94D5-ACC39EB44118}"/>
    <cellStyle name="Output 3 2 2 2" xfId="27993" xr:uid="{99DFD5EB-FAEE-4B59-B155-5833CFCC0135}"/>
    <cellStyle name="Output 3 2 2 2 2" xfId="27994" xr:uid="{10D5BBBB-7F63-4200-B09E-0462134B0198}"/>
    <cellStyle name="Output 3 2 2 3" xfId="27995" xr:uid="{4DA2249B-F763-4AA0-906F-3422C06364DB}"/>
    <cellStyle name="Output 3 2 2 4" xfId="27992" xr:uid="{8C6206CB-74AA-4165-AF82-E61C844A7514}"/>
    <cellStyle name="Output 3 2 3" xfId="27996" xr:uid="{EEC1A23D-5125-48CB-A04A-AA23BFCCEE79}"/>
    <cellStyle name="Output 3 2 3 2" xfId="27997" xr:uid="{7E8FA8B9-02AE-432A-88B8-2CE57524B55F}"/>
    <cellStyle name="Output 3 2 4" xfId="27998" xr:uid="{E5C7078C-CC7B-4C21-8B9F-8B9628A84382}"/>
    <cellStyle name="Output 3 2 4 2" xfId="27999" xr:uid="{A9FBD0C0-D407-4964-8775-E7FDDEB22458}"/>
    <cellStyle name="Output 3 2 5" xfId="28000" xr:uid="{CF156768-9DCA-495E-B720-E55D43C2D354}"/>
    <cellStyle name="Output 3 2 5 2" xfId="28001" xr:uid="{1F9D911E-C7E6-41BA-8CC4-B493F2147681}"/>
    <cellStyle name="Output 3 2 6" xfId="28002" xr:uid="{8ECAD9E7-C308-4DB2-9F88-A9028FED375D}"/>
    <cellStyle name="Output 3 2 7" xfId="28003" xr:uid="{D1DE0A9A-21D0-4570-9B40-B683AFD3E105}"/>
    <cellStyle name="Output 3 2 8" xfId="28004" xr:uid="{6D5273A7-424F-4C8D-9C43-A41D642C5739}"/>
    <cellStyle name="Output 3 2 9" xfId="28005" xr:uid="{A413F33D-B553-44C0-9AD5-16E5AE19A52E}"/>
    <cellStyle name="Output 3 3" xfId="3942" xr:uid="{70101A0C-FA59-4C17-9C3D-FF0E5675E9CE}"/>
    <cellStyle name="Output 3 3 10" xfId="7704" xr:uid="{7FC4E4BF-E427-46E8-A3D9-51FA679124A9}"/>
    <cellStyle name="Output 3 3 2" xfId="3943" xr:uid="{0BBB9BD8-9833-46D0-A1FA-ACE339C97AE5}"/>
    <cellStyle name="Output 3 3 2 2" xfId="28007" xr:uid="{CE0DAE04-A6F1-491E-AC5A-BF7628AD9C72}"/>
    <cellStyle name="Output 3 3 2 2 2" xfId="28008" xr:uid="{8E2CF8A4-38AD-4ACE-BCEE-4F250F39C761}"/>
    <cellStyle name="Output 3 3 2 3" xfId="28009" xr:uid="{93472797-0748-42E0-AB0A-72299DB1011A}"/>
    <cellStyle name="Output 3 3 2 4" xfId="28006" xr:uid="{423AF733-DB99-4257-A10E-2996894D5EF2}"/>
    <cellStyle name="Output 3 3 3" xfId="28010" xr:uid="{62796A87-0F20-46B9-AFCD-33EF769E6EB9}"/>
    <cellStyle name="Output 3 3 3 2" xfId="28011" xr:uid="{57431A2A-502C-471D-9046-D9582AA104CD}"/>
    <cellStyle name="Output 3 3 4" xfId="28012" xr:uid="{9CAC85BC-D5F5-40EE-AD8E-C36A29B15842}"/>
    <cellStyle name="Output 3 3 4 2" xfId="28013" xr:uid="{708DFFB3-42BF-4D76-96EC-CF336B3257CB}"/>
    <cellStyle name="Output 3 3 5" xfId="28014" xr:uid="{D9C0E578-F9AF-420B-ABBF-5C33AAE91CA7}"/>
    <cellStyle name="Output 3 3 5 2" xfId="28015" xr:uid="{5E00BC57-B71E-4B12-BA70-95131DFAFBAB}"/>
    <cellStyle name="Output 3 3 6" xfId="28016" xr:uid="{7BFCBACF-12FF-4A33-A8A2-D1D163EEE3E4}"/>
    <cellStyle name="Output 3 3 7" xfId="28017" xr:uid="{D0AB9D2C-27C6-40AB-93B6-92F0FCA50B51}"/>
    <cellStyle name="Output 3 3 8" xfId="28018" xr:uid="{53ECCC11-7E54-469D-A06D-43C09A0DDEBF}"/>
    <cellStyle name="Output 3 3 9" xfId="28019" xr:uid="{10D332FA-8033-48CC-A82A-95533EA8C945}"/>
    <cellStyle name="Output 3 4" xfId="3944" xr:uid="{3ADCD552-2FCB-4E7F-8474-6703C1117E10}"/>
    <cellStyle name="Output 3 4 10" xfId="7705" xr:uid="{E8DD73C7-2C71-466D-9573-919B111B30D2}"/>
    <cellStyle name="Output 3 4 2" xfId="3945" xr:uid="{0B66F1C0-3B76-45DF-AE43-4FAF410C5AA6}"/>
    <cellStyle name="Output 3 4 2 2" xfId="28021" xr:uid="{92636E22-116A-4E97-A250-D36BE7EC8D8B}"/>
    <cellStyle name="Output 3 4 2 2 2" xfId="28022" xr:uid="{F2E8FE65-6F73-4386-90A5-7397459427CD}"/>
    <cellStyle name="Output 3 4 2 3" xfId="28023" xr:uid="{C258A799-F347-42B3-BE01-3023CE53D8FE}"/>
    <cellStyle name="Output 3 4 2 4" xfId="28020" xr:uid="{D15FDEB7-66AB-48FD-A6C0-967B1894CD44}"/>
    <cellStyle name="Output 3 4 3" xfId="28024" xr:uid="{02F411B9-8CB6-4994-8CC9-6093F1152180}"/>
    <cellStyle name="Output 3 4 3 2" xfId="28025" xr:uid="{5AF79F4D-7FFF-4F29-A159-5F2185F4E455}"/>
    <cellStyle name="Output 3 4 4" xfId="28026" xr:uid="{64E56EE8-55B7-492E-8183-18EB434E2797}"/>
    <cellStyle name="Output 3 4 4 2" xfId="28027" xr:uid="{049CDC1A-DCBE-4627-B8C5-6895AB407E97}"/>
    <cellStyle name="Output 3 4 5" xfId="28028" xr:uid="{4EC8AEA8-B727-4026-85F0-AF8E50FB8BE0}"/>
    <cellStyle name="Output 3 4 5 2" xfId="28029" xr:uid="{003E4D74-4864-466A-B889-D886352385B2}"/>
    <cellStyle name="Output 3 4 6" xfId="28030" xr:uid="{A022EA70-09B1-4580-8C10-2F611505AC87}"/>
    <cellStyle name="Output 3 4 7" xfId="28031" xr:uid="{A3F067F2-754D-4FEB-81B0-4FE13F5A8673}"/>
    <cellStyle name="Output 3 4 8" xfId="28032" xr:uid="{57A43D0D-6FF5-4A52-8E59-F23448D62BE1}"/>
    <cellStyle name="Output 3 4 9" xfId="28033" xr:uid="{129EECFB-20FF-4D6A-A5EB-03B90B8F04B9}"/>
    <cellStyle name="Output 3 5" xfId="3946" xr:uid="{102011BB-8553-4E48-AF89-887FCFA71E5D}"/>
    <cellStyle name="Output 3 5 10" xfId="7706" xr:uid="{F9E05A82-B19E-4D0E-B3FA-6D2A1838325A}"/>
    <cellStyle name="Output 3 5 2" xfId="3947" xr:uid="{C7EE9FC6-9990-4004-970C-245F6D174F65}"/>
    <cellStyle name="Output 3 5 2 2" xfId="28035" xr:uid="{11EF7429-2552-40FE-883A-ABC51388D56C}"/>
    <cellStyle name="Output 3 5 2 2 2" xfId="28036" xr:uid="{90DACE9F-FB32-42E7-9D75-A3A9E4E3D346}"/>
    <cellStyle name="Output 3 5 2 3" xfId="28037" xr:uid="{3575CED4-8AF6-464C-9D64-61E038A06AB5}"/>
    <cellStyle name="Output 3 5 2 4" xfId="28034" xr:uid="{BAD16BF0-4E9C-4114-9CB1-BCBD796A27FE}"/>
    <cellStyle name="Output 3 5 3" xfId="28038" xr:uid="{5725096F-5A3F-4A68-BDE6-A9861C7CC2AA}"/>
    <cellStyle name="Output 3 5 3 2" xfId="28039" xr:uid="{CB4F02C2-A160-45FA-AF3B-36B2D94D3912}"/>
    <cellStyle name="Output 3 5 4" xfId="28040" xr:uid="{665D9529-1C00-4866-BD1B-C868E03DE07F}"/>
    <cellStyle name="Output 3 5 4 2" xfId="28041" xr:uid="{85B3E898-2323-4A29-B624-AE95F981FD0B}"/>
    <cellStyle name="Output 3 5 5" xfId="28042" xr:uid="{FE227CEC-8521-4678-8970-C29DD007A990}"/>
    <cellStyle name="Output 3 5 5 2" xfId="28043" xr:uid="{07A9DEC2-E3E2-4BAB-AAC7-AE54B5E85313}"/>
    <cellStyle name="Output 3 5 6" xfId="28044" xr:uid="{9BB90CFF-0439-4E35-B9FE-70ADE4EB0451}"/>
    <cellStyle name="Output 3 5 7" xfId="28045" xr:uid="{A689553D-42D5-41E1-A4DB-C058F567B8FC}"/>
    <cellStyle name="Output 3 5 8" xfId="28046" xr:uid="{672620B3-F29B-4C21-B581-F23F0AF8B050}"/>
    <cellStyle name="Output 3 5 9" xfId="28047" xr:uid="{32C4ECF6-9415-4136-955A-61C37B238966}"/>
    <cellStyle name="Output 3 6" xfId="3948" xr:uid="{8022412B-EBBC-4B20-B803-5B43473EDAF2}"/>
    <cellStyle name="Output 3 6 10" xfId="7707" xr:uid="{8949E4A9-3181-4004-AA8B-321F5F809321}"/>
    <cellStyle name="Output 3 6 2" xfId="3949" xr:uid="{3ECF5272-0152-48F8-BC81-25A2C0CCA7D7}"/>
    <cellStyle name="Output 3 6 2 2" xfId="28049" xr:uid="{6A0B8461-880D-469A-AD1D-51AD008400E8}"/>
    <cellStyle name="Output 3 6 2 2 2" xfId="28050" xr:uid="{3E93E87D-2630-430B-8DA8-10A1D6290EE7}"/>
    <cellStyle name="Output 3 6 2 3" xfId="28051" xr:uid="{077F9DBB-666B-438C-9F8C-21A5F26B31C0}"/>
    <cellStyle name="Output 3 6 2 4" xfId="28048" xr:uid="{5564C448-2113-4EFD-A500-833408057FA5}"/>
    <cellStyle name="Output 3 6 3" xfId="28052" xr:uid="{56846E18-2873-48B6-BE7B-B2FAA02658F0}"/>
    <cellStyle name="Output 3 6 3 2" xfId="28053" xr:uid="{D9E2AD9B-0DF5-49C5-9C36-912DC9EFF562}"/>
    <cellStyle name="Output 3 6 4" xfId="28054" xr:uid="{5A99100C-BE9C-4F37-B98F-F41A1D881406}"/>
    <cellStyle name="Output 3 6 4 2" xfId="28055" xr:uid="{F02387AD-92AF-44FA-AEB0-5C65A9A26467}"/>
    <cellStyle name="Output 3 6 5" xfId="28056" xr:uid="{AE21B22C-7E64-4035-A637-BD3DE92C0F5D}"/>
    <cellStyle name="Output 3 6 5 2" xfId="28057" xr:uid="{C6CA9657-1DAC-4076-BF8E-FD8765D06911}"/>
    <cellStyle name="Output 3 6 6" xfId="28058" xr:uid="{27671FED-A700-4198-990D-A721C2FEFC5C}"/>
    <cellStyle name="Output 3 6 7" xfId="28059" xr:uid="{1DB4BA81-8683-465D-9291-1525295FCF02}"/>
    <cellStyle name="Output 3 6 8" xfId="28060" xr:uid="{D750361D-2427-4621-9117-1C30FF51F2C8}"/>
    <cellStyle name="Output 3 6 9" xfId="28061" xr:uid="{6D4A5B3B-D34D-4F98-B046-B4F99404D912}"/>
    <cellStyle name="Output 3 7" xfId="3950" xr:uid="{89CCF807-B9DC-4BE9-9E77-AC0FD32978EA}"/>
    <cellStyle name="Output 3 7 10" xfId="7708" xr:uid="{E322B2EC-EB53-4F1C-B2B9-4E38C138C8C1}"/>
    <cellStyle name="Output 3 7 2" xfId="3951" xr:uid="{8D15E952-6175-4906-8DAC-EB9910ACEB37}"/>
    <cellStyle name="Output 3 7 2 2" xfId="28063" xr:uid="{18792D39-DDF5-46A5-B15A-332A643C1F9F}"/>
    <cellStyle name="Output 3 7 2 2 2" xfId="28064" xr:uid="{55D8FA74-2FEF-46CD-8428-D6BA0C60B21F}"/>
    <cellStyle name="Output 3 7 2 3" xfId="28065" xr:uid="{6A970C47-1542-425A-8657-691B13EDCFCC}"/>
    <cellStyle name="Output 3 7 2 4" xfId="28062" xr:uid="{70C05E52-4564-4CC9-9FB0-7906FC5AF97E}"/>
    <cellStyle name="Output 3 7 3" xfId="28066" xr:uid="{4ED36E94-D1D9-4CA6-9DBF-DB280408C3D5}"/>
    <cellStyle name="Output 3 7 3 2" xfId="28067" xr:uid="{04D1EAF6-0597-4883-B51A-5F0DEC51C681}"/>
    <cellStyle name="Output 3 7 4" xfId="28068" xr:uid="{A2D69718-55F3-4427-B568-A81157B18B8B}"/>
    <cellStyle name="Output 3 7 4 2" xfId="28069" xr:uid="{6EF0E7AF-A7EB-4573-8341-71F029E224AE}"/>
    <cellStyle name="Output 3 7 5" xfId="28070" xr:uid="{976FBF1A-4756-481B-826C-D01F56400F2D}"/>
    <cellStyle name="Output 3 7 5 2" xfId="28071" xr:uid="{3DF5DFB1-18A0-4A05-8F9A-78590CD1ED29}"/>
    <cellStyle name="Output 3 7 6" xfId="28072" xr:uid="{036E9762-E9CD-4FB7-A4F8-E2470B6B829C}"/>
    <cellStyle name="Output 3 7 7" xfId="28073" xr:uid="{CD115F0E-86EE-4BC7-81D1-94EE1BA245BF}"/>
    <cellStyle name="Output 3 7 8" xfId="28074" xr:uid="{4D1C2730-7D7A-4706-B794-1C674308B742}"/>
    <cellStyle name="Output 3 7 9" xfId="28075" xr:uid="{C1C0DDE4-401F-4B16-92A3-D8FC4A2A3D30}"/>
    <cellStyle name="Output 3 8" xfId="3952" xr:uid="{5A85E9CA-CACA-4C3A-A7F2-E958D83C2C60}"/>
    <cellStyle name="Output 3 8 2" xfId="28077" xr:uid="{C7A75A51-00EA-4DA6-8DCE-FB722FF880D4}"/>
    <cellStyle name="Output 3 8 2 2" xfId="28078" xr:uid="{AF22C3BF-1372-488E-A3BB-8AE352DEE754}"/>
    <cellStyle name="Output 3 8 2 2 2" xfId="28079" xr:uid="{0140DD09-BED2-4050-A7CA-485E50C945C4}"/>
    <cellStyle name="Output 3 8 2 3" xfId="28080" xr:uid="{1EA0156E-B37C-40F4-AE6A-A4A0573D9157}"/>
    <cellStyle name="Output 3 8 3" xfId="28081" xr:uid="{B1BB3198-A2A2-4F8E-8A50-75C5A7D7613D}"/>
    <cellStyle name="Output 3 8 3 2" xfId="28082" xr:uid="{B045020C-5C2E-4F85-8102-F03569BC7F60}"/>
    <cellStyle name="Output 3 8 4" xfId="28083" xr:uid="{63CB2784-24DB-4758-BBA0-6602FC09B7F3}"/>
    <cellStyle name="Output 3 8 5" xfId="28076" xr:uid="{95636628-93F3-41CA-880C-28754C4E39A4}"/>
    <cellStyle name="Output 3 9" xfId="5482" xr:uid="{151A914C-33EF-4B8A-91C1-45469F599D32}"/>
    <cellStyle name="Output 3 9 2" xfId="28085" xr:uid="{B9183935-52E6-4F42-BD33-9EA4E8B8B35A}"/>
    <cellStyle name="Output 3 9 2 2" xfId="28086" xr:uid="{95A3FC62-AE21-43F8-8CE9-5750CF1533F7}"/>
    <cellStyle name="Output 3 9 3" xfId="28087" xr:uid="{A105EECA-54F0-4F29-96C5-618EBE68D039}"/>
    <cellStyle name="Output 3 9 4" xfId="28084" xr:uid="{A5630252-253A-484E-86C0-02A8FE4ECF7D}"/>
    <cellStyle name="Output 30" xfId="3953" xr:uid="{DC1854A4-8EC8-4612-958C-BDE0C140A8DB}"/>
    <cellStyle name="Output 30 2" xfId="3954" xr:uid="{7477DD9C-FB2F-4355-B02E-82A092C6DF31}"/>
    <cellStyle name="Output 30 2 2" xfId="28089" xr:uid="{BDABF421-BF66-41EA-B3C3-7482C4B259A0}"/>
    <cellStyle name="Output 30 2 3" xfId="28088" xr:uid="{C5818B5C-B6E7-4703-9778-7908828B0C6D}"/>
    <cellStyle name="Output 30 3" xfId="28090" xr:uid="{CDFDE9BA-CA8D-44FE-85D7-3F05BE30DEBD}"/>
    <cellStyle name="Output 30 3 2" xfId="28091" xr:uid="{DE26F71E-0D85-4754-86D7-F077038EC9CE}"/>
    <cellStyle name="Output 30 4" xfId="28092" xr:uid="{15B5BA62-BD3E-444E-A201-AA8FB74ED192}"/>
    <cellStyle name="Output 30 4 2" xfId="28093" xr:uid="{8FA71504-4C4E-4573-81B1-913836CA3852}"/>
    <cellStyle name="Output 30 5" xfId="28094" xr:uid="{3719E56E-E7B3-4CD8-935E-9C879D080D65}"/>
    <cellStyle name="Output 30 6" xfId="28095" xr:uid="{8B3AFAF1-67D2-4C58-8EC1-9B86EAB1D67F}"/>
    <cellStyle name="Output 30 7" xfId="28096" xr:uid="{82E2347A-E592-4705-8EC7-9C76BFA384A3}"/>
    <cellStyle name="Output 30 8" xfId="28097" xr:uid="{12AEC41A-9D85-41AE-BE89-BAC9F6D74B77}"/>
    <cellStyle name="Output 30 9" xfId="7709" xr:uid="{00737EE5-2C0B-42BD-B78D-978D641EA18D}"/>
    <cellStyle name="Output 31" xfId="3955" xr:uid="{66AAA3BB-EC4F-4348-A863-C5149BA46E7A}"/>
    <cellStyle name="Output 31 2" xfId="3956" xr:uid="{0D91E5CF-58A1-453F-BC5A-B71DB17DF9EB}"/>
    <cellStyle name="Output 31 2 2" xfId="28099" xr:uid="{E9EB6021-87BF-4B0E-B0BD-15140A2BF86A}"/>
    <cellStyle name="Output 31 2 3" xfId="28098" xr:uid="{59F67799-10BE-43D3-B4EC-68F1E99A7B13}"/>
    <cellStyle name="Output 31 3" xfId="28100" xr:uid="{542A0F90-E515-4FC1-86EE-38877DAFD55E}"/>
    <cellStyle name="Output 31 3 2" xfId="28101" xr:uid="{1725154D-A08D-41DB-B7CF-0FD012D8A646}"/>
    <cellStyle name="Output 31 4" xfId="28102" xr:uid="{2DE0AD0A-0579-4497-80D0-26493B29BE7B}"/>
    <cellStyle name="Output 31 4 2" xfId="28103" xr:uid="{77952E65-36BD-4E3B-8855-9731423FC1A0}"/>
    <cellStyle name="Output 31 5" xfId="28104" xr:uid="{3236F749-5B03-433B-9016-0EF1801E524C}"/>
    <cellStyle name="Output 31 6" xfId="28105" xr:uid="{5C0C1834-ECA6-4EAB-9147-C57EE548F307}"/>
    <cellStyle name="Output 31 7" xfId="28106" xr:uid="{55DF4D01-DCEA-4636-8663-B8B52CE42A41}"/>
    <cellStyle name="Output 31 8" xfId="28107" xr:uid="{4DAD117A-D4D0-49B1-9C1E-DE94E555F1E0}"/>
    <cellStyle name="Output 31 9" xfId="7710" xr:uid="{CFE54508-F226-4FE9-A3BD-D3FCC284C715}"/>
    <cellStyle name="Output 32" xfId="3957" xr:uid="{AF9ECD40-F3B2-4952-AD35-49FB68B81744}"/>
    <cellStyle name="Output 32 2" xfId="3958" xr:uid="{DFB325DC-CE54-4776-97CB-329372256981}"/>
    <cellStyle name="Output 32 2 2" xfId="28109" xr:uid="{5B81C964-512C-4AEB-AA01-46C12CEBDF9A}"/>
    <cellStyle name="Output 32 2 3" xfId="28108" xr:uid="{6B04DFEB-45F4-4DDE-9A94-4F9144216B8F}"/>
    <cellStyle name="Output 32 3" xfId="28110" xr:uid="{4DCA3229-B912-48B3-91A8-375CCAFBC9BD}"/>
    <cellStyle name="Output 32 3 2" xfId="28111" xr:uid="{3C5C4E9F-B7F6-40CB-B77E-B05630F95DCB}"/>
    <cellStyle name="Output 32 4" xfId="28112" xr:uid="{F67531B7-E96D-49B9-B8DA-9A1A5D016F35}"/>
    <cellStyle name="Output 32 4 2" xfId="28113" xr:uid="{8309AD12-BCC4-42BB-9AE7-D577F12EDD81}"/>
    <cellStyle name="Output 32 5" xfId="28114" xr:uid="{B25B4FC5-B1AA-449C-A33D-B06F2CFEBB94}"/>
    <cellStyle name="Output 32 6" xfId="28115" xr:uid="{DCE75932-11E7-4C0B-8A71-18E62F7AD653}"/>
    <cellStyle name="Output 32 7" xfId="28116" xr:uid="{599BEE68-BD78-442C-B645-4B5D800AC0B2}"/>
    <cellStyle name="Output 32 8" xfId="28117" xr:uid="{85B323E4-A48C-4423-9D96-E3FA36D00494}"/>
    <cellStyle name="Output 32 9" xfId="7711" xr:uid="{F928D3B9-A94C-4214-B05D-87186AAB7B86}"/>
    <cellStyle name="Output 33" xfId="3959" xr:uid="{EF12C7BF-431F-4ACC-87A8-15CA2DC999FB}"/>
    <cellStyle name="Output 33 2" xfId="3960" xr:uid="{37AB2DA6-E908-46AF-B2FB-E5E8A4E86575}"/>
    <cellStyle name="Output 33 2 2" xfId="28119" xr:uid="{F6852B5A-4590-4C34-94BB-D16DBFCB0910}"/>
    <cellStyle name="Output 33 2 3" xfId="28118" xr:uid="{BA778E85-7A95-4FEC-9C95-570799F6B3F4}"/>
    <cellStyle name="Output 33 3" xfId="28120" xr:uid="{43F9490D-2B80-4A76-A053-6CD0AE6CE1D2}"/>
    <cellStyle name="Output 33 3 2" xfId="28121" xr:uid="{C13D4064-A281-4FD7-AAE9-28B677FC8D01}"/>
    <cellStyle name="Output 33 4" xfId="28122" xr:uid="{229DC1F3-4768-4893-A6B1-864B86D127F2}"/>
    <cellStyle name="Output 33 4 2" xfId="28123" xr:uid="{F755C8AD-45A4-42B1-8DB3-717DE91309D5}"/>
    <cellStyle name="Output 33 5" xfId="28124" xr:uid="{9DBE7589-4064-4937-AD21-0A34E2CC5F59}"/>
    <cellStyle name="Output 33 6" xfId="28125" xr:uid="{9D6FF656-4BB7-468E-95DE-E0355347EC96}"/>
    <cellStyle name="Output 33 7" xfId="28126" xr:uid="{0217DA8C-BF82-4B8F-B7E9-690FB40E69F9}"/>
    <cellStyle name="Output 33 8" xfId="28127" xr:uid="{B3D2A434-DA1F-4B84-B9CE-2C3CEB891201}"/>
    <cellStyle name="Output 33 9" xfId="7712" xr:uid="{05B558E2-385E-4B42-A75D-5FBE508605BD}"/>
    <cellStyle name="Output 34" xfId="3961" xr:uid="{BDDBB313-225B-4444-B04B-37D75AA21CCE}"/>
    <cellStyle name="Output 34 2" xfId="3962" xr:uid="{4F6392F0-1ACF-49CB-B328-F4EFC85DDF6C}"/>
    <cellStyle name="Output 34 2 2" xfId="28129" xr:uid="{28D73C66-EE56-4908-95C7-9B37B76E6DF4}"/>
    <cellStyle name="Output 34 2 3" xfId="28128" xr:uid="{06F6B4EC-DF35-4DF4-A9E6-412FB38C1FCD}"/>
    <cellStyle name="Output 34 3" xfId="28130" xr:uid="{4F71C3DA-FF42-4279-B752-85ABAB9D7660}"/>
    <cellStyle name="Output 34 3 2" xfId="28131" xr:uid="{33186A57-D1A9-4483-9BAB-074207DB2FA5}"/>
    <cellStyle name="Output 34 4" xfId="28132" xr:uid="{7145B6F1-09B9-46FA-9278-5F4B3B60C9C2}"/>
    <cellStyle name="Output 34 5" xfId="28133" xr:uid="{3A5D19F0-AAF4-4B12-9779-A6756F5CB2EA}"/>
    <cellStyle name="Output 34 6" xfId="28134" xr:uid="{6D9B7981-654D-4DFA-B28A-D999078EFF3B}"/>
    <cellStyle name="Output 34 7" xfId="28135" xr:uid="{8C13442E-4B8D-40A1-99A1-5B67DDE24C29}"/>
    <cellStyle name="Output 34 8" xfId="7713" xr:uid="{312D19F8-4CC9-4502-8C4C-F3D1AC96E67A}"/>
    <cellStyle name="Output 35" xfId="3963" xr:uid="{F17862E6-DA1B-4CE9-A59A-1F86779302C9}"/>
    <cellStyle name="Output 35 2" xfId="3964" xr:uid="{61872215-BB68-4CCA-B905-E2BB16A64293}"/>
    <cellStyle name="Output 35 2 2" xfId="28137" xr:uid="{CB6E3A0B-D247-42EF-9FB0-7F2F56E17048}"/>
    <cellStyle name="Output 35 2 3" xfId="28136" xr:uid="{49764D2F-69DD-41CE-ADF6-6F1470659B7A}"/>
    <cellStyle name="Output 35 3" xfId="28138" xr:uid="{E7605ED9-A76C-46E5-BA5B-64B37383620B}"/>
    <cellStyle name="Output 35 4" xfId="28139" xr:uid="{09085CFD-5D18-4032-AB91-5A6D989EA776}"/>
    <cellStyle name="Output 35 5" xfId="28140" xr:uid="{03502CC8-E4F9-4803-A625-C0D731F242CF}"/>
    <cellStyle name="Output 35 6" xfId="28141" xr:uid="{0C3A7116-D284-4692-AAFE-C2B5249ED17E}"/>
    <cellStyle name="Output 35 7" xfId="7714" xr:uid="{F0A2460A-0FA8-47F1-8FAE-0D7CFA64B7B6}"/>
    <cellStyle name="Output 36" xfId="3965" xr:uid="{A29D1CD1-FD84-4380-B910-1E7EDE17BC72}"/>
    <cellStyle name="Output 36 2" xfId="3966" xr:uid="{215FC43F-5AE0-438B-93CC-21D05CAF9246}"/>
    <cellStyle name="Output 36 2 2" xfId="28143" xr:uid="{C82606EA-3238-47DE-A9E0-B87287D132BE}"/>
    <cellStyle name="Output 36 2 3" xfId="28142" xr:uid="{EBF2CE7E-C123-472A-8D43-F47B1CBED345}"/>
    <cellStyle name="Output 36 3" xfId="28144" xr:uid="{93BD9EFC-8635-4536-8DF4-ED43548FA9F6}"/>
    <cellStyle name="Output 36 4" xfId="28145" xr:uid="{A17C8925-2736-403C-8342-91BC52FE38E5}"/>
    <cellStyle name="Output 36 5" xfId="28146" xr:uid="{CE19B953-A6A6-4247-83F3-53C0746E37AB}"/>
    <cellStyle name="Output 36 6" xfId="28147" xr:uid="{5581E78D-7E91-4DDF-AD9F-C88CE297DC33}"/>
    <cellStyle name="Output 36 7" xfId="7715" xr:uid="{11F6B814-66F1-4C46-AC2A-956F5BB4196F}"/>
    <cellStyle name="Output 37" xfId="3967" xr:uid="{9211775F-F64B-4C36-98F4-95981DBF9E80}"/>
    <cellStyle name="Output 37 2" xfId="3968" xr:uid="{3921031F-147C-4510-8967-7C9E206BFE53}"/>
    <cellStyle name="Output 37 2 2" xfId="28149" xr:uid="{7675F4B3-DEF6-4C2F-B6DC-2F17EBA68C65}"/>
    <cellStyle name="Output 37 2 3" xfId="28148" xr:uid="{4CC1B0C9-DE03-402A-9FCF-E467025D6490}"/>
    <cellStyle name="Output 37 3" xfId="28150" xr:uid="{61BF4C5D-6DB4-49BA-A068-4BD1D5EA997B}"/>
    <cellStyle name="Output 37 4" xfId="28151" xr:uid="{A39E5B0D-8134-4DF9-9B96-B022E60C81B6}"/>
    <cellStyle name="Output 37 5" xfId="28152" xr:uid="{45F767AA-340B-48C5-AEDE-2B2B7E5E1DA0}"/>
    <cellStyle name="Output 37 6" xfId="28153" xr:uid="{C3811378-4A66-49C5-A422-A41DDC72720C}"/>
    <cellStyle name="Output 37 7" xfId="7716" xr:uid="{608CDBB9-13A3-4FA1-8B1F-7185F7E7A83E}"/>
    <cellStyle name="Output 38" xfId="3969" xr:uid="{94A23104-AEC6-4108-91D5-AEE22539C274}"/>
    <cellStyle name="Output 38 2" xfId="3970" xr:uid="{C00F6828-7975-4703-918E-C1F00D2BDF8A}"/>
    <cellStyle name="Output 38 2 2" xfId="28155" xr:uid="{15042F83-FC18-4049-BDB7-957797E868DD}"/>
    <cellStyle name="Output 38 2 3" xfId="28154" xr:uid="{8D60C297-E600-4F09-B93B-50F8F45FFA0B}"/>
    <cellStyle name="Output 38 3" xfId="28156" xr:uid="{87B786F9-CFCE-4945-BAD6-110E2A17822D}"/>
    <cellStyle name="Output 38 4" xfId="28157" xr:uid="{FE02C22C-8BF2-42D6-BBBC-ED5C27EDF3F8}"/>
    <cellStyle name="Output 38 5" xfId="28158" xr:uid="{A23026B8-27EC-472B-8FBD-8291BB740FD5}"/>
    <cellStyle name="Output 38 6" xfId="28159" xr:uid="{8F4C3ED7-8714-48B8-B3C0-69AC96D8D112}"/>
    <cellStyle name="Output 38 7" xfId="7717" xr:uid="{8DA39F47-6FCE-4D00-9BB0-28D37867540A}"/>
    <cellStyle name="Output 39" xfId="3971" xr:uid="{FDE8D73F-39AC-4964-900E-0AEFB7501342}"/>
    <cellStyle name="Output 39 2" xfId="3972" xr:uid="{94238CD9-F954-43D9-9E28-328ECFA4835B}"/>
    <cellStyle name="Output 39 2 2" xfId="28161" xr:uid="{2CD4F239-615D-4E0E-85CA-152B0A89C813}"/>
    <cellStyle name="Output 39 2 3" xfId="28160" xr:uid="{303953BB-B191-41F7-A70E-9C8FE3920C3B}"/>
    <cellStyle name="Output 39 3" xfId="28162" xr:uid="{9B4DF326-2CF9-4E93-816F-0817B56634B3}"/>
    <cellStyle name="Output 39 4" xfId="28163" xr:uid="{39C6F742-FA94-451E-ADA3-BB0AA77A585A}"/>
    <cellStyle name="Output 39 5" xfId="28164" xr:uid="{60CBEB1E-7F7E-478D-9289-413914AF96A7}"/>
    <cellStyle name="Output 39 6" xfId="28165" xr:uid="{2BED1C86-8054-48A0-826D-CD9149FAA8B7}"/>
    <cellStyle name="Output 39 7" xfId="7718" xr:uid="{58D4BF88-C9E5-47BD-8D1A-807744E23DBE}"/>
    <cellStyle name="Output 4" xfId="3973" xr:uid="{B8EDA466-07AC-48D9-88E3-9310EBA3DC9B}"/>
    <cellStyle name="Output 4 10" xfId="5678" xr:uid="{9CA41DF1-DD45-46B5-9E5B-71675AD12BDF}"/>
    <cellStyle name="Output 4 10 2" xfId="28167" xr:uid="{5131E6D5-E3BE-42FF-AC73-F1221457F81C}"/>
    <cellStyle name="Output 4 10 2 2" xfId="28168" xr:uid="{8F2AA20D-3C03-4AA2-9A88-09779077588A}"/>
    <cellStyle name="Output 4 10 2 2 2" xfId="28169" xr:uid="{CCB2AE3F-76E5-4939-939F-37E999FFB191}"/>
    <cellStyle name="Output 4 10 2 3" xfId="28170" xr:uid="{F96ADCB7-46C7-45AD-8700-DAECBAFB89F3}"/>
    <cellStyle name="Output 4 10 3" xfId="28171" xr:uid="{8B53A702-03AA-4DD4-99B9-9E09F79F58C6}"/>
    <cellStyle name="Output 4 10 3 2" xfId="28172" xr:uid="{4D79218F-15A7-4879-886F-AE86EA0BB8D2}"/>
    <cellStyle name="Output 4 10 4" xfId="28173" xr:uid="{8397B4D6-DB1E-4B02-8D9C-F56CEEA6682E}"/>
    <cellStyle name="Output 4 10 5" xfId="28166" xr:uid="{DD2061DB-F82C-4540-877D-625F7B5917B1}"/>
    <cellStyle name="Output 4 11" xfId="6064" xr:uid="{83EDFE31-EE08-4659-B850-AF3A0D9F4692}"/>
    <cellStyle name="Output 4 11 2" xfId="28175" xr:uid="{29F7B478-0B40-40A3-BBE9-2A7A7A0820EA}"/>
    <cellStyle name="Output 4 11 3" xfId="28174" xr:uid="{C60E7D9C-17E6-47C5-98F0-7F7AF7C35C62}"/>
    <cellStyle name="Output 4 12" xfId="6242" xr:uid="{29EBA546-9247-4C91-8F66-65ABFC299E68}"/>
    <cellStyle name="Output 4 12 2" xfId="28177" xr:uid="{31DF48FB-C1B1-449F-A019-C3CB92365488}"/>
    <cellStyle name="Output 4 12 3" xfId="28176" xr:uid="{BC729119-159F-49F6-984E-0716EC2260BC}"/>
    <cellStyle name="Output 4 13" xfId="28178" xr:uid="{B06C4337-715D-4238-9F5A-687BDBC806DA}"/>
    <cellStyle name="Output 4 13 2" xfId="28179" xr:uid="{63768AB6-7B8D-4FD6-AA7B-D6554E2BB90A}"/>
    <cellStyle name="Output 4 14" xfId="28180" xr:uid="{C4C8A81D-E54B-4929-B48C-2127F3F26A23}"/>
    <cellStyle name="Output 4 15" xfId="28181" xr:uid="{AB3FF941-CA4F-413D-981A-3900CDAC17A0}"/>
    <cellStyle name="Output 4 16" xfId="28182" xr:uid="{4631EED6-0638-4979-AA6A-98B8B51A3FFA}"/>
    <cellStyle name="Output 4 17" xfId="28183" xr:uid="{2ECA06AD-2D33-4885-BA6A-E76352810240}"/>
    <cellStyle name="Output 4 2" xfId="3974" xr:uid="{A29D1743-8199-474C-861E-9491F9150C6A}"/>
    <cellStyle name="Output 4 2 10" xfId="7719" xr:uid="{7A554F57-5E8C-4902-B8F6-FD757841DA25}"/>
    <cellStyle name="Output 4 2 2" xfId="3975" xr:uid="{23284167-16BC-412E-BEBC-A8EED5E2A218}"/>
    <cellStyle name="Output 4 2 2 2" xfId="28185" xr:uid="{B39FF02A-C07F-41F8-B476-6C1EDDF942AD}"/>
    <cellStyle name="Output 4 2 2 2 2" xfId="28186" xr:uid="{2C3622CE-1BD1-4EF1-BDF4-B894C99A7971}"/>
    <cellStyle name="Output 4 2 2 3" xfId="28187" xr:uid="{9A8A4D5B-CB23-42A5-915B-7E61545093C7}"/>
    <cellStyle name="Output 4 2 2 4" xfId="28184" xr:uid="{980800D6-918E-41C0-9720-A450B5530289}"/>
    <cellStyle name="Output 4 2 3" xfId="28188" xr:uid="{3FF7F3F0-5FFE-4C98-9AE6-8CA5F01FF83C}"/>
    <cellStyle name="Output 4 2 3 2" xfId="28189" xr:uid="{F789A365-3949-4D13-B668-5C63B5E14C19}"/>
    <cellStyle name="Output 4 2 4" xfId="28190" xr:uid="{4C316C06-848C-4459-AD06-53DC572FE55D}"/>
    <cellStyle name="Output 4 2 4 2" xfId="28191" xr:uid="{E3999D9C-3B85-4A36-8C8C-8929381BDA4C}"/>
    <cellStyle name="Output 4 2 5" xfId="28192" xr:uid="{4CC82176-581E-4FA5-AFBB-C513E7392919}"/>
    <cellStyle name="Output 4 2 5 2" xfId="28193" xr:uid="{B1DB63E1-2E6B-4F20-9047-FC5235BCFE90}"/>
    <cellStyle name="Output 4 2 6" xfId="28194" xr:uid="{69F59CC5-7545-4E26-A617-55D3668FE9FE}"/>
    <cellStyle name="Output 4 2 7" xfId="28195" xr:uid="{E21EEF13-1052-4B90-93CA-5B9E468E4781}"/>
    <cellStyle name="Output 4 2 8" xfId="28196" xr:uid="{6C1477EC-046B-4B45-A4A8-E9D136701DA0}"/>
    <cellStyle name="Output 4 2 9" xfId="28197" xr:uid="{E3A93F02-1108-4E38-881E-9E64A3DC1F3F}"/>
    <cellStyle name="Output 4 3" xfId="3976" xr:uid="{DE0C35D2-8A5B-4DA7-946C-3E4273479845}"/>
    <cellStyle name="Output 4 3 10" xfId="7720" xr:uid="{90468352-4D92-4406-AA33-38B89A4C1D07}"/>
    <cellStyle name="Output 4 3 2" xfId="3977" xr:uid="{3180A51C-0ED5-4FEC-8341-BEAD45F6A462}"/>
    <cellStyle name="Output 4 3 2 2" xfId="28199" xr:uid="{8B65E621-4455-415D-90D9-4AEFB38309B2}"/>
    <cellStyle name="Output 4 3 2 2 2" xfId="28200" xr:uid="{8C1FBFEE-F962-4129-BBC7-74A468171E39}"/>
    <cellStyle name="Output 4 3 2 3" xfId="28201" xr:uid="{FEC874AD-3509-4471-A68E-96773B2640D7}"/>
    <cellStyle name="Output 4 3 2 4" xfId="28198" xr:uid="{53BE4E55-8A28-40FB-B679-6D6DD030ABB9}"/>
    <cellStyle name="Output 4 3 3" xfId="28202" xr:uid="{9339AF6A-E4B9-4806-A9C6-BC30D1EB954E}"/>
    <cellStyle name="Output 4 3 3 2" xfId="28203" xr:uid="{742EBBF3-79A2-4C1E-B51F-2E1A647FC9BD}"/>
    <cellStyle name="Output 4 3 4" xfId="28204" xr:uid="{EBC5277C-ECFC-4AE0-9185-453BA3499377}"/>
    <cellStyle name="Output 4 3 4 2" xfId="28205" xr:uid="{A2CCDCA1-D041-4923-BD17-EF1D06CA767A}"/>
    <cellStyle name="Output 4 3 5" xfId="28206" xr:uid="{D1098799-398E-441C-80F7-E2A6E87BB701}"/>
    <cellStyle name="Output 4 3 5 2" xfId="28207" xr:uid="{6AB50021-F948-4981-8845-15C046134694}"/>
    <cellStyle name="Output 4 3 6" xfId="28208" xr:uid="{A3849FC7-32BD-43A9-829E-191E7C5C8257}"/>
    <cellStyle name="Output 4 3 7" xfId="28209" xr:uid="{BDE65F87-E86F-4F7A-84DF-94082CCDFC46}"/>
    <cellStyle name="Output 4 3 8" xfId="28210" xr:uid="{26BDE4A3-BBA1-4F84-90B2-A5476CE5DC76}"/>
    <cellStyle name="Output 4 3 9" xfId="28211" xr:uid="{E317AB3F-F9FD-41E7-AAAC-15ACEF147B27}"/>
    <cellStyle name="Output 4 4" xfId="3978" xr:uid="{08080819-A24A-443B-A2F2-2F80C6D39277}"/>
    <cellStyle name="Output 4 4 10" xfId="7721" xr:uid="{BBB8DA5F-13C9-457E-8A9A-6F8712155826}"/>
    <cellStyle name="Output 4 4 2" xfId="3979" xr:uid="{F8A2CB23-D4D0-4111-9A76-E42A8825A9BE}"/>
    <cellStyle name="Output 4 4 2 2" xfId="28213" xr:uid="{8B51086F-7787-4B81-980E-88B6B036F314}"/>
    <cellStyle name="Output 4 4 2 2 2" xfId="28214" xr:uid="{002B1814-FF20-411C-A652-7AA7DC4627F3}"/>
    <cellStyle name="Output 4 4 2 3" xfId="28215" xr:uid="{2391205E-3380-49B5-B9DF-6DE2C2782CC6}"/>
    <cellStyle name="Output 4 4 2 4" xfId="28212" xr:uid="{959499FE-4BCC-4714-AF77-7FDE6A767CAB}"/>
    <cellStyle name="Output 4 4 3" xfId="28216" xr:uid="{7FF716DB-4FB5-430F-8259-73FA9161CFE6}"/>
    <cellStyle name="Output 4 4 3 2" xfId="28217" xr:uid="{FD2A8851-4EA2-4898-BD59-F9D6ABA1F45F}"/>
    <cellStyle name="Output 4 4 4" xfId="28218" xr:uid="{449A441C-8229-48D7-97C7-417D428B5784}"/>
    <cellStyle name="Output 4 4 4 2" xfId="28219" xr:uid="{7AAC419D-E81C-467D-9841-7D55F9B07AF3}"/>
    <cellStyle name="Output 4 4 5" xfId="28220" xr:uid="{97EAB85F-2F54-4627-BE7B-4EA54BF806C3}"/>
    <cellStyle name="Output 4 4 5 2" xfId="28221" xr:uid="{A5F97E81-44AE-4767-B54D-09F7BACC0B04}"/>
    <cellStyle name="Output 4 4 6" xfId="28222" xr:uid="{5BCACDB8-0F60-4D30-9CD6-D7DCDDBEC317}"/>
    <cellStyle name="Output 4 4 7" xfId="28223" xr:uid="{3327DC06-823C-4A22-971E-5199E187C63F}"/>
    <cellStyle name="Output 4 4 8" xfId="28224" xr:uid="{36486B58-FFEF-4D95-9439-18F0C45B421D}"/>
    <cellStyle name="Output 4 4 9" xfId="28225" xr:uid="{4FC8B323-8AA1-4901-9813-A649E81ED516}"/>
    <cellStyle name="Output 4 5" xfId="3980" xr:uid="{55C9D879-E024-4BFA-8C1E-D1E7DD11FAB1}"/>
    <cellStyle name="Output 4 5 10" xfId="7722" xr:uid="{037F82FE-779E-49D7-89AD-3583C96FBBA0}"/>
    <cellStyle name="Output 4 5 2" xfId="3981" xr:uid="{81D6DF1A-9319-4F8A-A417-9EAF86F59170}"/>
    <cellStyle name="Output 4 5 2 2" xfId="28227" xr:uid="{0A056A2D-E597-4F7A-AC51-E03BD354A5B3}"/>
    <cellStyle name="Output 4 5 2 2 2" xfId="28228" xr:uid="{724DDCDE-FA88-4D78-BF9A-44A4C529A154}"/>
    <cellStyle name="Output 4 5 2 3" xfId="28229" xr:uid="{984D5209-29D9-4CCC-8754-EC0293CDA769}"/>
    <cellStyle name="Output 4 5 2 4" xfId="28226" xr:uid="{D80D8AB9-061E-473B-A9BA-31E2799471A7}"/>
    <cellStyle name="Output 4 5 3" xfId="28230" xr:uid="{F49F3131-B759-493F-A587-677A6BE43F01}"/>
    <cellStyle name="Output 4 5 3 2" xfId="28231" xr:uid="{AD3A1F85-A7EC-400D-836B-D7E15432718E}"/>
    <cellStyle name="Output 4 5 4" xfId="28232" xr:uid="{1AA0E49F-7634-458B-B2FB-706A3BA534BE}"/>
    <cellStyle name="Output 4 5 4 2" xfId="28233" xr:uid="{54EED04A-D36B-4F65-B3F7-E20E388E2B30}"/>
    <cellStyle name="Output 4 5 5" xfId="28234" xr:uid="{80DC96D3-E18D-410A-B1AE-9D05B49ED7F2}"/>
    <cellStyle name="Output 4 5 5 2" xfId="28235" xr:uid="{18B35812-2F89-46E8-94B8-9809FAE0F340}"/>
    <cellStyle name="Output 4 5 6" xfId="28236" xr:uid="{8E931471-CD11-4ECE-B2BD-0B3AC2154CF1}"/>
    <cellStyle name="Output 4 5 7" xfId="28237" xr:uid="{24F205DA-5D54-4B15-B498-F6B48C4173DA}"/>
    <cellStyle name="Output 4 5 8" xfId="28238" xr:uid="{0BC9249B-D805-4A45-849E-12096A3F2D3D}"/>
    <cellStyle name="Output 4 5 9" xfId="28239" xr:uid="{DFC767B2-C746-483C-B822-68FD160472E7}"/>
    <cellStyle name="Output 4 6" xfId="3982" xr:uid="{249B4240-D1EB-42B0-83B2-BDE92538E04E}"/>
    <cellStyle name="Output 4 6 10" xfId="7723" xr:uid="{5907D0B1-04AC-4DDD-89F7-004746FB4F86}"/>
    <cellStyle name="Output 4 6 2" xfId="3983" xr:uid="{B426EEEB-1AF2-4479-948A-888468BEBD7E}"/>
    <cellStyle name="Output 4 6 2 2" xfId="28241" xr:uid="{030056AA-1639-4006-9CDF-3661162561DC}"/>
    <cellStyle name="Output 4 6 2 2 2" xfId="28242" xr:uid="{75161AC3-F450-428D-958C-BD90A7E791FE}"/>
    <cellStyle name="Output 4 6 2 3" xfId="28243" xr:uid="{0BA6089E-F0E2-484E-9A4D-43DBF576862A}"/>
    <cellStyle name="Output 4 6 2 4" xfId="28240" xr:uid="{B5765D68-92D5-4D8F-809B-9B4378EFC973}"/>
    <cellStyle name="Output 4 6 3" xfId="28244" xr:uid="{BE0A49F2-CB76-420D-A406-1A657EFA9873}"/>
    <cellStyle name="Output 4 6 3 2" xfId="28245" xr:uid="{CD4D817C-1F4F-42B1-9D12-7AEA71BA7E10}"/>
    <cellStyle name="Output 4 6 4" xfId="28246" xr:uid="{4971F53C-BEAB-4291-B967-72AB7088AFF1}"/>
    <cellStyle name="Output 4 6 4 2" xfId="28247" xr:uid="{52197821-3DBB-4407-9FA0-A373B6E33945}"/>
    <cellStyle name="Output 4 6 5" xfId="28248" xr:uid="{32AA65E8-D950-4941-B318-B02552A9D687}"/>
    <cellStyle name="Output 4 6 5 2" xfId="28249" xr:uid="{01E344F4-F88A-4BD7-B12C-29E9E81011A7}"/>
    <cellStyle name="Output 4 6 6" xfId="28250" xr:uid="{C32C6C2E-CFB5-467B-BFA1-9EC94B2C4A29}"/>
    <cellStyle name="Output 4 6 7" xfId="28251" xr:uid="{9FC6BF5D-3E6C-41B3-9933-1420238603CC}"/>
    <cellStyle name="Output 4 6 8" xfId="28252" xr:uid="{9B625C68-9E49-4FD5-B26E-082D39B9303E}"/>
    <cellStyle name="Output 4 6 9" xfId="28253" xr:uid="{5148C984-0777-427F-91E3-A4C8DED40849}"/>
    <cellStyle name="Output 4 7" xfId="3984" xr:uid="{C3B3BEC1-E18B-4015-A855-B1AA042DB7B2}"/>
    <cellStyle name="Output 4 7 10" xfId="7724" xr:uid="{3403FBD4-E295-49D4-800B-28912544A9BC}"/>
    <cellStyle name="Output 4 7 2" xfId="3985" xr:uid="{432D0000-07E2-4EF6-ABB5-922F57501EC5}"/>
    <cellStyle name="Output 4 7 2 2" xfId="28255" xr:uid="{4DEF7BDB-B46E-4B84-9759-09DA32F82223}"/>
    <cellStyle name="Output 4 7 2 2 2" xfId="28256" xr:uid="{01B7D11D-F018-4AE6-9844-B8DA987D3060}"/>
    <cellStyle name="Output 4 7 2 3" xfId="28257" xr:uid="{A5E09C32-4459-4100-9C58-5D4B9CAC1C5A}"/>
    <cellStyle name="Output 4 7 2 4" xfId="28254" xr:uid="{8C433881-7C00-4387-9C7D-45E83E204504}"/>
    <cellStyle name="Output 4 7 3" xfId="28258" xr:uid="{0820EF7E-D6A5-4161-80AB-DC6080164F53}"/>
    <cellStyle name="Output 4 7 3 2" xfId="28259" xr:uid="{B71470C5-B49F-49F6-808C-6B1A45F3DFA8}"/>
    <cellStyle name="Output 4 7 4" xfId="28260" xr:uid="{C0F751B3-4A99-4003-9DC3-9C3A62E517B4}"/>
    <cellStyle name="Output 4 7 4 2" xfId="28261" xr:uid="{411F8B39-1C2E-480F-A27F-23D78746DE37}"/>
    <cellStyle name="Output 4 7 5" xfId="28262" xr:uid="{ED47475F-0473-4573-8BC0-9227CBDFD817}"/>
    <cellStyle name="Output 4 7 5 2" xfId="28263" xr:uid="{7E2A30CF-BE3C-4243-B83A-F3CDC7BACD24}"/>
    <cellStyle name="Output 4 7 6" xfId="28264" xr:uid="{ECCA8DE7-B6C2-4019-B614-D3AAAEFDCE53}"/>
    <cellStyle name="Output 4 7 7" xfId="28265" xr:uid="{4C875162-7A7D-49C2-9007-0F2613CDF2D4}"/>
    <cellStyle name="Output 4 7 8" xfId="28266" xr:uid="{E7842319-65A9-445B-ACEB-1A287E5670A6}"/>
    <cellStyle name="Output 4 7 9" xfId="28267" xr:uid="{53B02D46-D413-4A52-B7B1-93DD2795B8A4}"/>
    <cellStyle name="Output 4 8" xfId="3986" xr:uid="{7E3F25E0-64C9-429D-8070-0F0DF011E820}"/>
    <cellStyle name="Output 4 8 2" xfId="28269" xr:uid="{B8B58C0B-622A-4699-9728-6FA2A87F4FC4}"/>
    <cellStyle name="Output 4 8 2 2" xfId="28270" xr:uid="{6EE57DB4-F656-4CCF-A290-403A582DC908}"/>
    <cellStyle name="Output 4 8 2 2 2" xfId="28271" xr:uid="{8B2AE2C4-CB04-4978-A259-0EBBB6D7CBAF}"/>
    <cellStyle name="Output 4 8 2 3" xfId="28272" xr:uid="{98D9DFBE-4F96-4F05-9719-4F647A90CE3C}"/>
    <cellStyle name="Output 4 8 3" xfId="28273" xr:uid="{461AE893-E990-4F7C-8136-8EF49D205E18}"/>
    <cellStyle name="Output 4 8 3 2" xfId="28274" xr:uid="{767C7207-8926-4A59-B375-028D271143BD}"/>
    <cellStyle name="Output 4 8 4" xfId="28275" xr:uid="{E17998BE-09C5-47B3-BFA2-DA4D51587408}"/>
    <cellStyle name="Output 4 8 5" xfId="28268" xr:uid="{3A9BB556-7B01-42FC-A0E8-B17C1530CC27}"/>
    <cellStyle name="Output 4 9" xfId="5483" xr:uid="{EB214687-22E5-4E49-B6F5-391B2C0EE8A1}"/>
    <cellStyle name="Output 4 9 2" xfId="28277" xr:uid="{5473382E-35F4-4B63-9981-B7C674FF8DF3}"/>
    <cellStyle name="Output 4 9 2 2" xfId="28278" xr:uid="{A76C95EE-C50C-4DA7-8D13-74DB09D0191A}"/>
    <cellStyle name="Output 4 9 3" xfId="28279" xr:uid="{B076C00F-A797-45B4-8E41-EAEFD51ACB59}"/>
    <cellStyle name="Output 4 9 4" xfId="28276" xr:uid="{542BC0ED-F4EE-41A7-B118-44FD633DBAB1}"/>
    <cellStyle name="Output 40" xfId="3987" xr:uid="{B6B91AA0-22EC-40E2-B461-9F47AA7F2758}"/>
    <cellStyle name="Output 40 2" xfId="3988" xr:uid="{2892C358-D9AA-491C-B066-74600B8F374F}"/>
    <cellStyle name="Output 40 2 2" xfId="28281" xr:uid="{E1A0F645-5082-44F9-A39D-F9C566F068DC}"/>
    <cellStyle name="Output 40 2 3" xfId="28280" xr:uid="{E748312B-3622-4346-88EC-E5CCEC18DC53}"/>
    <cellStyle name="Output 40 3" xfId="28282" xr:uid="{7345805F-0E22-4625-A0C0-C85A3FD925ED}"/>
    <cellStyle name="Output 40 4" xfId="28283" xr:uid="{7622620A-F2D7-4035-A907-F00AD7E378C8}"/>
    <cellStyle name="Output 40 5" xfId="28284" xr:uid="{4E7BEFAF-2EEA-4B29-BCD6-B7338C30C1FB}"/>
    <cellStyle name="Output 40 6" xfId="28285" xr:uid="{3B136998-DC7B-4336-A5FB-32AFD5055517}"/>
    <cellStyle name="Output 40 7" xfId="7725" xr:uid="{A62B0398-F118-432D-934E-557BCC8D016A}"/>
    <cellStyle name="Output 41" xfId="3989" xr:uid="{FBBAF815-68D0-4FE7-AFE5-DC8E85E2C872}"/>
    <cellStyle name="Output 41 2" xfId="3990" xr:uid="{BD3FEC82-D602-4B2B-B821-41C198246DC5}"/>
    <cellStyle name="Output 41 2 2" xfId="28287" xr:uid="{574EBB08-54B9-4E35-8C92-8EFF286514AC}"/>
    <cellStyle name="Output 41 2 3" xfId="28286" xr:uid="{E0BA545D-FDDA-486C-B4C6-A83C734D0912}"/>
    <cellStyle name="Output 41 3" xfId="28288" xr:uid="{D5870C51-D256-4743-8738-5CFF425A78DF}"/>
    <cellStyle name="Output 41 4" xfId="28289" xr:uid="{E7806346-E86C-4994-B23A-AD946F9FC7D1}"/>
    <cellStyle name="Output 41 5" xfId="28290" xr:uid="{BABC87E1-86A0-4014-A221-82352810F75A}"/>
    <cellStyle name="Output 41 6" xfId="28291" xr:uid="{89FF0009-0FB7-4CA6-A637-48AF65A923E5}"/>
    <cellStyle name="Output 41 7" xfId="7726" xr:uid="{209BA87C-22B5-4E4F-882C-EB9A06ED0D08}"/>
    <cellStyle name="Output 42" xfId="3991" xr:uid="{95B1EA0F-FE41-4077-8BDC-D3D6BD3DDA4E}"/>
    <cellStyle name="Output 42 2" xfId="3992" xr:uid="{762748EF-B8D0-4746-9411-DD1FEFDF499F}"/>
    <cellStyle name="Output 42 2 2" xfId="28293" xr:uid="{716DB38E-ED22-4467-9243-6AE71AB74494}"/>
    <cellStyle name="Output 42 2 3" xfId="28292" xr:uid="{ECE5C44E-D6DA-41F9-834C-546DE64E40BB}"/>
    <cellStyle name="Output 42 3" xfId="28294" xr:uid="{8EA959C3-C730-4AF9-BC3D-B14B5D907BFF}"/>
    <cellStyle name="Output 42 4" xfId="28295" xr:uid="{D2743CF4-19F1-4A80-B53B-CF7E44D96080}"/>
    <cellStyle name="Output 42 5" xfId="28296" xr:uid="{9B448D79-9D74-4ECC-AE03-136AB32F7E5A}"/>
    <cellStyle name="Output 42 6" xfId="28297" xr:uid="{82782817-02E0-4305-B558-BF7780BC2575}"/>
    <cellStyle name="Output 42 7" xfId="7727" xr:uid="{9E311671-5D29-4B06-A4DC-4038429FA12C}"/>
    <cellStyle name="Output 43" xfId="3993" xr:uid="{1E39768A-DE6A-49C1-812D-2A79AA38721D}"/>
    <cellStyle name="Output 43 2" xfId="3994" xr:uid="{CABCC3AE-F882-4617-8F06-9483001C160C}"/>
    <cellStyle name="Output 43 2 2" xfId="28299" xr:uid="{2EB15E00-7237-40D2-B7FC-243B1213C21D}"/>
    <cellStyle name="Output 43 2 3" xfId="28298" xr:uid="{89A64A4A-40BE-47DE-B937-69CECCAD0104}"/>
    <cellStyle name="Output 43 3" xfId="28300" xr:uid="{8DF0DB92-FE55-4D19-919A-9ED4F5BBF963}"/>
    <cellStyle name="Output 43 4" xfId="28301" xr:uid="{56C84AB9-211D-4553-9EC4-F4B8A8BD3363}"/>
    <cellStyle name="Output 43 5" xfId="28302" xr:uid="{C3A3CCF4-3E0A-430B-9C2C-C0566C90A364}"/>
    <cellStyle name="Output 43 6" xfId="28303" xr:uid="{EBE61E53-12E4-4D4A-959E-F85210F92C92}"/>
    <cellStyle name="Output 43 7" xfId="7728" xr:uid="{A11E95CD-3993-4C77-8994-32E0389B2E17}"/>
    <cellStyle name="Output 44" xfId="3995" xr:uid="{7C52B646-6B73-4B35-99FA-664D470C67D7}"/>
    <cellStyle name="Output 44 2" xfId="3996" xr:uid="{47BBBC2C-E422-4B4F-BDCA-035F639EB6E6}"/>
    <cellStyle name="Output 44 2 2" xfId="28305" xr:uid="{0EC1ED9D-E066-4F1B-8983-F53F97E2C085}"/>
    <cellStyle name="Output 44 2 3" xfId="28304" xr:uid="{0623EEC2-935D-4F32-B780-C80B4CA58805}"/>
    <cellStyle name="Output 44 3" xfId="28306" xr:uid="{0609A3CE-3188-4506-8902-A9E05DB5FA8D}"/>
    <cellStyle name="Output 44 4" xfId="28307" xr:uid="{F3A7537E-131A-4610-9D17-A499B598DFCA}"/>
    <cellStyle name="Output 44 5" xfId="28308" xr:uid="{8D463620-212D-40FD-973B-51BC587A7BE2}"/>
    <cellStyle name="Output 44 6" xfId="28309" xr:uid="{3DFF2856-76D1-43F0-8FC1-B6198D2A1AEC}"/>
    <cellStyle name="Output 44 7" xfId="7729" xr:uid="{79BA1196-9C04-4801-B0A0-63424133D07B}"/>
    <cellStyle name="Output 45" xfId="3997" xr:uid="{364F1B7D-B15A-4AAB-8C14-791F6B369470}"/>
    <cellStyle name="Output 45 2" xfId="3998" xr:uid="{59425EA7-E822-4697-97A4-DC0E019082B5}"/>
    <cellStyle name="Output 45 2 2" xfId="28311" xr:uid="{C1244455-10A9-42A7-9395-27537EFDAACB}"/>
    <cellStyle name="Output 45 2 3" xfId="28310" xr:uid="{D0DF7AF9-B9E8-4D5C-8E6F-2AEAD4C754CC}"/>
    <cellStyle name="Output 45 3" xfId="28312" xr:uid="{1AE1F1BD-ACF5-4BCF-BD63-7248E0AE852B}"/>
    <cellStyle name="Output 45 4" xfId="28313" xr:uid="{90C5F4B2-BC20-41BE-A9ED-7E650BF117D0}"/>
    <cellStyle name="Output 45 5" xfId="28314" xr:uid="{57D53130-535E-4682-9DE2-03953C57AC86}"/>
    <cellStyle name="Output 45 6" xfId="28315" xr:uid="{15A53133-465E-4173-8BDF-4CEC73986090}"/>
    <cellStyle name="Output 45 7" xfId="7730" xr:uid="{A24E4378-0F07-45D5-B0C3-DC51851A88D6}"/>
    <cellStyle name="Output 46" xfId="3999" xr:uid="{A9396C7B-07C2-44F4-822D-FB4923C63FE6}"/>
    <cellStyle name="Output 46 2" xfId="4000" xr:uid="{E6FA5886-3226-49F5-85C0-65AC95F5C6F7}"/>
    <cellStyle name="Output 46 2 2" xfId="28317" xr:uid="{BC1EAAB2-0B05-4E3A-AD8E-892C6F3A09D1}"/>
    <cellStyle name="Output 46 2 3" xfId="28316" xr:uid="{DA06A8A0-0625-46BB-A417-CB33128CECA8}"/>
    <cellStyle name="Output 46 3" xfId="28318" xr:uid="{E16D3B51-D352-4026-BEF0-4167162EE2FF}"/>
    <cellStyle name="Output 46 4" xfId="28319" xr:uid="{FFA5C3F4-204F-40E8-BA77-E30D3D40ECB7}"/>
    <cellStyle name="Output 46 5" xfId="28320" xr:uid="{FD160483-033F-4AB7-86F3-024DB6007841}"/>
    <cellStyle name="Output 46 6" xfId="28321" xr:uid="{E0201B03-54E6-451C-A00D-62AB810480C2}"/>
    <cellStyle name="Output 46 7" xfId="7731" xr:uid="{F1256DD0-C350-43D4-A6B5-C5499F8816FB}"/>
    <cellStyle name="Output 47" xfId="4001" xr:uid="{05EAA090-5B8F-4BBC-823C-5A2CB3F9FC38}"/>
    <cellStyle name="Output 47 2" xfId="4002" xr:uid="{FD898B19-7505-4D45-BAAA-A4BC32153B6C}"/>
    <cellStyle name="Output 47 2 2" xfId="28323" xr:uid="{D5EB3DBF-9D27-41FE-8A0B-ABE49827452E}"/>
    <cellStyle name="Output 47 2 3" xfId="28322" xr:uid="{C5766657-22C0-47EA-AE23-C1E0EE3DBB2B}"/>
    <cellStyle name="Output 47 3" xfId="28324" xr:uid="{4962DE69-5B9F-476F-9A91-C3069BEE2D16}"/>
    <cellStyle name="Output 47 4" xfId="28325" xr:uid="{31208DC5-5809-465C-ACD5-A323CB5E5FA9}"/>
    <cellStyle name="Output 47 5" xfId="28326" xr:uid="{A1F2ECA8-D9A1-4C3D-BD82-E1ADD35BE4C0}"/>
    <cellStyle name="Output 47 6" xfId="28327" xr:uid="{D457B2B5-D505-4B9B-A60D-78BB073A8F11}"/>
    <cellStyle name="Output 47 7" xfId="7732" xr:uid="{D89C76F7-5B94-4F36-8835-49F61D09FB4C}"/>
    <cellStyle name="Output 48" xfId="4003" xr:uid="{7F7B20DD-596B-4DCB-9A69-748210503B6D}"/>
    <cellStyle name="Output 48 2" xfId="4004" xr:uid="{8CDDE1C7-844F-426D-90C1-9C5C408D1CFC}"/>
    <cellStyle name="Output 48 2 2" xfId="28329" xr:uid="{56597721-9B32-4C63-9158-CE395AE51DE8}"/>
    <cellStyle name="Output 48 2 3" xfId="28328" xr:uid="{2C27A511-A182-4EAB-8ABC-D54DAA245B89}"/>
    <cellStyle name="Output 48 3" xfId="28330" xr:uid="{C18E3915-B668-4AD4-8B4A-D14FB30E4C7D}"/>
    <cellStyle name="Output 48 4" xfId="28331" xr:uid="{DA7CAC39-CBC2-474C-ABE2-1020348AF1F2}"/>
    <cellStyle name="Output 48 5" xfId="28332" xr:uid="{269C5714-7ECC-48DD-A331-B0579DE6FA04}"/>
    <cellStyle name="Output 48 6" xfId="28333" xr:uid="{0A5C006F-2C98-436B-B3B2-54374A3B1163}"/>
    <cellStyle name="Output 48 7" xfId="7733" xr:uid="{6D53023E-3F84-498E-9161-CFC10796B5DB}"/>
    <cellStyle name="Output 49" xfId="4005" xr:uid="{E4BC8BDE-96C1-4368-B1E4-CDB8246EBE9A}"/>
    <cellStyle name="Output 49 2" xfId="4006" xr:uid="{1D9D7CAD-DE28-4B1D-A001-4885929A6C6D}"/>
    <cellStyle name="Output 49 2 2" xfId="28335" xr:uid="{AA3C3C44-2AD1-4B92-984C-04A45AB92DF2}"/>
    <cellStyle name="Output 49 2 3" xfId="28334" xr:uid="{F107A733-191F-4E18-9CC8-95ABBCA23948}"/>
    <cellStyle name="Output 49 3" xfId="28336" xr:uid="{4463EFCF-4E96-4CEC-8647-FD29056BDDAB}"/>
    <cellStyle name="Output 49 4" xfId="28337" xr:uid="{8B313E4D-853A-43FB-B7DD-228388C4785D}"/>
    <cellStyle name="Output 49 5" xfId="28338" xr:uid="{C23BE197-3838-4BED-A605-B5CC7E59E493}"/>
    <cellStyle name="Output 49 6" xfId="28339" xr:uid="{095CD73F-F01A-4367-8EDF-92948A338553}"/>
    <cellStyle name="Output 49 7" xfId="7734" xr:uid="{A9C91412-1FCA-4B5B-AC45-C8D699CB699D}"/>
    <cellStyle name="Output 5" xfId="4007" xr:uid="{3C561DC3-5D72-4260-A39E-841C7BF28EDB}"/>
    <cellStyle name="Output 5 10" xfId="5679" xr:uid="{8FAAEE60-98EB-4B80-9A75-DEDD93F9D30E}"/>
    <cellStyle name="Output 5 10 2" xfId="28341" xr:uid="{65BAD203-A16E-4F5E-B757-C28C1D5F469A}"/>
    <cellStyle name="Output 5 10 2 2" xfId="28342" xr:uid="{08081C77-66DD-49E3-BBF0-53D796FB2E4B}"/>
    <cellStyle name="Output 5 10 2 2 2" xfId="28343" xr:uid="{7CC6DDBB-DA7C-40B3-AB05-2A270F7BF70B}"/>
    <cellStyle name="Output 5 10 2 3" xfId="28344" xr:uid="{FCD03F7F-55D9-4FE7-B02E-B931259200A5}"/>
    <cellStyle name="Output 5 10 3" xfId="28345" xr:uid="{7B848CCD-C8BE-4647-B6E0-504860C49021}"/>
    <cellStyle name="Output 5 10 3 2" xfId="28346" xr:uid="{4248A854-74E4-4D5B-AE24-B105D7FBB50D}"/>
    <cellStyle name="Output 5 10 4" xfId="28347" xr:uid="{F0C49EE3-9829-489E-807F-CDE5847AFE80}"/>
    <cellStyle name="Output 5 10 5" xfId="28340" xr:uid="{366789AA-6DA6-4AA2-AFB0-407C4BAF2AF1}"/>
    <cellStyle name="Output 5 11" xfId="6065" xr:uid="{DFFB6DF4-4305-490D-AC43-7C790F2C4B35}"/>
    <cellStyle name="Output 5 11 2" xfId="28349" xr:uid="{CF64BB6A-2855-44FF-97B5-24A6F80FAB20}"/>
    <cellStyle name="Output 5 11 3" xfId="28348" xr:uid="{60B39F48-735D-4D15-8545-9E0F5DED148E}"/>
    <cellStyle name="Output 5 12" xfId="6243" xr:uid="{D64B9491-14F0-4BE4-84D9-018505C17885}"/>
    <cellStyle name="Output 5 12 2" xfId="28351" xr:uid="{B43A19D7-8055-483F-AC59-2EDC0DF59948}"/>
    <cellStyle name="Output 5 12 3" xfId="28350" xr:uid="{1789D063-72FB-4EA5-A93F-495211E7FE97}"/>
    <cellStyle name="Output 5 13" xfId="28352" xr:uid="{D7B1F0D8-DC9E-4B87-B1E3-EB9651A131BD}"/>
    <cellStyle name="Output 5 13 2" xfId="28353" xr:uid="{B8D85593-3902-4A39-939B-6E8C99063A0B}"/>
    <cellStyle name="Output 5 14" xfId="28354" xr:uid="{6CA13F42-6C8A-453F-80F2-D8FB70EB23B8}"/>
    <cellStyle name="Output 5 15" xfId="28355" xr:uid="{684E26EA-E45E-44F8-8F4B-DA8747F2A90F}"/>
    <cellStyle name="Output 5 16" xfId="28356" xr:uid="{C81A306F-7E16-41C3-9E70-0D36CE5A5A8A}"/>
    <cellStyle name="Output 5 17" xfId="28357" xr:uid="{8623CA9F-7233-4711-AFB0-95411785EB69}"/>
    <cellStyle name="Output 5 2" xfId="4008" xr:uid="{086F210A-1F5E-4999-A302-58D109034B97}"/>
    <cellStyle name="Output 5 2 10" xfId="7735" xr:uid="{DE9D0F1B-D59F-412B-A03E-5A728D317537}"/>
    <cellStyle name="Output 5 2 2" xfId="4009" xr:uid="{A787F41A-A53F-4FFF-A8B6-A6F57B3CA300}"/>
    <cellStyle name="Output 5 2 2 2" xfId="28359" xr:uid="{76CFA52E-1158-4FF6-AB69-0F411BD21BDD}"/>
    <cellStyle name="Output 5 2 2 2 2" xfId="28360" xr:uid="{B2D5F2AE-E25E-426E-AF16-B83BCAA7D340}"/>
    <cellStyle name="Output 5 2 2 3" xfId="28361" xr:uid="{338CC2B5-1847-49B7-A9B2-CF407EF93AD9}"/>
    <cellStyle name="Output 5 2 2 4" xfId="28358" xr:uid="{648F6392-729F-4C7F-AB88-D718BD6F6BE9}"/>
    <cellStyle name="Output 5 2 3" xfId="28362" xr:uid="{E198B98E-DC2A-44E7-BBFB-CF767E59C78C}"/>
    <cellStyle name="Output 5 2 3 2" xfId="28363" xr:uid="{17A8D802-521D-4A3F-B795-2828EA687ADB}"/>
    <cellStyle name="Output 5 2 4" xfId="28364" xr:uid="{FFC04A35-185E-46B9-80D9-FB89ACE500E8}"/>
    <cellStyle name="Output 5 2 4 2" xfId="28365" xr:uid="{93F0C1F4-F3FA-4673-9D5E-5E955DADB49F}"/>
    <cellStyle name="Output 5 2 5" xfId="28366" xr:uid="{C2B8ED55-24BF-4F65-BE3B-FC1E0686A0A5}"/>
    <cellStyle name="Output 5 2 5 2" xfId="28367" xr:uid="{5F4DC9DC-85D6-4ECA-875A-195D0473E539}"/>
    <cellStyle name="Output 5 2 6" xfId="28368" xr:uid="{769FF61D-A04C-4423-8E58-B9908854EA2C}"/>
    <cellStyle name="Output 5 2 7" xfId="28369" xr:uid="{61624592-E5F4-43A9-B28B-9CA5F0E10A09}"/>
    <cellStyle name="Output 5 2 8" xfId="28370" xr:uid="{21885045-2CD3-493C-9081-C60818DA7767}"/>
    <cellStyle name="Output 5 2 9" xfId="28371" xr:uid="{EED4EDE4-BCF7-4BE4-BDBD-18C7D29315B9}"/>
    <cellStyle name="Output 5 3" xfId="4010" xr:uid="{2926EB22-0419-4B61-AA1B-9170B91367D5}"/>
    <cellStyle name="Output 5 3 10" xfId="7736" xr:uid="{6884FB55-2790-491B-A3EF-8F0B91750AD9}"/>
    <cellStyle name="Output 5 3 2" xfId="4011" xr:uid="{E5192610-3392-4025-9637-0FE47C996609}"/>
    <cellStyle name="Output 5 3 2 2" xfId="28373" xr:uid="{00FA4C11-364A-4490-8182-8FB9FD080B51}"/>
    <cellStyle name="Output 5 3 2 2 2" xfId="28374" xr:uid="{1499A9B9-643D-4C3D-B126-C3FDBDDF72C9}"/>
    <cellStyle name="Output 5 3 2 3" xfId="28375" xr:uid="{17AF7306-544E-4FA0-9E25-076F8E65912F}"/>
    <cellStyle name="Output 5 3 2 4" xfId="28372" xr:uid="{97D14C74-5251-44C3-82CA-2009F6E65520}"/>
    <cellStyle name="Output 5 3 3" xfId="28376" xr:uid="{154081CA-4B1D-487D-8795-8FA0A77B3451}"/>
    <cellStyle name="Output 5 3 3 2" xfId="28377" xr:uid="{06D0E6F5-DEEA-4173-AD12-555BE57A3ACC}"/>
    <cellStyle name="Output 5 3 4" xfId="28378" xr:uid="{77179846-0439-4642-BCBD-B0363D9A565B}"/>
    <cellStyle name="Output 5 3 4 2" xfId="28379" xr:uid="{9A5DCB3E-59EC-45B9-9396-ED70D24961CF}"/>
    <cellStyle name="Output 5 3 5" xfId="28380" xr:uid="{D7AFAA4C-DDD3-4410-9E19-03E1332C76D3}"/>
    <cellStyle name="Output 5 3 5 2" xfId="28381" xr:uid="{A822361E-F301-496F-A402-1C44A89DB0A7}"/>
    <cellStyle name="Output 5 3 6" xfId="28382" xr:uid="{A63BC150-CDFE-4456-B57A-7765EFFBAD96}"/>
    <cellStyle name="Output 5 3 7" xfId="28383" xr:uid="{04968851-69D4-496C-9D94-DC29B0419059}"/>
    <cellStyle name="Output 5 3 8" xfId="28384" xr:uid="{06CED12C-501E-4AEA-BD50-76F5DE810E97}"/>
    <cellStyle name="Output 5 3 9" xfId="28385" xr:uid="{124AD3D3-10B0-42BF-B43D-DED88446E412}"/>
    <cellStyle name="Output 5 4" xfId="4012" xr:uid="{D2C4B38B-0C9A-4C96-A4A2-E9D00A05AE94}"/>
    <cellStyle name="Output 5 4 10" xfId="7737" xr:uid="{0225C267-EEA7-4832-9E95-3A4FD75344FC}"/>
    <cellStyle name="Output 5 4 2" xfId="4013" xr:uid="{8F560965-C8E1-46A1-82FD-23E710010387}"/>
    <cellStyle name="Output 5 4 2 2" xfId="28387" xr:uid="{38DD5056-951E-4C3F-B6A4-563C89F19726}"/>
    <cellStyle name="Output 5 4 2 2 2" xfId="28388" xr:uid="{C3796CE1-5E45-4CF0-B406-2F7E74BEB30E}"/>
    <cellStyle name="Output 5 4 2 3" xfId="28389" xr:uid="{8FDE861C-91E8-4D68-85C7-6A5CBD7960A3}"/>
    <cellStyle name="Output 5 4 2 4" xfId="28386" xr:uid="{391DFA91-FEC2-4368-834B-1F9664F403A2}"/>
    <cellStyle name="Output 5 4 3" xfId="28390" xr:uid="{DB4D648A-D77F-452A-BA1F-889A92D1806A}"/>
    <cellStyle name="Output 5 4 3 2" xfId="28391" xr:uid="{7DAD4D0F-65BD-4BCA-8C3D-5CD17849CDD4}"/>
    <cellStyle name="Output 5 4 4" xfId="28392" xr:uid="{B2FBCDD2-8B08-4CCC-B7EA-20E44E28A545}"/>
    <cellStyle name="Output 5 4 4 2" xfId="28393" xr:uid="{3B59325E-0702-4E6A-82EB-0086A0FE98E5}"/>
    <cellStyle name="Output 5 4 5" xfId="28394" xr:uid="{CE136F3C-4AF3-485E-8A16-99359CB9E4FE}"/>
    <cellStyle name="Output 5 4 5 2" xfId="28395" xr:uid="{B6D7C464-B3DF-4760-849B-D33F89A25E21}"/>
    <cellStyle name="Output 5 4 6" xfId="28396" xr:uid="{E02A1739-9B77-43C5-89D6-8D21399C321E}"/>
    <cellStyle name="Output 5 4 7" xfId="28397" xr:uid="{BEAC958C-F7EA-418A-98AC-81339B80DFEE}"/>
    <cellStyle name="Output 5 4 8" xfId="28398" xr:uid="{681E8DF1-6BE9-41A6-A1BF-553922392257}"/>
    <cellStyle name="Output 5 4 9" xfId="28399" xr:uid="{4CE26579-336D-4E2F-A802-2E58400C46D4}"/>
    <cellStyle name="Output 5 5" xfId="4014" xr:uid="{A2E2D07E-C97C-4154-8505-B4BA0F2CB35D}"/>
    <cellStyle name="Output 5 5 10" xfId="7738" xr:uid="{810D0F7D-EB56-4F5B-9831-178503F25969}"/>
    <cellStyle name="Output 5 5 2" xfId="4015" xr:uid="{56518539-77AF-4ABB-ACB1-3B76828BC376}"/>
    <cellStyle name="Output 5 5 2 2" xfId="28401" xr:uid="{F043AB9A-EC98-4D52-AC03-939F74A05660}"/>
    <cellStyle name="Output 5 5 2 2 2" xfId="28402" xr:uid="{6E6894A4-D6AB-420D-84C4-30CB264DFBE5}"/>
    <cellStyle name="Output 5 5 2 3" xfId="28403" xr:uid="{166179B8-FA5E-448D-AC82-3F86B685F0FF}"/>
    <cellStyle name="Output 5 5 2 4" xfId="28400" xr:uid="{323A8654-BEF7-459C-8467-AC7D2CC685BD}"/>
    <cellStyle name="Output 5 5 3" xfId="28404" xr:uid="{377242FA-4AE5-40C9-854D-B908D08C3408}"/>
    <cellStyle name="Output 5 5 3 2" xfId="28405" xr:uid="{0CE85D59-3A76-48AA-A12C-0FB180C77503}"/>
    <cellStyle name="Output 5 5 4" xfId="28406" xr:uid="{61763FAB-285B-4ED3-9B0B-4DBEA3CA7210}"/>
    <cellStyle name="Output 5 5 4 2" xfId="28407" xr:uid="{CC991755-7DA6-4964-984C-ABE8A65EF520}"/>
    <cellStyle name="Output 5 5 5" xfId="28408" xr:uid="{F61EAF94-4C21-4640-AAB1-88870A4218DA}"/>
    <cellStyle name="Output 5 5 5 2" xfId="28409" xr:uid="{E9208057-27AE-4506-8246-22C789F6122D}"/>
    <cellStyle name="Output 5 5 6" xfId="28410" xr:uid="{028F19B5-0995-4C7E-8AEE-4BF43DA4B97F}"/>
    <cellStyle name="Output 5 5 7" xfId="28411" xr:uid="{4A137902-D7F9-46C3-A2ED-1EA8A19A8254}"/>
    <cellStyle name="Output 5 5 8" xfId="28412" xr:uid="{0CE8494A-4A89-45A5-BD2A-E49EF18F3948}"/>
    <cellStyle name="Output 5 5 9" xfId="28413" xr:uid="{C575089D-BA9F-4C38-AE8A-87030CD676D6}"/>
    <cellStyle name="Output 5 6" xfId="4016" xr:uid="{CE762199-D332-42E7-95BE-328E32F448C0}"/>
    <cellStyle name="Output 5 6 10" xfId="7739" xr:uid="{1FBD228F-23E8-4467-A792-44D979B988DC}"/>
    <cellStyle name="Output 5 6 2" xfId="4017" xr:uid="{37391847-810E-4940-BD81-F0B1D096A578}"/>
    <cellStyle name="Output 5 6 2 2" xfId="28415" xr:uid="{2F8D329E-F6C3-41BD-9B51-0ED9D3D0080B}"/>
    <cellStyle name="Output 5 6 2 2 2" xfId="28416" xr:uid="{B31D9E34-AC12-42F4-86E6-949999DB2548}"/>
    <cellStyle name="Output 5 6 2 3" xfId="28417" xr:uid="{B11889D0-06F7-430D-8A4D-D5458D8068DA}"/>
    <cellStyle name="Output 5 6 2 4" xfId="28414" xr:uid="{ACB27AAE-D7C0-4B93-8D32-3800294C47B8}"/>
    <cellStyle name="Output 5 6 3" xfId="28418" xr:uid="{3CA78916-C801-4BF0-9F1C-28D845529099}"/>
    <cellStyle name="Output 5 6 3 2" xfId="28419" xr:uid="{A9869357-79C1-4AA5-A315-0A7200786741}"/>
    <cellStyle name="Output 5 6 4" xfId="28420" xr:uid="{F685C327-F662-4E16-8B87-162E3B69881E}"/>
    <cellStyle name="Output 5 6 4 2" xfId="28421" xr:uid="{25D26148-77FA-42CE-9E52-997726FBF92E}"/>
    <cellStyle name="Output 5 6 5" xfId="28422" xr:uid="{4661D16B-84CD-4051-97D6-6C928D2372D2}"/>
    <cellStyle name="Output 5 6 5 2" xfId="28423" xr:uid="{4F11608F-B058-4AA7-923E-3D9891AFF666}"/>
    <cellStyle name="Output 5 6 6" xfId="28424" xr:uid="{422EA63C-52BB-4B6D-82E2-C3EB233CF5B1}"/>
    <cellStyle name="Output 5 6 7" xfId="28425" xr:uid="{AC5DF9C4-A9C3-4EDC-A628-E7C291F81242}"/>
    <cellStyle name="Output 5 6 8" xfId="28426" xr:uid="{1250C946-1A7F-45FB-9A94-48D7350DC863}"/>
    <cellStyle name="Output 5 6 9" xfId="28427" xr:uid="{BF30897D-A11E-46E2-88DA-ABCB8C74DB74}"/>
    <cellStyle name="Output 5 7" xfId="4018" xr:uid="{D3D75911-46D3-403B-A68A-84537395C9C2}"/>
    <cellStyle name="Output 5 7 10" xfId="7740" xr:uid="{35CB10CD-2C79-4114-886D-A7DEADFDDB3A}"/>
    <cellStyle name="Output 5 7 2" xfId="4019" xr:uid="{D849EFE8-7125-455D-A592-37715B6A43A0}"/>
    <cellStyle name="Output 5 7 2 2" xfId="28429" xr:uid="{DE6FC223-4CDC-405F-84DF-3EC8B705EF68}"/>
    <cellStyle name="Output 5 7 2 2 2" xfId="28430" xr:uid="{E062BC04-7811-4595-82DC-B0756028E1E1}"/>
    <cellStyle name="Output 5 7 2 3" xfId="28431" xr:uid="{B30B5E37-AE6E-4D7D-B17C-C6B44D0B1F47}"/>
    <cellStyle name="Output 5 7 2 4" xfId="28428" xr:uid="{19FA6BB1-44F0-4E6C-8AD7-582AD3CD794D}"/>
    <cellStyle name="Output 5 7 3" xfId="28432" xr:uid="{F8B3C962-F2FE-4D4F-84AD-47DCDE96F00B}"/>
    <cellStyle name="Output 5 7 3 2" xfId="28433" xr:uid="{7541CE98-F1E4-4E0F-8877-54BC6166086F}"/>
    <cellStyle name="Output 5 7 4" xfId="28434" xr:uid="{997B0A28-F8A5-45C6-8C63-B1160D631118}"/>
    <cellStyle name="Output 5 7 4 2" xfId="28435" xr:uid="{599AAAC0-673B-4A49-83FF-2ED4AAD2FB0E}"/>
    <cellStyle name="Output 5 7 5" xfId="28436" xr:uid="{D43229AB-7B32-438D-AB77-C7549D3211BA}"/>
    <cellStyle name="Output 5 7 5 2" xfId="28437" xr:uid="{020BEF2B-708B-4989-B674-1D2666842241}"/>
    <cellStyle name="Output 5 7 6" xfId="28438" xr:uid="{9E01F7CF-6E9C-4E99-BFF7-FEA7F20A536A}"/>
    <cellStyle name="Output 5 7 7" xfId="28439" xr:uid="{B6A1001C-5185-46AC-93A8-975268A7366C}"/>
    <cellStyle name="Output 5 7 8" xfId="28440" xr:uid="{17B1EF7C-51EB-42F3-9289-861B6AB2535F}"/>
    <cellStyle name="Output 5 7 9" xfId="28441" xr:uid="{1AE4F6B1-6F16-4624-BACC-314EEBD21650}"/>
    <cellStyle name="Output 5 8" xfId="4020" xr:uid="{C719F2E9-1429-4E57-B415-C1C8E3244225}"/>
    <cellStyle name="Output 5 8 2" xfId="28443" xr:uid="{8F1F4109-958A-4E85-A3DA-4B2F129D5BAF}"/>
    <cellStyle name="Output 5 8 2 2" xfId="28444" xr:uid="{35F237C7-4FC8-488E-AAD3-BDFCA2511880}"/>
    <cellStyle name="Output 5 8 2 2 2" xfId="28445" xr:uid="{B50C514F-C842-46AF-9F68-3DB58F99A635}"/>
    <cellStyle name="Output 5 8 2 3" xfId="28446" xr:uid="{2C3D3FC9-55E3-41CA-AF84-654AA27BEF0A}"/>
    <cellStyle name="Output 5 8 3" xfId="28447" xr:uid="{1E43A08F-4497-415A-B57D-F48A95962E56}"/>
    <cellStyle name="Output 5 8 3 2" xfId="28448" xr:uid="{4E2B315B-B91B-408B-9DC0-14BDE3CE0D21}"/>
    <cellStyle name="Output 5 8 4" xfId="28449" xr:uid="{A54A6E09-88B4-4BAE-92D2-58D81CE06A6E}"/>
    <cellStyle name="Output 5 8 5" xfId="28442" xr:uid="{3CE9315D-D428-4799-B4DC-0C6D744366B8}"/>
    <cellStyle name="Output 5 9" xfId="5484" xr:uid="{3E592210-9DFF-4B79-977F-CBF10399D1FB}"/>
    <cellStyle name="Output 5 9 2" xfId="28451" xr:uid="{9C6CA756-42DD-4BDC-9D24-0A83324BB55A}"/>
    <cellStyle name="Output 5 9 2 2" xfId="28452" xr:uid="{36A22FC1-4C63-4A0A-9871-D2B9A0B0AE32}"/>
    <cellStyle name="Output 5 9 3" xfId="28453" xr:uid="{77080D4C-8370-408F-99E6-9621A354A76B}"/>
    <cellStyle name="Output 5 9 4" xfId="28450" xr:uid="{3ED826A9-360E-45A4-A188-E3407404C11F}"/>
    <cellStyle name="Output 50" xfId="4021" xr:uid="{3DF0CE48-4D15-429A-A4AE-1A00F8F5D949}"/>
    <cellStyle name="Output 50 2" xfId="4022" xr:uid="{1D91D3FB-F6CB-4C4A-909C-732385ED1B73}"/>
    <cellStyle name="Output 50 2 2" xfId="28455" xr:uid="{5AF42704-65D2-40BB-BF12-F0D57BCA3E8B}"/>
    <cellStyle name="Output 50 2 3" xfId="28454" xr:uid="{4E4F8ED5-F57D-4920-A36B-247EC09DCE1F}"/>
    <cellStyle name="Output 50 3" xfId="28456" xr:uid="{6BCE83C0-3D4B-4AC9-86BC-1E547AB0D087}"/>
    <cellStyle name="Output 50 4" xfId="28457" xr:uid="{E7522DC3-274F-4881-A88D-5EB70E74AB67}"/>
    <cellStyle name="Output 50 5" xfId="28458" xr:uid="{8C8D2DFA-67A4-438E-B101-7C4FB6850D75}"/>
    <cellStyle name="Output 50 6" xfId="28459" xr:uid="{1A1EE7E1-B78A-4B03-BDA2-EE3EF28BEFE1}"/>
    <cellStyle name="Output 50 7" xfId="7741" xr:uid="{F131D6B9-AE71-435D-AED7-BF518716C3A6}"/>
    <cellStyle name="Output 51" xfId="4023" xr:uid="{8EFCAE42-05F9-4C1D-8828-AFB0E4C2E52D}"/>
    <cellStyle name="Output 51 2" xfId="28461" xr:uid="{1F072F0A-A52D-4DD0-BC3C-36CB1B8B8454}"/>
    <cellStyle name="Output 51 3" xfId="28460" xr:uid="{17350ADF-9E00-4248-9AEE-A81CA2576E87}"/>
    <cellStyle name="Output 52" xfId="28462" xr:uid="{8FA295D6-D5DC-4B7A-87E5-4848EC63D34A}"/>
    <cellStyle name="Output 53" xfId="28463" xr:uid="{D95E764E-BD84-4C26-88CC-3DED61893767}"/>
    <cellStyle name="Output 54" xfId="28464" xr:uid="{96D902BB-3779-422B-968A-9557EE8802BD}"/>
    <cellStyle name="Output 6" xfId="4024" xr:uid="{3C1A96D2-8B82-40E2-99F4-CDCF5F1D5922}"/>
    <cellStyle name="Output 6 10" xfId="5680" xr:uid="{F6C71E25-B3BF-42D8-98E0-CECDABE3850B}"/>
    <cellStyle name="Output 6 10 2" xfId="28466" xr:uid="{CD6F0646-9CA3-434E-A9F9-61BA5D71D135}"/>
    <cellStyle name="Output 6 10 2 2" xfId="28467" xr:uid="{6F0FF18B-82DA-4ABD-85CF-80023BF32EB3}"/>
    <cellStyle name="Output 6 10 2 2 2" xfId="28468" xr:uid="{BA2369F4-7529-4F78-A3DA-4B53467D67DE}"/>
    <cellStyle name="Output 6 10 2 3" xfId="28469" xr:uid="{7BD7E36A-552E-4A98-BD81-551ED4ED1301}"/>
    <cellStyle name="Output 6 10 3" xfId="28470" xr:uid="{4EAFA2C1-71F6-4641-9131-383FADBAB30D}"/>
    <cellStyle name="Output 6 10 3 2" xfId="28471" xr:uid="{1C6A249E-C41C-4A20-B5CA-7068B0EFDC60}"/>
    <cellStyle name="Output 6 10 4" xfId="28472" xr:uid="{BF960661-3494-40D9-A39B-EFD4EF77C41F}"/>
    <cellStyle name="Output 6 10 5" xfId="28465" xr:uid="{966AB815-CC78-4CD4-89A6-1E2211F51985}"/>
    <cellStyle name="Output 6 11" xfId="6066" xr:uid="{9CF4BB21-BEAA-45B0-967E-8D87F3A852BE}"/>
    <cellStyle name="Output 6 11 2" xfId="28474" xr:uid="{CF00377F-02E3-4713-AFF4-FF92B40D351D}"/>
    <cellStyle name="Output 6 11 3" xfId="28473" xr:uid="{53602E15-F00F-44D3-A845-6DB3D46EE223}"/>
    <cellStyle name="Output 6 12" xfId="6244" xr:uid="{81579844-CE07-4F5A-99BE-01AD6E79A17E}"/>
    <cellStyle name="Output 6 12 2" xfId="28476" xr:uid="{C06882C8-376D-410D-B859-09078958E1CD}"/>
    <cellStyle name="Output 6 12 3" xfId="28475" xr:uid="{05146108-6D1C-478A-B5BE-BD722D51AC4C}"/>
    <cellStyle name="Output 6 13" xfId="28477" xr:uid="{9C873B30-D526-44F5-8702-FB14078160B4}"/>
    <cellStyle name="Output 6 13 2" xfId="28478" xr:uid="{FF5BCB8F-A9FA-48A8-BBDD-21C953F7CF83}"/>
    <cellStyle name="Output 6 14" xfId="28479" xr:uid="{AA0CF174-14BB-45E4-B910-B0D1254D1B8B}"/>
    <cellStyle name="Output 6 15" xfId="28480" xr:uid="{ECC3A4DB-F3A9-46CA-95B1-58E8744BDCC5}"/>
    <cellStyle name="Output 6 16" xfId="28481" xr:uid="{BB4A1E45-6739-40E6-B10D-C6FCB510F29E}"/>
    <cellStyle name="Output 6 17" xfId="28482" xr:uid="{1167655E-CB03-4E25-81EE-DAF9A9347A60}"/>
    <cellStyle name="Output 6 2" xfId="4025" xr:uid="{3AC59379-A86F-482B-A3DD-0187FA847626}"/>
    <cellStyle name="Output 6 2 10" xfId="7742" xr:uid="{7D771258-5DC9-4081-B92A-2CB65BB78AD5}"/>
    <cellStyle name="Output 6 2 2" xfId="4026" xr:uid="{D30EFFD3-89B6-4912-982E-EE95C4FD9D90}"/>
    <cellStyle name="Output 6 2 2 2" xfId="28484" xr:uid="{F43F11CC-4BC2-450F-B0D7-39102F13484D}"/>
    <cellStyle name="Output 6 2 2 2 2" xfId="28485" xr:uid="{145D8B31-CF7F-421A-97AB-D55307998B19}"/>
    <cellStyle name="Output 6 2 2 3" xfId="28486" xr:uid="{1207B039-0092-4928-92D0-2E7E359431EA}"/>
    <cellStyle name="Output 6 2 2 4" xfId="28483" xr:uid="{92C6D6D0-3F9C-4D89-BEE2-6EDBA0433491}"/>
    <cellStyle name="Output 6 2 3" xfId="28487" xr:uid="{EA811AD0-5901-4083-B52F-6ED4201424D6}"/>
    <cellStyle name="Output 6 2 3 2" xfId="28488" xr:uid="{33FA5E86-7357-4E1E-A7D4-FC594DC6B7D5}"/>
    <cellStyle name="Output 6 2 4" xfId="28489" xr:uid="{6592AD22-106C-429F-A4D7-79D50B7666D3}"/>
    <cellStyle name="Output 6 2 4 2" xfId="28490" xr:uid="{47EF69AC-4257-4EF1-9639-B167AE9384D0}"/>
    <cellStyle name="Output 6 2 5" xfId="28491" xr:uid="{FB11DFCE-B6F8-4A27-BC90-19C0B8AD53DD}"/>
    <cellStyle name="Output 6 2 5 2" xfId="28492" xr:uid="{E98E8DCA-35DC-4937-8FAC-A988ABA18F84}"/>
    <cellStyle name="Output 6 2 6" xfId="28493" xr:uid="{6A9AED20-AD70-4C31-92D7-6FA47B4A78E6}"/>
    <cellStyle name="Output 6 2 7" xfId="28494" xr:uid="{A7E0A5E3-E64C-41FB-87B3-159B683C781B}"/>
    <cellStyle name="Output 6 2 8" xfId="28495" xr:uid="{879B190D-FBC3-48D0-B06A-CAA73E217D1D}"/>
    <cellStyle name="Output 6 2 9" xfId="28496" xr:uid="{FC013863-DCBC-4CBA-8F29-67C2B67DF36E}"/>
    <cellStyle name="Output 6 3" xfId="4027" xr:uid="{3A2D87BD-167A-4829-8E8F-5049C9066D6D}"/>
    <cellStyle name="Output 6 3 10" xfId="7743" xr:uid="{629FB89B-32E6-4F52-8BBC-3CB244BF06D7}"/>
    <cellStyle name="Output 6 3 2" xfId="4028" xr:uid="{830CAD40-FFC1-43B1-A3AB-7332DCACE573}"/>
    <cellStyle name="Output 6 3 2 2" xfId="28498" xr:uid="{4C2BED06-A7C5-4DEB-AE60-4D2231D5FDD2}"/>
    <cellStyle name="Output 6 3 2 2 2" xfId="28499" xr:uid="{2F872EBF-EDAA-42AF-8FC8-EE3D5F0D0D54}"/>
    <cellStyle name="Output 6 3 2 3" xfId="28500" xr:uid="{5CF0D696-A0FC-4BE0-8009-11A78F4769B3}"/>
    <cellStyle name="Output 6 3 2 4" xfId="28497" xr:uid="{AF18BF06-4AEE-4149-84FC-DC1C4CDF41BA}"/>
    <cellStyle name="Output 6 3 3" xfId="28501" xr:uid="{F0E8C7B5-0191-4354-992D-2D7534B5079B}"/>
    <cellStyle name="Output 6 3 3 2" xfId="28502" xr:uid="{AE8926D3-C518-4E72-B89D-3DB9B38D7A01}"/>
    <cellStyle name="Output 6 3 4" xfId="28503" xr:uid="{D216A588-BD94-40B9-BC0D-47D6AB98770B}"/>
    <cellStyle name="Output 6 3 4 2" xfId="28504" xr:uid="{53D6D594-4C9C-4C86-BA50-8EFC1192A8C9}"/>
    <cellStyle name="Output 6 3 5" xfId="28505" xr:uid="{001E32D1-D3DC-4CAA-AFC3-406CC2B95AB1}"/>
    <cellStyle name="Output 6 3 5 2" xfId="28506" xr:uid="{F9475E75-02C5-487B-BBAA-519930B60D60}"/>
    <cellStyle name="Output 6 3 6" xfId="28507" xr:uid="{1B981F86-08C4-484C-821F-C9381BE7FAAD}"/>
    <cellStyle name="Output 6 3 7" xfId="28508" xr:uid="{F3DDD430-86D2-421B-919C-564A7A8DF91D}"/>
    <cellStyle name="Output 6 3 8" xfId="28509" xr:uid="{DB6CB733-CFC4-419A-84B4-C2ADCAA16ACC}"/>
    <cellStyle name="Output 6 3 9" xfId="28510" xr:uid="{ED9B319F-9C5D-47CF-B0E3-BCEE155B3885}"/>
    <cellStyle name="Output 6 4" xfId="4029" xr:uid="{DEFB7CCB-59EE-407A-A21A-819733434C78}"/>
    <cellStyle name="Output 6 4 10" xfId="7744" xr:uid="{9753F03F-5323-493C-A3B9-A950E13A0D2E}"/>
    <cellStyle name="Output 6 4 2" xfId="4030" xr:uid="{CFAE3BFD-0C86-4A95-B830-556152DF74B9}"/>
    <cellStyle name="Output 6 4 2 2" xfId="28512" xr:uid="{CDE90638-1B06-434A-95E1-F27817D8F046}"/>
    <cellStyle name="Output 6 4 2 2 2" xfId="28513" xr:uid="{F3FED69C-7419-4036-ACF3-36D8AA54D31E}"/>
    <cellStyle name="Output 6 4 2 3" xfId="28514" xr:uid="{773BEF50-968D-4171-8193-5DB504701616}"/>
    <cellStyle name="Output 6 4 2 4" xfId="28511" xr:uid="{B66C36E5-6621-4DED-962E-DBAB7A8570A6}"/>
    <cellStyle name="Output 6 4 3" xfId="28515" xr:uid="{3A5F3547-89BF-4322-A18D-102E347C1DF3}"/>
    <cellStyle name="Output 6 4 3 2" xfId="28516" xr:uid="{280A8FD0-1460-47EE-AA31-933F71407E86}"/>
    <cellStyle name="Output 6 4 4" xfId="28517" xr:uid="{EE534E72-0802-46A1-9710-93AB7382B912}"/>
    <cellStyle name="Output 6 4 4 2" xfId="28518" xr:uid="{5BAD37CC-2D6D-4271-A7CC-C9E4FE2D1B1D}"/>
    <cellStyle name="Output 6 4 5" xfId="28519" xr:uid="{8EADC672-14C6-421E-AEA3-AE1DB34F936F}"/>
    <cellStyle name="Output 6 4 5 2" xfId="28520" xr:uid="{2196A4BA-670E-4710-99DE-320A03240C26}"/>
    <cellStyle name="Output 6 4 6" xfId="28521" xr:uid="{53EAA595-9AE9-4BA6-8970-F8CBF4D80B98}"/>
    <cellStyle name="Output 6 4 7" xfId="28522" xr:uid="{46DBA30A-3622-4879-B5B8-B078E7FE56BD}"/>
    <cellStyle name="Output 6 4 8" xfId="28523" xr:uid="{15EF6850-54B8-42BB-B4CB-A89D2B1B37A1}"/>
    <cellStyle name="Output 6 4 9" xfId="28524" xr:uid="{49C5C239-D907-4EB7-A13E-BD07CF79CF03}"/>
    <cellStyle name="Output 6 5" xfId="4031" xr:uid="{DC8475C2-490C-494C-ABED-9A06C87EC934}"/>
    <cellStyle name="Output 6 5 10" xfId="7745" xr:uid="{862E6151-7935-4627-9042-B740C11549EC}"/>
    <cellStyle name="Output 6 5 2" xfId="4032" xr:uid="{3D03E72C-5CAC-42FE-8619-4DF5389E2A4B}"/>
    <cellStyle name="Output 6 5 2 2" xfId="28526" xr:uid="{6F9B8661-0BC7-4C55-B29C-86EB2CBB83E2}"/>
    <cellStyle name="Output 6 5 2 2 2" xfId="28527" xr:uid="{B95B6638-9478-4DCF-89EB-4C7A8DE43C8E}"/>
    <cellStyle name="Output 6 5 2 3" xfId="28528" xr:uid="{4B867088-8C1D-4FE1-9B3D-73937F97B7C7}"/>
    <cellStyle name="Output 6 5 2 4" xfId="28525" xr:uid="{A7C5ABB7-2E6B-42A4-8071-BE13289C16B4}"/>
    <cellStyle name="Output 6 5 3" xfId="28529" xr:uid="{305128B1-6A0D-48E6-9329-293AEE7B8FDE}"/>
    <cellStyle name="Output 6 5 3 2" xfId="28530" xr:uid="{A66297EF-9AF6-4D70-89B9-7EE98DDD6FE5}"/>
    <cellStyle name="Output 6 5 4" xfId="28531" xr:uid="{2AA10A51-CF74-4527-95BB-3F14DF9FDA3D}"/>
    <cellStyle name="Output 6 5 4 2" xfId="28532" xr:uid="{C6989437-5D4A-4BDF-A36F-C435D5307BA3}"/>
    <cellStyle name="Output 6 5 5" xfId="28533" xr:uid="{FBA10CCB-7147-4B20-ADFB-79A9353FA5F7}"/>
    <cellStyle name="Output 6 5 5 2" xfId="28534" xr:uid="{E6CD8B7F-AD3F-4ED9-9B99-02D30B0C80A2}"/>
    <cellStyle name="Output 6 5 6" xfId="28535" xr:uid="{3C7DFBA6-3588-4313-BED2-82C52488DC05}"/>
    <cellStyle name="Output 6 5 7" xfId="28536" xr:uid="{6A216301-583B-418F-ABFF-05DC14723118}"/>
    <cellStyle name="Output 6 5 8" xfId="28537" xr:uid="{AE101694-53C4-4432-B6C0-AA48FBDDBFC5}"/>
    <cellStyle name="Output 6 5 9" xfId="28538" xr:uid="{3CBA1DF3-D9BA-4E39-BAB7-D40CFB4B6C56}"/>
    <cellStyle name="Output 6 6" xfId="4033" xr:uid="{BFEF1C8A-652E-4AFC-A03A-A8227C3A7FD1}"/>
    <cellStyle name="Output 6 6 10" xfId="7746" xr:uid="{828E37BC-BD0E-4A9F-A144-4F3DE4226C01}"/>
    <cellStyle name="Output 6 6 2" xfId="4034" xr:uid="{D280B65D-E6C3-417F-8856-C4478EAE0B86}"/>
    <cellStyle name="Output 6 6 2 2" xfId="28540" xr:uid="{EAC3627A-814B-4293-8BFD-BE605527AF05}"/>
    <cellStyle name="Output 6 6 2 2 2" xfId="28541" xr:uid="{74B3E4DE-29B4-4B46-A6C0-F188D2ED8586}"/>
    <cellStyle name="Output 6 6 2 3" xfId="28542" xr:uid="{28D875FD-A76C-4B52-BACB-98F8ACBC302F}"/>
    <cellStyle name="Output 6 6 2 4" xfId="28539" xr:uid="{A401320F-75EB-46EB-AFFF-B0F397E0EA66}"/>
    <cellStyle name="Output 6 6 3" xfId="28543" xr:uid="{D8286E8D-0C04-4527-9167-C414BDB4A809}"/>
    <cellStyle name="Output 6 6 3 2" xfId="28544" xr:uid="{430A3481-822D-432D-B6FC-C029DE191748}"/>
    <cellStyle name="Output 6 6 4" xfId="28545" xr:uid="{5E1C100C-4CDD-4BA4-B1B6-482B86414F6F}"/>
    <cellStyle name="Output 6 6 4 2" xfId="28546" xr:uid="{E21735D4-11B9-4022-84D8-BAC2427248E6}"/>
    <cellStyle name="Output 6 6 5" xfId="28547" xr:uid="{BFB7BF86-DDDB-4F8C-A177-9D9BBF12165D}"/>
    <cellStyle name="Output 6 6 5 2" xfId="28548" xr:uid="{0236F5DF-47F2-4015-8AAD-F26543DB2A41}"/>
    <cellStyle name="Output 6 6 6" xfId="28549" xr:uid="{8A229689-3F3A-4685-A651-941A92C34A54}"/>
    <cellStyle name="Output 6 6 7" xfId="28550" xr:uid="{1D39853A-8152-4F01-B4FB-73E140178AFA}"/>
    <cellStyle name="Output 6 6 8" xfId="28551" xr:uid="{0B17F361-D307-4146-A6D5-C7FE3309EFA5}"/>
    <cellStyle name="Output 6 6 9" xfId="28552" xr:uid="{2C38D663-753F-41FA-882E-2D24E6CB4FDE}"/>
    <cellStyle name="Output 6 7" xfId="4035" xr:uid="{1446A0E2-013E-439E-87B5-32C102210965}"/>
    <cellStyle name="Output 6 7 10" xfId="7747" xr:uid="{D71E0770-C813-4FC7-838B-81F0333A97A0}"/>
    <cellStyle name="Output 6 7 2" xfId="4036" xr:uid="{4A1A7BD6-677B-4028-9B30-E2812C761B98}"/>
    <cellStyle name="Output 6 7 2 2" xfId="28554" xr:uid="{E21ED9C9-14B4-4C45-AF50-9722DDA51B9D}"/>
    <cellStyle name="Output 6 7 2 2 2" xfId="28555" xr:uid="{A6BA655B-812E-4189-AA76-486044E0880B}"/>
    <cellStyle name="Output 6 7 2 3" xfId="28556" xr:uid="{39AC5F36-69E4-4C90-90F6-971DFFD7BC4A}"/>
    <cellStyle name="Output 6 7 2 4" xfId="28553" xr:uid="{5FF603DA-7F66-4D2F-B39E-FC7F7DCD24F9}"/>
    <cellStyle name="Output 6 7 3" xfId="28557" xr:uid="{11A1D16F-6CB4-4192-8B65-26245CBD9DD0}"/>
    <cellStyle name="Output 6 7 3 2" xfId="28558" xr:uid="{BB717C07-09CF-4365-9380-10A768814452}"/>
    <cellStyle name="Output 6 7 4" xfId="28559" xr:uid="{EFD9BD90-90AD-4AD1-A9C1-41E0E7BC08A2}"/>
    <cellStyle name="Output 6 7 4 2" xfId="28560" xr:uid="{14828B37-D4B3-4F1F-A3EB-07044250A6DA}"/>
    <cellStyle name="Output 6 7 5" xfId="28561" xr:uid="{2946FBE1-A499-4AB9-AF16-AC7A2DEEF343}"/>
    <cellStyle name="Output 6 7 5 2" xfId="28562" xr:uid="{8F32D926-E94E-4DFF-B5D7-65C576D66FBC}"/>
    <cellStyle name="Output 6 7 6" xfId="28563" xr:uid="{22FD4D89-3554-48F0-81F4-1A776ED8398D}"/>
    <cellStyle name="Output 6 7 7" xfId="28564" xr:uid="{2C2E5E8B-0F5B-4C1D-BC7C-99E493F4F7E4}"/>
    <cellStyle name="Output 6 7 8" xfId="28565" xr:uid="{AC7CD6E9-A788-4A4D-8836-9B0AE9704F0E}"/>
    <cellStyle name="Output 6 7 9" xfId="28566" xr:uid="{863D968E-EC30-48CC-8659-12D91F9F352D}"/>
    <cellStyle name="Output 6 8" xfId="4037" xr:uid="{E9F1E40E-CA33-4174-A0F3-04BD3B697954}"/>
    <cellStyle name="Output 6 8 2" xfId="28568" xr:uid="{96AC16AA-76C5-4591-AA61-1E12AF561637}"/>
    <cellStyle name="Output 6 8 2 2" xfId="28569" xr:uid="{F9D606EF-3EB6-483C-A728-757F35E6CDD5}"/>
    <cellStyle name="Output 6 8 2 2 2" xfId="28570" xr:uid="{9440C2E0-857C-4F58-8ED0-12660FF82DC9}"/>
    <cellStyle name="Output 6 8 2 3" xfId="28571" xr:uid="{0AA76947-7334-4D22-8B9B-FD61C5217B80}"/>
    <cellStyle name="Output 6 8 3" xfId="28572" xr:uid="{FCEB5C62-D27A-4E23-B2CE-F4DC7EDF18E9}"/>
    <cellStyle name="Output 6 8 3 2" xfId="28573" xr:uid="{82FDFFFD-F3FD-4403-B157-DC2C5155EB37}"/>
    <cellStyle name="Output 6 8 4" xfId="28574" xr:uid="{656DE0DD-E23A-4558-8775-563E51E9CEB7}"/>
    <cellStyle name="Output 6 8 5" xfId="28567" xr:uid="{4E17A2D4-2813-4B43-8CA4-CD2961BE0A38}"/>
    <cellStyle name="Output 6 9" xfId="5485" xr:uid="{F08C06E2-E44E-4898-A51B-9C43DF6C984F}"/>
    <cellStyle name="Output 6 9 2" xfId="28576" xr:uid="{A80E40FD-5BA5-4AD4-AADD-23DB9DF9B1F5}"/>
    <cellStyle name="Output 6 9 2 2" xfId="28577" xr:uid="{FB202E49-D9A9-48D3-8009-5DB5AD1746CE}"/>
    <cellStyle name="Output 6 9 3" xfId="28578" xr:uid="{3DB72E49-346D-467D-9F12-E4DF5AD26A73}"/>
    <cellStyle name="Output 6 9 4" xfId="28575" xr:uid="{D232E7AA-9E8C-4BE6-8AEC-3BBCE4BB2397}"/>
    <cellStyle name="Output 7" xfId="4038" xr:uid="{C9A417C4-944A-4A07-8544-BA09CAB4FF06}"/>
    <cellStyle name="Output 7 10" xfId="5681" xr:uid="{3B30C5B9-A2A1-4490-810F-3E22906140B3}"/>
    <cellStyle name="Output 7 10 2" xfId="28580" xr:uid="{ED590327-C458-40D4-BF94-AE89083C1205}"/>
    <cellStyle name="Output 7 10 2 2" xfId="28581" xr:uid="{EACE9FDE-729A-497B-A7B4-E9B8631BD009}"/>
    <cellStyle name="Output 7 10 2 2 2" xfId="28582" xr:uid="{365E3C77-746F-444B-AF69-095D537D4F62}"/>
    <cellStyle name="Output 7 10 2 3" xfId="28583" xr:uid="{FAD63CA1-7527-4901-A71A-FDCE85EFEDFC}"/>
    <cellStyle name="Output 7 10 3" xfId="28584" xr:uid="{5BA6DB0E-3827-467B-91E5-8945D96EC4DF}"/>
    <cellStyle name="Output 7 10 3 2" xfId="28585" xr:uid="{1EE02BF0-5E3F-4F5A-9E51-25577B8E587A}"/>
    <cellStyle name="Output 7 10 4" xfId="28586" xr:uid="{D9A99926-BCC3-4488-9E83-E3CB955C6CFF}"/>
    <cellStyle name="Output 7 10 5" xfId="28579" xr:uid="{E61E199A-00E8-4CD7-BAEB-EA29FDE079CD}"/>
    <cellStyle name="Output 7 11" xfId="6067" xr:uid="{84DA5B04-99F8-4CC2-8EA3-1A9B0F92EDC8}"/>
    <cellStyle name="Output 7 11 2" xfId="28588" xr:uid="{960B1FD8-2077-4498-9C2A-3295367C3C19}"/>
    <cellStyle name="Output 7 11 3" xfId="28587" xr:uid="{960227E5-F2B7-466C-BEB6-5D7FD40E6451}"/>
    <cellStyle name="Output 7 12" xfId="6245" xr:uid="{AEE89C8C-ABE4-4646-AB8F-9C98B24AF794}"/>
    <cellStyle name="Output 7 12 2" xfId="28590" xr:uid="{F129F1CE-B7C2-458C-87B8-1F569F984450}"/>
    <cellStyle name="Output 7 12 3" xfId="28589" xr:uid="{45E84BF1-1806-4AA7-9C8F-70EC46CF6D15}"/>
    <cellStyle name="Output 7 13" xfId="28591" xr:uid="{23E421D9-19EC-4BE2-A2EE-03BA4EA3D274}"/>
    <cellStyle name="Output 7 13 2" xfId="28592" xr:uid="{C46EF374-F06F-45E5-AF27-8E5E65B77397}"/>
    <cellStyle name="Output 7 14" xfId="28593" xr:uid="{381A09AE-9F95-405F-B4B6-2CFFD08598C7}"/>
    <cellStyle name="Output 7 15" xfId="28594" xr:uid="{9AFD0B5E-328E-4C64-8262-E50A548FEF01}"/>
    <cellStyle name="Output 7 16" xfId="28595" xr:uid="{FE8EF256-9F5C-41C2-948B-013190BDAB2C}"/>
    <cellStyle name="Output 7 17" xfId="28596" xr:uid="{D2CF3A00-D4E3-4A68-8BB1-EB6AAEFE1382}"/>
    <cellStyle name="Output 7 2" xfId="4039" xr:uid="{BE9E0124-C68A-47D5-86D1-65EC103ACB6C}"/>
    <cellStyle name="Output 7 2 10" xfId="7748" xr:uid="{E4F88A7B-3F0B-4550-9F90-EBC1B5176CE0}"/>
    <cellStyle name="Output 7 2 2" xfId="4040" xr:uid="{9EA46643-E114-4EB5-B1F7-BD99C2859ECD}"/>
    <cellStyle name="Output 7 2 2 2" xfId="28598" xr:uid="{640571F8-F6BD-4102-9C33-5795F16F34F3}"/>
    <cellStyle name="Output 7 2 2 2 2" xfId="28599" xr:uid="{C8D1BEBF-A23E-49A2-A4D7-31A42630782C}"/>
    <cellStyle name="Output 7 2 2 3" xfId="28600" xr:uid="{570793D2-8345-4E2E-9D56-22C36BBC584E}"/>
    <cellStyle name="Output 7 2 2 4" xfId="28597" xr:uid="{CDC908D0-6CDB-4192-A4B9-337E561E671C}"/>
    <cellStyle name="Output 7 2 3" xfId="28601" xr:uid="{CEE2112D-A768-4A5B-B2D8-3A3CA2EC2A05}"/>
    <cellStyle name="Output 7 2 3 2" xfId="28602" xr:uid="{37A5546C-B500-47FF-B8C1-ADA36C379D1C}"/>
    <cellStyle name="Output 7 2 4" xfId="28603" xr:uid="{59C00BAC-10FC-4BCA-9566-5BF429B4E359}"/>
    <cellStyle name="Output 7 2 4 2" xfId="28604" xr:uid="{D0205694-89EF-4323-BA24-3B539EA2E2C6}"/>
    <cellStyle name="Output 7 2 5" xfId="28605" xr:uid="{CF5D7AB1-D31D-4303-AD42-2653DCF64957}"/>
    <cellStyle name="Output 7 2 5 2" xfId="28606" xr:uid="{27A1CC3B-D849-43DC-8745-EF72255B47B7}"/>
    <cellStyle name="Output 7 2 6" xfId="28607" xr:uid="{4BFE40E7-8005-42C5-B129-EF2681703BEE}"/>
    <cellStyle name="Output 7 2 7" xfId="28608" xr:uid="{D22204CA-759B-4118-8A27-E182982444C6}"/>
    <cellStyle name="Output 7 2 8" xfId="28609" xr:uid="{35859ADD-E823-4C5F-BE96-79B9919E3122}"/>
    <cellStyle name="Output 7 2 9" xfId="28610" xr:uid="{9D1A7E2D-D74E-4CCD-A2F9-4F8A5BB04C71}"/>
    <cellStyle name="Output 7 3" xfId="4041" xr:uid="{9AF824E4-C642-4318-BFF0-1F810EE850EF}"/>
    <cellStyle name="Output 7 3 10" xfId="7749" xr:uid="{F08576AC-07C5-4A47-BF3F-F7D170CA3FB1}"/>
    <cellStyle name="Output 7 3 2" xfId="4042" xr:uid="{F4EBF0F0-8221-4180-953E-FC5BA1038EF0}"/>
    <cellStyle name="Output 7 3 2 2" xfId="28612" xr:uid="{63EF35A0-DB6B-417E-8F64-2F07F9EAFBE8}"/>
    <cellStyle name="Output 7 3 2 2 2" xfId="28613" xr:uid="{9CB9DBF5-091D-4DF4-8D81-73741D23E693}"/>
    <cellStyle name="Output 7 3 2 3" xfId="28614" xr:uid="{05C744D2-1316-467E-9B24-6FD91207F6D1}"/>
    <cellStyle name="Output 7 3 2 4" xfId="28611" xr:uid="{16E11029-4BA6-4504-B7B2-D8AB42328CBB}"/>
    <cellStyle name="Output 7 3 3" xfId="28615" xr:uid="{AEBB66A0-D316-4136-80AF-04D3EC119313}"/>
    <cellStyle name="Output 7 3 3 2" xfId="28616" xr:uid="{CB49A49E-4463-4484-851A-DFB4392012B3}"/>
    <cellStyle name="Output 7 3 4" xfId="28617" xr:uid="{06BB3099-27D4-4A24-BE6D-ED220EBE38C9}"/>
    <cellStyle name="Output 7 3 4 2" xfId="28618" xr:uid="{DFB9FB46-0B19-4D47-9778-EE909272B361}"/>
    <cellStyle name="Output 7 3 5" xfId="28619" xr:uid="{0F1B2886-13E5-4EB0-AC2B-3012D93181CE}"/>
    <cellStyle name="Output 7 3 5 2" xfId="28620" xr:uid="{224EEC9F-13EF-4402-9FB4-FFE14CF59C95}"/>
    <cellStyle name="Output 7 3 6" xfId="28621" xr:uid="{3C0A8834-9BEB-4CD0-BB64-9D32B481AEFB}"/>
    <cellStyle name="Output 7 3 7" xfId="28622" xr:uid="{04D469E7-C558-493A-A64F-7FA9644D5910}"/>
    <cellStyle name="Output 7 3 8" xfId="28623" xr:uid="{8A6E1E90-2BE9-4EF7-A068-1BE0D08DB37F}"/>
    <cellStyle name="Output 7 3 9" xfId="28624" xr:uid="{0C77DE73-B7DC-4F42-A25A-0C1842CF43C7}"/>
    <cellStyle name="Output 7 4" xfId="4043" xr:uid="{AEE2C23D-EDCC-46D5-B5F0-A14AD5C33441}"/>
    <cellStyle name="Output 7 4 10" xfId="7750" xr:uid="{BB1F271F-1A45-4EE8-9183-8F789E678F67}"/>
    <cellStyle name="Output 7 4 2" xfId="4044" xr:uid="{F1C09903-C622-4CD2-8CE9-8D3B39AF4B9D}"/>
    <cellStyle name="Output 7 4 2 2" xfId="28626" xr:uid="{203E4CDB-29E6-48BA-97B8-A8C51D21574A}"/>
    <cellStyle name="Output 7 4 2 2 2" xfId="28627" xr:uid="{2C8030D2-D303-4A8B-8237-97AD8BE245B4}"/>
    <cellStyle name="Output 7 4 2 3" xfId="28628" xr:uid="{B5183CC9-4CA9-46DB-8FF9-0A2610FD22CA}"/>
    <cellStyle name="Output 7 4 2 4" xfId="28625" xr:uid="{69A47F93-E636-4D2D-B9E5-E6C67441EA32}"/>
    <cellStyle name="Output 7 4 3" xfId="28629" xr:uid="{1B277CBF-052F-4561-9555-88684AC92462}"/>
    <cellStyle name="Output 7 4 3 2" xfId="28630" xr:uid="{C5CB24E0-8B08-46E8-8856-2B78D436598A}"/>
    <cellStyle name="Output 7 4 4" xfId="28631" xr:uid="{CA8C09CD-A7A2-4EFE-AE27-5413DB818FCC}"/>
    <cellStyle name="Output 7 4 4 2" xfId="28632" xr:uid="{2E4225E1-9740-41BE-A942-0D9897900D88}"/>
    <cellStyle name="Output 7 4 5" xfId="28633" xr:uid="{358BBB33-3F6D-4EF7-A98A-2C8FCEB9B4B6}"/>
    <cellStyle name="Output 7 4 5 2" xfId="28634" xr:uid="{22D4E067-C5A7-4C9A-9485-6AF4A483A098}"/>
    <cellStyle name="Output 7 4 6" xfId="28635" xr:uid="{C11717BA-FE58-4190-95A6-32FC7F0D7096}"/>
    <cellStyle name="Output 7 4 7" xfId="28636" xr:uid="{E1510A1D-1195-465D-AE06-7AAFDA4E1B0A}"/>
    <cellStyle name="Output 7 4 8" xfId="28637" xr:uid="{140B556B-A6FC-4A8E-A4B0-642A616E4D1B}"/>
    <cellStyle name="Output 7 4 9" xfId="28638" xr:uid="{4C0E9229-B0F1-4832-A15E-F4BCF559ABCD}"/>
    <cellStyle name="Output 7 5" xfId="4045" xr:uid="{FF5458CD-7DE0-42A8-905A-FB4510C74264}"/>
    <cellStyle name="Output 7 5 10" xfId="7751" xr:uid="{8B483D96-D6F9-4977-A1FC-26A99B28689C}"/>
    <cellStyle name="Output 7 5 2" xfId="4046" xr:uid="{A799A0AE-A4D3-410A-B196-A9CABAF2C3D1}"/>
    <cellStyle name="Output 7 5 2 2" xfId="28640" xr:uid="{9FC1DD0F-3FAD-4B5C-BE95-0322B52F8EC9}"/>
    <cellStyle name="Output 7 5 2 2 2" xfId="28641" xr:uid="{735353D9-F692-4612-AB2B-7FA8A32519C8}"/>
    <cellStyle name="Output 7 5 2 3" xfId="28642" xr:uid="{CB35548F-2FE6-4197-9776-15C94686E940}"/>
    <cellStyle name="Output 7 5 2 4" xfId="28639" xr:uid="{FF3A7627-56E4-464D-B407-9233350F339E}"/>
    <cellStyle name="Output 7 5 3" xfId="28643" xr:uid="{8544E115-A6BF-4A62-9554-A10A77346FB8}"/>
    <cellStyle name="Output 7 5 3 2" xfId="28644" xr:uid="{2A132050-E8CD-486D-BC42-691AE820BC91}"/>
    <cellStyle name="Output 7 5 4" xfId="28645" xr:uid="{31E2AF01-44FB-4958-A346-FEF4A618B4A2}"/>
    <cellStyle name="Output 7 5 4 2" xfId="28646" xr:uid="{D520615D-A6ED-4A2A-A732-E64A3AE223DC}"/>
    <cellStyle name="Output 7 5 5" xfId="28647" xr:uid="{D8006CC3-F5B5-4773-85F3-70403A7D6EB3}"/>
    <cellStyle name="Output 7 5 5 2" xfId="28648" xr:uid="{8FF8FD05-1F5B-4E2B-B01E-1EC5351511E0}"/>
    <cellStyle name="Output 7 5 6" xfId="28649" xr:uid="{B8BA9116-E1BB-4330-A882-E6D547A06568}"/>
    <cellStyle name="Output 7 5 7" xfId="28650" xr:uid="{4168EBA8-9F99-4F8B-99ED-2E6CF8155D2D}"/>
    <cellStyle name="Output 7 5 8" xfId="28651" xr:uid="{9991520D-18C9-4D80-B29F-3D5ACB398866}"/>
    <cellStyle name="Output 7 5 9" xfId="28652" xr:uid="{A3AC2D33-6E28-4B7B-A016-B397AEF7EB1A}"/>
    <cellStyle name="Output 7 6" xfId="4047" xr:uid="{7872806C-3A51-4B5D-8BD1-CB45044CF5FE}"/>
    <cellStyle name="Output 7 6 10" xfId="7752" xr:uid="{A405D79C-0D4B-4734-B03D-583710FDBB53}"/>
    <cellStyle name="Output 7 6 2" xfId="4048" xr:uid="{04A20C13-E6B6-4838-B37C-A9A89EC4FF86}"/>
    <cellStyle name="Output 7 6 2 2" xfId="28654" xr:uid="{8EBCB835-5DD1-4171-992B-6480B8594B4B}"/>
    <cellStyle name="Output 7 6 2 2 2" xfId="28655" xr:uid="{B0427ADE-CDA4-47D3-AACF-C94AA1B933C3}"/>
    <cellStyle name="Output 7 6 2 3" xfId="28656" xr:uid="{B4A6D1A8-1444-4798-A945-C066C34CE05E}"/>
    <cellStyle name="Output 7 6 2 4" xfId="28653" xr:uid="{DE188F39-8204-4C93-8CE1-6F31AE0AEACF}"/>
    <cellStyle name="Output 7 6 3" xfId="28657" xr:uid="{AE9C5A09-4E82-464C-A6F4-7AE124C73558}"/>
    <cellStyle name="Output 7 6 3 2" xfId="28658" xr:uid="{136D978A-F665-4947-B20A-716B5A307666}"/>
    <cellStyle name="Output 7 6 4" xfId="28659" xr:uid="{8A4FF561-8F1E-4227-847F-FC3FE0B1681C}"/>
    <cellStyle name="Output 7 6 4 2" xfId="28660" xr:uid="{1777404A-7EFC-4DAC-805C-4F7860FBECA0}"/>
    <cellStyle name="Output 7 6 5" xfId="28661" xr:uid="{513474FE-EA30-48BA-A47B-E9CE2E9A62C1}"/>
    <cellStyle name="Output 7 6 5 2" xfId="28662" xr:uid="{2B9CACFA-9113-472E-B985-5E8ABD300F44}"/>
    <cellStyle name="Output 7 6 6" xfId="28663" xr:uid="{B06045B1-FF2D-4C59-B289-6A66F99EBFA8}"/>
    <cellStyle name="Output 7 6 7" xfId="28664" xr:uid="{5E988A19-559B-4713-A52B-4275A66ED72C}"/>
    <cellStyle name="Output 7 6 8" xfId="28665" xr:uid="{7CEFB8B7-90B6-4AED-8D56-531947D025C0}"/>
    <cellStyle name="Output 7 6 9" xfId="28666" xr:uid="{6CD2C5C8-CE50-43C8-94FB-058C51534842}"/>
    <cellStyle name="Output 7 7" xfId="4049" xr:uid="{B88FBAB1-F226-4F3B-819A-C87F877A2FC0}"/>
    <cellStyle name="Output 7 7 10" xfId="7753" xr:uid="{44BEB55C-5EE1-4F8A-8ACD-E07A9DAEEB4F}"/>
    <cellStyle name="Output 7 7 2" xfId="4050" xr:uid="{9B234F63-428A-4C8D-9AA4-D8E5F6DE4FC8}"/>
    <cellStyle name="Output 7 7 2 2" xfId="28668" xr:uid="{F39D3C76-AA23-4FEC-B15D-25B93B32DAC5}"/>
    <cellStyle name="Output 7 7 2 2 2" xfId="28669" xr:uid="{1D093F05-3D48-4251-A25B-B3AD608A7657}"/>
    <cellStyle name="Output 7 7 2 3" xfId="28670" xr:uid="{BA93C6F1-7B9C-4F45-9FBA-936E5B67E3CF}"/>
    <cellStyle name="Output 7 7 2 4" xfId="28667" xr:uid="{4A2ADDDE-ABB4-4C80-86E0-D9D372CF5E88}"/>
    <cellStyle name="Output 7 7 3" xfId="28671" xr:uid="{A183200B-C2CC-4685-B524-03C40687E231}"/>
    <cellStyle name="Output 7 7 3 2" xfId="28672" xr:uid="{7A398531-5665-4B57-9CC6-C9F849351A1B}"/>
    <cellStyle name="Output 7 7 4" xfId="28673" xr:uid="{5EFB2F53-A978-43EE-9B10-D38BC0A65DB0}"/>
    <cellStyle name="Output 7 7 4 2" xfId="28674" xr:uid="{D3427BE2-241E-400E-925F-1135E4FCB1F2}"/>
    <cellStyle name="Output 7 7 5" xfId="28675" xr:uid="{E258EAAB-BBD2-4F56-A2F6-4EB4E776DD27}"/>
    <cellStyle name="Output 7 7 5 2" xfId="28676" xr:uid="{54D7052E-278D-42CF-9475-7EEB86FC42B0}"/>
    <cellStyle name="Output 7 7 6" xfId="28677" xr:uid="{B5ED4ECF-8B81-48F2-8413-1DAEF9B23F3D}"/>
    <cellStyle name="Output 7 7 7" xfId="28678" xr:uid="{3595D9A2-E55C-4D56-8BC6-CF497495DA4F}"/>
    <cellStyle name="Output 7 7 8" xfId="28679" xr:uid="{8B490678-7F3F-4A8B-BEE3-39D03FC9C738}"/>
    <cellStyle name="Output 7 7 9" xfId="28680" xr:uid="{483AD5D9-A704-446A-B4A6-8469C656FAFE}"/>
    <cellStyle name="Output 7 8" xfId="4051" xr:uid="{9BB0EB0E-F876-490C-A330-5D98F9F12B84}"/>
    <cellStyle name="Output 7 8 2" xfId="28682" xr:uid="{87D8ED73-C799-4C81-A865-FD0C6957A3C5}"/>
    <cellStyle name="Output 7 8 2 2" xfId="28683" xr:uid="{A833DB25-2A3B-49E1-8FBD-2316274F0D8A}"/>
    <cellStyle name="Output 7 8 2 2 2" xfId="28684" xr:uid="{9F07157D-1DD7-4991-83D5-FF7198A15800}"/>
    <cellStyle name="Output 7 8 2 3" xfId="28685" xr:uid="{93BB087B-D0F0-4388-BFD0-57169A4CB5B4}"/>
    <cellStyle name="Output 7 8 3" xfId="28686" xr:uid="{2DA268E6-A190-4668-A951-1635AA1E73BD}"/>
    <cellStyle name="Output 7 8 3 2" xfId="28687" xr:uid="{0D70F2E5-B00E-4830-ACD6-0A81B86963F8}"/>
    <cellStyle name="Output 7 8 4" xfId="28688" xr:uid="{1B3AFEA6-6216-46CB-88A8-02EB359628A7}"/>
    <cellStyle name="Output 7 8 5" xfId="28681" xr:uid="{1AA0ECCD-373D-44C7-8219-D2B074326410}"/>
    <cellStyle name="Output 7 9" xfId="5486" xr:uid="{6437C8E9-5B57-4709-8DE8-DA6E570D3C80}"/>
    <cellStyle name="Output 7 9 2" xfId="28690" xr:uid="{405FE96F-68BE-4735-B8D1-00B906381BA5}"/>
    <cellStyle name="Output 7 9 2 2" xfId="28691" xr:uid="{F0CBBB33-8CDF-4329-9372-8C5C1BA702BD}"/>
    <cellStyle name="Output 7 9 3" xfId="28692" xr:uid="{D611C1B4-1817-456D-9CA2-8AF4719AEF7F}"/>
    <cellStyle name="Output 7 9 4" xfId="28689" xr:uid="{2D11418B-C53F-484B-A660-142B7039D7E2}"/>
    <cellStyle name="Output 8" xfId="4052" xr:uid="{D954E16F-0738-4A87-BDC3-6E7DFB10795D}"/>
    <cellStyle name="Output 8 10" xfId="5682" xr:uid="{69C38A84-4F7D-42F1-8D72-691D24768787}"/>
    <cellStyle name="Output 8 10 2" xfId="28694" xr:uid="{F67E89D7-0569-47D3-A147-21473384BFAA}"/>
    <cellStyle name="Output 8 10 2 2" xfId="28695" xr:uid="{1E6EB531-4D99-43DE-8C28-64302C1000FB}"/>
    <cellStyle name="Output 8 10 2 2 2" xfId="28696" xr:uid="{E970F920-ADD1-4A65-A02B-02E06B788CC6}"/>
    <cellStyle name="Output 8 10 2 3" xfId="28697" xr:uid="{B7C56397-92E7-47E9-89D8-7FC6D79E144D}"/>
    <cellStyle name="Output 8 10 3" xfId="28698" xr:uid="{F0F1B5BF-6B4D-4621-BEA8-1D0D842BFCCC}"/>
    <cellStyle name="Output 8 10 3 2" xfId="28699" xr:uid="{ECFA8A8D-6A60-4E0F-83CC-9C42813B0BE2}"/>
    <cellStyle name="Output 8 10 4" xfId="28700" xr:uid="{98009BA4-3482-462E-B559-5344BC5192B1}"/>
    <cellStyle name="Output 8 10 5" xfId="28693" xr:uid="{BBC7B236-BF95-4B0C-9CA9-8F32E2CC276B}"/>
    <cellStyle name="Output 8 11" xfId="6068" xr:uid="{CFBAB7F0-361D-4FE1-93F1-E94C806D7CF1}"/>
    <cellStyle name="Output 8 11 2" xfId="28702" xr:uid="{828E96AF-CFD7-4A4E-B6A5-A9195FC9EC53}"/>
    <cellStyle name="Output 8 11 3" xfId="28701" xr:uid="{AE859589-67A4-46CD-86F9-E8A0174AE5D0}"/>
    <cellStyle name="Output 8 12" xfId="6246" xr:uid="{AAD05441-32EF-4E59-A38F-9A8181A1BD71}"/>
    <cellStyle name="Output 8 12 2" xfId="28704" xr:uid="{FDB09B82-BD3F-4136-967B-4EDA794B45CB}"/>
    <cellStyle name="Output 8 12 3" xfId="28703" xr:uid="{DB9AFB56-8AEA-4D96-807F-311AEBACBFD7}"/>
    <cellStyle name="Output 8 13" xfId="28705" xr:uid="{68556816-6F63-4E32-968E-0B3F8193C135}"/>
    <cellStyle name="Output 8 13 2" xfId="28706" xr:uid="{4C0A54DE-48E1-42AE-A3FE-E3D0C0FAB5BF}"/>
    <cellStyle name="Output 8 14" xfId="28707" xr:uid="{023655C0-F737-41AD-B129-6BD9399E5C6F}"/>
    <cellStyle name="Output 8 15" xfId="28708" xr:uid="{D01833F2-9DEE-4EA7-AA0F-1FE082BD89B7}"/>
    <cellStyle name="Output 8 16" xfId="28709" xr:uid="{C194190E-1F9E-4FEF-914B-F0A626474D34}"/>
    <cellStyle name="Output 8 17" xfId="28710" xr:uid="{2463B6CB-CCA9-45D6-ABD6-786F6BD5BC6D}"/>
    <cellStyle name="Output 8 2" xfId="4053" xr:uid="{9F881BD1-A4F0-4E7F-BFB5-444E2B861CD0}"/>
    <cellStyle name="Output 8 2 10" xfId="7754" xr:uid="{69482B95-D9AA-4832-86FF-CD403133A994}"/>
    <cellStyle name="Output 8 2 2" xfId="4054" xr:uid="{C32B3CD4-F02A-4AD1-85EE-F99E37FFAD3B}"/>
    <cellStyle name="Output 8 2 2 2" xfId="28712" xr:uid="{9DFD23FC-FE86-47FF-90D6-9718FFF49861}"/>
    <cellStyle name="Output 8 2 2 2 2" xfId="28713" xr:uid="{92E6A87B-4467-4887-B366-58A01286B5D6}"/>
    <cellStyle name="Output 8 2 2 3" xfId="28714" xr:uid="{35D28C4B-DCD9-44CE-9813-DEE18AB4E491}"/>
    <cellStyle name="Output 8 2 2 4" xfId="28711" xr:uid="{981936C0-759C-4A1C-9764-5A380BCC61FB}"/>
    <cellStyle name="Output 8 2 3" xfId="28715" xr:uid="{023EABF3-F471-4405-8B49-827BC6301C52}"/>
    <cellStyle name="Output 8 2 3 2" xfId="28716" xr:uid="{96D11CAE-ED04-4166-8E71-801448AF356C}"/>
    <cellStyle name="Output 8 2 4" xfId="28717" xr:uid="{F335DB9E-3032-46CF-80F1-8622A7D0DBCB}"/>
    <cellStyle name="Output 8 2 4 2" xfId="28718" xr:uid="{379F14D8-C936-4D9F-ABD4-F12E250DE1E6}"/>
    <cellStyle name="Output 8 2 5" xfId="28719" xr:uid="{152EE254-6E8B-4E5D-ADB8-B272CC92AAF0}"/>
    <cellStyle name="Output 8 2 5 2" xfId="28720" xr:uid="{FE756AEB-3E0B-497A-8BED-FB2414691ABE}"/>
    <cellStyle name="Output 8 2 6" xfId="28721" xr:uid="{869BA317-E310-4550-9BE1-DC74A75289B2}"/>
    <cellStyle name="Output 8 2 7" xfId="28722" xr:uid="{A472CC53-8119-4C5A-B912-37D1E201A796}"/>
    <cellStyle name="Output 8 2 8" xfId="28723" xr:uid="{C2BDE3B9-8AE3-4B34-BF29-177BFD6EB36C}"/>
    <cellStyle name="Output 8 2 9" xfId="28724" xr:uid="{9DA3D2AE-C3D0-45B0-B4F0-252819A45E8B}"/>
    <cellStyle name="Output 8 3" xfId="4055" xr:uid="{61AA7EF2-2AB0-412B-AD9A-F17C36A0D16A}"/>
    <cellStyle name="Output 8 3 10" xfId="7755" xr:uid="{F62A464D-6E5C-4EAF-A4D4-D0774C312067}"/>
    <cellStyle name="Output 8 3 2" xfId="4056" xr:uid="{78E404CB-ED96-4D10-AD13-FD882DC4EFDA}"/>
    <cellStyle name="Output 8 3 2 2" xfId="28726" xr:uid="{8E779393-16C1-43E4-A572-70DE9333EEDA}"/>
    <cellStyle name="Output 8 3 2 2 2" xfId="28727" xr:uid="{8BCAC038-886C-4705-87B4-6E2A5E735F0F}"/>
    <cellStyle name="Output 8 3 2 3" xfId="28728" xr:uid="{EB9C75E4-E737-4DB3-B136-2BBA1E60D152}"/>
    <cellStyle name="Output 8 3 2 4" xfId="28725" xr:uid="{F24A29F6-A2EE-4758-9445-7BCFEAA17510}"/>
    <cellStyle name="Output 8 3 3" xfId="28729" xr:uid="{7BC4AF0B-B6D1-400D-AB2C-38B58442053F}"/>
    <cellStyle name="Output 8 3 3 2" xfId="28730" xr:uid="{AC184E6E-3E4A-4AB2-AEAE-5F1AC06C8F9B}"/>
    <cellStyle name="Output 8 3 4" xfId="28731" xr:uid="{81F4A8FD-B887-4246-95FA-FA74F150BC73}"/>
    <cellStyle name="Output 8 3 4 2" xfId="28732" xr:uid="{6A60E75C-7564-4455-B480-6D4478288929}"/>
    <cellStyle name="Output 8 3 5" xfId="28733" xr:uid="{46AD207C-2978-462E-9382-42336050AEB2}"/>
    <cellStyle name="Output 8 3 5 2" xfId="28734" xr:uid="{E2B26BD9-4051-4706-B3C3-4E0F15368F69}"/>
    <cellStyle name="Output 8 3 6" xfId="28735" xr:uid="{2EB0976A-D53F-4B8D-9B86-8B6D69F5EE3D}"/>
    <cellStyle name="Output 8 3 7" xfId="28736" xr:uid="{6D513494-9D16-45A7-BEFD-56F9A011EE02}"/>
    <cellStyle name="Output 8 3 8" xfId="28737" xr:uid="{5ADBDC03-E463-4C88-865D-2FBF3D612624}"/>
    <cellStyle name="Output 8 3 9" xfId="28738" xr:uid="{A0493E82-C61A-4D98-A226-D8C89642622A}"/>
    <cellStyle name="Output 8 4" xfId="4057" xr:uid="{C67DDD87-2CA5-40EC-A2A2-883569644979}"/>
    <cellStyle name="Output 8 4 10" xfId="7756" xr:uid="{5B697747-2BD4-4F77-BBB2-42D79A8D2641}"/>
    <cellStyle name="Output 8 4 2" xfId="4058" xr:uid="{FC23B045-CE4D-429C-BA6F-61F924DA78F0}"/>
    <cellStyle name="Output 8 4 2 2" xfId="28740" xr:uid="{6F323E03-0691-4476-9AAA-A745668AC0E6}"/>
    <cellStyle name="Output 8 4 2 2 2" xfId="28741" xr:uid="{F18293BD-54EF-477C-B52C-CB5E9A17FBFA}"/>
    <cellStyle name="Output 8 4 2 3" xfId="28742" xr:uid="{07BFE583-E21B-401D-8AF2-F95F67EFB018}"/>
    <cellStyle name="Output 8 4 2 4" xfId="28739" xr:uid="{76AE78BF-7209-4D55-BAE8-DE864AE0B78D}"/>
    <cellStyle name="Output 8 4 3" xfId="28743" xr:uid="{55A0D81C-DC9A-4F0F-AA38-28A585F9D616}"/>
    <cellStyle name="Output 8 4 3 2" xfId="28744" xr:uid="{EFEE64D0-E16F-40A1-B417-B9FE4ED8BEC0}"/>
    <cellStyle name="Output 8 4 4" xfId="28745" xr:uid="{FDCEB8D9-508B-44D5-90A0-16B7962F8DA7}"/>
    <cellStyle name="Output 8 4 4 2" xfId="28746" xr:uid="{9FC770F2-7A56-4E6C-A1B1-8F000633DFF6}"/>
    <cellStyle name="Output 8 4 5" xfId="28747" xr:uid="{F7F778D6-34EC-47C5-B595-398581A7C214}"/>
    <cellStyle name="Output 8 4 5 2" xfId="28748" xr:uid="{885ADF22-ACA6-4DF5-9568-79249F6C2C4B}"/>
    <cellStyle name="Output 8 4 6" xfId="28749" xr:uid="{5385B255-9A8A-4A50-B5D0-E96770F5617F}"/>
    <cellStyle name="Output 8 4 7" xfId="28750" xr:uid="{CCE27C08-8B17-4E41-AF41-6EEDB49FF825}"/>
    <cellStyle name="Output 8 4 8" xfId="28751" xr:uid="{CA9C224E-E728-40C6-BC04-B83A9B23E161}"/>
    <cellStyle name="Output 8 4 9" xfId="28752" xr:uid="{29A278BE-69DA-46E4-ACA8-FFB0FF2933A1}"/>
    <cellStyle name="Output 8 5" xfId="4059" xr:uid="{3035AB08-BD81-4C01-93B4-B96CDF99A157}"/>
    <cellStyle name="Output 8 5 10" xfId="7757" xr:uid="{4680F8E9-B97E-473B-8B3E-C06B3D1006CE}"/>
    <cellStyle name="Output 8 5 2" xfId="4060" xr:uid="{8271A8C9-6F19-41AC-A06C-331FEE21D9B5}"/>
    <cellStyle name="Output 8 5 2 2" xfId="28754" xr:uid="{E6B4817B-BE23-4E67-8E4D-86AD67C2F573}"/>
    <cellStyle name="Output 8 5 2 2 2" xfId="28755" xr:uid="{9844D31D-F778-439A-83D2-FFEAB61DD291}"/>
    <cellStyle name="Output 8 5 2 3" xfId="28756" xr:uid="{7957B51F-32CC-41B0-9BB5-DC79EABF7976}"/>
    <cellStyle name="Output 8 5 2 4" xfId="28753" xr:uid="{98EC6E30-2CD4-4230-8981-1012B8450D32}"/>
    <cellStyle name="Output 8 5 3" xfId="28757" xr:uid="{A2677E4C-FFBF-4574-A9A5-68C016EAD6A2}"/>
    <cellStyle name="Output 8 5 3 2" xfId="28758" xr:uid="{1C369BD2-56AF-4F7F-8127-505FEC242C71}"/>
    <cellStyle name="Output 8 5 4" xfId="28759" xr:uid="{D30225BC-6B61-44AD-A91D-F8EB94FA64E4}"/>
    <cellStyle name="Output 8 5 4 2" xfId="28760" xr:uid="{D7B298A0-E4CA-44D9-8103-540F3F613BE7}"/>
    <cellStyle name="Output 8 5 5" xfId="28761" xr:uid="{847CB1FC-CE91-43F1-B147-CAE74F5E643D}"/>
    <cellStyle name="Output 8 5 5 2" xfId="28762" xr:uid="{D0BA3356-501E-49C4-BAA5-BCB23C6D9758}"/>
    <cellStyle name="Output 8 5 6" xfId="28763" xr:uid="{9497FA5C-4BA6-46DD-84B0-8B27E00834FC}"/>
    <cellStyle name="Output 8 5 7" xfId="28764" xr:uid="{F8370CA4-3969-4E85-ABA8-5AAF33E180B8}"/>
    <cellStyle name="Output 8 5 8" xfId="28765" xr:uid="{0A2281E1-FBAF-43AB-A40F-5D3FE230814F}"/>
    <cellStyle name="Output 8 5 9" xfId="28766" xr:uid="{9C6784F6-F29F-4E9D-8402-A25BCEF48C31}"/>
    <cellStyle name="Output 8 6" xfId="4061" xr:uid="{54B23103-00F2-4227-82EB-C10DF851A2D1}"/>
    <cellStyle name="Output 8 6 10" xfId="7758" xr:uid="{8651F91C-0F3A-4D95-A3D6-A35E7519EBB3}"/>
    <cellStyle name="Output 8 6 2" xfId="4062" xr:uid="{DA27C3D2-F6E6-4FF5-8CA2-7F1CC1A57326}"/>
    <cellStyle name="Output 8 6 2 2" xfId="28768" xr:uid="{C56B5E6F-C3A4-4C84-BEE6-47A460583DC7}"/>
    <cellStyle name="Output 8 6 2 2 2" xfId="28769" xr:uid="{A47CA175-F406-4E51-BA4B-383A7C4B27FC}"/>
    <cellStyle name="Output 8 6 2 3" xfId="28770" xr:uid="{87071D69-E4AE-4AFA-ABD9-AE29532E4675}"/>
    <cellStyle name="Output 8 6 2 4" xfId="28767" xr:uid="{FF9B7D44-B3BA-4A97-B27C-8A0C31977322}"/>
    <cellStyle name="Output 8 6 3" xfId="28771" xr:uid="{5822B0E0-6401-4D3D-BD97-3E9B783872F4}"/>
    <cellStyle name="Output 8 6 3 2" xfId="28772" xr:uid="{DC66E24C-ACC9-4969-87A7-ADB6302905D4}"/>
    <cellStyle name="Output 8 6 4" xfId="28773" xr:uid="{E965B2D9-D397-40E5-9922-5AA1D54F572D}"/>
    <cellStyle name="Output 8 6 4 2" xfId="28774" xr:uid="{C34BA701-EBFA-4795-9165-1EA52F1B704D}"/>
    <cellStyle name="Output 8 6 5" xfId="28775" xr:uid="{CF92069D-A4A5-46CE-95EE-63B7B06D29B1}"/>
    <cellStyle name="Output 8 6 5 2" xfId="28776" xr:uid="{6CDEA189-C798-4B9F-877C-CBE5BB58CF98}"/>
    <cellStyle name="Output 8 6 6" xfId="28777" xr:uid="{50B11BA6-4E9A-416C-9DBA-5E43C29673F1}"/>
    <cellStyle name="Output 8 6 7" xfId="28778" xr:uid="{B97D2F31-AF20-4F56-94D5-4F26C3A3C854}"/>
    <cellStyle name="Output 8 6 8" xfId="28779" xr:uid="{E3D3EFA0-C60D-4327-A633-6CF9A7F21C76}"/>
    <cellStyle name="Output 8 6 9" xfId="28780" xr:uid="{40242BFA-FAFC-4AAE-A86E-4DBAE57DE76D}"/>
    <cellStyle name="Output 8 7" xfId="4063" xr:uid="{3FE69D0A-CE0B-4274-9F4E-E2599998D888}"/>
    <cellStyle name="Output 8 7 10" xfId="7759" xr:uid="{5C6B1D8C-AEEE-435E-93AD-5106F858255C}"/>
    <cellStyle name="Output 8 7 2" xfId="4064" xr:uid="{D936D5DA-A42D-45BF-AB93-C6A4DBEB5A32}"/>
    <cellStyle name="Output 8 7 2 2" xfId="28782" xr:uid="{AF4FA88D-E6F1-405F-9432-5043E2F913A2}"/>
    <cellStyle name="Output 8 7 2 2 2" xfId="28783" xr:uid="{AE350918-F9F0-4364-87C7-2858A685BD33}"/>
    <cellStyle name="Output 8 7 2 3" xfId="28784" xr:uid="{A038E949-76DD-40FE-905F-6573ABC81F97}"/>
    <cellStyle name="Output 8 7 2 4" xfId="28781" xr:uid="{6D70284F-249E-45B6-A343-429C001212B2}"/>
    <cellStyle name="Output 8 7 3" xfId="28785" xr:uid="{306BD2FA-DF0A-4735-A7B7-E5946CA56E08}"/>
    <cellStyle name="Output 8 7 3 2" xfId="28786" xr:uid="{82C28F40-60C9-4A6F-8C96-C7DC3A7F44F2}"/>
    <cellStyle name="Output 8 7 4" xfId="28787" xr:uid="{C0EFF3ED-7AA1-4DC5-BA06-C815FDEF6799}"/>
    <cellStyle name="Output 8 7 4 2" xfId="28788" xr:uid="{FBF33B28-4AB5-4F40-9062-28763A729101}"/>
    <cellStyle name="Output 8 7 5" xfId="28789" xr:uid="{5B4A24BF-4BAD-4149-9983-BFC2F9FF9EA4}"/>
    <cellStyle name="Output 8 7 5 2" xfId="28790" xr:uid="{14AA1FC4-34DB-4D69-B6B7-9D46470A1273}"/>
    <cellStyle name="Output 8 7 6" xfId="28791" xr:uid="{D5250EBE-36D6-44C0-9799-88A9F1245822}"/>
    <cellStyle name="Output 8 7 7" xfId="28792" xr:uid="{29732DBE-C53B-4B61-88E6-6CF16B5F5A50}"/>
    <cellStyle name="Output 8 7 8" xfId="28793" xr:uid="{C274937C-9AC6-4D15-82A7-56D20699638F}"/>
    <cellStyle name="Output 8 7 9" xfId="28794" xr:uid="{11A3A02E-3FBA-4D25-B3C4-58FBFD6F3B4E}"/>
    <cellStyle name="Output 8 8" xfId="4065" xr:uid="{729E650A-A7D8-4C6E-B3D2-535EF1D50769}"/>
    <cellStyle name="Output 8 8 2" xfId="28796" xr:uid="{28384117-05EB-44CD-A2B9-EE44C27C6C5C}"/>
    <cellStyle name="Output 8 8 2 2" xfId="28797" xr:uid="{3E330918-A151-42C0-A073-B4E6DCAD3122}"/>
    <cellStyle name="Output 8 8 2 2 2" xfId="28798" xr:uid="{F0EE703A-962F-40AC-AF6A-3EC1746B8CBC}"/>
    <cellStyle name="Output 8 8 2 3" xfId="28799" xr:uid="{B0E77EA0-B2D8-4662-A35E-1C8EC04102F3}"/>
    <cellStyle name="Output 8 8 3" xfId="28800" xr:uid="{55B7B998-6428-4084-B9CF-D4E07681F211}"/>
    <cellStyle name="Output 8 8 3 2" xfId="28801" xr:uid="{0752376B-BC35-4AE5-9A63-F3180978B1D8}"/>
    <cellStyle name="Output 8 8 4" xfId="28802" xr:uid="{B601E6D8-0B7D-4765-A478-D2572719E1C9}"/>
    <cellStyle name="Output 8 8 5" xfId="28795" xr:uid="{BE5C0F9B-B2CC-46F5-A3A6-CCF79594413D}"/>
    <cellStyle name="Output 8 9" xfId="5487" xr:uid="{CFFC9033-C30A-46E9-B34E-EF3971DEDBD2}"/>
    <cellStyle name="Output 8 9 2" xfId="28804" xr:uid="{0F23A829-C685-4EA6-9B0A-979EE877E8DB}"/>
    <cellStyle name="Output 8 9 2 2" xfId="28805" xr:uid="{80F26F0A-689A-436A-A7EB-DE6C7435F073}"/>
    <cellStyle name="Output 8 9 3" xfId="28806" xr:uid="{73BAB7A2-4BB6-459D-A925-1CE7258C64BC}"/>
    <cellStyle name="Output 8 9 4" xfId="28803" xr:uid="{19B847FD-3741-40E7-B124-DC4906CB1237}"/>
    <cellStyle name="Output 9" xfId="4066" xr:uid="{1E1129DB-039F-406F-8B58-DD27EB176A7C}"/>
    <cellStyle name="Output 9 10" xfId="5683" xr:uid="{1469C840-4637-4D70-B3D7-51CC3C59344A}"/>
    <cellStyle name="Output 9 10 2" xfId="28808" xr:uid="{A3CED8E7-46BD-4346-A5DD-05FC0CA9D0A4}"/>
    <cellStyle name="Output 9 10 2 2" xfId="28809" xr:uid="{897E9654-CA56-4A7E-A3B1-556A0033BB02}"/>
    <cellStyle name="Output 9 10 2 2 2" xfId="28810" xr:uid="{569ED512-7D99-49B8-A887-8B475ED0028F}"/>
    <cellStyle name="Output 9 10 2 3" xfId="28811" xr:uid="{173BEAD9-79EF-4521-83B2-60220F30A96F}"/>
    <cellStyle name="Output 9 10 3" xfId="28812" xr:uid="{1DE70BBE-5BE5-4C49-8492-DBC1F099574A}"/>
    <cellStyle name="Output 9 10 3 2" xfId="28813" xr:uid="{709A509D-D878-4CAA-9501-B85EE424D868}"/>
    <cellStyle name="Output 9 10 4" xfId="28814" xr:uid="{4A876E4C-EB17-4AB9-BBD6-3C258B138A47}"/>
    <cellStyle name="Output 9 10 5" xfId="28807" xr:uid="{E5C60D9F-5432-4BFF-B356-1B24D1ECD331}"/>
    <cellStyle name="Output 9 11" xfId="6069" xr:uid="{6135A241-5C63-4804-84F3-57EC516E9C4C}"/>
    <cellStyle name="Output 9 11 2" xfId="28816" xr:uid="{80D65D7C-1905-4BAE-B2BE-046E9AE1340C}"/>
    <cellStyle name="Output 9 11 3" xfId="28815" xr:uid="{CF5F654C-5087-443D-90A3-ECDA2D3254CF}"/>
    <cellStyle name="Output 9 12" xfId="6247" xr:uid="{62E1B308-ABBC-4F6E-8D48-1625EDCC736B}"/>
    <cellStyle name="Output 9 12 2" xfId="28818" xr:uid="{5F096473-1668-4867-A173-E3C8B3428A59}"/>
    <cellStyle name="Output 9 12 3" xfId="28817" xr:uid="{ACD5A094-3B31-4C70-BB29-0D21414D37DC}"/>
    <cellStyle name="Output 9 13" xfId="28819" xr:uid="{B67DE931-8B56-4614-86B9-396E627CE9FC}"/>
    <cellStyle name="Output 9 13 2" xfId="28820" xr:uid="{561BFAD7-C96B-451F-B5EE-AD107AC6E4A2}"/>
    <cellStyle name="Output 9 14" xfId="28821" xr:uid="{008105D6-546E-4DA2-A05B-8BC0A4562B0E}"/>
    <cellStyle name="Output 9 15" xfId="28822" xr:uid="{D1E0FAA3-B7F4-468B-BA37-7BEFB6B93536}"/>
    <cellStyle name="Output 9 16" xfId="28823" xr:uid="{68454D7E-4ED1-4356-9199-8191C9CD2DB2}"/>
    <cellStyle name="Output 9 17" xfId="28824" xr:uid="{3CC3CEFC-D5B9-4ADA-9F79-E4BCCAD4A2E8}"/>
    <cellStyle name="Output 9 2" xfId="4067" xr:uid="{664A04FA-FAED-4FD6-84E2-97D50B46FA1B}"/>
    <cellStyle name="Output 9 2 10" xfId="7760" xr:uid="{3A0BA865-53A9-4E5F-A4A9-CF8D08838A16}"/>
    <cellStyle name="Output 9 2 2" xfId="4068" xr:uid="{342205D4-1339-4ECA-93A6-5B0FC00A7025}"/>
    <cellStyle name="Output 9 2 2 2" xfId="28826" xr:uid="{535D6FE9-68F8-48C9-87DB-B70314A707CB}"/>
    <cellStyle name="Output 9 2 2 2 2" xfId="28827" xr:uid="{AB91F0E7-BA89-4DA7-9732-CE482D2B177D}"/>
    <cellStyle name="Output 9 2 2 3" xfId="28828" xr:uid="{DFFD9A14-B878-4348-87DA-79368DE2C61E}"/>
    <cellStyle name="Output 9 2 2 4" xfId="28825" xr:uid="{BBAD14D6-5076-4F1D-A32C-631D1511F03E}"/>
    <cellStyle name="Output 9 2 3" xfId="28829" xr:uid="{62B082EF-E748-4436-8ED4-40BA54F116F0}"/>
    <cellStyle name="Output 9 2 3 2" xfId="28830" xr:uid="{E1017927-0A1C-4CA1-8BB2-6ABA6A1BB9F6}"/>
    <cellStyle name="Output 9 2 4" xfId="28831" xr:uid="{2102ED2F-1AB6-41C5-8980-6D894004B2F3}"/>
    <cellStyle name="Output 9 2 4 2" xfId="28832" xr:uid="{8E31E824-C5FD-4916-8640-9D4F7F844C35}"/>
    <cellStyle name="Output 9 2 5" xfId="28833" xr:uid="{B5437D33-2633-43B2-9198-05633F60AA68}"/>
    <cellStyle name="Output 9 2 5 2" xfId="28834" xr:uid="{BA29F333-3DC1-4181-8104-F26FFB68A312}"/>
    <cellStyle name="Output 9 2 6" xfId="28835" xr:uid="{93456BA4-3A8D-41A1-8D0F-6F7A346AA238}"/>
    <cellStyle name="Output 9 2 7" xfId="28836" xr:uid="{7D341753-4FF3-4CE9-A289-5A8EC361223E}"/>
    <cellStyle name="Output 9 2 8" xfId="28837" xr:uid="{CBEF43B2-2C23-4785-A317-56D4E7CFD513}"/>
    <cellStyle name="Output 9 2 9" xfId="28838" xr:uid="{A78A4915-FC47-422B-88B5-F35EE6FC2EB7}"/>
    <cellStyle name="Output 9 3" xfId="4069" xr:uid="{EF0A9940-18B3-4E37-8E75-125738888CC8}"/>
    <cellStyle name="Output 9 3 10" xfId="7761" xr:uid="{E7408ACA-8BCE-4BB2-B815-3D8BA453624E}"/>
    <cellStyle name="Output 9 3 2" xfId="4070" xr:uid="{8AD15367-0874-4C4B-BDBC-C72DCD404568}"/>
    <cellStyle name="Output 9 3 2 2" xfId="28840" xr:uid="{713EBB0A-49EB-4F2D-859E-0E18A30AD9E4}"/>
    <cellStyle name="Output 9 3 2 2 2" xfId="28841" xr:uid="{1DC05183-3553-490B-A54D-612FC447665D}"/>
    <cellStyle name="Output 9 3 2 3" xfId="28842" xr:uid="{002C5B49-EFDA-4C55-9256-27000493B73F}"/>
    <cellStyle name="Output 9 3 2 4" xfId="28839" xr:uid="{65F52313-8D28-436B-B898-4365828F8F93}"/>
    <cellStyle name="Output 9 3 3" xfId="28843" xr:uid="{4FA73775-C3D2-40BC-A9EB-71C93C724E09}"/>
    <cellStyle name="Output 9 3 3 2" xfId="28844" xr:uid="{733E2C9A-1F65-491F-994D-F1ED6FDB83B4}"/>
    <cellStyle name="Output 9 3 4" xfId="28845" xr:uid="{942FCCD4-E956-4AE8-AF2F-BC3417EF1C96}"/>
    <cellStyle name="Output 9 3 4 2" xfId="28846" xr:uid="{1FF188AF-D230-4A81-8358-C64772DBAF29}"/>
    <cellStyle name="Output 9 3 5" xfId="28847" xr:uid="{4DDBDB07-BC11-4412-A3F9-C93DB93AF40B}"/>
    <cellStyle name="Output 9 3 5 2" xfId="28848" xr:uid="{0A7FEFB1-44CA-4C54-8534-92C39A764B13}"/>
    <cellStyle name="Output 9 3 6" xfId="28849" xr:uid="{CD8C6F11-E676-4658-BDAB-9106864D1794}"/>
    <cellStyle name="Output 9 3 7" xfId="28850" xr:uid="{C05BBE11-DC65-473A-94D1-5720A8FA7FE1}"/>
    <cellStyle name="Output 9 3 8" xfId="28851" xr:uid="{5D13D5D0-E782-4730-A80C-EDCB96931022}"/>
    <cellStyle name="Output 9 3 9" xfId="28852" xr:uid="{68C12390-D782-4699-998E-F5C6DDDDBE53}"/>
    <cellStyle name="Output 9 4" xfId="4071" xr:uid="{D63C5F6B-3049-4469-853D-359EA6596D7C}"/>
    <cellStyle name="Output 9 4 10" xfId="7762" xr:uid="{85FC0FDA-D8FF-4D01-BB94-2C6CCC87F947}"/>
    <cellStyle name="Output 9 4 2" xfId="4072" xr:uid="{F6CC7A7A-C90B-411C-BC29-DE952ABFA5EA}"/>
    <cellStyle name="Output 9 4 2 2" xfId="28854" xr:uid="{206A5C84-89A2-42D9-AC62-08299CAC3A42}"/>
    <cellStyle name="Output 9 4 2 2 2" xfId="28855" xr:uid="{F673A88D-A001-4C40-8B0D-8E38CB834D26}"/>
    <cellStyle name="Output 9 4 2 3" xfId="28856" xr:uid="{FCFF0472-E232-4A60-AFE5-3A9D3CB8CE83}"/>
    <cellStyle name="Output 9 4 2 4" xfId="28853" xr:uid="{83840C93-F396-411B-A77B-0CF22490BCAC}"/>
    <cellStyle name="Output 9 4 3" xfId="28857" xr:uid="{B0B1C54C-3451-4A87-8177-183431A72D72}"/>
    <cellStyle name="Output 9 4 3 2" xfId="28858" xr:uid="{2E94BC80-29F8-4147-81D9-14CBAA22C29F}"/>
    <cellStyle name="Output 9 4 4" xfId="28859" xr:uid="{3A9772AF-FD33-479E-8653-A11BED99B988}"/>
    <cellStyle name="Output 9 4 4 2" xfId="28860" xr:uid="{DC64775B-611E-43D0-8A12-382EBBA39060}"/>
    <cellStyle name="Output 9 4 5" xfId="28861" xr:uid="{0800A685-59BB-4988-A289-2A5ACE516B72}"/>
    <cellStyle name="Output 9 4 5 2" xfId="28862" xr:uid="{B605E661-CBC4-40CE-8567-C495DFA0A7A8}"/>
    <cellStyle name="Output 9 4 6" xfId="28863" xr:uid="{82BE5BBC-572B-412C-B2DD-3659D2355DC5}"/>
    <cellStyle name="Output 9 4 7" xfId="28864" xr:uid="{C7D9CC95-D87E-4CB7-ABC2-B647E9632177}"/>
    <cellStyle name="Output 9 4 8" xfId="28865" xr:uid="{94FDE7FC-E076-4015-B6DA-C20341051B10}"/>
    <cellStyle name="Output 9 4 9" xfId="28866" xr:uid="{53A73482-C923-4C24-9322-8BBC05EFB4A0}"/>
    <cellStyle name="Output 9 5" xfId="4073" xr:uid="{6589809D-E423-40C4-A1BA-EF7C22414E4A}"/>
    <cellStyle name="Output 9 5 10" xfId="7763" xr:uid="{263D6F19-2D3A-446E-8D26-B01007CD3D99}"/>
    <cellStyle name="Output 9 5 2" xfId="4074" xr:uid="{0AB10BCA-46AB-4394-93A0-56B9C8968FB0}"/>
    <cellStyle name="Output 9 5 2 2" xfId="28868" xr:uid="{4E72042A-20E2-4C50-BD63-FF2147A52B11}"/>
    <cellStyle name="Output 9 5 2 2 2" xfId="28869" xr:uid="{F0B9103B-10DC-4A01-989E-9E62645098E7}"/>
    <cellStyle name="Output 9 5 2 3" xfId="28870" xr:uid="{29B42694-11C6-4AF1-A1E6-CA4EDD3FD740}"/>
    <cellStyle name="Output 9 5 2 4" xfId="28867" xr:uid="{6140A509-1088-48C5-8AE7-CA9E5524ED65}"/>
    <cellStyle name="Output 9 5 3" xfId="28871" xr:uid="{A69F106A-67BF-49DD-9A35-0B5F60AEDE99}"/>
    <cellStyle name="Output 9 5 3 2" xfId="28872" xr:uid="{02FF0D46-58E6-4882-A5F2-C9326FFC9FCD}"/>
    <cellStyle name="Output 9 5 4" xfId="28873" xr:uid="{657065C4-6E8F-4531-A195-F205FF045A1D}"/>
    <cellStyle name="Output 9 5 4 2" xfId="28874" xr:uid="{252198F0-CA2F-44C5-ABE7-AB4AEB188093}"/>
    <cellStyle name="Output 9 5 5" xfId="28875" xr:uid="{E1DE228A-2289-434E-9785-60DE4AE8E97F}"/>
    <cellStyle name="Output 9 5 5 2" xfId="28876" xr:uid="{15783B0D-215D-49BC-82BD-1DF6620C0EE5}"/>
    <cellStyle name="Output 9 5 6" xfId="28877" xr:uid="{36C978E5-F270-4794-8009-B08EE37720F5}"/>
    <cellStyle name="Output 9 5 7" xfId="28878" xr:uid="{451B5EBE-4ACE-4A63-B8E3-9E3629BB2780}"/>
    <cellStyle name="Output 9 5 8" xfId="28879" xr:uid="{70EFE23E-9318-4B6E-A9A9-75BF0B0C359B}"/>
    <cellStyle name="Output 9 5 9" xfId="28880" xr:uid="{6019DEE4-624A-4CCF-8128-B9C6A733352D}"/>
    <cellStyle name="Output 9 6" xfId="4075" xr:uid="{E643A8B7-ED63-44F8-98BE-AD80CFAB13CD}"/>
    <cellStyle name="Output 9 6 10" xfId="7764" xr:uid="{6CFE6E2E-9D52-49B2-8C0A-B6CFBDED38E0}"/>
    <cellStyle name="Output 9 6 2" xfId="4076" xr:uid="{2F76F214-AE34-40A6-B11D-3BBC8DB0FC5B}"/>
    <cellStyle name="Output 9 6 2 2" xfId="28882" xr:uid="{34E092DA-E0F2-4695-B4EE-F83F2B035FA9}"/>
    <cellStyle name="Output 9 6 2 2 2" xfId="28883" xr:uid="{00F98D8D-2B96-48DC-8B41-75BD9EB26C6D}"/>
    <cellStyle name="Output 9 6 2 3" xfId="28884" xr:uid="{9D1D880E-486B-4986-A9B8-32BEDEECF0B5}"/>
    <cellStyle name="Output 9 6 2 4" xfId="28881" xr:uid="{0CE5DD6E-7D5F-4B05-97BC-696AEE6114E0}"/>
    <cellStyle name="Output 9 6 3" xfId="28885" xr:uid="{1F483FFA-BB2D-4193-971F-D3155D3ED35E}"/>
    <cellStyle name="Output 9 6 3 2" xfId="28886" xr:uid="{DCF3C48D-23C1-4EE8-BE9D-D57CDE1D3B31}"/>
    <cellStyle name="Output 9 6 4" xfId="28887" xr:uid="{B2937BB8-144F-4A38-B3E8-02D234406243}"/>
    <cellStyle name="Output 9 6 4 2" xfId="28888" xr:uid="{0CBE3DF9-C101-4DDC-94F1-87A6CAF0CBFA}"/>
    <cellStyle name="Output 9 6 5" xfId="28889" xr:uid="{A4F53D9D-D75C-470C-8CC8-FC52C90E9CEA}"/>
    <cellStyle name="Output 9 6 5 2" xfId="28890" xr:uid="{44750FEB-3393-4EF0-B950-1A541117BCB5}"/>
    <cellStyle name="Output 9 6 6" xfId="28891" xr:uid="{7AD3DB99-15C4-496B-AE83-A47B10C1E03C}"/>
    <cellStyle name="Output 9 6 7" xfId="28892" xr:uid="{78F562E5-FBE7-4844-9DDD-158D27F1DA33}"/>
    <cellStyle name="Output 9 6 8" xfId="28893" xr:uid="{42CFED82-A3DF-4C80-9008-CD7C83FCC54E}"/>
    <cellStyle name="Output 9 6 9" xfId="28894" xr:uid="{F319B5A4-B59A-4D14-8F1A-959FD7551F66}"/>
    <cellStyle name="Output 9 7" xfId="4077" xr:uid="{FEC32AF7-294D-498F-AF25-5697CB730E59}"/>
    <cellStyle name="Output 9 7 10" xfId="7765" xr:uid="{1509A6AE-95BE-4D27-86EA-4AE440614D15}"/>
    <cellStyle name="Output 9 7 2" xfId="4078" xr:uid="{C3F30A40-9673-4F0A-AEC1-1E8072884434}"/>
    <cellStyle name="Output 9 7 2 2" xfId="28896" xr:uid="{ABE62F59-46D3-4455-93AE-4B428684C98E}"/>
    <cellStyle name="Output 9 7 2 2 2" xfId="28897" xr:uid="{A8E10761-BAC9-4E3C-8BA1-AA29E55BAB06}"/>
    <cellStyle name="Output 9 7 2 3" xfId="28898" xr:uid="{BD3FAFB6-830D-4BE4-BE0A-1B5149329692}"/>
    <cellStyle name="Output 9 7 2 4" xfId="28895" xr:uid="{939A7317-BF6E-4A0D-A8D0-9D553B3E10AC}"/>
    <cellStyle name="Output 9 7 3" xfId="28899" xr:uid="{F4E2415C-50DA-4761-B0A1-E7F825FCA40A}"/>
    <cellStyle name="Output 9 7 3 2" xfId="28900" xr:uid="{300C1D9D-AC87-4694-BED9-D2D668AC2920}"/>
    <cellStyle name="Output 9 7 4" xfId="28901" xr:uid="{37D89778-D8C0-46FE-95FA-9FA4426AC89F}"/>
    <cellStyle name="Output 9 7 4 2" xfId="28902" xr:uid="{39191810-3C82-409C-8C1B-E42FC9BD011E}"/>
    <cellStyle name="Output 9 7 5" xfId="28903" xr:uid="{D2D56514-A144-46EE-9BCE-9FB55A80DDC9}"/>
    <cellStyle name="Output 9 7 5 2" xfId="28904" xr:uid="{3B899373-E87B-459B-9F8C-12F7F7504711}"/>
    <cellStyle name="Output 9 7 6" xfId="28905" xr:uid="{448448F3-A491-4704-BAFA-29EDDE8203E6}"/>
    <cellStyle name="Output 9 7 7" xfId="28906" xr:uid="{D072B920-1E3F-431A-A0E5-26C93F49A5F8}"/>
    <cellStyle name="Output 9 7 8" xfId="28907" xr:uid="{5EF7CC16-C5E6-4E1B-9E07-080F2BFC0E4E}"/>
    <cellStyle name="Output 9 7 9" xfId="28908" xr:uid="{711FDDF5-0A6C-4820-AD1D-6FFAD9C84D92}"/>
    <cellStyle name="Output 9 8" xfId="4079" xr:uid="{04964488-E5B5-44DE-86FB-FDCA4D202210}"/>
    <cellStyle name="Output 9 8 2" xfId="28910" xr:uid="{530CD010-522A-45A7-B615-88F83DB723A8}"/>
    <cellStyle name="Output 9 8 2 2" xfId="28911" xr:uid="{17CF9036-9D10-485B-B5F8-57142715E925}"/>
    <cellStyle name="Output 9 8 2 2 2" xfId="28912" xr:uid="{B44164D0-AD20-4B92-9E1F-6D4DF8E94497}"/>
    <cellStyle name="Output 9 8 2 3" xfId="28913" xr:uid="{1AE8FFB6-2FFF-4AB7-9314-84C9D1AB79B3}"/>
    <cellStyle name="Output 9 8 3" xfId="28914" xr:uid="{4B3385DC-95B2-4797-9D71-7AB59A8C78E4}"/>
    <cellStyle name="Output 9 8 3 2" xfId="28915" xr:uid="{E474C890-9E03-42EE-BCC8-E9F07F5CB2F5}"/>
    <cellStyle name="Output 9 8 4" xfId="28916" xr:uid="{2C803E5B-91B7-4652-A2ED-0E32BF6EDDDE}"/>
    <cellStyle name="Output 9 8 5" xfId="28909" xr:uid="{A052938B-BF9F-4405-B7B2-A05B84D1D194}"/>
    <cellStyle name="Output 9 9" xfId="5488" xr:uid="{E15F4CF0-F394-48A3-B786-4CA6250EAC7D}"/>
    <cellStyle name="Output 9 9 2" xfId="28918" xr:uid="{9A3FEA4B-4EC5-4A82-9479-53E03E23166E}"/>
    <cellStyle name="Output 9 9 2 2" xfId="28919" xr:uid="{6D5F0347-FC3B-46BB-99F2-6DEA47493682}"/>
    <cellStyle name="Output 9 9 3" xfId="28920" xr:uid="{13089646-70FD-4567-9D51-58C60B7455E3}"/>
    <cellStyle name="Output 9 9 4" xfId="28917" xr:uid="{5960E60F-41B2-4008-8BF0-0061EAD1EB1A}"/>
    <cellStyle name="Overskrift 1 2" xfId="4080" xr:uid="{3CD502A0-4B92-4370-B8D8-FB9CCF238AAE}"/>
    <cellStyle name="Overskrift 1 2 2" xfId="28921" xr:uid="{BE4D2379-D81E-48BE-B1EB-4FB52546CB6F}"/>
    <cellStyle name="Overskrift 1 2 2 2" xfId="28922" xr:uid="{143C5974-F915-4124-BACD-BB4A0E6674F3}"/>
    <cellStyle name="Overskrift 1 2 2 2 2" xfId="28923" xr:uid="{F25FB297-1A3B-4FC1-B4EE-8D5EDB1A1BAF}"/>
    <cellStyle name="Overskrift 1 2 2 3" xfId="28924" xr:uid="{FEE6A8B8-44D4-4895-8D6B-E282FB6D158B}"/>
    <cellStyle name="Overskrift 1 2 3" xfId="28925" xr:uid="{49E345BB-EC46-4546-B402-B2D7C047FC4E}"/>
    <cellStyle name="Overskrift 1 2 3 2" xfId="28926" xr:uid="{D144979B-81C7-4974-B4C7-DDF1D65C9B34}"/>
    <cellStyle name="Overskrift 1 2 3 2 2" xfId="28927" xr:uid="{646724C1-3597-4FC9-A834-55970959089E}"/>
    <cellStyle name="Overskrift 1 2 3 3" xfId="28928" xr:uid="{4F4A6377-88B3-48EA-9449-39A00FFE0B73}"/>
    <cellStyle name="Overskrift 1 2 4" xfId="28929" xr:uid="{A993FB85-751C-43E7-BAE3-E4F9C3F17157}"/>
    <cellStyle name="Overskrift 1 2 4 2" xfId="28930" xr:uid="{5BAE18BB-0F2F-4D49-9DC9-96488DFAD4D8}"/>
    <cellStyle name="Overskrift 1 2 5" xfId="28931" xr:uid="{89FBFE7C-FFAA-4888-A527-43994C34B05D}"/>
    <cellStyle name="Overskrift 1 2 6" xfId="28932" xr:uid="{973C17B5-D937-479E-85CB-1B98FC3FC92D}"/>
    <cellStyle name="Overskrift 2 2" xfId="4081" xr:uid="{1B1BDCC0-49DB-4D5C-A54F-B73F47699322}"/>
    <cellStyle name="Overskrift 2 2 2" xfId="28933" xr:uid="{34E7D47F-3C66-465F-B2F9-9BC02B884AB1}"/>
    <cellStyle name="Overskrift 2 2 2 2" xfId="28934" xr:uid="{E1808BC6-0378-4F45-BE36-C0E43AED04DB}"/>
    <cellStyle name="Overskrift 2 2 2 2 2" xfId="28935" xr:uid="{87A19BAC-BF3E-46CA-8E4E-CC0401A6D00B}"/>
    <cellStyle name="Overskrift 2 2 2 3" xfId="28936" xr:uid="{E025F8A3-5A83-48B8-AA58-CA920AC9EFFF}"/>
    <cellStyle name="Overskrift 2 2 3" xfId="28937" xr:uid="{4BB96A53-C991-438C-BEE4-96E7F2555035}"/>
    <cellStyle name="Overskrift 2 2 3 2" xfId="28938" xr:uid="{827509FE-C567-4F3D-A308-1B1F9FF8C6AD}"/>
    <cellStyle name="Overskrift 2 2 3 2 2" xfId="28939" xr:uid="{49707933-4A97-4CE0-8B96-CB55061AA146}"/>
    <cellStyle name="Overskrift 2 2 3 3" xfId="28940" xr:uid="{A6E857BA-EDEB-4639-95C2-ABBE3FD57701}"/>
    <cellStyle name="Overskrift 2 2 4" xfId="28941" xr:uid="{D71235C2-7BB3-4B9A-BE88-AEB405718D47}"/>
    <cellStyle name="Overskrift 2 2 4 2" xfId="28942" xr:uid="{9C68DD2F-A710-4FDA-93DA-3A3790B6DE70}"/>
    <cellStyle name="Overskrift 2 2 5" xfId="28943" xr:uid="{CE16A0E8-423A-4265-94E8-46996B30EE12}"/>
    <cellStyle name="Overskrift 2 2 6" xfId="28944" xr:uid="{FFE8FF37-5467-40FA-9CB6-5D101A8E5815}"/>
    <cellStyle name="Overskrift 3 2" xfId="4082" xr:uid="{2A22BB1E-E90F-4CB5-B505-989984CF2757}"/>
    <cellStyle name="Overskrift 3 2 2" xfId="28945" xr:uid="{0BDD4A65-C0A6-4AF2-A83A-DC2C432303FE}"/>
    <cellStyle name="Overskrift 3 2 2 2" xfId="28946" xr:uid="{AA615BE1-AD3A-44F3-A788-F770551D2A32}"/>
    <cellStyle name="Overskrift 3 2 2 2 2" xfId="28947" xr:uid="{9934EAA9-B039-4C03-833E-46BE74EDBEC2}"/>
    <cellStyle name="Overskrift 3 2 2 3" xfId="28948" xr:uid="{88768625-732E-430A-8BD6-56318935B735}"/>
    <cellStyle name="Overskrift 3 2 3" xfId="28949" xr:uid="{07D07B2A-4CDB-4C7D-BB74-62ACDFA09240}"/>
    <cellStyle name="Overskrift 3 2 3 2" xfId="28950" xr:uid="{B82F10AD-B245-4B6F-BB28-C18B9A4D2B3B}"/>
    <cellStyle name="Overskrift 3 2 3 2 2" xfId="28951" xr:uid="{7C401F1D-37EF-48E8-B543-D13A9F3D9F62}"/>
    <cellStyle name="Overskrift 3 2 3 3" xfId="28952" xr:uid="{7E39ACC6-007C-47C6-8A78-29E651F90CF9}"/>
    <cellStyle name="Overskrift 3 2 4" xfId="28953" xr:uid="{14ADBD6A-255F-4506-A8E2-AA5093FB1CEF}"/>
    <cellStyle name="Overskrift 3 2 4 2" xfId="28954" xr:uid="{013A110C-DA27-4452-9217-802CC0085DD5}"/>
    <cellStyle name="Overskrift 3 2 5" xfId="28955" xr:uid="{110C798F-D2F2-46D8-B1DF-750C4B15D89A}"/>
    <cellStyle name="Overskrift 3 2 6" xfId="28956" xr:uid="{C4A7B348-2DDE-4024-B4CB-30B040B06DFD}"/>
    <cellStyle name="Overskrift 4 2" xfId="4083" xr:uid="{DAFAF02A-8C9F-43A5-9D82-94F0D8E0A23B}"/>
    <cellStyle name="Overskrift 4 2 2" xfId="28957" xr:uid="{22A2BCF4-CDE7-4688-B2D8-A054D7111FA1}"/>
    <cellStyle name="Overskrift 4 2 2 2" xfId="28958" xr:uid="{89F0EA1A-E300-43FA-84A1-6EFFCC10340E}"/>
    <cellStyle name="Overskrift 4 2 2 2 2" xfId="28959" xr:uid="{5B321D5E-A0F5-4685-A93A-CEFAB9E1E054}"/>
    <cellStyle name="Overskrift 4 2 2 3" xfId="28960" xr:uid="{7CEDE034-8C3B-4449-92B9-78C2B6B4320D}"/>
    <cellStyle name="Overskrift 4 2 3" xfId="28961" xr:uid="{588499AB-E20A-4A42-844F-2BCD0791AA08}"/>
    <cellStyle name="Overskrift 4 2 3 2" xfId="28962" xr:uid="{4D13AD53-4F5A-4049-9C34-FE503CE13E17}"/>
    <cellStyle name="Overskrift 4 2 3 2 2" xfId="28963" xr:uid="{B3E25862-5804-47F6-8FAC-DC33E9C7A681}"/>
    <cellStyle name="Overskrift 4 2 3 3" xfId="28964" xr:uid="{06C1BE74-8046-4BDF-AFFB-63F41E1D2260}"/>
    <cellStyle name="Overskrift 4 2 4" xfId="28965" xr:uid="{A144EBBC-2516-466E-BE90-51071BD6A125}"/>
    <cellStyle name="Overskrift 4 2 4 2" xfId="28966" xr:uid="{84E20BA7-A4C6-4B04-A44C-EBE0B6FD3E03}"/>
    <cellStyle name="Overskrift 4 2 5" xfId="28967" xr:uid="{38EE5852-D739-4590-B9E5-738B0F9B5B32}"/>
    <cellStyle name="Overskrift 4 2 6" xfId="28968" xr:uid="{A8A84833-4342-417C-8157-1AB5C13E27C8}"/>
    <cellStyle name="Prosent" xfId="32504" builtinId="5"/>
    <cellStyle name="Prosent 2" xfId="9" xr:uid="{00000000-0005-0000-0000-000042000000}"/>
    <cellStyle name="Prosent 3" xfId="52" xr:uid="{00000000-0005-0000-0000-000043000000}"/>
    <cellStyle name="Title" xfId="16" xr:uid="{3B43685A-DB5D-4C5A-95A6-5B54EA398F5D}"/>
    <cellStyle name="Title 2" xfId="28969" xr:uid="{031CA24B-6139-4AC0-A40E-28D393BFF36D}"/>
    <cellStyle name="Title 2 2" xfId="28970" xr:uid="{C6DDEAA0-5440-4DE5-9CFC-AF27424AA3B8}"/>
    <cellStyle name="Title 2 2 2" xfId="28971" xr:uid="{B86686CE-BBB3-4C19-940C-9306D2D206EA}"/>
    <cellStyle name="Title 2 3" xfId="28972" xr:uid="{FF582769-5B92-471C-A141-08E64B078085}"/>
    <cellStyle name="Title 3" xfId="28973" xr:uid="{35105185-81BC-4836-9974-8EC14E16626D}"/>
    <cellStyle name="Title 3 2" xfId="28974" xr:uid="{583D2E48-0B40-4B6E-883C-7A673616E97A}"/>
    <cellStyle name="Title 3 2 2" xfId="28975" xr:uid="{A24D1518-A5F2-440C-882B-19E1B9A70CDB}"/>
    <cellStyle name="Title 3 3" xfId="28976" xr:uid="{5D8E8481-445C-4526-A963-D2DF31E7DF62}"/>
    <cellStyle name="Title 4" xfId="28977" xr:uid="{C96E4E7B-97D7-49F7-AECC-205E05C934EE}"/>
    <cellStyle name="Title 4 2" xfId="28978" xr:uid="{B3431CFF-10E4-4D63-803B-6107AA0ADFBC}"/>
    <cellStyle name="Title 5" xfId="28979" xr:uid="{A42C366D-93B3-410D-A87B-22651DE4B6B3}"/>
    <cellStyle name="Title 6" xfId="28980" xr:uid="{6ED17C98-5DF0-433C-A333-3D96ECC6ED13}"/>
    <cellStyle name="Tittel 2" xfId="4084" xr:uid="{207256A4-1257-4E91-B335-808EF8EC9706}"/>
    <cellStyle name="Tittel 2 2" xfId="28981" xr:uid="{566AA73F-EFEC-4432-BDA3-E1D08A58F1F5}"/>
    <cellStyle name="Tittel 2 2 2" xfId="28982" xr:uid="{3E4C882C-C31A-4A72-AC51-922F79DDECCB}"/>
    <cellStyle name="Tittel 2 2 2 2" xfId="28983" xr:uid="{8A2FDBB2-C016-4906-8753-65B412A90B29}"/>
    <cellStyle name="Tittel 2 2 3" xfId="28984" xr:uid="{CEF46255-D3CA-4B4D-B82F-E19100794302}"/>
    <cellStyle name="Tittel 2 3" xfId="28985" xr:uid="{58A6D13B-0473-45EF-B8A4-5142C1D6A61A}"/>
    <cellStyle name="Tittel 2 3 2" xfId="28986" xr:uid="{2651BB66-F4D8-4CC2-990D-02EC6019A693}"/>
    <cellStyle name="Tittel 2 3 2 2" xfId="28987" xr:uid="{6B5DE88E-D518-47E9-9A17-201391F32299}"/>
    <cellStyle name="Tittel 2 3 3" xfId="28988" xr:uid="{B240A358-5FAF-4B79-9479-3E38F08622B9}"/>
    <cellStyle name="Tittel 2 4" xfId="28989" xr:uid="{E1CF84FF-E6D3-46D5-A3BA-8624D80D8ED0}"/>
    <cellStyle name="Tittel 2 4 2" xfId="28990" xr:uid="{F9F31CAC-1498-4803-88CE-8A21C77AE02F}"/>
    <cellStyle name="Tittel 2 5" xfId="28991" xr:uid="{143ED2C2-C877-44A6-971E-6014509B9475}"/>
    <cellStyle name="Tittel 2 6" xfId="28992" xr:uid="{64E55B5B-9D07-48AE-94A0-154115238803}"/>
    <cellStyle name="Total" xfId="26" xr:uid="{595434CC-1EC4-4124-BC69-FD689DB84B7A}"/>
    <cellStyle name="Total 10" xfId="4085" xr:uid="{50D3B560-A53E-4A83-82B9-495A99289088}"/>
    <cellStyle name="Total 10 10" xfId="5684" xr:uid="{F921202B-D01C-476E-91CA-AFDBC0A82225}"/>
    <cellStyle name="Total 10 10 2" xfId="28994" xr:uid="{C9138FB1-FDA7-4C05-AF13-00F5E8773145}"/>
    <cellStyle name="Total 10 10 2 2" xfId="28995" xr:uid="{CA08F2EA-4B25-484A-BF3E-11B006D1C3BF}"/>
    <cellStyle name="Total 10 10 2 2 2" xfId="28996" xr:uid="{E108E045-5F14-4F7A-8298-A461AC671F70}"/>
    <cellStyle name="Total 10 10 2 3" xfId="28997" xr:uid="{FFF5EEA3-84A1-46E4-8099-44EEBBE97B45}"/>
    <cellStyle name="Total 10 10 3" xfId="28998" xr:uid="{E93CEBE3-C70F-464B-9773-029A36761EBE}"/>
    <cellStyle name="Total 10 10 3 2" xfId="28999" xr:uid="{3D7AF5BB-0BB4-40B3-AE04-4A5D8EE9C139}"/>
    <cellStyle name="Total 10 10 4" xfId="29000" xr:uid="{5DB0301E-9BE8-4859-8A81-8CDC9B1E3184}"/>
    <cellStyle name="Total 10 10 5" xfId="28993" xr:uid="{82B7563D-7C5C-4C8E-8C1E-83E4D7C5D124}"/>
    <cellStyle name="Total 10 11" xfId="6073" xr:uid="{21973EC4-D873-4C46-BA38-EBE70331B5A8}"/>
    <cellStyle name="Total 10 11 2" xfId="29002" xr:uid="{31167FD8-2EC8-4D1D-91F7-AD802916184A}"/>
    <cellStyle name="Total 10 11 3" xfId="29001" xr:uid="{3CE86E2F-8996-4D78-9A49-51D3D2DC712E}"/>
    <cellStyle name="Total 10 12" xfId="6248" xr:uid="{E769EFD9-64F9-448D-9CA7-7B718316D67D}"/>
    <cellStyle name="Total 10 12 2" xfId="29004" xr:uid="{24AF650D-8FE1-41B5-B0A9-A59AC42D9CED}"/>
    <cellStyle name="Total 10 12 3" xfId="29003" xr:uid="{B7E44501-4023-4781-813C-67A7F0F765C7}"/>
    <cellStyle name="Total 10 13" xfId="29005" xr:uid="{49C4A241-E389-4EED-AC36-AAFF3CC0D173}"/>
    <cellStyle name="Total 10 13 2" xfId="29006" xr:uid="{3951D32D-9965-4317-A81E-CE27FFA34A22}"/>
    <cellStyle name="Total 10 14" xfId="29007" xr:uid="{DC9F79CD-896D-463D-A88A-F0EA0624099A}"/>
    <cellStyle name="Total 10 15" xfId="29008" xr:uid="{A4B0DF25-E3C8-40FE-A1DB-6DE7F0C22612}"/>
    <cellStyle name="Total 10 16" xfId="29009" xr:uid="{643A54C6-B7C7-4045-93BD-E03110DF0833}"/>
    <cellStyle name="Total 10 2" xfId="4086" xr:uid="{A9B12BDB-0B7D-40BC-A52A-6DE6328D4A8E}"/>
    <cellStyle name="Total 10 2 2" xfId="4087" xr:uid="{5DDF5A08-D673-412C-BFF6-A0F9C0CADCA5}"/>
    <cellStyle name="Total 10 2 2 2" xfId="29011" xr:uid="{0B722870-C126-4DE2-AC66-68360811459A}"/>
    <cellStyle name="Total 10 2 2 2 2" xfId="29012" xr:uid="{8B3C0A96-7EF2-464B-BEE6-4B2CEC797170}"/>
    <cellStyle name="Total 10 2 2 3" xfId="29013" xr:uid="{52B35832-0A43-4DD3-B343-9B3034860B6F}"/>
    <cellStyle name="Total 10 2 2 4" xfId="29010" xr:uid="{29548F21-3A45-4AB5-8446-39CEE0755CB5}"/>
    <cellStyle name="Total 10 2 3" xfId="29014" xr:uid="{4CA34123-EAEE-4FCC-A07B-E40104EDFA99}"/>
    <cellStyle name="Total 10 2 3 2" xfId="29015" xr:uid="{C6C636C2-859D-4D54-AB4D-F25F6204A0D4}"/>
    <cellStyle name="Total 10 2 4" xfId="29016" xr:uid="{4C4C2B71-7F4F-4603-A465-4F6E6FDFADEE}"/>
    <cellStyle name="Total 10 2 4 2" xfId="29017" xr:uid="{E883C829-B668-441F-A1CF-3E47BEB9D67C}"/>
    <cellStyle name="Total 10 2 5" xfId="29018" xr:uid="{45E48B0E-560C-4637-AB0C-D6F565AC7393}"/>
    <cellStyle name="Total 10 2 5 2" xfId="29019" xr:uid="{9DA5D820-4AC8-4408-AABC-F92614521D73}"/>
    <cellStyle name="Total 10 2 6" xfId="29020" xr:uid="{B19373F9-38D1-49FC-BA6C-4D60A7FFFCB9}"/>
    <cellStyle name="Total 10 2 7" xfId="29021" xr:uid="{234B2407-5240-4FD0-A4E2-DC4438E8F95A}"/>
    <cellStyle name="Total 10 2 8" xfId="29022" xr:uid="{A15C8C9E-45A8-48FE-A141-B47B1D7ABD6A}"/>
    <cellStyle name="Total 10 2 9" xfId="7766" xr:uid="{271C0185-8897-4F04-A25A-8572A1951B71}"/>
    <cellStyle name="Total 10 3" xfId="4088" xr:uid="{52681CA8-2D12-462B-A568-DE6CE46FDC02}"/>
    <cellStyle name="Total 10 3 2" xfId="4089" xr:uid="{D20D69D9-F783-41A5-AB0F-13604B904740}"/>
    <cellStyle name="Total 10 3 2 2" xfId="29024" xr:uid="{18DB24E1-C162-4122-82DF-452814CB2533}"/>
    <cellStyle name="Total 10 3 2 2 2" xfId="29025" xr:uid="{144A171A-A9BA-4B9C-B038-77DF32CFC0A0}"/>
    <cellStyle name="Total 10 3 2 3" xfId="29026" xr:uid="{9EE9FBD2-ADBE-4363-B68F-07F9E01543B7}"/>
    <cellStyle name="Total 10 3 2 4" xfId="29023" xr:uid="{12BDEE00-3F7D-4CAD-832F-25E2EC3FAC10}"/>
    <cellStyle name="Total 10 3 3" xfId="29027" xr:uid="{BC5551DA-88B4-48CC-BDA7-0920C55B5468}"/>
    <cellStyle name="Total 10 3 3 2" xfId="29028" xr:uid="{D24F82E3-D8D6-4171-8CA9-F2F23D24CA67}"/>
    <cellStyle name="Total 10 3 4" xfId="29029" xr:uid="{97AA61E0-C5FC-4E2F-BBD8-1E81A2FE96AB}"/>
    <cellStyle name="Total 10 3 4 2" xfId="29030" xr:uid="{60D679FB-9B5D-4A6B-B337-777C5C87B0AF}"/>
    <cellStyle name="Total 10 3 5" xfId="29031" xr:uid="{D92DE420-9A3B-4712-9EAC-153369D28267}"/>
    <cellStyle name="Total 10 3 5 2" xfId="29032" xr:uid="{08F1C90C-39EE-45DE-AE3A-0826DA2B44E0}"/>
    <cellStyle name="Total 10 3 6" xfId="29033" xr:uid="{07DDE715-83DF-429C-BB49-711539A074D3}"/>
    <cellStyle name="Total 10 3 7" xfId="29034" xr:uid="{C33AB7F3-BC86-4784-A287-5811E5233C77}"/>
    <cellStyle name="Total 10 3 8" xfId="29035" xr:uid="{40D85A36-0D8D-4BD4-A33B-25DC4D25CF49}"/>
    <cellStyle name="Total 10 3 9" xfId="7767" xr:uid="{57573732-505D-4321-A83D-EFC12264A6EA}"/>
    <cellStyle name="Total 10 4" xfId="4090" xr:uid="{2E7B8E6D-E45F-451B-A842-4B21C1C011B9}"/>
    <cellStyle name="Total 10 4 2" xfId="4091" xr:uid="{96DE8477-CF86-4DCB-BE6E-A4C176C215AB}"/>
    <cellStyle name="Total 10 4 2 2" xfId="29037" xr:uid="{8AF5A908-9AB3-47C3-9B78-75D37B504E54}"/>
    <cellStyle name="Total 10 4 2 2 2" xfId="29038" xr:uid="{8747BB53-8028-4DB8-800F-3BE585716ACD}"/>
    <cellStyle name="Total 10 4 2 3" xfId="29039" xr:uid="{4812FE1F-03D3-49FD-AF67-C9B584899C72}"/>
    <cellStyle name="Total 10 4 2 4" xfId="29036" xr:uid="{6DAB2175-08D0-44BD-8289-DC618BFA0055}"/>
    <cellStyle name="Total 10 4 3" xfId="29040" xr:uid="{07CA2CFC-72D6-4D46-8002-E4C881761AA8}"/>
    <cellStyle name="Total 10 4 3 2" xfId="29041" xr:uid="{4E2333AD-D378-4F0E-92A8-01A40C5F34BF}"/>
    <cellStyle name="Total 10 4 4" xfId="29042" xr:uid="{65472E7D-BCA3-4ECE-8FB8-4AA9AAC2BE79}"/>
    <cellStyle name="Total 10 4 4 2" xfId="29043" xr:uid="{27B6026D-EE3D-47A1-BE09-43F2A92C4B5B}"/>
    <cellStyle name="Total 10 4 5" xfId="29044" xr:uid="{F9394AEA-C43D-4B41-8983-253F3035FB74}"/>
    <cellStyle name="Total 10 4 5 2" xfId="29045" xr:uid="{9F1C1EEA-F590-4FCC-8347-48221973C018}"/>
    <cellStyle name="Total 10 4 6" xfId="29046" xr:uid="{2F9EEDFC-6BDB-4CBC-AB91-14202B909451}"/>
    <cellStyle name="Total 10 4 7" xfId="29047" xr:uid="{75A0C9AA-4EF9-4E39-AA53-3404F0142FE1}"/>
    <cellStyle name="Total 10 4 8" xfId="29048" xr:uid="{C42A21DC-3F16-4686-A890-EEC8FA2FA08A}"/>
    <cellStyle name="Total 10 4 9" xfId="7768" xr:uid="{E8225132-5F37-4C71-B5E8-A7E876A90875}"/>
    <cellStyle name="Total 10 5" xfId="4092" xr:uid="{85656A46-9DF7-4C24-B03F-9B837C2AC4D4}"/>
    <cellStyle name="Total 10 5 2" xfId="4093" xr:uid="{70EF2F0F-CA60-4202-BFDE-5B0D50F24EA9}"/>
    <cellStyle name="Total 10 5 2 2" xfId="29050" xr:uid="{877FCBEB-F9B6-4442-8222-BBFA97BD8B6D}"/>
    <cellStyle name="Total 10 5 2 2 2" xfId="29051" xr:uid="{0BAC9980-C194-43A8-AE80-C8D7DEE385D0}"/>
    <cellStyle name="Total 10 5 2 3" xfId="29052" xr:uid="{C6680646-CC19-469C-B2DE-8B696FB0CFC6}"/>
    <cellStyle name="Total 10 5 2 4" xfId="29049" xr:uid="{E7496544-9291-4947-B674-75226961D89A}"/>
    <cellStyle name="Total 10 5 3" xfId="29053" xr:uid="{B934BB2D-3A9B-443D-B5FA-7B328C082288}"/>
    <cellStyle name="Total 10 5 3 2" xfId="29054" xr:uid="{04F496AF-4AE4-40A0-B903-9149F1669100}"/>
    <cellStyle name="Total 10 5 4" xfId="29055" xr:uid="{22D75F4E-14B0-4EFE-9E31-0AD4A799BE6B}"/>
    <cellStyle name="Total 10 5 4 2" xfId="29056" xr:uid="{93421BB4-1BAE-4B5D-9096-B88E5550A376}"/>
    <cellStyle name="Total 10 5 5" xfId="29057" xr:uid="{FD324624-D177-4BC6-BB47-0D132CF2BB7F}"/>
    <cellStyle name="Total 10 5 5 2" xfId="29058" xr:uid="{0010195E-00FD-4E72-B9A6-CF1FD2C38CC4}"/>
    <cellStyle name="Total 10 5 6" xfId="29059" xr:uid="{8CC38076-8694-47AE-8BB8-6BF48C2B58BF}"/>
    <cellStyle name="Total 10 5 7" xfId="29060" xr:uid="{F7F72600-F6DA-4618-8471-3C2FA9E2E358}"/>
    <cellStyle name="Total 10 5 8" xfId="29061" xr:uid="{36D4FDDF-8000-4075-908C-0DBA35BCE411}"/>
    <cellStyle name="Total 10 5 9" xfId="7769" xr:uid="{09A705A8-C77F-47EA-A070-F014F2D6BB4F}"/>
    <cellStyle name="Total 10 6" xfId="4094" xr:uid="{0C7CA156-EC92-43D0-A77B-4164CF0B25AF}"/>
    <cellStyle name="Total 10 6 2" xfId="4095" xr:uid="{25381A98-4B69-461A-9E61-C31D6BC00C92}"/>
    <cellStyle name="Total 10 6 2 2" xfId="29063" xr:uid="{F33E5ED2-8B46-4BD8-BA32-EB212F185609}"/>
    <cellStyle name="Total 10 6 2 2 2" xfId="29064" xr:uid="{A39362BC-6572-4F28-A5A6-F8CFC52300BB}"/>
    <cellStyle name="Total 10 6 2 3" xfId="29065" xr:uid="{CE13755D-C5F9-4D10-891C-9AC6C10668D1}"/>
    <cellStyle name="Total 10 6 2 4" xfId="29062" xr:uid="{AD5AB49D-C302-422F-88D6-2F126C14879E}"/>
    <cellStyle name="Total 10 6 3" xfId="29066" xr:uid="{E40E3762-65CF-4665-9C2E-2209532E7665}"/>
    <cellStyle name="Total 10 6 3 2" xfId="29067" xr:uid="{849ABCC0-7D32-41DA-9730-6E30F7FBFB5B}"/>
    <cellStyle name="Total 10 6 4" xfId="29068" xr:uid="{44557D78-7FCB-4E86-9CC7-D0508F973DB0}"/>
    <cellStyle name="Total 10 6 4 2" xfId="29069" xr:uid="{ED23FF92-E38B-40FD-8CFC-963EEB0A78A9}"/>
    <cellStyle name="Total 10 6 5" xfId="29070" xr:uid="{00B72190-4AEE-4546-AE11-DCD0F50D6E2E}"/>
    <cellStyle name="Total 10 6 5 2" xfId="29071" xr:uid="{8407D41E-3940-4B3A-9C92-5D407B16EF28}"/>
    <cellStyle name="Total 10 6 6" xfId="29072" xr:uid="{135770BB-004E-4094-BB20-22E5DCFE249F}"/>
    <cellStyle name="Total 10 6 7" xfId="29073" xr:uid="{E96C7CE4-E1B8-474C-A320-9CEF10ADE222}"/>
    <cellStyle name="Total 10 6 8" xfId="29074" xr:uid="{66127873-BE29-4503-90C7-A136EFCC19B6}"/>
    <cellStyle name="Total 10 6 9" xfId="7770" xr:uid="{332A62D5-9CE4-49AC-976A-7CFA78596193}"/>
    <cellStyle name="Total 10 7" xfId="4096" xr:uid="{B8E2397B-2DD3-4CEA-A1F5-B6BAA136BCD2}"/>
    <cellStyle name="Total 10 7 2" xfId="4097" xr:uid="{E31EBEED-7FC3-49D5-BDCF-AF037472B0CB}"/>
    <cellStyle name="Total 10 7 2 2" xfId="29076" xr:uid="{D773CD4D-A6D7-4C44-A9AE-0EFC4B8EE929}"/>
    <cellStyle name="Total 10 7 2 2 2" xfId="29077" xr:uid="{87B03CFF-C042-4863-BC6F-D0124479D89D}"/>
    <cellStyle name="Total 10 7 2 3" xfId="29078" xr:uid="{99620208-3A52-4E82-928B-F3E1BD31A42D}"/>
    <cellStyle name="Total 10 7 2 4" xfId="29075" xr:uid="{CE104EC5-B048-4B18-A0C7-2E56E3003BE0}"/>
    <cellStyle name="Total 10 7 3" xfId="29079" xr:uid="{C8083457-F769-4263-879B-5CEAC71AD0FB}"/>
    <cellStyle name="Total 10 7 3 2" xfId="29080" xr:uid="{4D24DA39-9F9E-4508-B27F-6A1694F8583E}"/>
    <cellStyle name="Total 10 7 4" xfId="29081" xr:uid="{BA5F3E94-BC63-47D1-8610-BB1BAC610AB2}"/>
    <cellStyle name="Total 10 7 4 2" xfId="29082" xr:uid="{E87AFAD6-1B5E-4B1F-BCA2-1896138C83CF}"/>
    <cellStyle name="Total 10 7 5" xfId="29083" xr:uid="{F42E2C0E-6AE4-4999-954E-73CCCDE3E917}"/>
    <cellStyle name="Total 10 7 5 2" xfId="29084" xr:uid="{E36069FA-E25F-4F25-9656-7C3BF6DE35B8}"/>
    <cellStyle name="Total 10 7 6" xfId="29085" xr:uid="{853ACEEB-8B10-4FF3-A1C6-8C91685081ED}"/>
    <cellStyle name="Total 10 7 7" xfId="29086" xr:uid="{08BE7F94-6605-466C-BB77-59669BEDA90E}"/>
    <cellStyle name="Total 10 7 8" xfId="29087" xr:uid="{EABE6E39-F138-4905-9CAA-177CBC1AEAC2}"/>
    <cellStyle name="Total 10 7 9" xfId="7771" xr:uid="{BEB1FA1C-3FD3-4256-9E95-84E9A10DCA4D}"/>
    <cellStyle name="Total 10 8" xfId="4098" xr:uid="{D47374C7-6667-442D-B7E6-DDF2BF70255D}"/>
    <cellStyle name="Total 10 8 2" xfId="29089" xr:uid="{6CF7A829-3AAE-4214-90D8-F62E8A184569}"/>
    <cellStyle name="Total 10 8 2 2" xfId="29090" xr:uid="{DE7C3CD6-3113-410D-BE68-60402A097D5A}"/>
    <cellStyle name="Total 10 8 2 2 2" xfId="29091" xr:uid="{C79FD589-BBB6-467B-B32A-3420E5ADB032}"/>
    <cellStyle name="Total 10 8 2 3" xfId="29092" xr:uid="{E4FC9292-8746-42C3-846B-6C6004AA4215}"/>
    <cellStyle name="Total 10 8 3" xfId="29093" xr:uid="{DDA87E07-F586-430E-B79A-0E97513157AD}"/>
    <cellStyle name="Total 10 8 3 2" xfId="29094" xr:uid="{AC6232B7-B969-4885-AD21-802C7B1268BA}"/>
    <cellStyle name="Total 10 8 4" xfId="29095" xr:uid="{101E85F8-D322-4776-9C99-AED2A8A4AB57}"/>
    <cellStyle name="Total 10 8 5" xfId="29088" xr:uid="{348C2494-001E-4B2D-910D-A733E50CB2B2}"/>
    <cellStyle name="Total 10 9" xfId="5495" xr:uid="{CAAEAB52-E9A1-41AD-974B-3F60A18D8B3C}"/>
    <cellStyle name="Total 10 9 2" xfId="29097" xr:uid="{6FC1AE74-5B72-4FD5-AD39-8E41CD3D21BB}"/>
    <cellStyle name="Total 10 9 2 2" xfId="29098" xr:uid="{BCE4E12E-C868-4C87-8B4A-5F8F0C84439F}"/>
    <cellStyle name="Total 10 9 3" xfId="29099" xr:uid="{55A558EA-CF39-4D92-946D-74F2769CA4F1}"/>
    <cellStyle name="Total 10 9 4" xfId="29096" xr:uid="{56FF577E-0D03-4D76-B87A-5674C081ED2B}"/>
    <cellStyle name="Total 11" xfId="4099" xr:uid="{5FA6F0CB-64DD-4E44-BBE7-76FCF84432FE}"/>
    <cellStyle name="Total 11 10" xfId="5685" xr:uid="{90EF7832-F96B-4BC3-B3C3-67566081DB6A}"/>
    <cellStyle name="Total 11 10 2" xfId="29101" xr:uid="{92C9CEE9-34BA-4267-B812-C12BB231245B}"/>
    <cellStyle name="Total 11 10 2 2" xfId="29102" xr:uid="{29BE8B00-C300-4779-BB95-F9C8A0CF79A6}"/>
    <cellStyle name="Total 11 10 2 2 2" xfId="29103" xr:uid="{50FABE07-8DBB-4577-BB47-BEDBA3F1A5EE}"/>
    <cellStyle name="Total 11 10 2 3" xfId="29104" xr:uid="{5F96B15D-9E5A-4FC8-B9DF-45AF31B589AF}"/>
    <cellStyle name="Total 11 10 3" xfId="29105" xr:uid="{9F070F94-24E7-48DE-822C-1BFBC60074C9}"/>
    <cellStyle name="Total 11 10 3 2" xfId="29106" xr:uid="{3DCB25B8-CE3C-45DD-B8F2-CCD924F36828}"/>
    <cellStyle name="Total 11 10 4" xfId="29107" xr:uid="{2A32D921-46F0-40C0-A6BA-FDA4809E4C60}"/>
    <cellStyle name="Total 11 10 5" xfId="29100" xr:uid="{5E60B268-8B6B-4A38-938A-2E42545F924C}"/>
    <cellStyle name="Total 11 11" xfId="6074" xr:uid="{A8007B29-E239-418A-A720-9B3871F4872B}"/>
    <cellStyle name="Total 11 11 2" xfId="29109" xr:uid="{634DF0B9-D4ED-49B3-819E-EB1ABFB9DF8D}"/>
    <cellStyle name="Total 11 11 3" xfId="29108" xr:uid="{AB0B360C-3B8E-4FF2-A163-AE6DFC77A400}"/>
    <cellStyle name="Total 11 12" xfId="6249" xr:uid="{746C9151-BBEA-4F69-9BF0-06EDE8B2F847}"/>
    <cellStyle name="Total 11 12 2" xfId="29111" xr:uid="{5F5AEC27-45E8-4CA3-8076-1E68760A059A}"/>
    <cellStyle name="Total 11 12 3" xfId="29110" xr:uid="{CCFAAA8E-41AC-425D-994B-BE9BE980AF1F}"/>
    <cellStyle name="Total 11 13" xfId="29112" xr:uid="{66763CD8-C8EB-43D3-B12A-1B85D75C5BD9}"/>
    <cellStyle name="Total 11 13 2" xfId="29113" xr:uid="{4EBC6477-FAF6-444C-A766-725C2F661695}"/>
    <cellStyle name="Total 11 14" xfId="29114" xr:uid="{BAB6108A-80DB-44B9-8487-DA9D262E6885}"/>
    <cellStyle name="Total 11 15" xfId="29115" xr:uid="{7E2ECFF4-59A6-43B3-A6ED-475EA57EAB73}"/>
    <cellStyle name="Total 11 16" xfId="29116" xr:uid="{B4061949-70B4-4715-8EF4-FD4B5A98B314}"/>
    <cellStyle name="Total 11 2" xfId="4100" xr:uid="{177FAE1F-C55E-43A8-85A3-3AC2B7CCB95B}"/>
    <cellStyle name="Total 11 2 2" xfId="4101" xr:uid="{96631A13-DB13-4D14-811B-F90B055AF2CB}"/>
    <cellStyle name="Total 11 2 2 2" xfId="29118" xr:uid="{68E7C925-EA38-4DAB-B605-828B778A2435}"/>
    <cellStyle name="Total 11 2 2 2 2" xfId="29119" xr:uid="{0B5F9156-A350-41B6-8B61-B15B81731652}"/>
    <cellStyle name="Total 11 2 2 3" xfId="29120" xr:uid="{F06799E2-6754-48CB-BAFB-0DD4588B9D7B}"/>
    <cellStyle name="Total 11 2 2 4" xfId="29117" xr:uid="{8B49EDC2-21FF-4E2D-B39D-FC0FDC6C390E}"/>
    <cellStyle name="Total 11 2 3" xfId="29121" xr:uid="{5280E681-D69E-46DF-9239-5890C7D80352}"/>
    <cellStyle name="Total 11 2 3 2" xfId="29122" xr:uid="{B67B3220-82AE-4ADF-B3F1-06F08EAFB9BA}"/>
    <cellStyle name="Total 11 2 4" xfId="29123" xr:uid="{6B0CA979-DA17-4C2F-A857-E4CF86184CAF}"/>
    <cellStyle name="Total 11 2 4 2" xfId="29124" xr:uid="{F27AAB43-041C-4AAD-8602-38EDF4D8D958}"/>
    <cellStyle name="Total 11 2 5" xfId="29125" xr:uid="{1F367232-D215-4358-90C0-C8CD1856C255}"/>
    <cellStyle name="Total 11 2 5 2" xfId="29126" xr:uid="{6A36DDB5-5662-4CD0-A08E-DE17439A72CC}"/>
    <cellStyle name="Total 11 2 6" xfId="29127" xr:uid="{EBBDFBDC-CC29-454F-8470-3BEB98D694CE}"/>
    <cellStyle name="Total 11 2 7" xfId="29128" xr:uid="{09DFB845-734B-4F81-B815-346ABE4E90E2}"/>
    <cellStyle name="Total 11 2 8" xfId="29129" xr:uid="{C2A26C77-34E2-4998-81A5-8C918A518F7A}"/>
    <cellStyle name="Total 11 2 9" xfId="7772" xr:uid="{DCD6D09B-7602-41A7-814B-9CAEC01E646A}"/>
    <cellStyle name="Total 11 3" xfId="4102" xr:uid="{21BD64E9-15D5-4CFB-85B6-8F0CD20AF2F8}"/>
    <cellStyle name="Total 11 3 2" xfId="4103" xr:uid="{4D42E7C3-1957-4546-988E-683CDDDC6658}"/>
    <cellStyle name="Total 11 3 2 2" xfId="29131" xr:uid="{2D9E0910-9D7C-4739-899D-A0E827DC2DBE}"/>
    <cellStyle name="Total 11 3 2 2 2" xfId="29132" xr:uid="{11CE5AF4-98FA-432E-B84E-66F862F3F204}"/>
    <cellStyle name="Total 11 3 2 3" xfId="29133" xr:uid="{07D95086-0161-464D-81BC-8DB7325059B6}"/>
    <cellStyle name="Total 11 3 2 4" xfId="29130" xr:uid="{533261AE-32C0-4AB1-8FCD-36B241186F2D}"/>
    <cellStyle name="Total 11 3 3" xfId="29134" xr:uid="{AD2E5F9F-681B-4AF1-84D7-BDA6F60CFDCC}"/>
    <cellStyle name="Total 11 3 3 2" xfId="29135" xr:uid="{6D9422D4-DBAF-4981-8BCD-002E8088E34A}"/>
    <cellStyle name="Total 11 3 4" xfId="29136" xr:uid="{EC3532E2-2385-449C-9F04-24A04897DC4A}"/>
    <cellStyle name="Total 11 3 4 2" xfId="29137" xr:uid="{3D3344C8-5FAA-4FD0-9474-878E9D65822C}"/>
    <cellStyle name="Total 11 3 5" xfId="29138" xr:uid="{589F172A-EB21-4B70-962A-F25D672737C3}"/>
    <cellStyle name="Total 11 3 5 2" xfId="29139" xr:uid="{44F00B98-8945-4AE6-B52F-511EF12BDF41}"/>
    <cellStyle name="Total 11 3 6" xfId="29140" xr:uid="{37B7FB32-DAD9-469E-8423-3D8A6ACF8994}"/>
    <cellStyle name="Total 11 3 7" xfId="29141" xr:uid="{9F50EAE1-7257-4193-B260-48443C6DCB76}"/>
    <cellStyle name="Total 11 3 8" xfId="29142" xr:uid="{9DC85C9E-6494-4DF5-BF2E-4B6D697A1221}"/>
    <cellStyle name="Total 11 3 9" xfId="7773" xr:uid="{438B202F-C2B1-4796-8C12-C4C8BC266668}"/>
    <cellStyle name="Total 11 4" xfId="4104" xr:uid="{598B0924-92B5-4559-B52B-EE5AD859C035}"/>
    <cellStyle name="Total 11 4 2" xfId="4105" xr:uid="{F7B2075A-F8CE-46EC-B789-D69818BE1D29}"/>
    <cellStyle name="Total 11 4 2 2" xfId="29144" xr:uid="{77B1E874-9523-4104-A8CB-6C826976ADB3}"/>
    <cellStyle name="Total 11 4 2 2 2" xfId="29145" xr:uid="{C58E9EFF-305F-4CB0-855F-05E5F7DE183B}"/>
    <cellStyle name="Total 11 4 2 3" xfId="29146" xr:uid="{20060E71-D99F-4B60-8F7B-9614D8D8C510}"/>
    <cellStyle name="Total 11 4 2 4" xfId="29143" xr:uid="{FD420757-563E-46E3-AFC5-1C872BCDB725}"/>
    <cellStyle name="Total 11 4 3" xfId="29147" xr:uid="{73CCDE84-4443-453F-A0E2-81ED665A03DC}"/>
    <cellStyle name="Total 11 4 3 2" xfId="29148" xr:uid="{FF6CA877-FD2C-426D-96D0-1585D290E211}"/>
    <cellStyle name="Total 11 4 4" xfId="29149" xr:uid="{18A3EF22-8B4C-4779-AC94-95E9272A05FE}"/>
    <cellStyle name="Total 11 4 4 2" xfId="29150" xr:uid="{0299A9EF-6749-430E-8FCB-0E591CAF92D3}"/>
    <cellStyle name="Total 11 4 5" xfId="29151" xr:uid="{1965B2EA-78F5-4617-A03E-449B371B66AC}"/>
    <cellStyle name="Total 11 4 5 2" xfId="29152" xr:uid="{A69258BA-672B-429A-B869-0EB221A8C506}"/>
    <cellStyle name="Total 11 4 6" xfId="29153" xr:uid="{0C3F3FE7-9C73-4FB6-B791-66D229F84703}"/>
    <cellStyle name="Total 11 4 7" xfId="29154" xr:uid="{E67944EC-0FD8-423D-AE7E-54154EC69CC2}"/>
    <cellStyle name="Total 11 4 8" xfId="29155" xr:uid="{D25C9C87-14A3-48D4-901D-44400EF067BC}"/>
    <cellStyle name="Total 11 4 9" xfId="7774" xr:uid="{B77F80F9-8615-423B-9D07-35BDDE317E94}"/>
    <cellStyle name="Total 11 5" xfId="4106" xr:uid="{7741823C-A54C-4E95-A649-7430CE6632BB}"/>
    <cellStyle name="Total 11 5 2" xfId="4107" xr:uid="{23BAD84A-1DDE-43D3-9C01-D7ECA0302012}"/>
    <cellStyle name="Total 11 5 2 2" xfId="29157" xr:uid="{D1E02308-8148-4334-A9ED-B155053132B5}"/>
    <cellStyle name="Total 11 5 2 2 2" xfId="29158" xr:uid="{C300C69F-74DC-422E-8157-F8D69F2B856F}"/>
    <cellStyle name="Total 11 5 2 3" xfId="29159" xr:uid="{2319B561-8CB7-4274-A731-4A39E947035C}"/>
    <cellStyle name="Total 11 5 2 4" xfId="29156" xr:uid="{028CA1B0-F978-472B-9434-321EA0801697}"/>
    <cellStyle name="Total 11 5 3" xfId="29160" xr:uid="{6EEE16F0-706C-4EE1-BBB8-B291C59EA778}"/>
    <cellStyle name="Total 11 5 3 2" xfId="29161" xr:uid="{D86FB71A-3430-478F-9C56-0C0FCCA550A4}"/>
    <cellStyle name="Total 11 5 4" xfId="29162" xr:uid="{BDFF813C-DA40-4A95-9E2F-D206AEA5B707}"/>
    <cellStyle name="Total 11 5 4 2" xfId="29163" xr:uid="{B27CBF4B-3C3A-4C0D-9A66-EB9D1ECABDF8}"/>
    <cellStyle name="Total 11 5 5" xfId="29164" xr:uid="{BF24EFD3-4393-4E4B-9790-1A3E3F536685}"/>
    <cellStyle name="Total 11 5 5 2" xfId="29165" xr:uid="{4511DCB6-84F8-4971-BE96-96CB10CE68B5}"/>
    <cellStyle name="Total 11 5 6" xfId="29166" xr:uid="{A4666673-7C3B-44A6-9179-E4AC1C175177}"/>
    <cellStyle name="Total 11 5 7" xfId="29167" xr:uid="{97DD7D99-4955-4077-B133-68FB1B72AC1E}"/>
    <cellStyle name="Total 11 5 8" xfId="29168" xr:uid="{F694BE3F-B5B6-4979-8B20-E5F39D43028B}"/>
    <cellStyle name="Total 11 5 9" xfId="7775" xr:uid="{67BA0E4F-467B-42C7-A76A-FF02946BE73A}"/>
    <cellStyle name="Total 11 6" xfId="4108" xr:uid="{8548033D-F313-421A-8A5A-8465CB66C2A3}"/>
    <cellStyle name="Total 11 6 2" xfId="4109" xr:uid="{709F9775-A7DB-4E77-9D32-DFD44D9FB903}"/>
    <cellStyle name="Total 11 6 2 2" xfId="29170" xr:uid="{06D0D782-5C61-4D4C-AE37-345B68AE59AC}"/>
    <cellStyle name="Total 11 6 2 2 2" xfId="29171" xr:uid="{01E88477-D9C4-4A1A-A9D2-664034A8816C}"/>
    <cellStyle name="Total 11 6 2 3" xfId="29172" xr:uid="{770D4106-AADC-4FC1-BA5C-78B9B7AAB172}"/>
    <cellStyle name="Total 11 6 2 4" xfId="29169" xr:uid="{059AABBF-14DC-4A1F-9F80-CEE871262B74}"/>
    <cellStyle name="Total 11 6 3" xfId="29173" xr:uid="{00D4A8B5-C655-4E02-ABF3-1711448F4BD4}"/>
    <cellStyle name="Total 11 6 3 2" xfId="29174" xr:uid="{584E1E1D-624D-48A3-9737-2DEC18EEB63D}"/>
    <cellStyle name="Total 11 6 4" xfId="29175" xr:uid="{EF9FECC3-68FF-4860-97E2-EBF148452109}"/>
    <cellStyle name="Total 11 6 4 2" xfId="29176" xr:uid="{2B073E04-4AE1-4798-9CB0-5F1A896E09E9}"/>
    <cellStyle name="Total 11 6 5" xfId="29177" xr:uid="{101C9A8B-3172-4319-B456-C4274781B574}"/>
    <cellStyle name="Total 11 6 5 2" xfId="29178" xr:uid="{5278384C-1E0A-45C2-8F95-D30931337B03}"/>
    <cellStyle name="Total 11 6 6" xfId="29179" xr:uid="{7C4C5BBF-4598-47B3-A33D-FB3AE0063255}"/>
    <cellStyle name="Total 11 6 7" xfId="29180" xr:uid="{FD7DFCD9-445E-4288-B96E-99D75B4258E0}"/>
    <cellStyle name="Total 11 6 8" xfId="29181" xr:uid="{F7F563AC-8A83-427A-A5DB-1552ABE62680}"/>
    <cellStyle name="Total 11 6 9" xfId="7776" xr:uid="{A7B6C8D3-EF5D-469D-8A34-872486665B16}"/>
    <cellStyle name="Total 11 7" xfId="4110" xr:uid="{34275A81-9CA5-47B1-A343-2EDE51DB518B}"/>
    <cellStyle name="Total 11 7 2" xfId="4111" xr:uid="{3CFDF9A7-95DE-4377-80E1-A69E1DDA644B}"/>
    <cellStyle name="Total 11 7 2 2" xfId="29183" xr:uid="{D5E33AF3-98A0-4B8D-BA47-C9D09307195F}"/>
    <cellStyle name="Total 11 7 2 2 2" xfId="29184" xr:uid="{D004D63A-6817-4C3C-92C9-87A1DD6E007C}"/>
    <cellStyle name="Total 11 7 2 3" xfId="29185" xr:uid="{6A9185E2-F273-4F59-81E6-57CE57D64BD0}"/>
    <cellStyle name="Total 11 7 2 4" xfId="29182" xr:uid="{2468D6D6-8850-45E8-A809-C882C571D995}"/>
    <cellStyle name="Total 11 7 3" xfId="29186" xr:uid="{09BEDB8D-CF04-4CBE-87F0-DCA89F4370F4}"/>
    <cellStyle name="Total 11 7 3 2" xfId="29187" xr:uid="{04E82023-D18E-40B4-AA50-791EDBE50352}"/>
    <cellStyle name="Total 11 7 4" xfId="29188" xr:uid="{A7074B6F-877A-4E77-BF22-A3A371B233BF}"/>
    <cellStyle name="Total 11 7 4 2" xfId="29189" xr:uid="{2D7707AF-57B8-4006-9E73-806614C566C9}"/>
    <cellStyle name="Total 11 7 5" xfId="29190" xr:uid="{953CC527-A873-4E7E-8E4F-87FC7258D1EE}"/>
    <cellStyle name="Total 11 7 5 2" xfId="29191" xr:uid="{AC591D72-0E1A-4709-A2F8-C19FDEA6D87F}"/>
    <cellStyle name="Total 11 7 6" xfId="29192" xr:uid="{85E1CA86-7972-4F62-9D3F-46B0D9C6160E}"/>
    <cellStyle name="Total 11 7 7" xfId="29193" xr:uid="{E0B08E01-25D9-4388-8396-6CDDE78B4BFF}"/>
    <cellStyle name="Total 11 7 8" xfId="29194" xr:uid="{9C6182AE-61DF-4644-B341-A278CF2636F5}"/>
    <cellStyle name="Total 11 7 9" xfId="7777" xr:uid="{B41ACC92-1F38-4173-9948-4E7BE49512B6}"/>
    <cellStyle name="Total 11 8" xfId="4112" xr:uid="{600EA630-8F82-489A-8B1C-998E1E1B87D9}"/>
    <cellStyle name="Total 11 8 2" xfId="29196" xr:uid="{75A065E5-8993-4F4E-AD9D-C11BE9F339CB}"/>
    <cellStyle name="Total 11 8 2 2" xfId="29197" xr:uid="{3E3D30EB-B946-40F9-986F-0368CC918193}"/>
    <cellStyle name="Total 11 8 2 2 2" xfId="29198" xr:uid="{5945E5FC-8A33-4A40-8F2D-E995EFEA12EB}"/>
    <cellStyle name="Total 11 8 2 3" xfId="29199" xr:uid="{FAF68A7A-294F-46CD-8183-B8D800030860}"/>
    <cellStyle name="Total 11 8 3" xfId="29200" xr:uid="{B401A4B4-3CE1-4ECA-9778-6662EF98E6A3}"/>
    <cellStyle name="Total 11 8 3 2" xfId="29201" xr:uid="{BC1B9DAF-ED7E-4C54-9BE3-3BFD7B07C544}"/>
    <cellStyle name="Total 11 8 4" xfId="29202" xr:uid="{BAEDEAB1-B854-4E12-A33F-B42FBC6819B2}"/>
    <cellStyle name="Total 11 8 5" xfId="29195" xr:uid="{E3184318-CF20-4CC8-B7EB-93A0B2E52959}"/>
    <cellStyle name="Total 11 9" xfId="5496" xr:uid="{EEF3EC2D-7BFE-4B27-857D-BBB8A2981F55}"/>
    <cellStyle name="Total 11 9 2" xfId="29204" xr:uid="{58D888CD-EF59-45C7-BF6E-9121E87ED670}"/>
    <cellStyle name="Total 11 9 2 2" xfId="29205" xr:uid="{CC6C8A4F-E068-4D49-BBA0-B71C14D23095}"/>
    <cellStyle name="Total 11 9 3" xfId="29206" xr:uid="{38DD5343-3DC4-478B-826C-8CC469F71088}"/>
    <cellStyle name="Total 11 9 4" xfId="29203" xr:uid="{AB9911CB-F07D-4134-BE5C-8E0AA63ED4BD}"/>
    <cellStyle name="Total 12" xfId="4113" xr:uid="{651B6808-81BB-4EDD-B5FC-C54628513FD3}"/>
    <cellStyle name="Total 12 10" xfId="5686" xr:uid="{199C45BA-3140-4379-A9AD-DBAF2E7C0205}"/>
    <cellStyle name="Total 12 10 2" xfId="29208" xr:uid="{6A6BE096-F3B1-4C27-A5D3-43065855EF02}"/>
    <cellStyle name="Total 12 10 2 2" xfId="29209" xr:uid="{587C8F5D-AB6E-4AEE-9EAA-E42076BC57C5}"/>
    <cellStyle name="Total 12 10 2 2 2" xfId="29210" xr:uid="{1EC0E5BD-42B7-4EDE-AF22-21852EF35369}"/>
    <cellStyle name="Total 12 10 2 3" xfId="29211" xr:uid="{1BEF038A-D4F9-4B53-A38C-E678CB2FAE37}"/>
    <cellStyle name="Total 12 10 3" xfId="29212" xr:uid="{CCDE0935-401C-472E-BB04-D36A86244318}"/>
    <cellStyle name="Total 12 10 3 2" xfId="29213" xr:uid="{59702F25-9736-4B6B-9A5B-2D9AF5E94570}"/>
    <cellStyle name="Total 12 10 4" xfId="29214" xr:uid="{C4013080-374A-4EEE-9C3D-C38C535C9B1B}"/>
    <cellStyle name="Total 12 10 5" xfId="29207" xr:uid="{D215AE62-8A0E-4E3D-B3E3-F85718599449}"/>
    <cellStyle name="Total 12 11" xfId="6075" xr:uid="{8A630A3D-B570-4C4B-82EF-20FE28F0B567}"/>
    <cellStyle name="Total 12 11 2" xfId="29216" xr:uid="{B0796FFD-11AE-488E-894C-D10B3E5DB09D}"/>
    <cellStyle name="Total 12 11 3" xfId="29215" xr:uid="{3AEB1D83-B489-4208-AD3D-AC9FA8B8D211}"/>
    <cellStyle name="Total 12 12" xfId="6250" xr:uid="{94FBFA0D-4402-495D-93F2-D2E9EC08BB1F}"/>
    <cellStyle name="Total 12 12 2" xfId="29218" xr:uid="{3542CC1F-FF99-481D-B93E-AD76CD1A5A20}"/>
    <cellStyle name="Total 12 12 3" xfId="29217" xr:uid="{CBC05FCA-4B38-4EAF-A2C4-B2DE9593768D}"/>
    <cellStyle name="Total 12 13" xfId="29219" xr:uid="{8BBA526A-BA43-4542-B153-66FC6E69BC2E}"/>
    <cellStyle name="Total 12 13 2" xfId="29220" xr:uid="{1AE2069E-3939-4CD5-8D19-A7D18E729426}"/>
    <cellStyle name="Total 12 14" xfId="29221" xr:uid="{54D08803-821E-42E6-B1B5-C1341F52B080}"/>
    <cellStyle name="Total 12 15" xfId="29222" xr:uid="{6AFC1C88-249D-43F0-83CD-37AC425C12E3}"/>
    <cellStyle name="Total 12 16" xfId="29223" xr:uid="{0DDB2731-6A3C-469C-B19D-55CF50BD370A}"/>
    <cellStyle name="Total 12 2" xfId="4114" xr:uid="{FD3FF281-0BE3-4CB0-A11C-C43EBF54F2D0}"/>
    <cellStyle name="Total 12 2 2" xfId="4115" xr:uid="{B8DB8A41-D2C8-4AED-AD17-2E8A1E254248}"/>
    <cellStyle name="Total 12 2 2 2" xfId="29225" xr:uid="{619C3BDB-B4C7-45EA-99A4-F7AD2F743F04}"/>
    <cellStyle name="Total 12 2 2 2 2" xfId="29226" xr:uid="{6F251806-EC63-4471-9F19-C6D481042234}"/>
    <cellStyle name="Total 12 2 2 3" xfId="29227" xr:uid="{A0145879-4D23-448F-9380-457DAF793935}"/>
    <cellStyle name="Total 12 2 2 4" xfId="29224" xr:uid="{89380306-3745-4487-AF28-525FA64BEB31}"/>
    <cellStyle name="Total 12 2 3" xfId="29228" xr:uid="{A9384270-6347-4EE7-9E5C-D605E77A51CD}"/>
    <cellStyle name="Total 12 2 3 2" xfId="29229" xr:uid="{4C49C636-78DA-4E46-8171-9DC43E4146E9}"/>
    <cellStyle name="Total 12 2 4" xfId="29230" xr:uid="{17358411-3A65-4AAA-9350-7940E947254A}"/>
    <cellStyle name="Total 12 2 4 2" xfId="29231" xr:uid="{7AAC608B-59D5-4E77-B069-855D2D3232D2}"/>
    <cellStyle name="Total 12 2 5" xfId="29232" xr:uid="{1B9459B0-130F-4B29-92C3-CBE9E15E7FBD}"/>
    <cellStyle name="Total 12 2 5 2" xfId="29233" xr:uid="{6FA4BCEF-F5BA-4DC8-80E7-7B0859D4F1A3}"/>
    <cellStyle name="Total 12 2 6" xfId="29234" xr:uid="{258D3424-B4C0-4D3B-912E-615DF3CACCB4}"/>
    <cellStyle name="Total 12 2 7" xfId="29235" xr:uid="{4D0F506B-3640-4DE5-B2CC-A48A3F9C1779}"/>
    <cellStyle name="Total 12 2 8" xfId="29236" xr:uid="{2549192D-1823-4A13-B447-7D5EE67B5C4B}"/>
    <cellStyle name="Total 12 2 9" xfId="7778" xr:uid="{A26E1704-ABC5-42A3-A564-72AA19393173}"/>
    <cellStyle name="Total 12 3" xfId="4116" xr:uid="{D9BD9708-032D-449B-9A64-D10B353DE5E9}"/>
    <cellStyle name="Total 12 3 2" xfId="4117" xr:uid="{9105B486-8F13-4482-B76F-23F123E72270}"/>
    <cellStyle name="Total 12 3 2 2" xfId="29238" xr:uid="{E63A2DC4-4EDE-418F-ABC5-88E2A6EB2E3A}"/>
    <cellStyle name="Total 12 3 2 2 2" xfId="29239" xr:uid="{8FFDFFBA-645C-44C2-915E-9B84FF0FC846}"/>
    <cellStyle name="Total 12 3 2 3" xfId="29240" xr:uid="{FAFB002B-32A4-4F7A-B700-32AD56F6785C}"/>
    <cellStyle name="Total 12 3 2 4" xfId="29237" xr:uid="{02815675-DE2E-4A7B-A73B-09A51D0E30D8}"/>
    <cellStyle name="Total 12 3 3" xfId="29241" xr:uid="{B9C45F83-C34E-43C2-9586-80A2FB839501}"/>
    <cellStyle name="Total 12 3 3 2" xfId="29242" xr:uid="{1446F513-FC4A-49B9-9C52-7E6B92036E57}"/>
    <cellStyle name="Total 12 3 4" xfId="29243" xr:uid="{9D6018E7-2B88-48EC-B413-32E7C3830420}"/>
    <cellStyle name="Total 12 3 4 2" xfId="29244" xr:uid="{A29648DE-F334-4F5D-8736-70A8BD85F270}"/>
    <cellStyle name="Total 12 3 5" xfId="29245" xr:uid="{3398F38B-C628-40C3-8D89-9253062204B7}"/>
    <cellStyle name="Total 12 3 5 2" xfId="29246" xr:uid="{20BEB6DD-EBCE-405C-9BD1-CA34FE230DD8}"/>
    <cellStyle name="Total 12 3 6" xfId="29247" xr:uid="{D2474FE8-D4B0-4477-A668-9820CB02C51F}"/>
    <cellStyle name="Total 12 3 7" xfId="29248" xr:uid="{577ED5B4-4277-40C5-AE27-1203AF2B7019}"/>
    <cellStyle name="Total 12 3 8" xfId="29249" xr:uid="{B2CFCB3C-F56E-4F67-8FCB-CABCA7FDBC4E}"/>
    <cellStyle name="Total 12 3 9" xfId="7779" xr:uid="{36995DED-607F-4124-9566-D1616B592596}"/>
    <cellStyle name="Total 12 4" xfId="4118" xr:uid="{BF25D754-AB5C-4BA0-9D68-ACCD7227246B}"/>
    <cellStyle name="Total 12 4 2" xfId="4119" xr:uid="{B8BC1247-343C-43A8-A121-12BD09A13FA2}"/>
    <cellStyle name="Total 12 4 2 2" xfId="29251" xr:uid="{CCAF08AB-AA6D-4210-BE96-3509E4F60F36}"/>
    <cellStyle name="Total 12 4 2 2 2" xfId="29252" xr:uid="{16400DEF-B65E-4457-8E73-D0DE2DDDB204}"/>
    <cellStyle name="Total 12 4 2 3" xfId="29253" xr:uid="{FE6E1E9A-C77B-4182-848A-312967E09830}"/>
    <cellStyle name="Total 12 4 2 4" xfId="29250" xr:uid="{0B441E85-EB74-4808-8565-5AA38FB2B7F9}"/>
    <cellStyle name="Total 12 4 3" xfId="29254" xr:uid="{D4C1CEE5-C974-40FE-848D-E70710D7C719}"/>
    <cellStyle name="Total 12 4 3 2" xfId="29255" xr:uid="{4CA732C8-3ADF-4A13-8311-72DF164F3862}"/>
    <cellStyle name="Total 12 4 4" xfId="29256" xr:uid="{5844AD00-BC95-4F31-A926-A8416BF4D8A9}"/>
    <cellStyle name="Total 12 4 4 2" xfId="29257" xr:uid="{AC63938A-0EE1-4DC5-970D-9373A887F9C3}"/>
    <cellStyle name="Total 12 4 5" xfId="29258" xr:uid="{B68407C8-555D-47AA-97DC-DF43CD839546}"/>
    <cellStyle name="Total 12 4 5 2" xfId="29259" xr:uid="{C391E5D6-4430-4B16-84CD-43A682F4AD13}"/>
    <cellStyle name="Total 12 4 6" xfId="29260" xr:uid="{D9822C26-6DA1-4B54-9136-319E38B8FF6D}"/>
    <cellStyle name="Total 12 4 7" xfId="29261" xr:uid="{EF80B940-DAFC-49FE-9E6A-553786BD6846}"/>
    <cellStyle name="Total 12 4 8" xfId="29262" xr:uid="{662AB998-5DA0-4371-AD60-2033280383EF}"/>
    <cellStyle name="Total 12 4 9" xfId="7780" xr:uid="{25266F0B-707D-4751-B201-A117C4D7BEB2}"/>
    <cellStyle name="Total 12 5" xfId="4120" xr:uid="{3D929017-B3B4-4F3A-BFF7-AA595A1861DF}"/>
    <cellStyle name="Total 12 5 2" xfId="4121" xr:uid="{FDB98258-ABA6-489D-98FE-A2376DEFF067}"/>
    <cellStyle name="Total 12 5 2 2" xfId="29264" xr:uid="{9C734098-D75C-4EFF-8F51-2C5707F7253E}"/>
    <cellStyle name="Total 12 5 2 2 2" xfId="29265" xr:uid="{821563B4-DA1E-4C64-AE44-79FFDD0F9FCD}"/>
    <cellStyle name="Total 12 5 2 3" xfId="29266" xr:uid="{94CA818D-436C-4DFD-B2E4-4F3CB6138936}"/>
    <cellStyle name="Total 12 5 2 4" xfId="29263" xr:uid="{33BDEDB2-3DF1-43F8-ACD9-0FF31619C4BA}"/>
    <cellStyle name="Total 12 5 3" xfId="29267" xr:uid="{9390FC45-7EC9-447F-A42D-A098DA90B275}"/>
    <cellStyle name="Total 12 5 3 2" xfId="29268" xr:uid="{501BB9F7-DC45-4F33-815B-E7FB7D2B91BA}"/>
    <cellStyle name="Total 12 5 4" xfId="29269" xr:uid="{383D5710-F7CA-40D6-A737-1B09D2D7534E}"/>
    <cellStyle name="Total 12 5 4 2" xfId="29270" xr:uid="{E0F57BFA-452B-468A-8301-9B165B71AC63}"/>
    <cellStyle name="Total 12 5 5" xfId="29271" xr:uid="{82543449-6B7E-41AF-8BE8-00DC895DE1E3}"/>
    <cellStyle name="Total 12 5 5 2" xfId="29272" xr:uid="{4581B4CD-87C7-4301-81C9-33D0698759BB}"/>
    <cellStyle name="Total 12 5 6" xfId="29273" xr:uid="{189211C4-C2CB-4C94-846F-DC2190245FC6}"/>
    <cellStyle name="Total 12 5 7" xfId="29274" xr:uid="{9F307E74-C2BF-45C9-9FAC-E3E2CFEDB88E}"/>
    <cellStyle name="Total 12 5 8" xfId="29275" xr:uid="{241C0ADC-340B-4DB9-8FDB-6EB1A3074771}"/>
    <cellStyle name="Total 12 5 9" xfId="7781" xr:uid="{D8BF1E48-EB6B-4F18-A264-99A0615484EB}"/>
    <cellStyle name="Total 12 6" xfId="4122" xr:uid="{A62F47C8-CBF5-42EE-ABE5-939298A40B67}"/>
    <cellStyle name="Total 12 6 2" xfId="4123" xr:uid="{E41E6DCE-D525-417B-BB94-D06F618460C0}"/>
    <cellStyle name="Total 12 6 2 2" xfId="29277" xr:uid="{A0D46B81-525B-42EC-9431-0321D4E4CC56}"/>
    <cellStyle name="Total 12 6 2 2 2" xfId="29278" xr:uid="{248AF637-2B67-48A7-A96C-E9F6431BD298}"/>
    <cellStyle name="Total 12 6 2 3" xfId="29279" xr:uid="{77B3A2DA-A05B-40ED-9899-23E4509A9168}"/>
    <cellStyle name="Total 12 6 2 4" xfId="29276" xr:uid="{78A3555B-1B7B-4047-B0EA-A0B725FC1A15}"/>
    <cellStyle name="Total 12 6 3" xfId="29280" xr:uid="{A1664EC9-A6E0-4683-A31A-27525FD6A0CB}"/>
    <cellStyle name="Total 12 6 3 2" xfId="29281" xr:uid="{77C03F7C-4F40-483D-9B79-FAFF035931E1}"/>
    <cellStyle name="Total 12 6 4" xfId="29282" xr:uid="{BEA75477-852E-4A72-960A-3BBF08358C2E}"/>
    <cellStyle name="Total 12 6 4 2" xfId="29283" xr:uid="{920E568E-1E9A-4743-8765-DB4302E17F4F}"/>
    <cellStyle name="Total 12 6 5" xfId="29284" xr:uid="{CD913C60-1A2B-42CF-B7B5-38BD7E1E9DA6}"/>
    <cellStyle name="Total 12 6 5 2" xfId="29285" xr:uid="{55962341-DB1E-4F1C-B572-F55174D22267}"/>
    <cellStyle name="Total 12 6 6" xfId="29286" xr:uid="{BAB1F562-4E71-488B-85E9-9FF058666E2A}"/>
    <cellStyle name="Total 12 6 7" xfId="29287" xr:uid="{E4B7336D-BCEB-4AAF-AB89-6D6DB51EFCE8}"/>
    <cellStyle name="Total 12 6 8" xfId="29288" xr:uid="{48A047E6-89A5-4874-BEEB-D9C05A4173D7}"/>
    <cellStyle name="Total 12 6 9" xfId="7782" xr:uid="{872DB97A-1F4D-4B01-8A49-462353727AC1}"/>
    <cellStyle name="Total 12 7" xfId="4124" xr:uid="{59CD90C8-D3F3-4ABF-BA01-AFE30FB847DD}"/>
    <cellStyle name="Total 12 7 2" xfId="4125" xr:uid="{60C52F01-4004-4479-88CC-306766041DB5}"/>
    <cellStyle name="Total 12 7 2 2" xfId="29290" xr:uid="{024DA052-45E1-49D4-86BE-0C905017D56A}"/>
    <cellStyle name="Total 12 7 2 2 2" xfId="29291" xr:uid="{29A8A350-157B-4C74-B612-6BADBBC6F498}"/>
    <cellStyle name="Total 12 7 2 3" xfId="29292" xr:uid="{D3E5B716-A140-4CD4-9A90-96657A71995F}"/>
    <cellStyle name="Total 12 7 2 4" xfId="29289" xr:uid="{93DABE73-E368-473B-B708-6DE6BCB5BD17}"/>
    <cellStyle name="Total 12 7 3" xfId="29293" xr:uid="{7108E869-AC25-4B95-95D4-2F79354ABAD1}"/>
    <cellStyle name="Total 12 7 3 2" xfId="29294" xr:uid="{1C5885B2-B554-495D-B8E5-AAB06974855E}"/>
    <cellStyle name="Total 12 7 4" xfId="29295" xr:uid="{B9D38A5F-CE57-41AB-877E-419820300553}"/>
    <cellStyle name="Total 12 7 4 2" xfId="29296" xr:uid="{43C37DDE-496B-4ABE-80D8-69C900CA1A56}"/>
    <cellStyle name="Total 12 7 5" xfId="29297" xr:uid="{2CA5FD17-29DE-4F58-AA60-2DBB4BE5370E}"/>
    <cellStyle name="Total 12 7 5 2" xfId="29298" xr:uid="{F544FB1B-0394-40C8-A6EB-14C493DBEA4B}"/>
    <cellStyle name="Total 12 7 6" xfId="29299" xr:uid="{9C55C648-3018-4C11-A4B2-2ADA6B13933F}"/>
    <cellStyle name="Total 12 7 7" xfId="29300" xr:uid="{C6555918-16AE-4AD0-8233-1036D4C74100}"/>
    <cellStyle name="Total 12 7 8" xfId="29301" xr:uid="{FBC96FC5-C2FD-4D91-AF57-7B86921DEADD}"/>
    <cellStyle name="Total 12 7 9" xfId="7783" xr:uid="{399A7D11-677F-4DCF-98E2-AD4A39D0BA4D}"/>
    <cellStyle name="Total 12 8" xfId="4126" xr:uid="{284C207F-1E35-4E19-877E-02678CE4B632}"/>
    <cellStyle name="Total 12 8 2" xfId="29303" xr:uid="{5178712C-96FC-4C1E-9D4B-11E00077F7C7}"/>
    <cellStyle name="Total 12 8 2 2" xfId="29304" xr:uid="{1ACBBD6D-C517-459C-8BE8-9540C47620D3}"/>
    <cellStyle name="Total 12 8 2 2 2" xfId="29305" xr:uid="{0E218E86-400B-4230-89EE-F11F38496B55}"/>
    <cellStyle name="Total 12 8 2 3" xfId="29306" xr:uid="{597F063D-32A8-418D-B446-17B79B424119}"/>
    <cellStyle name="Total 12 8 3" xfId="29307" xr:uid="{5F1D0162-CBFE-4BEC-8426-516DDBB35D98}"/>
    <cellStyle name="Total 12 8 3 2" xfId="29308" xr:uid="{94296032-A4F2-4957-BCA6-0E710CCEADCD}"/>
    <cellStyle name="Total 12 8 4" xfId="29309" xr:uid="{A0B8DBCC-9AA2-49D1-88A2-C0E10C842619}"/>
    <cellStyle name="Total 12 8 5" xfId="29302" xr:uid="{9777ECCD-9C8A-4A3C-989F-942D460BBAEA}"/>
    <cellStyle name="Total 12 9" xfId="5497" xr:uid="{2FC931F2-42B6-4EC7-87F1-FFBCA1C2EBB2}"/>
    <cellStyle name="Total 12 9 2" xfId="29311" xr:uid="{1D7D2C92-7E29-428D-9501-E32AA768AE6D}"/>
    <cellStyle name="Total 12 9 2 2" xfId="29312" xr:uid="{097BF2D2-E8D8-47CF-BA58-E1453632F187}"/>
    <cellStyle name="Total 12 9 3" xfId="29313" xr:uid="{C5792618-8DEC-48AC-8AC5-D25B35B0131D}"/>
    <cellStyle name="Total 12 9 4" xfId="29310" xr:uid="{EA586DAC-BFF0-4BCF-AA21-CE57C8728727}"/>
    <cellStyle name="Total 13" xfId="4127" xr:uid="{E4F03052-AB78-4524-A9DF-70018C3C9730}"/>
    <cellStyle name="Total 13 10" xfId="5687" xr:uid="{E4F41DFD-8EC2-4804-86F7-350805EA68C8}"/>
    <cellStyle name="Total 13 10 2" xfId="29315" xr:uid="{F190CA24-61D5-491E-8623-838129A1BE10}"/>
    <cellStyle name="Total 13 10 2 2" xfId="29316" xr:uid="{C874F7A2-23E7-4F32-A427-FA9EBB8C788A}"/>
    <cellStyle name="Total 13 10 2 2 2" xfId="29317" xr:uid="{739D9636-4FCE-430E-81AC-7DBC9EAB26B2}"/>
    <cellStyle name="Total 13 10 2 3" xfId="29318" xr:uid="{56E11B3D-8CF8-44B4-BEFB-EA732E45484E}"/>
    <cellStyle name="Total 13 10 3" xfId="29319" xr:uid="{D3F45F70-FCDB-4358-B5C9-F4F56BC97635}"/>
    <cellStyle name="Total 13 10 3 2" xfId="29320" xr:uid="{6F940973-31EF-4F88-9980-B37C0D5F6D32}"/>
    <cellStyle name="Total 13 10 4" xfId="29321" xr:uid="{B2CF565A-CD0E-4900-B990-1174AEC032C4}"/>
    <cellStyle name="Total 13 10 5" xfId="29314" xr:uid="{D9050546-717B-45A2-A2B2-E3ECC4CA02D6}"/>
    <cellStyle name="Total 13 11" xfId="6076" xr:uid="{75CB24A8-90F5-4201-BA78-295786DC40BD}"/>
    <cellStyle name="Total 13 11 2" xfId="29323" xr:uid="{D05E3CE5-3481-4740-AB5A-169A8D3DA08A}"/>
    <cellStyle name="Total 13 11 3" xfId="29322" xr:uid="{C0BAB21D-666D-4D5D-AD49-2388987BBF4F}"/>
    <cellStyle name="Total 13 12" xfId="6251" xr:uid="{AA9FB881-1666-4F51-A2A8-B4BA860EB642}"/>
    <cellStyle name="Total 13 12 2" xfId="29325" xr:uid="{47B5F67A-A067-4D99-A9CC-618E7F324B4F}"/>
    <cellStyle name="Total 13 12 3" xfId="29324" xr:uid="{EC40F9B7-CF09-496A-8D1B-1CBDAB5AF184}"/>
    <cellStyle name="Total 13 13" xfId="29326" xr:uid="{1778A782-2DAA-4863-9521-083B584AC5B1}"/>
    <cellStyle name="Total 13 13 2" xfId="29327" xr:uid="{C328518D-F9C3-44BD-892B-92BCBE8B705A}"/>
    <cellStyle name="Total 13 14" xfId="29328" xr:uid="{B24CB078-9AD9-44DC-946F-5015F85C979A}"/>
    <cellStyle name="Total 13 15" xfId="29329" xr:uid="{88D4AF84-CA52-4D3B-90C3-F814350DF38A}"/>
    <cellStyle name="Total 13 16" xfId="29330" xr:uid="{0CDE37DA-83AF-425C-B79C-A787F185BF01}"/>
    <cellStyle name="Total 13 2" xfId="4128" xr:uid="{4A619EAB-75A9-4D17-8BF4-2F1DC9006C2D}"/>
    <cellStyle name="Total 13 2 2" xfId="4129" xr:uid="{6CDA0917-5781-47B0-AADB-40AADAC9E8C1}"/>
    <cellStyle name="Total 13 2 2 2" xfId="29332" xr:uid="{6A3D2A68-8DC4-4A27-977A-BE06149B645B}"/>
    <cellStyle name="Total 13 2 2 2 2" xfId="29333" xr:uid="{77968E32-6042-4DF2-858B-CC0763343586}"/>
    <cellStyle name="Total 13 2 2 3" xfId="29334" xr:uid="{8929AD43-03AE-45EC-BF2C-41C5AFAE2A7C}"/>
    <cellStyle name="Total 13 2 2 4" xfId="29331" xr:uid="{2DD110E2-420F-4C88-BC32-6C1BD586F1CD}"/>
    <cellStyle name="Total 13 2 3" xfId="29335" xr:uid="{492B4B5D-F27D-49E4-BB30-F28315606857}"/>
    <cellStyle name="Total 13 2 3 2" xfId="29336" xr:uid="{220B75F1-9CBB-42E1-8D3B-DFEB9C812DFB}"/>
    <cellStyle name="Total 13 2 4" xfId="29337" xr:uid="{5F8474E2-E1EE-4535-AFC8-ED0F0FCF4B54}"/>
    <cellStyle name="Total 13 2 4 2" xfId="29338" xr:uid="{64FEAA77-01B3-4F6A-9869-C395E5E1867E}"/>
    <cellStyle name="Total 13 2 5" xfId="29339" xr:uid="{9489ADE4-77E5-40A1-BF4D-5AB645BDF81B}"/>
    <cellStyle name="Total 13 2 5 2" xfId="29340" xr:uid="{AD0620EC-0FE2-4B26-9377-E6BA76508003}"/>
    <cellStyle name="Total 13 2 6" xfId="29341" xr:uid="{F84FCDE8-C6EB-4FEF-B34B-8527D31F3BEF}"/>
    <cellStyle name="Total 13 2 7" xfId="29342" xr:uid="{72B11B72-B8F5-48E0-9848-9AE7DD6441A0}"/>
    <cellStyle name="Total 13 2 8" xfId="29343" xr:uid="{11FE7EF1-11AB-48C7-BD4C-553333C3D3C3}"/>
    <cellStyle name="Total 13 2 9" xfId="7784" xr:uid="{787E3BE6-5A0E-439F-A3FE-04064BE07E0E}"/>
    <cellStyle name="Total 13 3" xfId="4130" xr:uid="{6DE324BE-E789-4138-9CDC-A3BB64E5EC06}"/>
    <cellStyle name="Total 13 3 2" xfId="4131" xr:uid="{85DC39EA-3A84-4161-B465-7A9ECC85157F}"/>
    <cellStyle name="Total 13 3 2 2" xfId="29345" xr:uid="{B8E7AE60-80DC-4FE6-87A8-390EAD6A5E95}"/>
    <cellStyle name="Total 13 3 2 2 2" xfId="29346" xr:uid="{0049F55E-1713-4A90-AC3B-ADF29D96796A}"/>
    <cellStyle name="Total 13 3 2 3" xfId="29347" xr:uid="{5D07817C-F86D-4102-BC73-2CE08FF5E1A9}"/>
    <cellStyle name="Total 13 3 2 4" xfId="29344" xr:uid="{610C9CF9-3B13-4A55-94FD-9604EA588B10}"/>
    <cellStyle name="Total 13 3 3" xfId="29348" xr:uid="{6F0C6CF5-BA8A-49C8-9679-E50E0B602114}"/>
    <cellStyle name="Total 13 3 3 2" xfId="29349" xr:uid="{C5DBB856-C5B3-48C0-8D5D-3D08542AEDB1}"/>
    <cellStyle name="Total 13 3 4" xfId="29350" xr:uid="{048BCC9F-9030-43A3-99E0-F216886596E9}"/>
    <cellStyle name="Total 13 3 4 2" xfId="29351" xr:uid="{72093888-4460-4308-99D6-9520DB7FCE7A}"/>
    <cellStyle name="Total 13 3 5" xfId="29352" xr:uid="{6D9E1DF8-8573-4283-A286-E7F68B55A004}"/>
    <cellStyle name="Total 13 3 5 2" xfId="29353" xr:uid="{4A8F12A0-2A42-46AC-BF13-20DCF2E91A4D}"/>
    <cellStyle name="Total 13 3 6" xfId="29354" xr:uid="{C0A3ACFD-D1A2-4CF0-B36B-890D81D4A934}"/>
    <cellStyle name="Total 13 3 7" xfId="29355" xr:uid="{F1A2C243-9211-4028-98FC-236D185232E2}"/>
    <cellStyle name="Total 13 3 8" xfId="29356" xr:uid="{C2B40E43-A27E-4EA7-A501-A728CD6821FA}"/>
    <cellStyle name="Total 13 3 9" xfId="7785" xr:uid="{D9D99A33-7230-4B81-A32B-E9533D9BA4D5}"/>
    <cellStyle name="Total 13 4" xfId="4132" xr:uid="{03AEA08F-3A9A-41C6-AE81-8CE476963B69}"/>
    <cellStyle name="Total 13 4 2" xfId="4133" xr:uid="{4E86D500-AA60-4FB0-B310-6BBFE0508687}"/>
    <cellStyle name="Total 13 4 2 2" xfId="29358" xr:uid="{9C783D2C-67D5-483C-A8BC-723D6D2C392E}"/>
    <cellStyle name="Total 13 4 2 2 2" xfId="29359" xr:uid="{FAA7FE4B-0F0D-4D28-86F3-EB3D8D7A3153}"/>
    <cellStyle name="Total 13 4 2 3" xfId="29360" xr:uid="{0DE17B68-67D3-4849-8E47-99809F739374}"/>
    <cellStyle name="Total 13 4 2 4" xfId="29357" xr:uid="{585AA359-515D-495D-9B4D-F617CC07FEAB}"/>
    <cellStyle name="Total 13 4 3" xfId="29361" xr:uid="{AF0860E0-0CBE-4B43-B643-9AD9EECABE4B}"/>
    <cellStyle name="Total 13 4 3 2" xfId="29362" xr:uid="{1EB637E4-8717-4453-8C10-84DA0EE2194C}"/>
    <cellStyle name="Total 13 4 4" xfId="29363" xr:uid="{AF7A7853-AD39-4F44-AFEB-DB7A4C569F56}"/>
    <cellStyle name="Total 13 4 4 2" xfId="29364" xr:uid="{E8CB46FE-09F5-4796-AEF8-1160F14D20B1}"/>
    <cellStyle name="Total 13 4 5" xfId="29365" xr:uid="{346FB2A0-2F1C-4ACF-AA30-E860741BF5C5}"/>
    <cellStyle name="Total 13 4 5 2" xfId="29366" xr:uid="{3088F5DA-50E4-48FD-9974-AC788F59E001}"/>
    <cellStyle name="Total 13 4 6" xfId="29367" xr:uid="{2B033E7D-F470-4F0F-A107-1C64AE9BA54E}"/>
    <cellStyle name="Total 13 4 7" xfId="29368" xr:uid="{F91A767A-D509-4BFF-9C08-EF036A101261}"/>
    <cellStyle name="Total 13 4 8" xfId="29369" xr:uid="{D6BCBE22-6AA5-452F-A295-8BA6E2942E77}"/>
    <cellStyle name="Total 13 4 9" xfId="7786" xr:uid="{FB8C188F-BB27-44F3-8EC2-C87E9E682469}"/>
    <cellStyle name="Total 13 5" xfId="4134" xr:uid="{BB7AA625-6F70-45CA-A97F-1ECDE90625A4}"/>
    <cellStyle name="Total 13 5 2" xfId="4135" xr:uid="{2DF90A30-1BF1-483B-A829-D26D43CEC254}"/>
    <cellStyle name="Total 13 5 2 2" xfId="29371" xr:uid="{1607822D-4062-4E9D-BA1A-131378C5FA42}"/>
    <cellStyle name="Total 13 5 2 2 2" xfId="29372" xr:uid="{66BC9889-2E39-47BC-A552-8AA40FA36F48}"/>
    <cellStyle name="Total 13 5 2 3" xfId="29373" xr:uid="{05E14AA8-EA50-4E02-9CA1-54FA23408913}"/>
    <cellStyle name="Total 13 5 2 4" xfId="29370" xr:uid="{754FF37F-E063-47E0-B4B4-537ED3501636}"/>
    <cellStyle name="Total 13 5 3" xfId="29374" xr:uid="{551973B8-EAB5-44C0-91AD-90515DCA82E8}"/>
    <cellStyle name="Total 13 5 3 2" xfId="29375" xr:uid="{3CBDEC25-1B01-4728-9B45-6DFD2FFBAD8E}"/>
    <cellStyle name="Total 13 5 4" xfId="29376" xr:uid="{181666AE-9261-4674-ADAF-45E27D4A46EF}"/>
    <cellStyle name="Total 13 5 4 2" xfId="29377" xr:uid="{E8AE4833-CEB5-47F3-831D-718234DF7AA8}"/>
    <cellStyle name="Total 13 5 5" xfId="29378" xr:uid="{648F1E41-5B12-4EA3-80BD-084DE9910392}"/>
    <cellStyle name="Total 13 5 5 2" xfId="29379" xr:uid="{00A464D1-D6D9-47CA-8CE5-37962FD24A56}"/>
    <cellStyle name="Total 13 5 6" xfId="29380" xr:uid="{611D9A8D-7C1C-49F5-86FD-1849ED8B5A37}"/>
    <cellStyle name="Total 13 5 7" xfId="29381" xr:uid="{74E9C51B-296B-467B-9DD1-791AD101A400}"/>
    <cellStyle name="Total 13 5 8" xfId="29382" xr:uid="{E4D7488B-3939-45F6-BF81-EF589535DB42}"/>
    <cellStyle name="Total 13 5 9" xfId="7787" xr:uid="{87539EFD-DC69-4280-B79D-B8E54C67CFB3}"/>
    <cellStyle name="Total 13 6" xfId="4136" xr:uid="{CA072C6C-6193-4EE6-956E-EC56225A0BAA}"/>
    <cellStyle name="Total 13 6 2" xfId="4137" xr:uid="{1B99D530-9A56-40D2-9A7A-D2472D0FD1AB}"/>
    <cellStyle name="Total 13 6 2 2" xfId="29384" xr:uid="{7C804042-E314-472A-98F2-12EE5B84CBDC}"/>
    <cellStyle name="Total 13 6 2 2 2" xfId="29385" xr:uid="{5A2ABA63-972C-43BA-BEA1-B794C041FEFE}"/>
    <cellStyle name="Total 13 6 2 3" xfId="29386" xr:uid="{2044C437-02AE-4543-9705-F322B6B2F2B5}"/>
    <cellStyle name="Total 13 6 2 4" xfId="29383" xr:uid="{775CF95A-A031-4B85-BDBF-BA92556F8D46}"/>
    <cellStyle name="Total 13 6 3" xfId="29387" xr:uid="{0A04CF27-474E-4CC5-AFAD-345ADEF16548}"/>
    <cellStyle name="Total 13 6 3 2" xfId="29388" xr:uid="{54568227-4BCD-41A3-AA1A-BD5E62982E28}"/>
    <cellStyle name="Total 13 6 4" xfId="29389" xr:uid="{5AF120DC-89A0-4EBB-89C8-3B825A4D7774}"/>
    <cellStyle name="Total 13 6 4 2" xfId="29390" xr:uid="{1C9537E9-273F-46BF-9FC0-4DB3EE69ED24}"/>
    <cellStyle name="Total 13 6 5" xfId="29391" xr:uid="{29F3BDD2-13E6-4594-B75C-09CF3992B3AE}"/>
    <cellStyle name="Total 13 6 5 2" xfId="29392" xr:uid="{7F0E3873-1C6C-431D-A8D5-74EA70B73421}"/>
    <cellStyle name="Total 13 6 6" xfId="29393" xr:uid="{79D77356-0FA3-4A4D-AF3F-F3EAAE6AA1DB}"/>
    <cellStyle name="Total 13 6 7" xfId="29394" xr:uid="{19795047-64FE-4E21-A6FE-9E707BC2E660}"/>
    <cellStyle name="Total 13 6 8" xfId="29395" xr:uid="{A0402AF3-639A-490E-811D-134724194B0C}"/>
    <cellStyle name="Total 13 6 9" xfId="7788" xr:uid="{87E1575C-7D34-42D1-9D11-8C4F97007F45}"/>
    <cellStyle name="Total 13 7" xfId="4138" xr:uid="{583B951A-920E-4956-A4E6-34AF084DD5B9}"/>
    <cellStyle name="Total 13 7 2" xfId="4139" xr:uid="{0702DEE8-1A78-43F0-9A0A-727E0D160DD6}"/>
    <cellStyle name="Total 13 7 2 2" xfId="29397" xr:uid="{D7C5F456-19F1-421B-9C54-81FAAA87D2F0}"/>
    <cellStyle name="Total 13 7 2 2 2" xfId="29398" xr:uid="{05A0DFE8-F457-40AD-9EA2-60490414E497}"/>
    <cellStyle name="Total 13 7 2 3" xfId="29399" xr:uid="{1910EC69-6BD2-452C-9769-73D355B2B340}"/>
    <cellStyle name="Total 13 7 2 4" xfId="29396" xr:uid="{B755BA92-830E-423C-AF7F-492FD5FC72FD}"/>
    <cellStyle name="Total 13 7 3" xfId="29400" xr:uid="{F6C8EB10-2A98-4435-B04B-2B3EA33DF2A1}"/>
    <cellStyle name="Total 13 7 3 2" xfId="29401" xr:uid="{084E7537-FC81-4952-BA89-321C86806A7F}"/>
    <cellStyle name="Total 13 7 4" xfId="29402" xr:uid="{62CA6596-F156-42AE-9467-1EC60D3927F6}"/>
    <cellStyle name="Total 13 7 4 2" xfId="29403" xr:uid="{C9594FDF-B0ED-4060-9D19-754291F87E3D}"/>
    <cellStyle name="Total 13 7 5" xfId="29404" xr:uid="{09BAF9A8-4DB0-4DB7-954C-7FD15BD32742}"/>
    <cellStyle name="Total 13 7 5 2" xfId="29405" xr:uid="{BD6D00E0-F785-4B04-B1E6-38243C50C55E}"/>
    <cellStyle name="Total 13 7 6" xfId="29406" xr:uid="{F5792A75-9084-4457-A327-BC1E3B0510BC}"/>
    <cellStyle name="Total 13 7 7" xfId="29407" xr:uid="{475F260D-8DF1-43EE-B1AA-30B47B9D5F18}"/>
    <cellStyle name="Total 13 7 8" xfId="29408" xr:uid="{788389AC-C436-4C6C-A92E-9DB6748E4AC9}"/>
    <cellStyle name="Total 13 7 9" xfId="7789" xr:uid="{F8E91081-D7D6-489B-8567-4E447A5D21E7}"/>
    <cellStyle name="Total 13 8" xfId="4140" xr:uid="{C21B33C6-60F1-4E7B-8FF1-D1FBAAB8B0FA}"/>
    <cellStyle name="Total 13 8 2" xfId="29410" xr:uid="{A8E02897-F53A-4512-B932-690EBD67940D}"/>
    <cellStyle name="Total 13 8 2 2" xfId="29411" xr:uid="{90002320-2E92-4970-999E-C3A7A58B26FD}"/>
    <cellStyle name="Total 13 8 2 2 2" xfId="29412" xr:uid="{9EDE893A-8C10-452E-82BB-4022AB0BD17F}"/>
    <cellStyle name="Total 13 8 2 3" xfId="29413" xr:uid="{91091686-8D9F-44E9-AFC4-3CFD5AD2E411}"/>
    <cellStyle name="Total 13 8 3" xfId="29414" xr:uid="{6DBE69B9-528B-4D23-A519-56DA8EDCD6AF}"/>
    <cellStyle name="Total 13 8 3 2" xfId="29415" xr:uid="{62384919-5C28-468D-8D9E-BA1B024131FA}"/>
    <cellStyle name="Total 13 8 4" xfId="29416" xr:uid="{8F6B94F3-110D-49EE-AD94-559652BE75D2}"/>
    <cellStyle name="Total 13 8 5" xfId="29409" xr:uid="{123B3580-C74B-408D-BD6A-A33E0CCF6756}"/>
    <cellStyle name="Total 13 9" xfId="5498" xr:uid="{CED10B58-FA92-4EBC-80BD-E925AA30FD88}"/>
    <cellStyle name="Total 13 9 2" xfId="29418" xr:uid="{106D38C1-E495-46C0-A167-1AF1933E058B}"/>
    <cellStyle name="Total 13 9 2 2" xfId="29419" xr:uid="{52FCA43F-EAE4-4348-A43D-95963FBA2897}"/>
    <cellStyle name="Total 13 9 3" xfId="29420" xr:uid="{16A55B6C-07EA-46AF-9A18-AD189090D5F7}"/>
    <cellStyle name="Total 13 9 4" xfId="29417" xr:uid="{DFD05DEF-06FF-41A5-AF2D-60AE46E1F0D2}"/>
    <cellStyle name="Total 14" xfId="4141" xr:uid="{A1EFDD99-16D8-47FA-A76A-93F24D32DBA9}"/>
    <cellStyle name="Total 14 10" xfId="5688" xr:uid="{174964DD-05D7-43A1-9160-30A47C5F04DA}"/>
    <cellStyle name="Total 14 10 2" xfId="29422" xr:uid="{EAECB440-CFE4-4144-950E-DDD74EC735F1}"/>
    <cellStyle name="Total 14 10 2 2" xfId="29423" xr:uid="{FF03402A-913D-42F3-8686-BF9766074946}"/>
    <cellStyle name="Total 14 10 2 2 2" xfId="29424" xr:uid="{DB27BA77-B2FA-4EC7-A5ED-42E4B46AC4A9}"/>
    <cellStyle name="Total 14 10 2 3" xfId="29425" xr:uid="{22605A38-E0AA-403D-8BA2-6B26BF27A0E4}"/>
    <cellStyle name="Total 14 10 3" xfId="29426" xr:uid="{B7B8A582-2F52-46B5-93AA-EA7CE41F06AE}"/>
    <cellStyle name="Total 14 10 3 2" xfId="29427" xr:uid="{6CC500E8-BE57-48F1-8DE3-4936DA9F8D9B}"/>
    <cellStyle name="Total 14 10 4" xfId="29428" xr:uid="{3E86B1D7-07FD-4579-8853-D462ED207CEE}"/>
    <cellStyle name="Total 14 10 5" xfId="29421" xr:uid="{F3A9E391-EA8D-4168-A9FA-E96CC292B7DA}"/>
    <cellStyle name="Total 14 11" xfId="6077" xr:uid="{D11275B6-C6A7-4C17-929C-7DABC80C8670}"/>
    <cellStyle name="Total 14 11 2" xfId="29430" xr:uid="{9813240C-5DEC-4F32-9999-4E609BAFF7FF}"/>
    <cellStyle name="Total 14 11 3" xfId="29429" xr:uid="{23E1DB4D-5A54-499D-9581-6CA36D6D6214}"/>
    <cellStyle name="Total 14 12" xfId="6252" xr:uid="{86739C75-BC51-4E6D-A21C-3186892E6E77}"/>
    <cellStyle name="Total 14 12 2" xfId="29432" xr:uid="{427AEEB3-CC16-4B4C-892D-C9B01D657706}"/>
    <cellStyle name="Total 14 12 3" xfId="29431" xr:uid="{DB7C7412-6241-4CCE-B488-662E4B98AC17}"/>
    <cellStyle name="Total 14 13" xfId="29433" xr:uid="{386B9DAA-98A2-4E52-B987-47DF5E999021}"/>
    <cellStyle name="Total 14 13 2" xfId="29434" xr:uid="{239A138E-C14F-4C11-8739-0149AED16E7A}"/>
    <cellStyle name="Total 14 14" xfId="29435" xr:uid="{7538B0B3-DD1F-42CA-9104-AACD63F607DA}"/>
    <cellStyle name="Total 14 15" xfId="29436" xr:uid="{03411D44-AA91-481A-9253-7F5E2115BB49}"/>
    <cellStyle name="Total 14 16" xfId="29437" xr:uid="{50CA3D50-C3E8-4F3B-A728-58B729F1F77A}"/>
    <cellStyle name="Total 14 2" xfId="4142" xr:uid="{4A324EF7-38D1-484C-9F65-48C1EF988586}"/>
    <cellStyle name="Total 14 2 2" xfId="4143" xr:uid="{3B92F0FA-B9C4-417E-AD2C-DA8306AFAABC}"/>
    <cellStyle name="Total 14 2 2 2" xfId="29439" xr:uid="{2DC9BAC0-3492-46E0-816C-980F29A2E042}"/>
    <cellStyle name="Total 14 2 2 2 2" xfId="29440" xr:uid="{3E3B953E-F0C2-4F25-AB4D-27ED02AC9E4F}"/>
    <cellStyle name="Total 14 2 2 3" xfId="29441" xr:uid="{AEBF5394-E457-433D-89E6-FDBF706824E6}"/>
    <cellStyle name="Total 14 2 2 4" xfId="29438" xr:uid="{8740645D-65AA-41D8-9205-DF6093153ED9}"/>
    <cellStyle name="Total 14 2 3" xfId="29442" xr:uid="{368DEBA6-F114-49DA-B133-864E8A361D3D}"/>
    <cellStyle name="Total 14 2 3 2" xfId="29443" xr:uid="{C7BBA50E-75DB-4C64-B8AB-31F24FEA5E9B}"/>
    <cellStyle name="Total 14 2 4" xfId="29444" xr:uid="{A0C76659-1C2D-4CF3-B98D-F591D0D59169}"/>
    <cellStyle name="Total 14 2 4 2" xfId="29445" xr:uid="{46778CC7-AEC7-4D4D-966F-12F6F8088EB0}"/>
    <cellStyle name="Total 14 2 5" xfId="29446" xr:uid="{51740E67-1D9D-4741-BAEF-629B01EADA7E}"/>
    <cellStyle name="Total 14 2 5 2" xfId="29447" xr:uid="{EFDC65BA-6C83-462A-B5ED-1A13A6511A6F}"/>
    <cellStyle name="Total 14 2 6" xfId="29448" xr:uid="{36DC14AF-23C2-4EA5-8132-721FF8711864}"/>
    <cellStyle name="Total 14 2 7" xfId="29449" xr:uid="{8B3F1B3F-C810-424E-8E16-C9AC241DAB46}"/>
    <cellStyle name="Total 14 2 8" xfId="29450" xr:uid="{95D81DE8-4CE5-40BF-A3FC-982A469D9048}"/>
    <cellStyle name="Total 14 2 9" xfId="7790" xr:uid="{7DB299C7-E849-4610-B15C-643069C03D09}"/>
    <cellStyle name="Total 14 3" xfId="4144" xr:uid="{D4566E0A-96DF-4001-B685-BBC77BA4DF58}"/>
    <cellStyle name="Total 14 3 2" xfId="4145" xr:uid="{AC7CF71A-089B-491C-BE33-D5375C8CD4DD}"/>
    <cellStyle name="Total 14 3 2 2" xfId="29452" xr:uid="{B350DF27-05AD-4BFA-967A-8DB0DAD541DF}"/>
    <cellStyle name="Total 14 3 2 2 2" xfId="29453" xr:uid="{101CEB15-2092-4B61-8EC9-86E024DEC56A}"/>
    <cellStyle name="Total 14 3 2 3" xfId="29454" xr:uid="{83734C40-E4A2-4DFB-8B20-B0B6470EA190}"/>
    <cellStyle name="Total 14 3 2 4" xfId="29451" xr:uid="{9833B214-4144-42F3-B542-E7DB68B0D569}"/>
    <cellStyle name="Total 14 3 3" xfId="29455" xr:uid="{45D3971F-58EC-4B6F-ACAA-A07E6FF086F0}"/>
    <cellStyle name="Total 14 3 3 2" xfId="29456" xr:uid="{A3017943-0BC4-441D-A8F8-791ECA3BE39F}"/>
    <cellStyle name="Total 14 3 4" xfId="29457" xr:uid="{D36248FE-E3B2-48B3-8F30-C85EABCE0166}"/>
    <cellStyle name="Total 14 3 4 2" xfId="29458" xr:uid="{CBDF1823-0178-4B4F-983F-9C55273EA65A}"/>
    <cellStyle name="Total 14 3 5" xfId="29459" xr:uid="{F33B0B90-8360-4329-B2F0-E83696676582}"/>
    <cellStyle name="Total 14 3 5 2" xfId="29460" xr:uid="{05F3CAF4-387E-4265-80AB-9AA431C922BC}"/>
    <cellStyle name="Total 14 3 6" xfId="29461" xr:uid="{DE4C26F8-D18F-4A98-ADA4-EC1C5CB4709D}"/>
    <cellStyle name="Total 14 3 7" xfId="29462" xr:uid="{F1CF9B4D-BCF4-4A08-BA00-65160E2E9899}"/>
    <cellStyle name="Total 14 3 8" xfId="29463" xr:uid="{06277029-5B88-43F1-B4EC-62E4891C3315}"/>
    <cellStyle name="Total 14 3 9" xfId="7791" xr:uid="{97821B96-6670-49B8-9F94-9D2AD7A3E568}"/>
    <cellStyle name="Total 14 4" xfId="4146" xr:uid="{867282BA-267F-4037-857D-F973D8B09B8C}"/>
    <cellStyle name="Total 14 4 2" xfId="4147" xr:uid="{62507748-E2AB-4572-816F-E44DCADCC015}"/>
    <cellStyle name="Total 14 4 2 2" xfId="29465" xr:uid="{303E3E09-8C6E-4720-9747-410C43361827}"/>
    <cellStyle name="Total 14 4 2 2 2" xfId="29466" xr:uid="{6CC82405-EC50-49FB-9C9E-D6DF9D14791C}"/>
    <cellStyle name="Total 14 4 2 3" xfId="29467" xr:uid="{61F63FE5-77FD-4D7E-B0D5-BFC844A0F507}"/>
    <cellStyle name="Total 14 4 2 4" xfId="29464" xr:uid="{7C2BB05D-B950-4643-9100-D53D26DA8B4D}"/>
    <cellStyle name="Total 14 4 3" xfId="29468" xr:uid="{2FEC1AEF-E393-4346-8230-401F34505A36}"/>
    <cellStyle name="Total 14 4 3 2" xfId="29469" xr:uid="{E7BFE1A3-58B7-4DEB-B140-C461E57B5DC4}"/>
    <cellStyle name="Total 14 4 4" xfId="29470" xr:uid="{0805F67F-B2F3-40A3-AB4D-2FC4E96CE03E}"/>
    <cellStyle name="Total 14 4 4 2" xfId="29471" xr:uid="{B19C858F-BAF7-456D-BF62-DC50AC6B2BB6}"/>
    <cellStyle name="Total 14 4 5" xfId="29472" xr:uid="{151E385D-18D2-495F-854A-226AA1ECF6E5}"/>
    <cellStyle name="Total 14 4 5 2" xfId="29473" xr:uid="{7556F563-FFE4-4431-A23B-CA63E70BD1E3}"/>
    <cellStyle name="Total 14 4 6" xfId="29474" xr:uid="{19DF0C7E-3735-4AAA-A49E-F5DCF7B2B419}"/>
    <cellStyle name="Total 14 4 7" xfId="29475" xr:uid="{15FF7150-D860-4807-8BB5-810AC876E7D0}"/>
    <cellStyle name="Total 14 4 8" xfId="29476" xr:uid="{9868DE8D-F434-4668-9063-75CF8EFD80CA}"/>
    <cellStyle name="Total 14 4 9" xfId="7792" xr:uid="{8434768D-8D5A-4BE5-9AE3-11A53DAD65F4}"/>
    <cellStyle name="Total 14 5" xfId="4148" xr:uid="{17FADBE7-FA51-4019-9DA5-3366F10521CF}"/>
    <cellStyle name="Total 14 5 2" xfId="4149" xr:uid="{7636C401-351C-43B2-8168-86313AA8D0AA}"/>
    <cellStyle name="Total 14 5 2 2" xfId="29478" xr:uid="{F3EDB930-74A2-440F-8DB6-FAF0B39026C5}"/>
    <cellStyle name="Total 14 5 2 2 2" xfId="29479" xr:uid="{2CB67468-6EAC-456F-871F-BD758F2A68FA}"/>
    <cellStyle name="Total 14 5 2 3" xfId="29480" xr:uid="{95A94DCF-AE8D-4123-8E80-81F293DC48B4}"/>
    <cellStyle name="Total 14 5 2 4" xfId="29477" xr:uid="{C1ACD415-F6C4-43D3-B0FD-F563FF9D1C99}"/>
    <cellStyle name="Total 14 5 3" xfId="29481" xr:uid="{B15DD1F1-1584-4746-B8B2-36C160295702}"/>
    <cellStyle name="Total 14 5 3 2" xfId="29482" xr:uid="{29C172E1-E3DF-44E5-9FA4-3761DCF84500}"/>
    <cellStyle name="Total 14 5 4" xfId="29483" xr:uid="{140F4F3D-CFAF-4E8D-8650-52835F5A2891}"/>
    <cellStyle name="Total 14 5 4 2" xfId="29484" xr:uid="{51B18265-ACD9-4AB1-8ECD-C9EE9915CCF7}"/>
    <cellStyle name="Total 14 5 5" xfId="29485" xr:uid="{11621F7A-B015-4746-9C8F-5D5AFC1CF73A}"/>
    <cellStyle name="Total 14 5 5 2" xfId="29486" xr:uid="{3125DFCC-BA3D-421E-8D76-D108B49E9106}"/>
    <cellStyle name="Total 14 5 6" xfId="29487" xr:uid="{74F1EFDC-8F2B-4BAF-B432-C4CCBB63DC77}"/>
    <cellStyle name="Total 14 5 7" xfId="29488" xr:uid="{6726318F-ED8C-45CA-877B-F5B0B9F055DE}"/>
    <cellStyle name="Total 14 5 8" xfId="29489" xr:uid="{DDA5495A-22BA-476B-A473-F7C5F79EE789}"/>
    <cellStyle name="Total 14 5 9" xfId="7793" xr:uid="{D7AA2F49-A8C6-43E7-9ED8-EDF33236F296}"/>
    <cellStyle name="Total 14 6" xfId="4150" xr:uid="{BCBC9ABB-1D44-4767-BA09-DE6424095FEF}"/>
    <cellStyle name="Total 14 6 2" xfId="4151" xr:uid="{0C0B3E7F-5F8E-4141-9D0B-B390582C513D}"/>
    <cellStyle name="Total 14 6 2 2" xfId="29491" xr:uid="{5D03052D-B33E-4E7A-82B5-19F2DFFEA71A}"/>
    <cellStyle name="Total 14 6 2 2 2" xfId="29492" xr:uid="{12094873-8AC3-4A32-AB41-DDB718730577}"/>
    <cellStyle name="Total 14 6 2 3" xfId="29493" xr:uid="{87B7A376-FB16-4469-B6C2-CD754BE8C2F3}"/>
    <cellStyle name="Total 14 6 2 4" xfId="29490" xr:uid="{90441677-31D8-4AC7-91E5-84AFC319DE16}"/>
    <cellStyle name="Total 14 6 3" xfId="29494" xr:uid="{B4C1E406-3C71-47C0-B934-119A6124B53E}"/>
    <cellStyle name="Total 14 6 3 2" xfId="29495" xr:uid="{D4E3C99E-4D25-40E9-9739-A83E87BB1DD0}"/>
    <cellStyle name="Total 14 6 4" xfId="29496" xr:uid="{14DC8D0A-B2D4-4CE0-9F18-E5F8755BBADB}"/>
    <cellStyle name="Total 14 6 4 2" xfId="29497" xr:uid="{37C778D2-440E-4FFB-B7BC-458B0D26ADF6}"/>
    <cellStyle name="Total 14 6 5" xfId="29498" xr:uid="{BE36965F-04F4-45A1-AC01-8C7A0E9D0BFF}"/>
    <cellStyle name="Total 14 6 5 2" xfId="29499" xr:uid="{09ED6B26-C887-477A-9CE8-8113288A57BA}"/>
    <cellStyle name="Total 14 6 6" xfId="29500" xr:uid="{E62B708C-F8A0-498F-AF97-831920F681FD}"/>
    <cellStyle name="Total 14 6 7" xfId="29501" xr:uid="{79CC6704-4DF2-4193-A38D-626AF2304898}"/>
    <cellStyle name="Total 14 6 8" xfId="29502" xr:uid="{9B27C5FE-C12A-47D0-B955-BD21DB09B5A5}"/>
    <cellStyle name="Total 14 6 9" xfId="7794" xr:uid="{566A71E9-1DD8-4DD2-97DB-782D44E84813}"/>
    <cellStyle name="Total 14 7" xfId="4152" xr:uid="{1C0D14B3-30B0-4E5D-A65C-4A50D49EBB87}"/>
    <cellStyle name="Total 14 7 2" xfId="4153" xr:uid="{FA90D45D-AD13-42A4-80C0-F5C1A4FD9CDF}"/>
    <cellStyle name="Total 14 7 2 2" xfId="29504" xr:uid="{8604FB36-A598-4CF1-A293-77AFBB81EF88}"/>
    <cellStyle name="Total 14 7 2 2 2" xfId="29505" xr:uid="{09E2E517-1AF2-4D0B-95C4-B7E5943B74AA}"/>
    <cellStyle name="Total 14 7 2 3" xfId="29506" xr:uid="{F86D78AF-B45F-4C42-B86A-2BD87E4DCFE0}"/>
    <cellStyle name="Total 14 7 2 4" xfId="29503" xr:uid="{8B580303-F549-44FB-9533-A297BCF14794}"/>
    <cellStyle name="Total 14 7 3" xfId="29507" xr:uid="{5F58F8E6-7E36-4EC7-A4DC-CFEF82029126}"/>
    <cellStyle name="Total 14 7 3 2" xfId="29508" xr:uid="{F1A88B73-BE77-43A6-A65C-7486B9E384B8}"/>
    <cellStyle name="Total 14 7 4" xfId="29509" xr:uid="{01CC2E2A-5276-43EF-9D56-5F642E6DEE7D}"/>
    <cellStyle name="Total 14 7 4 2" xfId="29510" xr:uid="{A64B3F4B-1B9C-4BCB-893B-A91EDA7C2A59}"/>
    <cellStyle name="Total 14 7 5" xfId="29511" xr:uid="{5A4E25CA-4FE3-43D1-9201-D4511260A024}"/>
    <cellStyle name="Total 14 7 5 2" xfId="29512" xr:uid="{2F21FAA7-56A6-46BA-8EF8-A793CB359857}"/>
    <cellStyle name="Total 14 7 6" xfId="29513" xr:uid="{76D34329-57C8-46C4-A1E7-6551C62E0FC6}"/>
    <cellStyle name="Total 14 7 7" xfId="29514" xr:uid="{4B4EB663-77F9-4B2F-B7DA-5419A76BA747}"/>
    <cellStyle name="Total 14 7 8" xfId="29515" xr:uid="{FA7A54D5-C184-4DE5-AB52-7EFBC591D73E}"/>
    <cellStyle name="Total 14 7 9" xfId="7795" xr:uid="{3A6DC0B9-2B01-461C-8F99-166169955843}"/>
    <cellStyle name="Total 14 8" xfId="4154" xr:uid="{F05A2692-5BC9-4D15-83AD-878C00F071DC}"/>
    <cellStyle name="Total 14 8 2" xfId="29517" xr:uid="{4B1DAA7E-C746-4754-BF9A-3B8DD8CA64DB}"/>
    <cellStyle name="Total 14 8 2 2" xfId="29518" xr:uid="{2334808B-10E6-4729-87C7-C45641D943BE}"/>
    <cellStyle name="Total 14 8 2 2 2" xfId="29519" xr:uid="{B2BEB0E5-BC74-4EA9-889D-40567824DFD4}"/>
    <cellStyle name="Total 14 8 2 3" xfId="29520" xr:uid="{5E0C2D1F-7ECB-4D40-9ADB-7FCC0733D36D}"/>
    <cellStyle name="Total 14 8 3" xfId="29521" xr:uid="{72F10E52-7636-418D-9B27-8B4730FB6465}"/>
    <cellStyle name="Total 14 8 3 2" xfId="29522" xr:uid="{97581783-55B4-4149-8D58-77F15DDA7DF6}"/>
    <cellStyle name="Total 14 8 4" xfId="29523" xr:uid="{A8759039-35CE-4E46-9BD3-354280416C01}"/>
    <cellStyle name="Total 14 8 5" xfId="29516" xr:uid="{EBA2B3D5-1CC0-40FF-9CBB-A1825B8E262E}"/>
    <cellStyle name="Total 14 9" xfId="5499" xr:uid="{C903EFE9-921E-4116-B300-5271EA991C6A}"/>
    <cellStyle name="Total 14 9 2" xfId="29525" xr:uid="{CECA01C2-58EB-40D5-9C15-FF3245D7B18B}"/>
    <cellStyle name="Total 14 9 2 2" xfId="29526" xr:uid="{63CE58E2-28CD-40A1-BB09-1D9CBBC3ED7C}"/>
    <cellStyle name="Total 14 9 3" xfId="29527" xr:uid="{89F03FA4-641B-4052-9B92-ACB1071296C0}"/>
    <cellStyle name="Total 14 9 4" xfId="29524" xr:uid="{B704EF11-6AE1-4946-B020-EDBC6E178356}"/>
    <cellStyle name="Total 15" xfId="4155" xr:uid="{9F8B2EDB-E496-4FA0-8294-9CB8D214C5B4}"/>
    <cellStyle name="Total 15 10" xfId="5689" xr:uid="{1E15E7EE-FD62-4D94-96A9-2CB2AEE2D8AD}"/>
    <cellStyle name="Total 15 10 2" xfId="29529" xr:uid="{AEC43CD5-7038-4BE9-B19B-D874E40965FF}"/>
    <cellStyle name="Total 15 10 2 2" xfId="29530" xr:uid="{DEDC0B8F-A5FC-476B-B138-EE8F7B22F03C}"/>
    <cellStyle name="Total 15 10 2 2 2" xfId="29531" xr:uid="{E0A33AD1-F457-47AF-89CE-AD96E158A699}"/>
    <cellStyle name="Total 15 10 2 3" xfId="29532" xr:uid="{FA1A5E65-BBB4-463F-AD3B-F2143268C6DE}"/>
    <cellStyle name="Total 15 10 3" xfId="29533" xr:uid="{7388AC92-C83B-4E6E-98AA-D5CCE44686CF}"/>
    <cellStyle name="Total 15 10 3 2" xfId="29534" xr:uid="{9690E84C-130D-4FFA-AEDA-D85F5200B3C2}"/>
    <cellStyle name="Total 15 10 4" xfId="29535" xr:uid="{FB8BE648-AF09-4751-A36C-9B0D4F7E06D0}"/>
    <cellStyle name="Total 15 10 5" xfId="29528" xr:uid="{7F5CB3DD-97DE-4C84-9E35-7613B7039313}"/>
    <cellStyle name="Total 15 11" xfId="6078" xr:uid="{EA474AA1-25A3-40AC-918A-0F144C80A765}"/>
    <cellStyle name="Total 15 11 2" xfId="29537" xr:uid="{5D23CF5E-7006-48F7-A015-DC023A90CF7F}"/>
    <cellStyle name="Total 15 11 3" xfId="29536" xr:uid="{8547440A-2457-41D3-9511-D2C455B65057}"/>
    <cellStyle name="Total 15 12" xfId="6253" xr:uid="{D2C44411-28D2-475E-8AFB-16AD84CC6DB2}"/>
    <cellStyle name="Total 15 12 2" xfId="29539" xr:uid="{6BA8A3B7-7641-463E-8C15-3679890E9DF5}"/>
    <cellStyle name="Total 15 12 3" xfId="29538" xr:uid="{E3FACDBE-32BA-4E7D-B8E1-22F21B6B12A8}"/>
    <cellStyle name="Total 15 13" xfId="29540" xr:uid="{95140841-50D5-433C-A918-4A33DE0A6755}"/>
    <cellStyle name="Total 15 13 2" xfId="29541" xr:uid="{F9C48AF2-6670-482D-A675-F94D6AFBA9C3}"/>
    <cellStyle name="Total 15 14" xfId="29542" xr:uid="{0DA827E6-3115-4473-AC97-30D5083D372D}"/>
    <cellStyle name="Total 15 15" xfId="29543" xr:uid="{3E97EBE5-E8FC-4F99-A117-24F3887224CA}"/>
    <cellStyle name="Total 15 16" xfId="29544" xr:uid="{8D8DB0E9-9C3C-4C87-AD7D-900A9EAE710F}"/>
    <cellStyle name="Total 15 2" xfId="4156" xr:uid="{0D3F57DB-224E-4D00-AE1E-1D8EC260C35A}"/>
    <cellStyle name="Total 15 2 2" xfId="4157" xr:uid="{F9A34AA5-789E-4692-8209-8E57F0C004EE}"/>
    <cellStyle name="Total 15 2 2 2" xfId="29546" xr:uid="{9363EE85-17BF-4D96-8687-E9DEFEBFABE0}"/>
    <cellStyle name="Total 15 2 2 2 2" xfId="29547" xr:uid="{35C48994-9ABC-406C-96FA-C00666246167}"/>
    <cellStyle name="Total 15 2 2 3" xfId="29548" xr:uid="{28A55E52-9940-4ADC-B496-37F3C1A6911E}"/>
    <cellStyle name="Total 15 2 2 4" xfId="29545" xr:uid="{E143FBD9-7B24-4A76-ACCD-C7BE637A7934}"/>
    <cellStyle name="Total 15 2 3" xfId="29549" xr:uid="{4476D48B-A4FE-4368-9AB3-F75480FAAEBE}"/>
    <cellStyle name="Total 15 2 3 2" xfId="29550" xr:uid="{98DBF0E1-B210-4DF6-B2D7-99F9074C0256}"/>
    <cellStyle name="Total 15 2 4" xfId="29551" xr:uid="{2ACB34FD-E34D-4697-9722-2DDF2875005F}"/>
    <cellStyle name="Total 15 2 4 2" xfId="29552" xr:uid="{503BCEC7-0648-4892-AA56-961405853F57}"/>
    <cellStyle name="Total 15 2 5" xfId="29553" xr:uid="{F146FE3E-84BB-421C-85FF-6E0EE42D2D76}"/>
    <cellStyle name="Total 15 2 5 2" xfId="29554" xr:uid="{FEC4C375-366B-4A2E-A703-417CA34C1BC6}"/>
    <cellStyle name="Total 15 2 6" xfId="29555" xr:uid="{83FCCDB4-3C10-4C36-9008-4FA72682592D}"/>
    <cellStyle name="Total 15 2 7" xfId="29556" xr:uid="{73C6710B-BEB1-494D-8A4A-6DDFC1D31D92}"/>
    <cellStyle name="Total 15 2 8" xfId="29557" xr:uid="{8B2C5A7A-33DB-4AE1-81DD-D37578080347}"/>
    <cellStyle name="Total 15 2 9" xfId="7796" xr:uid="{E4B1A396-A4B7-412A-A93E-CD045760A0B1}"/>
    <cellStyle name="Total 15 3" xfId="4158" xr:uid="{FCE62FE7-93A1-4E44-9E9C-5A3A37B8EBC8}"/>
    <cellStyle name="Total 15 3 2" xfId="4159" xr:uid="{47EDF7DE-92F8-4AC7-A465-ABC4B78AC3EF}"/>
    <cellStyle name="Total 15 3 2 2" xfId="29559" xr:uid="{2A081C34-234D-418F-B1ED-AB59B3A56C22}"/>
    <cellStyle name="Total 15 3 2 2 2" xfId="29560" xr:uid="{9C0E557E-A0EA-48C6-8299-2F15CD3A6AEF}"/>
    <cellStyle name="Total 15 3 2 3" xfId="29561" xr:uid="{56E29CAA-1216-473A-A47C-F05097FA96C6}"/>
    <cellStyle name="Total 15 3 2 4" xfId="29558" xr:uid="{E46F1549-A8D5-4AB2-94FF-BD80B4E848DC}"/>
    <cellStyle name="Total 15 3 3" xfId="29562" xr:uid="{220E501B-C47A-4B7A-B27D-89E594F4E372}"/>
    <cellStyle name="Total 15 3 3 2" xfId="29563" xr:uid="{B72476AE-01DA-40F5-A6B3-67F6DF7CAF0E}"/>
    <cellStyle name="Total 15 3 4" xfId="29564" xr:uid="{BDFB5925-D451-4EFA-85B8-8B355C1EB458}"/>
    <cellStyle name="Total 15 3 4 2" xfId="29565" xr:uid="{1272E657-9540-4FA2-98EC-11744B29E33C}"/>
    <cellStyle name="Total 15 3 5" xfId="29566" xr:uid="{74FD0F4E-237F-427E-A722-58A1D7A06A6A}"/>
    <cellStyle name="Total 15 3 5 2" xfId="29567" xr:uid="{6E0D28C9-65ED-4AE5-BD02-A06281B4A55D}"/>
    <cellStyle name="Total 15 3 6" xfId="29568" xr:uid="{8BF23B5A-57A1-4623-8ADC-C7E7C47E6E60}"/>
    <cellStyle name="Total 15 3 7" xfId="29569" xr:uid="{B8D14D33-7579-4816-B0EC-C88F17B9CE70}"/>
    <cellStyle name="Total 15 3 8" xfId="29570" xr:uid="{9A80E84F-BDBF-44F8-BB6C-E4B5CBFD6401}"/>
    <cellStyle name="Total 15 3 9" xfId="7797" xr:uid="{D5FDBC35-BCFD-498E-BD19-075825AFFB33}"/>
    <cellStyle name="Total 15 4" xfId="4160" xr:uid="{07AD65B4-97BF-4245-9E26-F73A7E5618E9}"/>
    <cellStyle name="Total 15 4 2" xfId="4161" xr:uid="{DCC8BF51-EA7A-4602-A848-4191F79C2E44}"/>
    <cellStyle name="Total 15 4 2 2" xfId="29572" xr:uid="{B9C2948A-4FD1-4603-89F9-9E986487A956}"/>
    <cellStyle name="Total 15 4 2 2 2" xfId="29573" xr:uid="{2266A114-7803-4D0A-B853-B336E156CBB8}"/>
    <cellStyle name="Total 15 4 2 3" xfId="29574" xr:uid="{0D40DB89-1FAF-4041-B62D-4FBE9728F796}"/>
    <cellStyle name="Total 15 4 2 4" xfId="29571" xr:uid="{FE9FACEF-9192-410B-BDB5-E37122DDD762}"/>
    <cellStyle name="Total 15 4 3" xfId="29575" xr:uid="{2E87E3AF-7AEF-4254-A682-CC452D476CEB}"/>
    <cellStyle name="Total 15 4 3 2" xfId="29576" xr:uid="{7CC48038-B016-4BCD-BB78-EE16C9C7E354}"/>
    <cellStyle name="Total 15 4 4" xfId="29577" xr:uid="{303B3F00-B0B9-4593-8FE0-9EBAAD856959}"/>
    <cellStyle name="Total 15 4 4 2" xfId="29578" xr:uid="{7DEDCDF3-FAF8-4645-8E28-5B3E105AD202}"/>
    <cellStyle name="Total 15 4 5" xfId="29579" xr:uid="{1EE5A56F-F2A0-4764-88E1-F93F2425233E}"/>
    <cellStyle name="Total 15 4 5 2" xfId="29580" xr:uid="{6DF20412-0779-4920-8825-29D5F58491B6}"/>
    <cellStyle name="Total 15 4 6" xfId="29581" xr:uid="{C92C310F-498B-4D24-AFA4-8E76AFF0A232}"/>
    <cellStyle name="Total 15 4 7" xfId="29582" xr:uid="{D78FE133-940A-4E6D-ACD5-70EF70DD35E9}"/>
    <cellStyle name="Total 15 4 8" xfId="29583" xr:uid="{59116EE4-B93C-4BC7-8F65-2CC70942B467}"/>
    <cellStyle name="Total 15 4 9" xfId="7798" xr:uid="{D88014A6-A539-43CB-8083-AD88D0B6145B}"/>
    <cellStyle name="Total 15 5" xfId="4162" xr:uid="{938019D0-6684-4C5A-9D54-CFB20493A1BA}"/>
    <cellStyle name="Total 15 5 2" xfId="4163" xr:uid="{BC7CCA16-52AF-4F98-A861-B4EDD69FA98B}"/>
    <cellStyle name="Total 15 5 2 2" xfId="29585" xr:uid="{4C2C5C78-0053-47BB-B904-2A999DBC059E}"/>
    <cellStyle name="Total 15 5 2 2 2" xfId="29586" xr:uid="{4FE17D9B-CB25-47EF-8131-D21E9516A694}"/>
    <cellStyle name="Total 15 5 2 3" xfId="29587" xr:uid="{A969CF90-70E6-4C72-969A-7AA6B7BDBA89}"/>
    <cellStyle name="Total 15 5 2 4" xfId="29584" xr:uid="{D25C2474-C48A-4104-8F04-A8708FC68818}"/>
    <cellStyle name="Total 15 5 3" xfId="29588" xr:uid="{49E883B2-702D-4450-9B54-3004DCCD9684}"/>
    <cellStyle name="Total 15 5 3 2" xfId="29589" xr:uid="{2DE0D0C6-F991-4712-9A80-9B799E48F054}"/>
    <cellStyle name="Total 15 5 4" xfId="29590" xr:uid="{4A7E3E71-6021-4A53-B50D-F3817F6A4451}"/>
    <cellStyle name="Total 15 5 4 2" xfId="29591" xr:uid="{4E241174-1810-466A-806E-9052FD4803F5}"/>
    <cellStyle name="Total 15 5 5" xfId="29592" xr:uid="{6E922371-C9C3-4CA5-9398-F8B33BA4576C}"/>
    <cellStyle name="Total 15 5 5 2" xfId="29593" xr:uid="{315249E1-9099-44C1-A3F0-E449114FD766}"/>
    <cellStyle name="Total 15 5 6" xfId="29594" xr:uid="{A5769E89-FB4F-4112-B88B-EB231B7C0DC4}"/>
    <cellStyle name="Total 15 5 7" xfId="29595" xr:uid="{BA3142E9-784A-40BB-AFE7-B483C3C72691}"/>
    <cellStyle name="Total 15 5 8" xfId="29596" xr:uid="{2BE75EBA-98C4-413B-A4E6-51AD472F0C17}"/>
    <cellStyle name="Total 15 5 9" xfId="7799" xr:uid="{0EE85EC2-9161-41B0-A0AB-4DB65C3EE3E6}"/>
    <cellStyle name="Total 15 6" xfId="4164" xr:uid="{D7E10C6E-E5CE-4329-8C88-FB13578044D7}"/>
    <cellStyle name="Total 15 6 2" xfId="4165" xr:uid="{DE007F3B-DF4B-4774-8E0F-55494EC5FF5D}"/>
    <cellStyle name="Total 15 6 2 2" xfId="29598" xr:uid="{401A9AC2-853B-44C4-8442-98A86D69AC30}"/>
    <cellStyle name="Total 15 6 2 2 2" xfId="29599" xr:uid="{29B8C181-1158-4E2B-964D-FA9033B00456}"/>
    <cellStyle name="Total 15 6 2 3" xfId="29600" xr:uid="{8B24A0E6-DBD2-4961-884E-1A77B74F7F50}"/>
    <cellStyle name="Total 15 6 2 4" xfId="29597" xr:uid="{78137B10-6642-4B79-A4FA-6C51A65EABEF}"/>
    <cellStyle name="Total 15 6 3" xfId="29601" xr:uid="{E89DF362-4087-4461-B238-CE1D7C3AE45E}"/>
    <cellStyle name="Total 15 6 3 2" xfId="29602" xr:uid="{369C704E-811B-4FBB-846E-34F1836CBA11}"/>
    <cellStyle name="Total 15 6 4" xfId="29603" xr:uid="{1DDDF387-2548-4466-AED6-445E27978321}"/>
    <cellStyle name="Total 15 6 4 2" xfId="29604" xr:uid="{C8ADFF7F-8CB7-489A-85BB-86DC192AD5D8}"/>
    <cellStyle name="Total 15 6 5" xfId="29605" xr:uid="{6F2C1CB4-EFF4-4A7B-969B-BA168D2CD0EE}"/>
    <cellStyle name="Total 15 6 5 2" xfId="29606" xr:uid="{D73EDBCF-3BD6-4B48-9F2C-F045F1FC4B08}"/>
    <cellStyle name="Total 15 6 6" xfId="29607" xr:uid="{6B638F68-BC61-40CE-AA34-8250FA82AA34}"/>
    <cellStyle name="Total 15 6 7" xfId="29608" xr:uid="{3A2385EE-1A03-46A9-AE05-C7DFCD1DE2CF}"/>
    <cellStyle name="Total 15 6 8" xfId="29609" xr:uid="{35F206BE-AD41-42FC-93EF-27C5A38E521B}"/>
    <cellStyle name="Total 15 6 9" xfId="7800" xr:uid="{90D3AD91-7EEA-4A62-BDE7-2C2A1952BA1F}"/>
    <cellStyle name="Total 15 7" xfId="4166" xr:uid="{BD593434-E777-40C2-9F1A-1D63664E0214}"/>
    <cellStyle name="Total 15 7 2" xfId="4167" xr:uid="{C11C87EE-0BD0-4F7F-809F-4C80D181F560}"/>
    <cellStyle name="Total 15 7 2 2" xfId="29611" xr:uid="{5587F9C7-D6E6-410B-A967-50679625B0E3}"/>
    <cellStyle name="Total 15 7 2 2 2" xfId="29612" xr:uid="{54757AC9-CE75-45DD-A4F7-B1D4588C144B}"/>
    <cellStyle name="Total 15 7 2 3" xfId="29613" xr:uid="{778439B0-8E9B-4C96-809B-E75A13590A17}"/>
    <cellStyle name="Total 15 7 2 4" xfId="29610" xr:uid="{5960A4D8-C86E-47C9-9CCD-8E2F745415B3}"/>
    <cellStyle name="Total 15 7 3" xfId="29614" xr:uid="{7C54EB2D-D017-4AF9-940D-D95D53BBDBBE}"/>
    <cellStyle name="Total 15 7 3 2" xfId="29615" xr:uid="{9445BDB2-FD10-4366-BC1F-97CE2959A428}"/>
    <cellStyle name="Total 15 7 4" xfId="29616" xr:uid="{6DC15151-4324-4C98-8E65-F786D6BA89D6}"/>
    <cellStyle name="Total 15 7 4 2" xfId="29617" xr:uid="{64DB9AA6-48EE-4D8C-A2A9-274AD2882812}"/>
    <cellStyle name="Total 15 7 5" xfId="29618" xr:uid="{2ACAC333-9037-45E3-9687-0A64501799A2}"/>
    <cellStyle name="Total 15 7 5 2" xfId="29619" xr:uid="{5EFE773C-1626-4263-B2E4-0C6F5150E6D5}"/>
    <cellStyle name="Total 15 7 6" xfId="29620" xr:uid="{F7424842-8892-455E-B273-48CDBC3574BF}"/>
    <cellStyle name="Total 15 7 7" xfId="29621" xr:uid="{51D7D8D3-8C6D-4C08-8089-572730A73ACE}"/>
    <cellStyle name="Total 15 7 8" xfId="29622" xr:uid="{F1DEE469-8B9C-4898-A8AF-D8A06848FE10}"/>
    <cellStyle name="Total 15 7 9" xfId="7801" xr:uid="{28556D29-CD27-4CD8-9656-04A74D1BF7EC}"/>
    <cellStyle name="Total 15 8" xfId="4168" xr:uid="{B7695146-2F22-4734-AD91-3CAB3AEDC47B}"/>
    <cellStyle name="Total 15 8 2" xfId="29624" xr:uid="{0998CD10-2601-4FDC-85B7-B98ED39BC97F}"/>
    <cellStyle name="Total 15 8 2 2" xfId="29625" xr:uid="{9F6804D8-87EB-4ED4-BF87-7046CB90FD77}"/>
    <cellStyle name="Total 15 8 2 2 2" xfId="29626" xr:uid="{9282D4C3-ED7C-4740-8FD5-C40BE57C38F6}"/>
    <cellStyle name="Total 15 8 2 3" xfId="29627" xr:uid="{D5F13457-6B59-4B2A-9AF1-36BD1FF5AF49}"/>
    <cellStyle name="Total 15 8 3" xfId="29628" xr:uid="{E7AB07D6-A0BA-40A8-8CF7-590BD7AF1CF8}"/>
    <cellStyle name="Total 15 8 3 2" xfId="29629" xr:uid="{B13894AC-F520-4C17-BF71-0E681F4FEEBA}"/>
    <cellStyle name="Total 15 8 4" xfId="29630" xr:uid="{F73A169E-C70F-41BE-A501-A34AE850865A}"/>
    <cellStyle name="Total 15 8 5" xfId="29623" xr:uid="{4E369715-8956-4F29-AE9D-FD91270EC453}"/>
    <cellStyle name="Total 15 9" xfId="5500" xr:uid="{2AA42DE4-C2A9-4CC2-BE72-4128299983BE}"/>
    <cellStyle name="Total 15 9 2" xfId="29632" xr:uid="{EC8708FF-EEA7-4B27-ACFA-F9DE1ADF7A9E}"/>
    <cellStyle name="Total 15 9 2 2" xfId="29633" xr:uid="{C945B2B1-DBB1-47CB-8834-11AD6FB8AEDA}"/>
    <cellStyle name="Total 15 9 3" xfId="29634" xr:uid="{7CF6AC41-2FD9-4AB4-875C-064B91733CC4}"/>
    <cellStyle name="Total 15 9 4" xfId="29631" xr:uid="{AFFD99AF-5EA3-413A-A81B-132C79CAA91F}"/>
    <cellStyle name="Total 16" xfId="4169" xr:uid="{1A7B90A9-24FB-421F-962F-C3F4405C29AF}"/>
    <cellStyle name="Total 16 10" xfId="5690" xr:uid="{D78D19C0-0CB7-42A7-97D6-C85AA24E4797}"/>
    <cellStyle name="Total 16 10 2" xfId="29636" xr:uid="{6A967660-65E8-4172-B563-470ADFA2A6DF}"/>
    <cellStyle name="Total 16 10 2 2" xfId="29637" xr:uid="{3A554C26-E1CF-420A-A863-6EC6E02218AE}"/>
    <cellStyle name="Total 16 10 2 2 2" xfId="29638" xr:uid="{CEC499A1-0A4B-4A45-A09B-F5947C63E6D4}"/>
    <cellStyle name="Total 16 10 2 3" xfId="29639" xr:uid="{56EBA2E2-708B-4E75-AF20-F1847F109137}"/>
    <cellStyle name="Total 16 10 3" xfId="29640" xr:uid="{526A93FF-FD45-4E5D-B0BE-3F20FED13DA1}"/>
    <cellStyle name="Total 16 10 3 2" xfId="29641" xr:uid="{B898A2B4-1DB9-447C-B9DE-AA9EDD86C091}"/>
    <cellStyle name="Total 16 10 4" xfId="29642" xr:uid="{C774A2D2-313F-47AB-95CD-5340AB1C8A83}"/>
    <cellStyle name="Total 16 10 5" xfId="29635" xr:uid="{63DDE6D1-3E58-41CD-B847-34F5C035F2DD}"/>
    <cellStyle name="Total 16 11" xfId="6079" xr:uid="{767CF602-7224-4FFB-8DB6-BDA498954900}"/>
    <cellStyle name="Total 16 11 2" xfId="29644" xr:uid="{8FB490BF-A8B4-4FC4-AF45-9AAB722D0C41}"/>
    <cellStyle name="Total 16 11 3" xfId="29643" xr:uid="{667B74A4-577C-49BC-BCC9-3DEDF1906ADD}"/>
    <cellStyle name="Total 16 12" xfId="6254" xr:uid="{8E198906-465F-4B93-A647-CB80FEB829C5}"/>
    <cellStyle name="Total 16 12 2" xfId="29646" xr:uid="{B600302A-C5D8-4773-BE91-CEAAE5D94AC3}"/>
    <cellStyle name="Total 16 12 3" xfId="29645" xr:uid="{35E4C990-1819-4029-ACDA-C6FA189CE361}"/>
    <cellStyle name="Total 16 13" xfId="29647" xr:uid="{AB4104BB-28BE-4F53-AEAA-474584C82006}"/>
    <cellStyle name="Total 16 13 2" xfId="29648" xr:uid="{023666C0-8D9B-4688-9E31-8E5F6C8F67AC}"/>
    <cellStyle name="Total 16 14" xfId="29649" xr:uid="{2A97BE3E-52AB-483F-8824-7EC267D15322}"/>
    <cellStyle name="Total 16 15" xfId="29650" xr:uid="{9F3DF244-A242-40AB-B0F1-2B4C8D825F2B}"/>
    <cellStyle name="Total 16 16" xfId="29651" xr:uid="{4637D4EE-2151-47DB-AA8F-A3C493087E7B}"/>
    <cellStyle name="Total 16 2" xfId="4170" xr:uid="{D16988EA-6863-4FF9-80A9-F96F9F041086}"/>
    <cellStyle name="Total 16 2 2" xfId="4171" xr:uid="{9719C3F1-CD62-41E5-8CC7-FB26757250BE}"/>
    <cellStyle name="Total 16 2 2 2" xfId="29653" xr:uid="{C4E39260-AD35-4B6D-ACDF-D4CB503E191E}"/>
    <cellStyle name="Total 16 2 2 2 2" xfId="29654" xr:uid="{4D2BC3B9-3239-403B-9DEF-D31DD523D1A6}"/>
    <cellStyle name="Total 16 2 2 3" xfId="29655" xr:uid="{706E48D5-CA77-4116-ABFE-270AEEFF7CEE}"/>
    <cellStyle name="Total 16 2 2 4" xfId="29652" xr:uid="{FC6B9C01-2C2B-4C47-B498-B4224A6259AE}"/>
    <cellStyle name="Total 16 2 3" xfId="29656" xr:uid="{B1F15CDB-CF1F-42F5-98C5-67B4F0520EA9}"/>
    <cellStyle name="Total 16 2 3 2" xfId="29657" xr:uid="{2919460F-0B9E-4F50-8526-C7ED307B31A3}"/>
    <cellStyle name="Total 16 2 4" xfId="29658" xr:uid="{8BD9057F-A41F-4CD2-AD2A-F62615232103}"/>
    <cellStyle name="Total 16 2 4 2" xfId="29659" xr:uid="{084A9413-3392-4BAC-97CE-BB6331D02BD3}"/>
    <cellStyle name="Total 16 2 5" xfId="29660" xr:uid="{024CD01C-A026-49C9-A623-0120602BF946}"/>
    <cellStyle name="Total 16 2 5 2" xfId="29661" xr:uid="{5F383FD5-3DF0-4ECA-B330-5FB8173DEF9B}"/>
    <cellStyle name="Total 16 2 6" xfId="29662" xr:uid="{9DBFD6B8-551E-4EED-AC71-803DA0BEAD83}"/>
    <cellStyle name="Total 16 2 7" xfId="29663" xr:uid="{034C60B7-A273-4CC3-97DF-F1B3952ACAD2}"/>
    <cellStyle name="Total 16 2 8" xfId="29664" xr:uid="{E86617B3-06BD-46C9-A49A-BCAD95458171}"/>
    <cellStyle name="Total 16 2 9" xfId="7802" xr:uid="{1D1748BB-E6D4-403C-A51A-CDA9C1D2CF6E}"/>
    <cellStyle name="Total 16 3" xfId="4172" xr:uid="{E44A5B78-4812-40E4-BD2D-01BED20227D0}"/>
    <cellStyle name="Total 16 3 2" xfId="4173" xr:uid="{B7FC7B8A-1C1D-4B22-B5DB-25D7D7DE6278}"/>
    <cellStyle name="Total 16 3 2 2" xfId="29666" xr:uid="{9ACF6F89-2D91-4B36-B679-E7829B5E654D}"/>
    <cellStyle name="Total 16 3 2 2 2" xfId="29667" xr:uid="{8CBC9BF5-9FB1-4B7D-9D4C-0A4D49E21B1B}"/>
    <cellStyle name="Total 16 3 2 3" xfId="29668" xr:uid="{185D8DEC-9313-47E4-872F-31FB987FCF4C}"/>
    <cellStyle name="Total 16 3 2 4" xfId="29665" xr:uid="{552C8D4B-25C1-4FF6-A5C5-6ABAC2F9B9AF}"/>
    <cellStyle name="Total 16 3 3" xfId="29669" xr:uid="{9EA9810C-4344-426F-BE3E-708E9FDCFFBB}"/>
    <cellStyle name="Total 16 3 3 2" xfId="29670" xr:uid="{D8E99E86-29B7-4015-BADB-5D92E2788B7B}"/>
    <cellStyle name="Total 16 3 4" xfId="29671" xr:uid="{F1C13126-29A2-4B66-A7BF-8AFC5EEB12DB}"/>
    <cellStyle name="Total 16 3 4 2" xfId="29672" xr:uid="{B7A802E8-AC48-47AB-889D-54F30D3B38BB}"/>
    <cellStyle name="Total 16 3 5" xfId="29673" xr:uid="{52A13458-2487-4CE4-B3A8-ECA327065180}"/>
    <cellStyle name="Total 16 3 5 2" xfId="29674" xr:uid="{A1394FD3-D38B-4953-9E1D-9E902ADB2FDD}"/>
    <cellStyle name="Total 16 3 6" xfId="29675" xr:uid="{F9E82D79-14DC-4A9C-A66D-AFE364A58B9A}"/>
    <cellStyle name="Total 16 3 7" xfId="29676" xr:uid="{A640E323-CFC0-4E04-8D64-85039D11C8F7}"/>
    <cellStyle name="Total 16 3 8" xfId="29677" xr:uid="{555089DD-D66A-4DAD-A5D5-0B3526E77AE3}"/>
    <cellStyle name="Total 16 3 9" xfId="7803" xr:uid="{2998ECAE-552A-4962-8432-3D6260B9C988}"/>
    <cellStyle name="Total 16 4" xfId="4174" xr:uid="{622B3374-B2A0-452D-BA9D-918FE8B4E72A}"/>
    <cellStyle name="Total 16 4 2" xfId="4175" xr:uid="{9603121F-B5FE-4B1C-AAB1-3146AD4DD1DE}"/>
    <cellStyle name="Total 16 4 2 2" xfId="29679" xr:uid="{4482CB94-C060-4A81-A8F5-82B1C9FA1885}"/>
    <cellStyle name="Total 16 4 2 2 2" xfId="29680" xr:uid="{72400CA0-CF36-4103-8D40-9D708B4D155C}"/>
    <cellStyle name="Total 16 4 2 3" xfId="29681" xr:uid="{F448FB0B-87B2-4476-89E0-C772EE4E3A62}"/>
    <cellStyle name="Total 16 4 2 4" xfId="29678" xr:uid="{8BA5D82C-763B-40D0-9FE7-9E02EC759A92}"/>
    <cellStyle name="Total 16 4 3" xfId="29682" xr:uid="{B5A3F07E-6A1D-475E-AF08-FE519F708542}"/>
    <cellStyle name="Total 16 4 3 2" xfId="29683" xr:uid="{FD3DCC65-3E39-4870-A9EC-CD09A0CD87B1}"/>
    <cellStyle name="Total 16 4 4" xfId="29684" xr:uid="{68CAEA20-D3C8-4D08-8965-7F16D2CD6D7D}"/>
    <cellStyle name="Total 16 4 4 2" xfId="29685" xr:uid="{EC28431D-7BFB-4F0F-ABCE-C985DC751B15}"/>
    <cellStyle name="Total 16 4 5" xfId="29686" xr:uid="{2BBDEF06-AA42-4013-8EA2-45276EE96353}"/>
    <cellStyle name="Total 16 4 5 2" xfId="29687" xr:uid="{6926563B-ADBD-4BC2-8289-B570C32927A0}"/>
    <cellStyle name="Total 16 4 6" xfId="29688" xr:uid="{5D6C3F0E-BAD2-4842-9A61-AE58D561A310}"/>
    <cellStyle name="Total 16 4 7" xfId="29689" xr:uid="{12A906BF-7AE7-4206-BF6A-E93D840A6297}"/>
    <cellStyle name="Total 16 4 8" xfId="29690" xr:uid="{9A68EBB7-5963-47B1-A4F2-E80F1B8C7FA2}"/>
    <cellStyle name="Total 16 4 9" xfId="7804" xr:uid="{C96B45F8-408E-44A3-BCA6-81344BE8F7F3}"/>
    <cellStyle name="Total 16 5" xfId="4176" xr:uid="{AAFD5F91-C84D-4234-B2DD-DC3D5B28DDC8}"/>
    <cellStyle name="Total 16 5 2" xfId="4177" xr:uid="{91BFCD75-BAE8-487C-A61E-D645B98B5873}"/>
    <cellStyle name="Total 16 5 2 2" xfId="29692" xr:uid="{2AAC3D1A-DF6F-478A-A3D1-07A8D9AE50E4}"/>
    <cellStyle name="Total 16 5 2 2 2" xfId="29693" xr:uid="{78887D29-7081-40C4-9314-A8BF0DE571F9}"/>
    <cellStyle name="Total 16 5 2 3" xfId="29694" xr:uid="{6FE973D0-4D74-48A9-954B-9FF5249A8407}"/>
    <cellStyle name="Total 16 5 2 4" xfId="29691" xr:uid="{9207E30B-7750-4D9B-857F-F2B8C289C085}"/>
    <cellStyle name="Total 16 5 3" xfId="29695" xr:uid="{8F228F89-C7F9-4865-9AF2-07043AD3AC67}"/>
    <cellStyle name="Total 16 5 3 2" xfId="29696" xr:uid="{196058DC-D821-4B03-A408-49BA31EDCA9F}"/>
    <cellStyle name="Total 16 5 4" xfId="29697" xr:uid="{D8CA8BA8-11F3-4F46-B3F3-EE10C3AC2738}"/>
    <cellStyle name="Total 16 5 4 2" xfId="29698" xr:uid="{3E3F73F0-FE3D-4276-859E-778EBE01502E}"/>
    <cellStyle name="Total 16 5 5" xfId="29699" xr:uid="{EBAB6C8D-31F8-4810-95AC-9215B6EB29C1}"/>
    <cellStyle name="Total 16 5 5 2" xfId="29700" xr:uid="{BB5C51CB-C39F-4F1B-894A-DC641272C1E2}"/>
    <cellStyle name="Total 16 5 6" xfId="29701" xr:uid="{58CEF503-2E19-4C37-9B52-0DC34DF619F1}"/>
    <cellStyle name="Total 16 5 7" xfId="29702" xr:uid="{4B791466-71B6-41E9-B140-B0061009F369}"/>
    <cellStyle name="Total 16 5 8" xfId="29703" xr:uid="{4BCCF064-CC8B-446D-9F7A-204AD7A79E5B}"/>
    <cellStyle name="Total 16 5 9" xfId="7805" xr:uid="{2346A909-EEA5-4A76-AB6A-AA4B1077DA19}"/>
    <cellStyle name="Total 16 6" xfId="4178" xr:uid="{416FE63C-2B09-436F-B4C4-2C2C2AA08E8B}"/>
    <cellStyle name="Total 16 6 2" xfId="4179" xr:uid="{CD10B565-5F06-44E3-AA10-615398ED8CE2}"/>
    <cellStyle name="Total 16 6 2 2" xfId="29705" xr:uid="{E01913BC-32E5-45B0-B7B0-6F21872ED97A}"/>
    <cellStyle name="Total 16 6 2 2 2" xfId="29706" xr:uid="{2916A7D3-7081-45B8-94B8-E2E7E2010F3B}"/>
    <cellStyle name="Total 16 6 2 3" xfId="29707" xr:uid="{7B5EF3C8-ADED-4DC6-A86C-83B04DDFE9E3}"/>
    <cellStyle name="Total 16 6 2 4" xfId="29704" xr:uid="{29D7D05F-1CC0-4DB7-9CBC-332F327F15C9}"/>
    <cellStyle name="Total 16 6 3" xfId="29708" xr:uid="{0E85A896-27F3-4E13-A2CB-F6205476197C}"/>
    <cellStyle name="Total 16 6 3 2" xfId="29709" xr:uid="{A04EE4E7-6D19-4E1B-8EA4-ADC1C9DC7BA2}"/>
    <cellStyle name="Total 16 6 4" xfId="29710" xr:uid="{609C5B2F-05F4-40E0-9CFB-2632A464DEA8}"/>
    <cellStyle name="Total 16 6 4 2" xfId="29711" xr:uid="{8AB38D32-93AB-4532-B11C-8C237444D90F}"/>
    <cellStyle name="Total 16 6 5" xfId="29712" xr:uid="{383443E8-D277-42BD-9F43-838F7CB11ED2}"/>
    <cellStyle name="Total 16 6 5 2" xfId="29713" xr:uid="{A98FF70F-28E8-4045-8124-4BE2CDF8832F}"/>
    <cellStyle name="Total 16 6 6" xfId="29714" xr:uid="{9AAE666C-050B-4D02-A0B8-214B0E61584E}"/>
    <cellStyle name="Total 16 6 7" xfId="29715" xr:uid="{2D8FC07D-A5C6-4F49-9379-ECBE4CFB682F}"/>
    <cellStyle name="Total 16 6 8" xfId="29716" xr:uid="{DF4A55B7-012A-4DC1-9430-0F21C33AC8D3}"/>
    <cellStyle name="Total 16 6 9" xfId="7806" xr:uid="{F5774B3A-C844-4FDB-AB7A-A6857C5E8C40}"/>
    <cellStyle name="Total 16 7" xfId="4180" xr:uid="{595E0BBD-20D5-4C03-8418-F0B0968DFE13}"/>
    <cellStyle name="Total 16 7 2" xfId="4181" xr:uid="{FAA72255-285B-468C-A4E7-B4F3A2E9CCFC}"/>
    <cellStyle name="Total 16 7 2 2" xfId="29718" xr:uid="{DF1FB211-5129-4E5E-A5DC-E1D004487AB0}"/>
    <cellStyle name="Total 16 7 2 2 2" xfId="29719" xr:uid="{9F2FA088-F247-407D-AFDE-5E4A74593D20}"/>
    <cellStyle name="Total 16 7 2 3" xfId="29720" xr:uid="{B45BFAE3-767A-44CD-87CA-325E60C0C4AC}"/>
    <cellStyle name="Total 16 7 2 4" xfId="29717" xr:uid="{7960912B-D1A0-41C8-A2F2-41B671F05360}"/>
    <cellStyle name="Total 16 7 3" xfId="29721" xr:uid="{76EED397-61C4-410C-AE81-F73C2C2440E0}"/>
    <cellStyle name="Total 16 7 3 2" xfId="29722" xr:uid="{8DEC2908-C10C-4799-86FA-DA87D918E117}"/>
    <cellStyle name="Total 16 7 4" xfId="29723" xr:uid="{D6E70724-2680-4176-8DA3-90DD2569615E}"/>
    <cellStyle name="Total 16 7 4 2" xfId="29724" xr:uid="{B6933640-907C-4EB9-A90F-5A0EFD18968A}"/>
    <cellStyle name="Total 16 7 5" xfId="29725" xr:uid="{1D014DF9-39C2-4970-8811-79C6333A74DB}"/>
    <cellStyle name="Total 16 7 5 2" xfId="29726" xr:uid="{5A986EE4-BDE9-4C0B-98CC-469067C88674}"/>
    <cellStyle name="Total 16 7 6" xfId="29727" xr:uid="{5FF27D8F-3AD3-4797-BE57-37C8DD81D91D}"/>
    <cellStyle name="Total 16 7 7" xfId="29728" xr:uid="{6C1D5E68-6AC7-4CB1-BAEE-D22AC5BCAE61}"/>
    <cellStyle name="Total 16 7 8" xfId="29729" xr:uid="{E7356DC4-0B39-47F0-83F8-ED264B3288EA}"/>
    <cellStyle name="Total 16 7 9" xfId="7807" xr:uid="{D5890A13-0804-4361-B487-E6A9BD761607}"/>
    <cellStyle name="Total 16 8" xfId="4182" xr:uid="{4F55CF89-9580-4934-8AEC-A4148C3A4FAC}"/>
    <cellStyle name="Total 16 8 2" xfId="29731" xr:uid="{0CE13839-D182-47D5-9AD5-5C3C7E5C0F83}"/>
    <cellStyle name="Total 16 8 2 2" xfId="29732" xr:uid="{D3400F1A-551D-4CF6-BB5D-E7C61C0C6999}"/>
    <cellStyle name="Total 16 8 2 2 2" xfId="29733" xr:uid="{DD6197D6-A75E-4471-B8DF-65DE097E60F6}"/>
    <cellStyle name="Total 16 8 2 3" xfId="29734" xr:uid="{7E6F5A6F-8BE9-428F-A06F-48404214C388}"/>
    <cellStyle name="Total 16 8 3" xfId="29735" xr:uid="{6F155042-21A0-420D-8173-17E42BC7DAD5}"/>
    <cellStyle name="Total 16 8 3 2" xfId="29736" xr:uid="{5C91E302-4037-4852-A29A-27C13E994A57}"/>
    <cellStyle name="Total 16 8 4" xfId="29737" xr:uid="{151EDA2A-1DB0-44E8-A65D-5AF03863CEF4}"/>
    <cellStyle name="Total 16 8 5" xfId="29730" xr:uid="{9BFEC37F-BC6A-4E98-A415-DC79A6F75A5D}"/>
    <cellStyle name="Total 16 9" xfId="5501" xr:uid="{3621086A-FB29-4D7D-AE88-FACD38A07DA6}"/>
    <cellStyle name="Total 16 9 2" xfId="29739" xr:uid="{36E9B212-B4C4-412C-8947-70F2E7A6067A}"/>
    <cellStyle name="Total 16 9 2 2" xfId="29740" xr:uid="{00CA9325-B0B4-4D2D-B07E-D9043BB3BDCC}"/>
    <cellStyle name="Total 16 9 3" xfId="29741" xr:uid="{E47C3805-9423-42F1-9EF0-DA4AA56FF74E}"/>
    <cellStyle name="Total 16 9 4" xfId="29738" xr:uid="{CC123306-7246-4513-BC0C-7B05969F6294}"/>
    <cellStyle name="Total 17" xfId="4183" xr:uid="{F7415D4A-8DF3-4DD1-8DF7-1060EE1D5695}"/>
    <cellStyle name="Total 17 10" xfId="5691" xr:uid="{1C96B931-38DA-4934-995A-502EB7D3BEF7}"/>
    <cellStyle name="Total 17 10 2" xfId="29743" xr:uid="{E11DB96C-331C-4F0A-8569-B5A9503C8BEB}"/>
    <cellStyle name="Total 17 10 2 2" xfId="29744" xr:uid="{380239FB-5743-4B01-9865-3CF9661041A6}"/>
    <cellStyle name="Total 17 10 2 2 2" xfId="29745" xr:uid="{A9E621DF-5A11-4A4F-BC3C-13513A37BCBC}"/>
    <cellStyle name="Total 17 10 2 3" xfId="29746" xr:uid="{317C90E9-2470-4419-B587-3396D42DE2F2}"/>
    <cellStyle name="Total 17 10 3" xfId="29747" xr:uid="{F088FFE1-4ADE-4F29-8E08-D9F4713AA1AB}"/>
    <cellStyle name="Total 17 10 3 2" xfId="29748" xr:uid="{F3D90332-1CDF-4214-ACF7-5A2C9AC30211}"/>
    <cellStyle name="Total 17 10 4" xfId="29749" xr:uid="{B852AC3D-626A-4F8A-A145-36D14AF332E6}"/>
    <cellStyle name="Total 17 10 5" xfId="29742" xr:uid="{9AA4DA16-3214-4002-B783-3CBE11443AAC}"/>
    <cellStyle name="Total 17 11" xfId="6080" xr:uid="{2EA2264B-D9B1-4494-BEB3-F891D093EEA3}"/>
    <cellStyle name="Total 17 11 2" xfId="29751" xr:uid="{5CCAB610-21FD-41C5-BD18-08800D61AB2C}"/>
    <cellStyle name="Total 17 11 3" xfId="29750" xr:uid="{58333908-5368-479E-94A2-3D6D252F7C66}"/>
    <cellStyle name="Total 17 12" xfId="6255" xr:uid="{74A41378-5F5B-4DCE-8C43-BB674B3BB675}"/>
    <cellStyle name="Total 17 12 2" xfId="29753" xr:uid="{B7742732-DF93-4E52-93F3-5D151B59FA0D}"/>
    <cellStyle name="Total 17 12 3" xfId="29752" xr:uid="{3C6AA807-6898-4B9A-B7BF-133528BAED6C}"/>
    <cellStyle name="Total 17 13" xfId="29754" xr:uid="{FF2F82E6-1227-4EFB-A329-6E641FEF5175}"/>
    <cellStyle name="Total 17 13 2" xfId="29755" xr:uid="{29680B7E-AD5D-49F7-9B91-28B8FB117A56}"/>
    <cellStyle name="Total 17 14" xfId="29756" xr:uid="{29FBA2A0-F6B9-48B9-8153-0A3D65373C1D}"/>
    <cellStyle name="Total 17 15" xfId="29757" xr:uid="{6981A1DA-27DC-4711-9740-9C6417E45CB2}"/>
    <cellStyle name="Total 17 16" xfId="29758" xr:uid="{F1B67BB9-4A65-4D83-918C-ADEAF8D4C159}"/>
    <cellStyle name="Total 17 2" xfId="4184" xr:uid="{5FD46576-1CD9-462C-99E8-BDAB1502CB0A}"/>
    <cellStyle name="Total 17 2 2" xfId="4185" xr:uid="{70504447-1B7C-4A54-AB2C-4D7C41323080}"/>
    <cellStyle name="Total 17 2 2 2" xfId="29760" xr:uid="{6FB8C30E-6AE4-424F-ADF5-C62A6B6CDBB3}"/>
    <cellStyle name="Total 17 2 2 2 2" xfId="29761" xr:uid="{FFEC66A1-8C3D-4385-B7D8-2BE9533A5C7C}"/>
    <cellStyle name="Total 17 2 2 3" xfId="29762" xr:uid="{29CE4AFB-AA86-4DC4-BD68-F93EADD70D4F}"/>
    <cellStyle name="Total 17 2 2 4" xfId="29759" xr:uid="{0D94139C-DF64-4071-BD59-D034F70F0225}"/>
    <cellStyle name="Total 17 2 3" xfId="29763" xr:uid="{42CA51AC-8C45-4B95-BA88-3748AFECAE3F}"/>
    <cellStyle name="Total 17 2 3 2" xfId="29764" xr:uid="{4DE6C869-4C30-4D11-BCDA-4B323808F5DD}"/>
    <cellStyle name="Total 17 2 4" xfId="29765" xr:uid="{B3C646F7-2072-4F6F-83CA-71FF7E63D4EE}"/>
    <cellStyle name="Total 17 2 4 2" xfId="29766" xr:uid="{DB0A0111-3D4E-453B-B165-03021A483ABB}"/>
    <cellStyle name="Total 17 2 5" xfId="29767" xr:uid="{666D0F63-D6F3-4C91-862C-EAA50D5EEEAC}"/>
    <cellStyle name="Total 17 2 5 2" xfId="29768" xr:uid="{EDD73D73-1368-4DC1-A41B-E873700FC521}"/>
    <cellStyle name="Total 17 2 6" xfId="29769" xr:uid="{2D9864C1-E0F4-4561-A22F-55ECE5EF5BA6}"/>
    <cellStyle name="Total 17 2 7" xfId="29770" xr:uid="{7963CEBE-5BDE-47CB-B39B-8327A49DF6E5}"/>
    <cellStyle name="Total 17 2 8" xfId="29771" xr:uid="{6DBAAD7A-21BC-4ED7-9761-20E2ADFC3F54}"/>
    <cellStyle name="Total 17 2 9" xfId="7808" xr:uid="{014C53BD-A00E-4752-B1EA-01F0FCBE0E2E}"/>
    <cellStyle name="Total 17 3" xfId="4186" xr:uid="{889B1065-7A74-485D-B4D1-3B861E19D78A}"/>
    <cellStyle name="Total 17 3 2" xfId="4187" xr:uid="{A96C0079-2384-433F-A823-A1E9DDBE7EF5}"/>
    <cellStyle name="Total 17 3 2 2" xfId="29773" xr:uid="{12C11BA3-DFF0-481B-B28E-3F3CB4E8C511}"/>
    <cellStyle name="Total 17 3 2 2 2" xfId="29774" xr:uid="{3094D8B8-E8B8-4C83-A1FC-BAB8CE39C843}"/>
    <cellStyle name="Total 17 3 2 3" xfId="29775" xr:uid="{68DD6314-2A73-411B-905D-CEA53E1562A0}"/>
    <cellStyle name="Total 17 3 2 4" xfId="29772" xr:uid="{B7A2DC29-B9DE-497E-9240-7A7444F43843}"/>
    <cellStyle name="Total 17 3 3" xfId="29776" xr:uid="{71E09655-22AC-4C58-AB7E-84557F77687C}"/>
    <cellStyle name="Total 17 3 3 2" xfId="29777" xr:uid="{3C419E7D-188D-4621-A2CD-73EAD8409041}"/>
    <cellStyle name="Total 17 3 4" xfId="29778" xr:uid="{F155D5C5-2158-4B28-873A-10FE60F7D68F}"/>
    <cellStyle name="Total 17 3 4 2" xfId="29779" xr:uid="{29A6B022-2994-4F78-91AF-F9BD5EC064F7}"/>
    <cellStyle name="Total 17 3 5" xfId="29780" xr:uid="{CF9F315D-A126-42BB-AFA8-3C9849133455}"/>
    <cellStyle name="Total 17 3 5 2" xfId="29781" xr:uid="{BDA9261C-CE42-4300-9617-98E25948827D}"/>
    <cellStyle name="Total 17 3 6" xfId="29782" xr:uid="{E852B179-08C1-41EA-A08B-F1C437A3687B}"/>
    <cellStyle name="Total 17 3 7" xfId="29783" xr:uid="{D30A5872-F5F6-4078-ACDB-E20D7543506B}"/>
    <cellStyle name="Total 17 3 8" xfId="29784" xr:uid="{895B79FB-64D8-4E40-8CD7-1F174404784A}"/>
    <cellStyle name="Total 17 3 9" xfId="7809" xr:uid="{A051BB87-507C-4529-9C97-F20712F13D07}"/>
    <cellStyle name="Total 17 4" xfId="4188" xr:uid="{8B92826D-9C63-4B59-AAAB-17AC3569A8BE}"/>
    <cellStyle name="Total 17 4 2" xfId="4189" xr:uid="{2564589A-12E9-4F09-A884-FD373E988275}"/>
    <cellStyle name="Total 17 4 2 2" xfId="29786" xr:uid="{03D04EB4-4BC9-4C0F-BE9B-2285C4055EEE}"/>
    <cellStyle name="Total 17 4 2 2 2" xfId="29787" xr:uid="{B17037FD-336F-46B3-9FA6-57E143440BE4}"/>
    <cellStyle name="Total 17 4 2 3" xfId="29788" xr:uid="{15506C3D-E57F-4315-A970-E9453000607A}"/>
    <cellStyle name="Total 17 4 2 4" xfId="29785" xr:uid="{06E5B8BB-FEFF-4A02-88AF-469E8887C76C}"/>
    <cellStyle name="Total 17 4 3" xfId="29789" xr:uid="{B8A7E564-5038-4699-B6DC-3B54BCD5BDB3}"/>
    <cellStyle name="Total 17 4 3 2" xfId="29790" xr:uid="{B7680548-FAB3-406B-A30E-EA56D47E28AF}"/>
    <cellStyle name="Total 17 4 4" xfId="29791" xr:uid="{A2C1116D-5B95-4B76-B9ED-624D741A8EE8}"/>
    <cellStyle name="Total 17 4 4 2" xfId="29792" xr:uid="{ED67BE8B-8BC2-4BEF-8F3B-E035555B6C74}"/>
    <cellStyle name="Total 17 4 5" xfId="29793" xr:uid="{8F499685-BC06-4AED-A09D-BFF58C768D2A}"/>
    <cellStyle name="Total 17 4 5 2" xfId="29794" xr:uid="{8715D38A-6D9C-4014-A006-48CBBB0F79DC}"/>
    <cellStyle name="Total 17 4 6" xfId="29795" xr:uid="{9556DEDE-A036-4331-8B0D-10DC2987FECF}"/>
    <cellStyle name="Total 17 4 7" xfId="29796" xr:uid="{1114E895-0EE0-4C6D-8BB9-4523B1AD89AA}"/>
    <cellStyle name="Total 17 4 8" xfId="29797" xr:uid="{12CEF819-4DF4-4A43-BE5E-3AA246AA0CA4}"/>
    <cellStyle name="Total 17 4 9" xfId="7810" xr:uid="{0A20B054-2265-4ED5-9089-2D0FF263B9EB}"/>
    <cellStyle name="Total 17 5" xfId="4190" xr:uid="{BF2E157D-185D-493B-93B2-82C9CC8D9D37}"/>
    <cellStyle name="Total 17 5 2" xfId="4191" xr:uid="{B1BC9668-1E70-42FB-8707-5E6DBA85D6E1}"/>
    <cellStyle name="Total 17 5 2 2" xfId="29799" xr:uid="{C193F6E4-435C-4E53-9B7C-601F9E779EBD}"/>
    <cellStyle name="Total 17 5 2 2 2" xfId="29800" xr:uid="{1A6539ED-05C2-4B53-8F9E-73CFD5B7E3FF}"/>
    <cellStyle name="Total 17 5 2 3" xfId="29801" xr:uid="{F5DAA829-BD5F-4E1B-B0DF-63F776326C77}"/>
    <cellStyle name="Total 17 5 2 4" xfId="29798" xr:uid="{A1298793-0197-4C72-8C82-924377A585AA}"/>
    <cellStyle name="Total 17 5 3" xfId="29802" xr:uid="{12695DC7-6B5A-4545-B561-C16F4BF232AD}"/>
    <cellStyle name="Total 17 5 3 2" xfId="29803" xr:uid="{4ED4F1A2-A7DF-4308-815C-021BD92AE550}"/>
    <cellStyle name="Total 17 5 4" xfId="29804" xr:uid="{46966E0A-4F96-4CAA-AE82-E8E9E4AB9BCD}"/>
    <cellStyle name="Total 17 5 4 2" xfId="29805" xr:uid="{026A1643-E425-4C8A-A8C7-5B3C698CDC56}"/>
    <cellStyle name="Total 17 5 5" xfId="29806" xr:uid="{95228525-5A08-453A-8B1C-D90004448289}"/>
    <cellStyle name="Total 17 5 5 2" xfId="29807" xr:uid="{0B827944-0214-467B-8592-0D79113169B2}"/>
    <cellStyle name="Total 17 5 6" xfId="29808" xr:uid="{A13C6CFD-BAD6-47F3-B56E-C2437F35C43E}"/>
    <cellStyle name="Total 17 5 7" xfId="29809" xr:uid="{60CCF823-6DF1-4695-8748-2ACC89F17E5D}"/>
    <cellStyle name="Total 17 5 8" xfId="29810" xr:uid="{1BFA54F8-95FD-4390-8AF3-254D0B2231E0}"/>
    <cellStyle name="Total 17 5 9" xfId="7811" xr:uid="{EE9DB28F-49C1-4ED8-AEB9-F6094757CE9F}"/>
    <cellStyle name="Total 17 6" xfId="4192" xr:uid="{24387D7E-5E13-4C22-A5F1-1775B72DAF0E}"/>
    <cellStyle name="Total 17 6 2" xfId="4193" xr:uid="{944CE12B-50AC-493B-8BEF-436BCFC8B380}"/>
    <cellStyle name="Total 17 6 2 2" xfId="29812" xr:uid="{DC2CC7E9-FB5C-4400-8211-2A967AEC92B9}"/>
    <cellStyle name="Total 17 6 2 2 2" xfId="29813" xr:uid="{4CB56728-12BB-46C2-B2AE-90985405D922}"/>
    <cellStyle name="Total 17 6 2 3" xfId="29814" xr:uid="{85714BB3-43AD-4766-AD40-27FB0D8597C7}"/>
    <cellStyle name="Total 17 6 2 4" xfId="29811" xr:uid="{3C9E3B29-F850-4712-AF45-E5AF07307C66}"/>
    <cellStyle name="Total 17 6 3" xfId="29815" xr:uid="{D8739513-176F-479B-8730-1BD00D416CAC}"/>
    <cellStyle name="Total 17 6 3 2" xfId="29816" xr:uid="{BBB1860F-1C5A-4AB1-A19A-A3F6244F2465}"/>
    <cellStyle name="Total 17 6 4" xfId="29817" xr:uid="{BC6F4C1C-DC4A-4CAB-B9F8-3617C28067C7}"/>
    <cellStyle name="Total 17 6 4 2" xfId="29818" xr:uid="{87D0529E-7425-4258-B429-934FE675D82E}"/>
    <cellStyle name="Total 17 6 5" xfId="29819" xr:uid="{662D7F7D-2F8F-43CD-AC65-4EBB2938C19D}"/>
    <cellStyle name="Total 17 6 5 2" xfId="29820" xr:uid="{17FDA52D-8260-4CA8-AEE2-A5CDDCCF9A30}"/>
    <cellStyle name="Total 17 6 6" xfId="29821" xr:uid="{2DB95B08-275B-4095-B1FC-7F4E580324D5}"/>
    <cellStyle name="Total 17 6 7" xfId="29822" xr:uid="{A86D9BF6-E610-46DE-9BCD-BB08D38D9ADA}"/>
    <cellStyle name="Total 17 6 8" xfId="29823" xr:uid="{5623F3A6-3D75-4059-B1BE-928FBD57A841}"/>
    <cellStyle name="Total 17 6 9" xfId="7812" xr:uid="{025AFEB3-913A-436B-A501-2807EC9F1E7D}"/>
    <cellStyle name="Total 17 7" xfId="4194" xr:uid="{949C2FE9-6A43-4508-9B9E-3AB11D686F44}"/>
    <cellStyle name="Total 17 7 2" xfId="4195" xr:uid="{E083635B-C3BA-45F9-80D4-980F7083FB43}"/>
    <cellStyle name="Total 17 7 2 2" xfId="29825" xr:uid="{65AC8E21-B81E-4E88-9149-81A40DACDB69}"/>
    <cellStyle name="Total 17 7 2 2 2" xfId="29826" xr:uid="{82F96BF8-C685-4EA3-86A6-19F543A3C72E}"/>
    <cellStyle name="Total 17 7 2 3" xfId="29827" xr:uid="{4A1D15DC-0062-4926-8BAB-B60581CCD877}"/>
    <cellStyle name="Total 17 7 2 4" xfId="29824" xr:uid="{F361B059-2984-4431-B4DE-0DB52200725F}"/>
    <cellStyle name="Total 17 7 3" xfId="29828" xr:uid="{01E8AE08-C4C3-4BA8-A217-8B25F412F8E9}"/>
    <cellStyle name="Total 17 7 3 2" xfId="29829" xr:uid="{B5D8606C-7571-4588-BE2F-99542147D42C}"/>
    <cellStyle name="Total 17 7 4" xfId="29830" xr:uid="{A52BDA9A-AD7F-4EE3-8FCC-CF82FC95AC61}"/>
    <cellStyle name="Total 17 7 4 2" xfId="29831" xr:uid="{64AC7E05-B712-4F91-91C1-555174ABCBBC}"/>
    <cellStyle name="Total 17 7 5" xfId="29832" xr:uid="{66BB783E-C979-432F-80F6-6B38DA30F8CC}"/>
    <cellStyle name="Total 17 7 5 2" xfId="29833" xr:uid="{28F393B0-9627-4A94-8B20-5AF9759623D9}"/>
    <cellStyle name="Total 17 7 6" xfId="29834" xr:uid="{63C76C25-20C9-4712-B1ED-D4716FF1F11F}"/>
    <cellStyle name="Total 17 7 7" xfId="29835" xr:uid="{6F5A9FB2-CF02-4B86-B7A8-EC91D866960B}"/>
    <cellStyle name="Total 17 7 8" xfId="29836" xr:uid="{59C67905-93DD-4D38-B0D6-7F50093736B3}"/>
    <cellStyle name="Total 17 7 9" xfId="7813" xr:uid="{79863C15-7CD0-4446-B39F-F7DDF4DF4E6D}"/>
    <cellStyle name="Total 17 8" xfId="4196" xr:uid="{BEA84BCA-E8E1-4F62-8C31-1AA40992D186}"/>
    <cellStyle name="Total 17 8 2" xfId="29838" xr:uid="{0B7BD5EF-E540-4783-A132-B5F687D713D2}"/>
    <cellStyle name="Total 17 8 2 2" xfId="29839" xr:uid="{067E50F8-38BC-44C0-9453-2668B223343B}"/>
    <cellStyle name="Total 17 8 2 2 2" xfId="29840" xr:uid="{203A9CB4-AB6F-4CEE-A9C5-5199C9671F6F}"/>
    <cellStyle name="Total 17 8 2 3" xfId="29841" xr:uid="{507BD8F1-23FF-460E-BA7A-54443D694753}"/>
    <cellStyle name="Total 17 8 3" xfId="29842" xr:uid="{BB80874B-0F40-42D3-B86C-34D497987614}"/>
    <cellStyle name="Total 17 8 3 2" xfId="29843" xr:uid="{F4A19703-2AEA-4003-94DD-7ECDD83659E0}"/>
    <cellStyle name="Total 17 8 4" xfId="29844" xr:uid="{F7E177FF-D4E3-4D22-8F0D-6C646D2FBC8B}"/>
    <cellStyle name="Total 17 8 5" xfId="29837" xr:uid="{43ED184D-25EB-4951-BD42-F09DACC68400}"/>
    <cellStyle name="Total 17 9" xfId="5502" xr:uid="{0CF2ADB4-9EB8-40CA-A307-3F1AEFA8F20B}"/>
    <cellStyle name="Total 17 9 2" xfId="29846" xr:uid="{846E9E64-D980-4DF6-AC81-97B6432B99A8}"/>
    <cellStyle name="Total 17 9 2 2" xfId="29847" xr:uid="{FFD66DB2-BEC4-40B1-9639-CBC3C171D5E4}"/>
    <cellStyle name="Total 17 9 3" xfId="29848" xr:uid="{340A6102-B240-421E-89E9-C736E7707B97}"/>
    <cellStyle name="Total 17 9 4" xfId="29845" xr:uid="{18FF6F72-71BA-4C2E-88D1-B77324218E72}"/>
    <cellStyle name="Total 18" xfId="4197" xr:uid="{3B886C84-AF87-4761-B7C5-B17BC2882AA1}"/>
    <cellStyle name="Total 18 10" xfId="5692" xr:uid="{D2BBDC02-6B9A-4374-AEB3-7E0C7D2688BC}"/>
    <cellStyle name="Total 18 10 2" xfId="29850" xr:uid="{2D406DC8-9EFD-49B9-876E-C916BF31C706}"/>
    <cellStyle name="Total 18 10 2 2" xfId="29851" xr:uid="{C51066EB-6744-49ED-B36B-42FFC6A17690}"/>
    <cellStyle name="Total 18 10 2 2 2" xfId="29852" xr:uid="{B363FD10-D88B-49FD-BE7A-C874C1BB71DB}"/>
    <cellStyle name="Total 18 10 2 3" xfId="29853" xr:uid="{BAEFF379-1450-44C6-8767-E2EFE8EEB809}"/>
    <cellStyle name="Total 18 10 3" xfId="29854" xr:uid="{490D5E45-1393-459A-A774-3F1074CD3408}"/>
    <cellStyle name="Total 18 10 3 2" xfId="29855" xr:uid="{B46D079F-009E-4A1F-B3A6-C2C74A181545}"/>
    <cellStyle name="Total 18 10 4" xfId="29856" xr:uid="{A35D7A86-7A2F-4AC7-A648-26320A574204}"/>
    <cellStyle name="Total 18 10 5" xfId="29849" xr:uid="{3F2D8E98-0970-4C63-B196-7C71F89FE60C}"/>
    <cellStyle name="Total 18 11" xfId="6081" xr:uid="{7E406529-A754-46DF-987C-70CED498B28D}"/>
    <cellStyle name="Total 18 11 2" xfId="29858" xr:uid="{AD5EC999-0675-4666-A52C-75EED85DFB3D}"/>
    <cellStyle name="Total 18 11 3" xfId="29857" xr:uid="{8C7AF6CE-BA55-40BF-A0D3-AAC7EB2F1284}"/>
    <cellStyle name="Total 18 12" xfId="6256" xr:uid="{F5CFA2F1-97AB-47B2-AD1F-220B06FCBFD9}"/>
    <cellStyle name="Total 18 12 2" xfId="29860" xr:uid="{46F88692-3B62-4E61-A1D5-35816B35F6DB}"/>
    <cellStyle name="Total 18 12 3" xfId="29859" xr:uid="{8DD6B407-D535-4742-B554-5D44E8966B96}"/>
    <cellStyle name="Total 18 13" xfId="29861" xr:uid="{EACF8754-B802-4290-9E33-FCDA4C766DCE}"/>
    <cellStyle name="Total 18 13 2" xfId="29862" xr:uid="{0508C4C0-8349-4F24-8190-83CEED8B52C4}"/>
    <cellStyle name="Total 18 14" xfId="29863" xr:uid="{2FAF998F-AFFC-42BD-B132-583817710DD7}"/>
    <cellStyle name="Total 18 15" xfId="29864" xr:uid="{9E6A040C-1995-4310-8D3C-2B1159C106F9}"/>
    <cellStyle name="Total 18 16" xfId="29865" xr:uid="{B5B9B0D1-0C4D-42BB-A257-4722694519B4}"/>
    <cellStyle name="Total 18 2" xfId="4198" xr:uid="{C8977198-94BC-46BD-9EF8-5C0BAC0903D6}"/>
    <cellStyle name="Total 18 2 2" xfId="4199" xr:uid="{183284DE-DF61-440B-ACFC-224CD8E099FC}"/>
    <cellStyle name="Total 18 2 2 2" xfId="29867" xr:uid="{98D3086B-B0F5-4F06-9A54-E444F630050B}"/>
    <cellStyle name="Total 18 2 2 2 2" xfId="29868" xr:uid="{6064E7CE-856C-4A46-8382-30AF8F1E0551}"/>
    <cellStyle name="Total 18 2 2 3" xfId="29869" xr:uid="{1FDD0248-622E-4048-8BDF-DEEDE12EEAF7}"/>
    <cellStyle name="Total 18 2 2 4" xfId="29866" xr:uid="{9403175F-BC45-468E-831F-9DD57B018C02}"/>
    <cellStyle name="Total 18 2 3" xfId="29870" xr:uid="{F59389C8-E345-4F8D-A816-9EF8443295B6}"/>
    <cellStyle name="Total 18 2 3 2" xfId="29871" xr:uid="{F9D77304-01C3-4417-A58C-AB8A667824EA}"/>
    <cellStyle name="Total 18 2 4" xfId="29872" xr:uid="{4BC5FC40-2875-44E1-901B-70C04F41BC9F}"/>
    <cellStyle name="Total 18 2 4 2" xfId="29873" xr:uid="{BB33ADA8-E8D4-4B76-8A48-7A162710AEDE}"/>
    <cellStyle name="Total 18 2 5" xfId="29874" xr:uid="{497CB953-0D96-4F8E-A22C-4B581A54320E}"/>
    <cellStyle name="Total 18 2 5 2" xfId="29875" xr:uid="{E81335B3-A74A-4094-9ECC-8B83EF0AAD0E}"/>
    <cellStyle name="Total 18 2 6" xfId="29876" xr:uid="{AEC0A21F-2E31-4D23-AB81-B787CDB285E3}"/>
    <cellStyle name="Total 18 2 7" xfId="29877" xr:uid="{BF67ABDA-CC7B-4726-BA61-E283189C1428}"/>
    <cellStyle name="Total 18 2 8" xfId="29878" xr:uid="{91DF02A9-1431-416D-9307-55A5A0BC78DA}"/>
    <cellStyle name="Total 18 2 9" xfId="7814" xr:uid="{8B85BDB7-CCF8-46C6-851C-90BDE0F72EB8}"/>
    <cellStyle name="Total 18 3" xfId="4200" xr:uid="{CBEE75C6-2916-4D11-B06C-2AAB2F6D3960}"/>
    <cellStyle name="Total 18 3 2" xfId="4201" xr:uid="{8DDC0D73-05D0-47FB-97CF-495838482470}"/>
    <cellStyle name="Total 18 3 2 2" xfId="29880" xr:uid="{B1CA5E0B-5477-4D16-8C11-70B96F90DFBD}"/>
    <cellStyle name="Total 18 3 2 2 2" xfId="29881" xr:uid="{C40AA667-BC1B-42F7-80C4-6EA74EA67889}"/>
    <cellStyle name="Total 18 3 2 3" xfId="29882" xr:uid="{F8DEB0DB-517D-4F98-B34D-1BB2A42C835C}"/>
    <cellStyle name="Total 18 3 2 4" xfId="29879" xr:uid="{BDA11032-8A80-4ADA-B489-2267D0FC941B}"/>
    <cellStyle name="Total 18 3 3" xfId="29883" xr:uid="{AD45328D-DF17-4DBB-87CC-3D744F3B50E0}"/>
    <cellStyle name="Total 18 3 3 2" xfId="29884" xr:uid="{46C9EAB9-A9F4-4D54-A71F-4E6A91CAC5ED}"/>
    <cellStyle name="Total 18 3 4" xfId="29885" xr:uid="{B2AE130C-5521-4FE8-99FD-960637E78914}"/>
    <cellStyle name="Total 18 3 4 2" xfId="29886" xr:uid="{FA7F2D1C-278D-4036-966F-3C26BF3E18E5}"/>
    <cellStyle name="Total 18 3 5" xfId="29887" xr:uid="{4F394C20-7D1C-40E1-BC02-A6368F6FC567}"/>
    <cellStyle name="Total 18 3 5 2" xfId="29888" xr:uid="{07C5AE92-DBCC-490E-A0D9-59D3935CA422}"/>
    <cellStyle name="Total 18 3 6" xfId="29889" xr:uid="{7BD99B3F-E50A-46F9-B35E-80832F14D04D}"/>
    <cellStyle name="Total 18 3 7" xfId="29890" xr:uid="{94349DF3-A56C-4912-B6FF-60AD37E68873}"/>
    <cellStyle name="Total 18 3 8" xfId="29891" xr:uid="{C86DC310-810C-42A8-B189-4B78F39452CC}"/>
    <cellStyle name="Total 18 3 9" xfId="7815" xr:uid="{2E30C396-A590-4D8B-ACBF-74192ADD72B5}"/>
    <cellStyle name="Total 18 4" xfId="4202" xr:uid="{601B994D-0725-436F-BD8E-260F28DD3B4B}"/>
    <cellStyle name="Total 18 4 2" xfId="4203" xr:uid="{292C8E1B-4EF7-4427-AA0C-AAE55E55188F}"/>
    <cellStyle name="Total 18 4 2 2" xfId="29893" xr:uid="{BCBE2A44-1846-48D5-95A8-E535CDA69DDB}"/>
    <cellStyle name="Total 18 4 2 2 2" xfId="29894" xr:uid="{D2233C2E-AD2A-41A2-A58C-A00CF866C17E}"/>
    <cellStyle name="Total 18 4 2 3" xfId="29895" xr:uid="{604C2E66-4B39-4F66-951A-42C54A9CE597}"/>
    <cellStyle name="Total 18 4 2 4" xfId="29892" xr:uid="{D3204B2D-DD66-43D1-8575-C824F0A382ED}"/>
    <cellStyle name="Total 18 4 3" xfId="29896" xr:uid="{AC9E789E-F91F-41C9-A076-8C4628854BB0}"/>
    <cellStyle name="Total 18 4 3 2" xfId="29897" xr:uid="{3EE8C912-78A2-4549-8833-6A32501BC999}"/>
    <cellStyle name="Total 18 4 4" xfId="29898" xr:uid="{A3F616E7-8D96-4F6C-AE77-CDDA34D58BE9}"/>
    <cellStyle name="Total 18 4 4 2" xfId="29899" xr:uid="{1D5EEA87-B4BE-4225-81BB-52B287CAB884}"/>
    <cellStyle name="Total 18 4 5" xfId="29900" xr:uid="{7EBA7ADB-1F8C-457B-A332-053C4AC8A863}"/>
    <cellStyle name="Total 18 4 5 2" xfId="29901" xr:uid="{B3D5DB90-DA02-4E46-824E-92ABB87329EE}"/>
    <cellStyle name="Total 18 4 6" xfId="29902" xr:uid="{132D8037-426E-45E9-B119-ED7DE292A462}"/>
    <cellStyle name="Total 18 4 7" xfId="29903" xr:uid="{50DCA70C-7663-4690-BBEF-988B29F11948}"/>
    <cellStyle name="Total 18 4 8" xfId="29904" xr:uid="{D03B70C8-84DE-453F-A2D7-5A9D35E70EF7}"/>
    <cellStyle name="Total 18 4 9" xfId="7816" xr:uid="{A4E8E58C-DDED-44C7-8781-793BB381D969}"/>
    <cellStyle name="Total 18 5" xfId="4204" xr:uid="{0776381A-3B94-43D6-A2CC-418F4EA14C63}"/>
    <cellStyle name="Total 18 5 2" xfId="4205" xr:uid="{1EB6306D-C887-4349-AA6C-465366ADF729}"/>
    <cellStyle name="Total 18 5 2 2" xfId="29906" xr:uid="{5622DA46-2C42-465C-A7E8-EA8EC4FADC87}"/>
    <cellStyle name="Total 18 5 2 2 2" xfId="29907" xr:uid="{68CC3B76-52CE-4E19-ACD9-3D40C73244FB}"/>
    <cellStyle name="Total 18 5 2 3" xfId="29908" xr:uid="{490294FC-EAAA-489F-BA5D-A6F49643B60C}"/>
    <cellStyle name="Total 18 5 2 4" xfId="29905" xr:uid="{53D768D3-0999-4655-891A-FF542F18B552}"/>
    <cellStyle name="Total 18 5 3" xfId="29909" xr:uid="{B9AE59A2-3100-46C2-A41F-2559E82DC0FA}"/>
    <cellStyle name="Total 18 5 3 2" xfId="29910" xr:uid="{C96DC217-5F41-4F2F-90F8-05647EA46367}"/>
    <cellStyle name="Total 18 5 4" xfId="29911" xr:uid="{2D3C9B46-C1EB-4A43-ABB1-34F3E8E50DA5}"/>
    <cellStyle name="Total 18 5 4 2" xfId="29912" xr:uid="{DD4B01A1-A09F-45A8-B3EA-5E4C08EBC610}"/>
    <cellStyle name="Total 18 5 5" xfId="29913" xr:uid="{2A018AF5-8EB3-4366-9D97-816692DD6CCD}"/>
    <cellStyle name="Total 18 5 5 2" xfId="29914" xr:uid="{79F617F7-A433-413A-9369-21A9AD88C172}"/>
    <cellStyle name="Total 18 5 6" xfId="29915" xr:uid="{C969884A-8E29-4951-B3F6-C8774386C649}"/>
    <cellStyle name="Total 18 5 7" xfId="29916" xr:uid="{E466FF10-F6EF-400D-9E4F-BF172E040587}"/>
    <cellStyle name="Total 18 5 8" xfId="29917" xr:uid="{E4BBFCB5-E87C-4CF2-97AE-076679DA2676}"/>
    <cellStyle name="Total 18 5 9" xfId="7817" xr:uid="{052663FC-A095-44BC-B1C1-26A5EE32B509}"/>
    <cellStyle name="Total 18 6" xfId="4206" xr:uid="{6E89C861-8BE1-4C9E-A2D8-723736F67F8B}"/>
    <cellStyle name="Total 18 6 2" xfId="4207" xr:uid="{C15ADD48-6D40-4BCB-87DD-3054F814F408}"/>
    <cellStyle name="Total 18 6 2 2" xfId="29919" xr:uid="{15159FC6-12E5-4F79-8E31-6CB27675D6B8}"/>
    <cellStyle name="Total 18 6 2 2 2" xfId="29920" xr:uid="{93805D00-9DB1-4575-93D7-8001066958D2}"/>
    <cellStyle name="Total 18 6 2 3" xfId="29921" xr:uid="{B9058040-7E0D-4D65-A980-41A07559FC5D}"/>
    <cellStyle name="Total 18 6 2 4" xfId="29918" xr:uid="{9BA29FED-E73C-4FCA-9E47-795B604750FD}"/>
    <cellStyle name="Total 18 6 3" xfId="29922" xr:uid="{F627B379-FB3B-4011-BDE3-BED092CEC9C4}"/>
    <cellStyle name="Total 18 6 3 2" xfId="29923" xr:uid="{9B57E767-E389-4DCD-9F60-6A1E04BFEECE}"/>
    <cellStyle name="Total 18 6 4" xfId="29924" xr:uid="{F368A82E-D209-4389-AF7D-4A654E41DE69}"/>
    <cellStyle name="Total 18 6 4 2" xfId="29925" xr:uid="{CA27F0E4-F3CD-4D3C-8100-9EC87AC736C2}"/>
    <cellStyle name="Total 18 6 5" xfId="29926" xr:uid="{386FE2FB-65BE-4764-AF6E-8D5638C784B5}"/>
    <cellStyle name="Total 18 6 5 2" xfId="29927" xr:uid="{BF8B9593-3B3A-4037-BEE2-E31D12ED72C1}"/>
    <cellStyle name="Total 18 6 6" xfId="29928" xr:uid="{A8AF3E76-D8EE-4AF5-B631-28EEFB768A32}"/>
    <cellStyle name="Total 18 6 7" xfId="29929" xr:uid="{F07AE2BA-F40F-422A-B272-C89F7643A671}"/>
    <cellStyle name="Total 18 6 8" xfId="29930" xr:uid="{25CCB931-D679-4FA9-8147-F0C5908101B6}"/>
    <cellStyle name="Total 18 6 9" xfId="7818" xr:uid="{D40D83DA-9E4C-49CF-BC6B-BDFBD31FD738}"/>
    <cellStyle name="Total 18 7" xfId="4208" xr:uid="{40A2D521-EB8D-4AF8-984A-72634FA8F341}"/>
    <cellStyle name="Total 18 7 2" xfId="4209" xr:uid="{7E675EBD-352A-4E85-90EA-9F3F93F19349}"/>
    <cellStyle name="Total 18 7 2 2" xfId="29932" xr:uid="{9498836C-8DCA-46BB-AE3B-DE73EB8FDAE5}"/>
    <cellStyle name="Total 18 7 2 2 2" xfId="29933" xr:uid="{2112F1ED-56F6-47B4-92EE-2FC679AF9F28}"/>
    <cellStyle name="Total 18 7 2 3" xfId="29934" xr:uid="{3C02CDA7-4CF7-4201-861B-43604DFE85E2}"/>
    <cellStyle name="Total 18 7 2 4" xfId="29931" xr:uid="{D6185A79-FC22-4040-B534-D8541965CCD9}"/>
    <cellStyle name="Total 18 7 3" xfId="29935" xr:uid="{046AE20C-3051-433E-91E0-09416A9DD045}"/>
    <cellStyle name="Total 18 7 3 2" xfId="29936" xr:uid="{0CFF55EC-65EC-4A95-ADE5-B320DD5F8DCA}"/>
    <cellStyle name="Total 18 7 4" xfId="29937" xr:uid="{FAC9B25C-AAC8-4967-ADDD-4B127B6E3268}"/>
    <cellStyle name="Total 18 7 4 2" xfId="29938" xr:uid="{4C0CFCEE-0FA0-4316-8464-A9A2A7DE768D}"/>
    <cellStyle name="Total 18 7 5" xfId="29939" xr:uid="{08A0500F-D2D7-412C-AB4E-6281B71F5510}"/>
    <cellStyle name="Total 18 7 5 2" xfId="29940" xr:uid="{3A688A5A-BEC7-454D-8FC1-DEBA9DFDCF2A}"/>
    <cellStyle name="Total 18 7 6" xfId="29941" xr:uid="{48D82C93-B14F-4D6D-B006-534E5D508164}"/>
    <cellStyle name="Total 18 7 7" xfId="29942" xr:uid="{6625A620-B84B-4001-BFCC-013AFBAEBE04}"/>
    <cellStyle name="Total 18 7 8" xfId="29943" xr:uid="{C528522F-EDE8-4444-B141-BC102C03D9BB}"/>
    <cellStyle name="Total 18 7 9" xfId="7819" xr:uid="{26B2B34E-4030-4362-BB6D-AAB91CFEBF9B}"/>
    <cellStyle name="Total 18 8" xfId="4210" xr:uid="{4B6B63C9-7016-4F99-B356-324EFCC8E54B}"/>
    <cellStyle name="Total 18 8 2" xfId="29945" xr:uid="{147F1C6E-C365-4160-8E2C-1E09E6218608}"/>
    <cellStyle name="Total 18 8 2 2" xfId="29946" xr:uid="{C2A1D508-0814-4F84-B6BF-8B5E6C7777F6}"/>
    <cellStyle name="Total 18 8 2 2 2" xfId="29947" xr:uid="{5E304FF0-8476-423F-9688-1EACCA49B3EB}"/>
    <cellStyle name="Total 18 8 2 3" xfId="29948" xr:uid="{31A0AE04-639E-4D90-B1C1-172D0AFD4AEB}"/>
    <cellStyle name="Total 18 8 3" xfId="29949" xr:uid="{3D5FFFED-FE5F-4B54-9844-2104298E3189}"/>
    <cellStyle name="Total 18 8 3 2" xfId="29950" xr:uid="{5CF51C07-8983-470B-A1BE-EDE0776D1E2A}"/>
    <cellStyle name="Total 18 8 4" xfId="29951" xr:uid="{26AFFD92-A401-4428-8862-91A121D380BB}"/>
    <cellStyle name="Total 18 8 5" xfId="29944" xr:uid="{89014099-0345-475A-9DC2-E1B2214F82D9}"/>
    <cellStyle name="Total 18 9" xfId="5503" xr:uid="{EB8AFC01-8622-442B-A71A-9AD2FC1ED237}"/>
    <cellStyle name="Total 18 9 2" xfId="29953" xr:uid="{719501D5-7DF4-4D18-BBE9-FCCA34C89219}"/>
    <cellStyle name="Total 18 9 2 2" xfId="29954" xr:uid="{03C2B2E3-8678-42A6-8096-099A0348A807}"/>
    <cellStyle name="Total 18 9 3" xfId="29955" xr:uid="{B36EA0A9-09FA-4C90-B09F-EF6E14093C21}"/>
    <cellStyle name="Total 18 9 4" xfId="29952" xr:uid="{AF89DA7C-B2D3-4528-999B-03514E1DF4BB}"/>
    <cellStyle name="Total 19" xfId="4211" xr:uid="{38879342-1108-4371-8D30-13A656364A49}"/>
    <cellStyle name="Total 19 10" xfId="5693" xr:uid="{B2269B99-9CC7-4FDD-ACC9-3E50F98C85B5}"/>
    <cellStyle name="Total 19 10 2" xfId="29957" xr:uid="{78C4ED17-14FF-482A-AB92-A2828471C6C1}"/>
    <cellStyle name="Total 19 10 2 2" xfId="29958" xr:uid="{4D1B94C9-D7A4-4063-B8CA-1DEA0C7AEB10}"/>
    <cellStyle name="Total 19 10 2 2 2" xfId="29959" xr:uid="{8961CE4D-15A2-4C65-9ADC-E38ABF0F16D9}"/>
    <cellStyle name="Total 19 10 2 3" xfId="29960" xr:uid="{356C5E48-165A-4431-8937-C0EE6DBB95E8}"/>
    <cellStyle name="Total 19 10 3" xfId="29961" xr:uid="{C2AB5BA3-97CD-4627-B4FF-A53057CE25E9}"/>
    <cellStyle name="Total 19 10 3 2" xfId="29962" xr:uid="{49DD1FFF-8203-4434-A51D-1CB5F48CEC91}"/>
    <cellStyle name="Total 19 10 4" xfId="29963" xr:uid="{0D862AE7-1EC2-4BE9-A89C-3D383934BDFA}"/>
    <cellStyle name="Total 19 10 5" xfId="29956" xr:uid="{8B9D4613-F07D-4EBD-A649-0E0AA1E68D5B}"/>
    <cellStyle name="Total 19 11" xfId="6082" xr:uid="{4A3AC103-399E-4E99-A85B-98A142309265}"/>
    <cellStyle name="Total 19 11 2" xfId="29965" xr:uid="{F9E41067-8591-41D9-8B99-A615758F7E7C}"/>
    <cellStyle name="Total 19 11 3" xfId="29964" xr:uid="{BF1794E5-1177-4613-B765-27D7DB0F31CC}"/>
    <cellStyle name="Total 19 12" xfId="6257" xr:uid="{9F4B013F-B6B7-4502-8A9F-C2C5134FE787}"/>
    <cellStyle name="Total 19 12 2" xfId="29967" xr:uid="{4100DBE7-DA92-446D-A227-0439A89202C1}"/>
    <cellStyle name="Total 19 12 3" xfId="29966" xr:uid="{C57FA527-D647-4A1E-9D3A-A31CDA20C3BC}"/>
    <cellStyle name="Total 19 13" xfId="29968" xr:uid="{A7646D3D-14E8-4D3D-AE16-7C31FF276B67}"/>
    <cellStyle name="Total 19 13 2" xfId="29969" xr:uid="{0025C8B5-278D-47DE-8BCA-F754EFD03DAA}"/>
    <cellStyle name="Total 19 14" xfId="29970" xr:uid="{F2DF8383-7C04-469A-8386-00858D490D61}"/>
    <cellStyle name="Total 19 15" xfId="29971" xr:uid="{E2301C00-38C4-4E6E-A4AE-61A70639E27B}"/>
    <cellStyle name="Total 19 16" xfId="29972" xr:uid="{473C6A67-ECAD-4738-8DB8-0968BA731F46}"/>
    <cellStyle name="Total 19 2" xfId="4212" xr:uid="{5241C3AC-171B-4A04-8F81-FEF0DBD95D8F}"/>
    <cellStyle name="Total 19 2 2" xfId="4213" xr:uid="{AB37FB5F-9CB9-49A6-A309-3979CFBC3786}"/>
    <cellStyle name="Total 19 2 2 2" xfId="29974" xr:uid="{C3AFCAAC-09C1-4261-A140-08D432FE29CA}"/>
    <cellStyle name="Total 19 2 2 2 2" xfId="29975" xr:uid="{11303B7D-8D8A-4F22-815B-921B9CEE537D}"/>
    <cellStyle name="Total 19 2 2 3" xfId="29976" xr:uid="{048E3CD6-7415-4B21-B305-3140A36BD51A}"/>
    <cellStyle name="Total 19 2 2 4" xfId="29973" xr:uid="{B2D71A77-DAE6-4E8B-A4EC-7308540480D2}"/>
    <cellStyle name="Total 19 2 3" xfId="29977" xr:uid="{2FEBF807-6A37-45F2-BDB6-4D34FAA5BBEE}"/>
    <cellStyle name="Total 19 2 3 2" xfId="29978" xr:uid="{02836C9B-4672-4CF5-B974-A127A72023D4}"/>
    <cellStyle name="Total 19 2 4" xfId="29979" xr:uid="{F3ED2CB0-028C-4752-A45E-1E8698DBA5A0}"/>
    <cellStyle name="Total 19 2 4 2" xfId="29980" xr:uid="{27D5AF28-593A-428A-A51F-ACD174919F49}"/>
    <cellStyle name="Total 19 2 5" xfId="29981" xr:uid="{A751AA0C-D00B-4D3E-9DD6-E449A10BF06E}"/>
    <cellStyle name="Total 19 2 5 2" xfId="29982" xr:uid="{CFBD0ACB-D0BF-4EFF-9B67-40F28EC6074D}"/>
    <cellStyle name="Total 19 2 6" xfId="29983" xr:uid="{1318A3D9-586E-4249-8CFE-FD2066835134}"/>
    <cellStyle name="Total 19 2 7" xfId="29984" xr:uid="{BCB97E73-CA7F-47D0-AADB-B03C6961C4D1}"/>
    <cellStyle name="Total 19 2 8" xfId="29985" xr:uid="{05B26BC6-68C9-46E2-8625-A77676084C1F}"/>
    <cellStyle name="Total 19 2 9" xfId="7820" xr:uid="{9D993B9F-9319-4114-8B3F-F649A4B0A787}"/>
    <cellStyle name="Total 19 3" xfId="4214" xr:uid="{07355442-E223-48F1-9A67-82C0A7B61F7B}"/>
    <cellStyle name="Total 19 3 2" xfId="4215" xr:uid="{244A9741-5672-49E2-A1D4-8CD71770378C}"/>
    <cellStyle name="Total 19 3 2 2" xfId="29987" xr:uid="{4083759E-B5E3-4866-839A-D0F27B737F03}"/>
    <cellStyle name="Total 19 3 2 2 2" xfId="29988" xr:uid="{0CFE565A-BCF3-467B-9925-BE7E2E91ECDA}"/>
    <cellStyle name="Total 19 3 2 3" xfId="29989" xr:uid="{E78F0681-D80A-4EA5-855C-16EFEA3243FD}"/>
    <cellStyle name="Total 19 3 2 4" xfId="29986" xr:uid="{CD4B849C-9496-40B0-AB56-E3256EA02576}"/>
    <cellStyle name="Total 19 3 3" xfId="29990" xr:uid="{4B789BEF-02EB-4C65-8E6D-4ECE5A37F3C1}"/>
    <cellStyle name="Total 19 3 3 2" xfId="29991" xr:uid="{2BCE3C0D-337E-4B35-862B-F48C4EB85226}"/>
    <cellStyle name="Total 19 3 4" xfId="29992" xr:uid="{CC4183DC-61B3-4A98-A0F7-219FB4748798}"/>
    <cellStyle name="Total 19 3 4 2" xfId="29993" xr:uid="{A623114B-C56D-4BE3-9985-B8141D66B4B6}"/>
    <cellStyle name="Total 19 3 5" xfId="29994" xr:uid="{4C25B910-9E92-4152-B833-9A73FA07DA3A}"/>
    <cellStyle name="Total 19 3 5 2" xfId="29995" xr:uid="{F4FBD8D7-1B7F-432B-B243-B99E53DCC105}"/>
    <cellStyle name="Total 19 3 6" xfId="29996" xr:uid="{1597B395-CBF2-463F-9943-13F87FB62B3B}"/>
    <cellStyle name="Total 19 3 7" xfId="29997" xr:uid="{EBF0B6EF-4932-4FAC-99B7-E52F58F67367}"/>
    <cellStyle name="Total 19 3 8" xfId="29998" xr:uid="{F65B7ED3-6CD1-47B0-8616-4610984F865D}"/>
    <cellStyle name="Total 19 3 9" xfId="7821" xr:uid="{632A40FD-6D0B-483E-AF2F-793D39969605}"/>
    <cellStyle name="Total 19 4" xfId="4216" xr:uid="{11637364-CCD5-4551-A8E1-A8F207EFE40D}"/>
    <cellStyle name="Total 19 4 2" xfId="4217" xr:uid="{C193369C-8E2E-4033-828D-A5D5073553D7}"/>
    <cellStyle name="Total 19 4 2 2" xfId="30000" xr:uid="{FE5CC951-8FA1-4CD7-AB83-A8576339ADB7}"/>
    <cellStyle name="Total 19 4 2 2 2" xfId="30001" xr:uid="{8A7180E2-2E55-4B76-BC57-B6A4C00E0D44}"/>
    <cellStyle name="Total 19 4 2 3" xfId="30002" xr:uid="{C527C30A-2F49-4389-9ACD-79AD2036B181}"/>
    <cellStyle name="Total 19 4 2 4" xfId="29999" xr:uid="{3C9DE6D9-F30C-41FB-A14A-78F7578366A0}"/>
    <cellStyle name="Total 19 4 3" xfId="30003" xr:uid="{8272C9F2-73C8-4A04-9AD9-1D4A29DF1A66}"/>
    <cellStyle name="Total 19 4 3 2" xfId="30004" xr:uid="{237E7779-CDFF-4AE5-8FAF-4254DAB597C3}"/>
    <cellStyle name="Total 19 4 4" xfId="30005" xr:uid="{238839EE-8CDE-47F3-9ECF-E24270A9985C}"/>
    <cellStyle name="Total 19 4 4 2" xfId="30006" xr:uid="{391568CB-4543-4091-A29F-A419A366ED41}"/>
    <cellStyle name="Total 19 4 5" xfId="30007" xr:uid="{12371B2A-9DB7-41CA-B9AA-2B100A732C7A}"/>
    <cellStyle name="Total 19 4 5 2" xfId="30008" xr:uid="{87B3E2D9-0DA5-4786-A3F0-E90B803092BF}"/>
    <cellStyle name="Total 19 4 6" xfId="30009" xr:uid="{40B5278F-1B7C-48AF-88DD-F2757F999899}"/>
    <cellStyle name="Total 19 4 7" xfId="30010" xr:uid="{E4265EEF-A471-44B9-B7C8-3834ECC1A427}"/>
    <cellStyle name="Total 19 4 8" xfId="30011" xr:uid="{4E45343D-36C2-48EB-A288-5E7234DE477C}"/>
    <cellStyle name="Total 19 4 9" xfId="7822" xr:uid="{052E2BAF-C326-498B-99A4-69E16EFD69B9}"/>
    <cellStyle name="Total 19 5" xfId="4218" xr:uid="{E03CECBC-B345-4933-BFC4-0B83C8271C6C}"/>
    <cellStyle name="Total 19 5 2" xfId="4219" xr:uid="{96E60407-360F-462C-B3E0-1AF4F4C9960A}"/>
    <cellStyle name="Total 19 5 2 2" xfId="30013" xr:uid="{478EE1C1-1BF4-4E00-84D9-910298151698}"/>
    <cellStyle name="Total 19 5 2 2 2" xfId="30014" xr:uid="{8604A21B-FCA9-4D2C-9140-34F8FB453418}"/>
    <cellStyle name="Total 19 5 2 3" xfId="30015" xr:uid="{0CD93EAE-FFCA-443C-B885-C49689578773}"/>
    <cellStyle name="Total 19 5 2 4" xfId="30012" xr:uid="{83AE5929-B4CE-4CB0-84E2-F938A3A4AC3C}"/>
    <cellStyle name="Total 19 5 3" xfId="30016" xr:uid="{7DF623B0-D813-4230-92EC-3021E50740B2}"/>
    <cellStyle name="Total 19 5 3 2" xfId="30017" xr:uid="{8CB21CCE-03CB-471A-9B8E-DD58F0DC3470}"/>
    <cellStyle name="Total 19 5 4" xfId="30018" xr:uid="{6EEA158A-CDB4-49D0-BDDF-9D07FB7B03FD}"/>
    <cellStyle name="Total 19 5 4 2" xfId="30019" xr:uid="{15B5D6BF-7BB7-47E4-9AEE-34EFE3487DBE}"/>
    <cellStyle name="Total 19 5 5" xfId="30020" xr:uid="{C589D4DA-9041-4A4E-97B0-6126753A13DC}"/>
    <cellStyle name="Total 19 5 5 2" xfId="30021" xr:uid="{CB0FB312-2ABB-4980-AA07-3E2519350393}"/>
    <cellStyle name="Total 19 5 6" xfId="30022" xr:uid="{92886922-B2EC-43B6-BE4D-37336AA2A852}"/>
    <cellStyle name="Total 19 5 7" xfId="30023" xr:uid="{50EE0C6D-B5F3-479F-8790-9E88B182BD2E}"/>
    <cellStyle name="Total 19 5 8" xfId="30024" xr:uid="{87DFE652-503C-46D0-A140-3F5443BD32B7}"/>
    <cellStyle name="Total 19 5 9" xfId="7823" xr:uid="{E4186DE9-6FBE-417F-BA0E-1A53737E0243}"/>
    <cellStyle name="Total 19 6" xfId="4220" xr:uid="{02A2CA54-EF2A-4BB4-9D25-99F749D4E955}"/>
    <cellStyle name="Total 19 6 2" xfId="4221" xr:uid="{35B8EB07-2BEA-4562-AB24-15A516189CF1}"/>
    <cellStyle name="Total 19 6 2 2" xfId="30026" xr:uid="{70559F24-4ECD-4095-B8B3-32A23EB70724}"/>
    <cellStyle name="Total 19 6 2 2 2" xfId="30027" xr:uid="{8AE2F747-BC18-42B5-A2A2-42CF1CF9CBB0}"/>
    <cellStyle name="Total 19 6 2 3" xfId="30028" xr:uid="{DB80AEFB-8B93-452F-97B4-5D993D96B1BB}"/>
    <cellStyle name="Total 19 6 2 4" xfId="30025" xr:uid="{3693C11B-F663-4F75-BEA7-69A9DE2A44B4}"/>
    <cellStyle name="Total 19 6 3" xfId="30029" xr:uid="{246D347D-EDB6-46B8-9560-2AD0DB26B359}"/>
    <cellStyle name="Total 19 6 3 2" xfId="30030" xr:uid="{836B6B7D-C062-47F6-9711-1FCE5FD11C4E}"/>
    <cellStyle name="Total 19 6 4" xfId="30031" xr:uid="{97805208-EC28-41A4-B5E3-C2AB749AB692}"/>
    <cellStyle name="Total 19 6 4 2" xfId="30032" xr:uid="{1713059B-BFA4-4BBD-B419-69DF69996852}"/>
    <cellStyle name="Total 19 6 5" xfId="30033" xr:uid="{E0524283-713F-4108-B6C0-AAFF8AFB1EEE}"/>
    <cellStyle name="Total 19 6 5 2" xfId="30034" xr:uid="{63078E0C-D096-427F-B358-762E6D678516}"/>
    <cellStyle name="Total 19 6 6" xfId="30035" xr:uid="{AB9B02C8-A7EF-40CE-8F8C-7F9BAF43233B}"/>
    <cellStyle name="Total 19 6 7" xfId="30036" xr:uid="{8D9ADD46-BB43-47AB-8503-05E4D6010214}"/>
    <cellStyle name="Total 19 6 8" xfId="30037" xr:uid="{2E039EC2-2273-429A-8F68-62E232CCB1A0}"/>
    <cellStyle name="Total 19 6 9" xfId="7824" xr:uid="{B5D4588B-A0CF-453E-B203-C7C9AFA94A83}"/>
    <cellStyle name="Total 19 7" xfId="4222" xr:uid="{329ECB9B-EC27-4880-9284-EAC35BF47B16}"/>
    <cellStyle name="Total 19 7 2" xfId="4223" xr:uid="{36C0BAE9-363A-418D-8E8B-A11CCA0E4CE7}"/>
    <cellStyle name="Total 19 7 2 2" xfId="30039" xr:uid="{294DC38E-8351-4288-B8DF-36226C344AC7}"/>
    <cellStyle name="Total 19 7 2 2 2" xfId="30040" xr:uid="{D4C1CD36-4541-40F3-92A7-41BC0A50FF2A}"/>
    <cellStyle name="Total 19 7 2 3" xfId="30041" xr:uid="{286585DE-BD42-45E6-9C16-BDECAAE86F44}"/>
    <cellStyle name="Total 19 7 2 4" xfId="30038" xr:uid="{E83A422D-3136-4CB2-84BC-CF0F1DF68035}"/>
    <cellStyle name="Total 19 7 3" xfId="30042" xr:uid="{B7A9B274-38ED-41E5-9F31-898970C192AD}"/>
    <cellStyle name="Total 19 7 3 2" xfId="30043" xr:uid="{4E2C900A-5F88-41D1-B31D-595C5BC4E435}"/>
    <cellStyle name="Total 19 7 4" xfId="30044" xr:uid="{ABDE4333-9841-496E-A3C4-0322B057B930}"/>
    <cellStyle name="Total 19 7 4 2" xfId="30045" xr:uid="{A097C483-3F13-4EF2-B38C-E4B0EB06D454}"/>
    <cellStyle name="Total 19 7 5" xfId="30046" xr:uid="{16E74AC5-516F-4CC9-BC9C-82F9DF7CADD6}"/>
    <cellStyle name="Total 19 7 5 2" xfId="30047" xr:uid="{464307DE-86C2-4455-8363-CD86651A11FF}"/>
    <cellStyle name="Total 19 7 6" xfId="30048" xr:uid="{F3790D71-5746-4751-A090-F51636DDDB07}"/>
    <cellStyle name="Total 19 7 7" xfId="30049" xr:uid="{3C076886-C189-4430-B2F1-7028BE2C4073}"/>
    <cellStyle name="Total 19 7 8" xfId="30050" xr:uid="{4037C85F-6ED8-4520-B648-C71C2832C308}"/>
    <cellStyle name="Total 19 7 9" xfId="7825" xr:uid="{489EB6C4-A9B7-4820-A80A-F7892D4FB40A}"/>
    <cellStyle name="Total 19 8" xfId="4224" xr:uid="{10E23E9B-D9F4-4DE3-BAC6-B4D269ABA8D7}"/>
    <cellStyle name="Total 19 8 2" xfId="30052" xr:uid="{BF9FCFF1-30B7-46F3-AF42-0B438AB690EB}"/>
    <cellStyle name="Total 19 8 2 2" xfId="30053" xr:uid="{EC1B6D58-5B84-4CB4-886B-29AEBA5FF18D}"/>
    <cellStyle name="Total 19 8 2 2 2" xfId="30054" xr:uid="{9337B76F-DA6A-4BF7-8FFC-524EB2808A9F}"/>
    <cellStyle name="Total 19 8 2 3" xfId="30055" xr:uid="{7FA67E6C-690B-4230-9FC6-C43260988DDC}"/>
    <cellStyle name="Total 19 8 3" xfId="30056" xr:uid="{B0EF9D79-242E-4D0F-B205-6265FC710F84}"/>
    <cellStyle name="Total 19 8 3 2" xfId="30057" xr:uid="{AF29D77A-21C7-478E-9EDD-55EF3D0D1EF4}"/>
    <cellStyle name="Total 19 8 4" xfId="30058" xr:uid="{F7F8046D-75FD-441C-BB93-7C5A10B6AA35}"/>
    <cellStyle name="Total 19 8 5" xfId="30051" xr:uid="{189775E8-598D-46F6-8489-345E68EDD36A}"/>
    <cellStyle name="Total 19 9" xfId="5504" xr:uid="{FEB19950-2FD6-4D6D-91BD-99A69B38E7BB}"/>
    <cellStyle name="Total 19 9 2" xfId="30060" xr:uid="{686E0966-4420-45D7-A53D-41CDF35454B7}"/>
    <cellStyle name="Total 19 9 2 2" xfId="30061" xr:uid="{6D9F036D-92F4-4B5A-AF2E-2ABF422B852E}"/>
    <cellStyle name="Total 19 9 3" xfId="30062" xr:uid="{A2471C07-8922-4081-A2E2-AD88AB7AFD8A}"/>
    <cellStyle name="Total 19 9 4" xfId="30059" xr:uid="{67A9B6EA-A74F-453C-9652-472D0A30429E}"/>
    <cellStyle name="Total 2" xfId="4225" xr:uid="{B606DECC-F35A-4932-9CFB-CEE85E2D1A87}"/>
    <cellStyle name="Total 2 10" xfId="5377" xr:uid="{D2BF7D4B-1BE6-4F55-AF12-AB3E633A6495}"/>
    <cellStyle name="Total 2 10 2" xfId="30064" xr:uid="{F831E5A9-1C85-4474-838B-628C1D27611C}"/>
    <cellStyle name="Total 2 10 2 2" xfId="30065" xr:uid="{B9976161-4868-4E71-8959-F57272044910}"/>
    <cellStyle name="Total 2 10 2 2 2" xfId="30066" xr:uid="{9F9B3FB6-255E-4152-B77C-1F463B4C2A41}"/>
    <cellStyle name="Total 2 10 2 3" xfId="30067" xr:uid="{80B96C67-450E-4117-884A-E4CB4B1654CA}"/>
    <cellStyle name="Total 2 10 3" xfId="30068" xr:uid="{FC1DF665-E012-44C6-A3F0-03EB2328155D}"/>
    <cellStyle name="Total 2 10 3 2" xfId="30069" xr:uid="{023ECCA4-3626-4398-B909-8642CC8026D3}"/>
    <cellStyle name="Total 2 10 4" xfId="30070" xr:uid="{ECCB5C85-0AA5-462B-9256-03A9F90776EB}"/>
    <cellStyle name="Total 2 10 5" xfId="30063" xr:uid="{F2B734AC-B12B-4780-B0B4-3DA26754DC7D}"/>
    <cellStyle name="Total 2 11" xfId="5384" xr:uid="{A35CA44A-5288-48DB-941D-64E5B5185418}"/>
    <cellStyle name="Total 2 11 2" xfId="30072" xr:uid="{DF4E8988-2CB2-4100-89B6-7BEFA16C4302}"/>
    <cellStyle name="Total 2 11 2 2" xfId="30073" xr:uid="{20E26620-C1B9-49AD-8093-0A1A01B6016F}"/>
    <cellStyle name="Total 2 11 3" xfId="30074" xr:uid="{79723388-9B3C-4F5D-BDD4-E02236B7E82E}"/>
    <cellStyle name="Total 2 11 4" xfId="30071" xr:uid="{C1D72C30-5A5B-4D6E-B971-A02C717A3D69}"/>
    <cellStyle name="Total 2 12" xfId="5847" xr:uid="{A94CE56F-BA72-4AC5-986A-5FEE0D30B79B}"/>
    <cellStyle name="Total 2 12 2" xfId="30076" xr:uid="{3F267CA6-9B7C-4EE7-A1EB-B4503EC3562C}"/>
    <cellStyle name="Total 2 12 3" xfId="30075" xr:uid="{6E397188-856A-443A-AAA0-EF18677554E2}"/>
    <cellStyle name="Total 2 13" xfId="5767" xr:uid="{2EDDFCD4-8717-4E1F-9A68-F67B7D6CC0DB}"/>
    <cellStyle name="Total 2 13 2" xfId="30078" xr:uid="{4C46CCB7-476B-401D-B30A-8B3D71E44AA2}"/>
    <cellStyle name="Total 2 13 2 2" xfId="30079" xr:uid="{CA9BB308-71C3-48A9-8C27-D1D4BC783DEA}"/>
    <cellStyle name="Total 2 13 3" xfId="30080" xr:uid="{3DB2AE07-5C8C-4600-8171-E006888AB932}"/>
    <cellStyle name="Total 2 13 4" xfId="30081" xr:uid="{5CA5491B-1B93-4F87-8D23-6CD099BC1518}"/>
    <cellStyle name="Total 2 13 5" xfId="30077" xr:uid="{B7AFDEDD-F9F1-407E-99F1-F3D67CE117FF}"/>
    <cellStyle name="Total 2 14" xfId="5779" xr:uid="{8F018C22-571D-43A2-B8C8-E002A5CA478A}"/>
    <cellStyle name="Total 2 14 2" xfId="30083" xr:uid="{B884E3A5-BE66-4B1D-9CB0-2D85EDCE52B8}"/>
    <cellStyle name="Total 2 14 2 2" xfId="30084" xr:uid="{E3FDF2A8-9F8B-4F2F-90E7-D05DE88F66D8}"/>
    <cellStyle name="Total 2 14 3" xfId="30085" xr:uid="{87CDC6FF-D6A8-46C9-BF1F-A05FE1FB6D2C}"/>
    <cellStyle name="Total 2 14 4" xfId="30086" xr:uid="{CD9D661F-9B58-4892-84FC-503FEF075C05}"/>
    <cellStyle name="Total 2 14 5" xfId="30082" xr:uid="{BC3F7694-B027-47F9-AC89-5742344EAB32}"/>
    <cellStyle name="Total 2 15" xfId="5753" xr:uid="{96C26567-2943-4641-8292-E5C1DC43D9B6}"/>
    <cellStyle name="Total 2 15 2" xfId="30087" xr:uid="{92D4021B-FA00-43E4-B512-1823C6CC302A}"/>
    <cellStyle name="Total 2 16" xfId="5905" xr:uid="{83A61060-3D45-4E60-B6A1-2DDE5FD3CE4C}"/>
    <cellStyle name="Total 2 17" xfId="30088" xr:uid="{9425E993-3560-4D0B-9788-D21621112253}"/>
    <cellStyle name="Total 2 2" xfId="4226" xr:uid="{CC6E0CE3-559B-42EE-9F80-1D2475400DAA}"/>
    <cellStyle name="Total 2 2 2" xfId="4227" xr:uid="{2668FE0D-D0D1-4CA8-8E7D-CDE86B3AD1A9}"/>
    <cellStyle name="Total 2 2 2 2" xfId="30090" xr:uid="{F2761714-7E95-41B8-B43F-0FC106F91896}"/>
    <cellStyle name="Total 2 2 2 2 2" xfId="30091" xr:uid="{B1AC82DB-CCA6-4490-8871-16BBEFF9DB64}"/>
    <cellStyle name="Total 2 2 2 3" xfId="30092" xr:uid="{5632C4D1-8F47-4BBD-B374-A0C80DA9EE04}"/>
    <cellStyle name="Total 2 2 2 4" xfId="30089" xr:uid="{DDED9B6F-9418-4963-837D-827ECB4EC32F}"/>
    <cellStyle name="Total 2 2 3" xfId="30093" xr:uid="{BD22B685-700E-44EE-AE9B-FA6AC58643E7}"/>
    <cellStyle name="Total 2 2 3 2" xfId="30094" xr:uid="{63052800-CA77-4ED8-BED1-6356CEADCD04}"/>
    <cellStyle name="Total 2 2 4" xfId="30095" xr:uid="{2B2BE205-DC3A-480A-9041-7CB670122E63}"/>
    <cellStyle name="Total 2 2 4 2" xfId="30096" xr:uid="{ECD94196-786F-4E3F-A4D5-AD38F7FFE854}"/>
    <cellStyle name="Total 2 2 5" xfId="30097" xr:uid="{E5320FEC-9F56-4E27-9C96-80626B11A633}"/>
    <cellStyle name="Total 2 2 5 2" xfId="30098" xr:uid="{BD12FBFD-38DD-4B7B-8630-030D6388FFDE}"/>
    <cellStyle name="Total 2 2 6" xfId="30099" xr:uid="{68DCB044-4329-4F61-88E3-BC1010B54A27}"/>
    <cellStyle name="Total 2 2 7" xfId="30100" xr:uid="{9A1D304D-41D1-4FEA-9797-C9D7F105A2BD}"/>
    <cellStyle name="Total 2 2 8" xfId="30101" xr:uid="{AC538BE8-7888-4595-B3E0-2348BAFB466C}"/>
    <cellStyle name="Total 2 2 9" xfId="7826" xr:uid="{E90F6B0D-B758-47E8-BC46-16DFF61EF367}"/>
    <cellStyle name="Total 2 3" xfId="4228" xr:uid="{BFAD3B2F-B3E0-4E38-96BD-8705BBA27958}"/>
    <cellStyle name="Total 2 3 2" xfId="4229" xr:uid="{B5D8706E-CE8E-4011-A474-F76E7D61769F}"/>
    <cellStyle name="Total 2 3 2 2" xfId="30103" xr:uid="{AA5E67CA-E765-4A30-BDE4-F5BE4F57D1C2}"/>
    <cellStyle name="Total 2 3 2 2 2" xfId="30104" xr:uid="{7F9B9322-C40E-4F8A-985E-3BAADC688397}"/>
    <cellStyle name="Total 2 3 2 3" xfId="30105" xr:uid="{064AC804-C36B-48EB-B8DF-4CB680A82610}"/>
    <cellStyle name="Total 2 3 2 4" xfId="30102" xr:uid="{A6DCB534-8944-4ACD-BA30-513D3716365E}"/>
    <cellStyle name="Total 2 3 3" xfId="30106" xr:uid="{8C93AAB6-7CBA-41B7-BD05-643F5E691E81}"/>
    <cellStyle name="Total 2 3 3 2" xfId="30107" xr:uid="{74686365-0683-4CD1-AD26-EFEE02ABE2D2}"/>
    <cellStyle name="Total 2 3 4" xfId="30108" xr:uid="{4F4D6B49-94F1-4ACB-8BC6-E8A6C1DEFC78}"/>
    <cellStyle name="Total 2 3 4 2" xfId="30109" xr:uid="{D738F972-8613-4876-A299-7713C9A6B81D}"/>
    <cellStyle name="Total 2 3 5" xfId="30110" xr:uid="{E81FBE74-C7D8-43B1-AD6D-EFA527C5C6FC}"/>
    <cellStyle name="Total 2 3 5 2" xfId="30111" xr:uid="{D18F314A-1803-4CD6-80B4-7DA36B9FFCC0}"/>
    <cellStyle name="Total 2 3 6" xfId="30112" xr:uid="{6E2C218C-DD77-44EE-85E5-E7A58CEFAF1E}"/>
    <cellStyle name="Total 2 3 7" xfId="30113" xr:uid="{F94537A3-0CBB-43BF-A617-3E29A9B8D62D}"/>
    <cellStyle name="Total 2 3 8" xfId="30114" xr:uid="{2538B5E9-C8D5-4B93-B0D5-F47500DB0B4D}"/>
    <cellStyle name="Total 2 3 9" xfId="7827" xr:uid="{38BDB7C5-4568-40CE-B7F7-D372F84B2646}"/>
    <cellStyle name="Total 2 4" xfId="4230" xr:uid="{C30C5B4E-BA6D-4BB1-84AA-3E0B39C04A9D}"/>
    <cellStyle name="Total 2 4 2" xfId="4231" xr:uid="{3E201730-4171-4051-8689-105076AD9456}"/>
    <cellStyle name="Total 2 4 2 2" xfId="30116" xr:uid="{EDE5EF22-EC18-4349-A63B-9531E57CC090}"/>
    <cellStyle name="Total 2 4 2 2 2" xfId="30117" xr:uid="{EB354FAA-4DFE-4B83-854A-EBA8C7EEC368}"/>
    <cellStyle name="Total 2 4 2 3" xfId="30118" xr:uid="{BEABC9A7-B5E7-4083-B114-B8DE77477C37}"/>
    <cellStyle name="Total 2 4 2 4" xfId="30115" xr:uid="{E7D0A045-D613-465E-9AFD-4E16E1DC5A71}"/>
    <cellStyle name="Total 2 4 3" xfId="30119" xr:uid="{05A8BF4D-634A-48C7-8506-9E37763632E2}"/>
    <cellStyle name="Total 2 4 3 2" xfId="30120" xr:uid="{551CD02E-D51F-4C92-9E0A-BC6226AA8D48}"/>
    <cellStyle name="Total 2 4 4" xfId="30121" xr:uid="{E8267053-33FD-4181-9677-1F8E7C49AE66}"/>
    <cellStyle name="Total 2 4 4 2" xfId="30122" xr:uid="{1F93A9CA-3D42-4664-8386-322228FD5B0A}"/>
    <cellStyle name="Total 2 4 5" xfId="30123" xr:uid="{FB81C381-300E-4A8D-8B34-4474D6961D83}"/>
    <cellStyle name="Total 2 4 5 2" xfId="30124" xr:uid="{0D8EF7BD-0F1D-43BC-BAA5-EBAA6B31A1A5}"/>
    <cellStyle name="Total 2 4 6" xfId="30125" xr:uid="{BE14C45A-7844-45B2-BB1D-88DD43DE8216}"/>
    <cellStyle name="Total 2 4 7" xfId="30126" xr:uid="{3BA74EF3-A7DE-48B0-984D-303B72D4E2CB}"/>
    <cellStyle name="Total 2 4 8" xfId="30127" xr:uid="{5D141781-20BB-488C-9326-864D75885BF5}"/>
    <cellStyle name="Total 2 4 9" xfId="7828" xr:uid="{4FB09075-62F8-4F50-B05B-3E93218E6B7E}"/>
    <cellStyle name="Total 2 5" xfId="4232" xr:uid="{6EA16DA5-A24E-4704-8DF8-23F979520ECE}"/>
    <cellStyle name="Total 2 5 2" xfId="4233" xr:uid="{01126AFB-8993-4445-AD59-98BA276EEFCC}"/>
    <cellStyle name="Total 2 5 2 2" xfId="30129" xr:uid="{4F545385-66A5-4FAE-8C71-D9BB8D465804}"/>
    <cellStyle name="Total 2 5 2 2 2" xfId="30130" xr:uid="{3D3CE1D5-FFFD-4DD7-99F9-87B0DB9E7834}"/>
    <cellStyle name="Total 2 5 2 3" xfId="30131" xr:uid="{DE141B89-4CAD-48BC-8A05-8CBC0C704305}"/>
    <cellStyle name="Total 2 5 2 4" xfId="30128" xr:uid="{513EB697-4E35-40C4-A3F7-107B7AF1987C}"/>
    <cellStyle name="Total 2 5 3" xfId="30132" xr:uid="{099C951E-4B7B-4FA2-9177-937F02452EB1}"/>
    <cellStyle name="Total 2 5 3 2" xfId="30133" xr:uid="{BACA33DF-4EA2-43A1-8CD8-4EDD0CE1AD24}"/>
    <cellStyle name="Total 2 5 4" xfId="30134" xr:uid="{5A609135-F08A-4E37-A7CB-2781C7405FEE}"/>
    <cellStyle name="Total 2 5 4 2" xfId="30135" xr:uid="{53369549-955F-4611-97AB-438667CCBB64}"/>
    <cellStyle name="Total 2 5 5" xfId="30136" xr:uid="{AFAB78BE-47E9-48FD-8082-940301839E8F}"/>
    <cellStyle name="Total 2 5 5 2" xfId="30137" xr:uid="{42C78A9B-8EBC-42CB-8E0D-67F05EDF37FC}"/>
    <cellStyle name="Total 2 5 6" xfId="30138" xr:uid="{0718E09A-9D03-43FC-BCCA-34FC04A422B6}"/>
    <cellStyle name="Total 2 5 7" xfId="30139" xr:uid="{8AAFD14D-2EF4-49CA-841A-6F80ADFABD4F}"/>
    <cellStyle name="Total 2 5 8" xfId="30140" xr:uid="{1858D4D3-B5F7-41DD-B9AC-0EFFB3AA5AD6}"/>
    <cellStyle name="Total 2 5 9" xfId="7829" xr:uid="{CFB72C9D-1E7D-470A-AF11-AAE3AC088935}"/>
    <cellStyle name="Total 2 6" xfId="4234" xr:uid="{11C46C64-7FE8-487E-A536-CDC79C5CB42F}"/>
    <cellStyle name="Total 2 6 2" xfId="4235" xr:uid="{86A36E4F-51EB-4353-9CC9-205A60053257}"/>
    <cellStyle name="Total 2 6 2 2" xfId="30142" xr:uid="{86A12CF1-56CE-4CD9-B2DF-51EC5567DD74}"/>
    <cellStyle name="Total 2 6 2 2 2" xfId="30143" xr:uid="{94CFB457-8B48-4D28-84B7-654FAE2CE0BB}"/>
    <cellStyle name="Total 2 6 2 3" xfId="30144" xr:uid="{F6940C24-519E-4AD3-A286-A2012F36B1B8}"/>
    <cellStyle name="Total 2 6 2 4" xfId="30141" xr:uid="{D062343B-B99A-4405-9D6D-565D4A73D17A}"/>
    <cellStyle name="Total 2 6 3" xfId="30145" xr:uid="{9602CED2-9DA5-4776-ADF3-7025D3F3175E}"/>
    <cellStyle name="Total 2 6 3 2" xfId="30146" xr:uid="{CD9F246D-A86A-4D41-ACC9-701AA435B219}"/>
    <cellStyle name="Total 2 6 4" xfId="30147" xr:uid="{2202ACBA-64F7-4D8C-A414-7A588EE141E2}"/>
    <cellStyle name="Total 2 6 4 2" xfId="30148" xr:uid="{2EDD699B-1343-4B72-97E7-59D62C611655}"/>
    <cellStyle name="Total 2 6 5" xfId="30149" xr:uid="{5F8CCF5D-B1F6-49BB-BB81-1699484E38DB}"/>
    <cellStyle name="Total 2 6 5 2" xfId="30150" xr:uid="{BF7901A6-B3AF-4F4A-8100-989519CA5417}"/>
    <cellStyle name="Total 2 6 6" xfId="30151" xr:uid="{6F930645-446D-44B8-A3BA-FCD2A169E869}"/>
    <cellStyle name="Total 2 6 7" xfId="30152" xr:uid="{C94AD0CB-517C-41B5-A8F1-B205F47C8820}"/>
    <cellStyle name="Total 2 6 8" xfId="30153" xr:uid="{0004F5F1-C0BC-4EE4-AA39-B2087201B3E9}"/>
    <cellStyle name="Total 2 6 9" xfId="7830" xr:uid="{8B3701FA-1ADB-4CB8-AA78-6E1DAEF8B2CC}"/>
    <cellStyle name="Total 2 7" xfId="4236" xr:uid="{D6032615-D191-4158-9F1B-1D7F263A092C}"/>
    <cellStyle name="Total 2 7 2" xfId="4237" xr:uid="{3FFBEFA1-994F-4825-82C5-5A0787813ECD}"/>
    <cellStyle name="Total 2 7 2 2" xfId="30155" xr:uid="{45BD6D3F-0917-434D-8B56-781BE90F11CA}"/>
    <cellStyle name="Total 2 7 2 2 2" xfId="30156" xr:uid="{18182C7D-DD8C-4AF2-A678-72F7BF988D6C}"/>
    <cellStyle name="Total 2 7 2 3" xfId="30157" xr:uid="{94056905-1140-48D1-BCC7-94C26FFFCFB2}"/>
    <cellStyle name="Total 2 7 2 4" xfId="30154" xr:uid="{668FA175-7750-40EE-98AF-7A1823A37E62}"/>
    <cellStyle name="Total 2 7 3" xfId="30158" xr:uid="{0F76559A-4F30-46B7-A0B3-601217398C7F}"/>
    <cellStyle name="Total 2 7 3 2" xfId="30159" xr:uid="{5AEF6D5B-1B9D-4EF2-B1A1-C82D4774A8EF}"/>
    <cellStyle name="Total 2 7 4" xfId="30160" xr:uid="{D22B1D1E-E458-4A39-ABEB-02C1C234FF73}"/>
    <cellStyle name="Total 2 7 4 2" xfId="30161" xr:uid="{DF41032D-4AB7-440A-9DAE-9C0A52D9E5A0}"/>
    <cellStyle name="Total 2 7 5" xfId="30162" xr:uid="{D2E3DDD9-B068-4D79-84BE-8962E1DB8097}"/>
    <cellStyle name="Total 2 7 5 2" xfId="30163" xr:uid="{1616ED96-7F22-43C2-A65D-16570538891E}"/>
    <cellStyle name="Total 2 7 6" xfId="30164" xr:uid="{0870A092-5064-4D73-B7BC-10D8DBFE0A8F}"/>
    <cellStyle name="Total 2 7 7" xfId="30165" xr:uid="{BDB3C298-3950-4035-89C3-39580266914B}"/>
    <cellStyle name="Total 2 7 8" xfId="30166" xr:uid="{964A0D0A-37ED-480A-A30B-5AABEB97AC3F}"/>
    <cellStyle name="Total 2 7 9" xfId="7831" xr:uid="{107747D5-C1A7-4B19-B557-B817AEE99B33}"/>
    <cellStyle name="Total 2 8" xfId="4238" xr:uid="{320F72EC-2C2B-4C2B-B85F-2161F7786546}"/>
    <cellStyle name="Total 2 8 2" xfId="30168" xr:uid="{A3882F78-B3CC-4238-A01B-E9127B3DF13C}"/>
    <cellStyle name="Total 2 8 2 2" xfId="30169" xr:uid="{5013523E-6FD7-47A5-A4D3-4E72F56F0C37}"/>
    <cellStyle name="Total 2 8 2 2 2" xfId="30170" xr:uid="{11C74031-BD67-42D9-A2EC-7FA8AFB6A7BD}"/>
    <cellStyle name="Total 2 8 2 3" xfId="30171" xr:uid="{E5333F3E-6185-4607-89BA-A70FB9942575}"/>
    <cellStyle name="Total 2 8 3" xfId="30172" xr:uid="{44E2E40C-43CD-4AF1-89A5-C534CEB71988}"/>
    <cellStyle name="Total 2 8 3 2" xfId="30173" xr:uid="{6F4344FF-8406-4FAD-AAC5-D60627CE4FE5}"/>
    <cellStyle name="Total 2 8 4" xfId="30174" xr:uid="{F8DBFB2B-7FA9-494C-9945-624CC212385A}"/>
    <cellStyle name="Total 2 8 5" xfId="30167" xr:uid="{0F224F57-EF69-45F2-943F-DF63DDCF71EE}"/>
    <cellStyle name="Total 2 9" xfId="5207" xr:uid="{CB313FF0-49D5-4A51-991C-8ECF14B63251}"/>
    <cellStyle name="Total 2 9 2" xfId="30176" xr:uid="{B045B9BC-05A7-4AD1-993F-7A2EAB421CC5}"/>
    <cellStyle name="Total 2 9 2 2" xfId="30177" xr:uid="{6FB15429-4BBD-416A-AFBE-E62E373F13CF}"/>
    <cellStyle name="Total 2 9 3" xfId="30178" xr:uid="{4E77E67B-2C58-459D-AE69-A2AAF6232FF8}"/>
    <cellStyle name="Total 2 9 4" xfId="30175" xr:uid="{960084B7-74DC-4FBF-9AEA-EFB6276BE544}"/>
    <cellStyle name="Total 20" xfId="4239" xr:uid="{871F95F3-75FE-4DCA-9EE1-0CCFD50291CD}"/>
    <cellStyle name="Total 20 10" xfId="5694" xr:uid="{3EDF7072-E49C-41E2-A5AF-48EE49B6D00E}"/>
    <cellStyle name="Total 20 10 2" xfId="30180" xr:uid="{BECB3B11-B984-4118-8B1F-6B7A8C3EACEA}"/>
    <cellStyle name="Total 20 10 2 2" xfId="30181" xr:uid="{6704C2B3-0A02-4438-910E-60D572693D56}"/>
    <cellStyle name="Total 20 10 2 2 2" xfId="30182" xr:uid="{15D69402-98E7-42ED-804A-0843D8B1DD62}"/>
    <cellStyle name="Total 20 10 2 3" xfId="30183" xr:uid="{29A8E5F0-2529-4ED4-94A5-A94D399A9B14}"/>
    <cellStyle name="Total 20 10 3" xfId="30184" xr:uid="{16C925DE-8DFB-4268-A6D3-AFBAE9454B5C}"/>
    <cellStyle name="Total 20 10 3 2" xfId="30185" xr:uid="{AE96EE03-467D-462B-AD87-2CBB1C22B270}"/>
    <cellStyle name="Total 20 10 4" xfId="30186" xr:uid="{784892E8-7E8E-40DC-B211-D5AFFE3B6F99}"/>
    <cellStyle name="Total 20 10 5" xfId="30179" xr:uid="{3D83DFE1-A778-440A-9200-C33AE62BC707}"/>
    <cellStyle name="Total 20 11" xfId="6083" xr:uid="{A92FE184-45CE-4C13-9230-69704C6D7624}"/>
    <cellStyle name="Total 20 11 2" xfId="30188" xr:uid="{B1355C52-CE58-4D85-B099-E5C5D15E0172}"/>
    <cellStyle name="Total 20 11 3" xfId="30187" xr:uid="{A66BB51E-CCEB-42B8-8DB2-847134EF9ED5}"/>
    <cellStyle name="Total 20 12" xfId="6258" xr:uid="{0DF43DD8-B017-46D3-86F2-79F4FF8FE815}"/>
    <cellStyle name="Total 20 12 2" xfId="30190" xr:uid="{023F2635-F49D-4044-B23C-9BBD60979B04}"/>
    <cellStyle name="Total 20 12 3" xfId="30189" xr:uid="{1B6AF870-4AC7-4457-BEE4-C9D196F43049}"/>
    <cellStyle name="Total 20 13" xfId="30191" xr:uid="{5F9425EC-E581-4193-9536-334F2D335E52}"/>
    <cellStyle name="Total 20 13 2" xfId="30192" xr:uid="{17A7C4AF-837A-40A9-9455-3D429769B206}"/>
    <cellStyle name="Total 20 14" xfId="30193" xr:uid="{C1356934-6D70-42C2-A76E-7FE1563DEF43}"/>
    <cellStyle name="Total 20 15" xfId="30194" xr:uid="{700A4A1A-2E9F-48EE-B29C-1A0AD2C704CF}"/>
    <cellStyle name="Total 20 16" xfId="30195" xr:uid="{42AE0860-1601-4C73-A9FB-A205D68D2CE9}"/>
    <cellStyle name="Total 20 2" xfId="4240" xr:uid="{8D36437E-2727-47CB-A7EB-1B7501F73984}"/>
    <cellStyle name="Total 20 2 2" xfId="4241" xr:uid="{FBA4618A-F309-494F-B0FF-78C12E62A4AE}"/>
    <cellStyle name="Total 20 2 2 2" xfId="30197" xr:uid="{F6C61370-3FD9-462C-BBC1-B3129CEB7B0B}"/>
    <cellStyle name="Total 20 2 2 2 2" xfId="30198" xr:uid="{90A42542-A7E8-4BE1-9F69-5274B6CDB828}"/>
    <cellStyle name="Total 20 2 2 3" xfId="30199" xr:uid="{D01569EA-7F0D-4372-B6AC-424F15F30C18}"/>
    <cellStyle name="Total 20 2 2 4" xfId="30196" xr:uid="{08EE576A-6EF9-4A56-BD74-B35A4787E095}"/>
    <cellStyle name="Total 20 2 3" xfId="30200" xr:uid="{2E301273-A11B-4213-89DA-E20155FE2133}"/>
    <cellStyle name="Total 20 2 3 2" xfId="30201" xr:uid="{8851F19C-710C-43C0-9881-BC3894013415}"/>
    <cellStyle name="Total 20 2 4" xfId="30202" xr:uid="{C6EEC213-703E-401A-AE31-35EEDDF74A6F}"/>
    <cellStyle name="Total 20 2 4 2" xfId="30203" xr:uid="{36AE46F8-21C5-4C13-A5C9-2C3D204E5C31}"/>
    <cellStyle name="Total 20 2 5" xfId="30204" xr:uid="{7EF95219-9232-41F9-A9FC-BFECD2547334}"/>
    <cellStyle name="Total 20 2 5 2" xfId="30205" xr:uid="{8A35AD2F-C79D-4612-9A58-B7958F0D9A34}"/>
    <cellStyle name="Total 20 2 6" xfId="30206" xr:uid="{3213E927-5FCD-4C67-B47E-E2FA074D967F}"/>
    <cellStyle name="Total 20 2 7" xfId="30207" xr:uid="{4A42A14E-A7A2-4DED-A408-6546D68EE4EE}"/>
    <cellStyle name="Total 20 2 8" xfId="30208" xr:uid="{0B7A70E3-68BD-4A6C-BB2B-628388A845F7}"/>
    <cellStyle name="Total 20 2 9" xfId="7832" xr:uid="{582D5B1D-073B-418D-BEE5-AD438B3D5555}"/>
    <cellStyle name="Total 20 3" xfId="4242" xr:uid="{84ACE234-B914-4DCA-994B-F8F29CF6AF13}"/>
    <cellStyle name="Total 20 3 2" xfId="4243" xr:uid="{DFBC727B-5403-4EBC-973B-1812B091500A}"/>
    <cellStyle name="Total 20 3 2 2" xfId="30210" xr:uid="{1E05B408-EBE7-483D-9C7B-2882C029CE6F}"/>
    <cellStyle name="Total 20 3 2 2 2" xfId="30211" xr:uid="{A795281C-68EB-4DE7-9D72-CDC6CEA062EA}"/>
    <cellStyle name="Total 20 3 2 3" xfId="30212" xr:uid="{C4FD1789-AE4A-4758-8DED-7D6A2C916664}"/>
    <cellStyle name="Total 20 3 2 4" xfId="30209" xr:uid="{328C80D3-A648-4FF7-B4F0-9E88B1BB9B32}"/>
    <cellStyle name="Total 20 3 3" xfId="30213" xr:uid="{473595AA-4909-45CE-870D-FE8DD1431F8D}"/>
    <cellStyle name="Total 20 3 3 2" xfId="30214" xr:uid="{BF580FB1-AF21-4D0D-8525-B5F6FEA611E5}"/>
    <cellStyle name="Total 20 3 4" xfId="30215" xr:uid="{81A2AF4A-30C6-4ACF-AC87-D37CD4E98322}"/>
    <cellStyle name="Total 20 3 4 2" xfId="30216" xr:uid="{03095835-E898-4C67-8E43-3DA3E4370C08}"/>
    <cellStyle name="Total 20 3 5" xfId="30217" xr:uid="{CF978EC5-100B-45A4-A624-32D07EA5D8D5}"/>
    <cellStyle name="Total 20 3 5 2" xfId="30218" xr:uid="{7CCC4EAF-62F9-4FA2-AD13-84A6816BBA97}"/>
    <cellStyle name="Total 20 3 6" xfId="30219" xr:uid="{62691344-C8FA-482B-9A68-D44F182D9B06}"/>
    <cellStyle name="Total 20 3 7" xfId="30220" xr:uid="{3513926F-FD77-4F4B-8C19-7462B80E1F3D}"/>
    <cellStyle name="Total 20 3 8" xfId="30221" xr:uid="{55CF3E51-2551-414F-84AA-22D80D3EE297}"/>
    <cellStyle name="Total 20 3 9" xfId="7833" xr:uid="{A6039A2E-EFEC-4616-BDEC-4DE5605C9D94}"/>
    <cellStyle name="Total 20 4" xfId="4244" xr:uid="{C31EEBE1-8AE2-4CD6-8232-CEB5DCA900E4}"/>
    <cellStyle name="Total 20 4 2" xfId="4245" xr:uid="{3300E5D7-DC09-4440-998C-53DDDE657B50}"/>
    <cellStyle name="Total 20 4 2 2" xfId="30223" xr:uid="{16CB3BC7-D628-4928-A693-3102A4EE775C}"/>
    <cellStyle name="Total 20 4 2 2 2" xfId="30224" xr:uid="{03A051A6-67E9-4E22-B6EB-E905422C8572}"/>
    <cellStyle name="Total 20 4 2 3" xfId="30225" xr:uid="{06A04753-314E-4092-A929-B59FF76BA552}"/>
    <cellStyle name="Total 20 4 2 4" xfId="30222" xr:uid="{17FB0823-088D-4BBD-99FA-994724767092}"/>
    <cellStyle name="Total 20 4 3" xfId="30226" xr:uid="{710975D9-D7A1-411F-A65D-AA51E38ECAAA}"/>
    <cellStyle name="Total 20 4 3 2" xfId="30227" xr:uid="{A1FE5B9B-AEEA-4BF8-A0D5-F3CA7D322901}"/>
    <cellStyle name="Total 20 4 4" xfId="30228" xr:uid="{3C64D092-C834-47C4-86E2-19C4F389338A}"/>
    <cellStyle name="Total 20 4 4 2" xfId="30229" xr:uid="{963714C3-D5EB-4F31-94D7-90A1FA05907E}"/>
    <cellStyle name="Total 20 4 5" xfId="30230" xr:uid="{BFCC1C42-EEBA-4D74-B0EB-9F288EA23406}"/>
    <cellStyle name="Total 20 4 5 2" xfId="30231" xr:uid="{5EAAE1C9-267C-4422-9A02-FC475553D4D4}"/>
    <cellStyle name="Total 20 4 6" xfId="30232" xr:uid="{B6389986-3B14-4A17-A4F5-8944493C3E1D}"/>
    <cellStyle name="Total 20 4 7" xfId="30233" xr:uid="{8F62465A-8261-4CAD-9B4D-CD12855AFBCC}"/>
    <cellStyle name="Total 20 4 8" xfId="30234" xr:uid="{939295B7-C517-47DA-AFD8-82DBA09F00B0}"/>
    <cellStyle name="Total 20 4 9" xfId="7834" xr:uid="{5E9092F0-501E-4D0E-B7C1-A04672DE90CA}"/>
    <cellStyle name="Total 20 5" xfId="4246" xr:uid="{3D58D449-DF16-43C9-B7B2-1EC3F901F653}"/>
    <cellStyle name="Total 20 5 2" xfId="4247" xr:uid="{3F702C25-00E5-4F56-A35D-0CF2897C97AA}"/>
    <cellStyle name="Total 20 5 2 2" xfId="30236" xr:uid="{306E8516-4BFF-4A45-B515-EB4097222DAB}"/>
    <cellStyle name="Total 20 5 2 2 2" xfId="30237" xr:uid="{6405C980-D9F1-4E3A-9C4C-B4CB07F9BC1F}"/>
    <cellStyle name="Total 20 5 2 3" xfId="30238" xr:uid="{4AA21010-4CE9-47AA-A771-56E063431AD3}"/>
    <cellStyle name="Total 20 5 2 4" xfId="30235" xr:uid="{A03A061A-0BD8-4A7C-95F6-F0AE0809D18F}"/>
    <cellStyle name="Total 20 5 3" xfId="30239" xr:uid="{6AB6FEAA-9CB1-477D-9774-DEF4AD386217}"/>
    <cellStyle name="Total 20 5 3 2" xfId="30240" xr:uid="{6A87A149-2C35-40FD-AA4A-FD1A033D17D4}"/>
    <cellStyle name="Total 20 5 4" xfId="30241" xr:uid="{0A9E450A-754A-4D71-A701-68CCC5730F59}"/>
    <cellStyle name="Total 20 5 4 2" xfId="30242" xr:uid="{3BF4E736-0D9E-46BD-80A6-1A6E020BA442}"/>
    <cellStyle name="Total 20 5 5" xfId="30243" xr:uid="{0CE2C44D-2035-47CE-9939-54FDB6C65998}"/>
    <cellStyle name="Total 20 5 5 2" xfId="30244" xr:uid="{C20EDE58-F814-4091-8539-511EB0169D61}"/>
    <cellStyle name="Total 20 5 6" xfId="30245" xr:uid="{617CCEE0-2D4C-462A-A3D9-689EE2B0FA45}"/>
    <cellStyle name="Total 20 5 7" xfId="30246" xr:uid="{5F79C9BD-32D1-46D1-B829-0B566C65B0CE}"/>
    <cellStyle name="Total 20 5 8" xfId="30247" xr:uid="{98618F30-50DE-4C68-9773-1002C7027932}"/>
    <cellStyle name="Total 20 5 9" xfId="7835" xr:uid="{BA99EA76-8F94-459E-88B4-8DF819E37D68}"/>
    <cellStyle name="Total 20 6" xfId="4248" xr:uid="{53DF2646-7C97-466D-80D8-3C8D2FE32698}"/>
    <cellStyle name="Total 20 6 2" xfId="4249" xr:uid="{CF2E9699-4F8A-499C-9796-7F99D7D168AB}"/>
    <cellStyle name="Total 20 6 2 2" xfId="30249" xr:uid="{8ABD3A43-8542-4CB1-B3F1-2775D51E3956}"/>
    <cellStyle name="Total 20 6 2 2 2" xfId="30250" xr:uid="{14B7B637-32B2-446A-99C9-34B8556DD494}"/>
    <cellStyle name="Total 20 6 2 3" xfId="30251" xr:uid="{7A94718F-0A21-424F-B990-CC77C2A94494}"/>
    <cellStyle name="Total 20 6 2 4" xfId="30248" xr:uid="{0D9D145E-A827-4ACE-ACE1-C21A961F0ED9}"/>
    <cellStyle name="Total 20 6 3" xfId="30252" xr:uid="{8277E5DA-73DF-4A96-B596-76CF9D99D489}"/>
    <cellStyle name="Total 20 6 3 2" xfId="30253" xr:uid="{BCFE3537-DF54-4207-8F87-BE71D200831D}"/>
    <cellStyle name="Total 20 6 4" xfId="30254" xr:uid="{6B50E97C-AC41-4EBC-998D-104B9646D5A9}"/>
    <cellStyle name="Total 20 6 4 2" xfId="30255" xr:uid="{65073978-546E-43ED-BD95-8D6D96E9879F}"/>
    <cellStyle name="Total 20 6 5" xfId="30256" xr:uid="{EE6E1A1F-4651-4F4B-AF9D-74DB03BAB87C}"/>
    <cellStyle name="Total 20 6 5 2" xfId="30257" xr:uid="{4440D0F3-32E4-446B-B00D-DE7E53E38C7D}"/>
    <cellStyle name="Total 20 6 6" xfId="30258" xr:uid="{4EB2DF97-EE3D-4B0C-A9D8-1555B8B1D881}"/>
    <cellStyle name="Total 20 6 7" xfId="30259" xr:uid="{54808E38-5C1B-42EB-A759-5BB696F4BED6}"/>
    <cellStyle name="Total 20 6 8" xfId="30260" xr:uid="{3D0D2228-BD40-4B2D-9F63-EFDE47301001}"/>
    <cellStyle name="Total 20 6 9" xfId="7836" xr:uid="{B05DCA58-2246-4B25-8D49-4A4F674BFCAA}"/>
    <cellStyle name="Total 20 7" xfId="4250" xr:uid="{6A6EC9AE-7034-4A2F-8C7C-14044804E14A}"/>
    <cellStyle name="Total 20 7 2" xfId="4251" xr:uid="{34B8CAA5-252A-4272-AA6D-7D71E5AB9DA1}"/>
    <cellStyle name="Total 20 7 2 2" xfId="30262" xr:uid="{070087CB-19C6-408F-8041-FA91EECAB47F}"/>
    <cellStyle name="Total 20 7 2 2 2" xfId="30263" xr:uid="{3782CCDB-18BD-4841-B54A-A6E3FB2A0F2F}"/>
    <cellStyle name="Total 20 7 2 3" xfId="30264" xr:uid="{2F767EFD-30B1-4620-9919-D3BCF29A9F29}"/>
    <cellStyle name="Total 20 7 2 4" xfId="30261" xr:uid="{25F3C199-D042-48A8-85FB-DA91D3B7C84E}"/>
    <cellStyle name="Total 20 7 3" xfId="30265" xr:uid="{47C6DC99-85A7-4E47-83A0-432970ADAA4F}"/>
    <cellStyle name="Total 20 7 3 2" xfId="30266" xr:uid="{661BDECE-9179-4F56-89F9-436FFCEEB6E1}"/>
    <cellStyle name="Total 20 7 4" xfId="30267" xr:uid="{9C0A2936-05D0-4618-A38E-00E533A422A1}"/>
    <cellStyle name="Total 20 7 4 2" xfId="30268" xr:uid="{302D2B9A-9DE3-4D7D-88C9-957D92E7D16A}"/>
    <cellStyle name="Total 20 7 5" xfId="30269" xr:uid="{1EBF2464-4A6E-4801-AB80-1EFEB9E5FDAE}"/>
    <cellStyle name="Total 20 7 5 2" xfId="30270" xr:uid="{7D278624-4290-41DF-B142-0015BA21FE86}"/>
    <cellStyle name="Total 20 7 6" xfId="30271" xr:uid="{C5248B6F-0BE2-4BE4-97E3-DB6CD795EF4F}"/>
    <cellStyle name="Total 20 7 7" xfId="30272" xr:uid="{3CEEB538-E15F-4B64-B9BF-8C3927CAAC96}"/>
    <cellStyle name="Total 20 7 8" xfId="30273" xr:uid="{4BF1BC37-DDD4-4B4D-AC19-FD73C021BDFC}"/>
    <cellStyle name="Total 20 7 9" xfId="7837" xr:uid="{5FC4B40F-BA67-4389-A6EA-3A626BAB4131}"/>
    <cellStyle name="Total 20 8" xfId="4252" xr:uid="{A1553818-593D-42E3-AB7B-4340C0AC4E03}"/>
    <cellStyle name="Total 20 8 2" xfId="30275" xr:uid="{046B46EF-B8D8-4B3D-9C57-D06355C79012}"/>
    <cellStyle name="Total 20 8 2 2" xfId="30276" xr:uid="{CBB865A7-51D9-4383-B250-85BBB49F91A9}"/>
    <cellStyle name="Total 20 8 2 2 2" xfId="30277" xr:uid="{CC63B1D4-4F9E-4CEC-94C8-D8CE184D7C56}"/>
    <cellStyle name="Total 20 8 2 3" xfId="30278" xr:uid="{A1E45595-2CD7-4743-B062-258BF72C66C3}"/>
    <cellStyle name="Total 20 8 3" xfId="30279" xr:uid="{0319D4BC-12CA-45AF-A2A6-C046AFEDAFCE}"/>
    <cellStyle name="Total 20 8 3 2" xfId="30280" xr:uid="{C375C1D6-A8C0-449C-B644-8915912E1DD0}"/>
    <cellStyle name="Total 20 8 4" xfId="30281" xr:uid="{98B23B31-30F6-42B9-B6EB-37515D2A6658}"/>
    <cellStyle name="Total 20 8 5" xfId="30274" xr:uid="{8631BA97-4A2E-4CFA-9057-25E75F7AC65D}"/>
    <cellStyle name="Total 20 9" xfId="5506" xr:uid="{9D1964C2-68E1-4C3F-B018-BBBF8283D416}"/>
    <cellStyle name="Total 20 9 2" xfId="30283" xr:uid="{302A2510-A343-40A6-8F05-55C617DB0986}"/>
    <cellStyle name="Total 20 9 2 2" xfId="30284" xr:uid="{72521942-6597-4084-89CC-01C139E5E42C}"/>
    <cellStyle name="Total 20 9 3" xfId="30285" xr:uid="{E2999CAA-60F3-40F6-BBDE-E46983F1E840}"/>
    <cellStyle name="Total 20 9 4" xfId="30282" xr:uid="{B5A265E7-DE75-4F24-A314-46316DAEF8CD}"/>
    <cellStyle name="Total 21" xfId="4253" xr:uid="{323D0DCC-FE23-4AD0-89C4-0949EE896614}"/>
    <cellStyle name="Total 21 10" xfId="5695" xr:uid="{DB8720D3-59EB-4174-BC9E-EBF6A9174C2E}"/>
    <cellStyle name="Total 21 10 2" xfId="30287" xr:uid="{B921D261-13A0-4780-B63F-26A28AD87CAB}"/>
    <cellStyle name="Total 21 10 2 2" xfId="30288" xr:uid="{2647AF71-BD1E-43EF-93FE-D1B244347E77}"/>
    <cellStyle name="Total 21 10 2 2 2" xfId="30289" xr:uid="{0832CCBE-496D-4272-B700-71A8E0DBD645}"/>
    <cellStyle name="Total 21 10 2 3" xfId="30290" xr:uid="{5266D433-FEBF-4137-AE23-15F6CC434C76}"/>
    <cellStyle name="Total 21 10 3" xfId="30291" xr:uid="{DF705C30-F094-4BDF-A4A4-68736811DAF2}"/>
    <cellStyle name="Total 21 10 3 2" xfId="30292" xr:uid="{5E31D0AD-875F-4CD7-AB3B-C62804C05F10}"/>
    <cellStyle name="Total 21 10 4" xfId="30293" xr:uid="{03B1FB96-CB30-4F9E-AF4C-EB29DEEA09F0}"/>
    <cellStyle name="Total 21 10 5" xfId="30286" xr:uid="{300ED1D5-C6ED-49A2-89B5-F55B163F1418}"/>
    <cellStyle name="Total 21 11" xfId="6084" xr:uid="{B6FE7665-8EDF-41DA-90BB-A47B32E17B61}"/>
    <cellStyle name="Total 21 11 2" xfId="30295" xr:uid="{6B68F0D9-F2B8-44EC-A3EA-B7524DCB7657}"/>
    <cellStyle name="Total 21 11 3" xfId="30294" xr:uid="{0F415C6D-8239-4900-82CF-1A953DB244DF}"/>
    <cellStyle name="Total 21 12" xfId="6259" xr:uid="{3E850BB0-D70F-4699-8A88-10F6CAC9E14A}"/>
    <cellStyle name="Total 21 12 2" xfId="30297" xr:uid="{824ED90F-6B49-4124-9C45-52F6C5C586C1}"/>
    <cellStyle name="Total 21 12 3" xfId="30296" xr:uid="{318D1B42-791B-4ED9-A462-5D04EA558B83}"/>
    <cellStyle name="Total 21 13" xfId="30298" xr:uid="{C3FBF394-5B0C-4C34-A974-4A49C3819AD0}"/>
    <cellStyle name="Total 21 13 2" xfId="30299" xr:uid="{AD677722-7484-4BB4-8169-7747298489AE}"/>
    <cellStyle name="Total 21 14" xfId="30300" xr:uid="{D5E579F9-CD1E-45C6-A4D4-833DBD055730}"/>
    <cellStyle name="Total 21 15" xfId="30301" xr:uid="{C7E6D1E6-9A08-43B0-B500-33F5BEF2699B}"/>
    <cellStyle name="Total 21 16" xfId="30302" xr:uid="{C4983AAB-12DB-4629-8487-3E6ADA97E2D8}"/>
    <cellStyle name="Total 21 2" xfId="4254" xr:uid="{950288C4-5C71-4A33-900F-D70AB03E65C2}"/>
    <cellStyle name="Total 21 2 2" xfId="4255" xr:uid="{F41ACC3C-BD9D-4791-ACDA-5E8531DB6508}"/>
    <cellStyle name="Total 21 2 2 2" xfId="30304" xr:uid="{44DD64D4-BE2F-44E7-8230-4DEA53E51E67}"/>
    <cellStyle name="Total 21 2 2 2 2" xfId="30305" xr:uid="{5A0D3D79-64BF-493C-8C48-8671B995252D}"/>
    <cellStyle name="Total 21 2 2 3" xfId="30306" xr:uid="{1922ED36-273F-41CB-A456-E8043CB56352}"/>
    <cellStyle name="Total 21 2 2 4" xfId="30303" xr:uid="{3C1C1D46-1B8F-4BDE-A1AA-CAE76D04C305}"/>
    <cellStyle name="Total 21 2 3" xfId="30307" xr:uid="{37ABFD29-1855-4A2F-9402-A81606ED2BDC}"/>
    <cellStyle name="Total 21 2 3 2" xfId="30308" xr:uid="{43E27969-DC67-4380-AEA9-D81FE0AF1F3C}"/>
    <cellStyle name="Total 21 2 4" xfId="30309" xr:uid="{1FE4BE97-BC3C-4B15-9235-51C2F5F2F1CD}"/>
    <cellStyle name="Total 21 2 4 2" xfId="30310" xr:uid="{FC10DEDB-8249-433C-98BE-14AAA1675ECA}"/>
    <cellStyle name="Total 21 2 5" xfId="30311" xr:uid="{7070C6DD-75C5-4D20-9F7A-39A656D776D4}"/>
    <cellStyle name="Total 21 2 5 2" xfId="30312" xr:uid="{46D5C2BE-0387-456E-860E-CD49F78B239E}"/>
    <cellStyle name="Total 21 2 6" xfId="30313" xr:uid="{65462CED-705B-4DF9-9DE9-D46DEE02A007}"/>
    <cellStyle name="Total 21 2 7" xfId="30314" xr:uid="{5A9D3085-BF7A-4D6F-ABDF-BF1C23E69918}"/>
    <cellStyle name="Total 21 2 8" xfId="30315" xr:uid="{F90BC8E3-BFE5-4BC6-9B9D-862DF42F118F}"/>
    <cellStyle name="Total 21 2 9" xfId="7838" xr:uid="{BC7B2C35-7EDF-40A6-A4C4-3619DBD54388}"/>
    <cellStyle name="Total 21 3" xfId="4256" xr:uid="{EE8A7763-7A70-474D-8ECC-80DF338148AA}"/>
    <cellStyle name="Total 21 3 2" xfId="4257" xr:uid="{8F6AF13E-EE30-4E15-9346-7C2DF52DEEF5}"/>
    <cellStyle name="Total 21 3 2 2" xfId="30317" xr:uid="{739B199F-63BF-4895-B92D-CB27DD366062}"/>
    <cellStyle name="Total 21 3 2 2 2" xfId="30318" xr:uid="{8981D5E6-8802-49C7-A9D8-DED08E648483}"/>
    <cellStyle name="Total 21 3 2 3" xfId="30319" xr:uid="{FBA043C1-5FCA-42AC-AABF-1C1E9C8AD3FD}"/>
    <cellStyle name="Total 21 3 2 4" xfId="30316" xr:uid="{815A18F6-D83B-475E-97C8-AB4C5D1CB7BB}"/>
    <cellStyle name="Total 21 3 3" xfId="30320" xr:uid="{00F90311-7A62-42DB-8829-33C30F8BCB13}"/>
    <cellStyle name="Total 21 3 3 2" xfId="30321" xr:uid="{2D1B1490-2ED6-46ED-9DDC-14607FE11DEC}"/>
    <cellStyle name="Total 21 3 4" xfId="30322" xr:uid="{15CE711A-36A3-4B3D-BA68-96817EC6950D}"/>
    <cellStyle name="Total 21 3 4 2" xfId="30323" xr:uid="{630DFE3D-F77F-4EF2-87CA-85746A82BE5C}"/>
    <cellStyle name="Total 21 3 5" xfId="30324" xr:uid="{B1DE7117-8DEE-4EB7-B3FE-AB6617838063}"/>
    <cellStyle name="Total 21 3 5 2" xfId="30325" xr:uid="{97B3A4D8-7D4B-4D85-ABAD-D50DBE81D901}"/>
    <cellStyle name="Total 21 3 6" xfId="30326" xr:uid="{3DAFBCD1-3540-40CA-89FB-961A33F8065D}"/>
    <cellStyle name="Total 21 3 7" xfId="30327" xr:uid="{3A556B8A-571C-46F1-823C-C0818D4941B5}"/>
    <cellStyle name="Total 21 3 8" xfId="30328" xr:uid="{9BD2B65D-90D8-48BE-A7BA-17DCBC6BC28A}"/>
    <cellStyle name="Total 21 3 9" xfId="7839" xr:uid="{DE730BC2-4D2C-499F-AFF1-CD459B907C4D}"/>
    <cellStyle name="Total 21 4" xfId="4258" xr:uid="{F6B10917-0B0D-435D-8DA9-28AD22468066}"/>
    <cellStyle name="Total 21 4 2" xfId="4259" xr:uid="{6618CCEA-F401-4589-AF00-23729632A579}"/>
    <cellStyle name="Total 21 4 2 2" xfId="30330" xr:uid="{45BAF9FC-BE5B-484B-8547-C28AE84A707F}"/>
    <cellStyle name="Total 21 4 2 2 2" xfId="30331" xr:uid="{B88E0CB5-67C8-43A3-970C-9B830D5E0D34}"/>
    <cellStyle name="Total 21 4 2 3" xfId="30332" xr:uid="{6B0C98F5-4188-43F8-913A-B10350E14ED6}"/>
    <cellStyle name="Total 21 4 2 4" xfId="30329" xr:uid="{96BE42D0-7CBE-4DDB-BD36-A87E3D4166CB}"/>
    <cellStyle name="Total 21 4 3" xfId="30333" xr:uid="{E8073E9E-3C7F-4023-BD10-A196511A3EA6}"/>
    <cellStyle name="Total 21 4 3 2" xfId="30334" xr:uid="{A04A6C7A-AFEE-498C-A68C-727CB9692CA5}"/>
    <cellStyle name="Total 21 4 4" xfId="30335" xr:uid="{EAB6BA81-ABC5-48CA-9347-000786D2920F}"/>
    <cellStyle name="Total 21 4 4 2" xfId="30336" xr:uid="{A69BE5BB-EA97-4B17-8C4C-CD38819AA4BD}"/>
    <cellStyle name="Total 21 4 5" xfId="30337" xr:uid="{AE2C6A4B-2296-448A-972E-D58DF766EAE6}"/>
    <cellStyle name="Total 21 4 5 2" xfId="30338" xr:uid="{FAF0BDFE-82E8-43C1-85BD-F30507A5D517}"/>
    <cellStyle name="Total 21 4 6" xfId="30339" xr:uid="{FDA39272-40E9-47A0-9D92-0A8FAF8CD2E8}"/>
    <cellStyle name="Total 21 4 7" xfId="30340" xr:uid="{98F8903C-DA58-41B7-BB97-7B012FA241CB}"/>
    <cellStyle name="Total 21 4 8" xfId="30341" xr:uid="{EB9D8BFC-42C8-4354-A2B2-21B3BC8F6EC7}"/>
    <cellStyle name="Total 21 4 9" xfId="7840" xr:uid="{5AE191D9-CB9C-4A42-A9F3-C12C00217E91}"/>
    <cellStyle name="Total 21 5" xfId="4260" xr:uid="{95972A7B-3C20-4625-9663-0AF88FEA6215}"/>
    <cellStyle name="Total 21 5 2" xfId="4261" xr:uid="{409E1C0C-DA9A-46CD-8DA4-0B09CBF24C30}"/>
    <cellStyle name="Total 21 5 2 2" xfId="30343" xr:uid="{9AEADD5A-ABAD-491B-9B1E-687AC1DF7001}"/>
    <cellStyle name="Total 21 5 2 2 2" xfId="30344" xr:uid="{92FA564C-50A1-48AA-922E-6E1275623818}"/>
    <cellStyle name="Total 21 5 2 3" xfId="30345" xr:uid="{3B39AEE8-7382-40D9-BB5B-232094FA62F9}"/>
    <cellStyle name="Total 21 5 2 4" xfId="30342" xr:uid="{FAD83258-C366-4EBB-8AFA-CDBA5E3EB1AC}"/>
    <cellStyle name="Total 21 5 3" xfId="30346" xr:uid="{F36C25B7-6A33-4BC7-8809-428CEB36A0FD}"/>
    <cellStyle name="Total 21 5 3 2" xfId="30347" xr:uid="{ACBFEA39-16BE-4951-86C8-CF44FE118765}"/>
    <cellStyle name="Total 21 5 4" xfId="30348" xr:uid="{0EF29ED7-C3AD-4F7C-8684-0C1719DC3199}"/>
    <cellStyle name="Total 21 5 4 2" xfId="30349" xr:uid="{D84F00BE-81C0-4AF3-81C0-50BE251F3B78}"/>
    <cellStyle name="Total 21 5 5" xfId="30350" xr:uid="{F7331094-28A5-47FD-ABCC-A9C3195D1C2A}"/>
    <cellStyle name="Total 21 5 5 2" xfId="30351" xr:uid="{FBB417BF-B0D8-41F9-8618-A52CA27179E5}"/>
    <cellStyle name="Total 21 5 6" xfId="30352" xr:uid="{309FD2B2-7E5E-4636-8DBF-7D2522B79F78}"/>
    <cellStyle name="Total 21 5 7" xfId="30353" xr:uid="{F07B9206-3D3F-4DFA-B208-D3F57FC3A27E}"/>
    <cellStyle name="Total 21 5 8" xfId="30354" xr:uid="{31E15240-9C44-4011-8468-7F84B9F783C6}"/>
    <cellStyle name="Total 21 5 9" xfId="7841" xr:uid="{30252559-2CC7-41E4-A31B-B114A3F7C27D}"/>
    <cellStyle name="Total 21 6" xfId="4262" xr:uid="{20393F31-3D26-42F5-91D0-6E6E54F1D836}"/>
    <cellStyle name="Total 21 6 2" xfId="4263" xr:uid="{3E2661B5-D892-4FB6-9FF1-E990DA7CA18E}"/>
    <cellStyle name="Total 21 6 2 2" xfId="30356" xr:uid="{461982AB-86A6-4EA6-A9C8-C50D1A2B44F5}"/>
    <cellStyle name="Total 21 6 2 2 2" xfId="30357" xr:uid="{613733D6-C07A-422B-9281-26A373F5FFB2}"/>
    <cellStyle name="Total 21 6 2 3" xfId="30358" xr:uid="{3E5C377B-0144-4F22-B07C-1EF16B0D0B41}"/>
    <cellStyle name="Total 21 6 2 4" xfId="30355" xr:uid="{11EC43E5-E2D5-41E2-8696-44F5025C0923}"/>
    <cellStyle name="Total 21 6 3" xfId="30359" xr:uid="{2386CD7F-F318-4694-86F3-F50E29729974}"/>
    <cellStyle name="Total 21 6 3 2" xfId="30360" xr:uid="{A19FB43A-F0AD-431D-A5EE-BAC1BA7167E0}"/>
    <cellStyle name="Total 21 6 4" xfId="30361" xr:uid="{E764664B-DF0B-4F7D-AEC5-95A2A3BD297E}"/>
    <cellStyle name="Total 21 6 4 2" xfId="30362" xr:uid="{D4ED06D2-F755-41CF-BCFD-54C090BE8AF9}"/>
    <cellStyle name="Total 21 6 5" xfId="30363" xr:uid="{735303E5-1BE9-4C4C-B724-D062E91ACABA}"/>
    <cellStyle name="Total 21 6 5 2" xfId="30364" xr:uid="{D4A93CCD-C4E3-425B-88C0-E49B04349720}"/>
    <cellStyle name="Total 21 6 6" xfId="30365" xr:uid="{706EEA66-76A3-418A-A570-B67A451BE11F}"/>
    <cellStyle name="Total 21 6 7" xfId="30366" xr:uid="{05363A0B-C5D6-4017-898A-68380A169527}"/>
    <cellStyle name="Total 21 6 8" xfId="30367" xr:uid="{E54D1EF3-772F-4F4E-ADCB-D120C0A06CF2}"/>
    <cellStyle name="Total 21 6 9" xfId="7842" xr:uid="{0CCE54CF-D10F-4B76-ACBA-92346E7F73D5}"/>
    <cellStyle name="Total 21 7" xfId="4264" xr:uid="{6B7E3465-9FD1-49C3-BF4E-41E672DA1563}"/>
    <cellStyle name="Total 21 7 2" xfId="4265" xr:uid="{6B0529DF-A60D-4FD7-A8A1-3971038988E2}"/>
    <cellStyle name="Total 21 7 2 2" xfId="30369" xr:uid="{CC56DC54-A992-405E-B78F-0EC481ACEB85}"/>
    <cellStyle name="Total 21 7 2 2 2" xfId="30370" xr:uid="{2205A529-8616-4DC0-92E8-2E9AF65A139B}"/>
    <cellStyle name="Total 21 7 2 3" xfId="30371" xr:uid="{E24FFB12-0F40-40A1-B4A9-1BC1AAF046A7}"/>
    <cellStyle name="Total 21 7 2 4" xfId="30368" xr:uid="{63555AB0-CB34-4E5E-8C13-96EFF452C45D}"/>
    <cellStyle name="Total 21 7 3" xfId="30372" xr:uid="{CFD0DE55-FBE0-4F95-A4DE-BE6C19546BA2}"/>
    <cellStyle name="Total 21 7 3 2" xfId="30373" xr:uid="{0A8235A9-4945-4351-AA0A-833D5288D506}"/>
    <cellStyle name="Total 21 7 4" xfId="30374" xr:uid="{86EE4A51-E35A-45C7-B19A-C3223E6A2A11}"/>
    <cellStyle name="Total 21 7 4 2" xfId="30375" xr:uid="{153439E2-D0D0-4429-BF6A-FE279084B2D6}"/>
    <cellStyle name="Total 21 7 5" xfId="30376" xr:uid="{19D4DFD2-1228-47A6-901A-427E0556FBC5}"/>
    <cellStyle name="Total 21 7 5 2" xfId="30377" xr:uid="{D11BC75C-642C-4A92-8FE4-8E08F26DEAB2}"/>
    <cellStyle name="Total 21 7 6" xfId="30378" xr:uid="{FB3350ED-AFA1-4335-8624-438C357B7205}"/>
    <cellStyle name="Total 21 7 7" xfId="30379" xr:uid="{5AF7925E-5275-43F9-AED2-A760B3035216}"/>
    <cellStyle name="Total 21 7 8" xfId="30380" xr:uid="{662921D7-D366-432B-806B-6497BDC1F6CF}"/>
    <cellStyle name="Total 21 7 9" xfId="7843" xr:uid="{B3DB3F65-AB33-43C2-9847-A1D35418C9DF}"/>
    <cellStyle name="Total 21 8" xfId="4266" xr:uid="{4383EB12-5068-4D49-9691-54E7986090DA}"/>
    <cellStyle name="Total 21 8 2" xfId="30382" xr:uid="{3C305159-F1EE-4592-BA4E-CA08CACB733F}"/>
    <cellStyle name="Total 21 8 2 2" xfId="30383" xr:uid="{F5F4D9FB-7842-49C8-9741-686EEA5DCB9B}"/>
    <cellStyle name="Total 21 8 2 2 2" xfId="30384" xr:uid="{A7E8E26F-C086-4CB4-B8DF-4E712F7B0388}"/>
    <cellStyle name="Total 21 8 2 3" xfId="30385" xr:uid="{B3F0CE8A-74B8-4C81-9AC4-C5508BF17EE3}"/>
    <cellStyle name="Total 21 8 3" xfId="30386" xr:uid="{8B944177-75BF-4FEF-8133-6DD9F8C5AF88}"/>
    <cellStyle name="Total 21 8 3 2" xfId="30387" xr:uid="{2B3E1121-E475-4F82-A65E-F2476A4BFACF}"/>
    <cellStyle name="Total 21 8 4" xfId="30388" xr:uid="{73677B3E-9764-42E5-9531-1DF246B40A2F}"/>
    <cellStyle name="Total 21 8 5" xfId="30381" xr:uid="{F4CB476E-5AFB-439A-97B3-54BEEF7269A7}"/>
    <cellStyle name="Total 21 9" xfId="5507" xr:uid="{3BE463F9-684E-4170-87BF-CE87CE04D425}"/>
    <cellStyle name="Total 21 9 2" xfId="30390" xr:uid="{437A1CA4-085A-446D-8E6F-45CBE34CEBC3}"/>
    <cellStyle name="Total 21 9 2 2" xfId="30391" xr:uid="{5834F7A6-56D2-46E0-8EBF-1C15BDA96E6B}"/>
    <cellStyle name="Total 21 9 3" xfId="30392" xr:uid="{B60BCD2B-44D9-4CE2-ABE2-2411882619D6}"/>
    <cellStyle name="Total 21 9 4" xfId="30389" xr:uid="{FDEE36CF-FCE6-423B-A89E-6F20D0723680}"/>
    <cellStyle name="Total 22" xfId="4267" xr:uid="{8AABF810-2C6C-432C-B8F0-2204BFD53015}"/>
    <cellStyle name="Total 22 10" xfId="5696" xr:uid="{55935020-8B8A-4225-861E-7476312BB5CB}"/>
    <cellStyle name="Total 22 10 2" xfId="30394" xr:uid="{84E2A0A4-DE36-482F-9C22-2B344F931A49}"/>
    <cellStyle name="Total 22 10 2 2" xfId="30395" xr:uid="{F904D3C1-621E-4B1C-BF6C-89B8636FF015}"/>
    <cellStyle name="Total 22 10 2 2 2" xfId="30396" xr:uid="{EDC507B1-4EC5-4B54-A611-F3B9A1A0009D}"/>
    <cellStyle name="Total 22 10 2 3" xfId="30397" xr:uid="{21D5AD0A-64A8-4E0D-8B2A-FA7B56BC5669}"/>
    <cellStyle name="Total 22 10 3" xfId="30398" xr:uid="{DC07B9E0-6BFD-44D4-99C8-B76866F923B8}"/>
    <cellStyle name="Total 22 10 3 2" xfId="30399" xr:uid="{C2D2E47A-B737-45DC-B728-52FBF1BC4ED2}"/>
    <cellStyle name="Total 22 10 4" xfId="30400" xr:uid="{ACC8395B-302C-4363-91BA-9670141307D8}"/>
    <cellStyle name="Total 22 10 5" xfId="30393" xr:uid="{F817915B-1AB1-4B17-97DA-083C2C809F9A}"/>
    <cellStyle name="Total 22 11" xfId="6085" xr:uid="{41D4B25C-41C9-46B2-92EF-D77A4E037D04}"/>
    <cellStyle name="Total 22 11 2" xfId="30402" xr:uid="{AAC28C41-0262-4FB8-9D45-2C17DF512086}"/>
    <cellStyle name="Total 22 11 3" xfId="30401" xr:uid="{504E662E-8A75-4E49-8F76-1ED1B45CCE5E}"/>
    <cellStyle name="Total 22 12" xfId="6260" xr:uid="{8365A9C9-3A3A-4648-A809-59039AEA69F6}"/>
    <cellStyle name="Total 22 12 2" xfId="30404" xr:uid="{5DE01DDB-26C0-40BB-AF01-1AD2D0B19B90}"/>
    <cellStyle name="Total 22 12 3" xfId="30403" xr:uid="{747B800B-99E5-4758-9C8D-67ACC0804251}"/>
    <cellStyle name="Total 22 13" xfId="30405" xr:uid="{29A961AD-A2E6-4BE5-8132-637EDB8B15D8}"/>
    <cellStyle name="Total 22 13 2" xfId="30406" xr:uid="{EF2562B1-00A7-47F5-9894-7C2B8C4D87B2}"/>
    <cellStyle name="Total 22 14" xfId="30407" xr:uid="{92ADF6A2-75CF-4F7E-A717-3E37924DBEFA}"/>
    <cellStyle name="Total 22 15" xfId="30408" xr:uid="{7881A6CB-6AEE-4047-9606-072D37157139}"/>
    <cellStyle name="Total 22 16" xfId="30409" xr:uid="{17D1AE2E-2580-4A3D-A786-7F796FFDBAE4}"/>
    <cellStyle name="Total 22 2" xfId="4268" xr:uid="{BB6EAE08-40DB-4BE4-BA13-0B7FA31C1AD5}"/>
    <cellStyle name="Total 22 2 2" xfId="4269" xr:uid="{49835FE4-125A-44C3-8F85-57FCF38CB061}"/>
    <cellStyle name="Total 22 2 2 2" xfId="30411" xr:uid="{6B2CE6E6-E328-4629-959B-9604B04A2318}"/>
    <cellStyle name="Total 22 2 2 2 2" xfId="30412" xr:uid="{DF36B212-BDEC-4856-9720-97938C048D6E}"/>
    <cellStyle name="Total 22 2 2 3" xfId="30413" xr:uid="{CA850355-73CC-44EB-9E0E-C40645376A78}"/>
    <cellStyle name="Total 22 2 2 4" xfId="30410" xr:uid="{AD1AF696-A717-4A2C-B3B1-B0C4E877F4AB}"/>
    <cellStyle name="Total 22 2 3" xfId="30414" xr:uid="{780464FF-CE56-4DD0-9939-7F7218199DA2}"/>
    <cellStyle name="Total 22 2 3 2" xfId="30415" xr:uid="{AE689141-8D6C-4C76-863A-4261497E47AD}"/>
    <cellStyle name="Total 22 2 4" xfId="30416" xr:uid="{63945096-8FDA-4E55-A871-862027B02B0F}"/>
    <cellStyle name="Total 22 2 4 2" xfId="30417" xr:uid="{DE0C8562-EE85-416C-BF11-4DD8AF0C11F5}"/>
    <cellStyle name="Total 22 2 5" xfId="30418" xr:uid="{40A524BF-BDB3-4BBA-A19C-C59C7AE62E27}"/>
    <cellStyle name="Total 22 2 5 2" xfId="30419" xr:uid="{273B5978-BE1B-488E-830E-550148D8AA63}"/>
    <cellStyle name="Total 22 2 6" xfId="30420" xr:uid="{29C766A8-AB6C-4809-97A3-03B3EF900426}"/>
    <cellStyle name="Total 22 2 7" xfId="30421" xr:uid="{2ED612D4-4710-4E90-A764-A98ADD032031}"/>
    <cellStyle name="Total 22 2 8" xfId="30422" xr:uid="{6CC34781-F40B-4081-83A6-47A3657A95B2}"/>
    <cellStyle name="Total 22 2 9" xfId="7844" xr:uid="{F8E1E454-2BD9-4668-822C-DEB02634BE10}"/>
    <cellStyle name="Total 22 3" xfId="4270" xr:uid="{8B1B70D9-3E06-43F6-BCF6-D25CD42AD2AB}"/>
    <cellStyle name="Total 22 3 2" xfId="4271" xr:uid="{539FF18F-354E-4FB2-A41C-78817A9943F6}"/>
    <cellStyle name="Total 22 3 2 2" xfId="30424" xr:uid="{0132987E-43DD-44BD-A4DF-949F0A29E915}"/>
    <cellStyle name="Total 22 3 2 2 2" xfId="30425" xr:uid="{5205E40F-63C8-4234-AE45-2D425919C52F}"/>
    <cellStyle name="Total 22 3 2 3" xfId="30426" xr:uid="{7838B208-7F90-4D3A-8610-BB93D8F49368}"/>
    <cellStyle name="Total 22 3 2 4" xfId="30423" xr:uid="{CD4F952E-43B1-45AF-9AD7-73933315C18B}"/>
    <cellStyle name="Total 22 3 3" xfId="30427" xr:uid="{6310F368-59E7-4E0C-BDE2-2AA9632934D2}"/>
    <cellStyle name="Total 22 3 3 2" xfId="30428" xr:uid="{D6FCD28F-8DCD-4844-922F-D4CEE501C70E}"/>
    <cellStyle name="Total 22 3 4" xfId="30429" xr:uid="{F4C034C5-930D-4302-A037-78462B9251BC}"/>
    <cellStyle name="Total 22 3 4 2" xfId="30430" xr:uid="{1672F1C9-5B81-4D42-A0AA-AAF84B3F72E4}"/>
    <cellStyle name="Total 22 3 5" xfId="30431" xr:uid="{0A366FFD-7C8C-4011-BED7-FC56C727178D}"/>
    <cellStyle name="Total 22 3 5 2" xfId="30432" xr:uid="{F4A1F05C-93F2-4311-822B-1A814AC73B66}"/>
    <cellStyle name="Total 22 3 6" xfId="30433" xr:uid="{58FCD703-B4AB-4F23-87D3-5EE8DEAB9E72}"/>
    <cellStyle name="Total 22 3 7" xfId="30434" xr:uid="{C845A691-378D-4007-851D-E1CFC40C0865}"/>
    <cellStyle name="Total 22 3 8" xfId="30435" xr:uid="{F83B1B99-692B-45F2-A8D4-D4B2F7AE19DC}"/>
    <cellStyle name="Total 22 3 9" xfId="7845" xr:uid="{CBAEE4AE-4F05-4688-B399-EE51BB124923}"/>
    <cellStyle name="Total 22 4" xfId="4272" xr:uid="{CB4D9F35-7C4C-465B-B0DD-F2075A71F99A}"/>
    <cellStyle name="Total 22 4 2" xfId="4273" xr:uid="{BC9AB4E7-BBAF-4E87-BA22-82C4A7C65C0D}"/>
    <cellStyle name="Total 22 4 2 2" xfId="30437" xr:uid="{E88B3FAE-D428-4CF1-8C01-D37B5C2C0671}"/>
    <cellStyle name="Total 22 4 2 2 2" xfId="30438" xr:uid="{609DE328-D837-456B-B81B-433EC923A366}"/>
    <cellStyle name="Total 22 4 2 3" xfId="30439" xr:uid="{F0CBDCD6-2681-41F1-B0EE-69F9447A8AD4}"/>
    <cellStyle name="Total 22 4 2 4" xfId="30436" xr:uid="{3EA56864-DA09-4314-9F9C-F25A51ED0595}"/>
    <cellStyle name="Total 22 4 3" xfId="30440" xr:uid="{C71F4D45-6365-433B-8931-97AC704D2604}"/>
    <cellStyle name="Total 22 4 3 2" xfId="30441" xr:uid="{2992541A-D29F-430A-A6AA-C3A82FEC442C}"/>
    <cellStyle name="Total 22 4 4" xfId="30442" xr:uid="{511284AF-2330-4789-ACF9-0434AC6DC3B5}"/>
    <cellStyle name="Total 22 4 4 2" xfId="30443" xr:uid="{17850D52-E659-4046-B252-AA678978C33B}"/>
    <cellStyle name="Total 22 4 5" xfId="30444" xr:uid="{90CCE1AD-394A-4168-B499-1FF4DE6660C9}"/>
    <cellStyle name="Total 22 4 5 2" xfId="30445" xr:uid="{EB8810FB-7C3F-48F6-A6A5-58DC0F020A30}"/>
    <cellStyle name="Total 22 4 6" xfId="30446" xr:uid="{C86CB9D3-74D0-41EB-AD8A-9DD5F132F4AB}"/>
    <cellStyle name="Total 22 4 7" xfId="30447" xr:uid="{307F508B-84FB-4AAB-878E-E60421DBBB3C}"/>
    <cellStyle name="Total 22 4 8" xfId="30448" xr:uid="{B92F2F01-70AE-4382-9DFA-264DCE84EE10}"/>
    <cellStyle name="Total 22 4 9" xfId="7846" xr:uid="{2F5C29CF-B85D-41D5-B10C-E64EF6467E96}"/>
    <cellStyle name="Total 22 5" xfId="4274" xr:uid="{8EED76D2-C20F-40CC-9A9B-7E4A52697BE2}"/>
    <cellStyle name="Total 22 5 2" xfId="4275" xr:uid="{AD8FBC43-E164-4CC6-8E86-DE9732646982}"/>
    <cellStyle name="Total 22 5 2 2" xfId="30450" xr:uid="{E6CD0DB9-CF08-4C07-839B-8020DE5D7DA8}"/>
    <cellStyle name="Total 22 5 2 2 2" xfId="30451" xr:uid="{5DEB171C-1625-4403-8678-D5C3C24018E6}"/>
    <cellStyle name="Total 22 5 2 3" xfId="30452" xr:uid="{193E1411-78BB-4DDF-BA35-903DFD537FDD}"/>
    <cellStyle name="Total 22 5 2 4" xfId="30449" xr:uid="{70B6DCF8-B601-4895-A77A-B93BE7D2064E}"/>
    <cellStyle name="Total 22 5 3" xfId="30453" xr:uid="{B93FB970-FD43-459C-AC74-0853AC92B743}"/>
    <cellStyle name="Total 22 5 3 2" xfId="30454" xr:uid="{1BB1D215-5FD2-40A9-BAD5-46327075963A}"/>
    <cellStyle name="Total 22 5 4" xfId="30455" xr:uid="{99B4B804-D1C1-447D-9321-13C02F024FA7}"/>
    <cellStyle name="Total 22 5 4 2" xfId="30456" xr:uid="{D060C6ED-1FAF-4CBF-A77B-A374BCEBC3E1}"/>
    <cellStyle name="Total 22 5 5" xfId="30457" xr:uid="{B266AFDC-2AB4-42C2-AF68-6CB1680CBEF9}"/>
    <cellStyle name="Total 22 5 5 2" xfId="30458" xr:uid="{16F04FDE-78A5-4C29-9F7A-6C9072D314C0}"/>
    <cellStyle name="Total 22 5 6" xfId="30459" xr:uid="{449D16EF-1C96-4D08-BFCE-0D40589A537B}"/>
    <cellStyle name="Total 22 5 7" xfId="30460" xr:uid="{BACD9BCB-1E70-432F-BD44-ACA1AA167D3C}"/>
    <cellStyle name="Total 22 5 8" xfId="30461" xr:uid="{08F756A9-326C-444F-9CB0-1D31D9C2483E}"/>
    <cellStyle name="Total 22 5 9" xfId="7847" xr:uid="{32F7E9C2-9DF4-47E6-938A-E56096B3AEEF}"/>
    <cellStyle name="Total 22 6" xfId="4276" xr:uid="{FDEAA648-F64F-4C07-8CFF-826C051D1DB3}"/>
    <cellStyle name="Total 22 6 2" xfId="4277" xr:uid="{E22D70D2-D840-4087-98EA-4885F3BDA7A9}"/>
    <cellStyle name="Total 22 6 2 2" xfId="30463" xr:uid="{D689577B-E1CD-44A8-9FA5-BBB9A142F787}"/>
    <cellStyle name="Total 22 6 2 2 2" xfId="30464" xr:uid="{CC95E7E0-DA11-4293-8C91-71A2DB9663F0}"/>
    <cellStyle name="Total 22 6 2 3" xfId="30465" xr:uid="{D54AE171-602A-4FE5-AFBD-304CA1AE4B2E}"/>
    <cellStyle name="Total 22 6 2 4" xfId="30462" xr:uid="{8E7D6406-AF7D-4B1F-9B01-41E2A5A2F530}"/>
    <cellStyle name="Total 22 6 3" xfId="30466" xr:uid="{90371EDC-FBB9-43ED-A1C8-EAD9C7AD3473}"/>
    <cellStyle name="Total 22 6 3 2" xfId="30467" xr:uid="{37D9D044-2A83-4820-9B8E-67BF6DF8AA43}"/>
    <cellStyle name="Total 22 6 4" xfId="30468" xr:uid="{86BD9EE4-571A-4343-86EE-93C393304595}"/>
    <cellStyle name="Total 22 6 4 2" xfId="30469" xr:uid="{B34412BF-6C20-46A3-84AD-34A7E9E2822A}"/>
    <cellStyle name="Total 22 6 5" xfId="30470" xr:uid="{63A30CD0-9687-4BB5-AF4B-41DA006AF77C}"/>
    <cellStyle name="Total 22 6 5 2" xfId="30471" xr:uid="{DB81F2C0-E00C-4152-BBD4-71991828CC71}"/>
    <cellStyle name="Total 22 6 6" xfId="30472" xr:uid="{058E5227-C18D-42B4-9AAC-A9486F3252E5}"/>
    <cellStyle name="Total 22 6 7" xfId="30473" xr:uid="{A988E286-6A11-4E7C-9695-7C9928E1FE4A}"/>
    <cellStyle name="Total 22 6 8" xfId="30474" xr:uid="{1DF547D7-B4B1-4646-A6C6-3ECE9ADD2827}"/>
    <cellStyle name="Total 22 6 9" xfId="7848" xr:uid="{0EACB8EB-3C94-45EC-A6E6-1E167A6D63A4}"/>
    <cellStyle name="Total 22 7" xfId="4278" xr:uid="{F49DD92D-226D-4F2F-9294-11CD5E89FC60}"/>
    <cellStyle name="Total 22 7 2" xfId="4279" xr:uid="{D52F328D-7B10-45B8-888A-4D6A8F81A274}"/>
    <cellStyle name="Total 22 7 2 2" xfId="30476" xr:uid="{A8C10FE6-9E90-41F2-B8D7-8F100E452217}"/>
    <cellStyle name="Total 22 7 2 2 2" xfId="30477" xr:uid="{2FE9689A-64CE-4C54-9746-A4B9C4DD16BD}"/>
    <cellStyle name="Total 22 7 2 3" xfId="30478" xr:uid="{CC0ECC50-AF9B-404F-A2C2-1313304CF158}"/>
    <cellStyle name="Total 22 7 2 4" xfId="30475" xr:uid="{E40667F9-05C2-46BD-A0E4-6D24CC61BA4E}"/>
    <cellStyle name="Total 22 7 3" xfId="30479" xr:uid="{2B6B27FD-EBD6-4A53-BBC1-FE7B2144A5CF}"/>
    <cellStyle name="Total 22 7 3 2" xfId="30480" xr:uid="{ABE50112-30C4-46A5-A090-4B46D6260E7F}"/>
    <cellStyle name="Total 22 7 4" xfId="30481" xr:uid="{23FC4C02-714D-4C38-A80B-2374C287CC4D}"/>
    <cellStyle name="Total 22 7 4 2" xfId="30482" xr:uid="{EE2B8EFB-BB6B-418D-8FB7-29FCCB4916D2}"/>
    <cellStyle name="Total 22 7 5" xfId="30483" xr:uid="{691CFD2C-9D38-4599-BA1B-88EE3B127B50}"/>
    <cellStyle name="Total 22 7 5 2" xfId="30484" xr:uid="{44D999BC-6CD4-447B-B648-3843A5621C19}"/>
    <cellStyle name="Total 22 7 6" xfId="30485" xr:uid="{65955416-2B19-4F6F-8462-748AF70400FD}"/>
    <cellStyle name="Total 22 7 7" xfId="30486" xr:uid="{26416300-D0E7-4A41-A05C-98AEBBB06D5B}"/>
    <cellStyle name="Total 22 7 8" xfId="30487" xr:uid="{33BEB5D5-5A25-40D9-8E50-8281B6FD5745}"/>
    <cellStyle name="Total 22 7 9" xfId="7849" xr:uid="{B24B2795-A10B-400E-B937-9B04AABA247E}"/>
    <cellStyle name="Total 22 8" xfId="4280" xr:uid="{02D110B2-E112-4EB3-82E9-E67D5F230CCD}"/>
    <cellStyle name="Total 22 8 2" xfId="30489" xr:uid="{7EAF5F2C-B779-4F2D-8F65-82E41ECA4D93}"/>
    <cellStyle name="Total 22 8 2 2" xfId="30490" xr:uid="{0B9C932E-8C5C-4A4C-AF0D-6CC85CA856FB}"/>
    <cellStyle name="Total 22 8 2 2 2" xfId="30491" xr:uid="{F8F0D189-1566-45E5-9A60-EE8B2715449D}"/>
    <cellStyle name="Total 22 8 2 3" xfId="30492" xr:uid="{DE8A13B9-AFF8-4345-8E0F-EF94EF92BBC8}"/>
    <cellStyle name="Total 22 8 3" xfId="30493" xr:uid="{6B183B70-1E99-4710-B704-577435F461CC}"/>
    <cellStyle name="Total 22 8 3 2" xfId="30494" xr:uid="{B77D3111-8D9F-46F0-B5A1-6D1612C26782}"/>
    <cellStyle name="Total 22 8 4" xfId="30495" xr:uid="{C659FCB3-16C2-4512-90A7-DB421795C516}"/>
    <cellStyle name="Total 22 8 5" xfId="30488" xr:uid="{799E7E15-6B1D-484D-9231-ED8450F59990}"/>
    <cellStyle name="Total 22 9" xfId="5508" xr:uid="{858E011A-032E-4220-954E-05467CD93D84}"/>
    <cellStyle name="Total 22 9 2" xfId="30497" xr:uid="{E04ED2D1-C1E1-42CE-A2F9-EACC9DD248FB}"/>
    <cellStyle name="Total 22 9 2 2" xfId="30498" xr:uid="{D8BD7911-2B85-4197-9D44-EB8904E76C83}"/>
    <cellStyle name="Total 22 9 3" xfId="30499" xr:uid="{AC118CDF-317D-4165-9ED8-66F3BE205BBB}"/>
    <cellStyle name="Total 22 9 4" xfId="30496" xr:uid="{9637B32A-ECF3-4EF0-AA5F-EB8833D75E02}"/>
    <cellStyle name="Total 23" xfId="4281" xr:uid="{ADF68769-87F8-4C59-9149-EB66B636960C}"/>
    <cellStyle name="Total 23 2" xfId="4282" xr:uid="{8426CBC1-CBE6-4ECF-B7E8-680A840700E2}"/>
    <cellStyle name="Total 23 2 2" xfId="30501" xr:uid="{F13B2F95-5DD0-4A46-984D-0B34EFD10318}"/>
    <cellStyle name="Total 23 2 3" xfId="30500" xr:uid="{B3A469EE-AF53-4459-9B91-0410E6D6B40B}"/>
    <cellStyle name="Total 23 3" xfId="30502" xr:uid="{E65C479F-5320-4259-95F8-CEBBBE918BF7}"/>
    <cellStyle name="Total 23 3 2" xfId="30503" xr:uid="{71392BF1-7D96-4187-BD63-F52E25812EAE}"/>
    <cellStyle name="Total 23 4" xfId="30504" xr:uid="{A25B0499-B4F8-4761-A7B4-043676AF278B}"/>
    <cellStyle name="Total 23 4 2" xfId="30505" xr:uid="{DF77152A-430E-4B5F-85F3-75F7A9D217A0}"/>
    <cellStyle name="Total 23 5" xfId="30506" xr:uid="{F1319C3B-FB22-4885-9BBC-7DE2E58C80BE}"/>
    <cellStyle name="Total 23 6" xfId="30507" xr:uid="{B8E8996F-D2B3-401A-AB0D-EE334987A848}"/>
    <cellStyle name="Total 23 7" xfId="30508" xr:uid="{DCCE0CC7-72F2-4B55-8029-5764B71CF13C}"/>
    <cellStyle name="Total 23 8" xfId="7850" xr:uid="{7AE6E8E3-5800-43A8-B92E-73DFE4E91BEF}"/>
    <cellStyle name="Total 24" xfId="4283" xr:uid="{BD4BEB14-F0EE-440D-B728-DA3CC7F2D4D4}"/>
    <cellStyle name="Total 24 2" xfId="4284" xr:uid="{60933435-054B-46DB-95FA-4D81E120760E}"/>
    <cellStyle name="Total 24 2 2" xfId="30510" xr:uid="{C1548154-7E32-4D9D-B8C1-FBC5A1B4DA60}"/>
    <cellStyle name="Total 24 2 3" xfId="30509" xr:uid="{99236985-3627-4F28-9057-F53B427DE253}"/>
    <cellStyle name="Total 24 3" xfId="30511" xr:uid="{0F091683-7C6D-4CB2-8C19-1273C0D41F21}"/>
    <cellStyle name="Total 24 3 2" xfId="30512" xr:uid="{28282EF4-EA34-4790-BED0-742C1DCE396A}"/>
    <cellStyle name="Total 24 4" xfId="30513" xr:uid="{DFC6FA4F-D4FF-4098-97CC-D2DDE3D70D30}"/>
    <cellStyle name="Total 24 4 2" xfId="30514" xr:uid="{17DB3D4E-F92E-4DAC-9828-7673A875E4DD}"/>
    <cellStyle name="Total 24 5" xfId="30515" xr:uid="{E75E0C32-F023-4988-BCB9-80073380A058}"/>
    <cellStyle name="Total 24 6" xfId="30516" xr:uid="{7AED41E3-B21B-493B-8B72-6B0D59B92569}"/>
    <cellStyle name="Total 24 7" xfId="30517" xr:uid="{105E3BF9-3EAA-4AE4-8583-96C21693B522}"/>
    <cellStyle name="Total 24 8" xfId="7851" xr:uid="{74CD40C5-65ED-46E9-87A0-026886FFC91D}"/>
    <cellStyle name="Total 25" xfId="4285" xr:uid="{DD78140E-900B-493D-ADA5-89810544F760}"/>
    <cellStyle name="Total 25 2" xfId="4286" xr:uid="{8F1AE7D9-C601-494C-8C04-7DD79A1AE547}"/>
    <cellStyle name="Total 25 2 2" xfId="30519" xr:uid="{5538BD48-BEA2-453F-A38D-232F18C2128A}"/>
    <cellStyle name="Total 25 2 3" xfId="30518" xr:uid="{BF6031D7-FE4B-499C-B2C5-ECD1D0E46FF7}"/>
    <cellStyle name="Total 25 3" xfId="30520" xr:uid="{337672FD-2115-43E7-B2F5-EAA9D08102D1}"/>
    <cellStyle name="Total 25 3 2" xfId="30521" xr:uid="{FB2CBBC2-43C7-4495-88C8-F5D99D20110B}"/>
    <cellStyle name="Total 25 4" xfId="30522" xr:uid="{B4A87EB3-0507-4974-86F7-05A635237E67}"/>
    <cellStyle name="Total 25 4 2" xfId="30523" xr:uid="{B1643E43-7F1E-4882-86F2-090500BDB5BD}"/>
    <cellStyle name="Total 25 5" xfId="30524" xr:uid="{C9694AF6-38C2-489E-A575-1A2DAB6C5333}"/>
    <cellStyle name="Total 25 6" xfId="30525" xr:uid="{15F9B0E8-9DE8-4FCB-9349-57B0E24C3647}"/>
    <cellStyle name="Total 25 7" xfId="30526" xr:uid="{BD9B522F-534B-4D5A-A693-F9E5701599CF}"/>
    <cellStyle name="Total 25 8" xfId="7852" xr:uid="{6AF580CD-CCC5-48FF-987B-DA4CA7E54169}"/>
    <cellStyle name="Total 26" xfId="4287" xr:uid="{617B4288-CBA8-4D65-A236-08BBC2F9D57E}"/>
    <cellStyle name="Total 26 2" xfId="4288" xr:uid="{06F56CFC-72FA-4B39-8EA5-7297B654F824}"/>
    <cellStyle name="Total 26 2 2" xfId="30528" xr:uid="{FCAE8F9C-B8CE-492F-B2BF-F45293A7B1A5}"/>
    <cellStyle name="Total 26 2 3" xfId="30527" xr:uid="{2B68C4A4-E93C-4BBD-9D53-8B30B0D13689}"/>
    <cellStyle name="Total 26 3" xfId="30529" xr:uid="{0F949EFB-138B-4AAA-91A9-746D91ED3F51}"/>
    <cellStyle name="Total 26 3 2" xfId="30530" xr:uid="{D9231939-EA80-411A-BCE5-00655F003E7F}"/>
    <cellStyle name="Total 26 4" xfId="30531" xr:uid="{EE90B3F4-799E-4348-A957-BA2D3701F5C5}"/>
    <cellStyle name="Total 26 4 2" xfId="30532" xr:uid="{4A18B8E3-30D9-4E6E-AC61-3BA8C674146A}"/>
    <cellStyle name="Total 26 5" xfId="30533" xr:uid="{A656AEA7-9746-454F-91A1-600A927F25FA}"/>
    <cellStyle name="Total 26 6" xfId="30534" xr:uid="{08C7948B-7655-49D0-8393-5027178133F2}"/>
    <cellStyle name="Total 26 7" xfId="30535" xr:uid="{28BACB92-728E-4B9F-9F07-267417BC4CE0}"/>
    <cellStyle name="Total 26 8" xfId="7853" xr:uid="{8187E849-7ECC-4209-AE03-739AF81B94FE}"/>
    <cellStyle name="Total 27" xfId="4289" xr:uid="{2A7017A2-FBE5-405D-B609-32E3BB199C7A}"/>
    <cellStyle name="Total 27 2" xfId="4290" xr:uid="{8910A834-5ABF-4D0B-BEA4-1B8D541B960A}"/>
    <cellStyle name="Total 27 2 2" xfId="30537" xr:uid="{8504C1C8-1883-4E2E-A4C5-1174D216EFE0}"/>
    <cellStyle name="Total 27 2 3" xfId="30536" xr:uid="{646B3A1E-0E0E-46FF-AA43-DBF0065B9B6B}"/>
    <cellStyle name="Total 27 3" xfId="30538" xr:uid="{4A869A7C-E601-47E4-A317-43F73998FB2A}"/>
    <cellStyle name="Total 27 3 2" xfId="30539" xr:uid="{8F1F6507-291C-4865-9582-FA2669D61747}"/>
    <cellStyle name="Total 27 4" xfId="30540" xr:uid="{0C1D0264-21B9-48F2-90EC-52F05157FADF}"/>
    <cellStyle name="Total 27 4 2" xfId="30541" xr:uid="{DCDA3CDE-EFE3-4B52-943E-6CBAB86A561E}"/>
    <cellStyle name="Total 27 5" xfId="30542" xr:uid="{750A3263-E3E5-4483-BE80-7BD122CF2226}"/>
    <cellStyle name="Total 27 6" xfId="30543" xr:uid="{5A38A41B-4ED7-44CC-9CF5-46E03ED42D76}"/>
    <cellStyle name="Total 27 7" xfId="30544" xr:uid="{9DD7FC4E-4B53-4C13-83CB-2782FFBDA652}"/>
    <cellStyle name="Total 27 8" xfId="7854" xr:uid="{2E192082-D3A3-4671-AF35-7DDB7EB20E3F}"/>
    <cellStyle name="Total 28" xfId="4291" xr:uid="{8DB9A2D1-5359-483D-81D2-D7942830F82C}"/>
    <cellStyle name="Total 28 2" xfId="4292" xr:uid="{0C3069CD-D086-41CB-8D81-927B15EAC94C}"/>
    <cellStyle name="Total 28 2 2" xfId="30546" xr:uid="{0B37FB5E-BD96-4BF4-B453-67B990C6DBFD}"/>
    <cellStyle name="Total 28 2 3" xfId="30545" xr:uid="{8F02FD99-97F9-4C1C-8476-02E5E6B41921}"/>
    <cellStyle name="Total 28 3" xfId="30547" xr:uid="{FDB0ADA2-D623-4B6B-ADB0-35B49DABA3CE}"/>
    <cellStyle name="Total 28 3 2" xfId="30548" xr:uid="{483C4948-9941-471A-BA69-4F53CC5CE011}"/>
    <cellStyle name="Total 28 4" xfId="30549" xr:uid="{14EBE909-B10F-4A4A-8F5D-750024A6ECC2}"/>
    <cellStyle name="Total 28 4 2" xfId="30550" xr:uid="{30CADA2B-ADE4-4B0A-8AF0-97A0272693C1}"/>
    <cellStyle name="Total 28 5" xfId="30551" xr:uid="{102465C6-EBB7-45CC-AF86-9DDB3A80D723}"/>
    <cellStyle name="Total 28 6" xfId="30552" xr:uid="{75E6ECA7-E327-4894-8484-7848F8AEAF2D}"/>
    <cellStyle name="Total 28 7" xfId="30553" xr:uid="{F5C9BDCA-5ED6-4E65-A77A-A19E795EF39D}"/>
    <cellStyle name="Total 28 8" xfId="7855" xr:uid="{F977B73D-5966-41BF-B7BE-489040DE0754}"/>
    <cellStyle name="Total 29" xfId="4293" xr:uid="{CD42959F-70E9-43C7-9DF4-E664FC721566}"/>
    <cellStyle name="Total 29 2" xfId="4294" xr:uid="{F851DB9C-6DF0-4E2F-B1A8-3F3956B69603}"/>
    <cellStyle name="Total 29 2 2" xfId="30555" xr:uid="{C260DF3E-08DF-40A6-AD0B-D94BD887D22B}"/>
    <cellStyle name="Total 29 2 3" xfId="30554" xr:uid="{8DD492F2-AE5E-49B3-AF56-0930684CB913}"/>
    <cellStyle name="Total 29 3" xfId="30556" xr:uid="{10511C58-0632-4A14-901C-5768B1082CD3}"/>
    <cellStyle name="Total 29 3 2" xfId="30557" xr:uid="{1F0D1A60-89D4-48B0-B655-98B9E34D0BAA}"/>
    <cellStyle name="Total 29 4" xfId="30558" xr:uid="{33DF8D1B-A424-4715-ACF4-5CDA8CA28A37}"/>
    <cellStyle name="Total 29 4 2" xfId="30559" xr:uid="{4391DCBF-5176-4FC5-8D8F-2B0D58DCD52F}"/>
    <cellStyle name="Total 29 5" xfId="30560" xr:uid="{1F38CEFF-DD37-4308-8585-0358C3CD7AC4}"/>
    <cellStyle name="Total 29 6" xfId="30561" xr:uid="{5BBCEF45-C16A-4A9B-B6A9-9A0F8BCF26F2}"/>
    <cellStyle name="Total 29 7" xfId="30562" xr:uid="{78151F08-2EBC-4F30-8B18-5078ED961AD5}"/>
    <cellStyle name="Total 29 8" xfId="7856" xr:uid="{66E89647-0DE9-4AB0-AC31-0A2C6C2BA1A1}"/>
    <cellStyle name="Total 3" xfId="4295" xr:uid="{5A101484-067E-4220-9D78-94DC16BDAE96}"/>
    <cellStyle name="Total 3 10" xfId="5697" xr:uid="{E234B2AA-57AF-46BD-86EC-E51E097CFF24}"/>
    <cellStyle name="Total 3 10 2" xfId="30564" xr:uid="{4B116515-4BEC-4B3C-92FC-63468D67D2A8}"/>
    <cellStyle name="Total 3 10 2 2" xfId="30565" xr:uid="{195D0570-444B-4C54-87AD-5CCB26A7E066}"/>
    <cellStyle name="Total 3 10 2 2 2" xfId="30566" xr:uid="{256476E0-2D57-423C-8719-494F840261A8}"/>
    <cellStyle name="Total 3 10 2 3" xfId="30567" xr:uid="{435CC26D-CA30-49E4-8DF0-569B49E02745}"/>
    <cellStyle name="Total 3 10 3" xfId="30568" xr:uid="{828BEE47-B85E-4A37-A2FD-451245AADB93}"/>
    <cellStyle name="Total 3 10 3 2" xfId="30569" xr:uid="{2BB1D2F9-7556-40DA-AEEA-1E139742A9EF}"/>
    <cellStyle name="Total 3 10 4" xfId="30570" xr:uid="{77376CF2-B442-4018-8A0E-C37DD1EA6AB5}"/>
    <cellStyle name="Total 3 10 5" xfId="30563" xr:uid="{E6F6CA14-5257-495E-816F-8C2E746DB9E5}"/>
    <cellStyle name="Total 3 11" xfId="6086" xr:uid="{64493335-FE8F-4E4C-9396-39EE67DC3114}"/>
    <cellStyle name="Total 3 11 2" xfId="30572" xr:uid="{7FC3E352-54F5-4C3A-9872-7696BE178709}"/>
    <cellStyle name="Total 3 11 2 2" xfId="30573" xr:uid="{78FED422-705C-4D91-AF78-30097D43F7DF}"/>
    <cellStyle name="Total 3 11 3" xfId="30574" xr:uid="{39AEDC9A-54B6-4B34-AEF8-62312DD5C86C}"/>
    <cellStyle name="Total 3 11 4" xfId="30571" xr:uid="{77D0F533-37B8-4850-BAFB-54806BA7AED3}"/>
    <cellStyle name="Total 3 12" xfId="6261" xr:uid="{AC0C227C-B666-4DCD-9292-C3CE2B546147}"/>
    <cellStyle name="Total 3 12 2" xfId="30576" xr:uid="{4CD5D1D4-CC37-49FE-9E70-882942CB2CE4}"/>
    <cellStyle name="Total 3 12 3" xfId="30575" xr:uid="{D2190AAA-90BF-4781-9746-0F33044D7F4F}"/>
    <cellStyle name="Total 3 13" xfId="30577" xr:uid="{F722FF13-87AF-4E50-9F16-7E7A3FCF6060}"/>
    <cellStyle name="Total 3 13 2" xfId="30578" xr:uid="{CC70FCDF-6738-475F-ACD4-E86BDC36DD18}"/>
    <cellStyle name="Total 3 13 2 2" xfId="30579" xr:uid="{CF07B761-8B15-4244-B971-3CF68322B3B1}"/>
    <cellStyle name="Total 3 13 3" xfId="30580" xr:uid="{D6E2407D-9E08-4D53-98F3-D93709349466}"/>
    <cellStyle name="Total 3 13 4" xfId="30581" xr:uid="{53EBB5D4-4FB0-4473-8302-96CBA443008D}"/>
    <cellStyle name="Total 3 14" xfId="30582" xr:uid="{B31C8095-62A5-48F1-AE3A-90344A6E9DDD}"/>
    <cellStyle name="Total 3 14 2" xfId="30583" xr:uid="{6715F1A5-560D-4607-B3A5-66130B2F455C}"/>
    <cellStyle name="Total 3 14 2 2" xfId="30584" xr:uid="{A07367D5-6007-483E-B30F-D82F06D40924}"/>
    <cellStyle name="Total 3 14 3" xfId="30585" xr:uid="{195B34A5-4D4F-493B-BB1D-E691B230697E}"/>
    <cellStyle name="Total 3 14 4" xfId="30586" xr:uid="{EE02769A-9333-42D4-B03E-26E20C6758C8}"/>
    <cellStyle name="Total 3 15" xfId="30587" xr:uid="{93309B12-A2A7-48A4-BB88-DC913F1C10CB}"/>
    <cellStyle name="Total 3 16" xfId="30588" xr:uid="{9F97FD9C-1206-49F6-8243-83AD700CC21F}"/>
    <cellStyle name="Total 3 17" xfId="30589" xr:uid="{D9067CBA-F008-42D6-90B8-FD71D841CB99}"/>
    <cellStyle name="Total 3 2" xfId="4296" xr:uid="{5CF811AB-FFA4-4DCA-8CDB-2B3669183FED}"/>
    <cellStyle name="Total 3 2 2" xfId="4297" xr:uid="{FCBF16B9-B96A-42C2-8530-CC37F529D496}"/>
    <cellStyle name="Total 3 2 2 2" xfId="30591" xr:uid="{8EC5E7A7-3E26-4A30-91A8-0A3397B61B82}"/>
    <cellStyle name="Total 3 2 2 2 2" xfId="30592" xr:uid="{DCC43433-C93A-4DEE-9BEF-9209A3B18BD0}"/>
    <cellStyle name="Total 3 2 2 3" xfId="30593" xr:uid="{58014C2D-08FF-4858-8469-BE990CBAFD04}"/>
    <cellStyle name="Total 3 2 2 4" xfId="30590" xr:uid="{B49F87C3-DFAB-4C36-926D-1B4E9C2364F7}"/>
    <cellStyle name="Total 3 2 3" xfId="30594" xr:uid="{B6863D72-CC19-46CF-A1F4-B86213FF2185}"/>
    <cellStyle name="Total 3 2 3 2" xfId="30595" xr:uid="{F35641F9-10A0-4B41-B1FF-E8909F6C555D}"/>
    <cellStyle name="Total 3 2 4" xfId="30596" xr:uid="{4D226C01-F3E6-4B1D-84A3-F3E5DE0C50C0}"/>
    <cellStyle name="Total 3 2 4 2" xfId="30597" xr:uid="{8A46E45A-AE96-4FA7-9782-7AC0C65380BD}"/>
    <cellStyle name="Total 3 2 5" xfId="30598" xr:uid="{D18E6D6A-7489-4AE8-8CC0-89BFDAA54329}"/>
    <cellStyle name="Total 3 2 5 2" xfId="30599" xr:uid="{A648706E-FFF4-48E6-9009-9D1DD88FAD05}"/>
    <cellStyle name="Total 3 2 6" xfId="30600" xr:uid="{477E413F-0EF7-4B8A-AF47-476E6F284363}"/>
    <cellStyle name="Total 3 2 7" xfId="30601" xr:uid="{F5850FE7-2353-4840-B1FC-3AD246868424}"/>
    <cellStyle name="Total 3 2 8" xfId="30602" xr:uid="{08E680AD-AB8D-4129-BB1B-98CDD392FAEA}"/>
    <cellStyle name="Total 3 2 9" xfId="7857" xr:uid="{B33D422E-601B-465A-9A29-60198E058C9A}"/>
    <cellStyle name="Total 3 3" xfId="4298" xr:uid="{3B9B3E96-E22C-4C20-BD8E-8CEC614C3A8D}"/>
    <cellStyle name="Total 3 3 2" xfId="4299" xr:uid="{140D3026-325C-4BAB-B970-38A8E4F8C1CD}"/>
    <cellStyle name="Total 3 3 2 2" xfId="30604" xr:uid="{5B9678B4-A18D-4906-96E2-B1B71932EB3E}"/>
    <cellStyle name="Total 3 3 2 2 2" xfId="30605" xr:uid="{AE4BBB12-5D71-4818-9E55-CCF7DF79BBFC}"/>
    <cellStyle name="Total 3 3 2 3" xfId="30606" xr:uid="{220DF810-FCA5-4471-8725-7F3D099BC5A8}"/>
    <cellStyle name="Total 3 3 2 4" xfId="30603" xr:uid="{754529C1-957E-45B2-BCAC-5CFAFBFD82CA}"/>
    <cellStyle name="Total 3 3 3" xfId="30607" xr:uid="{17A4B018-C973-4FBE-A8F4-97AA4CDCCEA2}"/>
    <cellStyle name="Total 3 3 3 2" xfId="30608" xr:uid="{7B505D39-74C1-4B15-81C7-CC840699B2ED}"/>
    <cellStyle name="Total 3 3 4" xfId="30609" xr:uid="{CB8FA750-49AA-460F-A15A-44C2285C4A54}"/>
    <cellStyle name="Total 3 3 4 2" xfId="30610" xr:uid="{20186833-9D76-49F5-9D71-BAFD47196D72}"/>
    <cellStyle name="Total 3 3 5" xfId="30611" xr:uid="{5E63A8B4-A294-4372-AD6C-2BC18E88AC8F}"/>
    <cellStyle name="Total 3 3 5 2" xfId="30612" xr:uid="{51B853F1-C0A7-4578-8C13-0104377CA17B}"/>
    <cellStyle name="Total 3 3 6" xfId="30613" xr:uid="{535C3248-FBCE-4AEE-ACA8-1DB95FDB425A}"/>
    <cellStyle name="Total 3 3 7" xfId="30614" xr:uid="{E61A5228-6ACD-4C49-BA4A-1D84A5899069}"/>
    <cellStyle name="Total 3 3 8" xfId="30615" xr:uid="{1AC5727A-3EFC-4CA3-BDA7-7D9F72439261}"/>
    <cellStyle name="Total 3 3 9" xfId="7858" xr:uid="{82A93BCF-8A7E-4A4F-BC04-2B9F519DF317}"/>
    <cellStyle name="Total 3 4" xfId="4300" xr:uid="{72FBB74F-F475-464A-B14A-DB246CC30A40}"/>
    <cellStyle name="Total 3 4 2" xfId="4301" xr:uid="{E291B7E1-ADC7-45BE-8F14-43C5DE3F220A}"/>
    <cellStyle name="Total 3 4 2 2" xfId="30617" xr:uid="{AA659A92-84AA-4FC0-9929-4E2221CD7EB0}"/>
    <cellStyle name="Total 3 4 2 2 2" xfId="30618" xr:uid="{C5CFE9B1-34E5-4125-AD4E-568FF12B3209}"/>
    <cellStyle name="Total 3 4 2 3" xfId="30619" xr:uid="{F3FF1330-D466-4FD0-8F2A-EBFFFEF8569D}"/>
    <cellStyle name="Total 3 4 2 4" xfId="30616" xr:uid="{872513AE-F2F1-4FBA-A94B-0DEA3B8CE54D}"/>
    <cellStyle name="Total 3 4 3" xfId="30620" xr:uid="{56FE62B3-D4A9-4DBF-B515-B3D2C332F84C}"/>
    <cellStyle name="Total 3 4 3 2" xfId="30621" xr:uid="{7C646E74-26A2-4A47-B143-D80358FD6C7A}"/>
    <cellStyle name="Total 3 4 4" xfId="30622" xr:uid="{38DFA82F-9D9B-4464-ABFE-20DB9A3F8328}"/>
    <cellStyle name="Total 3 4 4 2" xfId="30623" xr:uid="{4B727BD7-6D1E-4090-A0AE-5C5EEAC49341}"/>
    <cellStyle name="Total 3 4 5" xfId="30624" xr:uid="{FE2CC548-20AB-4F42-A68C-021B62BCE0BD}"/>
    <cellStyle name="Total 3 4 5 2" xfId="30625" xr:uid="{31315F62-39EA-49BF-810B-D6E5F640E5C8}"/>
    <cellStyle name="Total 3 4 6" xfId="30626" xr:uid="{34CFB5FC-5460-44EF-986F-5A3528C36199}"/>
    <cellStyle name="Total 3 4 7" xfId="30627" xr:uid="{4B4E0780-11BA-4631-9233-153BD8A0B062}"/>
    <cellStyle name="Total 3 4 8" xfId="30628" xr:uid="{21ED8305-6197-4EDE-8B3B-C1605E89DEAC}"/>
    <cellStyle name="Total 3 4 9" xfId="7859" xr:uid="{4C83286A-2CE3-4417-BB42-EC480D5C4E6C}"/>
    <cellStyle name="Total 3 5" xfId="4302" xr:uid="{C2D367E9-DFA5-42DA-AEC7-F9DBF16EE694}"/>
    <cellStyle name="Total 3 5 2" xfId="4303" xr:uid="{99DAD4CF-A2F6-4A23-A358-8062FBEF9849}"/>
    <cellStyle name="Total 3 5 2 2" xfId="30630" xr:uid="{D96B0F54-A8DF-4876-B8E7-DBA64129F8D8}"/>
    <cellStyle name="Total 3 5 2 2 2" xfId="30631" xr:uid="{93288B75-5FB3-4495-A053-6EBE622BCDD8}"/>
    <cellStyle name="Total 3 5 2 3" xfId="30632" xr:uid="{FBCC325E-C2FF-4054-AE0A-EF72CFA027F3}"/>
    <cellStyle name="Total 3 5 2 4" xfId="30629" xr:uid="{22A0C0AF-CA6D-4DC3-A7A1-C581858CD6EC}"/>
    <cellStyle name="Total 3 5 3" xfId="30633" xr:uid="{F7DC88B5-4428-474E-9E9E-6E3AC44DED35}"/>
    <cellStyle name="Total 3 5 3 2" xfId="30634" xr:uid="{FC98BC47-A4F0-4C67-AB31-A35BF101A762}"/>
    <cellStyle name="Total 3 5 4" xfId="30635" xr:uid="{809BDCA8-8AD3-49FA-941E-3884DC0A0B5D}"/>
    <cellStyle name="Total 3 5 4 2" xfId="30636" xr:uid="{237A5A79-70C2-471A-95B7-EE1F6102D960}"/>
    <cellStyle name="Total 3 5 5" xfId="30637" xr:uid="{910E6630-307F-4A5F-86DE-2E3CD3C8DC2A}"/>
    <cellStyle name="Total 3 5 5 2" xfId="30638" xr:uid="{8519F845-7D65-4FF9-B569-4A9105BA0B1A}"/>
    <cellStyle name="Total 3 5 6" xfId="30639" xr:uid="{FB223CBB-1BED-47F3-B90B-B9057A63B1DE}"/>
    <cellStyle name="Total 3 5 7" xfId="30640" xr:uid="{0B600893-252A-44F4-829E-B53E263E1740}"/>
    <cellStyle name="Total 3 5 8" xfId="30641" xr:uid="{31BA471B-3D9F-4E45-B7D0-96C15665C9D6}"/>
    <cellStyle name="Total 3 5 9" xfId="7860" xr:uid="{08DA8736-027C-4CE3-8C07-B7FAFE1260B0}"/>
    <cellStyle name="Total 3 6" xfId="4304" xr:uid="{2A7AB055-DB50-4671-9A30-0225DEE1FAF6}"/>
    <cellStyle name="Total 3 6 2" xfId="4305" xr:uid="{E095BC0C-FD4B-4BAB-A0F4-33330F7251CC}"/>
    <cellStyle name="Total 3 6 2 2" xfId="30643" xr:uid="{074BC509-4114-4C3C-A8D0-8D1B5A4CB5BF}"/>
    <cellStyle name="Total 3 6 2 2 2" xfId="30644" xr:uid="{40ECFD98-75B9-48E0-BBD8-D9AF8430FEC9}"/>
    <cellStyle name="Total 3 6 2 3" xfId="30645" xr:uid="{66865D05-FB84-4D81-95BD-F123212A032E}"/>
    <cellStyle name="Total 3 6 2 4" xfId="30642" xr:uid="{559A62F6-B0C1-4C44-92A8-3E767E54A3F7}"/>
    <cellStyle name="Total 3 6 3" xfId="30646" xr:uid="{127B0CCE-D40F-47AA-81AA-9B193F43FDC5}"/>
    <cellStyle name="Total 3 6 3 2" xfId="30647" xr:uid="{F361DC08-D1E6-4D78-AD04-A626FDE8DF47}"/>
    <cellStyle name="Total 3 6 4" xfId="30648" xr:uid="{DA4D24B3-6CDE-4FCA-A52E-919EEB1AB25E}"/>
    <cellStyle name="Total 3 6 4 2" xfId="30649" xr:uid="{D06BCEF6-2BD8-44D5-87BB-ACF5AA0433C4}"/>
    <cellStyle name="Total 3 6 5" xfId="30650" xr:uid="{46792C15-9E23-4988-8805-B0DEC4A0F7C1}"/>
    <cellStyle name="Total 3 6 5 2" xfId="30651" xr:uid="{20D83F30-5462-42AA-9F32-3E63042E5456}"/>
    <cellStyle name="Total 3 6 6" xfId="30652" xr:uid="{8BA5C0AB-0393-44D0-B068-C52F06BB76E3}"/>
    <cellStyle name="Total 3 6 7" xfId="30653" xr:uid="{4569AB0A-1AF3-47B9-8B5A-B0DDCD376947}"/>
    <cellStyle name="Total 3 6 8" xfId="30654" xr:uid="{562E5E9C-6649-4E75-8977-14C2FDECEC05}"/>
    <cellStyle name="Total 3 6 9" xfId="7861" xr:uid="{308C0427-904D-47C7-9E06-9785BB5E6EB1}"/>
    <cellStyle name="Total 3 7" xfId="4306" xr:uid="{FB7F4324-A126-4879-AEC1-C32B64559D2A}"/>
    <cellStyle name="Total 3 7 2" xfId="4307" xr:uid="{2E88CBB6-6B8B-43AC-9721-22648FA06653}"/>
    <cellStyle name="Total 3 7 2 2" xfId="30656" xr:uid="{BB3B5D51-A25D-416A-8CCB-E4F1B3AFDE23}"/>
    <cellStyle name="Total 3 7 2 2 2" xfId="30657" xr:uid="{8CF3B3A3-5FCB-44C0-A217-7B8666FEE7B5}"/>
    <cellStyle name="Total 3 7 2 3" xfId="30658" xr:uid="{F1E96EAE-5851-4EEE-8E75-205D51BF5897}"/>
    <cellStyle name="Total 3 7 2 4" xfId="30655" xr:uid="{55C9F37F-0090-4027-B5A1-49B88CBE4E61}"/>
    <cellStyle name="Total 3 7 3" xfId="30659" xr:uid="{7D86ED1D-B82C-47BC-BB02-D58F1E9CB25A}"/>
    <cellStyle name="Total 3 7 3 2" xfId="30660" xr:uid="{FD9EB0D5-B84A-4F43-96B1-DBBEB34AE8BF}"/>
    <cellStyle name="Total 3 7 4" xfId="30661" xr:uid="{15A863A0-8C78-4002-95E9-F35BDBF53879}"/>
    <cellStyle name="Total 3 7 4 2" xfId="30662" xr:uid="{A091244C-E089-4099-9BD3-B20C624BD287}"/>
    <cellStyle name="Total 3 7 5" xfId="30663" xr:uid="{AB298996-9E7C-42A0-A1DB-E423B9624BAD}"/>
    <cellStyle name="Total 3 7 5 2" xfId="30664" xr:uid="{687CD0D9-6DB4-492E-9D6E-AC8EDF7DFBB3}"/>
    <cellStyle name="Total 3 7 6" xfId="30665" xr:uid="{AF512D4D-151E-4191-B071-31D7FAD6DF2C}"/>
    <cellStyle name="Total 3 7 7" xfId="30666" xr:uid="{F7FC53CE-69FB-4807-B04A-3B689CC88628}"/>
    <cellStyle name="Total 3 7 8" xfId="30667" xr:uid="{67AC17A2-0376-4255-8D64-8445F1EB4D32}"/>
    <cellStyle name="Total 3 7 9" xfId="7862" xr:uid="{FBC761E9-DF0F-4322-B619-6D7D1868DA4F}"/>
    <cellStyle name="Total 3 8" xfId="4308" xr:uid="{26D33EBA-9D26-46A6-A388-F7120C1A37C5}"/>
    <cellStyle name="Total 3 8 2" xfId="30669" xr:uid="{E6E84925-6CBE-454C-8780-DE1481B51DD8}"/>
    <cellStyle name="Total 3 8 2 2" xfId="30670" xr:uid="{DF33B630-C47B-4B90-8D0A-B00C5B4A7E05}"/>
    <cellStyle name="Total 3 8 2 2 2" xfId="30671" xr:uid="{9ADB8E91-E994-41A3-95B5-B3103D61C242}"/>
    <cellStyle name="Total 3 8 2 3" xfId="30672" xr:uid="{F78C9984-C5AE-421C-A628-7BD1DCBCFE5B}"/>
    <cellStyle name="Total 3 8 3" xfId="30673" xr:uid="{D0AB116F-C117-405B-A1D1-1F513D5C8667}"/>
    <cellStyle name="Total 3 8 3 2" xfId="30674" xr:uid="{E2CFAF21-5957-439F-A10E-050CEEFAE784}"/>
    <cellStyle name="Total 3 8 4" xfId="30675" xr:uid="{42753B94-415F-480F-ABB6-39BC0D150838}"/>
    <cellStyle name="Total 3 8 5" xfId="30668" xr:uid="{70048835-285C-409E-9E06-29B0EE1020C9}"/>
    <cellStyle name="Total 3 9" xfId="5509" xr:uid="{36965DC2-506E-473D-862C-A8CD1C16F1D0}"/>
    <cellStyle name="Total 3 9 2" xfId="30677" xr:uid="{788BB696-4F94-47C2-8ED7-A0B269DD125B}"/>
    <cellStyle name="Total 3 9 2 2" xfId="30678" xr:uid="{2421F96B-1522-40EB-9614-CF8D324FE308}"/>
    <cellStyle name="Total 3 9 3" xfId="30679" xr:uid="{20EEAFF0-B9B3-4B03-BCD9-178CE375894A}"/>
    <cellStyle name="Total 3 9 4" xfId="30676" xr:uid="{54CA2A1E-852A-44A6-BB2F-DD9287C98757}"/>
    <cellStyle name="Total 30" xfId="4309" xr:uid="{816F7D23-2982-47A9-985C-428205905858}"/>
    <cellStyle name="Total 30 2" xfId="4310" xr:uid="{44A7DE36-2C9E-4855-8B9A-EC554C39B733}"/>
    <cellStyle name="Total 30 2 2" xfId="30681" xr:uid="{C4BF63EA-83BD-4075-962A-7DA7EDEC0A91}"/>
    <cellStyle name="Total 30 2 3" xfId="30680" xr:uid="{BF278239-B0B6-4849-86F1-044E57B03783}"/>
    <cellStyle name="Total 30 3" xfId="30682" xr:uid="{8C9F5A19-436C-4EBB-95CD-69C54F974CF9}"/>
    <cellStyle name="Total 30 3 2" xfId="30683" xr:uid="{2373C766-AC01-4A51-A483-2FBB62BB8110}"/>
    <cellStyle name="Total 30 4" xfId="30684" xr:uid="{8921BC2D-972E-410C-99C2-B2069681D2F2}"/>
    <cellStyle name="Total 30 4 2" xfId="30685" xr:uid="{FDE137EC-A5DE-4E9E-AA33-952A19D930AC}"/>
    <cellStyle name="Total 30 5" xfId="30686" xr:uid="{D473F407-E48C-41D7-9F1D-74A87083ACA7}"/>
    <cellStyle name="Total 30 6" xfId="30687" xr:uid="{9FEAFD1F-C57B-47B5-B629-9314A2214352}"/>
    <cellStyle name="Total 30 7" xfId="30688" xr:uid="{6B8F78F9-08EA-4F95-837B-6CE87D5D8ABC}"/>
    <cellStyle name="Total 30 8" xfId="7863" xr:uid="{CBA8F7FC-8887-449E-AE03-EB80B4702DD4}"/>
    <cellStyle name="Total 31" xfId="4311" xr:uid="{55766CBB-0840-4812-BC1A-8B1D95734012}"/>
    <cellStyle name="Total 31 2" xfId="4312" xr:uid="{8BB8D4E3-B2C2-43FF-BE88-5FDCC93F839A}"/>
    <cellStyle name="Total 31 2 2" xfId="30690" xr:uid="{1CE9E2AF-365D-4C22-84D5-111E5E46DE2C}"/>
    <cellStyle name="Total 31 2 3" xfId="30689" xr:uid="{12AC00C4-F7B6-4DB0-BF4C-17A950C7641C}"/>
    <cellStyle name="Total 31 3" xfId="30691" xr:uid="{A1C48865-BA91-4089-B2B0-E1EEB9F41459}"/>
    <cellStyle name="Total 31 3 2" xfId="30692" xr:uid="{4244705D-8237-43CE-BDC4-79B8434DA695}"/>
    <cellStyle name="Total 31 4" xfId="30693" xr:uid="{F5B5432B-A84C-4330-A2D4-F9C55C9D1326}"/>
    <cellStyle name="Total 31 4 2" xfId="30694" xr:uid="{5AB62274-E208-4A7B-B226-E3C781F6EADC}"/>
    <cellStyle name="Total 31 5" xfId="30695" xr:uid="{58A2C467-2FAB-4A53-A5CD-95B8C22B8E94}"/>
    <cellStyle name="Total 31 6" xfId="30696" xr:uid="{C0E712EA-3BD5-488C-9B9F-970988D51538}"/>
    <cellStyle name="Total 31 7" xfId="30697" xr:uid="{4F50B166-CF82-44AB-82EA-F835406D434C}"/>
    <cellStyle name="Total 31 8" xfId="7864" xr:uid="{A1772CB9-7737-40BC-B4C1-13B8444CD242}"/>
    <cellStyle name="Total 32" xfId="4313" xr:uid="{764696E3-A6D8-42CD-A57C-FAC5C3DAC813}"/>
    <cellStyle name="Total 32 2" xfId="4314" xr:uid="{DF07B664-53EA-4859-B80F-B9812CA37628}"/>
    <cellStyle name="Total 32 2 2" xfId="30699" xr:uid="{A00E807B-7CD4-4D47-A7B9-35DF53923888}"/>
    <cellStyle name="Total 32 2 3" xfId="30698" xr:uid="{A8258073-A65F-4449-911D-A575776F69CF}"/>
    <cellStyle name="Total 32 3" xfId="30700" xr:uid="{E16218A9-E218-4EF1-BF7F-FB18FA525286}"/>
    <cellStyle name="Total 32 3 2" xfId="30701" xr:uid="{DA0917BE-C78D-4A6A-99F7-5A4E1B3726F0}"/>
    <cellStyle name="Total 32 4" xfId="30702" xr:uid="{A668C95E-03AE-48AA-B6D8-34C712350715}"/>
    <cellStyle name="Total 32 4 2" xfId="30703" xr:uid="{C0093E4F-5A85-4286-954D-F386A06A2DCB}"/>
    <cellStyle name="Total 32 5" xfId="30704" xr:uid="{5A8405DB-9D09-4B0C-B885-CE377388FB80}"/>
    <cellStyle name="Total 32 6" xfId="30705" xr:uid="{7B48F2A2-29B3-4B64-9455-0BC89E31E035}"/>
    <cellStyle name="Total 32 7" xfId="30706" xr:uid="{FC4D6613-2024-4D3C-9837-931AD6BBFFA8}"/>
    <cellStyle name="Total 32 8" xfId="7865" xr:uid="{989EFEDE-CA6A-4BDD-993F-41FF4100F4AF}"/>
    <cellStyle name="Total 33" xfId="4315" xr:uid="{5F4FAB83-9C02-432C-BC7D-AE6700BAC889}"/>
    <cellStyle name="Total 33 2" xfId="4316" xr:uid="{DFC6661D-8A7F-4308-9BB6-80DEAA5269AC}"/>
    <cellStyle name="Total 33 2 2" xfId="30708" xr:uid="{EA346B7F-1553-4817-9EA4-071E8C46B91C}"/>
    <cellStyle name="Total 33 2 3" xfId="30707" xr:uid="{382FDACB-AF6E-4CC1-A2CF-DA841B8F32C6}"/>
    <cellStyle name="Total 33 3" xfId="30709" xr:uid="{14C45DD5-EC70-4733-A0D8-6AB9F8D82496}"/>
    <cellStyle name="Total 33 3 2" xfId="30710" xr:uid="{370D9CAB-1BF0-42F2-899A-101C21B95215}"/>
    <cellStyle name="Total 33 4" xfId="30711" xr:uid="{201AFC18-F7BB-4EF5-B5EB-FF8C6540C2A3}"/>
    <cellStyle name="Total 33 4 2" xfId="30712" xr:uid="{750EC6A4-79D2-4A38-ACB5-7425A4F2704C}"/>
    <cellStyle name="Total 33 5" xfId="30713" xr:uid="{A69C237A-276C-4C83-B46D-C742D8D54433}"/>
    <cellStyle name="Total 33 6" xfId="30714" xr:uid="{53517300-359B-4CF9-8FDD-71F6CFEBD5D2}"/>
    <cellStyle name="Total 33 7" xfId="30715" xr:uid="{DA36128B-0C88-49C7-AFE6-49C7B3E63BBF}"/>
    <cellStyle name="Total 33 8" xfId="7866" xr:uid="{F40FA373-88B0-41BD-96B1-44865D61F7C2}"/>
    <cellStyle name="Total 34" xfId="4317" xr:uid="{6B726356-D44D-415C-88E8-0A4ACC795FEC}"/>
    <cellStyle name="Total 34 2" xfId="4318" xr:uid="{71BD1EDB-B168-4835-8929-3C0199ED430D}"/>
    <cellStyle name="Total 34 2 2" xfId="30717" xr:uid="{116E1A21-B2DA-4524-848A-5AF120F0364A}"/>
    <cellStyle name="Total 34 2 3" xfId="30716" xr:uid="{1E6EC5A4-7B01-43B6-A54C-B80687F04712}"/>
    <cellStyle name="Total 34 3" xfId="30718" xr:uid="{1A751415-2ED5-49F5-B9FF-47A18C75DE8E}"/>
    <cellStyle name="Total 34 3 2" xfId="30719" xr:uid="{EA6CE38D-BA3B-4323-A666-BF9609EAE1A2}"/>
    <cellStyle name="Total 34 4" xfId="30720" xr:uid="{B41AF439-E412-4C53-8F06-E39A43F48500}"/>
    <cellStyle name="Total 34 5" xfId="30721" xr:uid="{CAFAC7CE-AD7C-479C-86F6-343A3BE941F4}"/>
    <cellStyle name="Total 34 6" xfId="30722" xr:uid="{C16F73D0-D865-4610-9B07-10A1974A610B}"/>
    <cellStyle name="Total 34 7" xfId="7867" xr:uid="{A7377D4D-85FF-4450-B248-004FD7EB0E7B}"/>
    <cellStyle name="Total 35" xfId="4319" xr:uid="{312518BE-5BD0-4D63-917A-4278518820BD}"/>
    <cellStyle name="Total 35 2" xfId="4320" xr:uid="{FF61AECF-F036-480B-AF76-4F150007FF0D}"/>
    <cellStyle name="Total 35 2 2" xfId="30724" xr:uid="{D9C4DC7B-FADE-43D1-97F9-544C3E35E837}"/>
    <cellStyle name="Total 35 2 3" xfId="30723" xr:uid="{914D9747-9548-411F-B9FE-6488F5B3C420}"/>
    <cellStyle name="Total 35 3" xfId="30725" xr:uid="{72B5E165-BB7D-40FE-8AC9-719DBCC8DBA9}"/>
    <cellStyle name="Total 35 4" xfId="30726" xr:uid="{88128C1E-696D-4101-98CA-C45475A30B16}"/>
    <cellStyle name="Total 35 5" xfId="30727" xr:uid="{EA4ED7CA-A8F2-4A1B-BC8B-BA96886979DA}"/>
    <cellStyle name="Total 35 6" xfId="7868" xr:uid="{AA48F220-0E95-4A18-8655-8BEA4D2FFF2B}"/>
    <cellStyle name="Total 36" xfId="4321" xr:uid="{A37086DC-9A7F-4D34-813B-DC21A2D0C9CB}"/>
    <cellStyle name="Total 36 2" xfId="4322" xr:uid="{68CEC685-3EBE-4336-BB40-FE8CAC7289D1}"/>
    <cellStyle name="Total 36 2 2" xfId="30729" xr:uid="{79F75F0C-468A-40C1-A410-A03467833073}"/>
    <cellStyle name="Total 36 2 3" xfId="30728" xr:uid="{07799DB9-4BC3-418D-915E-3321B6D386C4}"/>
    <cellStyle name="Total 36 3" xfId="30730" xr:uid="{6D35B782-54AA-4A09-9828-A92E6BA1602F}"/>
    <cellStyle name="Total 36 4" xfId="30731" xr:uid="{A81F5D94-699D-4CC9-BCF4-5C0DF2359AE4}"/>
    <cellStyle name="Total 36 5" xfId="30732" xr:uid="{6EA831D7-1754-4854-8BC0-FC0067BF709B}"/>
    <cellStyle name="Total 36 6" xfId="7869" xr:uid="{78720627-4027-4B77-9C0F-9EB55FDF0E5E}"/>
    <cellStyle name="Total 37" xfId="4323" xr:uid="{39CB9542-EF25-4066-94DC-7F6FD272DED0}"/>
    <cellStyle name="Total 37 2" xfId="4324" xr:uid="{E919CE27-E5F2-46F8-BE0D-1DBA12CEF5E6}"/>
    <cellStyle name="Total 37 2 2" xfId="30734" xr:uid="{40CADCCB-3BB5-44F9-944A-CE03DB35943D}"/>
    <cellStyle name="Total 37 2 3" xfId="30733" xr:uid="{77DF541F-B8A5-4BB5-9D82-FDF084971193}"/>
    <cellStyle name="Total 37 3" xfId="30735" xr:uid="{60F6FC6E-3B0C-4343-93CF-7000FAE01765}"/>
    <cellStyle name="Total 37 4" xfId="30736" xr:uid="{2D8FB292-6C0A-4A55-B00D-F768531FEC23}"/>
    <cellStyle name="Total 37 5" xfId="30737" xr:uid="{E972E033-A9CF-4468-866C-96151DB5F48E}"/>
    <cellStyle name="Total 37 6" xfId="7870" xr:uid="{A553B8A3-68FE-4F07-AAD4-5E3D89D8C16E}"/>
    <cellStyle name="Total 38" xfId="4325" xr:uid="{BB5A5ECC-D45A-44A7-88FF-7BDFFB12C9C9}"/>
    <cellStyle name="Total 38 2" xfId="4326" xr:uid="{203AC2B9-CDD3-43E9-B5B9-AA2994268937}"/>
    <cellStyle name="Total 38 2 2" xfId="30739" xr:uid="{C7D86657-AE66-4598-8CCF-571339DC1967}"/>
    <cellStyle name="Total 38 2 3" xfId="30738" xr:uid="{CE1C0FE1-9037-4339-8CB5-D5C0CFB8F700}"/>
    <cellStyle name="Total 38 3" xfId="30740" xr:uid="{9D907284-6BC9-47D9-96DA-C8D741ADA731}"/>
    <cellStyle name="Total 38 4" xfId="30741" xr:uid="{65101257-53C5-4BE9-B038-F8070CA43CDE}"/>
    <cellStyle name="Total 38 5" xfId="30742" xr:uid="{DAF979CF-AFBB-484E-9C3F-D5FC8F309D58}"/>
    <cellStyle name="Total 38 6" xfId="7871" xr:uid="{5C810ADB-6BBF-4961-8899-B081446AA693}"/>
    <cellStyle name="Total 39" xfId="4327" xr:uid="{60FD5285-83DD-4F7C-8793-8D6F7B6A111C}"/>
    <cellStyle name="Total 39 2" xfId="4328" xr:uid="{8A0775D9-684E-4704-89DE-71A510330A72}"/>
    <cellStyle name="Total 39 2 2" xfId="30744" xr:uid="{F2CFB828-03A1-4D26-A96E-5EFA703CEECF}"/>
    <cellStyle name="Total 39 2 3" xfId="30743" xr:uid="{C8521B1B-9647-4413-B7A3-D4F84AB6245A}"/>
    <cellStyle name="Total 39 3" xfId="30745" xr:uid="{28366899-E3BA-45A7-8A54-E5DEA6CD9FB2}"/>
    <cellStyle name="Total 39 4" xfId="30746" xr:uid="{745372B2-E480-4334-95BF-86149FBBFE72}"/>
    <cellStyle name="Total 39 5" xfId="30747" xr:uid="{EBF18FAC-6C25-4A3B-A53F-954F5994D70B}"/>
    <cellStyle name="Total 39 6" xfId="7872" xr:uid="{44E4773A-8C3F-4C7D-816E-3AD8A74BF76C}"/>
    <cellStyle name="Total 4" xfId="4329" xr:uid="{A0BE5AFE-2565-4E7F-9D73-D7235B8F9534}"/>
    <cellStyle name="Total 4 10" xfId="5698" xr:uid="{A42B33E5-0AA8-46F6-8368-2C717A2602C0}"/>
    <cellStyle name="Total 4 10 2" xfId="30749" xr:uid="{F0AEE8DD-E0FF-4DE1-9299-1ECB8998EFFD}"/>
    <cellStyle name="Total 4 10 2 2" xfId="30750" xr:uid="{A26F63E0-7F09-44C2-BD37-5A39AC07120C}"/>
    <cellStyle name="Total 4 10 2 2 2" xfId="30751" xr:uid="{02698763-0645-4973-97EF-AD1A30E77D33}"/>
    <cellStyle name="Total 4 10 2 3" xfId="30752" xr:uid="{5273DE32-5013-46F1-9457-19951F678620}"/>
    <cellStyle name="Total 4 10 3" xfId="30753" xr:uid="{F5763D24-1EDA-4B67-A832-2FFA140F1DE4}"/>
    <cellStyle name="Total 4 10 3 2" xfId="30754" xr:uid="{E20B91F0-955B-4CA3-8609-9E46E565075A}"/>
    <cellStyle name="Total 4 10 4" xfId="30755" xr:uid="{D8955381-49FC-4540-B9EE-E8876A298CAD}"/>
    <cellStyle name="Total 4 10 5" xfId="30748" xr:uid="{FB7E91FC-654C-499E-8A91-A000F2A9D97B}"/>
    <cellStyle name="Total 4 11" xfId="6087" xr:uid="{9633F4D6-AF27-43E8-9103-FB27C53DC75A}"/>
    <cellStyle name="Total 4 11 2" xfId="30757" xr:uid="{FB7BA97C-F6FD-4CDE-9B50-36A487A2ACB7}"/>
    <cellStyle name="Total 4 11 3" xfId="30756" xr:uid="{A319522B-6DF5-43C2-B5CF-60005C58634F}"/>
    <cellStyle name="Total 4 12" xfId="6262" xr:uid="{0C6927EB-E777-4CB6-BE53-FF812D6A4210}"/>
    <cellStyle name="Total 4 12 2" xfId="30759" xr:uid="{34A06637-E42F-41D7-A088-6B634656FE27}"/>
    <cellStyle name="Total 4 12 3" xfId="30758" xr:uid="{167F0C36-244C-4E1E-B6CA-7E888EC687AA}"/>
    <cellStyle name="Total 4 13" xfId="30760" xr:uid="{FD49D0D6-ECDB-4C94-87C6-358D0A06C8CD}"/>
    <cellStyle name="Total 4 13 2" xfId="30761" xr:uid="{811EC769-00F9-4C25-AB46-D0302486CD8C}"/>
    <cellStyle name="Total 4 14" xfId="30762" xr:uid="{B2E8E2D1-F2D8-46E2-8944-72ECFBE645A5}"/>
    <cellStyle name="Total 4 15" xfId="30763" xr:uid="{5C0CD2DF-E561-46A5-B58A-F82B83402308}"/>
    <cellStyle name="Total 4 16" xfId="30764" xr:uid="{F51B95E0-279B-433A-A438-961B6B2CBD22}"/>
    <cellStyle name="Total 4 2" xfId="4330" xr:uid="{EE116A8F-11CD-44EF-8051-718F73CB7167}"/>
    <cellStyle name="Total 4 2 2" xfId="4331" xr:uid="{3923D6BA-B987-41E1-B946-D5A1CB6BB19E}"/>
    <cellStyle name="Total 4 2 2 2" xfId="30766" xr:uid="{25C94AE3-7E35-44B8-9004-A618D64E73FB}"/>
    <cellStyle name="Total 4 2 2 2 2" xfId="30767" xr:uid="{EB182C80-D3A4-4A42-B80B-E49DA80359AD}"/>
    <cellStyle name="Total 4 2 2 3" xfId="30768" xr:uid="{16D9DCC1-BE79-433F-9556-E96B061D7B06}"/>
    <cellStyle name="Total 4 2 2 4" xfId="30765" xr:uid="{E9162B2C-4AFD-4AA6-B912-AEA1ECAD0960}"/>
    <cellStyle name="Total 4 2 3" xfId="30769" xr:uid="{E994170E-B505-4427-ABB7-365F0D6DF660}"/>
    <cellStyle name="Total 4 2 3 2" xfId="30770" xr:uid="{9A07927B-024D-4432-9872-A094C56C4C44}"/>
    <cellStyle name="Total 4 2 4" xfId="30771" xr:uid="{2B7038C3-ACA0-4AA5-A37B-60A0CE727301}"/>
    <cellStyle name="Total 4 2 4 2" xfId="30772" xr:uid="{4EE63E99-4DA4-462C-95E7-2555C94B4902}"/>
    <cellStyle name="Total 4 2 5" xfId="30773" xr:uid="{8470344B-C1A0-485F-B53F-B132C912803E}"/>
    <cellStyle name="Total 4 2 5 2" xfId="30774" xr:uid="{9D4D86EB-B12B-4505-98BA-6F9E35D0B806}"/>
    <cellStyle name="Total 4 2 6" xfId="30775" xr:uid="{8714A0E0-B24A-4257-85BA-6E2EAF34A39D}"/>
    <cellStyle name="Total 4 2 7" xfId="30776" xr:uid="{3DDA440D-0206-42A6-B2B0-5087A2CABC82}"/>
    <cellStyle name="Total 4 2 8" xfId="30777" xr:uid="{C573D17C-351F-4692-807F-40E54A11B4DA}"/>
    <cellStyle name="Total 4 2 9" xfId="7873" xr:uid="{9AB1A6C2-36C1-425E-836E-6D5455C7F6EC}"/>
    <cellStyle name="Total 4 3" xfId="4332" xr:uid="{14BD1B33-B378-4982-9E11-4D397FE64535}"/>
    <cellStyle name="Total 4 3 2" xfId="4333" xr:uid="{D8026B5A-F2CE-478C-A4F5-D83B15BD2D29}"/>
    <cellStyle name="Total 4 3 2 2" xfId="30779" xr:uid="{ED8403D0-1B54-4F9F-907D-A1C2CA857CD9}"/>
    <cellStyle name="Total 4 3 2 2 2" xfId="30780" xr:uid="{BE006F12-E844-4998-96D1-E55FACD05F02}"/>
    <cellStyle name="Total 4 3 2 3" xfId="30781" xr:uid="{3034A252-F187-42D0-B736-AF44E093481D}"/>
    <cellStyle name="Total 4 3 2 4" xfId="30778" xr:uid="{F7C35C70-92A7-446B-BDEC-E7934B73CFBE}"/>
    <cellStyle name="Total 4 3 3" xfId="30782" xr:uid="{1AEB2B6F-583C-460C-A077-3E943F8426DD}"/>
    <cellStyle name="Total 4 3 3 2" xfId="30783" xr:uid="{C692D0B3-552D-4545-89A0-90B0B25BF719}"/>
    <cellStyle name="Total 4 3 4" xfId="30784" xr:uid="{DAA046A9-0B21-4FE1-B75C-884FEBDFDE5B}"/>
    <cellStyle name="Total 4 3 4 2" xfId="30785" xr:uid="{A7CA7C32-B918-4CC4-BD19-F5516FB1D640}"/>
    <cellStyle name="Total 4 3 5" xfId="30786" xr:uid="{942E0E1F-A242-4F61-9A55-F7BA69427DDE}"/>
    <cellStyle name="Total 4 3 5 2" xfId="30787" xr:uid="{23F0F7B5-1BF8-4AC7-8C1F-0BA3376B69CA}"/>
    <cellStyle name="Total 4 3 6" xfId="30788" xr:uid="{7D97E997-9226-444A-9A31-38EBC25FA3E7}"/>
    <cellStyle name="Total 4 3 7" xfId="30789" xr:uid="{4FF2B22D-259C-4473-A9A7-7F0AB1878B5E}"/>
    <cellStyle name="Total 4 3 8" xfId="30790" xr:uid="{22DEF4BE-323F-4C6C-A284-B6AC6FE9EC04}"/>
    <cellStyle name="Total 4 3 9" xfId="7874" xr:uid="{41B3B42B-4818-44F9-84CB-1D0DF30D2C26}"/>
    <cellStyle name="Total 4 4" xfId="4334" xr:uid="{4AC2CC0F-440A-4106-A0B1-C3EE29F0D176}"/>
    <cellStyle name="Total 4 4 2" xfId="4335" xr:uid="{34DE03B4-8665-464A-A0FC-F0871A26056E}"/>
    <cellStyle name="Total 4 4 2 2" xfId="30792" xr:uid="{1FF8FA05-96C5-490D-84A2-C6A1FE74DE5B}"/>
    <cellStyle name="Total 4 4 2 2 2" xfId="30793" xr:uid="{4686D94C-A6CC-453C-AB5C-773DD59A01A9}"/>
    <cellStyle name="Total 4 4 2 3" xfId="30794" xr:uid="{0A4A9220-6A0F-4C3B-9032-6F0536B2B77B}"/>
    <cellStyle name="Total 4 4 2 4" xfId="30791" xr:uid="{1CED3264-194F-48EC-BC09-8A24C280B89C}"/>
    <cellStyle name="Total 4 4 3" xfId="30795" xr:uid="{B9004EC6-61D5-46FC-93B2-CB0FA982EF1E}"/>
    <cellStyle name="Total 4 4 3 2" xfId="30796" xr:uid="{EE89C0D6-BD12-4E5E-B16B-93EF92EB8BD8}"/>
    <cellStyle name="Total 4 4 4" xfId="30797" xr:uid="{F053FF08-3269-46DF-A6B7-F021F4502C8A}"/>
    <cellStyle name="Total 4 4 4 2" xfId="30798" xr:uid="{D38A7DBE-7976-42AF-8E94-B445B8530421}"/>
    <cellStyle name="Total 4 4 5" xfId="30799" xr:uid="{A0CABEA6-3674-41A8-9980-3DBE76BDCCB9}"/>
    <cellStyle name="Total 4 4 5 2" xfId="30800" xr:uid="{EB4C2192-9EFC-47C3-912F-6C47DB695EC8}"/>
    <cellStyle name="Total 4 4 6" xfId="30801" xr:uid="{41F105FC-BAD6-4E32-86D3-6B4F68D5FEA4}"/>
    <cellStyle name="Total 4 4 7" xfId="30802" xr:uid="{242247FC-59F3-45AA-A53B-ACC6E837F639}"/>
    <cellStyle name="Total 4 4 8" xfId="30803" xr:uid="{43FE3FAB-0BE1-47B2-B439-74B06D1EAB70}"/>
    <cellStyle name="Total 4 4 9" xfId="7875" xr:uid="{1DE66D38-65DD-4468-AE3B-60625455D3B0}"/>
    <cellStyle name="Total 4 5" xfId="4336" xr:uid="{0EDB21A6-9848-42AE-8556-DCE0801704B4}"/>
    <cellStyle name="Total 4 5 2" xfId="4337" xr:uid="{4C6FCFD2-1AB4-430C-AADB-E6286E283E1C}"/>
    <cellStyle name="Total 4 5 2 2" xfId="30805" xr:uid="{DD7B9CD5-9197-4413-8E6D-EE37E074E9CE}"/>
    <cellStyle name="Total 4 5 2 2 2" xfId="30806" xr:uid="{DC4C5531-8F87-46A5-AA4B-28E340D711B3}"/>
    <cellStyle name="Total 4 5 2 3" xfId="30807" xr:uid="{8EF0C8E5-EAA7-446B-AD4A-5F2D13942DB2}"/>
    <cellStyle name="Total 4 5 2 4" xfId="30804" xr:uid="{12B4EB06-098D-4B89-9651-2DDE69863C09}"/>
    <cellStyle name="Total 4 5 3" xfId="30808" xr:uid="{079F2C60-191D-4373-85B5-C1386E57F4DF}"/>
    <cellStyle name="Total 4 5 3 2" xfId="30809" xr:uid="{6A0818DD-987C-49DB-BDE5-8E88AFA998FC}"/>
    <cellStyle name="Total 4 5 4" xfId="30810" xr:uid="{DD27B67E-78C9-4DC8-B00C-C10C14C01691}"/>
    <cellStyle name="Total 4 5 4 2" xfId="30811" xr:uid="{D9B07CE1-74B6-46B8-929B-E83E0EFC3E7F}"/>
    <cellStyle name="Total 4 5 5" xfId="30812" xr:uid="{73B8D866-A10E-4838-B319-C135E9FE70EE}"/>
    <cellStyle name="Total 4 5 5 2" xfId="30813" xr:uid="{F91A958C-2612-4696-BE22-EAE29F8B4613}"/>
    <cellStyle name="Total 4 5 6" xfId="30814" xr:uid="{3756FB19-E349-4E50-B310-C8DB4E7E270E}"/>
    <cellStyle name="Total 4 5 7" xfId="30815" xr:uid="{7C87E0D5-E1CE-4F88-85ED-E68F25F6DD40}"/>
    <cellStyle name="Total 4 5 8" xfId="30816" xr:uid="{3F15EDA8-63E7-474E-9BC9-7EB24FFD4584}"/>
    <cellStyle name="Total 4 5 9" xfId="7876" xr:uid="{2ACD1A06-B7D1-4A2F-A8B8-5E83C580684C}"/>
    <cellStyle name="Total 4 6" xfId="4338" xr:uid="{DC775983-6FBA-477E-9A8B-1D58A9941336}"/>
    <cellStyle name="Total 4 6 2" xfId="4339" xr:uid="{059C8CE3-2F27-4B99-ACE2-170873CC6691}"/>
    <cellStyle name="Total 4 6 2 2" xfId="30818" xr:uid="{9A5AAA35-6DF5-4C0D-8DCB-5314153D262C}"/>
    <cellStyle name="Total 4 6 2 2 2" xfId="30819" xr:uid="{66069870-8FA6-441D-A274-C7C2F4331787}"/>
    <cellStyle name="Total 4 6 2 3" xfId="30820" xr:uid="{B9688829-7114-4A0A-A990-1985D932766B}"/>
    <cellStyle name="Total 4 6 2 4" xfId="30817" xr:uid="{205C73E4-91AF-4822-8B49-18377B573FAC}"/>
    <cellStyle name="Total 4 6 3" xfId="30821" xr:uid="{4D30D6E9-E8EF-4A76-AF7D-600A88424725}"/>
    <cellStyle name="Total 4 6 3 2" xfId="30822" xr:uid="{F83F5F7B-CFB5-4C5A-8377-EB57F0EB2C1E}"/>
    <cellStyle name="Total 4 6 4" xfId="30823" xr:uid="{561A01F9-837A-4C95-8B03-BC556810D3A8}"/>
    <cellStyle name="Total 4 6 4 2" xfId="30824" xr:uid="{5A26DE45-C88D-43FD-9DB0-9B47C27C95B8}"/>
    <cellStyle name="Total 4 6 5" xfId="30825" xr:uid="{41D0D328-D7A5-4D7E-9E40-93EE8F57AF1A}"/>
    <cellStyle name="Total 4 6 5 2" xfId="30826" xr:uid="{E5EDC660-6309-4914-B711-181D007F1EE8}"/>
    <cellStyle name="Total 4 6 6" xfId="30827" xr:uid="{FEB0E309-0B00-461A-920F-E66AD4CB7EED}"/>
    <cellStyle name="Total 4 6 7" xfId="30828" xr:uid="{6F6BF28F-D314-4C43-B77C-4E6BC5A2411E}"/>
    <cellStyle name="Total 4 6 8" xfId="30829" xr:uid="{2B210E86-C7E8-4810-9C29-63C791DB3389}"/>
    <cellStyle name="Total 4 6 9" xfId="7877" xr:uid="{E2EB7DCE-0C98-44D7-9866-2B93F0135657}"/>
    <cellStyle name="Total 4 7" xfId="4340" xr:uid="{F1A5859B-08C3-4259-B266-9D9305923464}"/>
    <cellStyle name="Total 4 7 2" xfId="4341" xr:uid="{5A24F57A-AB27-46D7-8505-F2D6318A5772}"/>
    <cellStyle name="Total 4 7 2 2" xfId="30831" xr:uid="{BEA5E91D-8098-4584-8F46-F8ED2E8B9186}"/>
    <cellStyle name="Total 4 7 2 2 2" xfId="30832" xr:uid="{9A9F1DC5-1DE3-4149-8465-D361EDB1D696}"/>
    <cellStyle name="Total 4 7 2 3" xfId="30833" xr:uid="{C029E928-C4CF-436D-9C44-773E6E4F3479}"/>
    <cellStyle name="Total 4 7 2 4" xfId="30830" xr:uid="{E99D8CAA-A41D-4FA0-8730-661DBE129C01}"/>
    <cellStyle name="Total 4 7 3" xfId="30834" xr:uid="{2124B9A6-365D-496B-9217-9C8818463366}"/>
    <cellStyle name="Total 4 7 3 2" xfId="30835" xr:uid="{997A339B-3737-405C-8884-621BF95513D0}"/>
    <cellStyle name="Total 4 7 4" xfId="30836" xr:uid="{00E02B03-D25A-4094-8AD2-19AF306D34C1}"/>
    <cellStyle name="Total 4 7 4 2" xfId="30837" xr:uid="{757E2A4F-D251-400E-A714-BF8B578DF4DA}"/>
    <cellStyle name="Total 4 7 5" xfId="30838" xr:uid="{17CFA4FE-650A-4E28-8B6C-554C73F2EA1E}"/>
    <cellStyle name="Total 4 7 5 2" xfId="30839" xr:uid="{9217EFE7-FB51-4157-AB1F-91A57806C699}"/>
    <cellStyle name="Total 4 7 6" xfId="30840" xr:uid="{B6D4D7FB-62DF-484C-945A-8FA321137A3F}"/>
    <cellStyle name="Total 4 7 7" xfId="30841" xr:uid="{9788ACA0-E83D-48D6-B778-CA3A5769CCB5}"/>
    <cellStyle name="Total 4 7 8" xfId="30842" xr:uid="{7B4CA2C9-D6B5-4476-9187-89DB8E857AB2}"/>
    <cellStyle name="Total 4 7 9" xfId="7878" xr:uid="{2AF9ED76-CC1C-4E01-A354-234318D401E1}"/>
    <cellStyle name="Total 4 8" xfId="4342" xr:uid="{90EFFFA1-DECF-43DD-8B95-8D9ED790C53B}"/>
    <cellStyle name="Total 4 8 2" xfId="30844" xr:uid="{E5E6AA5D-FF59-447B-B6DC-567FAF56E062}"/>
    <cellStyle name="Total 4 8 2 2" xfId="30845" xr:uid="{4FB652EA-6B21-4FF5-A5A9-BC4AB474E72E}"/>
    <cellStyle name="Total 4 8 2 2 2" xfId="30846" xr:uid="{F404E082-AD62-465B-8BF7-3FFA1926997B}"/>
    <cellStyle name="Total 4 8 2 3" xfId="30847" xr:uid="{AEF1043E-7262-46F4-BD6C-14AF7CABE647}"/>
    <cellStyle name="Total 4 8 3" xfId="30848" xr:uid="{8CAD3500-9E8A-4FF3-B1E4-1B189A13E3B7}"/>
    <cellStyle name="Total 4 8 3 2" xfId="30849" xr:uid="{E3745418-FFB0-4FA9-BB3E-6874DEB80B32}"/>
    <cellStyle name="Total 4 8 4" xfId="30850" xr:uid="{67B56087-3CD7-47CC-8BDB-34280EFB04FC}"/>
    <cellStyle name="Total 4 8 5" xfId="30843" xr:uid="{E1CA3301-18CD-4B93-839D-C5CAE641D588}"/>
    <cellStyle name="Total 4 9" xfId="5510" xr:uid="{C1B8FECB-C8ED-4539-90A7-E4F552F9819A}"/>
    <cellStyle name="Total 4 9 2" xfId="30852" xr:uid="{04ACB455-BADE-40D1-A6F6-7488FC3ECDB2}"/>
    <cellStyle name="Total 4 9 2 2" xfId="30853" xr:uid="{505645D4-46B9-46BB-A0F1-EE29E0EE0142}"/>
    <cellStyle name="Total 4 9 3" xfId="30854" xr:uid="{C0021834-E75A-4800-92F0-03AF613A69FC}"/>
    <cellStyle name="Total 4 9 4" xfId="30851" xr:uid="{8D581B8A-78B6-4CEB-BB4F-32CF8AB00DE0}"/>
    <cellStyle name="Total 40" xfId="4343" xr:uid="{B6309C41-CCC1-4C61-A3C0-C7AF9377F44E}"/>
    <cellStyle name="Total 40 2" xfId="4344" xr:uid="{9594A62C-4267-49C0-BD02-C43D228346CC}"/>
    <cellStyle name="Total 40 2 2" xfId="30856" xr:uid="{5680951E-575F-4260-869D-5E1BB7D6B640}"/>
    <cellStyle name="Total 40 2 3" xfId="30855" xr:uid="{B40C9D1D-BECA-460B-9FEE-3FF1848099DD}"/>
    <cellStyle name="Total 40 3" xfId="30857" xr:uid="{3845F86B-816E-4691-BFC6-E2498A9C6202}"/>
    <cellStyle name="Total 40 4" xfId="30858" xr:uid="{157C9825-BE58-4417-98C8-507338A580F3}"/>
    <cellStyle name="Total 40 5" xfId="30859" xr:uid="{86037A40-FCE5-45F6-9DA4-7818A8BEE09A}"/>
    <cellStyle name="Total 40 6" xfId="7879" xr:uid="{2F8E015A-7FB4-4004-8832-8B73E60ACBB4}"/>
    <cellStyle name="Total 41" xfId="4345" xr:uid="{29E3686C-39D2-415F-86D7-4AAFAB042540}"/>
    <cellStyle name="Total 41 2" xfId="4346" xr:uid="{676BDFDB-E335-46C7-9E06-3E39FED7BC82}"/>
    <cellStyle name="Total 41 2 2" xfId="30861" xr:uid="{CCE82F4F-B869-498E-9727-AB83AB6D6366}"/>
    <cellStyle name="Total 41 2 3" xfId="30860" xr:uid="{A177ABE0-5D41-4842-8519-619E9FEA3AFF}"/>
    <cellStyle name="Total 41 3" xfId="30862" xr:uid="{CF7AF613-D0F9-4C91-BF2B-598DBBED91B3}"/>
    <cellStyle name="Total 41 4" xfId="30863" xr:uid="{3F35E9A4-82A2-4EF3-B4D2-CBC872711B5B}"/>
    <cellStyle name="Total 41 5" xfId="30864" xr:uid="{A996CEB0-7667-4279-A9D2-C7EFA8FC136D}"/>
    <cellStyle name="Total 41 6" xfId="7880" xr:uid="{E106E121-1D7B-4EC5-AF15-FBD3720B286F}"/>
    <cellStyle name="Total 42" xfId="4347" xr:uid="{D80424DE-83B8-43A8-BC49-B141DD696716}"/>
    <cellStyle name="Total 42 2" xfId="4348" xr:uid="{F3ADF368-6B38-4006-B650-483142D78EAB}"/>
    <cellStyle name="Total 42 2 2" xfId="30866" xr:uid="{016C3030-D0B2-4408-AFD0-C32901CA9445}"/>
    <cellStyle name="Total 42 2 3" xfId="30865" xr:uid="{2BECE8B6-5508-4B32-B215-F8B890B768BC}"/>
    <cellStyle name="Total 42 3" xfId="30867" xr:uid="{E9AF70B7-7875-454B-B43B-E8F072D57A81}"/>
    <cellStyle name="Total 42 4" xfId="30868" xr:uid="{1B7244C7-7730-4B1A-A5FA-9D8BD6A47A7C}"/>
    <cellStyle name="Total 42 5" xfId="30869" xr:uid="{47D1C640-233A-4B1B-9E05-6D1B183BDEA0}"/>
    <cellStyle name="Total 42 6" xfId="7881" xr:uid="{2F07EA13-EFB9-46F3-A950-8BF2F65C9E05}"/>
    <cellStyle name="Total 43" xfId="4349" xr:uid="{8EFC78A8-92BD-462C-8776-D21587B37AA1}"/>
    <cellStyle name="Total 43 2" xfId="4350" xr:uid="{B1F1D31E-5345-44D0-A236-4D4128ED4CA6}"/>
    <cellStyle name="Total 43 2 2" xfId="30871" xr:uid="{BB66249E-19FD-402D-BFF3-6A681B86BAFB}"/>
    <cellStyle name="Total 43 2 3" xfId="30870" xr:uid="{96976128-BA86-41D8-A5B0-DE69160D2786}"/>
    <cellStyle name="Total 43 3" xfId="30872" xr:uid="{FF5BB05C-BAAA-40E3-AD00-4C581DE0001D}"/>
    <cellStyle name="Total 43 4" xfId="30873" xr:uid="{4014BF61-D1B7-400A-88A8-580BC85EA1CC}"/>
    <cellStyle name="Total 43 5" xfId="30874" xr:uid="{23DDF71F-FBD3-4830-BA1E-F7CA90DE4677}"/>
    <cellStyle name="Total 43 6" xfId="7882" xr:uid="{2443F779-1EAF-461E-B22A-14498200F68B}"/>
    <cellStyle name="Total 44" xfId="4351" xr:uid="{E0F74962-95CC-4E87-858D-6CBB5AD6C7F1}"/>
    <cellStyle name="Total 44 2" xfId="4352" xr:uid="{3DB89726-85C6-458D-B668-7DC3F727E1EC}"/>
    <cellStyle name="Total 44 2 2" xfId="30876" xr:uid="{653559E0-B218-417C-A319-7FE51331C5CB}"/>
    <cellStyle name="Total 44 2 3" xfId="30875" xr:uid="{F0762B82-D906-42F7-B0B6-E09A93268D22}"/>
    <cellStyle name="Total 44 3" xfId="30877" xr:uid="{0F33A7D3-F143-4601-9442-3CBE619B6228}"/>
    <cellStyle name="Total 44 4" xfId="30878" xr:uid="{2E1E4F36-22D1-48F5-B96F-EACB48B3CD93}"/>
    <cellStyle name="Total 44 5" xfId="30879" xr:uid="{7BAF72A2-A47F-443B-93E1-FDA1A9BEBFB7}"/>
    <cellStyle name="Total 44 6" xfId="7883" xr:uid="{6428BAF6-9FA6-4ECB-B637-BAC005FBA6F5}"/>
    <cellStyle name="Total 45" xfId="4353" xr:uid="{5E957D18-7EAD-4D9E-8968-C6485C7321EB}"/>
    <cellStyle name="Total 45 2" xfId="4354" xr:uid="{58DC6F84-E8FD-4C47-8055-0EC2FF95E4C4}"/>
    <cellStyle name="Total 45 2 2" xfId="30881" xr:uid="{97BE65F3-4B27-43BD-89B4-5ADB813107E6}"/>
    <cellStyle name="Total 45 2 3" xfId="30880" xr:uid="{9C08CA82-ABA1-4D5B-B0B2-BD14B1E7967F}"/>
    <cellStyle name="Total 45 3" xfId="30882" xr:uid="{D2FF9FB8-64CD-42D9-931D-8428E0CE0F99}"/>
    <cellStyle name="Total 45 4" xfId="30883" xr:uid="{7CD91B8A-37F7-47FB-8817-0C0E90B3363E}"/>
    <cellStyle name="Total 45 5" xfId="30884" xr:uid="{F96EC1E7-83D7-4261-9C3C-9C74D2C1C752}"/>
    <cellStyle name="Total 45 6" xfId="7884" xr:uid="{19BFBF96-C66B-4E2D-9D3D-D41EB66F104A}"/>
    <cellStyle name="Total 46" xfId="4355" xr:uid="{B4D76CCC-9E05-46B5-8A10-D3541BD8465D}"/>
    <cellStyle name="Total 46 2" xfId="4356" xr:uid="{C01BE769-813C-4BC6-8B02-F84AA088B815}"/>
    <cellStyle name="Total 46 2 2" xfId="30886" xr:uid="{C73492A3-D4DD-4EC7-96DE-80883FDF553B}"/>
    <cellStyle name="Total 46 2 3" xfId="30885" xr:uid="{4669FB65-290A-4C92-8E14-D91D0DF9DCA0}"/>
    <cellStyle name="Total 46 3" xfId="30887" xr:uid="{9054D519-0A0E-4B74-8C90-79B5168DA0BC}"/>
    <cellStyle name="Total 46 4" xfId="30888" xr:uid="{4889A3DC-2E7A-4FE4-B8DF-C941B1EC80AA}"/>
    <cellStyle name="Total 46 5" xfId="30889" xr:uid="{D932AF97-0D91-4F60-9E62-2C8AC33538AA}"/>
    <cellStyle name="Total 46 6" xfId="7885" xr:uid="{C3BC4D0A-FFE0-482C-8F63-875188A16E0D}"/>
    <cellStyle name="Total 47" xfId="4357" xr:uid="{C4950E62-E794-4519-AB89-EBBF48D4259F}"/>
    <cellStyle name="Total 47 2" xfId="4358" xr:uid="{992CC7D4-DF36-4C0D-BE2C-D1FFD2484E17}"/>
    <cellStyle name="Total 47 2 2" xfId="30891" xr:uid="{0DE61D18-47C2-4138-88D6-2B0D3A58859C}"/>
    <cellStyle name="Total 47 2 3" xfId="30890" xr:uid="{A9B95CCA-C064-4E1D-805D-8880BC48AC1F}"/>
    <cellStyle name="Total 47 3" xfId="30892" xr:uid="{9941D7E1-7C1D-4FEA-AAB6-F3607F0629E4}"/>
    <cellStyle name="Total 47 4" xfId="30893" xr:uid="{97089A39-9D9D-4365-9DDA-BEAD03C8722D}"/>
    <cellStyle name="Total 47 5" xfId="30894" xr:uid="{5C01A096-5002-4DE8-A8EA-00ED43195260}"/>
    <cellStyle name="Total 47 6" xfId="7886" xr:uid="{A29B4B76-8395-4AEA-A29D-6B943AC58EA8}"/>
    <cellStyle name="Total 48" xfId="4359" xr:uid="{AB283B78-A718-46C2-B553-15994549C0A0}"/>
    <cellStyle name="Total 48 2" xfId="4360" xr:uid="{C8281407-854D-4B19-8912-C0FCAB68CF96}"/>
    <cellStyle name="Total 48 2 2" xfId="30896" xr:uid="{E6D8A746-D18D-4201-BE36-A9E741CD3561}"/>
    <cellStyle name="Total 48 2 3" xfId="30895" xr:uid="{543FAC31-FFFD-4D62-8B31-C78FF97ED855}"/>
    <cellStyle name="Total 48 3" xfId="30897" xr:uid="{21FC910C-DA7C-4671-B191-44AB832FAE9C}"/>
    <cellStyle name="Total 48 4" xfId="30898" xr:uid="{D9FB01EC-F152-46F9-A219-132CD078650F}"/>
    <cellStyle name="Total 48 5" xfId="30899" xr:uid="{F479C122-3E3C-4FE0-B902-A34E65AD73F2}"/>
    <cellStyle name="Total 48 6" xfId="7887" xr:uid="{1522EEC6-BB19-41AB-A691-5B016279047B}"/>
    <cellStyle name="Total 49" xfId="4361" xr:uid="{C28D12D5-D14A-4C5E-9519-F6D66C39E3E5}"/>
    <cellStyle name="Total 49 2" xfId="4362" xr:uid="{4B904BD3-23CF-4C1E-81DB-C506DBE1DB82}"/>
    <cellStyle name="Total 49 2 2" xfId="30901" xr:uid="{04470D50-54F9-4DEE-828E-B39F10A595B6}"/>
    <cellStyle name="Total 49 2 3" xfId="30900" xr:uid="{752EB721-76AF-428B-AE0F-6AFF8BFD6A1F}"/>
    <cellStyle name="Total 49 3" xfId="30902" xr:uid="{4F5ED277-2BA3-43EE-BCD4-1C5594ED0219}"/>
    <cellStyle name="Total 49 4" xfId="30903" xr:uid="{9132996E-4FC4-4432-9ECC-1219BD33AF8C}"/>
    <cellStyle name="Total 49 5" xfId="30904" xr:uid="{82C6002F-CA6A-4713-A9C3-F464187632AA}"/>
    <cellStyle name="Total 49 6" xfId="7888" xr:uid="{63845779-9133-46CB-9234-A36A63B77D0F}"/>
    <cellStyle name="Total 5" xfId="4363" xr:uid="{CFD6458F-30CF-495D-9FEB-7A1E67FDA3FE}"/>
    <cellStyle name="Total 5 10" xfId="5699" xr:uid="{FE88EAA9-37C1-40CE-8BFB-9CEC862FCFB2}"/>
    <cellStyle name="Total 5 10 2" xfId="30906" xr:uid="{CCBE4BE3-62DD-4560-B5BD-0D16A095D73F}"/>
    <cellStyle name="Total 5 10 2 2" xfId="30907" xr:uid="{FB7FAFD8-AF0E-4757-8EBB-3B0DB43062B8}"/>
    <cellStyle name="Total 5 10 2 2 2" xfId="30908" xr:uid="{C11B52BE-7328-4809-9792-A753C9469FE5}"/>
    <cellStyle name="Total 5 10 2 3" xfId="30909" xr:uid="{790BD940-231F-40B3-A73B-ACE13F3117E4}"/>
    <cellStyle name="Total 5 10 3" xfId="30910" xr:uid="{F41A4E74-BBEC-4E81-A38F-12A1A24F7CB7}"/>
    <cellStyle name="Total 5 10 3 2" xfId="30911" xr:uid="{6ACB84F2-5FCC-4D4E-AE63-D9BA6BC46289}"/>
    <cellStyle name="Total 5 10 4" xfId="30912" xr:uid="{35AA9B33-0A43-4B8A-B5C3-A93E25881765}"/>
    <cellStyle name="Total 5 10 5" xfId="30905" xr:uid="{D490B702-D1ED-47B4-BBBF-AFAEE79AAC67}"/>
    <cellStyle name="Total 5 11" xfId="6088" xr:uid="{15F568E3-2C24-4B3D-A4AE-5495730ED6D0}"/>
    <cellStyle name="Total 5 11 2" xfId="30914" xr:uid="{E291E1C1-10E5-49B8-A487-F43C7A26914F}"/>
    <cellStyle name="Total 5 11 3" xfId="30913" xr:uid="{3A021F4E-DAD4-4BA0-97AF-8C1D74656B6D}"/>
    <cellStyle name="Total 5 12" xfId="6263" xr:uid="{F0F61BFE-F69A-4BC4-BA99-10917914301C}"/>
    <cellStyle name="Total 5 12 2" xfId="30916" xr:uid="{743ADD2B-9F23-43AF-82F0-B130B1D0AEF6}"/>
    <cellStyle name="Total 5 12 3" xfId="30915" xr:uid="{9A3A8089-A2C0-4820-B525-F07AA4CA164A}"/>
    <cellStyle name="Total 5 13" xfId="30917" xr:uid="{5ED6C6B6-A843-4A1A-BBC5-F515174C5D40}"/>
    <cellStyle name="Total 5 13 2" xfId="30918" xr:uid="{79466649-F3D8-4C5E-9597-94B381277D9D}"/>
    <cellStyle name="Total 5 14" xfId="30919" xr:uid="{FA06EFB5-BE27-48AC-B7D3-419E076576EA}"/>
    <cellStyle name="Total 5 15" xfId="30920" xr:uid="{52307809-0828-4D19-9A22-B60320519CEA}"/>
    <cellStyle name="Total 5 16" xfId="30921" xr:uid="{18F34DB8-BE18-4501-BFA3-26835BD7FE5B}"/>
    <cellStyle name="Total 5 2" xfId="4364" xr:uid="{E63AA686-C462-4F1C-8F31-98B2ADCF2F10}"/>
    <cellStyle name="Total 5 2 2" xfId="4365" xr:uid="{5281473D-F4C8-4830-9963-E621BD44C734}"/>
    <cellStyle name="Total 5 2 2 2" xfId="30923" xr:uid="{10D4C416-B440-4C27-8D02-8920AFE0C6CE}"/>
    <cellStyle name="Total 5 2 2 2 2" xfId="30924" xr:uid="{C3CAB63A-A0B0-4AAA-88B8-FFC390AB4D96}"/>
    <cellStyle name="Total 5 2 2 3" xfId="30925" xr:uid="{87AD070C-6A0C-421E-9D35-3555044E1B1A}"/>
    <cellStyle name="Total 5 2 2 4" xfId="30922" xr:uid="{8EDCAFD9-3E3D-4B30-B43B-4061F0B7E4BD}"/>
    <cellStyle name="Total 5 2 3" xfId="30926" xr:uid="{DB99E9FB-5A14-4645-9AC1-3C28B70DE97A}"/>
    <cellStyle name="Total 5 2 3 2" xfId="30927" xr:uid="{E328B21B-5999-4AEB-8AB4-E202B9144862}"/>
    <cellStyle name="Total 5 2 4" xfId="30928" xr:uid="{9A4A3DC0-D256-4AED-8EEC-3BCC6AD489CB}"/>
    <cellStyle name="Total 5 2 4 2" xfId="30929" xr:uid="{AB39581B-CC4B-437E-B216-4CFF9EFF1D09}"/>
    <cellStyle name="Total 5 2 5" xfId="30930" xr:uid="{C436C927-8647-4B03-9501-7B7942503343}"/>
    <cellStyle name="Total 5 2 5 2" xfId="30931" xr:uid="{E7D0524F-5782-46A1-911E-6249DCAFC9E7}"/>
    <cellStyle name="Total 5 2 6" xfId="30932" xr:uid="{02A5DF52-2B8E-4A0B-B991-371048E3A995}"/>
    <cellStyle name="Total 5 2 7" xfId="30933" xr:uid="{3B6C317E-13B2-48F2-AB11-7786530421C5}"/>
    <cellStyle name="Total 5 2 8" xfId="30934" xr:uid="{1132D135-22A1-4EBD-B2C6-ADD6307C3C07}"/>
    <cellStyle name="Total 5 2 9" xfId="7889" xr:uid="{86FAF642-8978-46EB-AF53-54610E744627}"/>
    <cellStyle name="Total 5 3" xfId="4366" xr:uid="{52D8D65C-4EAC-4A81-9E78-142F1DD967CA}"/>
    <cellStyle name="Total 5 3 2" xfId="4367" xr:uid="{8D0F3438-9C83-4B8F-8F57-5423938ED0F1}"/>
    <cellStyle name="Total 5 3 2 2" xfId="30936" xr:uid="{AB600673-4232-4D74-AA79-C75C70F08858}"/>
    <cellStyle name="Total 5 3 2 2 2" xfId="30937" xr:uid="{2AA1255B-AF54-400A-B33E-79039FB7473D}"/>
    <cellStyle name="Total 5 3 2 3" xfId="30938" xr:uid="{7981BCDD-9432-4510-9268-BC7A1F7E7830}"/>
    <cellStyle name="Total 5 3 2 4" xfId="30935" xr:uid="{8C2A304F-CD23-4C63-A8E1-4AACD6323894}"/>
    <cellStyle name="Total 5 3 3" xfId="30939" xr:uid="{30709458-C5A8-4D03-BA4E-2E9F57801289}"/>
    <cellStyle name="Total 5 3 3 2" xfId="30940" xr:uid="{26630A65-8367-4F3A-9F54-0D03EAD04432}"/>
    <cellStyle name="Total 5 3 4" xfId="30941" xr:uid="{A069EE1C-26FD-418D-8FD1-B5303018C0F2}"/>
    <cellStyle name="Total 5 3 4 2" xfId="30942" xr:uid="{B178B3CD-8774-4A7A-980D-6DFBA33547F7}"/>
    <cellStyle name="Total 5 3 5" xfId="30943" xr:uid="{8C8681CE-0249-4200-BDC2-9B6B0F372688}"/>
    <cellStyle name="Total 5 3 5 2" xfId="30944" xr:uid="{82E8128F-760D-403C-9C8F-818D2B19F742}"/>
    <cellStyle name="Total 5 3 6" xfId="30945" xr:uid="{2FFD8D88-45C3-4ADA-9C14-318D4CB79F9E}"/>
    <cellStyle name="Total 5 3 7" xfId="30946" xr:uid="{A7B930FB-C1D4-47AA-A7EB-82233A8D7509}"/>
    <cellStyle name="Total 5 3 8" xfId="30947" xr:uid="{67DA4677-1EA6-465E-AF0E-8894667A7C6E}"/>
    <cellStyle name="Total 5 3 9" xfId="7890" xr:uid="{EF28025C-9E1B-4C56-BC16-F87159CC1517}"/>
    <cellStyle name="Total 5 4" xfId="4368" xr:uid="{B7942EA5-627C-40A7-8907-48513618AD3F}"/>
    <cellStyle name="Total 5 4 2" xfId="4369" xr:uid="{3BBB7C8A-AE33-4621-8194-BA6532765326}"/>
    <cellStyle name="Total 5 4 2 2" xfId="30949" xr:uid="{48BE6C1B-10C2-44F9-899C-447C44BC6AC9}"/>
    <cellStyle name="Total 5 4 2 2 2" xfId="30950" xr:uid="{5F914DD6-D5BD-4367-97E4-C665BA83DC35}"/>
    <cellStyle name="Total 5 4 2 3" xfId="30951" xr:uid="{6927C86B-02D9-46CF-9805-F12F1317801E}"/>
    <cellStyle name="Total 5 4 2 4" xfId="30948" xr:uid="{70D5E4B0-27D1-42D1-8ED1-CF571ECE525A}"/>
    <cellStyle name="Total 5 4 3" xfId="30952" xr:uid="{5071CB7D-D871-4A39-BE35-11DF96F586E6}"/>
    <cellStyle name="Total 5 4 3 2" xfId="30953" xr:uid="{7D8FACD3-758F-4D72-80F9-04CAEFA3B7D1}"/>
    <cellStyle name="Total 5 4 4" xfId="30954" xr:uid="{8053D56E-5711-4D2D-B0A5-35157504C788}"/>
    <cellStyle name="Total 5 4 4 2" xfId="30955" xr:uid="{D7809ADD-1793-4608-9D7A-50B77F21BAFE}"/>
    <cellStyle name="Total 5 4 5" xfId="30956" xr:uid="{903A08B9-87E8-4B5D-90D0-7C54C76E1945}"/>
    <cellStyle name="Total 5 4 5 2" xfId="30957" xr:uid="{5F84F20F-EAFA-4370-855C-71D459D25534}"/>
    <cellStyle name="Total 5 4 6" xfId="30958" xr:uid="{868D706A-659B-4B25-96FA-E58F82184524}"/>
    <cellStyle name="Total 5 4 7" xfId="30959" xr:uid="{9AA14D8E-6AF9-41DF-80D9-8FB61A9D22D1}"/>
    <cellStyle name="Total 5 4 8" xfId="30960" xr:uid="{CA51335C-E6CE-49BF-B899-C8DC272DE3FE}"/>
    <cellStyle name="Total 5 4 9" xfId="7891" xr:uid="{F81BF61D-EEB5-4D65-95BB-33F07F2B4B85}"/>
    <cellStyle name="Total 5 5" xfId="4370" xr:uid="{D552E63E-8F7C-4FC1-A5E6-8DE23AC95DB0}"/>
    <cellStyle name="Total 5 5 2" xfId="4371" xr:uid="{35A0B915-01D1-4050-BBCC-BDAA479F2392}"/>
    <cellStyle name="Total 5 5 2 2" xfId="30962" xr:uid="{D66955E0-EF25-4C1B-8E13-2BFE61ADA138}"/>
    <cellStyle name="Total 5 5 2 2 2" xfId="30963" xr:uid="{821EDCE2-A43E-424C-925A-5FAE90D424C7}"/>
    <cellStyle name="Total 5 5 2 3" xfId="30964" xr:uid="{2DB9B8EB-B6F8-4BDF-86CA-F81C35BC07D0}"/>
    <cellStyle name="Total 5 5 2 4" xfId="30961" xr:uid="{4474DBC2-4FC6-4BF9-8398-5B4903F3C884}"/>
    <cellStyle name="Total 5 5 3" xfId="30965" xr:uid="{0F0DE07C-60F4-4D68-B226-3A21D5E1F253}"/>
    <cellStyle name="Total 5 5 3 2" xfId="30966" xr:uid="{6D5C4910-920F-4AA0-80B1-4F988FF504A6}"/>
    <cellStyle name="Total 5 5 4" xfId="30967" xr:uid="{EE295AB4-3F43-42BC-A3AB-82DC951C6DED}"/>
    <cellStyle name="Total 5 5 4 2" xfId="30968" xr:uid="{0855C957-765B-4D38-8DCB-B80B29580FCD}"/>
    <cellStyle name="Total 5 5 5" xfId="30969" xr:uid="{F77A84DC-CB6D-4648-B1E5-69C103B47E80}"/>
    <cellStyle name="Total 5 5 5 2" xfId="30970" xr:uid="{626025EC-55E1-4DB6-BEDE-65703DDC7CC5}"/>
    <cellStyle name="Total 5 5 6" xfId="30971" xr:uid="{D98BD580-FE46-46AC-B3DD-CE5F3E2F2102}"/>
    <cellStyle name="Total 5 5 7" xfId="30972" xr:uid="{0FD8250C-CDC1-42F8-ACD0-F858F8E05A80}"/>
    <cellStyle name="Total 5 5 8" xfId="30973" xr:uid="{F26A9371-9C6C-4854-B3D8-108A0DC39BAB}"/>
    <cellStyle name="Total 5 5 9" xfId="7892" xr:uid="{8DD200DB-2758-4B3C-A125-252D91CF38E5}"/>
    <cellStyle name="Total 5 6" xfId="4372" xr:uid="{2D978958-99C3-44A9-B628-55F5BCD59607}"/>
    <cellStyle name="Total 5 6 2" xfId="4373" xr:uid="{F1425A24-A2DC-49C8-9B5A-7DA7C72AA2A2}"/>
    <cellStyle name="Total 5 6 2 2" xfId="30975" xr:uid="{DB1FD84E-B676-48B7-9A1D-D50E5BAFB76B}"/>
    <cellStyle name="Total 5 6 2 2 2" xfId="30976" xr:uid="{966E1F91-E2AB-4594-986E-E9C058EC0163}"/>
    <cellStyle name="Total 5 6 2 3" xfId="30977" xr:uid="{FB53F4D5-AB37-4CEF-9C8F-F1E4D306F7AD}"/>
    <cellStyle name="Total 5 6 2 4" xfId="30974" xr:uid="{BF122A5F-D799-4497-80E7-B69B17A4F8A0}"/>
    <cellStyle name="Total 5 6 3" xfId="30978" xr:uid="{BD5284FC-2A60-42B9-A5EF-E42454B4361C}"/>
    <cellStyle name="Total 5 6 3 2" xfId="30979" xr:uid="{5CC42875-0089-4DB4-ABEC-F9FB049839DA}"/>
    <cellStyle name="Total 5 6 4" xfId="30980" xr:uid="{A6C521C5-459A-4F3C-A6CB-2E4E95C717AC}"/>
    <cellStyle name="Total 5 6 4 2" xfId="30981" xr:uid="{A3462A35-2221-4C1D-8FD2-33E8A8095211}"/>
    <cellStyle name="Total 5 6 5" xfId="30982" xr:uid="{55662565-A38D-447D-B1C6-CB2D69C599C4}"/>
    <cellStyle name="Total 5 6 5 2" xfId="30983" xr:uid="{AA24007F-B9E0-4A9C-BF41-2D75DD1349EE}"/>
    <cellStyle name="Total 5 6 6" xfId="30984" xr:uid="{718FA4D8-A30C-4C9E-B5DD-84435CB478FD}"/>
    <cellStyle name="Total 5 6 7" xfId="30985" xr:uid="{45878680-4A3E-4503-B7EB-E829021919C3}"/>
    <cellStyle name="Total 5 6 8" xfId="30986" xr:uid="{0FA1D986-44A4-49D9-86A2-F1BA61B215B1}"/>
    <cellStyle name="Total 5 6 9" xfId="7893" xr:uid="{9D0D42B3-C1F5-4B1A-A56C-0EFD11FAD5D8}"/>
    <cellStyle name="Total 5 7" xfId="4374" xr:uid="{B4458497-BA14-400F-85C4-07587A360AB9}"/>
    <cellStyle name="Total 5 7 2" xfId="4375" xr:uid="{893DE5CD-3AF8-4D31-886F-6494901CB94F}"/>
    <cellStyle name="Total 5 7 2 2" xfId="30988" xr:uid="{4C33409E-2D98-487F-9C29-5EBDE0C872DA}"/>
    <cellStyle name="Total 5 7 2 2 2" xfId="30989" xr:uid="{89679288-38A3-4B3F-9720-A06BC9A8DDBE}"/>
    <cellStyle name="Total 5 7 2 3" xfId="30990" xr:uid="{28934A5B-7A3F-42D1-BC8D-835F42E3592D}"/>
    <cellStyle name="Total 5 7 2 4" xfId="30987" xr:uid="{B04459AA-7FDB-4A3C-9C44-7EB88B05E031}"/>
    <cellStyle name="Total 5 7 3" xfId="30991" xr:uid="{628CD4F2-FFD2-428A-91F5-160AC311A310}"/>
    <cellStyle name="Total 5 7 3 2" xfId="30992" xr:uid="{CF889AB7-C586-4C33-A99C-4D3CAB07EEF3}"/>
    <cellStyle name="Total 5 7 4" xfId="30993" xr:uid="{D80F1649-46D6-4F41-831A-001539A0A7DC}"/>
    <cellStyle name="Total 5 7 4 2" xfId="30994" xr:uid="{DCF1EBD8-C29E-4BCF-B583-BA5F0C5EE427}"/>
    <cellStyle name="Total 5 7 5" xfId="30995" xr:uid="{10214D94-39C8-4CFF-B8FB-E1B4FA028ADF}"/>
    <cellStyle name="Total 5 7 5 2" xfId="30996" xr:uid="{775E4C41-5D8E-4901-94BF-018AD01E4EDB}"/>
    <cellStyle name="Total 5 7 6" xfId="30997" xr:uid="{CD0426F9-6ADC-4395-948B-FC4B9A8164F5}"/>
    <cellStyle name="Total 5 7 7" xfId="30998" xr:uid="{2B76BAA4-4A0C-4E21-BD5B-F9F3A70E685C}"/>
    <cellStyle name="Total 5 7 8" xfId="30999" xr:uid="{AF72F653-F9B6-4397-9FB4-82D4ED26EFD6}"/>
    <cellStyle name="Total 5 7 9" xfId="7894" xr:uid="{2C6E1C3F-9405-45B4-97A6-54B96269C4F0}"/>
    <cellStyle name="Total 5 8" xfId="4376" xr:uid="{DDC6A29D-9208-4D3A-88B8-F1CCD4B3D53A}"/>
    <cellStyle name="Total 5 8 2" xfId="31001" xr:uid="{6BFD80DB-070B-4BFA-A923-57B5FB9180FE}"/>
    <cellStyle name="Total 5 8 2 2" xfId="31002" xr:uid="{43E6B4D9-6DF1-4868-9861-402FAA0F2A20}"/>
    <cellStyle name="Total 5 8 2 2 2" xfId="31003" xr:uid="{907FB9E4-8248-4689-9F32-B012E5B2DA92}"/>
    <cellStyle name="Total 5 8 2 3" xfId="31004" xr:uid="{0828AB18-8A23-49FE-9E73-495D947C15A4}"/>
    <cellStyle name="Total 5 8 3" xfId="31005" xr:uid="{CAB5E2D3-6561-4DC2-9AAC-EC2EDC5B1D11}"/>
    <cellStyle name="Total 5 8 3 2" xfId="31006" xr:uid="{30F2FAB0-E955-4F8D-BEAB-71A753324268}"/>
    <cellStyle name="Total 5 8 4" xfId="31007" xr:uid="{C9A1E0F3-F3DC-41F3-9011-87C365C29118}"/>
    <cellStyle name="Total 5 8 5" xfId="31000" xr:uid="{029B1C04-D35F-439C-BF15-A7CBA7B149BD}"/>
    <cellStyle name="Total 5 9" xfId="5511" xr:uid="{72A87915-93B6-4969-AA10-2CE32633C3B9}"/>
    <cellStyle name="Total 5 9 2" xfId="31009" xr:uid="{8F50E0FA-5CA9-44B3-AA64-FE3F714281E9}"/>
    <cellStyle name="Total 5 9 2 2" xfId="31010" xr:uid="{9A1EC47C-2AA1-4393-BD4D-BAADE8B4B710}"/>
    <cellStyle name="Total 5 9 3" xfId="31011" xr:uid="{60E1FCCD-6A96-4989-883A-EAF900C9821E}"/>
    <cellStyle name="Total 5 9 4" xfId="31008" xr:uid="{17D3335B-862F-463F-B686-D2D263436633}"/>
    <cellStyle name="Total 50" xfId="4377" xr:uid="{78337ED0-E5C2-4F9F-B5CE-6065D952B330}"/>
    <cellStyle name="Total 50 2" xfId="4378" xr:uid="{08064242-658F-4C28-B2D2-20053905C6B8}"/>
    <cellStyle name="Total 50 2 2" xfId="31013" xr:uid="{91278AFB-CE45-4E5D-B482-3043E8A5BDEC}"/>
    <cellStyle name="Total 50 2 3" xfId="31012" xr:uid="{A02B095A-895B-4B24-810A-FA47F9407A34}"/>
    <cellStyle name="Total 50 3" xfId="31014" xr:uid="{3CE4459E-8902-4F98-91C0-6B9887CEF8C6}"/>
    <cellStyle name="Total 50 4" xfId="31015" xr:uid="{1B268C81-F623-4CE5-8592-F8597664442B}"/>
    <cellStyle name="Total 50 5" xfId="31016" xr:uid="{C0672469-FB34-41A3-9B7E-BEE92DF5E4BA}"/>
    <cellStyle name="Total 50 6" xfId="7895" xr:uid="{5CE4F8B5-DC8F-4821-9AB9-35C1E6888782}"/>
    <cellStyle name="Total 51" xfId="4379" xr:uid="{7A058DFB-E948-4E7F-B547-0B8682F3BEBE}"/>
    <cellStyle name="Total 51 2" xfId="31018" xr:uid="{A9F4B4A8-85B1-49D4-8507-D98C1D299924}"/>
    <cellStyle name="Total 51 3" xfId="31017" xr:uid="{7C39B210-60D6-4958-9203-CDDB867F6277}"/>
    <cellStyle name="Total 52" xfId="31019" xr:uid="{84F12D03-383E-42A3-ADDE-DB409FDF5B8F}"/>
    <cellStyle name="Total 53" xfId="31020" xr:uid="{7E84B8F7-A6ED-41C3-B50B-EF70B3E213C8}"/>
    <cellStyle name="Total 54" xfId="31021" xr:uid="{44EFFAA0-C202-483B-BB2D-70E912B30577}"/>
    <cellStyle name="Total 6" xfId="4380" xr:uid="{39649C64-FB51-4C51-AA9D-95161EC4EA7B}"/>
    <cellStyle name="Total 6 10" xfId="5700" xr:uid="{09755FDF-7AF9-4FE6-B736-1A04AC3C3ED5}"/>
    <cellStyle name="Total 6 10 2" xfId="31023" xr:uid="{AC2CA0CC-4AB5-42BC-B8B8-AD79A532828A}"/>
    <cellStyle name="Total 6 10 2 2" xfId="31024" xr:uid="{28EB394C-E76F-4B95-944D-02DEE9447620}"/>
    <cellStyle name="Total 6 10 2 2 2" xfId="31025" xr:uid="{1B4D1BEA-2827-4331-A776-DC6AD05AB9F0}"/>
    <cellStyle name="Total 6 10 2 3" xfId="31026" xr:uid="{91734220-AC3E-4BEB-A755-16239014F765}"/>
    <cellStyle name="Total 6 10 3" xfId="31027" xr:uid="{5A4BA5E4-5349-45B7-9D1C-684AFD40FA46}"/>
    <cellStyle name="Total 6 10 3 2" xfId="31028" xr:uid="{48DF0034-16D6-4C07-85CF-24E0D9FF9E68}"/>
    <cellStyle name="Total 6 10 4" xfId="31029" xr:uid="{1823672F-C28A-4C80-AFE9-C7B0A816E193}"/>
    <cellStyle name="Total 6 10 5" xfId="31022" xr:uid="{2DDDC814-0FF7-4366-AAF7-79D96717CB36}"/>
    <cellStyle name="Total 6 11" xfId="6089" xr:uid="{EFCAEF79-09FF-411D-A65B-AC7BFE171886}"/>
    <cellStyle name="Total 6 11 2" xfId="31031" xr:uid="{1913B793-E8A2-40EE-9F60-3B721F651746}"/>
    <cellStyle name="Total 6 11 3" xfId="31030" xr:uid="{DA372207-A42B-4222-B86E-B8BB0C2786F9}"/>
    <cellStyle name="Total 6 12" xfId="6264" xr:uid="{6E573684-3E4D-42B7-B99A-655A26507F16}"/>
    <cellStyle name="Total 6 12 2" xfId="31033" xr:uid="{62AED616-BBC3-4F21-AF38-941E4F172C7D}"/>
    <cellStyle name="Total 6 12 3" xfId="31032" xr:uid="{5A372910-F805-4F73-80BF-720DA61AC8C1}"/>
    <cellStyle name="Total 6 13" xfId="31034" xr:uid="{8923E19A-8FEE-4999-AE14-78C1ED5CB381}"/>
    <cellStyle name="Total 6 13 2" xfId="31035" xr:uid="{8853B8E2-5711-4822-BC16-F864DB9DBF1A}"/>
    <cellStyle name="Total 6 14" xfId="31036" xr:uid="{8ED1D28B-F0EC-447B-9D86-3CF2748B7315}"/>
    <cellStyle name="Total 6 15" xfId="31037" xr:uid="{4380A52F-06C0-4C9F-BE01-A8B35AB8CA6D}"/>
    <cellStyle name="Total 6 16" xfId="31038" xr:uid="{4BD9033F-8729-492E-A096-49A31B467ECF}"/>
    <cellStyle name="Total 6 2" xfId="4381" xr:uid="{77E64B58-D5DA-4FDA-BD6E-595DE98D2AD8}"/>
    <cellStyle name="Total 6 2 2" xfId="4382" xr:uid="{866C84F8-131E-48BB-BFC0-8262DA66842B}"/>
    <cellStyle name="Total 6 2 2 2" xfId="31040" xr:uid="{7745A659-4CCD-487B-85D2-35A27F390B73}"/>
    <cellStyle name="Total 6 2 2 2 2" xfId="31041" xr:uid="{777B46E0-F3DE-4988-9DB7-9359CE6EF425}"/>
    <cellStyle name="Total 6 2 2 3" xfId="31042" xr:uid="{896D63C7-7FF0-4503-9A9D-6D9BC8365CC9}"/>
    <cellStyle name="Total 6 2 2 4" xfId="31039" xr:uid="{9B94836D-F377-4185-9A9A-5D239FC512F0}"/>
    <cellStyle name="Total 6 2 3" xfId="31043" xr:uid="{1740E269-9B34-4EE7-ABC1-E5B3FEE9DBA7}"/>
    <cellStyle name="Total 6 2 3 2" xfId="31044" xr:uid="{D46647A5-C478-480B-8EA1-85954D3CD60A}"/>
    <cellStyle name="Total 6 2 4" xfId="31045" xr:uid="{36800337-F175-42B4-8155-C46822CB64FF}"/>
    <cellStyle name="Total 6 2 4 2" xfId="31046" xr:uid="{9F4F00AF-28FD-4081-97C1-1C710F74CED4}"/>
    <cellStyle name="Total 6 2 5" xfId="31047" xr:uid="{3A2099F4-9881-4839-8FA9-CD983376CB2B}"/>
    <cellStyle name="Total 6 2 5 2" xfId="31048" xr:uid="{B3E71114-046C-477D-8350-6B159C795639}"/>
    <cellStyle name="Total 6 2 6" xfId="31049" xr:uid="{58187A33-BC65-4E5F-BE73-203215CA7477}"/>
    <cellStyle name="Total 6 2 7" xfId="31050" xr:uid="{EAE16F4A-DD75-4262-B689-45C5CE26C33B}"/>
    <cellStyle name="Total 6 2 8" xfId="31051" xr:uid="{4BD0FB81-A798-4EF4-B8F2-B8C752090D17}"/>
    <cellStyle name="Total 6 2 9" xfId="7896" xr:uid="{1ECBAFE9-35D0-49A0-9BBB-6F39EE483664}"/>
    <cellStyle name="Total 6 3" xfId="4383" xr:uid="{C2001213-08F0-435F-AA37-D4FB54360707}"/>
    <cellStyle name="Total 6 3 2" xfId="4384" xr:uid="{F6A7DA79-8B75-48BA-BBB9-2BD845294F4B}"/>
    <cellStyle name="Total 6 3 2 2" xfId="31053" xr:uid="{74FC4706-CF02-4DEF-AF59-642F63195E2B}"/>
    <cellStyle name="Total 6 3 2 2 2" xfId="31054" xr:uid="{02F01CC7-DD36-445D-B9D7-DACD142F2D07}"/>
    <cellStyle name="Total 6 3 2 3" xfId="31055" xr:uid="{2B6641C3-CAD2-4A67-86A5-438C80F9B82F}"/>
    <cellStyle name="Total 6 3 2 4" xfId="31052" xr:uid="{0437A7A7-52AE-4B2C-B41D-1E4C8769DAD7}"/>
    <cellStyle name="Total 6 3 3" xfId="31056" xr:uid="{249E3726-05B1-46A0-86F8-0F8435EDFD99}"/>
    <cellStyle name="Total 6 3 3 2" xfId="31057" xr:uid="{68F51628-0BD0-4F03-9B32-8521570B7F7B}"/>
    <cellStyle name="Total 6 3 4" xfId="31058" xr:uid="{B05CE5A5-F77A-4A10-A97F-E7F8781236BD}"/>
    <cellStyle name="Total 6 3 4 2" xfId="31059" xr:uid="{4EF6019E-7707-41D4-8408-7B622ACE7082}"/>
    <cellStyle name="Total 6 3 5" xfId="31060" xr:uid="{46DAC5F8-C0F6-4EF7-84CB-61621D1417A4}"/>
    <cellStyle name="Total 6 3 5 2" xfId="31061" xr:uid="{5BDF6AA0-C746-4A41-AF63-0ED5D20081FA}"/>
    <cellStyle name="Total 6 3 6" xfId="31062" xr:uid="{F0E60C43-F3AC-4679-A5CB-DB93E6809768}"/>
    <cellStyle name="Total 6 3 7" xfId="31063" xr:uid="{F54E77BC-0ACC-483C-881E-DD788D043FA9}"/>
    <cellStyle name="Total 6 3 8" xfId="31064" xr:uid="{EF2DF2BB-1610-44FC-8101-3FE059050926}"/>
    <cellStyle name="Total 6 3 9" xfId="7897" xr:uid="{693F65EE-E5C5-4697-86AC-34957D0F35B1}"/>
    <cellStyle name="Total 6 4" xfId="4385" xr:uid="{9502CA74-33DD-49BD-9DA7-0FD877636DF2}"/>
    <cellStyle name="Total 6 4 2" xfId="4386" xr:uid="{E34EA0B8-8328-4BB6-A93D-955597F69131}"/>
    <cellStyle name="Total 6 4 2 2" xfId="31066" xr:uid="{F8DC2099-D2C6-4584-8863-31FFF366A943}"/>
    <cellStyle name="Total 6 4 2 2 2" xfId="31067" xr:uid="{5E7732C9-2AE4-47C7-9CD7-0344BC1CD211}"/>
    <cellStyle name="Total 6 4 2 3" xfId="31068" xr:uid="{443F9213-8C01-4B80-A7C7-AB2713399C74}"/>
    <cellStyle name="Total 6 4 2 4" xfId="31065" xr:uid="{71C1636F-BC49-48D7-8A67-A97E8C7F6A6E}"/>
    <cellStyle name="Total 6 4 3" xfId="31069" xr:uid="{FC8AFC7F-50D0-47F4-AD8B-E288FE88731B}"/>
    <cellStyle name="Total 6 4 3 2" xfId="31070" xr:uid="{7FC68857-45EE-4787-A362-E06F5A3D0329}"/>
    <cellStyle name="Total 6 4 4" xfId="31071" xr:uid="{703E8995-CB51-41F5-9092-207ED3D1B319}"/>
    <cellStyle name="Total 6 4 4 2" xfId="31072" xr:uid="{BE1613B0-EA9A-49D3-8484-822034532719}"/>
    <cellStyle name="Total 6 4 5" xfId="31073" xr:uid="{12F35E10-43BA-4EEB-BE46-B7F2071D0FCE}"/>
    <cellStyle name="Total 6 4 5 2" xfId="31074" xr:uid="{39D7798D-CDB4-43D1-9272-1993F8B97F20}"/>
    <cellStyle name="Total 6 4 6" xfId="31075" xr:uid="{A640B3E0-4ACC-4367-8B85-6CB2B9DA529A}"/>
    <cellStyle name="Total 6 4 7" xfId="31076" xr:uid="{AE48F978-1BF4-447A-AA29-182C64E57626}"/>
    <cellStyle name="Total 6 4 8" xfId="31077" xr:uid="{389E5028-D5A7-4AD4-A726-AA065668DECD}"/>
    <cellStyle name="Total 6 4 9" xfId="7898" xr:uid="{4C4874D3-FDB2-4599-95B8-F8709DDD55AB}"/>
    <cellStyle name="Total 6 5" xfId="4387" xr:uid="{05058525-5849-4231-AFF3-30CE14EDEB0A}"/>
    <cellStyle name="Total 6 5 2" xfId="4388" xr:uid="{335CAF31-266A-4373-BBA4-9FD67384FF2B}"/>
    <cellStyle name="Total 6 5 2 2" xfId="31079" xr:uid="{462BD564-6C9C-48D8-942F-EA6DBEDF0BD3}"/>
    <cellStyle name="Total 6 5 2 2 2" xfId="31080" xr:uid="{0A119E71-E12A-44CD-8A1F-8C67EC53BF80}"/>
    <cellStyle name="Total 6 5 2 3" xfId="31081" xr:uid="{8DB37AA9-68DF-4DF3-9C9B-767021168998}"/>
    <cellStyle name="Total 6 5 2 4" xfId="31078" xr:uid="{62FEFB43-04AB-4CF1-8401-6D1BBD7031B5}"/>
    <cellStyle name="Total 6 5 3" xfId="31082" xr:uid="{546FBC77-C360-4553-A85E-A0E69256B219}"/>
    <cellStyle name="Total 6 5 3 2" xfId="31083" xr:uid="{F441E408-C618-48EA-A1AC-83D62E06BE75}"/>
    <cellStyle name="Total 6 5 4" xfId="31084" xr:uid="{E184722B-4862-4F6B-9703-C4E2EEF0D606}"/>
    <cellStyle name="Total 6 5 4 2" xfId="31085" xr:uid="{744146FB-2D83-4C18-A103-43E80A605F73}"/>
    <cellStyle name="Total 6 5 5" xfId="31086" xr:uid="{CE3A6AC5-0519-4FA1-9F63-EF9573AEA9B5}"/>
    <cellStyle name="Total 6 5 5 2" xfId="31087" xr:uid="{8793516F-4912-454D-AB72-AEB4E0B8F20F}"/>
    <cellStyle name="Total 6 5 6" xfId="31088" xr:uid="{0B2F9F78-B414-4CF9-9D3D-93CF44236E4F}"/>
    <cellStyle name="Total 6 5 7" xfId="31089" xr:uid="{189480A0-4F6B-4280-A101-EA161A47DB15}"/>
    <cellStyle name="Total 6 5 8" xfId="31090" xr:uid="{6FFFFE7A-0668-4DEC-9B6B-20A4437B2759}"/>
    <cellStyle name="Total 6 5 9" xfId="7899" xr:uid="{8E574981-81E8-4F0B-8DA4-DEF1ECE51FE1}"/>
    <cellStyle name="Total 6 6" xfId="4389" xr:uid="{02F86BF0-ECDC-4E28-9134-7E46A6B05F8C}"/>
    <cellStyle name="Total 6 6 2" xfId="4390" xr:uid="{F73AE104-8F9B-44C5-A34D-8741CA8414DD}"/>
    <cellStyle name="Total 6 6 2 2" xfId="31092" xr:uid="{2E64D359-755F-4B46-8A28-339F267CD34B}"/>
    <cellStyle name="Total 6 6 2 2 2" xfId="31093" xr:uid="{2654B9A8-EDA0-49D7-ADE8-FC1D011DC06B}"/>
    <cellStyle name="Total 6 6 2 3" xfId="31094" xr:uid="{D43277F0-4C97-4463-8115-851C26D46177}"/>
    <cellStyle name="Total 6 6 2 4" xfId="31091" xr:uid="{7C166F33-3161-4C51-B25E-4E88FCB0DDA3}"/>
    <cellStyle name="Total 6 6 3" xfId="31095" xr:uid="{C30F1EED-D8B1-4B4D-9340-4C8C1EF75745}"/>
    <cellStyle name="Total 6 6 3 2" xfId="31096" xr:uid="{2B1DCAFB-9D4A-4CB3-B22E-3A8E06ADDE10}"/>
    <cellStyle name="Total 6 6 4" xfId="31097" xr:uid="{A1DEC751-CE9C-4D20-B4CF-A34C6CF2EDEA}"/>
    <cellStyle name="Total 6 6 4 2" xfId="31098" xr:uid="{94D10607-A11F-446A-8DD2-B774BC44CF52}"/>
    <cellStyle name="Total 6 6 5" xfId="31099" xr:uid="{FEED0BE0-6039-4281-982C-E51203397EF1}"/>
    <cellStyle name="Total 6 6 5 2" xfId="31100" xr:uid="{5376102E-C45E-47D2-B274-5AB2B30B286F}"/>
    <cellStyle name="Total 6 6 6" xfId="31101" xr:uid="{84ACB8AC-C87A-4DC6-B2E7-C07E4F0DBD18}"/>
    <cellStyle name="Total 6 6 7" xfId="31102" xr:uid="{A14AA820-1212-4627-8630-31F40C4723B2}"/>
    <cellStyle name="Total 6 6 8" xfId="31103" xr:uid="{79CFD3EF-ADA3-4DD8-A0A1-6E7937E2BA9A}"/>
    <cellStyle name="Total 6 6 9" xfId="7900" xr:uid="{199C142F-C1EB-4A5B-B5DB-CD3B8F58BBB8}"/>
    <cellStyle name="Total 6 7" xfId="4391" xr:uid="{7B308748-7277-4109-9545-D1BB76D4FE82}"/>
    <cellStyle name="Total 6 7 2" xfId="4392" xr:uid="{77FF6E55-A5F0-4235-907D-8F7222F48120}"/>
    <cellStyle name="Total 6 7 2 2" xfId="31105" xr:uid="{EA329FF7-EF06-483B-9636-FDC4C27C5683}"/>
    <cellStyle name="Total 6 7 2 2 2" xfId="31106" xr:uid="{3318FB25-36CF-4985-9956-D302B1CFBBCF}"/>
    <cellStyle name="Total 6 7 2 3" xfId="31107" xr:uid="{1F6DFBED-D4C3-4ABD-9338-7C8EE1940E1C}"/>
    <cellStyle name="Total 6 7 2 4" xfId="31104" xr:uid="{D6C9C3ED-DA19-4762-9084-3BBE16FFCBBB}"/>
    <cellStyle name="Total 6 7 3" xfId="31108" xr:uid="{1C21EBB7-8463-4E60-94C9-CCDB040BA504}"/>
    <cellStyle name="Total 6 7 3 2" xfId="31109" xr:uid="{4DA7A827-7355-44FE-B3B8-1824E6CC7F1A}"/>
    <cellStyle name="Total 6 7 4" xfId="31110" xr:uid="{01D59004-BEAC-44B4-8728-C54EC794DA49}"/>
    <cellStyle name="Total 6 7 4 2" xfId="31111" xr:uid="{EA5B9925-4790-438B-923C-5049E631924A}"/>
    <cellStyle name="Total 6 7 5" xfId="31112" xr:uid="{A889DAFA-E3B3-45D9-B688-B4E5E6CFB28D}"/>
    <cellStyle name="Total 6 7 5 2" xfId="31113" xr:uid="{7DB6E763-B634-421A-AFF3-44BF1081A160}"/>
    <cellStyle name="Total 6 7 6" xfId="31114" xr:uid="{7E8CA8AF-0471-457E-A131-108F17601EAD}"/>
    <cellStyle name="Total 6 7 7" xfId="31115" xr:uid="{1708BA11-615C-4298-B540-5E57529D65D4}"/>
    <cellStyle name="Total 6 7 8" xfId="31116" xr:uid="{241425CD-073B-4B66-902A-6CF337B3917A}"/>
    <cellStyle name="Total 6 7 9" xfId="7901" xr:uid="{EB5A2BBE-61B1-480C-A3B9-0B8A6322B2A8}"/>
    <cellStyle name="Total 6 8" xfId="4393" xr:uid="{C71BF9D6-20A8-4473-8FB6-95D6818A3EC9}"/>
    <cellStyle name="Total 6 8 2" xfId="31118" xr:uid="{C4101E45-F66A-46E7-A9FD-677F6BEF0D47}"/>
    <cellStyle name="Total 6 8 2 2" xfId="31119" xr:uid="{ABC6E55F-5B3A-48CA-A335-2C2925519AD6}"/>
    <cellStyle name="Total 6 8 2 2 2" xfId="31120" xr:uid="{E942D0ED-26E3-415C-8E09-80007790D1BB}"/>
    <cellStyle name="Total 6 8 2 3" xfId="31121" xr:uid="{40FEF13D-C508-4FFA-B993-76AE816097D1}"/>
    <cellStyle name="Total 6 8 3" xfId="31122" xr:uid="{ABB59748-B06F-4B4F-9532-22E8893B5FB5}"/>
    <cellStyle name="Total 6 8 3 2" xfId="31123" xr:uid="{18884FA6-2FD2-4D6E-830F-8D831D54B7C5}"/>
    <cellStyle name="Total 6 8 4" xfId="31124" xr:uid="{5BB281DE-242E-4E25-AA9A-F4FE17D1E2EB}"/>
    <cellStyle name="Total 6 8 5" xfId="31117" xr:uid="{276AA543-6966-4807-9A42-BD4D0F8C9ECB}"/>
    <cellStyle name="Total 6 9" xfId="5512" xr:uid="{0FDAE543-0EBC-459D-BCA2-D64E89574E1E}"/>
    <cellStyle name="Total 6 9 2" xfId="31126" xr:uid="{A9D8CEEC-5624-4D57-889B-81FC589B7E8B}"/>
    <cellStyle name="Total 6 9 2 2" xfId="31127" xr:uid="{48822707-26CA-4CD5-9BC4-7D32D87C04E8}"/>
    <cellStyle name="Total 6 9 3" xfId="31128" xr:uid="{B031B445-7CD9-4BE9-B7D6-7A4C3D943C1E}"/>
    <cellStyle name="Total 6 9 4" xfId="31125" xr:uid="{3FD80947-8370-4282-8913-FC639229D6EA}"/>
    <cellStyle name="Total 7" xfId="4394" xr:uid="{42E263F7-D426-4264-8DB2-5104FC6F353E}"/>
    <cellStyle name="Total 7 10" xfId="5701" xr:uid="{6A6EDDCD-C2FA-4368-A46B-6B411F13255E}"/>
    <cellStyle name="Total 7 10 2" xfId="31130" xr:uid="{844FABC6-E3C7-48B8-A549-2A543A59E588}"/>
    <cellStyle name="Total 7 10 2 2" xfId="31131" xr:uid="{BA81A334-404E-4C32-8D02-54AE7241D398}"/>
    <cellStyle name="Total 7 10 2 2 2" xfId="31132" xr:uid="{52B1DB86-3D38-4579-B4F1-1A634239AD24}"/>
    <cellStyle name="Total 7 10 2 3" xfId="31133" xr:uid="{86985F6C-541E-4964-BB6B-F331A1E0CB0E}"/>
    <cellStyle name="Total 7 10 3" xfId="31134" xr:uid="{592EE169-8374-45D9-877D-5803B7684A45}"/>
    <cellStyle name="Total 7 10 3 2" xfId="31135" xr:uid="{2F3B5279-1DC0-4F56-9F8E-4DCAB84194EB}"/>
    <cellStyle name="Total 7 10 4" xfId="31136" xr:uid="{83984562-7191-47FE-99F1-20D6B5213673}"/>
    <cellStyle name="Total 7 10 5" xfId="31129" xr:uid="{4D04385C-D3DF-491F-8F42-B4E78FC5B835}"/>
    <cellStyle name="Total 7 11" xfId="6090" xr:uid="{B263EFCD-A3AF-44E7-86A2-37AE147A0BB4}"/>
    <cellStyle name="Total 7 11 2" xfId="31138" xr:uid="{7A3FFC56-1284-437D-9A90-7F91AEADB901}"/>
    <cellStyle name="Total 7 11 3" xfId="31137" xr:uid="{3606B5BD-7F1B-4598-B284-BE0280E3DC5B}"/>
    <cellStyle name="Total 7 12" xfId="6265" xr:uid="{92A2F498-B3C6-43B0-A793-D5F4098F9AA6}"/>
    <cellStyle name="Total 7 12 2" xfId="31140" xr:uid="{C202D66B-9C5C-4822-8956-5F06A1B8D045}"/>
    <cellStyle name="Total 7 12 3" xfId="31139" xr:uid="{598D3028-9476-4219-9FD8-DAB7C789B073}"/>
    <cellStyle name="Total 7 13" xfId="31141" xr:uid="{A3C3A0B4-45B7-4F0B-889C-7BB4EE36AF81}"/>
    <cellStyle name="Total 7 13 2" xfId="31142" xr:uid="{34F4D312-395A-4687-BA24-C9748A2F58F7}"/>
    <cellStyle name="Total 7 14" xfId="31143" xr:uid="{F4849EA3-38D5-4A5D-9965-B253BF0AC042}"/>
    <cellStyle name="Total 7 15" xfId="31144" xr:uid="{E95566F3-35DB-4D80-84FA-3F340A6DEBAD}"/>
    <cellStyle name="Total 7 16" xfId="31145" xr:uid="{001081E2-954C-46ED-8413-C100D72F7872}"/>
    <cellStyle name="Total 7 2" xfId="4395" xr:uid="{23805EAD-275F-41A8-B3FE-FE46627AE340}"/>
    <cellStyle name="Total 7 2 2" xfId="4396" xr:uid="{2DBE4318-53D9-4673-88BF-C891554F33EE}"/>
    <cellStyle name="Total 7 2 2 2" xfId="31147" xr:uid="{AD49585D-19AA-4864-A4E6-A7BD3BFDE30D}"/>
    <cellStyle name="Total 7 2 2 2 2" xfId="31148" xr:uid="{623B11D1-A301-4DBE-B8D8-A02F74472C46}"/>
    <cellStyle name="Total 7 2 2 3" xfId="31149" xr:uid="{4026EED9-BE46-46B8-A09F-5D248A8607DB}"/>
    <cellStyle name="Total 7 2 2 4" xfId="31146" xr:uid="{DBCB44D9-AD2A-4BFA-BD43-80AF71096E58}"/>
    <cellStyle name="Total 7 2 3" xfId="31150" xr:uid="{79EAA25E-9763-4127-BCE6-485E0122C0DF}"/>
    <cellStyle name="Total 7 2 3 2" xfId="31151" xr:uid="{9815DAA3-8C2E-4FF0-9F44-81AA350773A3}"/>
    <cellStyle name="Total 7 2 4" xfId="31152" xr:uid="{F887BE43-18F8-4483-ADDF-2F340D1DF2E1}"/>
    <cellStyle name="Total 7 2 4 2" xfId="31153" xr:uid="{88F82B5D-55F1-4770-82CB-F27E2447E8B3}"/>
    <cellStyle name="Total 7 2 5" xfId="31154" xr:uid="{7ADC43ED-6BD2-4284-86B4-A06C695B3B3D}"/>
    <cellStyle name="Total 7 2 5 2" xfId="31155" xr:uid="{4AC6CB79-E86A-4294-9C9D-F914DD4BC248}"/>
    <cellStyle name="Total 7 2 6" xfId="31156" xr:uid="{B412C50A-E40B-444A-A7DB-1F3A0B9C04E5}"/>
    <cellStyle name="Total 7 2 7" xfId="31157" xr:uid="{6321F02A-3A8B-45E0-99D7-5D394529099B}"/>
    <cellStyle name="Total 7 2 8" xfId="31158" xr:uid="{DCE5AA68-33C2-4D40-A1B2-DB4E4E711511}"/>
    <cellStyle name="Total 7 2 9" xfId="7902" xr:uid="{8B2C3098-7B03-40A0-B10B-CC9B4697BB08}"/>
    <cellStyle name="Total 7 3" xfId="4397" xr:uid="{8B6F6902-44CC-4080-995B-F15B52F2DCBA}"/>
    <cellStyle name="Total 7 3 2" xfId="4398" xr:uid="{16D7343B-F48B-4D92-BEFD-AB834CFD36F9}"/>
    <cellStyle name="Total 7 3 2 2" xfId="31160" xr:uid="{3D9074CF-27DB-49D9-B48F-549FC33BB951}"/>
    <cellStyle name="Total 7 3 2 2 2" xfId="31161" xr:uid="{C8C2F30C-E254-4BF0-A79F-EE463A2D0F96}"/>
    <cellStyle name="Total 7 3 2 3" xfId="31162" xr:uid="{2DC7658E-FE4D-481B-B25A-7619DCD285A1}"/>
    <cellStyle name="Total 7 3 2 4" xfId="31159" xr:uid="{79A5DAF3-4E89-4BC7-BFC6-BC6E730B15AA}"/>
    <cellStyle name="Total 7 3 3" xfId="31163" xr:uid="{3CAED893-CFB8-4F20-9389-A48AC1DBCF55}"/>
    <cellStyle name="Total 7 3 3 2" xfId="31164" xr:uid="{19AA5427-2094-4E57-BDF8-05C795621AAE}"/>
    <cellStyle name="Total 7 3 4" xfId="31165" xr:uid="{D600B066-7676-4FC8-A5A0-12D24178C130}"/>
    <cellStyle name="Total 7 3 4 2" xfId="31166" xr:uid="{607493CD-A31C-45C4-84D9-582F3922EF5E}"/>
    <cellStyle name="Total 7 3 5" xfId="31167" xr:uid="{BA3832D3-005A-4D3A-9A7A-12CD45E50371}"/>
    <cellStyle name="Total 7 3 5 2" xfId="31168" xr:uid="{BE9537D9-1507-48B2-8783-B04B5443A6B6}"/>
    <cellStyle name="Total 7 3 6" xfId="31169" xr:uid="{B023A7ED-998A-4DF9-A135-6BB037A5DB4C}"/>
    <cellStyle name="Total 7 3 7" xfId="31170" xr:uid="{784C4987-2A0B-416F-B714-68FAD97A60DB}"/>
    <cellStyle name="Total 7 3 8" xfId="31171" xr:uid="{E03AD2AE-0BE5-413E-87A0-C14D4C38D281}"/>
    <cellStyle name="Total 7 3 9" xfId="7903" xr:uid="{74D890C3-1267-428D-A89E-8F06D316B2A6}"/>
    <cellStyle name="Total 7 4" xfId="4399" xr:uid="{BFEAA02D-AEF5-40FD-B905-00835E54F6BD}"/>
    <cellStyle name="Total 7 4 2" xfId="4400" xr:uid="{CD4D2F7C-EC1A-401B-8CBD-B78AB8D30FE6}"/>
    <cellStyle name="Total 7 4 2 2" xfId="31173" xr:uid="{FCA82D17-75CA-483F-9550-CDFC90B43CAD}"/>
    <cellStyle name="Total 7 4 2 2 2" xfId="31174" xr:uid="{B9927CC9-0098-445D-88B8-D64C5A447AF0}"/>
    <cellStyle name="Total 7 4 2 3" xfId="31175" xr:uid="{B29DC1F3-EC05-4522-828D-6CF65B4F1197}"/>
    <cellStyle name="Total 7 4 2 4" xfId="31172" xr:uid="{4E0774EA-8FA7-4D4D-912B-82C7B531B683}"/>
    <cellStyle name="Total 7 4 3" xfId="31176" xr:uid="{3183F2F5-0A90-4DF1-912D-8303A538F952}"/>
    <cellStyle name="Total 7 4 3 2" xfId="31177" xr:uid="{9C325FEA-9BD9-4233-AC89-FB067B72E740}"/>
    <cellStyle name="Total 7 4 4" xfId="31178" xr:uid="{087A3465-A55A-446B-9DBE-6DE7E3599F60}"/>
    <cellStyle name="Total 7 4 4 2" xfId="31179" xr:uid="{8CED7C8C-06D0-4EEC-89FF-1EF0BFE476F7}"/>
    <cellStyle name="Total 7 4 5" xfId="31180" xr:uid="{89D3729D-34AB-4FCD-8552-43E6EE6201FA}"/>
    <cellStyle name="Total 7 4 5 2" xfId="31181" xr:uid="{B9BD525C-2A8C-4BD7-A556-24F389247F1B}"/>
    <cellStyle name="Total 7 4 6" xfId="31182" xr:uid="{2094A3E1-BF90-48E1-9039-49156E61ABB4}"/>
    <cellStyle name="Total 7 4 7" xfId="31183" xr:uid="{2479FDAC-D7DD-47D6-8C71-70A307B40134}"/>
    <cellStyle name="Total 7 4 8" xfId="31184" xr:uid="{EF18FF94-C84C-4A2A-89DA-2762A958D16C}"/>
    <cellStyle name="Total 7 4 9" xfId="7904" xr:uid="{FF741CA5-9A21-47FB-B744-90762365A30C}"/>
    <cellStyle name="Total 7 5" xfId="4401" xr:uid="{6D5AAFA2-2B16-42BF-BF39-6206C1B5BCC2}"/>
    <cellStyle name="Total 7 5 2" xfId="4402" xr:uid="{7A628C2C-139D-41E6-8A7B-6D0D29364E8F}"/>
    <cellStyle name="Total 7 5 2 2" xfId="31186" xr:uid="{5A3E0226-AE5F-451F-8F43-AEB7C09A9F29}"/>
    <cellStyle name="Total 7 5 2 2 2" xfId="31187" xr:uid="{1BAB10FF-398C-4873-89E7-BB4D7755850A}"/>
    <cellStyle name="Total 7 5 2 3" xfId="31188" xr:uid="{5FBCF55A-D757-461F-900B-37452A9ADEA8}"/>
    <cellStyle name="Total 7 5 2 4" xfId="31185" xr:uid="{87A2B3D9-8DCC-4B2E-B1AF-CBA38CA34628}"/>
    <cellStyle name="Total 7 5 3" xfId="31189" xr:uid="{FA5A9F15-39B4-4794-B5A8-391660099F59}"/>
    <cellStyle name="Total 7 5 3 2" xfId="31190" xr:uid="{581A2926-6842-4CF2-9B90-850950F5B332}"/>
    <cellStyle name="Total 7 5 4" xfId="31191" xr:uid="{60744DD1-8EA5-4295-B39C-3E2FD18D99F4}"/>
    <cellStyle name="Total 7 5 4 2" xfId="31192" xr:uid="{580CA22A-C906-4A37-A9C4-6B2FE9F6A84E}"/>
    <cellStyle name="Total 7 5 5" xfId="31193" xr:uid="{7E48E454-42FE-45A4-A10A-0CAA90BB06DD}"/>
    <cellStyle name="Total 7 5 5 2" xfId="31194" xr:uid="{38544C99-74EB-4D5D-9BBC-D4DA51F70522}"/>
    <cellStyle name="Total 7 5 6" xfId="31195" xr:uid="{F4E1E7CC-79FB-4005-92E4-EEB4DD699813}"/>
    <cellStyle name="Total 7 5 7" xfId="31196" xr:uid="{D6C89FC7-C093-4A78-A807-2D04A9DAD84C}"/>
    <cellStyle name="Total 7 5 8" xfId="31197" xr:uid="{8F74FB71-3615-41CD-8199-8C4CDB4FF897}"/>
    <cellStyle name="Total 7 5 9" xfId="7905" xr:uid="{6877D0B3-82F2-4198-B382-2199383BC5B6}"/>
    <cellStyle name="Total 7 6" xfId="4403" xr:uid="{4F6E32EE-0684-4CA3-8353-088C2788ADF0}"/>
    <cellStyle name="Total 7 6 2" xfId="4404" xr:uid="{05C3FA72-6517-47D9-B936-C5869261B57A}"/>
    <cellStyle name="Total 7 6 2 2" xfId="31199" xr:uid="{33D3E592-DCAD-4FA5-8952-83647142E5F7}"/>
    <cellStyle name="Total 7 6 2 2 2" xfId="31200" xr:uid="{E2B2C716-1766-4D24-84A0-0B3FA840B733}"/>
    <cellStyle name="Total 7 6 2 3" xfId="31201" xr:uid="{E98F3CE5-489C-4773-8E07-49CF7F905B22}"/>
    <cellStyle name="Total 7 6 2 4" xfId="31198" xr:uid="{B740AFE2-E48D-4BEE-9E4F-0BB500AEAF94}"/>
    <cellStyle name="Total 7 6 3" xfId="31202" xr:uid="{166BE801-62EB-4DDC-99F8-F17F6220D988}"/>
    <cellStyle name="Total 7 6 3 2" xfId="31203" xr:uid="{5F4CF491-7A76-4E46-8C53-67BB390EB615}"/>
    <cellStyle name="Total 7 6 4" xfId="31204" xr:uid="{CB5854AC-4289-426E-8034-38B3139DEFE1}"/>
    <cellStyle name="Total 7 6 4 2" xfId="31205" xr:uid="{D163CC5C-F778-44FF-AB47-137256D5AD6A}"/>
    <cellStyle name="Total 7 6 5" xfId="31206" xr:uid="{1CB0B517-4DDB-4164-B335-03C1D137F50F}"/>
    <cellStyle name="Total 7 6 5 2" xfId="31207" xr:uid="{34FA6C59-73B4-415C-B5B0-B5F9549611B7}"/>
    <cellStyle name="Total 7 6 6" xfId="31208" xr:uid="{0A4FBEC7-2267-49D9-8566-F99FE28EABDA}"/>
    <cellStyle name="Total 7 6 7" xfId="31209" xr:uid="{80575EA7-6788-4BFB-86D3-D67558CAC70D}"/>
    <cellStyle name="Total 7 6 8" xfId="31210" xr:uid="{BD2D0C87-44BC-4DCF-8249-46B725ECBF8D}"/>
    <cellStyle name="Total 7 6 9" xfId="7906" xr:uid="{57F664B4-9660-4A49-98DE-44993415F7AF}"/>
    <cellStyle name="Total 7 7" xfId="4405" xr:uid="{A8B75B98-ECF9-4290-A6AB-F10C8850CF52}"/>
    <cellStyle name="Total 7 7 2" xfId="4406" xr:uid="{48159BAB-5D28-452C-8595-D1887D31AA5A}"/>
    <cellStyle name="Total 7 7 2 2" xfId="31212" xr:uid="{7CFD0877-5848-4B5D-AF4E-212DCFFDC883}"/>
    <cellStyle name="Total 7 7 2 2 2" xfId="31213" xr:uid="{92812FF5-7706-4B5C-8F5C-B95D16B78CD4}"/>
    <cellStyle name="Total 7 7 2 3" xfId="31214" xr:uid="{004BE44E-3A76-4010-AA39-49D9D38C160D}"/>
    <cellStyle name="Total 7 7 2 4" xfId="31211" xr:uid="{9ADEF066-3771-45B2-BD16-D7DE3D45BE34}"/>
    <cellStyle name="Total 7 7 3" xfId="31215" xr:uid="{753E2126-DC21-4E9D-BC3D-D1D2CFD8FAD1}"/>
    <cellStyle name="Total 7 7 3 2" xfId="31216" xr:uid="{E32C1174-4A92-41E6-BB1B-A294C4F8D2BD}"/>
    <cellStyle name="Total 7 7 4" xfId="31217" xr:uid="{A1809BEE-AF04-4A00-B25B-A79065D43512}"/>
    <cellStyle name="Total 7 7 4 2" xfId="31218" xr:uid="{469CA34A-7491-40DC-B858-F198612CC203}"/>
    <cellStyle name="Total 7 7 5" xfId="31219" xr:uid="{AE4134D6-F093-4E60-BD97-761B18F9FD9E}"/>
    <cellStyle name="Total 7 7 5 2" xfId="31220" xr:uid="{9F0AFF8F-7A3F-4088-8052-52D6D8B24A62}"/>
    <cellStyle name="Total 7 7 6" xfId="31221" xr:uid="{96C81E42-D95F-4EF9-A28D-248928943D28}"/>
    <cellStyle name="Total 7 7 7" xfId="31222" xr:uid="{B1DF07D0-4BF5-40A2-A50B-E6A77D942E39}"/>
    <cellStyle name="Total 7 7 8" xfId="31223" xr:uid="{F34DFB43-BDB9-4273-9DEF-6EEBD127A079}"/>
    <cellStyle name="Total 7 7 9" xfId="7907" xr:uid="{1FD23375-1A9A-4556-880E-7C24CE1B5814}"/>
    <cellStyle name="Total 7 8" xfId="4407" xr:uid="{F08C9AB4-A9A4-42F2-905A-F48AB82AF157}"/>
    <cellStyle name="Total 7 8 2" xfId="31225" xr:uid="{A80F9C7E-8241-46AC-AC6A-EB104453E7BA}"/>
    <cellStyle name="Total 7 8 2 2" xfId="31226" xr:uid="{0E8E1B4C-30DA-4CA3-A643-DC81CBB8E0A7}"/>
    <cellStyle name="Total 7 8 2 2 2" xfId="31227" xr:uid="{615DD2CB-40F3-4283-B705-C3C608493D75}"/>
    <cellStyle name="Total 7 8 2 3" xfId="31228" xr:uid="{D6AB443C-0769-4E21-B008-854E59965D3E}"/>
    <cellStyle name="Total 7 8 3" xfId="31229" xr:uid="{A18A961B-9717-4526-B9DA-078219666F96}"/>
    <cellStyle name="Total 7 8 3 2" xfId="31230" xr:uid="{E3DB1002-5BA8-4E77-A185-2E6F4AF9149E}"/>
    <cellStyle name="Total 7 8 4" xfId="31231" xr:uid="{5CDC4F48-F7C7-4525-B7F2-2E7BE6BC8386}"/>
    <cellStyle name="Total 7 8 5" xfId="31224" xr:uid="{0E50FD8A-310A-4449-8742-36C4AC31FA6F}"/>
    <cellStyle name="Total 7 9" xfId="5513" xr:uid="{73DDFB37-0A94-4272-9667-925792823024}"/>
    <cellStyle name="Total 7 9 2" xfId="31233" xr:uid="{6387EDA4-098D-4073-A700-D0D0E799422F}"/>
    <cellStyle name="Total 7 9 2 2" xfId="31234" xr:uid="{6818C72B-9F5B-4D5F-9A7A-6A7B7617C75C}"/>
    <cellStyle name="Total 7 9 3" xfId="31235" xr:uid="{41A16697-8B12-4DE4-99F8-0063E03EAB70}"/>
    <cellStyle name="Total 7 9 4" xfId="31232" xr:uid="{D2B78B84-672B-4190-AC59-55FDCB308941}"/>
    <cellStyle name="Total 8" xfId="4408" xr:uid="{744C3690-0DAB-4F27-9F4E-4C6F46AD8A73}"/>
    <cellStyle name="Total 8 10" xfId="5702" xr:uid="{FDF10AAC-ABE5-4351-B089-BD34462E7E4C}"/>
    <cellStyle name="Total 8 10 2" xfId="31237" xr:uid="{87117A12-D324-4F77-8D48-0F05A1C9ABDD}"/>
    <cellStyle name="Total 8 10 2 2" xfId="31238" xr:uid="{22056578-240C-4C04-B232-8011DEA41D7E}"/>
    <cellStyle name="Total 8 10 2 2 2" xfId="31239" xr:uid="{94924C5B-6FCF-4654-8886-A2B5A97A7351}"/>
    <cellStyle name="Total 8 10 2 3" xfId="31240" xr:uid="{0A988790-7084-4690-8A93-A97442844560}"/>
    <cellStyle name="Total 8 10 3" xfId="31241" xr:uid="{50CCFCFC-EA99-41BA-AE25-0DECAB240A9F}"/>
    <cellStyle name="Total 8 10 3 2" xfId="31242" xr:uid="{FA52BAA6-9D58-4AC2-A86A-16382149A208}"/>
    <cellStyle name="Total 8 10 4" xfId="31243" xr:uid="{E2407121-02E7-439E-8C7C-36CA5E909D9C}"/>
    <cellStyle name="Total 8 10 5" xfId="31236" xr:uid="{D020ACFA-8D1A-48D7-A722-5AEC8F063EC8}"/>
    <cellStyle name="Total 8 11" xfId="6091" xr:uid="{CD53EA62-7F0C-4E17-BFB9-52F78BD2341D}"/>
    <cellStyle name="Total 8 11 2" xfId="31245" xr:uid="{D32CF1E5-CCE9-4906-8E1D-D659F82ED52E}"/>
    <cellStyle name="Total 8 11 3" xfId="31244" xr:uid="{E5BEA8FD-A30B-49A3-B611-C550B8E556EB}"/>
    <cellStyle name="Total 8 12" xfId="6266" xr:uid="{6CA55AF7-6168-43A6-AFD9-E5FC93E2D234}"/>
    <cellStyle name="Total 8 12 2" xfId="31247" xr:uid="{21EFE421-E89F-4A1F-85A9-24106004D614}"/>
    <cellStyle name="Total 8 12 3" xfId="31246" xr:uid="{DAA2DC47-F4DE-47EC-A5A3-F4A6B383B543}"/>
    <cellStyle name="Total 8 13" xfId="31248" xr:uid="{24670274-BCF9-4DB3-8889-44DC152DCBFA}"/>
    <cellStyle name="Total 8 13 2" xfId="31249" xr:uid="{6E2364FE-C3CE-4E45-AE39-810A4F27EB33}"/>
    <cellStyle name="Total 8 14" xfId="31250" xr:uid="{5B57CE43-A77A-4A03-816C-8BCF1BADC0BA}"/>
    <cellStyle name="Total 8 15" xfId="31251" xr:uid="{4BE2467F-D079-4B34-B262-41C2CF7EDF8D}"/>
    <cellStyle name="Total 8 16" xfId="31252" xr:uid="{DA032F03-6CBA-4577-ABDC-B0ABD23CE2EE}"/>
    <cellStyle name="Total 8 2" xfId="4409" xr:uid="{D4AAF78D-F3C6-4888-90A5-D08E82A62981}"/>
    <cellStyle name="Total 8 2 2" xfId="4410" xr:uid="{3516F343-ECE5-4EA7-AAD9-9485252DA71D}"/>
    <cellStyle name="Total 8 2 2 2" xfId="31254" xr:uid="{D7BBEF93-8CB6-4FE7-A423-606D5C485FB9}"/>
    <cellStyle name="Total 8 2 2 2 2" xfId="31255" xr:uid="{2C01763C-AF78-4F01-AAA8-CA6C6B5D96AF}"/>
    <cellStyle name="Total 8 2 2 3" xfId="31256" xr:uid="{C1538FA9-0D2C-4004-9B5D-F789B18C1BD8}"/>
    <cellStyle name="Total 8 2 2 4" xfId="31253" xr:uid="{43E3A58E-B1F8-41A7-8DD4-468BC97749C3}"/>
    <cellStyle name="Total 8 2 3" xfId="31257" xr:uid="{CD26B1FB-D204-4938-9698-40D0E41D01AB}"/>
    <cellStyle name="Total 8 2 3 2" xfId="31258" xr:uid="{3DAC2D3C-2E30-456E-AEE9-BBAF86E9D4C9}"/>
    <cellStyle name="Total 8 2 4" xfId="31259" xr:uid="{F148808C-A952-4382-8127-C05A4742E4D1}"/>
    <cellStyle name="Total 8 2 4 2" xfId="31260" xr:uid="{BADCDBEE-0826-4692-9C9C-61FDFD958C82}"/>
    <cellStyle name="Total 8 2 5" xfId="31261" xr:uid="{4D8DE9C6-8792-454E-BF83-33EB195AE413}"/>
    <cellStyle name="Total 8 2 5 2" xfId="31262" xr:uid="{0D408348-A046-4D59-BFE6-1DC703C493ED}"/>
    <cellStyle name="Total 8 2 6" xfId="31263" xr:uid="{5ACF0B3B-E7A7-4479-9801-61DE962885F0}"/>
    <cellStyle name="Total 8 2 7" xfId="31264" xr:uid="{2A5275B2-BD98-46E2-884A-CC8366F8BFE6}"/>
    <cellStyle name="Total 8 2 8" xfId="31265" xr:uid="{84E128AD-E0A1-4C0B-98D9-C5833B7446A5}"/>
    <cellStyle name="Total 8 2 9" xfId="7908" xr:uid="{E6CBE813-7B3F-487C-A70D-964C3CAC3FA7}"/>
    <cellStyle name="Total 8 3" xfId="4411" xr:uid="{3DC2FAB7-260F-4A1E-B278-C48C1DFBB0C6}"/>
    <cellStyle name="Total 8 3 2" xfId="4412" xr:uid="{764CD359-1DFB-4719-91A4-7373598F9718}"/>
    <cellStyle name="Total 8 3 2 2" xfId="31267" xr:uid="{BE4456B6-FE6F-4F06-940D-335AB171F586}"/>
    <cellStyle name="Total 8 3 2 2 2" xfId="31268" xr:uid="{301C77E5-B5CC-449E-97AD-B80BBF730142}"/>
    <cellStyle name="Total 8 3 2 3" xfId="31269" xr:uid="{5601F62F-A78B-470C-9CB1-AA4538F42B1A}"/>
    <cellStyle name="Total 8 3 2 4" xfId="31266" xr:uid="{C28442CE-56B0-4899-9C2F-5D1EFB809B56}"/>
    <cellStyle name="Total 8 3 3" xfId="31270" xr:uid="{74C1D0F0-FBB0-4152-9A6A-D13B5C51271F}"/>
    <cellStyle name="Total 8 3 3 2" xfId="31271" xr:uid="{D212D3E7-C05E-4133-AA52-0B21771E6A28}"/>
    <cellStyle name="Total 8 3 4" xfId="31272" xr:uid="{FFA2353B-8F07-422E-B511-2DDCAE149967}"/>
    <cellStyle name="Total 8 3 4 2" xfId="31273" xr:uid="{2C8AE870-8F52-4891-8499-2A12BDFF539A}"/>
    <cellStyle name="Total 8 3 5" xfId="31274" xr:uid="{FFB89598-4BE4-44A9-8225-C5A44673B014}"/>
    <cellStyle name="Total 8 3 5 2" xfId="31275" xr:uid="{5B7A2797-70C6-4E26-82A2-222C32AA3C2F}"/>
    <cellStyle name="Total 8 3 6" xfId="31276" xr:uid="{CDE4EEF2-8465-4A23-B930-47B4816C9625}"/>
    <cellStyle name="Total 8 3 7" xfId="31277" xr:uid="{09B6CEFA-6262-4693-9B19-1FD91F3DD9DD}"/>
    <cellStyle name="Total 8 3 8" xfId="31278" xr:uid="{F30BA605-8D9E-4A2F-BFE2-B803A6AC4FE0}"/>
    <cellStyle name="Total 8 3 9" xfId="7909" xr:uid="{B85D3C07-FD68-460E-8C30-B9729EF5128E}"/>
    <cellStyle name="Total 8 4" xfId="4413" xr:uid="{9FFB2AF8-9B6C-4898-AB1A-5D50CBAC9F5C}"/>
    <cellStyle name="Total 8 4 2" xfId="4414" xr:uid="{1209974B-60D7-47F4-81A8-EA344CBB6457}"/>
    <cellStyle name="Total 8 4 2 2" xfId="31280" xr:uid="{2CCB8FFE-6888-4714-B8FB-D4CC01D99E66}"/>
    <cellStyle name="Total 8 4 2 2 2" xfId="31281" xr:uid="{933E1E9A-483A-4200-9AAB-3528E34D38CE}"/>
    <cellStyle name="Total 8 4 2 3" xfId="31282" xr:uid="{1178E12D-3136-4457-A058-302133BC8AFF}"/>
    <cellStyle name="Total 8 4 2 4" xfId="31279" xr:uid="{40BFA95D-44CC-45F7-B8C2-0D6AF5245026}"/>
    <cellStyle name="Total 8 4 3" xfId="31283" xr:uid="{0FF1885D-2506-4D55-AFA1-1B4D97C1439E}"/>
    <cellStyle name="Total 8 4 3 2" xfId="31284" xr:uid="{CF3967AA-3C74-4B90-8BE2-34EB34EE9B1D}"/>
    <cellStyle name="Total 8 4 4" xfId="31285" xr:uid="{9E9162CC-987A-46AC-B310-B121DC1591DC}"/>
    <cellStyle name="Total 8 4 4 2" xfId="31286" xr:uid="{0D82C924-BA9F-4E32-B9B7-329522E47D92}"/>
    <cellStyle name="Total 8 4 5" xfId="31287" xr:uid="{513E8238-E4D5-4A95-B189-19475108C2AB}"/>
    <cellStyle name="Total 8 4 5 2" xfId="31288" xr:uid="{1154C897-D994-489C-95B1-352B4CBE2B65}"/>
    <cellStyle name="Total 8 4 6" xfId="31289" xr:uid="{5D8B4CB4-B968-4C30-B357-3D287AA80BAE}"/>
    <cellStyle name="Total 8 4 7" xfId="31290" xr:uid="{EDC57E91-BAC9-4412-88AF-387FF2A02CA8}"/>
    <cellStyle name="Total 8 4 8" xfId="31291" xr:uid="{67792F9C-A773-40F7-A55B-4F40DB9DE3B9}"/>
    <cellStyle name="Total 8 4 9" xfId="7910" xr:uid="{8C7E9FB1-A0A4-40EE-8432-34C76DF4C452}"/>
    <cellStyle name="Total 8 5" xfId="4415" xr:uid="{161A17E1-EA52-42D3-9ECE-4040B38A040E}"/>
    <cellStyle name="Total 8 5 2" xfId="4416" xr:uid="{22E002BA-9534-4386-A166-ED4F8928A31B}"/>
    <cellStyle name="Total 8 5 2 2" xfId="31293" xr:uid="{C0F33753-AB29-491F-A64D-90330ABA5B97}"/>
    <cellStyle name="Total 8 5 2 2 2" xfId="31294" xr:uid="{3DE606E2-B17A-44EE-9921-2737C7B62560}"/>
    <cellStyle name="Total 8 5 2 3" xfId="31295" xr:uid="{AC8795C0-7DA1-475F-97A1-76D1E6C681D7}"/>
    <cellStyle name="Total 8 5 2 4" xfId="31292" xr:uid="{8BAF124D-3BAE-4F27-8485-3F8E720CFB8F}"/>
    <cellStyle name="Total 8 5 3" xfId="31296" xr:uid="{73E85530-87A2-4C46-B4B3-C99E2D08D5B5}"/>
    <cellStyle name="Total 8 5 3 2" xfId="31297" xr:uid="{96B5F0B3-1A16-4BF3-8728-5738DC775C3C}"/>
    <cellStyle name="Total 8 5 4" xfId="31298" xr:uid="{FD8CA942-AF31-4F8A-8C08-E9E482FED671}"/>
    <cellStyle name="Total 8 5 4 2" xfId="31299" xr:uid="{CC6CC63D-3F74-4EF5-9B71-AD67F371AEA5}"/>
    <cellStyle name="Total 8 5 5" xfId="31300" xr:uid="{9EA00BFE-D0B0-4507-ADFE-5D81C55E4B56}"/>
    <cellStyle name="Total 8 5 5 2" xfId="31301" xr:uid="{B9C53256-9679-4D6F-853E-E9F93C9AE936}"/>
    <cellStyle name="Total 8 5 6" xfId="31302" xr:uid="{802AD930-9AFA-4F7C-8A63-2CEA0A61995C}"/>
    <cellStyle name="Total 8 5 7" xfId="31303" xr:uid="{BD959852-23F5-4114-9FE8-68A780641CE0}"/>
    <cellStyle name="Total 8 5 8" xfId="31304" xr:uid="{3613FC94-8533-4E6B-8A29-F07042C473FA}"/>
    <cellStyle name="Total 8 5 9" xfId="7911" xr:uid="{64E292BC-F531-4FD6-B293-F30401341164}"/>
    <cellStyle name="Total 8 6" xfId="4417" xr:uid="{313950F3-4803-43AB-A38E-2928C1F6E066}"/>
    <cellStyle name="Total 8 6 2" xfId="4418" xr:uid="{67E1F41D-2647-4B0A-AB20-453CE2122596}"/>
    <cellStyle name="Total 8 6 2 2" xfId="31306" xr:uid="{D3CECEB2-B328-45FB-B43F-077EF0315EF2}"/>
    <cellStyle name="Total 8 6 2 2 2" xfId="31307" xr:uid="{58F306EF-259F-43ED-9C3E-3E9BE9ECCC43}"/>
    <cellStyle name="Total 8 6 2 3" xfId="31308" xr:uid="{2D367C9F-387B-4034-97E0-F497D98EF048}"/>
    <cellStyle name="Total 8 6 2 4" xfId="31305" xr:uid="{8A44D43D-910E-4397-B1EB-325D535F28BF}"/>
    <cellStyle name="Total 8 6 3" xfId="31309" xr:uid="{AE7BE413-9773-4A67-8071-CC3FDC786438}"/>
    <cellStyle name="Total 8 6 3 2" xfId="31310" xr:uid="{EB549A9F-04DF-4E89-9651-236A30428671}"/>
    <cellStyle name="Total 8 6 4" xfId="31311" xr:uid="{EB199754-1551-44DC-847D-8297501B10DE}"/>
    <cellStyle name="Total 8 6 4 2" xfId="31312" xr:uid="{EE68BD27-DFCA-4411-A84D-B6025752E233}"/>
    <cellStyle name="Total 8 6 5" xfId="31313" xr:uid="{0144E162-A9C2-40F7-ACA6-89F6FD319F0C}"/>
    <cellStyle name="Total 8 6 5 2" xfId="31314" xr:uid="{BFFD3077-9413-42F0-AB9A-4AD6946B7190}"/>
    <cellStyle name="Total 8 6 6" xfId="31315" xr:uid="{7922AEB0-DB70-4401-A141-E5F7F60BF199}"/>
    <cellStyle name="Total 8 6 7" xfId="31316" xr:uid="{F77B16A4-8F28-4750-98F5-96E79B81A956}"/>
    <cellStyle name="Total 8 6 8" xfId="31317" xr:uid="{58DB6244-2DE4-44C5-BBE7-DD3864CD4B2F}"/>
    <cellStyle name="Total 8 6 9" xfId="7912" xr:uid="{118121F0-A12E-4F42-88FB-776865058818}"/>
    <cellStyle name="Total 8 7" xfId="4419" xr:uid="{BA78F63B-96D6-4395-9150-55E8E6F04923}"/>
    <cellStyle name="Total 8 7 2" xfId="4420" xr:uid="{BB461BAA-59DC-43F0-B8C6-F3477797C3FE}"/>
    <cellStyle name="Total 8 7 2 2" xfId="31319" xr:uid="{95C496C5-9537-43D6-8871-5CD4432ECF20}"/>
    <cellStyle name="Total 8 7 2 2 2" xfId="31320" xr:uid="{6FBC38FE-3D6A-414B-AFF4-3F2B346DA323}"/>
    <cellStyle name="Total 8 7 2 3" xfId="31321" xr:uid="{EDF05B26-D1E3-44A4-9279-AC9E57FCFCE9}"/>
    <cellStyle name="Total 8 7 2 4" xfId="31318" xr:uid="{BEAB00E7-3157-4DF2-83C9-36CA2B57AD30}"/>
    <cellStyle name="Total 8 7 3" xfId="31322" xr:uid="{5B96140B-F758-4B59-B33B-BE03B5ED9C69}"/>
    <cellStyle name="Total 8 7 3 2" xfId="31323" xr:uid="{D00D4E83-1222-46AB-9686-FF152A3FE827}"/>
    <cellStyle name="Total 8 7 4" xfId="31324" xr:uid="{E32536FC-E181-4090-A09F-06580BBA3A8D}"/>
    <cellStyle name="Total 8 7 4 2" xfId="31325" xr:uid="{02DE8FAE-6D58-47D7-AC8D-45519AD902CC}"/>
    <cellStyle name="Total 8 7 5" xfId="31326" xr:uid="{DF334ABB-99E9-4092-B383-BC72EACF80ED}"/>
    <cellStyle name="Total 8 7 5 2" xfId="31327" xr:uid="{1CE55063-2186-46D3-9544-E49AD4CBB3F5}"/>
    <cellStyle name="Total 8 7 6" xfId="31328" xr:uid="{DDEFB23C-D2C2-4082-96F8-89357973D60C}"/>
    <cellStyle name="Total 8 7 7" xfId="31329" xr:uid="{EB4CF79B-8D5B-4BC9-A2D7-CA1D972FDD01}"/>
    <cellStyle name="Total 8 7 8" xfId="31330" xr:uid="{F647BD06-622A-4C0D-A96F-F2487B582CE3}"/>
    <cellStyle name="Total 8 7 9" xfId="7913" xr:uid="{8CC2D7E7-AE84-4D6B-8D1E-7504AFF611AB}"/>
    <cellStyle name="Total 8 8" xfId="4421" xr:uid="{D70DF046-44B1-4EAF-8EBB-BCCE4E833F2F}"/>
    <cellStyle name="Total 8 8 2" xfId="31332" xr:uid="{5A2A0B34-3E90-4915-B92B-84FAB2AC3259}"/>
    <cellStyle name="Total 8 8 2 2" xfId="31333" xr:uid="{B3153E1C-74BD-4E41-99E9-AE544C25F9F4}"/>
    <cellStyle name="Total 8 8 2 2 2" xfId="31334" xr:uid="{79E05ADD-939E-4583-B42D-0D2957EDE971}"/>
    <cellStyle name="Total 8 8 2 3" xfId="31335" xr:uid="{6FE1C998-AC60-4F26-A33A-E9F66F350E13}"/>
    <cellStyle name="Total 8 8 3" xfId="31336" xr:uid="{1C800F01-7551-483D-9958-B90A7DADFB48}"/>
    <cellStyle name="Total 8 8 3 2" xfId="31337" xr:uid="{35B60D93-5A09-4447-BB0E-C6805259E9AD}"/>
    <cellStyle name="Total 8 8 4" xfId="31338" xr:uid="{1EE58BD5-B0AE-4E71-86DA-8F2C513005F2}"/>
    <cellStyle name="Total 8 8 5" xfId="31331" xr:uid="{B4064352-8913-40E8-B1F1-68CA3A1B91F7}"/>
    <cellStyle name="Total 8 9" xfId="5514" xr:uid="{7920F0FF-9B31-42BA-AA77-4320E604A0CF}"/>
    <cellStyle name="Total 8 9 2" xfId="31340" xr:uid="{1C78E710-E928-423E-B90A-B248FFC6E688}"/>
    <cellStyle name="Total 8 9 2 2" xfId="31341" xr:uid="{3AF3D271-275E-4489-961A-16A0B735B468}"/>
    <cellStyle name="Total 8 9 3" xfId="31342" xr:uid="{D0E293EC-AAAC-4CBD-8060-A365C4202598}"/>
    <cellStyle name="Total 8 9 4" xfId="31339" xr:uid="{CDE8B3C1-55B2-43FE-98B1-E68E41D8965E}"/>
    <cellStyle name="Total 9" xfId="4422" xr:uid="{3C8C8A2B-F4F2-4235-82F4-958A3D9123A2}"/>
    <cellStyle name="Total 9 10" xfId="5703" xr:uid="{C36CC1C4-7D86-485F-8DDE-A29D4AB2A568}"/>
    <cellStyle name="Total 9 10 2" xfId="31344" xr:uid="{4616C4DD-3B64-4E6F-A4FE-39819B44E04A}"/>
    <cellStyle name="Total 9 10 2 2" xfId="31345" xr:uid="{9C486EE5-A17B-4AE0-9EA5-895A266A4F27}"/>
    <cellStyle name="Total 9 10 2 2 2" xfId="31346" xr:uid="{6D43A34D-E977-4E28-9CDB-5F9026BFA880}"/>
    <cellStyle name="Total 9 10 2 3" xfId="31347" xr:uid="{8FE06F76-6CF6-46FA-B040-E06A4A745F9B}"/>
    <cellStyle name="Total 9 10 3" xfId="31348" xr:uid="{7B63F281-A3B4-4934-850C-AFDBE1B9E8F3}"/>
    <cellStyle name="Total 9 10 3 2" xfId="31349" xr:uid="{AF6BEF3A-A79A-463F-B886-8BD05A19584F}"/>
    <cellStyle name="Total 9 10 4" xfId="31350" xr:uid="{49267669-3BAC-4346-B595-6F38DDE53944}"/>
    <cellStyle name="Total 9 10 5" xfId="31343" xr:uid="{E833E52E-AD18-4CCE-A300-81F4331845E6}"/>
    <cellStyle name="Total 9 11" xfId="6092" xr:uid="{32CCF228-0A56-4E35-BF97-4D7CF81031DE}"/>
    <cellStyle name="Total 9 11 2" xfId="31352" xr:uid="{D25479C5-A5AA-462B-A2CB-996788C0F0E1}"/>
    <cellStyle name="Total 9 11 3" xfId="31351" xr:uid="{E8372718-EB69-44DB-BF88-006EA2FE0047}"/>
    <cellStyle name="Total 9 12" xfId="6267" xr:uid="{C1AFAD4C-FED1-455A-BE86-AEA541893F8A}"/>
    <cellStyle name="Total 9 12 2" xfId="31354" xr:uid="{3A89939F-B401-4A58-A34F-B0BCE3EA13EF}"/>
    <cellStyle name="Total 9 12 3" xfId="31353" xr:uid="{635577E1-84D9-4A90-8CDF-46D7676D4F4B}"/>
    <cellStyle name="Total 9 13" xfId="31355" xr:uid="{708AFA18-5D30-4F24-8782-2D040B800A4A}"/>
    <cellStyle name="Total 9 13 2" xfId="31356" xr:uid="{59F88DC3-02B8-425F-9ABB-3E6D4953DD95}"/>
    <cellStyle name="Total 9 14" xfId="31357" xr:uid="{EAA373C0-6384-4068-8DC2-C093D463904B}"/>
    <cellStyle name="Total 9 15" xfId="31358" xr:uid="{649F9A60-A8B2-4518-AAD2-7D1D77158FF2}"/>
    <cellStyle name="Total 9 16" xfId="31359" xr:uid="{22E49481-0034-4BED-B24B-5D6BA273A268}"/>
    <cellStyle name="Total 9 2" xfId="4423" xr:uid="{58107679-B200-46BD-AF33-EEBB67B96885}"/>
    <cellStyle name="Total 9 2 2" xfId="4424" xr:uid="{8BDA74C5-2AFD-4938-9F74-9F9C40B54D1E}"/>
    <cellStyle name="Total 9 2 2 2" xfId="31361" xr:uid="{7595A2F1-35A8-439D-A74A-CBA7793EB783}"/>
    <cellStyle name="Total 9 2 2 2 2" xfId="31362" xr:uid="{7079E9F3-E7BD-4B2B-8748-AC686B5DB2C9}"/>
    <cellStyle name="Total 9 2 2 3" xfId="31363" xr:uid="{7AB7EA90-07CE-429C-BB90-8894E419F8DC}"/>
    <cellStyle name="Total 9 2 2 4" xfId="31360" xr:uid="{104BCFC0-747A-443A-A03A-1F4162059006}"/>
    <cellStyle name="Total 9 2 3" xfId="31364" xr:uid="{8F79135E-7C2F-44F2-A7A1-4B45E4AC9D41}"/>
    <cellStyle name="Total 9 2 3 2" xfId="31365" xr:uid="{1392802C-9C72-4426-9F60-68E70BC6115F}"/>
    <cellStyle name="Total 9 2 4" xfId="31366" xr:uid="{43D92F5A-A8FF-4CB6-917C-C760DBFC3618}"/>
    <cellStyle name="Total 9 2 4 2" xfId="31367" xr:uid="{65F3D1E6-3EE2-4318-B30F-2B9C2BCDDBED}"/>
    <cellStyle name="Total 9 2 5" xfId="31368" xr:uid="{CCB352F5-361F-4CEF-988A-1F265ACD5BEF}"/>
    <cellStyle name="Total 9 2 5 2" xfId="31369" xr:uid="{AA97EEBA-DE4C-4F3B-A77E-C16F3E06DCE9}"/>
    <cellStyle name="Total 9 2 6" xfId="31370" xr:uid="{4D044E1E-5807-4E3E-9790-7317A456E713}"/>
    <cellStyle name="Total 9 2 7" xfId="31371" xr:uid="{0E3A7079-1CD8-4736-B56F-CBB46B01CCA7}"/>
    <cellStyle name="Total 9 2 8" xfId="31372" xr:uid="{8AF323EF-F07C-4078-A903-82618FE39497}"/>
    <cellStyle name="Total 9 2 9" xfId="7914" xr:uid="{20F67B9F-9B1B-468B-9582-4A675049636B}"/>
    <cellStyle name="Total 9 3" xfId="4425" xr:uid="{9F3F2439-1646-4C54-AC83-65BBBBC3FFC7}"/>
    <cellStyle name="Total 9 3 2" xfId="4426" xr:uid="{2B2900C9-3EF6-4F31-B985-D598AB3CBDF5}"/>
    <cellStyle name="Total 9 3 2 2" xfId="31374" xr:uid="{F51447C3-3225-40AB-9881-3852B208EB51}"/>
    <cellStyle name="Total 9 3 2 2 2" xfId="31375" xr:uid="{9CEFB538-F4EE-4207-B714-B4FAF4644FED}"/>
    <cellStyle name="Total 9 3 2 3" xfId="31376" xr:uid="{B97AE3AE-53CD-4235-B099-5086D87B033C}"/>
    <cellStyle name="Total 9 3 2 4" xfId="31373" xr:uid="{24D41570-FDC3-4D08-B229-C4113E40F9D9}"/>
    <cellStyle name="Total 9 3 3" xfId="31377" xr:uid="{495EA6AF-8115-4DCA-B016-F3557CC146CB}"/>
    <cellStyle name="Total 9 3 3 2" xfId="31378" xr:uid="{57520671-D31D-4F43-A2D7-29E2DE398DB9}"/>
    <cellStyle name="Total 9 3 4" xfId="31379" xr:uid="{F8D00C80-B7B0-4294-A810-07F1B18DDF90}"/>
    <cellStyle name="Total 9 3 4 2" xfId="31380" xr:uid="{EB7623A0-8002-42AE-8EAF-95AF9E3FDA7E}"/>
    <cellStyle name="Total 9 3 5" xfId="31381" xr:uid="{1A618255-E83E-4D57-9E87-E496FBC38963}"/>
    <cellStyle name="Total 9 3 5 2" xfId="31382" xr:uid="{CF8F6B98-8216-405A-97EC-EB285C0E7970}"/>
    <cellStyle name="Total 9 3 6" xfId="31383" xr:uid="{D0D59820-E5EF-43F1-BA0F-7BFA85B634EA}"/>
    <cellStyle name="Total 9 3 7" xfId="31384" xr:uid="{7D01B426-1B42-4DF4-8A21-369CDCC35AA0}"/>
    <cellStyle name="Total 9 3 8" xfId="31385" xr:uid="{C2345F14-05B8-4973-ABF9-A3A3E85D950E}"/>
    <cellStyle name="Total 9 3 9" xfId="7915" xr:uid="{9726D0C7-161A-4D66-AD55-B54806E9F03F}"/>
    <cellStyle name="Total 9 4" xfId="4427" xr:uid="{BE98E6EB-952B-454A-B630-564C2B8F80A5}"/>
    <cellStyle name="Total 9 4 2" xfId="4428" xr:uid="{D2E523F7-89B2-4589-B672-408240B357E7}"/>
    <cellStyle name="Total 9 4 2 2" xfId="31387" xr:uid="{4E11DBBB-93A5-4BDC-A74C-8853EF60842D}"/>
    <cellStyle name="Total 9 4 2 2 2" xfId="31388" xr:uid="{D10B0694-9565-44D7-AE98-11094134001D}"/>
    <cellStyle name="Total 9 4 2 3" xfId="31389" xr:uid="{6C15E141-7FB4-45F6-8E86-A62DB1964B6B}"/>
    <cellStyle name="Total 9 4 2 4" xfId="31386" xr:uid="{FD5DEC12-12D8-4419-B29F-51B0F7910506}"/>
    <cellStyle name="Total 9 4 3" xfId="31390" xr:uid="{CDB384EB-0168-4EBB-9FCA-73A12CCF80F4}"/>
    <cellStyle name="Total 9 4 3 2" xfId="31391" xr:uid="{756F1A88-FA7A-41E4-AE27-4519388E438B}"/>
    <cellStyle name="Total 9 4 4" xfId="31392" xr:uid="{5E08D411-F717-4B87-8090-1D51170E0EAB}"/>
    <cellStyle name="Total 9 4 4 2" xfId="31393" xr:uid="{653CE6AC-1E49-4EFF-AF10-871DE3143995}"/>
    <cellStyle name="Total 9 4 5" xfId="31394" xr:uid="{E107CC3B-E5A5-440B-80E9-AB79C4351322}"/>
    <cellStyle name="Total 9 4 5 2" xfId="31395" xr:uid="{5833CBFB-8D28-4469-949D-33069E68AB2B}"/>
    <cellStyle name="Total 9 4 6" xfId="31396" xr:uid="{9AD5F936-FE36-4BAD-A663-E7F616EAEFC4}"/>
    <cellStyle name="Total 9 4 7" xfId="31397" xr:uid="{F615253D-215B-4BB8-AF30-82F77A236762}"/>
    <cellStyle name="Total 9 4 8" xfId="31398" xr:uid="{84773882-ED1B-416A-8D21-4548325A867A}"/>
    <cellStyle name="Total 9 4 9" xfId="7916" xr:uid="{6CA71B2B-6D30-4720-BE5A-CE3703442550}"/>
    <cellStyle name="Total 9 5" xfId="4429" xr:uid="{B1D2C552-67EC-45B4-B1D8-55750D893281}"/>
    <cellStyle name="Total 9 5 2" xfId="4430" xr:uid="{C59BFA8F-84E2-4EEC-B462-83F0466D570E}"/>
    <cellStyle name="Total 9 5 2 2" xfId="31400" xr:uid="{2C7CF6C8-68F1-491B-92D5-6397E9F54715}"/>
    <cellStyle name="Total 9 5 2 2 2" xfId="31401" xr:uid="{E148EBDB-AC9E-480B-9EAA-7EEC27E36E79}"/>
    <cellStyle name="Total 9 5 2 3" xfId="31402" xr:uid="{B8B0FECF-F341-4F1F-9EE2-57E348AC9D01}"/>
    <cellStyle name="Total 9 5 2 4" xfId="31399" xr:uid="{50FBF5F9-84FE-429E-93EC-56801B2898FB}"/>
    <cellStyle name="Total 9 5 3" xfId="31403" xr:uid="{5A146390-64A3-4F4A-AF01-8FEB22FA3E14}"/>
    <cellStyle name="Total 9 5 3 2" xfId="31404" xr:uid="{7936F517-9409-4B14-82FB-076C9EA1253A}"/>
    <cellStyle name="Total 9 5 4" xfId="31405" xr:uid="{5B179542-FD58-4539-9377-D98489F9BBE7}"/>
    <cellStyle name="Total 9 5 4 2" xfId="31406" xr:uid="{3D4C609D-3D49-4462-8D44-B8E674F87856}"/>
    <cellStyle name="Total 9 5 5" xfId="31407" xr:uid="{0E110255-9B14-4D39-9124-CA727DEF18C0}"/>
    <cellStyle name="Total 9 5 5 2" xfId="31408" xr:uid="{E081306E-62D1-407C-A8E8-D161DFE2F527}"/>
    <cellStyle name="Total 9 5 6" xfId="31409" xr:uid="{72962377-F11B-4281-B5F6-A9F6EC55A97F}"/>
    <cellStyle name="Total 9 5 7" xfId="31410" xr:uid="{CC4E3221-898D-4875-BEFE-17AB3B343018}"/>
    <cellStyle name="Total 9 5 8" xfId="31411" xr:uid="{F61DFC6D-DFA2-42DC-97CA-4C0A6F7D3C83}"/>
    <cellStyle name="Total 9 5 9" xfId="7917" xr:uid="{CC7DEB77-AD44-40B1-BC8F-E6DC1529A404}"/>
    <cellStyle name="Total 9 6" xfId="4431" xr:uid="{21A787E5-A49C-4480-BF97-0656A6861873}"/>
    <cellStyle name="Total 9 6 2" xfId="4432" xr:uid="{6F65CE25-4774-4B8F-8D25-7A979CAE1C0F}"/>
    <cellStyle name="Total 9 6 2 2" xfId="31413" xr:uid="{0525EB4B-0339-4B27-BB22-DB68CDF8CA6E}"/>
    <cellStyle name="Total 9 6 2 2 2" xfId="31414" xr:uid="{EBF589B7-A9CA-4A64-8FA7-335A954BD6E6}"/>
    <cellStyle name="Total 9 6 2 3" xfId="31415" xr:uid="{65358FD1-4FED-46F3-9B10-D7C88D649C2C}"/>
    <cellStyle name="Total 9 6 2 4" xfId="31412" xr:uid="{EA8B71A7-1370-4784-A900-186F5CA2CACE}"/>
    <cellStyle name="Total 9 6 3" xfId="31416" xr:uid="{F6696608-5E9B-42F8-9CC6-661FF3B299C8}"/>
    <cellStyle name="Total 9 6 3 2" xfId="31417" xr:uid="{1D6FC614-2DC6-4F34-B05B-73455A266860}"/>
    <cellStyle name="Total 9 6 4" xfId="31418" xr:uid="{D84B40FE-484C-45C0-A549-14CC5C45D2AB}"/>
    <cellStyle name="Total 9 6 4 2" xfId="31419" xr:uid="{C6B60707-D44C-409B-A2C9-6337DAD5E2F3}"/>
    <cellStyle name="Total 9 6 5" xfId="31420" xr:uid="{6768FEB1-C8C4-4398-8D4F-6265E17DD8D9}"/>
    <cellStyle name="Total 9 6 5 2" xfId="31421" xr:uid="{07364730-424A-4101-A833-4DC7F6C08641}"/>
    <cellStyle name="Total 9 6 6" xfId="31422" xr:uid="{021C5184-32E4-4130-83AA-677EC80EE049}"/>
    <cellStyle name="Total 9 6 7" xfId="31423" xr:uid="{7EC7EE62-0B5E-40AC-832F-3863C80C1C3E}"/>
    <cellStyle name="Total 9 6 8" xfId="31424" xr:uid="{9A3CD112-8212-452D-95EA-DEC51BB03ACB}"/>
    <cellStyle name="Total 9 6 9" xfId="7918" xr:uid="{71127771-1DD1-40A4-9426-292F7BF5D19A}"/>
    <cellStyle name="Total 9 7" xfId="4433" xr:uid="{55203D7B-713C-44A2-A380-0F9276DF87A9}"/>
    <cellStyle name="Total 9 7 2" xfId="4434" xr:uid="{21174B53-8CA6-42A1-9F48-5ED99D3333C6}"/>
    <cellStyle name="Total 9 7 2 2" xfId="31426" xr:uid="{BBFCF470-A7A9-4ACF-BB85-9ADAAA917549}"/>
    <cellStyle name="Total 9 7 2 2 2" xfId="31427" xr:uid="{CD6B4AA1-2777-477C-A477-3727D77AF8F3}"/>
    <cellStyle name="Total 9 7 2 3" xfId="31428" xr:uid="{3F7D50DD-C378-4577-93BC-EA167358AEA6}"/>
    <cellStyle name="Total 9 7 2 4" xfId="31425" xr:uid="{F18049ED-0F6E-484A-93FC-835EF539070A}"/>
    <cellStyle name="Total 9 7 3" xfId="31429" xr:uid="{D6575A92-DE0A-475D-BD25-D8CC13884CF5}"/>
    <cellStyle name="Total 9 7 3 2" xfId="31430" xr:uid="{7BA247A2-B55D-4FB0-88EE-C2AF5FBFECFC}"/>
    <cellStyle name="Total 9 7 4" xfId="31431" xr:uid="{37E63863-6F68-493A-BDA2-B4B2638C20B0}"/>
    <cellStyle name="Total 9 7 4 2" xfId="31432" xr:uid="{869A35FE-549E-4149-A280-522D33B9D0EE}"/>
    <cellStyle name="Total 9 7 5" xfId="31433" xr:uid="{3A3C5C87-0485-4581-8287-50147DDF3CAF}"/>
    <cellStyle name="Total 9 7 5 2" xfId="31434" xr:uid="{CDBC4A66-7BEE-440A-848B-28A087992C20}"/>
    <cellStyle name="Total 9 7 6" xfId="31435" xr:uid="{480EEE9B-099E-470B-9A7D-DF724CAEBD3B}"/>
    <cellStyle name="Total 9 7 7" xfId="31436" xr:uid="{71EB75EB-AAA9-406F-8039-758E2819B6CB}"/>
    <cellStyle name="Total 9 7 8" xfId="31437" xr:uid="{9248E26A-F280-489F-98EA-0A67AEB4D6B6}"/>
    <cellStyle name="Total 9 7 9" xfId="7919" xr:uid="{C8627B5C-4928-4B29-B4D7-891767C15CBB}"/>
    <cellStyle name="Total 9 8" xfId="4435" xr:uid="{3FD60379-B992-460C-BE94-F643E7B88349}"/>
    <cellStyle name="Total 9 8 2" xfId="31439" xr:uid="{7DF421D9-2645-4BF6-A190-EA9B24FB395A}"/>
    <cellStyle name="Total 9 8 2 2" xfId="31440" xr:uid="{414435A0-ED5F-40A3-980E-2B9EF23AF3C9}"/>
    <cellStyle name="Total 9 8 2 2 2" xfId="31441" xr:uid="{42F57847-D799-4212-849F-72374125B4E7}"/>
    <cellStyle name="Total 9 8 2 3" xfId="31442" xr:uid="{381FA4A7-F86B-4DD7-95D3-C051D9576560}"/>
    <cellStyle name="Total 9 8 3" xfId="31443" xr:uid="{CD1FC0E9-F46C-41D3-81C4-EF6FA503BFC0}"/>
    <cellStyle name="Total 9 8 3 2" xfId="31444" xr:uid="{8BF5B5EE-4DF0-4D15-92DE-E7524E451B52}"/>
    <cellStyle name="Total 9 8 4" xfId="31445" xr:uid="{BB4FCF8C-5CF8-4CEC-B51D-3E97B3DE14DA}"/>
    <cellStyle name="Total 9 8 5" xfId="31438" xr:uid="{F24C89C5-69A5-4738-B9A7-311BC0761EC3}"/>
    <cellStyle name="Total 9 9" xfId="5515" xr:uid="{F869CE1D-E4A3-4584-A411-550FFA159F55}"/>
    <cellStyle name="Total 9 9 2" xfId="31447" xr:uid="{C7856FA4-C124-436D-9D4F-8002B8838BF1}"/>
    <cellStyle name="Total 9 9 2 2" xfId="31448" xr:uid="{9D1D678E-94FA-4B87-8354-C60B9537EC7F}"/>
    <cellStyle name="Total 9 9 3" xfId="31449" xr:uid="{F994BCC5-087F-485A-8179-7705A0BCE1C4}"/>
    <cellStyle name="Total 9 9 4" xfId="31446" xr:uid="{E18ACB13-4074-4E66-8255-7D1238AC0ED3}"/>
    <cellStyle name="Totalt 2" xfId="4436" xr:uid="{D8A371FE-8EF5-4813-B236-0B19DAAC5A99}"/>
    <cellStyle name="Totalt 2 10" xfId="4437" xr:uid="{BFAB3815-6A6A-4A83-8754-E4DE6CFB71DF}"/>
    <cellStyle name="Totalt 2 10 10" xfId="5704" xr:uid="{BD53972A-D1C4-4F98-98D0-09EFF7BB5EB3}"/>
    <cellStyle name="Totalt 2 10 10 2" xfId="31451" xr:uid="{6F01F6A4-C3C5-46E3-BB9D-0D30C1D8D50B}"/>
    <cellStyle name="Totalt 2 10 10 2 2" xfId="31452" xr:uid="{A57E7C74-A59E-42B4-A523-A438401984FE}"/>
    <cellStyle name="Totalt 2 10 10 2 2 2" xfId="31453" xr:uid="{14263714-06A0-476A-8401-D77E774CFEF0}"/>
    <cellStyle name="Totalt 2 10 10 2 3" xfId="31454" xr:uid="{1E5F5146-1272-4732-A35B-6D22352CB643}"/>
    <cellStyle name="Totalt 2 10 10 3" xfId="31455" xr:uid="{FCC5AA10-7395-4EE7-9D45-0EC592FC3F5E}"/>
    <cellStyle name="Totalt 2 10 10 3 2" xfId="31456" xr:uid="{EB753985-E048-4F97-9176-96309E73C40E}"/>
    <cellStyle name="Totalt 2 10 10 4" xfId="31457" xr:uid="{FEC2B632-8707-4FD7-A509-35ECBC4079C0}"/>
    <cellStyle name="Totalt 2 10 10 5" xfId="31450" xr:uid="{7D7B782E-3DB8-48C0-8246-5B115EF0FA37}"/>
    <cellStyle name="Totalt 2 10 11" xfId="6093" xr:uid="{1321AEB9-57D0-408D-99FF-CAD148303FA7}"/>
    <cellStyle name="Totalt 2 10 11 2" xfId="31459" xr:uid="{91320C92-946F-455C-B9AB-EAF7AE3C2E8E}"/>
    <cellStyle name="Totalt 2 10 11 3" xfId="31458" xr:uid="{E62A7B88-D578-4E36-9340-C80230C236B6}"/>
    <cellStyle name="Totalt 2 10 12" xfId="6268" xr:uid="{CF169F49-82B0-4BEB-BE91-3442BEE48C73}"/>
    <cellStyle name="Totalt 2 10 12 2" xfId="31461" xr:uid="{D6BEDA2F-B948-4E78-96D0-0FFED7B658C7}"/>
    <cellStyle name="Totalt 2 10 12 3" xfId="31460" xr:uid="{9A51C701-94E7-4CF4-89C1-3BF1D69765E4}"/>
    <cellStyle name="Totalt 2 10 13" xfId="31462" xr:uid="{F1448D0C-C0E4-46DD-A95A-6DD33271C31C}"/>
    <cellStyle name="Totalt 2 10 13 2" xfId="31463" xr:uid="{A53D2B6C-6830-4B6C-B73B-C8E14AEC747D}"/>
    <cellStyle name="Totalt 2 10 14" xfId="31464" xr:uid="{6DF5FF53-1DC6-4DAB-AB99-2BF0679EE5A5}"/>
    <cellStyle name="Totalt 2 10 15" xfId="31465" xr:uid="{3DF0478A-8E13-4CBE-92F6-E06E838B3051}"/>
    <cellStyle name="Totalt 2 10 16" xfId="31466" xr:uid="{130509A6-775E-4EF4-8D11-18D96EED9700}"/>
    <cellStyle name="Totalt 2 10 2" xfId="4438" xr:uid="{9A9CD82B-C936-4EC5-80C8-633A13E0FCEE}"/>
    <cellStyle name="Totalt 2 10 2 2" xfId="4439" xr:uid="{C2BDD980-E71A-4FA6-9A94-F68D89AC4287}"/>
    <cellStyle name="Totalt 2 10 2 2 2" xfId="31468" xr:uid="{E9B6949E-2F0E-493D-9497-48C7A496C30B}"/>
    <cellStyle name="Totalt 2 10 2 2 2 2" xfId="31469" xr:uid="{42FFBEDB-675F-4CCE-AEA6-606A8875810A}"/>
    <cellStyle name="Totalt 2 10 2 2 3" xfId="31470" xr:uid="{E6135E24-D748-4868-8E5C-4AE40B341700}"/>
    <cellStyle name="Totalt 2 10 2 2 4" xfId="31467" xr:uid="{DCE8C26D-A227-4795-839A-3959AF798725}"/>
    <cellStyle name="Totalt 2 10 2 3" xfId="31471" xr:uid="{EA7707D5-31E3-4804-9E3C-744B5E498079}"/>
    <cellStyle name="Totalt 2 10 2 3 2" xfId="31472" xr:uid="{7F57FCE3-3A94-4A70-A58D-16F0047E33E6}"/>
    <cellStyle name="Totalt 2 10 2 4" xfId="31473" xr:uid="{C5C2BC5E-8EBF-4319-8BB1-DBCDD0FC5CBD}"/>
    <cellStyle name="Totalt 2 10 2 4 2" xfId="31474" xr:uid="{14052FDD-0A0A-4D25-989F-2BA8D2F42C4A}"/>
    <cellStyle name="Totalt 2 10 2 5" xfId="31475" xr:uid="{9C182F71-D174-495F-8DC3-A4CDEE902AEA}"/>
    <cellStyle name="Totalt 2 10 2 5 2" xfId="31476" xr:uid="{F224B0E2-5BBC-47FE-9815-B59A97DDBB14}"/>
    <cellStyle name="Totalt 2 10 2 6" xfId="31477" xr:uid="{8DACE391-6B7D-456E-9AD0-BAC47579155D}"/>
    <cellStyle name="Totalt 2 10 2 7" xfId="31478" xr:uid="{131FBDB4-E074-44C8-B039-C2A38647C477}"/>
    <cellStyle name="Totalt 2 10 2 8" xfId="31479" xr:uid="{466E6AE4-DA90-459D-BF47-EF94BDA1A5DB}"/>
    <cellStyle name="Totalt 2 10 2 9" xfId="7920" xr:uid="{46522EB9-2464-4D5F-8C23-D7D870E180A6}"/>
    <cellStyle name="Totalt 2 10 3" xfId="4440" xr:uid="{AA989359-4656-436E-B57A-E22F4C485C85}"/>
    <cellStyle name="Totalt 2 10 3 2" xfId="4441" xr:uid="{256477E6-8373-4550-8666-34165B9F4823}"/>
    <cellStyle name="Totalt 2 10 3 2 2" xfId="31481" xr:uid="{57796691-6528-4A7F-AED5-35B1B6FFB792}"/>
    <cellStyle name="Totalt 2 10 3 2 2 2" xfId="31482" xr:uid="{50EB8CDB-6EF1-45B1-BADE-F4B6A390E8E7}"/>
    <cellStyle name="Totalt 2 10 3 2 3" xfId="31483" xr:uid="{6D763BEB-4099-4C7E-B45A-B95F0708B78F}"/>
    <cellStyle name="Totalt 2 10 3 2 4" xfId="31480" xr:uid="{DFC705CD-A140-4039-B37C-12A0CB525C9A}"/>
    <cellStyle name="Totalt 2 10 3 3" xfId="31484" xr:uid="{A7C31FBF-E160-4E51-8DBE-84A452205A84}"/>
    <cellStyle name="Totalt 2 10 3 3 2" xfId="31485" xr:uid="{D5841658-C12B-452D-A732-19D036BC906F}"/>
    <cellStyle name="Totalt 2 10 3 4" xfId="31486" xr:uid="{F7878A7A-C22C-4768-B256-C0DB0EFDED13}"/>
    <cellStyle name="Totalt 2 10 3 4 2" xfId="31487" xr:uid="{16C7B73C-E794-4252-B0E2-AFD47308F762}"/>
    <cellStyle name="Totalt 2 10 3 5" xfId="31488" xr:uid="{81903E5E-F764-41A2-99BF-C5268240FA14}"/>
    <cellStyle name="Totalt 2 10 3 5 2" xfId="31489" xr:uid="{5D0AF89B-4D3C-4C3E-930B-EB617F82CB61}"/>
    <cellStyle name="Totalt 2 10 3 6" xfId="31490" xr:uid="{D5B6267A-A8BA-4D71-8B32-035E7815341F}"/>
    <cellStyle name="Totalt 2 10 3 7" xfId="31491" xr:uid="{4E44781A-CB38-405E-8494-238CF644B8A4}"/>
    <cellStyle name="Totalt 2 10 3 8" xfId="31492" xr:uid="{95ED2C26-B055-4508-BF44-3F56A8AF3953}"/>
    <cellStyle name="Totalt 2 10 3 9" xfId="7921" xr:uid="{203B5524-052B-49D9-A3AB-8D137EC899B8}"/>
    <cellStyle name="Totalt 2 10 4" xfId="4442" xr:uid="{6EBC9532-E1CF-4367-B7DF-4A1320603843}"/>
    <cellStyle name="Totalt 2 10 4 2" xfId="4443" xr:uid="{9ED0FBD6-D353-410C-9BB6-C69FD56CF18E}"/>
    <cellStyle name="Totalt 2 10 4 2 2" xfId="31494" xr:uid="{C09CE075-C083-4688-8FEF-6B7D6C9537AE}"/>
    <cellStyle name="Totalt 2 10 4 2 2 2" xfId="31495" xr:uid="{9AD3B2FB-4C46-4EAB-8E86-1094DD983885}"/>
    <cellStyle name="Totalt 2 10 4 2 3" xfId="31496" xr:uid="{25A53BD2-1940-4C1C-AB80-7EB5E1FB78B7}"/>
    <cellStyle name="Totalt 2 10 4 2 4" xfId="31493" xr:uid="{AADA5889-4D9E-40FD-B307-88C2E2BA7402}"/>
    <cellStyle name="Totalt 2 10 4 3" xfId="31497" xr:uid="{2DD56DB9-2AB0-4B82-852A-4AF67F336B09}"/>
    <cellStyle name="Totalt 2 10 4 3 2" xfId="31498" xr:uid="{68844947-4B16-46DD-A50B-B794FF3DE8AB}"/>
    <cellStyle name="Totalt 2 10 4 4" xfId="31499" xr:uid="{4D63CF25-B5FC-48FF-A6A3-EFE13E2A9E9E}"/>
    <cellStyle name="Totalt 2 10 4 4 2" xfId="31500" xr:uid="{2E967FA5-B36C-4F5C-B4B0-07127ABA7903}"/>
    <cellStyle name="Totalt 2 10 4 5" xfId="31501" xr:uid="{28989D70-A1AD-470F-8C83-55180BAE5271}"/>
    <cellStyle name="Totalt 2 10 4 5 2" xfId="31502" xr:uid="{D9067AE9-CC67-4A79-9464-7DAF69D1C85F}"/>
    <cellStyle name="Totalt 2 10 4 6" xfId="31503" xr:uid="{C8B7FE54-4ABB-45C7-B0BB-24CB49BD8CC9}"/>
    <cellStyle name="Totalt 2 10 4 7" xfId="31504" xr:uid="{1B0CC4FA-F2AD-43F8-A177-9D1ECF7CB469}"/>
    <cellStyle name="Totalt 2 10 4 8" xfId="31505" xr:uid="{E1CB789E-F07D-4FC3-A0BF-43C85AE582D9}"/>
    <cellStyle name="Totalt 2 10 4 9" xfId="7922" xr:uid="{61C359F4-4536-4114-BC25-BF3102065FF3}"/>
    <cellStyle name="Totalt 2 10 5" xfId="4444" xr:uid="{D68E839D-D6EC-4B00-8C90-CBCC8D8EE309}"/>
    <cellStyle name="Totalt 2 10 5 2" xfId="4445" xr:uid="{2B45B832-F9A7-4FE6-8C92-1A3CEB16C0C3}"/>
    <cellStyle name="Totalt 2 10 5 2 2" xfId="31507" xr:uid="{1CE63ABD-8323-4399-B912-2CDB237D1CCD}"/>
    <cellStyle name="Totalt 2 10 5 2 2 2" xfId="31508" xr:uid="{F51F4A56-FCC7-45E2-8FAF-0317C772F231}"/>
    <cellStyle name="Totalt 2 10 5 2 3" xfId="31509" xr:uid="{57C6AD80-9FFA-4ABD-9217-492418081909}"/>
    <cellStyle name="Totalt 2 10 5 2 4" xfId="31506" xr:uid="{33033BD4-9EC1-4A8C-AC62-CF04FFC1BF29}"/>
    <cellStyle name="Totalt 2 10 5 3" xfId="31510" xr:uid="{500D3BCF-1609-4C79-9266-6775BBCED6B6}"/>
    <cellStyle name="Totalt 2 10 5 3 2" xfId="31511" xr:uid="{EFE1FF69-88AB-4031-9759-8A93134F4F92}"/>
    <cellStyle name="Totalt 2 10 5 4" xfId="31512" xr:uid="{BA64A462-B8A4-4DD4-B319-514F2CDF1E13}"/>
    <cellStyle name="Totalt 2 10 5 4 2" xfId="31513" xr:uid="{186B3227-B02F-447D-9A14-CA73E4F88142}"/>
    <cellStyle name="Totalt 2 10 5 5" xfId="31514" xr:uid="{0B393F04-2019-4D3F-AB91-27552983DE8B}"/>
    <cellStyle name="Totalt 2 10 5 5 2" xfId="31515" xr:uid="{69E73314-EB87-4C18-AC49-60DA89DDC4AD}"/>
    <cellStyle name="Totalt 2 10 5 6" xfId="31516" xr:uid="{E5C6D8FD-AB56-4F21-85D5-B3EE3A714033}"/>
    <cellStyle name="Totalt 2 10 5 7" xfId="31517" xr:uid="{EA3FB8B5-4BDE-4AA7-8195-A1A6571588FE}"/>
    <cellStyle name="Totalt 2 10 5 8" xfId="31518" xr:uid="{54233F3E-4F64-4701-8D52-F1413CCF71E8}"/>
    <cellStyle name="Totalt 2 10 5 9" xfId="7923" xr:uid="{F3095405-9DC2-4374-8DC4-F0A14031B2E4}"/>
    <cellStyle name="Totalt 2 10 6" xfId="4446" xr:uid="{5751B5D7-28AB-4CCC-933E-F473A6E75A53}"/>
    <cellStyle name="Totalt 2 10 6 2" xfId="4447" xr:uid="{B3A1F9E4-70E6-40CF-9BA7-76260F9C9314}"/>
    <cellStyle name="Totalt 2 10 6 2 2" xfId="31520" xr:uid="{AFBF18A4-29C0-478F-9D82-21FB217541F4}"/>
    <cellStyle name="Totalt 2 10 6 2 2 2" xfId="31521" xr:uid="{8D82E990-2E09-46F4-81D0-8539F3A31642}"/>
    <cellStyle name="Totalt 2 10 6 2 3" xfId="31522" xr:uid="{8F81455D-C7C3-4E6B-B75F-AAD7FFA1BCD7}"/>
    <cellStyle name="Totalt 2 10 6 2 4" xfId="31519" xr:uid="{2AA5AF3C-DAF8-41A4-BAF9-9B1E4FABE913}"/>
    <cellStyle name="Totalt 2 10 6 3" xfId="31523" xr:uid="{6F8E6581-249D-4592-8AE8-B1CA11FD2ACC}"/>
    <cellStyle name="Totalt 2 10 6 3 2" xfId="31524" xr:uid="{11CE540A-66D7-4AA2-B2D3-762B4BCEC785}"/>
    <cellStyle name="Totalt 2 10 6 4" xfId="31525" xr:uid="{C1FC5E95-B7FD-4C7E-8E4F-AB5A83C376EF}"/>
    <cellStyle name="Totalt 2 10 6 4 2" xfId="31526" xr:uid="{89C98402-B7D3-4E5A-BD12-81C399417846}"/>
    <cellStyle name="Totalt 2 10 6 5" xfId="31527" xr:uid="{B6534F66-6EE4-406B-8487-BB97D71E8CA2}"/>
    <cellStyle name="Totalt 2 10 6 5 2" xfId="31528" xr:uid="{271FA23D-59F8-473A-974C-78BC7BC6621B}"/>
    <cellStyle name="Totalt 2 10 6 6" xfId="31529" xr:uid="{AA32DBBA-0A1A-4312-8002-12603BE6E08E}"/>
    <cellStyle name="Totalt 2 10 6 7" xfId="31530" xr:uid="{B6E3B9B0-4159-4166-AC16-361D48D89289}"/>
    <cellStyle name="Totalt 2 10 6 8" xfId="31531" xr:uid="{30925B7D-CE09-41F4-BAE2-D0ADEFE5243E}"/>
    <cellStyle name="Totalt 2 10 6 9" xfId="7924" xr:uid="{997DB939-FF3C-46A4-B059-4435520EF7B9}"/>
    <cellStyle name="Totalt 2 10 7" xfId="4448" xr:uid="{5E722F6A-FCDF-4B2E-BE46-4F8F40BA1C4C}"/>
    <cellStyle name="Totalt 2 10 7 2" xfId="4449" xr:uid="{3297CE0C-12C1-4FED-85A3-09DE3AA4CE96}"/>
    <cellStyle name="Totalt 2 10 7 2 2" xfId="31533" xr:uid="{EE0FC62F-0841-4A6A-BEC6-435347830B78}"/>
    <cellStyle name="Totalt 2 10 7 2 2 2" xfId="31534" xr:uid="{F6EE07DB-CD3E-4B52-9FC7-B3E0598574A5}"/>
    <cellStyle name="Totalt 2 10 7 2 3" xfId="31535" xr:uid="{9A5E56FF-0A5E-4576-A78C-94515CE00C7B}"/>
    <cellStyle name="Totalt 2 10 7 2 4" xfId="31532" xr:uid="{F7BD9ADC-66BB-47B8-8B01-29815CDD756C}"/>
    <cellStyle name="Totalt 2 10 7 3" xfId="31536" xr:uid="{B480CBFA-7A68-4340-AEC8-4250F6C0BEF4}"/>
    <cellStyle name="Totalt 2 10 7 3 2" xfId="31537" xr:uid="{A70A4C69-628F-4705-A409-8CD7C56921FB}"/>
    <cellStyle name="Totalt 2 10 7 4" xfId="31538" xr:uid="{76DDF1DF-9E8A-45BD-9EEC-E27EE3B4A065}"/>
    <cellStyle name="Totalt 2 10 7 4 2" xfId="31539" xr:uid="{30CE5F06-1682-4DF0-B704-759177DEF410}"/>
    <cellStyle name="Totalt 2 10 7 5" xfId="31540" xr:uid="{C59B2E1D-4283-48A5-BBAD-75070EA0DA8F}"/>
    <cellStyle name="Totalt 2 10 7 5 2" xfId="31541" xr:uid="{3442D9BA-9529-4795-8E56-8899D5E51641}"/>
    <cellStyle name="Totalt 2 10 7 6" xfId="31542" xr:uid="{76DB983C-E42F-4352-A36D-800954005411}"/>
    <cellStyle name="Totalt 2 10 7 7" xfId="31543" xr:uid="{C38E3BAE-2A37-442F-B822-1C6960E74981}"/>
    <cellStyle name="Totalt 2 10 7 8" xfId="31544" xr:uid="{A9948AA8-94A5-45A8-9F7E-109B07E2C87F}"/>
    <cellStyle name="Totalt 2 10 7 9" xfId="7925" xr:uid="{0EB16B1A-0F42-4C94-9A0C-76F7F827D26B}"/>
    <cellStyle name="Totalt 2 10 8" xfId="4450" xr:uid="{A9820FB6-6923-4007-9ACA-0D312149CAE5}"/>
    <cellStyle name="Totalt 2 10 8 2" xfId="31546" xr:uid="{6B03D375-49BE-47E7-9053-95052CEBCD8F}"/>
    <cellStyle name="Totalt 2 10 8 2 2" xfId="31547" xr:uid="{44535BB4-3E13-4DD0-83AB-6A597194C931}"/>
    <cellStyle name="Totalt 2 10 8 2 2 2" xfId="31548" xr:uid="{6192224F-300B-43A9-930D-57EC0A67B4D8}"/>
    <cellStyle name="Totalt 2 10 8 2 3" xfId="31549" xr:uid="{50D78E25-3D05-4FE2-9B33-8BD4D8CB9082}"/>
    <cellStyle name="Totalt 2 10 8 3" xfId="31550" xr:uid="{CB7ADCE1-2CFF-445B-AE0E-52098E29B6BF}"/>
    <cellStyle name="Totalt 2 10 8 3 2" xfId="31551" xr:uid="{62BF851B-EA90-4F9C-80B9-D2B2D366BD78}"/>
    <cellStyle name="Totalt 2 10 8 4" xfId="31552" xr:uid="{D28F5BCF-78A8-49B6-B119-59CC18FC0E41}"/>
    <cellStyle name="Totalt 2 10 8 5" xfId="31545" xr:uid="{FD86D099-F6F3-424E-A9F4-203301F1D4FB}"/>
    <cellStyle name="Totalt 2 10 9" xfId="5516" xr:uid="{4F4675C9-B4CF-489C-9D14-E99C6B2315BB}"/>
    <cellStyle name="Totalt 2 10 9 2" xfId="31554" xr:uid="{F2221FCF-5434-41CB-964D-0BF57D822A8F}"/>
    <cellStyle name="Totalt 2 10 9 2 2" xfId="31555" xr:uid="{1DA4304C-9831-49C4-8B73-993B1147B65A}"/>
    <cellStyle name="Totalt 2 10 9 3" xfId="31556" xr:uid="{583A3F1A-55DF-4613-A3B3-F7DAEE512DD0}"/>
    <cellStyle name="Totalt 2 10 9 4" xfId="31553" xr:uid="{B39C4225-58A0-42CB-9842-B4E567D10079}"/>
    <cellStyle name="Totalt 2 11" xfId="4451" xr:uid="{F5220649-651B-4720-8BB2-0685AA0566F3}"/>
    <cellStyle name="Totalt 2 11 10" xfId="5705" xr:uid="{BFE5FFC9-9020-470B-8AB8-09B9D14B62C7}"/>
    <cellStyle name="Totalt 2 11 10 2" xfId="31558" xr:uid="{26EDCB76-A972-4A00-98FF-8BBE057C2896}"/>
    <cellStyle name="Totalt 2 11 10 2 2" xfId="31559" xr:uid="{D4E981EB-822A-4CE8-937B-879AFEF3797B}"/>
    <cellStyle name="Totalt 2 11 10 2 2 2" xfId="31560" xr:uid="{15423F1F-DD31-49C4-8BDB-1403F4168B18}"/>
    <cellStyle name="Totalt 2 11 10 2 3" xfId="31561" xr:uid="{E732E91A-671B-4F04-B220-969899B4BD2F}"/>
    <cellStyle name="Totalt 2 11 10 3" xfId="31562" xr:uid="{D55DFEE9-D292-401A-8E29-B443087C0B73}"/>
    <cellStyle name="Totalt 2 11 10 3 2" xfId="31563" xr:uid="{0BDFF785-C3B2-4E10-B741-BE4717993F71}"/>
    <cellStyle name="Totalt 2 11 10 4" xfId="31564" xr:uid="{AB863804-D9DC-44BF-90A7-4800815D656C}"/>
    <cellStyle name="Totalt 2 11 10 5" xfId="31557" xr:uid="{862D8A9D-28C4-49CC-AB96-19E3ACFCDC60}"/>
    <cellStyle name="Totalt 2 11 11" xfId="6094" xr:uid="{9F29386E-5E33-492A-811A-4156FFB5C2F1}"/>
    <cellStyle name="Totalt 2 11 11 2" xfId="31566" xr:uid="{625FE169-9855-4DE3-A78E-D55AF74E7E0C}"/>
    <cellStyle name="Totalt 2 11 11 3" xfId="31565" xr:uid="{E2FF843D-5F98-4EF5-9511-22AFC0F0D552}"/>
    <cellStyle name="Totalt 2 11 12" xfId="6269" xr:uid="{9A85E3A1-694F-4E67-B1A5-9BDA7310792E}"/>
    <cellStyle name="Totalt 2 11 12 2" xfId="31568" xr:uid="{138E767C-F3E6-49B7-A070-E06D29EF2876}"/>
    <cellStyle name="Totalt 2 11 12 3" xfId="31567" xr:uid="{E1420415-8416-4B28-86E3-000767CA161A}"/>
    <cellStyle name="Totalt 2 11 13" xfId="31569" xr:uid="{3913E5BA-1DA0-468E-BCFE-E26B1644E591}"/>
    <cellStyle name="Totalt 2 11 13 2" xfId="31570" xr:uid="{F11978D1-F5C6-4735-B171-A00B00384745}"/>
    <cellStyle name="Totalt 2 11 14" xfId="31571" xr:uid="{374BA356-FC5D-4A94-ACE3-4813BA54C6D7}"/>
    <cellStyle name="Totalt 2 11 15" xfId="31572" xr:uid="{CD82000C-E0F8-4C9F-A943-D42B8424F65F}"/>
    <cellStyle name="Totalt 2 11 16" xfId="31573" xr:uid="{EE5A7A22-F63F-4E10-A4F8-963B34163293}"/>
    <cellStyle name="Totalt 2 11 2" xfId="4452" xr:uid="{6233BBBE-19B6-4288-A5FC-2D82291D8386}"/>
    <cellStyle name="Totalt 2 11 2 2" xfId="4453" xr:uid="{3625600E-9833-4908-A3A4-117655C760D9}"/>
    <cellStyle name="Totalt 2 11 2 2 2" xfId="31575" xr:uid="{26C068AD-E58F-40E6-A1D7-3ED5C5511B38}"/>
    <cellStyle name="Totalt 2 11 2 2 2 2" xfId="31576" xr:uid="{B372F3BC-0B3C-454D-8CAA-65BCC43B56F5}"/>
    <cellStyle name="Totalt 2 11 2 2 3" xfId="31577" xr:uid="{CD255AFB-5641-4819-B55E-1496FA2A7499}"/>
    <cellStyle name="Totalt 2 11 2 2 4" xfId="31574" xr:uid="{0DF4D084-EDBB-4B80-91B0-B9D61EA3D7B2}"/>
    <cellStyle name="Totalt 2 11 2 3" xfId="31578" xr:uid="{F60EF246-3CCE-4973-B0E9-5B5766FCBE6F}"/>
    <cellStyle name="Totalt 2 11 2 3 2" xfId="31579" xr:uid="{B126F04E-1613-4FED-97EB-A1820EC6C0B7}"/>
    <cellStyle name="Totalt 2 11 2 4" xfId="31580" xr:uid="{00301C43-636D-4D22-AB6B-D0D4E8B00A05}"/>
    <cellStyle name="Totalt 2 11 2 4 2" xfId="31581" xr:uid="{07A8BCCC-CC7C-4269-8C08-07659FB30D47}"/>
    <cellStyle name="Totalt 2 11 2 5" xfId="31582" xr:uid="{251BFD3B-F5B0-425B-8F4B-8E9B2ACBFF71}"/>
    <cellStyle name="Totalt 2 11 2 5 2" xfId="31583" xr:uid="{8B25EBFA-A814-447D-AF76-42811D8CDACA}"/>
    <cellStyle name="Totalt 2 11 2 6" xfId="31584" xr:uid="{A6E5CABC-7644-499F-AD9B-9B598932A8C7}"/>
    <cellStyle name="Totalt 2 11 2 7" xfId="31585" xr:uid="{BAE488CC-026B-4C1D-BE49-55B1CF52E922}"/>
    <cellStyle name="Totalt 2 11 2 8" xfId="31586" xr:uid="{9E3505EB-36DB-4807-8740-D25E7093F855}"/>
    <cellStyle name="Totalt 2 11 2 9" xfId="7926" xr:uid="{8C834EA1-5A9C-479D-9B26-7BD0AA4DDABB}"/>
    <cellStyle name="Totalt 2 11 3" xfId="4454" xr:uid="{0BEC71DB-130E-4A03-B705-5482878D4FA2}"/>
    <cellStyle name="Totalt 2 11 3 2" xfId="4455" xr:uid="{96DA8C7B-A574-4042-AB41-E977D0E68344}"/>
    <cellStyle name="Totalt 2 11 3 2 2" xfId="31588" xr:uid="{D2BEEACE-245B-437E-B9CC-4983DFA9B90F}"/>
    <cellStyle name="Totalt 2 11 3 2 2 2" xfId="31589" xr:uid="{4CCDCD94-68A6-42E1-8EE2-F831B278A22F}"/>
    <cellStyle name="Totalt 2 11 3 2 3" xfId="31590" xr:uid="{54206CFE-3089-4E19-BD1C-A72B3F912807}"/>
    <cellStyle name="Totalt 2 11 3 2 4" xfId="31587" xr:uid="{FCD0BECA-14B9-4254-8F57-7DA7149F12F7}"/>
    <cellStyle name="Totalt 2 11 3 3" xfId="31591" xr:uid="{E6C93264-DC72-4615-835C-5B42AE99FDED}"/>
    <cellStyle name="Totalt 2 11 3 3 2" xfId="31592" xr:uid="{77B48BB2-E8DC-4BC9-878E-FEE4FD2C2D9E}"/>
    <cellStyle name="Totalt 2 11 3 4" xfId="31593" xr:uid="{F87501F6-5EA9-4E32-957F-6F832A487C9D}"/>
    <cellStyle name="Totalt 2 11 3 4 2" xfId="31594" xr:uid="{4F335AA7-BBB6-4066-B501-509F7D8C77F2}"/>
    <cellStyle name="Totalt 2 11 3 5" xfId="31595" xr:uid="{23557E49-6CC8-4447-A2F2-1544396D70E6}"/>
    <cellStyle name="Totalt 2 11 3 5 2" xfId="31596" xr:uid="{4B4AAF87-3F50-4729-85D0-FD4851C0DE8A}"/>
    <cellStyle name="Totalt 2 11 3 6" xfId="31597" xr:uid="{B0CDB95A-5CA0-476F-BC8B-64E70D917DBD}"/>
    <cellStyle name="Totalt 2 11 3 7" xfId="31598" xr:uid="{2795F6D6-4186-443D-BA72-C19D1B503D2F}"/>
    <cellStyle name="Totalt 2 11 3 8" xfId="31599" xr:uid="{ADA28099-9B47-40CF-A24F-C891FB8BC61E}"/>
    <cellStyle name="Totalt 2 11 3 9" xfId="7927" xr:uid="{78F6FDDC-7935-4214-A98B-75FE99A6C80A}"/>
    <cellStyle name="Totalt 2 11 4" xfId="4456" xr:uid="{E4EC586A-4342-42AB-9819-9504A2FBBB95}"/>
    <cellStyle name="Totalt 2 11 4 2" xfId="4457" xr:uid="{F039899F-48EC-4563-9D90-81E6F9E1270E}"/>
    <cellStyle name="Totalt 2 11 4 2 2" xfId="31601" xr:uid="{8390F9E2-CFE9-41FA-AD1F-C5078272D38D}"/>
    <cellStyle name="Totalt 2 11 4 2 2 2" xfId="31602" xr:uid="{258861A2-124A-47A3-BF82-E89BB62DA083}"/>
    <cellStyle name="Totalt 2 11 4 2 3" xfId="31603" xr:uid="{F6CF50A4-AD0A-42AA-9095-7257B0B26106}"/>
    <cellStyle name="Totalt 2 11 4 2 4" xfId="31600" xr:uid="{4CA8562C-96C0-489D-9488-D850D4EC2B37}"/>
    <cellStyle name="Totalt 2 11 4 3" xfId="31604" xr:uid="{B4672179-B975-45E2-939E-EE00E785B1FA}"/>
    <cellStyle name="Totalt 2 11 4 3 2" xfId="31605" xr:uid="{E5B57A15-2140-41A3-97E7-557B5FF1B55F}"/>
    <cellStyle name="Totalt 2 11 4 4" xfId="31606" xr:uid="{DC378880-E30B-4CE0-B97A-B7F60FDA75DA}"/>
    <cellStyle name="Totalt 2 11 4 4 2" xfId="31607" xr:uid="{46B00452-3D5B-4DA7-9D77-4BC59E3EB3AD}"/>
    <cellStyle name="Totalt 2 11 4 5" xfId="31608" xr:uid="{DB2A4B1A-B153-4819-95D4-3C72BECE665E}"/>
    <cellStyle name="Totalt 2 11 4 5 2" xfId="31609" xr:uid="{BC9E9C9B-E3CD-46D0-A3C1-47E225765412}"/>
    <cellStyle name="Totalt 2 11 4 6" xfId="31610" xr:uid="{62750F8E-F04C-4408-B04D-824537C23AF9}"/>
    <cellStyle name="Totalt 2 11 4 7" xfId="31611" xr:uid="{D360E2A3-5163-4BD6-A436-EAB1634D4FA0}"/>
    <cellStyle name="Totalt 2 11 4 8" xfId="31612" xr:uid="{55C36E48-1E77-43C5-9E46-0839B7E16557}"/>
    <cellStyle name="Totalt 2 11 4 9" xfId="7928" xr:uid="{CAE355A6-9BD0-4CC6-9CDA-2FF40361BC66}"/>
    <cellStyle name="Totalt 2 11 5" xfId="4458" xr:uid="{5EFC0455-16AB-4E4D-9A23-A4BC5092EE96}"/>
    <cellStyle name="Totalt 2 11 5 2" xfId="4459" xr:uid="{10D363A4-2FCE-49F6-AABF-5EE1B9140F25}"/>
    <cellStyle name="Totalt 2 11 5 2 2" xfId="31614" xr:uid="{E9EEF860-98E7-4DFD-A12E-C3FFA69EA2F5}"/>
    <cellStyle name="Totalt 2 11 5 2 2 2" xfId="31615" xr:uid="{B9F8B138-B0A6-40BB-8F1D-8292C0F3EDB9}"/>
    <cellStyle name="Totalt 2 11 5 2 3" xfId="31616" xr:uid="{78B016FD-43BB-461D-A00F-D12699C2B2D6}"/>
    <cellStyle name="Totalt 2 11 5 2 4" xfId="31613" xr:uid="{5D500D0E-12C8-49D1-AA8A-E29F495302A8}"/>
    <cellStyle name="Totalt 2 11 5 3" xfId="31617" xr:uid="{F6228E68-5B3E-4290-8CF5-68581BB31EF5}"/>
    <cellStyle name="Totalt 2 11 5 3 2" xfId="31618" xr:uid="{28AB4E95-3085-4A39-931E-0341C132D228}"/>
    <cellStyle name="Totalt 2 11 5 4" xfId="31619" xr:uid="{B972AE2D-C423-4ECE-84BE-1BB29C654A75}"/>
    <cellStyle name="Totalt 2 11 5 4 2" xfId="31620" xr:uid="{C6D16F1A-C408-4ACD-94FC-BA2DE7B16101}"/>
    <cellStyle name="Totalt 2 11 5 5" xfId="31621" xr:uid="{276C072A-12B8-41E2-A1EE-B536957D0BC6}"/>
    <cellStyle name="Totalt 2 11 5 5 2" xfId="31622" xr:uid="{DB75028B-2CDD-4851-801D-3447B214EBFF}"/>
    <cellStyle name="Totalt 2 11 5 6" xfId="31623" xr:uid="{337453E9-EAF5-4BB8-9A4B-55DB89F41815}"/>
    <cellStyle name="Totalt 2 11 5 7" xfId="31624" xr:uid="{CF65DB45-A94B-44C6-821F-F1D5DDFD8374}"/>
    <cellStyle name="Totalt 2 11 5 8" xfId="31625" xr:uid="{04FBAE4F-4797-49CC-A6C5-9A2A99174996}"/>
    <cellStyle name="Totalt 2 11 5 9" xfId="7929" xr:uid="{FBD1E06E-0040-45CC-AB3E-1E960E86B55E}"/>
    <cellStyle name="Totalt 2 11 6" xfId="4460" xr:uid="{14A35206-2BF4-4BE0-9CA4-5D0340265D85}"/>
    <cellStyle name="Totalt 2 11 6 2" xfId="4461" xr:uid="{FA187244-DF81-4F9A-A95A-57DE2531EDB7}"/>
    <cellStyle name="Totalt 2 11 6 2 2" xfId="31627" xr:uid="{D1547E2F-16B2-4F23-AF22-B2D1D514D837}"/>
    <cellStyle name="Totalt 2 11 6 2 2 2" xfId="31628" xr:uid="{2E19E8DB-D962-433F-A6FC-FD104439206F}"/>
    <cellStyle name="Totalt 2 11 6 2 3" xfId="31629" xr:uid="{70F6B781-47FA-4CE3-B55C-172FDAD49CC4}"/>
    <cellStyle name="Totalt 2 11 6 2 4" xfId="31626" xr:uid="{63057001-21A6-4315-B065-09E664CF7212}"/>
    <cellStyle name="Totalt 2 11 6 3" xfId="31630" xr:uid="{D8D8CD49-2F6D-45B5-8FC4-F186499F080C}"/>
    <cellStyle name="Totalt 2 11 6 3 2" xfId="31631" xr:uid="{E3DE32A8-68B5-46DB-B6C6-7984D7B56A7B}"/>
    <cellStyle name="Totalt 2 11 6 4" xfId="31632" xr:uid="{880DDDEC-A546-40AD-8A3C-DEFA790D7279}"/>
    <cellStyle name="Totalt 2 11 6 4 2" xfId="31633" xr:uid="{3BBDCA40-67D1-41A8-A939-E7A40FACB82D}"/>
    <cellStyle name="Totalt 2 11 6 5" xfId="31634" xr:uid="{06DF2385-675F-4AA8-881A-7B178361F551}"/>
    <cellStyle name="Totalt 2 11 6 5 2" xfId="31635" xr:uid="{1AF8565F-5392-4214-A4BB-94B61F2D7F6A}"/>
    <cellStyle name="Totalt 2 11 6 6" xfId="31636" xr:uid="{3BC24778-41EB-4E8B-AD08-14C21761EE89}"/>
    <cellStyle name="Totalt 2 11 6 7" xfId="31637" xr:uid="{574997B0-F11A-4F46-897C-FE3BD78A589F}"/>
    <cellStyle name="Totalt 2 11 6 8" xfId="31638" xr:uid="{257FC706-9C29-4829-BDD6-C0E133099604}"/>
    <cellStyle name="Totalt 2 11 6 9" xfId="7930" xr:uid="{F10C4654-363A-47EB-A941-201496994176}"/>
    <cellStyle name="Totalt 2 11 7" xfId="4462" xr:uid="{27779BE3-B816-4BF7-BF51-2E8863A7D73E}"/>
    <cellStyle name="Totalt 2 11 7 2" xfId="4463" xr:uid="{E8B36187-5A72-47D1-B1E2-A536ADEB61B8}"/>
    <cellStyle name="Totalt 2 11 7 2 2" xfId="31640" xr:uid="{C00C070B-3461-4B88-973E-32D3AAFAB0BD}"/>
    <cellStyle name="Totalt 2 11 7 2 2 2" xfId="31641" xr:uid="{9FFC425E-95E2-4C27-AD11-CCE532687A90}"/>
    <cellStyle name="Totalt 2 11 7 2 3" xfId="31642" xr:uid="{0702AF6C-B843-4116-BADC-6A9DB92A5235}"/>
    <cellStyle name="Totalt 2 11 7 2 4" xfId="31639" xr:uid="{EA20E772-24BC-4122-9815-73E32458DD60}"/>
    <cellStyle name="Totalt 2 11 7 3" xfId="31643" xr:uid="{7BEA1903-3D49-4521-8937-1204B720B99B}"/>
    <cellStyle name="Totalt 2 11 7 3 2" xfId="31644" xr:uid="{8D26D4EA-7A72-4CE1-9213-9171CBCFB756}"/>
    <cellStyle name="Totalt 2 11 7 4" xfId="31645" xr:uid="{1D099C51-C09A-4696-BE1D-812E7F4B6184}"/>
    <cellStyle name="Totalt 2 11 7 4 2" xfId="31646" xr:uid="{A784CBE8-4F5C-45F2-979B-1FFD16D1F306}"/>
    <cellStyle name="Totalt 2 11 7 5" xfId="31647" xr:uid="{DD18AA2E-EBD4-462F-8BE6-398E7D592A6C}"/>
    <cellStyle name="Totalt 2 11 7 5 2" xfId="31648" xr:uid="{1411402D-4CCC-4EBD-AB7D-3A2D3DB2C2AE}"/>
    <cellStyle name="Totalt 2 11 7 6" xfId="31649" xr:uid="{FC01C5FA-B0CE-4C33-A509-C1EB7B65C12F}"/>
    <cellStyle name="Totalt 2 11 7 7" xfId="31650" xr:uid="{71855654-BFEE-4DBD-ABDC-7B082A2AC223}"/>
    <cellStyle name="Totalt 2 11 7 8" xfId="31651" xr:uid="{881C559E-74B3-4156-8CA5-3E17A02D51BA}"/>
    <cellStyle name="Totalt 2 11 7 9" xfId="7931" xr:uid="{C911D0FD-69C1-486E-A4C8-130E9DF50D5C}"/>
    <cellStyle name="Totalt 2 11 8" xfId="4464" xr:uid="{BCAB9839-9A36-4AB9-B560-ED78B8754460}"/>
    <cellStyle name="Totalt 2 11 8 2" xfId="31653" xr:uid="{09F51533-855C-4325-8870-6038F36FD2D1}"/>
    <cellStyle name="Totalt 2 11 8 2 2" xfId="31654" xr:uid="{5F42732D-C213-4A56-BCC5-46B939562E45}"/>
    <cellStyle name="Totalt 2 11 8 2 2 2" xfId="31655" xr:uid="{4791E45A-5B9C-45D6-8F3F-6197A7171E84}"/>
    <cellStyle name="Totalt 2 11 8 2 3" xfId="31656" xr:uid="{E5DA114B-B2A9-4A07-9405-33167D75BCB7}"/>
    <cellStyle name="Totalt 2 11 8 3" xfId="31657" xr:uid="{9E7682E2-7044-4DC0-B12C-7D0F32D88D2D}"/>
    <cellStyle name="Totalt 2 11 8 3 2" xfId="31658" xr:uid="{8DB85B39-A65F-4885-9336-382B15E0E381}"/>
    <cellStyle name="Totalt 2 11 8 4" xfId="31659" xr:uid="{03697F95-812B-413F-BA76-55CD6EF2CF32}"/>
    <cellStyle name="Totalt 2 11 8 5" xfId="31652" xr:uid="{C6445859-EB17-4911-8CC7-55B1F3FFE519}"/>
    <cellStyle name="Totalt 2 11 9" xfId="5517" xr:uid="{35BDA728-F28B-4696-96C5-8FB15C178950}"/>
    <cellStyle name="Totalt 2 11 9 2" xfId="31661" xr:uid="{C4BB748F-E391-4C01-B890-6386A838CE49}"/>
    <cellStyle name="Totalt 2 11 9 2 2" xfId="31662" xr:uid="{F3237731-6C4E-4FFA-ABEC-F6D4C85BE04C}"/>
    <cellStyle name="Totalt 2 11 9 3" xfId="31663" xr:uid="{C99B5A58-5D0B-4073-8755-7E15A1324A45}"/>
    <cellStyle name="Totalt 2 11 9 4" xfId="31660" xr:uid="{64B0058E-AD3B-42A6-BE58-C9AC74B5A4C6}"/>
    <cellStyle name="Totalt 2 12" xfId="4465" xr:uid="{8A278B1B-A3F7-4BD5-839A-E6025E96B103}"/>
    <cellStyle name="Totalt 2 12 10" xfId="5706" xr:uid="{667CDB7C-DA51-4A2B-9156-75DA5FE398A7}"/>
    <cellStyle name="Totalt 2 12 10 2" xfId="31665" xr:uid="{3E9BDF8B-4CE4-4869-B659-7FE34B03F432}"/>
    <cellStyle name="Totalt 2 12 10 2 2" xfId="31666" xr:uid="{AB810E08-5430-4D46-B4AD-AFE6EC82EF04}"/>
    <cellStyle name="Totalt 2 12 10 2 2 2" xfId="31667" xr:uid="{10DB8463-DA1B-4EE5-B7DD-B010644BD7C6}"/>
    <cellStyle name="Totalt 2 12 10 2 3" xfId="31668" xr:uid="{7EEF21AC-FDE3-4E2A-96F0-E5241F094449}"/>
    <cellStyle name="Totalt 2 12 10 3" xfId="31669" xr:uid="{661247E7-47D3-4FC7-B22D-B0654C800819}"/>
    <cellStyle name="Totalt 2 12 10 3 2" xfId="31670" xr:uid="{8F51A71B-5ED6-447B-8EDF-E5B1418C5D83}"/>
    <cellStyle name="Totalt 2 12 10 4" xfId="31671" xr:uid="{3D156016-EA55-416A-9941-23F5CB3B57AE}"/>
    <cellStyle name="Totalt 2 12 10 5" xfId="31664" xr:uid="{86F4C6E0-9CCD-46E1-8B14-1D7F2A98C1D8}"/>
    <cellStyle name="Totalt 2 12 11" xfId="6095" xr:uid="{F63DC54A-2B76-4B7F-ABF2-F9AF1F254EF8}"/>
    <cellStyle name="Totalt 2 12 11 2" xfId="31673" xr:uid="{A1092DE5-A418-46BB-95DC-A3E8CA7C2244}"/>
    <cellStyle name="Totalt 2 12 11 3" xfId="31672" xr:uid="{AC878FB4-7858-4263-83CD-858D97C4EE4B}"/>
    <cellStyle name="Totalt 2 12 12" xfId="6270" xr:uid="{587494A7-387C-4AFC-B8DF-379DB025E987}"/>
    <cellStyle name="Totalt 2 12 12 2" xfId="31675" xr:uid="{2C12F464-13EF-4C54-9AA0-2A42B80F7AED}"/>
    <cellStyle name="Totalt 2 12 12 3" xfId="31674" xr:uid="{482E81E9-14EA-4154-B517-404B8D1AD836}"/>
    <cellStyle name="Totalt 2 12 13" xfId="31676" xr:uid="{54C74EC4-7D94-4D11-B817-3A3687C6476A}"/>
    <cellStyle name="Totalt 2 12 13 2" xfId="31677" xr:uid="{DEFAE02C-1217-436A-913A-60F9DE8BF4E2}"/>
    <cellStyle name="Totalt 2 12 14" xfId="31678" xr:uid="{14C2979F-F4DD-436C-A1F9-536D69C50477}"/>
    <cellStyle name="Totalt 2 12 15" xfId="31679" xr:uid="{A1431163-5FC3-40AF-85FF-3AB525478773}"/>
    <cellStyle name="Totalt 2 12 16" xfId="31680" xr:uid="{95F400F2-C598-4DCF-9C89-2F9F660DA750}"/>
    <cellStyle name="Totalt 2 12 2" xfId="4466" xr:uid="{630EC701-1528-4F0B-BD5B-97DD16A4AC70}"/>
    <cellStyle name="Totalt 2 12 2 2" xfId="4467" xr:uid="{B05595A0-716E-4D23-B933-0074F0C141CA}"/>
    <cellStyle name="Totalt 2 12 2 2 2" xfId="31682" xr:uid="{07279B0C-969E-4E2E-8FF5-8801836019C1}"/>
    <cellStyle name="Totalt 2 12 2 2 2 2" xfId="31683" xr:uid="{289A4C42-A5A9-48D4-A517-AB2C319F9504}"/>
    <cellStyle name="Totalt 2 12 2 2 3" xfId="31684" xr:uid="{88A6318B-D625-42AA-9CDA-D05A217583F8}"/>
    <cellStyle name="Totalt 2 12 2 2 4" xfId="31681" xr:uid="{4C1060EE-AFEE-428F-A1A9-DC5CE4BCABFA}"/>
    <cellStyle name="Totalt 2 12 2 3" xfId="31685" xr:uid="{E2669807-96DD-4375-812F-71196B88C215}"/>
    <cellStyle name="Totalt 2 12 2 3 2" xfId="31686" xr:uid="{6347AA4A-3424-49F1-8E25-EC3742E48C1E}"/>
    <cellStyle name="Totalt 2 12 2 4" xfId="31687" xr:uid="{43A86407-1557-4BF1-B19B-2F0DB4DC2C20}"/>
    <cellStyle name="Totalt 2 12 2 4 2" xfId="31688" xr:uid="{E32562A4-AA49-40AD-A8DD-33CAF601AB8A}"/>
    <cellStyle name="Totalt 2 12 2 5" xfId="31689" xr:uid="{2C925DC1-B18E-4C1F-83EB-8E707E78FB2A}"/>
    <cellStyle name="Totalt 2 12 2 5 2" xfId="31690" xr:uid="{950A8DDC-1BED-4ED1-BC13-762B394AE3A0}"/>
    <cellStyle name="Totalt 2 12 2 6" xfId="31691" xr:uid="{1FC523EA-8FED-4259-9BB8-E34454C3659A}"/>
    <cellStyle name="Totalt 2 12 2 7" xfId="31692" xr:uid="{BE8BE175-5B27-470F-BFA2-058ADDC3F535}"/>
    <cellStyle name="Totalt 2 12 2 8" xfId="31693" xr:uid="{5A23A48F-2919-4DB2-94CF-73FE713C80C3}"/>
    <cellStyle name="Totalt 2 12 2 9" xfId="7932" xr:uid="{BA9C5794-9CEA-47A9-AEBA-10DAFE044A9E}"/>
    <cellStyle name="Totalt 2 12 3" xfId="4468" xr:uid="{B130CC86-9700-4F3B-A615-A8B71B0A9CD8}"/>
    <cellStyle name="Totalt 2 12 3 2" xfId="4469" xr:uid="{893D8B3F-736C-4E8C-9995-AAA7A8FC833B}"/>
    <cellStyle name="Totalt 2 12 3 2 2" xfId="31695" xr:uid="{88A05A3F-217F-4840-B468-81E2FC32C7CD}"/>
    <cellStyle name="Totalt 2 12 3 2 2 2" xfId="31696" xr:uid="{D8E9CAE3-E4EE-4FC1-8241-3BC0F02FD552}"/>
    <cellStyle name="Totalt 2 12 3 2 3" xfId="31697" xr:uid="{224D9D4A-2040-459C-B35D-4E25854E88DE}"/>
    <cellStyle name="Totalt 2 12 3 2 4" xfId="31694" xr:uid="{22938630-E0AD-4AF9-BDC8-42FF1C4E0E93}"/>
    <cellStyle name="Totalt 2 12 3 3" xfId="31698" xr:uid="{12E84B29-9775-4754-A6D9-A3B4DC8A360E}"/>
    <cellStyle name="Totalt 2 12 3 3 2" xfId="31699" xr:uid="{8D475A20-D24F-4E48-B022-81DF5533BC70}"/>
    <cellStyle name="Totalt 2 12 3 4" xfId="31700" xr:uid="{7862D621-34CD-49DB-80A8-2B4E029F8E04}"/>
    <cellStyle name="Totalt 2 12 3 4 2" xfId="31701" xr:uid="{A068E0D7-571C-4C9E-BB4B-7E35A073A4CF}"/>
    <cellStyle name="Totalt 2 12 3 5" xfId="31702" xr:uid="{525A4249-D28E-400E-B8A8-52BA713C4C4D}"/>
    <cellStyle name="Totalt 2 12 3 5 2" xfId="31703" xr:uid="{6FC0470C-6211-4F07-8154-3ED3CE8C6301}"/>
    <cellStyle name="Totalt 2 12 3 6" xfId="31704" xr:uid="{CD21717F-4E32-49DD-AD0D-8D69E3FD16F3}"/>
    <cellStyle name="Totalt 2 12 3 7" xfId="31705" xr:uid="{50E4C661-3590-45F6-AB9A-B5F278A5C498}"/>
    <cellStyle name="Totalt 2 12 3 8" xfId="31706" xr:uid="{876ABB0E-8AF6-4738-9452-11E384401EA2}"/>
    <cellStyle name="Totalt 2 12 3 9" xfId="7933" xr:uid="{BBBCEADA-0F0D-4DC8-A047-0C11A9200CCE}"/>
    <cellStyle name="Totalt 2 12 4" xfId="4470" xr:uid="{36CBBB3D-B477-438F-8E69-0D47E0F4D53A}"/>
    <cellStyle name="Totalt 2 12 4 2" xfId="4471" xr:uid="{2F0E9427-E847-4FD2-9B32-E91CB2DB7B70}"/>
    <cellStyle name="Totalt 2 12 4 2 2" xfId="31708" xr:uid="{86D06478-18D0-462F-B892-B9D8B6C90CE0}"/>
    <cellStyle name="Totalt 2 12 4 2 2 2" xfId="31709" xr:uid="{CC58011C-6CA4-43A2-8037-024F710169A6}"/>
    <cellStyle name="Totalt 2 12 4 2 3" xfId="31710" xr:uid="{49E81296-B1C2-4D33-BC1F-6A06F465EE74}"/>
    <cellStyle name="Totalt 2 12 4 2 4" xfId="31707" xr:uid="{2B719492-C9B8-468E-872A-7537AC827A29}"/>
    <cellStyle name="Totalt 2 12 4 3" xfId="31711" xr:uid="{4D426843-7455-4915-BCD2-93182915AC8B}"/>
    <cellStyle name="Totalt 2 12 4 3 2" xfId="31712" xr:uid="{F25586AF-B4D5-4F2B-AFA4-9B5742E26347}"/>
    <cellStyle name="Totalt 2 12 4 4" xfId="31713" xr:uid="{96965F98-70E7-4507-8E76-23E747ED850D}"/>
    <cellStyle name="Totalt 2 12 4 4 2" xfId="31714" xr:uid="{18EA78C2-59E4-4175-B0FA-32D80C6C5FC2}"/>
    <cellStyle name="Totalt 2 12 4 5" xfId="31715" xr:uid="{1FBBC7F0-D581-4698-AECE-697DB650CD78}"/>
    <cellStyle name="Totalt 2 12 4 5 2" xfId="31716" xr:uid="{6BA7FDC3-1826-4225-8DC5-B248B6AA7CEE}"/>
    <cellStyle name="Totalt 2 12 4 6" xfId="31717" xr:uid="{BA97ED7E-1808-4FEB-A244-08E730F00276}"/>
    <cellStyle name="Totalt 2 12 4 7" xfId="31718" xr:uid="{9DD0E805-C22D-4F53-A769-47818625A610}"/>
    <cellStyle name="Totalt 2 12 4 8" xfId="31719" xr:uid="{BE99E217-219E-4FF7-9E3B-6957CA2CE71B}"/>
    <cellStyle name="Totalt 2 12 4 9" xfId="7934" xr:uid="{A63AEA1A-0883-408A-A6C7-4414B92E392C}"/>
    <cellStyle name="Totalt 2 12 5" xfId="4472" xr:uid="{8F14A33B-6FB9-4F51-A546-429ABE7AB742}"/>
    <cellStyle name="Totalt 2 12 5 2" xfId="4473" xr:uid="{6B2D5CBF-70C4-4465-8157-90DD228709A3}"/>
    <cellStyle name="Totalt 2 12 5 2 2" xfId="31721" xr:uid="{DF2FEC63-DBA1-4224-905C-268FB26960CB}"/>
    <cellStyle name="Totalt 2 12 5 2 2 2" xfId="31722" xr:uid="{4462C232-2EF5-4AEC-957C-07C146716988}"/>
    <cellStyle name="Totalt 2 12 5 2 3" xfId="31723" xr:uid="{C36433B0-F92C-4D97-A5F4-75B1BEC393B0}"/>
    <cellStyle name="Totalt 2 12 5 2 4" xfId="31720" xr:uid="{4ED16B8D-1CCD-4AEB-8C3A-002213D347C3}"/>
    <cellStyle name="Totalt 2 12 5 3" xfId="31724" xr:uid="{20BC35BC-D174-436E-A6AD-32EB8E9958B4}"/>
    <cellStyle name="Totalt 2 12 5 3 2" xfId="31725" xr:uid="{56F16709-E9A7-44A1-A137-B5B2F939ACEA}"/>
    <cellStyle name="Totalt 2 12 5 4" xfId="31726" xr:uid="{52AA30D7-E323-493F-87F1-06ED49911F37}"/>
    <cellStyle name="Totalt 2 12 5 4 2" xfId="31727" xr:uid="{7E18353C-8ED1-4DCD-BDCE-359428BD1ED3}"/>
    <cellStyle name="Totalt 2 12 5 5" xfId="31728" xr:uid="{CAD49E47-32ED-4F16-8DD5-82F19FEFA9DD}"/>
    <cellStyle name="Totalt 2 12 5 5 2" xfId="31729" xr:uid="{17647997-7338-43E0-BAD3-B6C2164CA389}"/>
    <cellStyle name="Totalt 2 12 5 6" xfId="31730" xr:uid="{342750D4-295D-4066-B83A-14FC8977D57C}"/>
    <cellStyle name="Totalt 2 12 5 7" xfId="31731" xr:uid="{88F5CEF9-2F19-4775-9A45-50C97696E05F}"/>
    <cellStyle name="Totalt 2 12 5 8" xfId="31732" xr:uid="{D43431F3-46FD-49C8-A5AB-FB5418ED626D}"/>
    <cellStyle name="Totalt 2 12 5 9" xfId="7935" xr:uid="{DE7F1595-EB23-4420-9C82-127EC1D5DB5A}"/>
    <cellStyle name="Totalt 2 12 6" xfId="4474" xr:uid="{212EBE0C-6AF5-426D-BF86-13484A13F219}"/>
    <cellStyle name="Totalt 2 12 6 2" xfId="4475" xr:uid="{951E2D6C-6049-497C-ACEF-16CB1B4ADA74}"/>
    <cellStyle name="Totalt 2 12 6 2 2" xfId="31734" xr:uid="{21BA187A-19F3-4C65-B1A4-150882A0404F}"/>
    <cellStyle name="Totalt 2 12 6 2 2 2" xfId="31735" xr:uid="{94885AC8-197A-4773-8BA9-58205463AAC8}"/>
    <cellStyle name="Totalt 2 12 6 2 3" xfId="31736" xr:uid="{2A3EF10D-8DAB-45BD-BDEF-2FFA40D72CE5}"/>
    <cellStyle name="Totalt 2 12 6 2 4" xfId="31733" xr:uid="{6192FA25-B92D-47DE-BDE6-03514825D6B9}"/>
    <cellStyle name="Totalt 2 12 6 3" xfId="31737" xr:uid="{D5C8CD05-16DA-410D-B833-DA511F18D267}"/>
    <cellStyle name="Totalt 2 12 6 3 2" xfId="31738" xr:uid="{20290C68-0D35-4977-BC12-FBE524DFDEED}"/>
    <cellStyle name="Totalt 2 12 6 4" xfId="31739" xr:uid="{E65A2A75-E41E-45D8-99D3-718409E79DEA}"/>
    <cellStyle name="Totalt 2 12 6 4 2" xfId="31740" xr:uid="{E9E019C9-AC3F-49A1-9C12-32C0EB07794A}"/>
    <cellStyle name="Totalt 2 12 6 5" xfId="31741" xr:uid="{2B68BE90-69DB-40F0-AEB1-7E279868D30C}"/>
    <cellStyle name="Totalt 2 12 6 5 2" xfId="31742" xr:uid="{7BCE8FFF-741D-4269-A588-16141612A268}"/>
    <cellStyle name="Totalt 2 12 6 6" xfId="31743" xr:uid="{8B5D4DA3-95A9-4AE5-9A66-2D919F1DCF20}"/>
    <cellStyle name="Totalt 2 12 6 7" xfId="31744" xr:uid="{7BCC6C5B-22B3-4221-AC99-F765A38C7C33}"/>
    <cellStyle name="Totalt 2 12 6 8" xfId="31745" xr:uid="{181DB874-6B3E-47A6-99ED-4EA606ACC835}"/>
    <cellStyle name="Totalt 2 12 6 9" xfId="7936" xr:uid="{B0A8EAC6-6A7E-4A9C-A5F0-E0A142AD0E76}"/>
    <cellStyle name="Totalt 2 12 7" xfId="4476" xr:uid="{E493296D-4C75-41CF-9F02-123B93C2119E}"/>
    <cellStyle name="Totalt 2 12 7 2" xfId="4477" xr:uid="{2CF21A40-8FAE-4A8F-82D7-DB4BE4625E5A}"/>
    <cellStyle name="Totalt 2 12 7 2 2" xfId="31747" xr:uid="{505206C3-FECD-43B4-B848-7C47E1805D8C}"/>
    <cellStyle name="Totalt 2 12 7 2 2 2" xfId="31748" xr:uid="{CBD84D93-3889-4C17-A7E4-F5F43C80D306}"/>
    <cellStyle name="Totalt 2 12 7 2 3" xfId="31749" xr:uid="{EF5D7698-4C14-4126-8A08-75F9CCF4BDB8}"/>
    <cellStyle name="Totalt 2 12 7 2 4" xfId="31746" xr:uid="{1397826B-702D-4822-AD23-F32FEA8F58EC}"/>
    <cellStyle name="Totalt 2 12 7 3" xfId="31750" xr:uid="{2B64B006-1644-4D3B-A418-0B1F733740F6}"/>
    <cellStyle name="Totalt 2 12 7 3 2" xfId="31751" xr:uid="{E9FE577B-23E6-44D6-9276-9A987C939466}"/>
    <cellStyle name="Totalt 2 12 7 4" xfId="31752" xr:uid="{3055C3D3-D1ED-4D94-857B-89FA758F705F}"/>
    <cellStyle name="Totalt 2 12 7 4 2" xfId="31753" xr:uid="{06EF74E6-8ED4-46E1-A241-82E310F20C02}"/>
    <cellStyle name="Totalt 2 12 7 5" xfId="31754" xr:uid="{4F3D6A4A-9FD6-4B65-A178-19E9963BE9A6}"/>
    <cellStyle name="Totalt 2 12 7 5 2" xfId="31755" xr:uid="{FBC32C0E-0F8D-408F-9EB2-0FB57AA1DE97}"/>
    <cellStyle name="Totalt 2 12 7 6" xfId="31756" xr:uid="{DF40FCA7-64A6-431A-A16E-F0F90170CEAD}"/>
    <cellStyle name="Totalt 2 12 7 7" xfId="31757" xr:uid="{20320C3F-73CF-4CDD-893F-2A0B44A43634}"/>
    <cellStyle name="Totalt 2 12 7 8" xfId="31758" xr:uid="{06113F6A-103A-4B29-8411-2A5BD192FD20}"/>
    <cellStyle name="Totalt 2 12 7 9" xfId="7937" xr:uid="{C499AEC4-852D-4595-87D8-289545EEC766}"/>
    <cellStyle name="Totalt 2 12 8" xfId="4478" xr:uid="{133B53A6-F0FF-470F-B3EA-B0469C9CF4F4}"/>
    <cellStyle name="Totalt 2 12 8 2" xfId="31760" xr:uid="{02500BC0-1EC6-4718-B512-FB0895C3E477}"/>
    <cellStyle name="Totalt 2 12 8 2 2" xfId="31761" xr:uid="{2C583AA9-2EF0-4CE2-8FA4-416DD7317065}"/>
    <cellStyle name="Totalt 2 12 8 2 2 2" xfId="31762" xr:uid="{35E85499-C94D-4F55-BD97-47A5A93E7404}"/>
    <cellStyle name="Totalt 2 12 8 2 3" xfId="31763" xr:uid="{36EE908E-DCF1-4060-BE94-C13AC148B6D6}"/>
    <cellStyle name="Totalt 2 12 8 3" xfId="31764" xr:uid="{40017442-18D2-442F-A363-194009D56712}"/>
    <cellStyle name="Totalt 2 12 8 3 2" xfId="31765" xr:uid="{C03C27AC-4514-4861-B16E-DB905A716E80}"/>
    <cellStyle name="Totalt 2 12 8 4" xfId="31766" xr:uid="{23DE5ADE-4F06-4741-8A80-0BEF77FA7E58}"/>
    <cellStyle name="Totalt 2 12 8 5" xfId="31759" xr:uid="{4BB01F6C-D670-409F-A7B6-24636483DB0C}"/>
    <cellStyle name="Totalt 2 12 9" xfId="5518" xr:uid="{397876AE-3A60-4AB8-A2C4-80AA5011B840}"/>
    <cellStyle name="Totalt 2 12 9 2" xfId="31768" xr:uid="{EA89B7C6-5935-4801-BC46-8EC134B3FE56}"/>
    <cellStyle name="Totalt 2 12 9 2 2" xfId="31769" xr:uid="{A8477FBE-0FF5-47C1-B846-19E9C890EC94}"/>
    <cellStyle name="Totalt 2 12 9 3" xfId="31770" xr:uid="{5C334708-B2CA-4FA5-A4F0-86A8A24DFBFB}"/>
    <cellStyle name="Totalt 2 12 9 4" xfId="31767" xr:uid="{7813F7FD-594D-4661-A5B3-ABC4378E9D7E}"/>
    <cellStyle name="Totalt 2 13" xfId="4479" xr:uid="{201276F0-B0E2-486A-BF7D-9EF2A869FCF7}"/>
    <cellStyle name="Totalt 2 13 10" xfId="5707" xr:uid="{23ECD819-AA90-402A-BFF1-E1BC5209BD12}"/>
    <cellStyle name="Totalt 2 13 10 2" xfId="31772" xr:uid="{82843D5E-5225-43EB-8BC1-4031766E957E}"/>
    <cellStyle name="Totalt 2 13 10 2 2" xfId="31773" xr:uid="{80BB2F0D-48BD-4301-B30C-07F8D2509645}"/>
    <cellStyle name="Totalt 2 13 10 2 2 2" xfId="31774" xr:uid="{5266022D-CB75-4A6A-A2A3-1B21C95EDA01}"/>
    <cellStyle name="Totalt 2 13 10 2 3" xfId="31775" xr:uid="{317D7D06-908F-471B-AFD3-4039BECFBC26}"/>
    <cellStyle name="Totalt 2 13 10 3" xfId="31776" xr:uid="{C2A41F19-1CC6-4F88-A839-29A4A5250C89}"/>
    <cellStyle name="Totalt 2 13 10 3 2" xfId="31777" xr:uid="{8279D0CE-0FE5-4B36-A4D7-D2D5EF110E39}"/>
    <cellStyle name="Totalt 2 13 10 4" xfId="31778" xr:uid="{7FDD1EC4-4C7A-4717-BD6C-C509486B791F}"/>
    <cellStyle name="Totalt 2 13 10 5" xfId="31771" xr:uid="{B965C4D9-A291-4CFF-926E-35150F1A87F6}"/>
    <cellStyle name="Totalt 2 13 11" xfId="6096" xr:uid="{F394626B-1637-47F2-BD58-DB76FDF1300A}"/>
    <cellStyle name="Totalt 2 13 11 2" xfId="31780" xr:uid="{0B26F11E-396D-47E0-9210-9EF04D6092EA}"/>
    <cellStyle name="Totalt 2 13 11 3" xfId="31779" xr:uid="{A6DB803B-8818-4C4A-8697-D3E1F13EF3F3}"/>
    <cellStyle name="Totalt 2 13 12" xfId="6271" xr:uid="{F4F53FA7-A263-4B8B-8A58-74095C3240E1}"/>
    <cellStyle name="Totalt 2 13 12 2" xfId="31782" xr:uid="{205A7A59-5092-4CDD-BE05-20DDADF92D8B}"/>
    <cellStyle name="Totalt 2 13 12 3" xfId="31781" xr:uid="{CFAC2970-94EE-4B36-BC60-B6F9415F5DC0}"/>
    <cellStyle name="Totalt 2 13 13" xfId="31783" xr:uid="{06D0AF26-02D1-48EA-AAFF-8F259D8D965A}"/>
    <cellStyle name="Totalt 2 13 13 2" xfId="31784" xr:uid="{F5FECF31-FE7E-4718-AC14-2FC5148CD4E5}"/>
    <cellStyle name="Totalt 2 13 14" xfId="31785" xr:uid="{AA5C2EE2-ECAD-4F21-AF95-AC1D904E1F12}"/>
    <cellStyle name="Totalt 2 13 15" xfId="31786" xr:uid="{6AA0B965-AFCF-4629-B6E4-2F33FB885F65}"/>
    <cellStyle name="Totalt 2 13 16" xfId="31787" xr:uid="{0C992FC0-EA99-4BD9-AAD4-9599A5277F77}"/>
    <cellStyle name="Totalt 2 13 2" xfId="4480" xr:uid="{421B5783-7998-41EF-8AAE-7F57B7AC5AF5}"/>
    <cellStyle name="Totalt 2 13 2 2" xfId="4481" xr:uid="{172DA1B1-6B2A-42BE-B171-B45628CDF6E0}"/>
    <cellStyle name="Totalt 2 13 2 2 2" xfId="31789" xr:uid="{25A4C678-05CF-4351-AFB4-EE6462B9581D}"/>
    <cellStyle name="Totalt 2 13 2 2 2 2" xfId="31790" xr:uid="{632A83B1-032A-4ACF-8D0B-7B9E4982628B}"/>
    <cellStyle name="Totalt 2 13 2 2 3" xfId="31791" xr:uid="{3092FE7F-08E6-484A-A88F-E9CE4B4E562C}"/>
    <cellStyle name="Totalt 2 13 2 2 4" xfId="31788" xr:uid="{AF575FCB-2355-43B0-8944-55281EE4240C}"/>
    <cellStyle name="Totalt 2 13 2 3" xfId="31792" xr:uid="{0F8C06AE-D248-4C8C-9B44-EFE0E0838D42}"/>
    <cellStyle name="Totalt 2 13 2 3 2" xfId="31793" xr:uid="{80BF2401-9231-484C-9877-A6CC6374360F}"/>
    <cellStyle name="Totalt 2 13 2 4" xfId="31794" xr:uid="{F285213E-225D-4CC0-BB85-546B0992FB58}"/>
    <cellStyle name="Totalt 2 13 2 4 2" xfId="31795" xr:uid="{C398EB73-62FE-48B9-ABB2-156596B08E3B}"/>
    <cellStyle name="Totalt 2 13 2 5" xfId="31796" xr:uid="{BC97BF43-76E8-42F3-9177-2DECF1146F75}"/>
    <cellStyle name="Totalt 2 13 2 5 2" xfId="31797" xr:uid="{C4C05D50-A341-4B2F-A1A4-0A2A8B148533}"/>
    <cellStyle name="Totalt 2 13 2 6" xfId="31798" xr:uid="{720B24A8-266B-44B1-B100-F8B25FB7C893}"/>
    <cellStyle name="Totalt 2 13 2 7" xfId="31799" xr:uid="{69D0D919-09AE-48EF-A15F-81B793EDE5AD}"/>
    <cellStyle name="Totalt 2 13 2 8" xfId="31800" xr:uid="{3DC14267-2294-4E2A-B983-8578807342A3}"/>
    <cellStyle name="Totalt 2 13 2 9" xfId="7938" xr:uid="{AB9158C0-2E96-447D-B8B2-E0569B3CBC20}"/>
    <cellStyle name="Totalt 2 13 3" xfId="4482" xr:uid="{D35E5A99-9BD5-44AB-BBD1-89FC2F8DFCB4}"/>
    <cellStyle name="Totalt 2 13 3 2" xfId="4483" xr:uid="{F223B03F-76C2-40EB-B021-E7FA34DA8D71}"/>
    <cellStyle name="Totalt 2 13 3 2 2" xfId="31802" xr:uid="{7F305770-D273-4AA3-92C6-66DEEA33F804}"/>
    <cellStyle name="Totalt 2 13 3 2 2 2" xfId="31803" xr:uid="{BE1B19F8-AAD7-4BAE-AA7C-99AA8613A851}"/>
    <cellStyle name="Totalt 2 13 3 2 3" xfId="31804" xr:uid="{0F89EB76-213B-4939-B5EF-6B194E071371}"/>
    <cellStyle name="Totalt 2 13 3 2 4" xfId="31801" xr:uid="{9EA21819-38C3-4A86-981F-9B0F68F2EF90}"/>
    <cellStyle name="Totalt 2 13 3 3" xfId="31805" xr:uid="{68CBBA9A-8C11-41CE-B375-4AA6069682DC}"/>
    <cellStyle name="Totalt 2 13 3 3 2" xfId="31806" xr:uid="{DBE45221-58F0-4D24-882E-7963F904E4A6}"/>
    <cellStyle name="Totalt 2 13 3 4" xfId="31807" xr:uid="{DDE500B9-8C82-48A4-B284-86CCC54ED637}"/>
    <cellStyle name="Totalt 2 13 3 4 2" xfId="31808" xr:uid="{6AC267E5-3BE0-49B2-9CC6-04ED404A5BCC}"/>
    <cellStyle name="Totalt 2 13 3 5" xfId="31809" xr:uid="{5CD7252A-CD7E-4D0C-A810-D057B33CE7A8}"/>
    <cellStyle name="Totalt 2 13 3 5 2" xfId="31810" xr:uid="{1C2ADB3C-374A-44D9-9082-C6F4A1AC0CFB}"/>
    <cellStyle name="Totalt 2 13 3 6" xfId="31811" xr:uid="{AFFC0477-9683-49B5-A588-C86073592405}"/>
    <cellStyle name="Totalt 2 13 3 7" xfId="31812" xr:uid="{B733844A-3887-495B-B7C5-E661187A443C}"/>
    <cellStyle name="Totalt 2 13 3 8" xfId="31813" xr:uid="{0C94F382-F1AD-4CCB-A1A1-607F50E58A60}"/>
    <cellStyle name="Totalt 2 13 3 9" xfId="7939" xr:uid="{39118F7C-76C5-40B3-A813-5147E3DC1E54}"/>
    <cellStyle name="Totalt 2 13 4" xfId="4484" xr:uid="{5AD18F0A-6B80-41D6-A512-88181664318A}"/>
    <cellStyle name="Totalt 2 13 4 2" xfId="4485" xr:uid="{8AAB8962-5BEE-426A-B2C9-3D0BC896643A}"/>
    <cellStyle name="Totalt 2 13 4 2 2" xfId="31815" xr:uid="{C96ED619-518D-4434-AD2E-087F7D24B4D4}"/>
    <cellStyle name="Totalt 2 13 4 2 2 2" xfId="31816" xr:uid="{5701B1F1-A1EC-4367-AD39-93CD38CCBEED}"/>
    <cellStyle name="Totalt 2 13 4 2 3" xfId="31817" xr:uid="{4D4334CE-2232-441E-835F-884907350352}"/>
    <cellStyle name="Totalt 2 13 4 2 4" xfId="31814" xr:uid="{C76E5AE5-F98C-4400-9276-38F0664A51A6}"/>
    <cellStyle name="Totalt 2 13 4 3" xfId="31818" xr:uid="{21002EB4-4E38-4760-AC48-37CC23A5DFB1}"/>
    <cellStyle name="Totalt 2 13 4 3 2" xfId="31819" xr:uid="{2260E71B-97E1-4D39-A2A1-788B14040535}"/>
    <cellStyle name="Totalt 2 13 4 4" xfId="31820" xr:uid="{8456A223-D8E0-4AF9-849C-E5E85D95407B}"/>
    <cellStyle name="Totalt 2 13 4 4 2" xfId="31821" xr:uid="{41A69387-98C8-4463-B0DE-344FB35025C6}"/>
    <cellStyle name="Totalt 2 13 4 5" xfId="31822" xr:uid="{255ED927-69A6-4DE6-A397-B1F385D64666}"/>
    <cellStyle name="Totalt 2 13 4 5 2" xfId="31823" xr:uid="{8F4DFCC2-0B67-463B-90D7-452C82CAB5D9}"/>
    <cellStyle name="Totalt 2 13 4 6" xfId="31824" xr:uid="{C5D7D410-6B3A-4BBD-870A-AB45DDD63FE4}"/>
    <cellStyle name="Totalt 2 13 4 7" xfId="31825" xr:uid="{6D076976-DC59-45E3-B735-77D981BB8CCD}"/>
    <cellStyle name="Totalt 2 13 4 8" xfId="31826" xr:uid="{6CDEA2A4-5932-4FC3-917B-49A5AADB6DB0}"/>
    <cellStyle name="Totalt 2 13 4 9" xfId="7940" xr:uid="{8F75670F-F788-4FE6-BF93-58552FF34DB7}"/>
    <cellStyle name="Totalt 2 13 5" xfId="4486" xr:uid="{D1F4F8F8-EE92-4F27-8EAB-0719A8E11232}"/>
    <cellStyle name="Totalt 2 13 5 2" xfId="4487" xr:uid="{7BFCC846-F7DF-4B36-B24B-902E1D440ED3}"/>
    <cellStyle name="Totalt 2 13 5 2 2" xfId="31828" xr:uid="{5E79414A-AF61-4C5A-9B84-4DF7F1CA1CF6}"/>
    <cellStyle name="Totalt 2 13 5 2 2 2" xfId="31829" xr:uid="{18050EFA-9266-41B0-A315-63CEDC37C621}"/>
    <cellStyle name="Totalt 2 13 5 2 3" xfId="31830" xr:uid="{7D72F6CD-1C17-4F7C-9F33-48108424B2BB}"/>
    <cellStyle name="Totalt 2 13 5 2 4" xfId="31827" xr:uid="{093BB816-5A9A-4A46-8D94-0C55D80D3108}"/>
    <cellStyle name="Totalt 2 13 5 3" xfId="31831" xr:uid="{DAD1BF1A-CD37-4AAC-A347-DE73836907AC}"/>
    <cellStyle name="Totalt 2 13 5 3 2" xfId="31832" xr:uid="{10DF7842-D5BA-459D-AB9F-B5CE549944D4}"/>
    <cellStyle name="Totalt 2 13 5 4" xfId="31833" xr:uid="{22E63521-EFBA-4195-AB1C-DCA136B590F0}"/>
    <cellStyle name="Totalt 2 13 5 4 2" xfId="31834" xr:uid="{747DE2EA-EC70-4B15-B2D4-E607B3DD6683}"/>
    <cellStyle name="Totalt 2 13 5 5" xfId="31835" xr:uid="{7BA922EB-C166-40B2-8B21-ABFA943F0DCE}"/>
    <cellStyle name="Totalt 2 13 5 5 2" xfId="31836" xr:uid="{555074C0-1E30-4CF9-BCA2-FB5F5BB82A63}"/>
    <cellStyle name="Totalt 2 13 5 6" xfId="31837" xr:uid="{1982CE2D-F453-4076-AA69-CFEE2262238B}"/>
    <cellStyle name="Totalt 2 13 5 7" xfId="31838" xr:uid="{3BA9A370-062D-4DDF-9F8A-0D29FC68006F}"/>
    <cellStyle name="Totalt 2 13 5 8" xfId="31839" xr:uid="{8330AB9C-CB78-4DA5-9552-CFC4B05D181E}"/>
    <cellStyle name="Totalt 2 13 5 9" xfId="7941" xr:uid="{953D43F6-1F98-462F-A5BA-01AF44ABF84D}"/>
    <cellStyle name="Totalt 2 13 6" xfId="4488" xr:uid="{6849FF4D-108D-4B37-958B-F319231C0028}"/>
    <cellStyle name="Totalt 2 13 6 2" xfId="4489" xr:uid="{9D977811-2D5D-4950-9679-794BEEA464BF}"/>
    <cellStyle name="Totalt 2 13 6 2 2" xfId="31841" xr:uid="{721CA690-D0E8-4E19-8CA8-905803093FC9}"/>
    <cellStyle name="Totalt 2 13 6 2 2 2" xfId="31842" xr:uid="{C0A06A45-9A6C-46A2-A580-CE9E4FBB91E7}"/>
    <cellStyle name="Totalt 2 13 6 2 3" xfId="31843" xr:uid="{431E5BBE-5020-418B-B9B2-4445E7D66FB8}"/>
    <cellStyle name="Totalt 2 13 6 2 4" xfId="31840" xr:uid="{10C64152-824A-43A2-92EE-1BF680485B74}"/>
    <cellStyle name="Totalt 2 13 6 3" xfId="31844" xr:uid="{23B504B2-6F52-4D62-8753-1297367857EE}"/>
    <cellStyle name="Totalt 2 13 6 3 2" xfId="31845" xr:uid="{6AC3551C-9182-4640-A8BF-D0CBEEA0A264}"/>
    <cellStyle name="Totalt 2 13 6 4" xfId="31846" xr:uid="{8E29CDD4-212C-4A6F-85C1-E787C01F0A52}"/>
    <cellStyle name="Totalt 2 13 6 4 2" xfId="31847" xr:uid="{3ADC229A-0B36-4F3B-82E6-6997C67AD8D2}"/>
    <cellStyle name="Totalt 2 13 6 5" xfId="31848" xr:uid="{B4E6E293-856F-4841-8162-AC58ECED3D18}"/>
    <cellStyle name="Totalt 2 13 6 5 2" xfId="31849" xr:uid="{C1A9CA9B-78CE-4420-A91B-15D5FC519ABF}"/>
    <cellStyle name="Totalt 2 13 6 6" xfId="31850" xr:uid="{4F44D1A3-49A2-4AE1-9980-939CAB5BD076}"/>
    <cellStyle name="Totalt 2 13 6 7" xfId="31851" xr:uid="{F4A0913B-4CC6-4B0A-9175-E8E2BC229AA5}"/>
    <cellStyle name="Totalt 2 13 6 8" xfId="31852" xr:uid="{6AD9039E-DF73-4952-BAD5-086784459D11}"/>
    <cellStyle name="Totalt 2 13 6 9" xfId="7942" xr:uid="{592F05E2-F3E4-4465-A652-AC72E851806E}"/>
    <cellStyle name="Totalt 2 13 7" xfId="4490" xr:uid="{F8A32B45-23EA-4DC0-A384-6277EC0EB0C7}"/>
    <cellStyle name="Totalt 2 13 7 2" xfId="4491" xr:uid="{B22CC928-4C0D-4818-BA9E-856A6E58C1C1}"/>
    <cellStyle name="Totalt 2 13 7 2 2" xfId="31854" xr:uid="{08F2152B-E2B7-48CB-AFD7-04D997C51161}"/>
    <cellStyle name="Totalt 2 13 7 2 2 2" xfId="31855" xr:uid="{84A15DA7-8D29-44EB-8B44-FC7EA7543F7E}"/>
    <cellStyle name="Totalt 2 13 7 2 3" xfId="31856" xr:uid="{CA066AE2-1FAD-4D9E-A102-6DDE7035B982}"/>
    <cellStyle name="Totalt 2 13 7 2 4" xfId="31853" xr:uid="{E7D73297-536B-4375-ACCB-49BAB230D84D}"/>
    <cellStyle name="Totalt 2 13 7 3" xfId="31857" xr:uid="{A2ABB6D8-D6AE-43D1-B215-A127862ABD87}"/>
    <cellStyle name="Totalt 2 13 7 3 2" xfId="31858" xr:uid="{600E0E8D-E233-4E44-BCE8-92346E15648A}"/>
    <cellStyle name="Totalt 2 13 7 4" xfId="31859" xr:uid="{D5929E89-DF2E-43EA-9867-A51117234572}"/>
    <cellStyle name="Totalt 2 13 7 4 2" xfId="31860" xr:uid="{170FF37A-5FD3-41E4-9D1B-57B292FFE6D6}"/>
    <cellStyle name="Totalt 2 13 7 5" xfId="31861" xr:uid="{42FBDAA4-25DB-4288-ADA6-6E0EEF1981CB}"/>
    <cellStyle name="Totalt 2 13 7 5 2" xfId="31862" xr:uid="{243C67D0-BE36-47CE-A7C1-B4B4E1AB3D57}"/>
    <cellStyle name="Totalt 2 13 7 6" xfId="31863" xr:uid="{CBEC50FC-6D7D-4E6B-9695-A0E9B9A98662}"/>
    <cellStyle name="Totalt 2 13 7 7" xfId="31864" xr:uid="{C60225DB-FE77-46EF-AB50-1ADFA24241DB}"/>
    <cellStyle name="Totalt 2 13 7 8" xfId="31865" xr:uid="{450E1856-79E2-40D2-A321-D0AF4B123CE4}"/>
    <cellStyle name="Totalt 2 13 7 9" xfId="7943" xr:uid="{7CAFA126-AE29-47EB-BBF8-2840F45A95EC}"/>
    <cellStyle name="Totalt 2 13 8" xfId="4492" xr:uid="{649A4C44-8D1F-4164-B559-421F5171F636}"/>
    <cellStyle name="Totalt 2 13 8 2" xfId="31867" xr:uid="{0321BE09-5990-4F6E-81E7-380E4E1EFD47}"/>
    <cellStyle name="Totalt 2 13 8 2 2" xfId="31868" xr:uid="{88C9C72B-2270-473D-8EA8-7BEBF657B0EE}"/>
    <cellStyle name="Totalt 2 13 8 2 2 2" xfId="31869" xr:uid="{0484F5EA-68E1-4D9D-B735-E143329D50B1}"/>
    <cellStyle name="Totalt 2 13 8 2 3" xfId="31870" xr:uid="{7C89DFE7-2153-4FE8-92A5-4906892D7658}"/>
    <cellStyle name="Totalt 2 13 8 3" xfId="31871" xr:uid="{6C69D688-EBCD-4909-9F32-3265BE622680}"/>
    <cellStyle name="Totalt 2 13 8 3 2" xfId="31872" xr:uid="{AF62A1FC-2CED-448D-9C00-F6E9F9651A39}"/>
    <cellStyle name="Totalt 2 13 8 4" xfId="31873" xr:uid="{E6054A0D-492F-4309-A018-B00DBF824313}"/>
    <cellStyle name="Totalt 2 13 8 5" xfId="31866" xr:uid="{20961953-0A27-4BB4-9737-D910495CBBCC}"/>
    <cellStyle name="Totalt 2 13 9" xfId="5519" xr:uid="{FB95D57A-1637-4BC6-AF48-5AC4778999A2}"/>
    <cellStyle name="Totalt 2 13 9 2" xfId="31875" xr:uid="{2CAA541B-5553-484F-A06D-C6B395A73831}"/>
    <cellStyle name="Totalt 2 13 9 2 2" xfId="31876" xr:uid="{0D5E23EE-DA96-4D97-8ED7-94497434D17A}"/>
    <cellStyle name="Totalt 2 13 9 3" xfId="31877" xr:uid="{ED381ABB-1CB9-42B4-9CAF-F979127E754B}"/>
    <cellStyle name="Totalt 2 13 9 4" xfId="31874" xr:uid="{C3F35907-8C48-4D26-BC42-425E173525A4}"/>
    <cellStyle name="Totalt 2 14" xfId="4493" xr:uid="{AA1A0908-1F4E-45BA-83AE-8B7214E7F3D7}"/>
    <cellStyle name="Totalt 2 14 10" xfId="5708" xr:uid="{FDA41AFD-7401-479F-82AB-9E809AD816A5}"/>
    <cellStyle name="Totalt 2 14 10 2" xfId="31879" xr:uid="{740CD710-DB96-4BEA-BB7F-85E978499469}"/>
    <cellStyle name="Totalt 2 14 10 2 2" xfId="31880" xr:uid="{ADD12FC4-A646-4C7E-BF86-D313D11E51CC}"/>
    <cellStyle name="Totalt 2 14 10 2 2 2" xfId="31881" xr:uid="{23C8F37E-1D42-4C33-A4FC-DD63F7956E9C}"/>
    <cellStyle name="Totalt 2 14 10 2 3" xfId="31882" xr:uid="{FADAB83B-0DC3-41FA-BAC7-13736DCB973F}"/>
    <cellStyle name="Totalt 2 14 10 3" xfId="31883" xr:uid="{95FA264B-631C-4347-AA93-5DCBAF23DA78}"/>
    <cellStyle name="Totalt 2 14 10 3 2" xfId="31884" xr:uid="{B78765EE-B778-4A33-8911-6AAA6A749CD6}"/>
    <cellStyle name="Totalt 2 14 10 4" xfId="31885" xr:uid="{CE080C8A-BEE5-4859-9C8B-F8FC6C67159C}"/>
    <cellStyle name="Totalt 2 14 10 5" xfId="31878" xr:uid="{73802071-3CB2-413E-A3D2-1D375909CD50}"/>
    <cellStyle name="Totalt 2 14 11" xfId="6097" xr:uid="{66D82F42-F850-4170-B679-5DB820FFB228}"/>
    <cellStyle name="Totalt 2 14 11 2" xfId="31887" xr:uid="{41EDDFD3-7C7C-4B4A-8439-8389B593B8E5}"/>
    <cellStyle name="Totalt 2 14 11 3" xfId="31886" xr:uid="{D484FB20-4B9B-403F-98BB-94A365AEE128}"/>
    <cellStyle name="Totalt 2 14 12" xfId="6272" xr:uid="{A5098F4B-771F-42CE-9167-C0D28B1F4265}"/>
    <cellStyle name="Totalt 2 14 12 2" xfId="31889" xr:uid="{312241BE-A66D-4D2F-9D6C-099482C12133}"/>
    <cellStyle name="Totalt 2 14 12 3" xfId="31888" xr:uid="{83957FCF-20D8-4717-9AA5-1423B7399615}"/>
    <cellStyle name="Totalt 2 14 13" xfId="31890" xr:uid="{1EBB1B84-29B4-4BD4-A30F-7FCC7757F767}"/>
    <cellStyle name="Totalt 2 14 13 2" xfId="31891" xr:uid="{92316AB2-0598-4ABD-8C07-B1B261CF29C5}"/>
    <cellStyle name="Totalt 2 14 14" xfId="31892" xr:uid="{1D5A1B88-F4F9-4AC1-9F58-F03964196F05}"/>
    <cellStyle name="Totalt 2 14 15" xfId="31893" xr:uid="{2151CD91-6A8E-421A-A03F-E0F1AE87E5F7}"/>
    <cellStyle name="Totalt 2 14 16" xfId="31894" xr:uid="{8AD0887B-AB32-4947-8E9A-9C7734485DF1}"/>
    <cellStyle name="Totalt 2 14 2" xfId="4494" xr:uid="{B62C672C-9FA8-4C04-8171-9522246797F9}"/>
    <cellStyle name="Totalt 2 14 2 2" xfId="4495" xr:uid="{F1F301C0-6FFE-4E66-9C87-76E781C7DC9F}"/>
    <cellStyle name="Totalt 2 14 2 2 2" xfId="31896" xr:uid="{F2DD9CAF-7B57-48DB-9D30-E5E55A446A67}"/>
    <cellStyle name="Totalt 2 14 2 2 2 2" xfId="31897" xr:uid="{B9BF03D1-AB84-44E0-B04D-F018292278B1}"/>
    <cellStyle name="Totalt 2 14 2 2 3" xfId="31898" xr:uid="{7A1FBCB5-2184-46DB-A570-7F4B621F6CD8}"/>
    <cellStyle name="Totalt 2 14 2 2 4" xfId="31895" xr:uid="{36C0A3C2-B468-48C0-9AB8-C902B173DCED}"/>
    <cellStyle name="Totalt 2 14 2 3" xfId="31899" xr:uid="{4DE861EB-5685-48E0-A9F2-0055CDBA8315}"/>
    <cellStyle name="Totalt 2 14 2 3 2" xfId="31900" xr:uid="{6365CB0B-D033-4EDE-80DE-859261691298}"/>
    <cellStyle name="Totalt 2 14 2 4" xfId="31901" xr:uid="{5981E2F8-6D72-47AB-839A-61BDCB47A48A}"/>
    <cellStyle name="Totalt 2 14 2 4 2" xfId="31902" xr:uid="{9798B94F-CA6A-4229-93AB-AC9A39A26B80}"/>
    <cellStyle name="Totalt 2 14 2 5" xfId="31903" xr:uid="{0D71AE45-74F6-42B8-9E92-880A41AE0E0F}"/>
    <cellStyle name="Totalt 2 14 2 5 2" xfId="31904" xr:uid="{D9E8DC95-CA4F-48BE-9D98-9BBE911BAD40}"/>
    <cellStyle name="Totalt 2 14 2 6" xfId="31905" xr:uid="{09BA63E5-AA5E-463C-82F6-8AF17B662D11}"/>
    <cellStyle name="Totalt 2 14 2 7" xfId="31906" xr:uid="{52E755A0-C522-4E05-A241-D006CC539112}"/>
    <cellStyle name="Totalt 2 14 2 8" xfId="31907" xr:uid="{67B22974-87CC-4123-BD31-1D7A14FBBE86}"/>
    <cellStyle name="Totalt 2 14 2 9" xfId="7944" xr:uid="{EC743751-D5B0-489E-BC19-98DC5610329E}"/>
    <cellStyle name="Totalt 2 14 3" xfId="4496" xr:uid="{68CE4670-F851-4925-9D08-AC072FA5FE04}"/>
    <cellStyle name="Totalt 2 14 3 2" xfId="4497" xr:uid="{493570ED-5444-4B39-8247-2AD8BC979555}"/>
    <cellStyle name="Totalt 2 14 3 2 2" xfId="31909" xr:uid="{8078ADE1-6E65-4A9C-A391-00F25DCA4A89}"/>
    <cellStyle name="Totalt 2 14 3 2 2 2" xfId="31910" xr:uid="{6E344025-3F58-4D77-9DD5-275B05987B04}"/>
    <cellStyle name="Totalt 2 14 3 2 3" xfId="31911" xr:uid="{B5B4ED27-AA93-49D5-A504-7912B5E07499}"/>
    <cellStyle name="Totalt 2 14 3 2 4" xfId="31908" xr:uid="{82C0F08F-14D0-4B9A-BFCC-06D9C15E33A9}"/>
    <cellStyle name="Totalt 2 14 3 3" xfId="31912" xr:uid="{F4B47F8B-85C2-4468-AE63-8E8ECE6ACFF3}"/>
    <cellStyle name="Totalt 2 14 3 3 2" xfId="31913" xr:uid="{54C724C9-BF23-4413-8E67-8EA47A8A2E5D}"/>
    <cellStyle name="Totalt 2 14 3 4" xfId="31914" xr:uid="{A34D631E-AD97-450F-9607-17C40482D51D}"/>
    <cellStyle name="Totalt 2 14 3 4 2" xfId="31915" xr:uid="{977841F4-A7BD-47E6-9687-01330A53BA4F}"/>
    <cellStyle name="Totalt 2 14 3 5" xfId="31916" xr:uid="{E2AF5D9B-A22E-404F-9BAD-FB79F9E2857A}"/>
    <cellStyle name="Totalt 2 14 3 5 2" xfId="31917" xr:uid="{37C1560C-1301-49DE-AB94-5373FE68B9D4}"/>
    <cellStyle name="Totalt 2 14 3 6" xfId="31918" xr:uid="{080971DC-52CF-419C-A685-AC417F12641A}"/>
    <cellStyle name="Totalt 2 14 3 7" xfId="31919" xr:uid="{6B5263A2-A06A-4EE4-87B1-6564E760E59D}"/>
    <cellStyle name="Totalt 2 14 3 8" xfId="31920" xr:uid="{BA7E153F-D3E5-40C9-BA3E-5F828BEFE726}"/>
    <cellStyle name="Totalt 2 14 3 9" xfId="7945" xr:uid="{BE8B4CF6-2688-4EA9-8A38-ED3CDDFA8D1D}"/>
    <cellStyle name="Totalt 2 14 4" xfId="4498" xr:uid="{1884B1C1-6567-4CB6-935B-79ED956A9644}"/>
    <cellStyle name="Totalt 2 14 4 2" xfId="4499" xr:uid="{3402981D-180C-4367-A6E7-0B71740B2B11}"/>
    <cellStyle name="Totalt 2 14 4 2 2" xfId="31922" xr:uid="{1F5826A1-E8A6-4F35-90F3-1B06A15219C2}"/>
    <cellStyle name="Totalt 2 14 4 2 2 2" xfId="31923" xr:uid="{D6F69C3D-DC6F-4816-9CC9-5896ADCDA748}"/>
    <cellStyle name="Totalt 2 14 4 2 3" xfId="31924" xr:uid="{312FC927-71AE-4AFF-8706-603B60E0A098}"/>
    <cellStyle name="Totalt 2 14 4 2 4" xfId="31921" xr:uid="{96AD4DA6-233F-4B03-938E-33C7E01A55A6}"/>
    <cellStyle name="Totalt 2 14 4 3" xfId="31925" xr:uid="{D933AB72-98E1-4434-B609-AB43D40AC94C}"/>
    <cellStyle name="Totalt 2 14 4 3 2" xfId="31926" xr:uid="{C1A1AA49-DC55-4DBC-B3EE-1C0BE5A28A42}"/>
    <cellStyle name="Totalt 2 14 4 4" xfId="31927" xr:uid="{D6610652-BD8E-4210-ABA2-B9C27318205F}"/>
    <cellStyle name="Totalt 2 14 4 4 2" xfId="31928" xr:uid="{42E7A2A3-E03D-4AAC-B5F9-75F3E8DD8BAB}"/>
    <cellStyle name="Totalt 2 14 4 5" xfId="31929" xr:uid="{6D3F1A5F-731C-4ECC-8C04-D20FBE692346}"/>
    <cellStyle name="Totalt 2 14 4 5 2" xfId="31930" xr:uid="{D28E886E-C2A5-4B55-8C5D-F4B528544651}"/>
    <cellStyle name="Totalt 2 14 4 6" xfId="31931" xr:uid="{99C82C77-B5B2-4887-AEE7-EDF5131F00B2}"/>
    <cellStyle name="Totalt 2 14 4 7" xfId="31932" xr:uid="{ECEF54BB-A54D-416E-9D4E-4DE126ACF4DF}"/>
    <cellStyle name="Totalt 2 14 4 8" xfId="31933" xr:uid="{9C4484AC-BD4A-46BD-A85F-8350C3BBA7E6}"/>
    <cellStyle name="Totalt 2 14 4 9" xfId="7946" xr:uid="{9EA21680-B620-4488-9DE4-713B1E3D1966}"/>
    <cellStyle name="Totalt 2 14 5" xfId="4500" xr:uid="{0B454B63-26AB-47E0-A9C4-629890E573DD}"/>
    <cellStyle name="Totalt 2 14 5 2" xfId="4501" xr:uid="{10DE81A6-7C1F-4FE5-83EA-6ACE2B784049}"/>
    <cellStyle name="Totalt 2 14 5 2 2" xfId="31935" xr:uid="{AE2F0425-AA2F-42E0-8A4F-3E6277143ECE}"/>
    <cellStyle name="Totalt 2 14 5 2 2 2" xfId="31936" xr:uid="{ACEE22E7-4DBB-4E29-82DF-AF92D977CBCA}"/>
    <cellStyle name="Totalt 2 14 5 2 3" xfId="31937" xr:uid="{2955714B-294B-4433-8FD8-93D24D59CD74}"/>
    <cellStyle name="Totalt 2 14 5 2 4" xfId="31934" xr:uid="{E88C5D92-1781-45BA-8E46-9D74589A4B96}"/>
    <cellStyle name="Totalt 2 14 5 3" xfId="31938" xr:uid="{D72AE3B0-1E4C-4F69-869B-A78BD208B5B4}"/>
    <cellStyle name="Totalt 2 14 5 3 2" xfId="31939" xr:uid="{515A4309-9B94-4E2C-A865-11B051618142}"/>
    <cellStyle name="Totalt 2 14 5 4" xfId="31940" xr:uid="{93F1E0E0-EB71-4AF7-8435-3F6347DFE498}"/>
    <cellStyle name="Totalt 2 14 5 4 2" xfId="31941" xr:uid="{420BF53D-8EBD-41D8-813F-C87F9F2B89BE}"/>
    <cellStyle name="Totalt 2 14 5 5" xfId="31942" xr:uid="{FAFA0032-64F4-44D0-A755-6107F4EB8A9B}"/>
    <cellStyle name="Totalt 2 14 5 5 2" xfId="31943" xr:uid="{8DA8A412-D3A8-4051-BF6A-71CAD01C910D}"/>
    <cellStyle name="Totalt 2 14 5 6" xfId="31944" xr:uid="{08661729-AEA6-4022-9F3B-54A7552F350D}"/>
    <cellStyle name="Totalt 2 14 5 7" xfId="31945" xr:uid="{97CFCE3C-7ABE-4EA3-906B-2B352BB2533B}"/>
    <cellStyle name="Totalt 2 14 5 8" xfId="31946" xr:uid="{9B6D7EB5-3F59-458F-A096-DF885F570618}"/>
    <cellStyle name="Totalt 2 14 5 9" xfId="7947" xr:uid="{CECE3471-3E0B-41A5-A0CB-4104085ADFB4}"/>
    <cellStyle name="Totalt 2 14 6" xfId="4502" xr:uid="{C6E8D3CD-296B-4A9C-802D-7E1069274B3F}"/>
    <cellStyle name="Totalt 2 14 6 2" xfId="4503" xr:uid="{B5AC1198-A716-4F6E-839D-053F3FC80E53}"/>
    <cellStyle name="Totalt 2 14 6 2 2" xfId="31948" xr:uid="{162691B6-252A-4E43-A385-8A9160B73715}"/>
    <cellStyle name="Totalt 2 14 6 2 2 2" xfId="31949" xr:uid="{037A6323-E755-47C5-83B0-334BD3901538}"/>
    <cellStyle name="Totalt 2 14 6 2 3" xfId="31950" xr:uid="{3410EE02-0FE6-455A-BBBA-955714A1904F}"/>
    <cellStyle name="Totalt 2 14 6 2 4" xfId="31947" xr:uid="{8A28B581-EE7D-4BF3-8EDA-290D07A3CA68}"/>
    <cellStyle name="Totalt 2 14 6 3" xfId="31951" xr:uid="{84E7ADAE-A890-4EDF-B82D-4DE236266051}"/>
    <cellStyle name="Totalt 2 14 6 3 2" xfId="31952" xr:uid="{7EEF62CA-233E-4863-A6F6-D02FFA0DD781}"/>
    <cellStyle name="Totalt 2 14 6 4" xfId="31953" xr:uid="{C98B5B33-A496-4250-B088-393AD28A0764}"/>
    <cellStyle name="Totalt 2 14 6 4 2" xfId="31954" xr:uid="{99226AB6-7F82-4CBC-9925-F61EE6A5FF99}"/>
    <cellStyle name="Totalt 2 14 6 5" xfId="31955" xr:uid="{53F70164-85D4-4C7C-8B72-68FC8605986A}"/>
    <cellStyle name="Totalt 2 14 6 5 2" xfId="31956" xr:uid="{2E73A98F-7E91-4F2D-8D56-D1CB6288BA70}"/>
    <cellStyle name="Totalt 2 14 6 6" xfId="31957" xr:uid="{099CB17D-ED44-4D66-B6B3-B483BFAD4FE9}"/>
    <cellStyle name="Totalt 2 14 6 7" xfId="31958" xr:uid="{99998753-EF7E-4389-97D4-3E37BE3228B7}"/>
    <cellStyle name="Totalt 2 14 6 8" xfId="31959" xr:uid="{3C35AB23-9C49-4138-A4F1-CB60128DE0FE}"/>
    <cellStyle name="Totalt 2 14 6 9" xfId="7948" xr:uid="{DF072AB7-01F9-4FBE-94A3-921EFD37CDDA}"/>
    <cellStyle name="Totalt 2 14 7" xfId="4504" xr:uid="{AC6092BC-FCF6-4EF1-B8EF-B22763CAFF4F}"/>
    <cellStyle name="Totalt 2 14 7 2" xfId="4505" xr:uid="{A29200B0-DD27-40A1-800A-90F731689A6E}"/>
    <cellStyle name="Totalt 2 14 7 2 2" xfId="31961" xr:uid="{DB68B3B2-401B-4557-BCEA-C214E18AE2AC}"/>
    <cellStyle name="Totalt 2 14 7 2 2 2" xfId="31962" xr:uid="{1FFF278C-2ACA-431E-A638-711D18E0D86F}"/>
    <cellStyle name="Totalt 2 14 7 2 3" xfId="31963" xr:uid="{93916A60-6D08-49D4-BF81-D05BCD5CA3D5}"/>
    <cellStyle name="Totalt 2 14 7 2 4" xfId="31960" xr:uid="{E1140CA0-CA26-4DC8-8712-1DAD760A7484}"/>
    <cellStyle name="Totalt 2 14 7 3" xfId="31964" xr:uid="{16AC7A0A-CDBB-44D9-897A-AA11B3E812D2}"/>
    <cellStyle name="Totalt 2 14 7 3 2" xfId="31965" xr:uid="{428E6346-49D8-40F3-931B-13172AAB2F29}"/>
    <cellStyle name="Totalt 2 14 7 4" xfId="31966" xr:uid="{807E2D55-E503-4D01-8154-C85598F2468A}"/>
    <cellStyle name="Totalt 2 14 7 4 2" xfId="31967" xr:uid="{8E38EE6D-3C07-42EF-AB24-2353591B0543}"/>
    <cellStyle name="Totalt 2 14 7 5" xfId="31968" xr:uid="{534291DA-F4F8-4263-8AB8-A3988BA0A1D7}"/>
    <cellStyle name="Totalt 2 14 7 5 2" xfId="31969" xr:uid="{8CFB5969-DFA3-4853-A529-7D150B961F1E}"/>
    <cellStyle name="Totalt 2 14 7 6" xfId="31970" xr:uid="{DC3C9D1F-3325-4A13-9F83-85BF5D1A2287}"/>
    <cellStyle name="Totalt 2 14 7 7" xfId="31971" xr:uid="{33B49CCF-5615-48EB-87BC-FB5F973654B0}"/>
    <cellStyle name="Totalt 2 14 7 8" xfId="31972" xr:uid="{FFEF626E-A581-446D-B368-46C4FF2EE51C}"/>
    <cellStyle name="Totalt 2 14 7 9" xfId="7949" xr:uid="{B5EC5E8D-00DD-4418-86A5-5839F4B42023}"/>
    <cellStyle name="Totalt 2 14 8" xfId="4506" xr:uid="{E8968FCB-3D0D-4302-8D31-90A4A2A1BA9E}"/>
    <cellStyle name="Totalt 2 14 8 2" xfId="31974" xr:uid="{5079E547-9E70-4EFB-8F07-A00B827E028F}"/>
    <cellStyle name="Totalt 2 14 8 2 2" xfId="31975" xr:uid="{1E8C9404-36F8-4329-8377-6022E645D087}"/>
    <cellStyle name="Totalt 2 14 8 2 2 2" xfId="31976" xr:uid="{3FBD8651-3FC5-4794-9893-6BD877F8487D}"/>
    <cellStyle name="Totalt 2 14 8 2 3" xfId="31977" xr:uid="{2078832F-8F52-44FE-8D97-D542494F2422}"/>
    <cellStyle name="Totalt 2 14 8 3" xfId="31978" xr:uid="{6B10D7EA-479B-45A8-A3CE-91FFB33E9D1E}"/>
    <cellStyle name="Totalt 2 14 8 3 2" xfId="31979" xr:uid="{76A27C8E-CF4E-48EF-894F-CD2E3892423A}"/>
    <cellStyle name="Totalt 2 14 8 4" xfId="31980" xr:uid="{53FE4BF5-902E-45EA-BD35-95DC6F0C519E}"/>
    <cellStyle name="Totalt 2 14 8 5" xfId="31973" xr:uid="{CE0C338A-577E-45A3-B708-754B1FD68B15}"/>
    <cellStyle name="Totalt 2 14 9" xfId="5520" xr:uid="{C91C27E0-2C7B-4AC1-9062-633317598A52}"/>
    <cellStyle name="Totalt 2 14 9 2" xfId="31982" xr:uid="{7452D5D9-6C17-4259-B74C-AFDBFD359BBF}"/>
    <cellStyle name="Totalt 2 14 9 2 2" xfId="31983" xr:uid="{35BCACB9-3296-457A-9629-76804D70290C}"/>
    <cellStyle name="Totalt 2 14 9 3" xfId="31984" xr:uid="{8DBCC168-4A4F-49C2-B119-82CEF0F4FAEC}"/>
    <cellStyle name="Totalt 2 14 9 4" xfId="31981" xr:uid="{0459C913-3FAA-4B2A-8834-D0AF9A9EFCB4}"/>
    <cellStyle name="Totalt 2 15" xfId="4507" xr:uid="{5E712723-53F0-420B-8EDF-BA01B64E689B}"/>
    <cellStyle name="Totalt 2 15 10" xfId="5709" xr:uid="{4948E0E1-C1CB-4A2D-9FF0-7587FBFC3AA8}"/>
    <cellStyle name="Totalt 2 15 10 2" xfId="31986" xr:uid="{AFB2316F-3320-42B6-B06F-6F7321A0688E}"/>
    <cellStyle name="Totalt 2 15 10 2 2" xfId="31987" xr:uid="{EADB835C-D135-443A-8C03-17A4167A2C4B}"/>
    <cellStyle name="Totalt 2 15 10 2 2 2" xfId="31988" xr:uid="{7ED8AA59-4149-4799-B797-A0AEAC734293}"/>
    <cellStyle name="Totalt 2 15 10 2 3" xfId="31989" xr:uid="{6538390C-40C7-445C-8D42-5D30D7B4E727}"/>
    <cellStyle name="Totalt 2 15 10 3" xfId="31990" xr:uid="{57D94120-B296-4D91-9C2A-F1C952392E3B}"/>
    <cellStyle name="Totalt 2 15 10 3 2" xfId="31991" xr:uid="{7B38A9B1-879F-4329-8D36-142EA7019595}"/>
    <cellStyle name="Totalt 2 15 10 4" xfId="31992" xr:uid="{627B8724-E18D-432A-A512-509E51804F80}"/>
    <cellStyle name="Totalt 2 15 10 5" xfId="31985" xr:uid="{B2EC9DFF-F265-45D3-BFE6-E69F586D2C54}"/>
    <cellStyle name="Totalt 2 15 11" xfId="6098" xr:uid="{E3405AC3-B301-49D3-884B-2B3179EE81EE}"/>
    <cellStyle name="Totalt 2 15 11 2" xfId="31994" xr:uid="{8EA7E862-4544-425C-975A-07A9B5297D8C}"/>
    <cellStyle name="Totalt 2 15 11 3" xfId="31993" xr:uid="{CB08675B-B5B1-4A38-9061-1672E0AA503C}"/>
    <cellStyle name="Totalt 2 15 12" xfId="6273" xr:uid="{B7A352D3-C2F3-4AAE-B71C-06C41E3E2916}"/>
    <cellStyle name="Totalt 2 15 12 2" xfId="31996" xr:uid="{EF33658C-34E7-4C48-AF0A-723F78BAEBB0}"/>
    <cellStyle name="Totalt 2 15 12 3" xfId="31995" xr:uid="{F3103F4A-2A0F-4BFD-A3A2-BBFB1529358F}"/>
    <cellStyle name="Totalt 2 15 13" xfId="31997" xr:uid="{867E059B-21A4-460C-AB7D-4353F6AC0E38}"/>
    <cellStyle name="Totalt 2 15 13 2" xfId="31998" xr:uid="{A97623B1-89EF-47F7-9E27-9D351E147E88}"/>
    <cellStyle name="Totalt 2 15 14" xfId="31999" xr:uid="{1605244A-6317-4B1D-89AE-F6D9DEC7CBB5}"/>
    <cellStyle name="Totalt 2 15 15" xfId="32000" xr:uid="{5C6B5725-1A4D-4033-8261-32E1337B2C19}"/>
    <cellStyle name="Totalt 2 15 16" xfId="32001" xr:uid="{5BF05628-F4B6-425B-A535-9CA63FA18F87}"/>
    <cellStyle name="Totalt 2 15 2" xfId="4508" xr:uid="{AA31B408-8310-412E-AE47-A092AA03D885}"/>
    <cellStyle name="Totalt 2 15 2 2" xfId="4509" xr:uid="{DEEDBAA5-C59C-4116-8595-8D301E7855A1}"/>
    <cellStyle name="Totalt 2 15 2 2 2" xfId="32003" xr:uid="{65616AC7-B975-4404-85D6-30F44AA50910}"/>
    <cellStyle name="Totalt 2 15 2 2 2 2" xfId="32004" xr:uid="{498886C6-6EFA-46AD-9878-09EE471DE7B0}"/>
    <cellStyle name="Totalt 2 15 2 2 3" xfId="32005" xr:uid="{91219236-9813-4BEA-9219-3617127B99F6}"/>
    <cellStyle name="Totalt 2 15 2 2 4" xfId="32002" xr:uid="{C9DE13D2-4CA4-48E2-883F-8151ABB955E6}"/>
    <cellStyle name="Totalt 2 15 2 3" xfId="32006" xr:uid="{34FEBD13-9D7C-4A4D-ADDB-1B71ADBEB6BD}"/>
    <cellStyle name="Totalt 2 15 2 3 2" xfId="32007" xr:uid="{4CF6187F-560B-4935-8436-D803FC6B0D59}"/>
    <cellStyle name="Totalt 2 15 2 4" xfId="32008" xr:uid="{2AFCDE72-59EF-4305-86A0-9D44A625F825}"/>
    <cellStyle name="Totalt 2 15 2 4 2" xfId="32009" xr:uid="{0C5E852B-7594-4435-9C65-44B17A66AF27}"/>
    <cellStyle name="Totalt 2 15 2 5" xfId="32010" xr:uid="{65476944-04AE-4A8E-9CEC-9F9B9E737286}"/>
    <cellStyle name="Totalt 2 15 2 5 2" xfId="32011" xr:uid="{01CEBDD5-C9D3-41FD-9D34-BB7381469ADB}"/>
    <cellStyle name="Totalt 2 15 2 6" xfId="32012" xr:uid="{EC473665-01FD-4ADC-81BE-4A5284D9996D}"/>
    <cellStyle name="Totalt 2 15 2 7" xfId="32013" xr:uid="{5534C34F-4196-4B6A-A9EB-CADE1B190FEB}"/>
    <cellStyle name="Totalt 2 15 2 8" xfId="32014" xr:uid="{BA21124F-81C7-4CCA-8B7B-036B06BC586F}"/>
    <cellStyle name="Totalt 2 15 2 9" xfId="7950" xr:uid="{671E60D6-AB7B-4E08-84F0-D10EFE08302C}"/>
    <cellStyle name="Totalt 2 15 3" xfId="4510" xr:uid="{46B2DB1F-1136-482A-B8E7-48DE91E93AF2}"/>
    <cellStyle name="Totalt 2 15 3 2" xfId="4511" xr:uid="{0C744981-ED08-4E7C-9DF8-FE515F1D5E43}"/>
    <cellStyle name="Totalt 2 15 3 2 2" xfId="32016" xr:uid="{7BC3EA97-0C94-4AB3-AD69-03D355F784BD}"/>
    <cellStyle name="Totalt 2 15 3 2 2 2" xfId="32017" xr:uid="{806FA780-6F13-4D58-9B51-3D610BEC23E0}"/>
    <cellStyle name="Totalt 2 15 3 2 3" xfId="32018" xr:uid="{FCAF9013-F7D3-43DD-A46A-C86E2B441997}"/>
    <cellStyle name="Totalt 2 15 3 2 4" xfId="32015" xr:uid="{D62C9F1D-8A4D-4ED8-B887-5848CBB7D13B}"/>
    <cellStyle name="Totalt 2 15 3 3" xfId="32019" xr:uid="{FFC0E44A-8A8C-45D0-A92C-31A7B49AE4EB}"/>
    <cellStyle name="Totalt 2 15 3 3 2" xfId="32020" xr:uid="{CD59D317-31AB-4AB3-9C7B-5A01B87A0F4F}"/>
    <cellStyle name="Totalt 2 15 3 4" xfId="32021" xr:uid="{2A865CBF-1E98-48E2-9BC4-FAF3909F18A6}"/>
    <cellStyle name="Totalt 2 15 3 4 2" xfId="32022" xr:uid="{529E605E-308C-4214-A80E-A3187B1BB9B4}"/>
    <cellStyle name="Totalt 2 15 3 5" xfId="32023" xr:uid="{BFAB5585-9513-49BA-A7E6-FD9B66D7570C}"/>
    <cellStyle name="Totalt 2 15 3 5 2" xfId="32024" xr:uid="{97552B6A-8841-48E0-8404-104F6275581C}"/>
    <cellStyle name="Totalt 2 15 3 6" xfId="32025" xr:uid="{5677D5A0-B2CB-4982-8049-862161DD80FB}"/>
    <cellStyle name="Totalt 2 15 3 7" xfId="32026" xr:uid="{D0E45738-7DB5-41C5-9E13-46D455831D04}"/>
    <cellStyle name="Totalt 2 15 3 8" xfId="32027" xr:uid="{D23C9007-8CB2-4B5C-9D28-5F0FFB3C8FA7}"/>
    <cellStyle name="Totalt 2 15 3 9" xfId="7951" xr:uid="{EF134C35-E719-4B13-B9CA-17E51975A0D9}"/>
    <cellStyle name="Totalt 2 15 4" xfId="4512" xr:uid="{274EB30D-55E7-4443-A398-A6DCF62EDE5D}"/>
    <cellStyle name="Totalt 2 15 4 2" xfId="4513" xr:uid="{A512297B-A86D-44F6-AAA7-EAC5EABAED7C}"/>
    <cellStyle name="Totalt 2 15 4 2 2" xfId="32029" xr:uid="{FCA79B2C-FDD8-4F80-92D5-A44A01F43CCF}"/>
    <cellStyle name="Totalt 2 15 4 2 2 2" xfId="32030" xr:uid="{42832A3E-2596-4742-B11F-BFA1D3498ADC}"/>
    <cellStyle name="Totalt 2 15 4 2 3" xfId="32031" xr:uid="{8D1D593B-C243-44AB-836A-BDB8DA6FEED1}"/>
    <cellStyle name="Totalt 2 15 4 2 4" xfId="32028" xr:uid="{B5CFBD55-FB5E-4002-B65F-5F8E0CDBCF0C}"/>
    <cellStyle name="Totalt 2 15 4 3" xfId="32032" xr:uid="{0DE9F429-2B24-4CDC-8338-9BBD3C45A570}"/>
    <cellStyle name="Totalt 2 15 4 3 2" xfId="32033" xr:uid="{B36B5D1B-B9DF-4C08-9478-FF2BF60CA791}"/>
    <cellStyle name="Totalt 2 15 4 4" xfId="32034" xr:uid="{6745BF4F-F1CF-4454-9DFD-C7B777626567}"/>
    <cellStyle name="Totalt 2 15 4 4 2" xfId="32035" xr:uid="{082FC8DD-B464-44D8-B395-5E746CB96006}"/>
    <cellStyle name="Totalt 2 15 4 5" xfId="32036" xr:uid="{95B57832-7FE1-4D98-B101-0508ED45ADC2}"/>
    <cellStyle name="Totalt 2 15 4 5 2" xfId="32037" xr:uid="{6208D84A-CC12-484F-9198-3554B32C8FA1}"/>
    <cellStyle name="Totalt 2 15 4 6" xfId="32038" xr:uid="{04BD5C7B-29C3-4ADD-849C-D016E00CE859}"/>
    <cellStyle name="Totalt 2 15 4 7" xfId="32039" xr:uid="{8E2E9507-7DFA-454A-961D-18F9CC33BC99}"/>
    <cellStyle name="Totalt 2 15 4 8" xfId="32040" xr:uid="{8D34271F-762D-4D34-94BF-2219EB1D0743}"/>
    <cellStyle name="Totalt 2 15 4 9" xfId="7952" xr:uid="{C0E4F0E8-B813-4314-92D1-EFB2FA7C14A2}"/>
    <cellStyle name="Totalt 2 15 5" xfId="4514" xr:uid="{8DBC5FC6-B490-4547-98DF-CAD8D3E60E0F}"/>
    <cellStyle name="Totalt 2 15 5 2" xfId="4515" xr:uid="{1BE5D657-E9F4-430B-ADCA-8570B1A93503}"/>
    <cellStyle name="Totalt 2 15 5 2 2" xfId="32042" xr:uid="{78AAE4F7-05F1-427F-BD8B-59DAC127C28F}"/>
    <cellStyle name="Totalt 2 15 5 2 2 2" xfId="32043" xr:uid="{5BC7C1EA-CFBA-4EB3-B3B7-D184ABE11BD6}"/>
    <cellStyle name="Totalt 2 15 5 2 3" xfId="32044" xr:uid="{09C08911-7829-4EE7-A27B-920F0BFA9746}"/>
    <cellStyle name="Totalt 2 15 5 2 4" xfId="32041" xr:uid="{9641307F-4F12-4B08-B31E-07FFC2B2498C}"/>
    <cellStyle name="Totalt 2 15 5 3" xfId="32045" xr:uid="{FDE7D717-C2C3-45C3-94CF-A01B992A5DA1}"/>
    <cellStyle name="Totalt 2 15 5 3 2" xfId="32046" xr:uid="{93719CE8-99E7-4ABC-B08C-E86091DF774E}"/>
    <cellStyle name="Totalt 2 15 5 4" xfId="32047" xr:uid="{4D4C3970-4088-42AD-86A6-C1A609416BF0}"/>
    <cellStyle name="Totalt 2 15 5 4 2" xfId="32048" xr:uid="{FAFA0358-7659-4D51-9021-389BF3CE841F}"/>
    <cellStyle name="Totalt 2 15 5 5" xfId="32049" xr:uid="{A44B355D-4041-487E-8774-37CCADB43328}"/>
    <cellStyle name="Totalt 2 15 5 5 2" xfId="32050" xr:uid="{6A26F9D0-AF7E-4450-B86D-06D9C9DBA905}"/>
    <cellStyle name="Totalt 2 15 5 6" xfId="32051" xr:uid="{E355DE74-BAC5-44D2-939B-29E629578BE5}"/>
    <cellStyle name="Totalt 2 15 5 7" xfId="32052" xr:uid="{85359290-561A-47D6-B3A3-ABD93B84F888}"/>
    <cellStyle name="Totalt 2 15 5 8" xfId="32053" xr:uid="{E7DFA8EF-8321-4A2E-9C0F-81D25B2D518A}"/>
    <cellStyle name="Totalt 2 15 5 9" xfId="7953" xr:uid="{F50A3A8A-945A-4B15-B68D-11BD70EB8D51}"/>
    <cellStyle name="Totalt 2 15 6" xfId="4516" xr:uid="{6ECFEADF-BCBF-46A9-90DA-C196546BD91C}"/>
    <cellStyle name="Totalt 2 15 6 2" xfId="4517" xr:uid="{0341C393-D281-49E1-8B77-BFAB820ED9F4}"/>
    <cellStyle name="Totalt 2 15 6 2 2" xfId="32055" xr:uid="{5803900F-8303-4AAF-B565-ECF8B23074FD}"/>
    <cellStyle name="Totalt 2 15 6 2 2 2" xfId="32056" xr:uid="{BE7A3133-7718-4B4E-817B-5126AF21D73B}"/>
    <cellStyle name="Totalt 2 15 6 2 3" xfId="32057" xr:uid="{1F82913A-0015-4428-9F0B-5D4CF8A618F8}"/>
    <cellStyle name="Totalt 2 15 6 2 4" xfId="32054" xr:uid="{1F59E117-BCC4-45D2-9031-FDDAAEF92EB4}"/>
    <cellStyle name="Totalt 2 15 6 3" xfId="32058" xr:uid="{04FD47A7-2D0F-4211-B5C0-22EC1861A658}"/>
    <cellStyle name="Totalt 2 15 6 3 2" xfId="32059" xr:uid="{B23DA52F-F198-4CF5-8C12-9BC21B128ECB}"/>
    <cellStyle name="Totalt 2 15 6 4" xfId="32060" xr:uid="{75794F71-349E-45AB-9210-68EE1626DBDD}"/>
    <cellStyle name="Totalt 2 15 6 4 2" xfId="32061" xr:uid="{A8E04B09-EE33-4FCF-A9DA-2DDBF37EB6D0}"/>
    <cellStyle name="Totalt 2 15 6 5" xfId="32062" xr:uid="{567820FE-0200-40D0-89BD-9AAB8AA82107}"/>
    <cellStyle name="Totalt 2 15 6 5 2" xfId="32063" xr:uid="{1DD6E09E-D101-4851-87EA-00B06B74CB7F}"/>
    <cellStyle name="Totalt 2 15 6 6" xfId="32064" xr:uid="{66E9B73D-E2EC-4D58-ADDE-68073A6F9789}"/>
    <cellStyle name="Totalt 2 15 6 7" xfId="32065" xr:uid="{AF7E43F9-9D45-4E68-BEB0-3BE5B97FA5EA}"/>
    <cellStyle name="Totalt 2 15 6 8" xfId="32066" xr:uid="{7C7D4747-4511-4D9E-B89D-B3B6C6CA424C}"/>
    <cellStyle name="Totalt 2 15 6 9" xfId="7954" xr:uid="{979481DE-36C3-4BFA-8BA4-46B2A973EDF1}"/>
    <cellStyle name="Totalt 2 15 7" xfId="4518" xr:uid="{9528981D-E125-413A-B4DE-C2091D3D25B7}"/>
    <cellStyle name="Totalt 2 15 7 2" xfId="4519" xr:uid="{9565F2E6-42EF-4679-BF4F-39B461E86C18}"/>
    <cellStyle name="Totalt 2 15 7 2 2" xfId="32068" xr:uid="{95F3B939-00D7-4E33-AF78-FA4633C24F13}"/>
    <cellStyle name="Totalt 2 15 7 2 2 2" xfId="32069" xr:uid="{1910C8F7-8B8F-40CB-A64E-2F6C4C43E57D}"/>
    <cellStyle name="Totalt 2 15 7 2 3" xfId="32070" xr:uid="{25A83182-F7F2-45EC-98F3-DC155C69E20A}"/>
    <cellStyle name="Totalt 2 15 7 2 4" xfId="32067" xr:uid="{7D494F64-2150-45BE-8DC4-B318247E4F74}"/>
    <cellStyle name="Totalt 2 15 7 3" xfId="32071" xr:uid="{162322DB-E247-45CF-B420-D9EDA280760E}"/>
    <cellStyle name="Totalt 2 15 7 3 2" xfId="32072" xr:uid="{A528B832-B1DF-459A-8EF1-DED854EC604B}"/>
    <cellStyle name="Totalt 2 15 7 4" xfId="32073" xr:uid="{C391CBBD-3F6A-45B0-8731-C01B1D4E10E8}"/>
    <cellStyle name="Totalt 2 15 7 4 2" xfId="32074" xr:uid="{E6F276A0-C824-4C01-BC54-88CC3BF89FFE}"/>
    <cellStyle name="Totalt 2 15 7 5" xfId="32075" xr:uid="{59AFA3BA-35FD-47EB-9927-84FECFA68155}"/>
    <cellStyle name="Totalt 2 15 7 5 2" xfId="32076" xr:uid="{D6D4F835-02EF-4A34-A587-9BE9A5494C4E}"/>
    <cellStyle name="Totalt 2 15 7 6" xfId="32077" xr:uid="{EA45C43C-A466-4D47-BD66-ADD8E9004A94}"/>
    <cellStyle name="Totalt 2 15 7 7" xfId="32078" xr:uid="{9E4045F5-85C3-4BD4-A2B8-FD980C5B89A8}"/>
    <cellStyle name="Totalt 2 15 7 8" xfId="32079" xr:uid="{C8B0C60D-32A9-4257-9CAD-CED14970E6A8}"/>
    <cellStyle name="Totalt 2 15 7 9" xfId="7955" xr:uid="{71ADC7E7-4182-417D-BF15-77F3CDFFD8DB}"/>
    <cellStyle name="Totalt 2 15 8" xfId="4520" xr:uid="{83880439-E833-40C1-A2AF-F47F1D097CFF}"/>
    <cellStyle name="Totalt 2 15 8 2" xfId="32081" xr:uid="{7B05F5D3-FB1E-4F8D-A13B-F6CDA12C576A}"/>
    <cellStyle name="Totalt 2 15 8 2 2" xfId="32082" xr:uid="{4B23DDAD-5869-41D0-A766-731EDD1299CF}"/>
    <cellStyle name="Totalt 2 15 8 2 2 2" xfId="32083" xr:uid="{495F3232-2E50-4E5D-9C52-1188D538644B}"/>
    <cellStyle name="Totalt 2 15 8 2 3" xfId="32084" xr:uid="{CED92236-30F2-489B-BA5E-3FCCB2CC2978}"/>
    <cellStyle name="Totalt 2 15 8 3" xfId="32085" xr:uid="{637A577E-D4A8-433E-A171-4D4794919847}"/>
    <cellStyle name="Totalt 2 15 8 3 2" xfId="32086" xr:uid="{2061B57E-90FC-4B6D-895C-1067E03B8276}"/>
    <cellStyle name="Totalt 2 15 8 4" xfId="32087" xr:uid="{F45E3D33-561E-4C0C-8A2B-3EE3C04C4479}"/>
    <cellStyle name="Totalt 2 15 8 5" xfId="32080" xr:uid="{EB5B736B-5BAE-4618-BB26-2440ED6032A9}"/>
    <cellStyle name="Totalt 2 15 9" xfId="5521" xr:uid="{16D3EA01-82B6-4C5F-8A51-9626BDE6A17E}"/>
    <cellStyle name="Totalt 2 15 9 2" xfId="32089" xr:uid="{8F3F83B4-D09A-45A1-930F-40E122AE99F0}"/>
    <cellStyle name="Totalt 2 15 9 2 2" xfId="32090" xr:uid="{2E004AD0-4B59-44CB-952E-5BF197C188F9}"/>
    <cellStyle name="Totalt 2 15 9 3" xfId="32091" xr:uid="{72FA3720-5BD5-42DA-862A-55EBFF02409A}"/>
    <cellStyle name="Totalt 2 15 9 4" xfId="32088" xr:uid="{62D4473A-A010-4922-A673-FC80098F5E49}"/>
    <cellStyle name="Totalt 2 16" xfId="4521" xr:uid="{285AFFAE-1A2B-4A2D-B703-58CF1A5418F3}"/>
    <cellStyle name="Totalt 2 16 10" xfId="5710" xr:uid="{57854ABD-C7AC-4647-A15C-F5262030E727}"/>
    <cellStyle name="Totalt 2 16 10 2" xfId="32093" xr:uid="{55B34068-1DF7-4778-838D-C168FE71919B}"/>
    <cellStyle name="Totalt 2 16 10 2 2" xfId="32094" xr:uid="{8071A29D-459F-4E3C-8D29-67BBED1ACEBD}"/>
    <cellStyle name="Totalt 2 16 10 2 2 2" xfId="32095" xr:uid="{9FC72E01-8661-4E34-A5A7-21C2FC64BEAC}"/>
    <cellStyle name="Totalt 2 16 10 2 3" xfId="32096" xr:uid="{23E47308-1484-4CA0-B41C-A96ADA0EC320}"/>
    <cellStyle name="Totalt 2 16 10 3" xfId="32097" xr:uid="{CEDCE656-9F90-4EB4-9D01-C6B36BE78AC9}"/>
    <cellStyle name="Totalt 2 16 10 3 2" xfId="32098" xr:uid="{018B2FC4-46DA-4DBE-9272-1F33EEDCC48B}"/>
    <cellStyle name="Totalt 2 16 10 4" xfId="32099" xr:uid="{4C286DCA-8408-4D4F-B5EA-247BC21EFEA4}"/>
    <cellStyle name="Totalt 2 16 10 5" xfId="32092" xr:uid="{B30F0A62-0572-4730-8CE2-FFF5A9538F23}"/>
    <cellStyle name="Totalt 2 16 11" xfId="6099" xr:uid="{C6C67619-E9D4-4BAB-9A08-11B58179D408}"/>
    <cellStyle name="Totalt 2 16 11 2" xfId="32101" xr:uid="{C6F9EE1B-A7A9-412C-8BA9-09C1D9BAB5AF}"/>
    <cellStyle name="Totalt 2 16 11 3" xfId="32100" xr:uid="{D6B1F48F-56F2-4126-B1CF-34AF6500229A}"/>
    <cellStyle name="Totalt 2 16 12" xfId="6274" xr:uid="{37AAE448-14F1-486D-82AC-9C3366F5115E}"/>
    <cellStyle name="Totalt 2 16 12 2" xfId="32103" xr:uid="{6D780911-AB00-49B6-A55C-2025CE055B69}"/>
    <cellStyle name="Totalt 2 16 12 3" xfId="32102" xr:uid="{673F7D1E-BA63-4DD3-B262-0D6E72A58F41}"/>
    <cellStyle name="Totalt 2 16 13" xfId="32104" xr:uid="{0AADD7C5-7D53-43CF-B8E2-34DC0EA68D02}"/>
    <cellStyle name="Totalt 2 16 13 2" xfId="32105" xr:uid="{A6E1B40A-86C7-4006-8C39-C036C22C017E}"/>
    <cellStyle name="Totalt 2 16 14" xfId="32106" xr:uid="{8A70C375-2A95-47AE-B90D-FBDF8F5D5BD8}"/>
    <cellStyle name="Totalt 2 16 15" xfId="32107" xr:uid="{6E9CD590-14C2-44D9-9EED-902B896778F7}"/>
    <cellStyle name="Totalt 2 16 16" xfId="32108" xr:uid="{8CA09E31-6ABA-4FF5-A18A-12B7BA9214FF}"/>
    <cellStyle name="Totalt 2 16 2" xfId="4522" xr:uid="{E5BB1BE6-480A-4C38-A85C-8C61171A7A6E}"/>
    <cellStyle name="Totalt 2 16 2 2" xfId="4523" xr:uid="{780F909F-3154-49BD-899E-F29710FD18F6}"/>
    <cellStyle name="Totalt 2 16 2 2 2" xfId="32110" xr:uid="{8D53483A-C4C2-4A77-B7AE-15CD0467BD4B}"/>
    <cellStyle name="Totalt 2 16 2 2 2 2" xfId="32111" xr:uid="{739BD531-06E5-413E-BAE3-DE1A5C459AF9}"/>
    <cellStyle name="Totalt 2 16 2 2 3" xfId="32112" xr:uid="{3F65324F-D145-4246-A6A5-57E36D25641A}"/>
    <cellStyle name="Totalt 2 16 2 2 4" xfId="32109" xr:uid="{99B09F43-C5B0-4514-8364-8AA82E2951F5}"/>
    <cellStyle name="Totalt 2 16 2 3" xfId="32113" xr:uid="{02335389-2A6D-4ED9-B435-32C6CCD996D5}"/>
    <cellStyle name="Totalt 2 16 2 3 2" xfId="32114" xr:uid="{5A241D18-6B46-4A59-B1DB-C1EABD0B3FC1}"/>
    <cellStyle name="Totalt 2 16 2 4" xfId="32115" xr:uid="{C264260D-1F09-4FE3-9D5E-CF1B38853371}"/>
    <cellStyle name="Totalt 2 16 2 4 2" xfId="32116" xr:uid="{E31E2A67-1A66-4175-9D64-793A1B7E7ECB}"/>
    <cellStyle name="Totalt 2 16 2 5" xfId="32117" xr:uid="{36A9B8F4-F36D-49E2-AD27-CD80C014574C}"/>
    <cellStyle name="Totalt 2 16 2 5 2" xfId="32118" xr:uid="{13F34784-37C8-48C7-930A-8017BA3E9C7C}"/>
    <cellStyle name="Totalt 2 16 2 6" xfId="32119" xr:uid="{F50F610D-1ABD-40F1-854F-77505B4FAEBD}"/>
    <cellStyle name="Totalt 2 16 2 7" xfId="32120" xr:uid="{5700CBC5-E009-401F-85CA-26015A2B4E1B}"/>
    <cellStyle name="Totalt 2 16 2 8" xfId="32121" xr:uid="{C257DE6E-7808-444E-887B-257E1D98BACD}"/>
    <cellStyle name="Totalt 2 16 2 9" xfId="7956" xr:uid="{862865D7-C645-4FA4-AD18-40E9FA850D0D}"/>
    <cellStyle name="Totalt 2 16 3" xfId="4524" xr:uid="{F855D89F-A88D-482B-9812-6F0DCB95FEB6}"/>
    <cellStyle name="Totalt 2 16 3 2" xfId="4525" xr:uid="{9AEA8FAC-F575-421C-8710-E0CD0832917A}"/>
    <cellStyle name="Totalt 2 16 3 2 2" xfId="32123" xr:uid="{6EEE6645-8355-4E5D-84C6-10AC510444BF}"/>
    <cellStyle name="Totalt 2 16 3 2 2 2" xfId="32124" xr:uid="{73A92D98-7592-4427-91BF-90FBF247FC8D}"/>
    <cellStyle name="Totalt 2 16 3 2 3" xfId="32125" xr:uid="{5AD57E1C-A32B-404D-85F0-75649D8826FC}"/>
    <cellStyle name="Totalt 2 16 3 2 4" xfId="32122" xr:uid="{BE51B006-3EB0-46D6-B37B-A80B45F7C067}"/>
    <cellStyle name="Totalt 2 16 3 3" xfId="32126" xr:uid="{1C4D4BA1-F400-41FD-B83D-332B93BC9228}"/>
    <cellStyle name="Totalt 2 16 3 3 2" xfId="32127" xr:uid="{5A8580D5-3ADF-40CE-95BC-AE1D3DD6BD4B}"/>
    <cellStyle name="Totalt 2 16 3 4" xfId="32128" xr:uid="{EC5DB8C5-06FF-479E-AC1D-65C77ECFC14A}"/>
    <cellStyle name="Totalt 2 16 3 4 2" xfId="32129" xr:uid="{793FFAE4-39B4-421A-A5B2-3375F4FF73F9}"/>
    <cellStyle name="Totalt 2 16 3 5" xfId="32130" xr:uid="{958ABC7E-A9B9-4E96-B3C9-70D7B4EA7EAC}"/>
    <cellStyle name="Totalt 2 16 3 5 2" xfId="32131" xr:uid="{81DFB878-FC6D-4B5C-973B-814464005284}"/>
    <cellStyle name="Totalt 2 16 3 6" xfId="32132" xr:uid="{3B0D3EE9-FB1C-4661-95E5-7B6A9CEA2E63}"/>
    <cellStyle name="Totalt 2 16 3 7" xfId="32133" xr:uid="{CA0409A3-73AD-45E5-9D77-102D5C154505}"/>
    <cellStyle name="Totalt 2 16 3 8" xfId="32134" xr:uid="{87EF5A05-D76F-4AF0-A558-086C64B51CAF}"/>
    <cellStyle name="Totalt 2 16 3 9" xfId="7957" xr:uid="{C5329FA4-2D17-4BD4-90F6-300590B6105F}"/>
    <cellStyle name="Totalt 2 16 4" xfId="4526" xr:uid="{195AC035-EFA8-4721-A94F-8B27977214D8}"/>
    <cellStyle name="Totalt 2 16 4 2" xfId="4527" xr:uid="{7750F6B6-6CF0-4599-9D88-9EB647569507}"/>
    <cellStyle name="Totalt 2 16 4 2 2" xfId="32136" xr:uid="{57EC1A44-661C-492B-9F1D-CC6D62E4733E}"/>
    <cellStyle name="Totalt 2 16 4 2 2 2" xfId="32137" xr:uid="{F84E553C-7F62-4307-B5D3-BCE0CFCF2AA2}"/>
    <cellStyle name="Totalt 2 16 4 2 3" xfId="32138" xr:uid="{F00065E8-1EC0-4280-A579-E09744C024A4}"/>
    <cellStyle name="Totalt 2 16 4 2 4" xfId="32135" xr:uid="{42DC5FA0-E69F-473C-9578-4255417ACF41}"/>
    <cellStyle name="Totalt 2 16 4 3" xfId="32139" xr:uid="{E7025F21-79D7-4AEB-B45E-60A6E47DE29A}"/>
    <cellStyle name="Totalt 2 16 4 3 2" xfId="32140" xr:uid="{C353EE58-13C9-4D2B-A999-B5627CC4B8A1}"/>
    <cellStyle name="Totalt 2 16 4 4" xfId="32141" xr:uid="{3306D28B-3131-43F0-813D-D63885662F8D}"/>
    <cellStyle name="Totalt 2 16 4 4 2" xfId="32142" xr:uid="{AFE72544-A248-475C-9028-EA45F801AD9F}"/>
    <cellStyle name="Totalt 2 16 4 5" xfId="32143" xr:uid="{293C67C8-7804-4B99-8599-1CE852AC4FFE}"/>
    <cellStyle name="Totalt 2 16 4 5 2" xfId="32144" xr:uid="{992FB306-7197-4095-9C08-C9A33ED80D3F}"/>
    <cellStyle name="Totalt 2 16 4 6" xfId="32145" xr:uid="{2E4FBB02-FEFE-4775-AD16-707AC85339B9}"/>
    <cellStyle name="Totalt 2 16 4 7" xfId="32146" xr:uid="{F18071EC-6974-4CC8-8FCF-72B024F82428}"/>
    <cellStyle name="Totalt 2 16 4 8" xfId="32147" xr:uid="{1B1306D2-3C39-49EC-B53E-C57F7DF7FA2F}"/>
    <cellStyle name="Totalt 2 16 4 9" xfId="7958" xr:uid="{E74A8BFF-740B-47CF-A8D9-4E45F8033F5E}"/>
    <cellStyle name="Totalt 2 16 5" xfId="4528" xr:uid="{8FFF0EC4-4285-4ED3-AE53-D1DBC4CF25ED}"/>
    <cellStyle name="Totalt 2 16 5 2" xfId="4529" xr:uid="{80BC9593-991D-4AFC-8E39-D6DB0CD6C297}"/>
    <cellStyle name="Totalt 2 16 5 2 2" xfId="32149" xr:uid="{0DAC36DD-498B-4D0F-A9EF-6EF1BC67C4EE}"/>
    <cellStyle name="Totalt 2 16 5 2 2 2" xfId="32150" xr:uid="{2A665B42-033E-495C-BE71-2E3A35980EDC}"/>
    <cellStyle name="Totalt 2 16 5 2 3" xfId="32151" xr:uid="{17C68A1D-F0F4-4887-8B67-1A216727EC4E}"/>
    <cellStyle name="Totalt 2 16 5 2 4" xfId="32148" xr:uid="{5AEB6B17-3CDA-4FDA-ABB8-4BE2F51CEA77}"/>
    <cellStyle name="Totalt 2 16 5 3" xfId="32152" xr:uid="{89A13E6F-3C0F-4CAF-8A81-1B33F589026D}"/>
    <cellStyle name="Totalt 2 16 5 3 2" xfId="32153" xr:uid="{727AEA89-9E5A-42E7-9367-7CAF428FF176}"/>
    <cellStyle name="Totalt 2 16 5 4" xfId="32154" xr:uid="{5D3474B6-8341-4490-8378-DD47110A288C}"/>
    <cellStyle name="Totalt 2 16 5 4 2" xfId="32155" xr:uid="{1C17141B-A528-49A9-BB16-C30AC2257F60}"/>
    <cellStyle name="Totalt 2 16 5 5" xfId="32156" xr:uid="{40BC9BD0-E45D-4253-9B80-E5D6FF488009}"/>
    <cellStyle name="Totalt 2 16 5 5 2" xfId="32157" xr:uid="{9A91171E-5EA8-4A23-B606-13E5DD7750E7}"/>
    <cellStyle name="Totalt 2 16 5 6" xfId="32158" xr:uid="{DBD74BB1-7C35-49B4-AD76-8C94C6E5C6D1}"/>
    <cellStyle name="Totalt 2 16 5 7" xfId="32159" xr:uid="{31D7F06C-2225-47CC-8B5D-251320EFC0BD}"/>
    <cellStyle name="Totalt 2 16 5 8" xfId="32160" xr:uid="{14A1D4EA-2556-4F74-A682-DA43B0A8AE23}"/>
    <cellStyle name="Totalt 2 16 5 9" xfId="7959" xr:uid="{FF1E8E9A-0400-468B-ADB6-C2E499F99575}"/>
    <cellStyle name="Totalt 2 16 6" xfId="4530" xr:uid="{C37C1290-9311-4E8D-B3D1-6EAD01AD56E5}"/>
    <cellStyle name="Totalt 2 16 6 2" xfId="4531" xr:uid="{122E80CA-C185-4BC8-A796-AAC355CBE8A6}"/>
    <cellStyle name="Totalt 2 16 6 2 2" xfId="32162" xr:uid="{DA517D1E-CBC1-49AD-9597-A9D838AE9FA3}"/>
    <cellStyle name="Totalt 2 16 6 2 2 2" xfId="32163" xr:uid="{DE487F5F-F2E8-4F0E-A67C-82D72800A5D8}"/>
    <cellStyle name="Totalt 2 16 6 2 3" xfId="32164" xr:uid="{A67046BE-3FD8-4C26-85F8-7743B4C5A574}"/>
    <cellStyle name="Totalt 2 16 6 2 4" xfId="32161" xr:uid="{5D55D6BF-1F0B-4E81-A7BF-443F53A5C832}"/>
    <cellStyle name="Totalt 2 16 6 3" xfId="32165" xr:uid="{A79BCF74-526F-462C-B8E7-269212B863C9}"/>
    <cellStyle name="Totalt 2 16 6 3 2" xfId="32166" xr:uid="{C4B1FF51-4A94-4096-A66F-0C0364626662}"/>
    <cellStyle name="Totalt 2 16 6 4" xfId="32167" xr:uid="{C2300BEB-D23A-46AB-B63C-8CCCA8E0DA60}"/>
    <cellStyle name="Totalt 2 16 6 4 2" xfId="32168" xr:uid="{59ECCB3C-16A8-419B-A65A-E284300EE120}"/>
    <cellStyle name="Totalt 2 16 6 5" xfId="32169" xr:uid="{619260E7-1874-4F82-BD5E-3C8407B85043}"/>
    <cellStyle name="Totalt 2 16 6 5 2" xfId="32170" xr:uid="{04DAE654-B49A-4790-BC82-32EB6772300B}"/>
    <cellStyle name="Totalt 2 16 6 6" xfId="32171" xr:uid="{09CA6F41-D659-46DA-91CB-B9B59DFAC2D0}"/>
    <cellStyle name="Totalt 2 16 6 7" xfId="32172" xr:uid="{034330F5-12EA-4D48-A740-1F2480F00CF7}"/>
    <cellStyle name="Totalt 2 16 6 8" xfId="32173" xr:uid="{4062ABDC-E696-4500-A976-F61969875E46}"/>
    <cellStyle name="Totalt 2 16 6 9" xfId="7960" xr:uid="{0FFBA7A2-AB22-4997-9282-FD56E7F369B5}"/>
    <cellStyle name="Totalt 2 16 7" xfId="4532" xr:uid="{FDDBC809-D18B-4A40-89A5-1737BB655DF7}"/>
    <cellStyle name="Totalt 2 16 7 2" xfId="4533" xr:uid="{1FB160DB-17BA-4FF6-93C3-952D258A7665}"/>
    <cellStyle name="Totalt 2 16 7 2 2" xfId="32175" xr:uid="{971DC35D-38B5-4D66-BA40-4D32902BD9EB}"/>
    <cellStyle name="Totalt 2 16 7 2 2 2" xfId="32176" xr:uid="{31A38A27-BA22-44DA-944F-A38873AFAF77}"/>
    <cellStyle name="Totalt 2 16 7 2 3" xfId="32177" xr:uid="{C09B1BA5-234C-483F-8FC2-3E675A6BE0F5}"/>
    <cellStyle name="Totalt 2 16 7 2 4" xfId="32174" xr:uid="{0E960216-F8CA-4386-9148-A540681FAA1D}"/>
    <cellStyle name="Totalt 2 16 7 3" xfId="32178" xr:uid="{B91F0BB7-2EEC-4D53-87EB-7E8144FC07EB}"/>
    <cellStyle name="Totalt 2 16 7 3 2" xfId="32179" xr:uid="{262582AA-625E-4EF5-B07C-61C651D55628}"/>
    <cellStyle name="Totalt 2 16 7 4" xfId="32180" xr:uid="{79270868-A74B-4770-8220-2FE30B827916}"/>
    <cellStyle name="Totalt 2 16 7 4 2" xfId="32181" xr:uid="{CCEDBF2F-9CAB-4FAA-A7B5-F053EB3DF64B}"/>
    <cellStyle name="Totalt 2 16 7 5" xfId="32182" xr:uid="{32170077-886B-4222-9460-046E814777EA}"/>
    <cellStyle name="Totalt 2 16 7 5 2" xfId="32183" xr:uid="{B6E53CF2-7F80-441E-A7E2-0B73D255BCEB}"/>
    <cellStyle name="Totalt 2 16 7 6" xfId="32184" xr:uid="{2855CA0A-AE75-4730-99B5-4B69FE810443}"/>
    <cellStyle name="Totalt 2 16 7 7" xfId="32185" xr:uid="{945B799F-0E09-4DC7-825C-E90F8EAFC369}"/>
    <cellStyle name="Totalt 2 16 7 8" xfId="32186" xr:uid="{4D620759-902C-4BF0-B76B-77BD9E19B820}"/>
    <cellStyle name="Totalt 2 16 7 9" xfId="7961" xr:uid="{B74FDD01-51C3-4433-8F71-B6B8CB9B7EAD}"/>
    <cellStyle name="Totalt 2 16 8" xfId="4534" xr:uid="{7079C57F-C958-4D41-B163-CDA1984B7B9D}"/>
    <cellStyle name="Totalt 2 16 8 2" xfId="32188" xr:uid="{63FA767D-B961-4DED-B954-30385458CB11}"/>
    <cellStyle name="Totalt 2 16 8 2 2" xfId="32189" xr:uid="{18790643-EB80-46B3-9869-539962582FD4}"/>
    <cellStyle name="Totalt 2 16 8 2 2 2" xfId="32190" xr:uid="{1A95AFDB-423F-426D-80ED-AF7485578613}"/>
    <cellStyle name="Totalt 2 16 8 2 3" xfId="32191" xr:uid="{4308A5DA-E0A3-4E51-9786-F006C0B03841}"/>
    <cellStyle name="Totalt 2 16 8 3" xfId="32192" xr:uid="{BEE94C6F-859C-4042-B3EA-383308573FD2}"/>
    <cellStyle name="Totalt 2 16 8 3 2" xfId="32193" xr:uid="{392C091B-B8D5-4923-9B51-BC5824AEE437}"/>
    <cellStyle name="Totalt 2 16 8 4" xfId="32194" xr:uid="{51D78459-BF64-4DC8-A000-BD14D01E0BBB}"/>
    <cellStyle name="Totalt 2 16 8 5" xfId="32187" xr:uid="{8BB81D7E-5A93-4B23-8044-C2582DE881FC}"/>
    <cellStyle name="Totalt 2 16 9" xfId="5522" xr:uid="{5B756C00-B727-4464-B971-3C63CCAE5B52}"/>
    <cellStyle name="Totalt 2 16 9 2" xfId="32196" xr:uid="{8B933B5B-A7DD-4C84-9263-454D05B8D1A7}"/>
    <cellStyle name="Totalt 2 16 9 2 2" xfId="32197" xr:uid="{1C12FC1B-F224-43B3-9C52-5D97AD319CA9}"/>
    <cellStyle name="Totalt 2 16 9 3" xfId="32198" xr:uid="{06515FB5-9CD1-439D-8AA1-7121B22A9A12}"/>
    <cellStyle name="Totalt 2 16 9 4" xfId="32195" xr:uid="{A983492E-EAF1-4F9D-9BFA-4D669514C81F}"/>
    <cellStyle name="Totalt 2 17" xfId="4535" xr:uid="{5F770EB0-8F71-41D3-BD8E-9F3254193614}"/>
    <cellStyle name="Totalt 2 17 10" xfId="5711" xr:uid="{C3FF937F-9EF8-46D2-8F97-585DEF8D274E}"/>
    <cellStyle name="Totalt 2 17 10 2" xfId="32200" xr:uid="{4D1EE14B-F493-41A9-B999-23CF89CA8F41}"/>
    <cellStyle name="Totalt 2 17 10 2 2" xfId="32201" xr:uid="{6F960583-F83A-46BE-BA79-83A8B2708E73}"/>
    <cellStyle name="Totalt 2 17 10 2 2 2" xfId="32202" xr:uid="{41D9CE57-EFB2-4E69-B4BF-B101F02576B2}"/>
    <cellStyle name="Totalt 2 17 10 2 3" xfId="32203" xr:uid="{A45157BB-A914-4726-AEE0-6BD8890182B9}"/>
    <cellStyle name="Totalt 2 17 10 3" xfId="32204" xr:uid="{AFB0F207-7D02-4318-9D08-80FBD2E29C18}"/>
    <cellStyle name="Totalt 2 17 10 3 2" xfId="32205" xr:uid="{3342CFCB-A4B4-4CB7-82E3-38AAB9B0AFA2}"/>
    <cellStyle name="Totalt 2 17 10 4" xfId="32206" xr:uid="{B82C5338-E2D1-4C28-BD05-90BF8D0C9B95}"/>
    <cellStyle name="Totalt 2 17 10 5" xfId="32199" xr:uid="{6BFA0864-B063-4A97-A9F5-E3808491AC86}"/>
    <cellStyle name="Totalt 2 17 11" xfId="6100" xr:uid="{87D22F21-F2E0-4052-BCF3-768A3CB804F5}"/>
    <cellStyle name="Totalt 2 17 11 2" xfId="32208" xr:uid="{C7D28DBB-F287-4E0D-B08E-417E13552B51}"/>
    <cellStyle name="Totalt 2 17 11 3" xfId="32207" xr:uid="{1D366C68-1E1A-406E-B3B4-555189E53BA1}"/>
    <cellStyle name="Totalt 2 17 12" xfId="6275" xr:uid="{76F367CF-6B6A-46C5-93AC-BB5769027B17}"/>
    <cellStyle name="Totalt 2 17 12 2" xfId="32210" xr:uid="{D6DAA441-FA41-452A-9ABC-ECC5476A11E7}"/>
    <cellStyle name="Totalt 2 17 12 3" xfId="32209" xr:uid="{A8D2128B-C507-4A30-9DD4-A29EDD7D1BB7}"/>
    <cellStyle name="Totalt 2 17 13" xfId="32211" xr:uid="{8922305C-9C67-4E3B-9838-ECCA382AD602}"/>
    <cellStyle name="Totalt 2 17 13 2" xfId="32212" xr:uid="{8FDA017B-3B02-4F79-AAA0-6AAE52945C64}"/>
    <cellStyle name="Totalt 2 17 14" xfId="32213" xr:uid="{18A6C2F0-A826-40AF-AE43-5C6F7055551B}"/>
    <cellStyle name="Totalt 2 17 15" xfId="32214" xr:uid="{F5C2AC39-155E-41A6-AE0A-A890EC4B0FAC}"/>
    <cellStyle name="Totalt 2 17 16" xfId="32215" xr:uid="{A38EDD20-9861-4A18-8DD7-210B6BAEE34C}"/>
    <cellStyle name="Totalt 2 17 2" xfId="4536" xr:uid="{FA775A0F-D041-4EE0-9342-4CD2A3D906BF}"/>
    <cellStyle name="Totalt 2 17 2 2" xfId="4537" xr:uid="{5A881603-E978-4F40-9414-8C2B975FFCAE}"/>
    <cellStyle name="Totalt 2 17 2 2 2" xfId="32217" xr:uid="{47142516-A079-47BE-BDE2-2F21FE980404}"/>
    <cellStyle name="Totalt 2 17 2 2 2 2" xfId="32218" xr:uid="{0B8C2003-283D-4447-81E9-F47411ABF15A}"/>
    <cellStyle name="Totalt 2 17 2 2 3" xfId="32219" xr:uid="{D2DCDB1B-4475-43E3-A703-2E576A673BFE}"/>
    <cellStyle name="Totalt 2 17 2 2 4" xfId="32216" xr:uid="{7682945D-24D8-43AF-917C-C96358066E12}"/>
    <cellStyle name="Totalt 2 17 2 3" xfId="32220" xr:uid="{785214AA-B932-4D79-BF8B-BBD05A351975}"/>
    <cellStyle name="Totalt 2 17 2 3 2" xfId="32221" xr:uid="{5E0C4FCE-60F5-4F34-8A75-96AD9698CD1A}"/>
    <cellStyle name="Totalt 2 17 2 4" xfId="32222" xr:uid="{6853B619-E123-4092-AE16-296FFF28E2A7}"/>
    <cellStyle name="Totalt 2 17 2 4 2" xfId="32223" xr:uid="{3404B046-2AF8-4D58-ADC0-F4D2D99BB0DB}"/>
    <cellStyle name="Totalt 2 17 2 5" xfId="32224" xr:uid="{CB5CB80B-44B8-4000-9ED8-B4DB4B78569E}"/>
    <cellStyle name="Totalt 2 17 2 5 2" xfId="32225" xr:uid="{34159344-EB67-4889-8D8C-23615FC40903}"/>
    <cellStyle name="Totalt 2 17 2 6" xfId="32226" xr:uid="{4057A39A-2BD5-4CDE-AEF6-22D2F4431AA5}"/>
    <cellStyle name="Totalt 2 17 2 7" xfId="32227" xr:uid="{B7B49D06-62B3-476F-B018-BC9534C95143}"/>
    <cellStyle name="Totalt 2 17 2 8" xfId="32228" xr:uid="{20AED8E5-BDB3-422F-8977-F2613233B699}"/>
    <cellStyle name="Totalt 2 17 2 9" xfId="7962" xr:uid="{3C25C943-6556-43B0-8AE3-0A4673C67399}"/>
    <cellStyle name="Totalt 2 17 3" xfId="4538" xr:uid="{A31D7D05-2ADC-4513-9535-4593056527F5}"/>
    <cellStyle name="Totalt 2 17 3 2" xfId="4539" xr:uid="{CB6A3882-FB52-4851-8A22-9F70171A19B9}"/>
    <cellStyle name="Totalt 2 17 3 2 2" xfId="32230" xr:uid="{D21C846A-4052-40C8-94F7-040D5956B60C}"/>
    <cellStyle name="Totalt 2 17 3 2 2 2" xfId="32231" xr:uid="{4A0C7939-6267-4F1E-9C5A-4D3F077ABA5B}"/>
    <cellStyle name="Totalt 2 17 3 2 3" xfId="32232" xr:uid="{0384BDE9-B7BD-42BE-9D8F-FC067B40F8AF}"/>
    <cellStyle name="Totalt 2 17 3 2 4" xfId="32229" xr:uid="{0A890E50-4674-4B59-B5CE-4E11687BFB94}"/>
    <cellStyle name="Totalt 2 17 3 3" xfId="32233" xr:uid="{87B67603-AE7A-4F58-BDE9-6CC214F5E63B}"/>
    <cellStyle name="Totalt 2 17 3 3 2" xfId="32234" xr:uid="{4AE46E34-566E-43BA-95BE-919EF21DFFB3}"/>
    <cellStyle name="Totalt 2 17 3 4" xfId="32235" xr:uid="{B4815EEA-0C8C-4060-B799-7C9B30CC711A}"/>
    <cellStyle name="Totalt 2 17 3 4 2" xfId="32236" xr:uid="{2C1B247A-C5E4-4651-8448-A81008E81F31}"/>
    <cellStyle name="Totalt 2 17 3 5" xfId="32237" xr:uid="{F0A274BB-529B-4A41-83FB-0A8AEB6B6AD9}"/>
    <cellStyle name="Totalt 2 17 3 5 2" xfId="32238" xr:uid="{74B86029-F35A-427F-B484-5FE130B4066E}"/>
    <cellStyle name="Totalt 2 17 3 6" xfId="32239" xr:uid="{80C5D651-7B6B-4A03-B8E8-1FF61AB70EA1}"/>
    <cellStyle name="Totalt 2 17 3 7" xfId="32240" xr:uid="{F03DDF8D-7209-43C7-B89C-FF7222FAFE45}"/>
    <cellStyle name="Totalt 2 17 3 8" xfId="32241" xr:uid="{D07E4386-EF6C-491F-9603-5D0D64DE499C}"/>
    <cellStyle name="Totalt 2 17 3 9" xfId="7963" xr:uid="{BDBB7868-8A44-413D-B847-6C9E2031E0CF}"/>
    <cellStyle name="Totalt 2 17 4" xfId="4540" xr:uid="{57485F93-1761-433F-BD50-F74343418B57}"/>
    <cellStyle name="Totalt 2 17 4 2" xfId="4541" xr:uid="{24A6BA00-93EE-4337-B0EB-48B9AA37E70B}"/>
    <cellStyle name="Totalt 2 17 4 2 2" xfId="32243" xr:uid="{4B63A31E-BE00-4DC1-B846-ED410E59EAC4}"/>
    <cellStyle name="Totalt 2 17 4 2 2 2" xfId="32244" xr:uid="{81C2A9F7-E15F-47A7-92B3-2B854F23B9E5}"/>
    <cellStyle name="Totalt 2 17 4 2 3" xfId="32245" xr:uid="{68CF92A3-A81D-48B3-9755-AE3E60F2AC15}"/>
    <cellStyle name="Totalt 2 17 4 2 4" xfId="32242" xr:uid="{C68CD7BC-4233-4698-AFA0-BFEA91F53632}"/>
    <cellStyle name="Totalt 2 17 4 3" xfId="32246" xr:uid="{3677E8B0-4ABD-4268-B723-8C6A1E460E11}"/>
    <cellStyle name="Totalt 2 17 4 3 2" xfId="32247" xr:uid="{22CF6807-2743-4795-81AD-8ED44FEE7751}"/>
    <cellStyle name="Totalt 2 17 4 4" xfId="32248" xr:uid="{61AB2BC9-3EA7-48A1-B1FE-10E531A5948D}"/>
    <cellStyle name="Totalt 2 17 4 4 2" xfId="32249" xr:uid="{D4F2DF9B-8272-4255-B344-D3CF535EBDC5}"/>
    <cellStyle name="Totalt 2 17 4 5" xfId="32250" xr:uid="{ECBD945C-E55D-4A29-A4CE-6783C2E1DE7B}"/>
    <cellStyle name="Totalt 2 17 4 5 2" xfId="32251" xr:uid="{AEB85EC1-218A-4EFF-9423-E8AE6720EB5E}"/>
    <cellStyle name="Totalt 2 17 4 6" xfId="32252" xr:uid="{A49B3A53-631E-44A7-94E2-F27EAC8260A6}"/>
    <cellStyle name="Totalt 2 17 4 7" xfId="32253" xr:uid="{601DE701-92AA-473E-891F-549D63BF63C2}"/>
    <cellStyle name="Totalt 2 17 4 8" xfId="32254" xr:uid="{53EDFE9F-8261-480A-9C7E-808CF781C2F8}"/>
    <cellStyle name="Totalt 2 17 4 9" xfId="7964" xr:uid="{A6DE28F0-6171-4A7A-A9BE-85CB94020702}"/>
    <cellStyle name="Totalt 2 17 5" xfId="4542" xr:uid="{6F3F4C3E-3D4B-4015-892B-CE0F4F0DB56F}"/>
    <cellStyle name="Totalt 2 17 5 2" xfId="4543" xr:uid="{365477E5-6C8B-4F56-9418-15645C37F02C}"/>
    <cellStyle name="Totalt 2 17 5 2 2" xfId="32256" xr:uid="{FA8F94FA-FBE2-4876-BAF7-0DFD205E44BD}"/>
    <cellStyle name="Totalt 2 17 5 2 2 2" xfId="32257" xr:uid="{D5BB45E3-3455-4995-B848-7913AA3B085F}"/>
    <cellStyle name="Totalt 2 17 5 2 3" xfId="32258" xr:uid="{9CCFA144-B7A7-4E33-AE33-DEE06AC690DC}"/>
    <cellStyle name="Totalt 2 17 5 2 4" xfId="32255" xr:uid="{21A20C1E-FCDB-48C6-89D5-BCB6E1976C6D}"/>
    <cellStyle name="Totalt 2 17 5 3" xfId="32259" xr:uid="{02B6CDC6-A9E9-400B-9FCA-7DB5C583F638}"/>
    <cellStyle name="Totalt 2 17 5 3 2" xfId="32260" xr:uid="{A898AD6D-1549-4440-9F33-F829AD4BAEBA}"/>
    <cellStyle name="Totalt 2 17 5 4" xfId="32261" xr:uid="{0C218456-391D-48B8-93ED-24B7E138E322}"/>
    <cellStyle name="Totalt 2 17 5 4 2" xfId="32262" xr:uid="{00F75B4A-205F-426D-B79F-73174B9862CE}"/>
    <cellStyle name="Totalt 2 17 5 5" xfId="32263" xr:uid="{AA9CD86C-F26D-4421-900E-FC533F438136}"/>
    <cellStyle name="Totalt 2 17 5 5 2" xfId="32264" xr:uid="{48C8A39B-A35F-4DD3-865B-10C41A45ED9D}"/>
    <cellStyle name="Totalt 2 17 5 6" xfId="32265" xr:uid="{EFF2F644-CE47-4D30-BC7F-5B7006E7B741}"/>
    <cellStyle name="Totalt 2 17 5 7" xfId="32266" xr:uid="{89D51D74-7937-4D4E-9760-4B8435EEF6DB}"/>
    <cellStyle name="Totalt 2 17 5 8" xfId="32267" xr:uid="{B55EEF43-4A80-4226-848F-286A6EF621B0}"/>
    <cellStyle name="Totalt 2 17 5 9" xfId="7965" xr:uid="{D9A75DC1-2AE8-4E1E-9CFE-B79BB19549FC}"/>
    <cellStyle name="Totalt 2 17 6" xfId="4544" xr:uid="{70C170C2-1632-4C0C-BCEE-5A0B403B136F}"/>
    <cellStyle name="Totalt 2 17 6 2" xfId="4545" xr:uid="{5FD4EB77-E15F-432E-BD36-6964FB62A8C0}"/>
    <cellStyle name="Totalt 2 17 6 2 2" xfId="32269" xr:uid="{D0596B3F-A15C-4253-86DA-12A8BE8A10C2}"/>
    <cellStyle name="Totalt 2 17 6 2 2 2" xfId="32270" xr:uid="{A16C437F-DC82-40CF-BF3B-FF6821A23C75}"/>
    <cellStyle name="Totalt 2 17 6 2 3" xfId="32271" xr:uid="{1FF50162-0396-4226-8541-C66AD269C67A}"/>
    <cellStyle name="Totalt 2 17 6 2 4" xfId="32268" xr:uid="{9949B582-0346-4F37-ABFB-EA3551FC476E}"/>
    <cellStyle name="Totalt 2 17 6 3" xfId="32272" xr:uid="{9040FDE2-FC5A-4916-AA78-CE2D285DD2B4}"/>
    <cellStyle name="Totalt 2 17 6 3 2" xfId="32273" xr:uid="{D6A9C1FB-C0EC-44BB-AA3A-A4C4E6F9A16C}"/>
    <cellStyle name="Totalt 2 17 6 4" xfId="32274" xr:uid="{DC43D550-8343-4D58-9AE4-8BB4902C0DF3}"/>
    <cellStyle name="Totalt 2 17 6 4 2" xfId="32275" xr:uid="{B474AAB4-839C-4AA0-9A6D-B8073A47D1EC}"/>
    <cellStyle name="Totalt 2 17 6 5" xfId="32276" xr:uid="{D3E52287-2E64-47BD-9DC2-2B424A3AD564}"/>
    <cellStyle name="Totalt 2 17 6 5 2" xfId="32277" xr:uid="{FD8B5B54-E81B-42DC-B4EE-DF776D36C9BC}"/>
    <cellStyle name="Totalt 2 17 6 6" xfId="32278" xr:uid="{9FC7DCC9-D3D5-4924-90AA-F21AE51C69C3}"/>
    <cellStyle name="Totalt 2 17 6 7" xfId="32279" xr:uid="{C20C0270-7657-4426-9908-E7EDCA33C3B7}"/>
    <cellStyle name="Totalt 2 17 6 8" xfId="32280" xr:uid="{AFD8974B-D6ED-4E81-9ECF-205F7BF4C984}"/>
    <cellStyle name="Totalt 2 17 6 9" xfId="7966" xr:uid="{3623B2C1-690D-4BDE-A2BD-D89022956E77}"/>
    <cellStyle name="Totalt 2 17 7" xfId="4546" xr:uid="{A30A1AAD-336B-42C3-9FE4-DBD45AA6E3D3}"/>
    <cellStyle name="Totalt 2 17 7 2" xfId="4547" xr:uid="{8A2E3C5F-596B-4272-AE62-976F20EF7824}"/>
    <cellStyle name="Totalt 2 17 7 2 2" xfId="32282" xr:uid="{052F8386-DFEC-4A04-8361-5A721D02DB8B}"/>
    <cellStyle name="Totalt 2 17 7 2 2 2" xfId="32283" xr:uid="{63E8CCE1-DA2C-4253-A706-75C3A56BB5FA}"/>
    <cellStyle name="Totalt 2 17 7 2 3" xfId="32284" xr:uid="{2439DBE9-B860-4808-800F-FAC5DFE26FCD}"/>
    <cellStyle name="Totalt 2 17 7 2 4" xfId="32281" xr:uid="{96902BB1-DA91-43C8-9330-A12497B5716D}"/>
    <cellStyle name="Totalt 2 17 7 3" xfId="32285" xr:uid="{52E956A6-3E23-4DB5-8043-ED35ACA728B6}"/>
    <cellStyle name="Totalt 2 17 7 3 2" xfId="32286" xr:uid="{62CF0A6C-8872-4D0D-B9B7-E6F3C24E5596}"/>
    <cellStyle name="Totalt 2 17 7 4" xfId="32287" xr:uid="{DDC26A00-047F-40ED-9928-F39E5A590294}"/>
    <cellStyle name="Totalt 2 17 7 4 2" xfId="32288" xr:uid="{5737D9A6-6A57-4C1A-BA52-989DA6514ACA}"/>
    <cellStyle name="Totalt 2 17 7 5" xfId="32289" xr:uid="{BBFF1D4B-D4E0-4A8F-A60D-B8812370735F}"/>
    <cellStyle name="Totalt 2 17 7 5 2" xfId="32290" xr:uid="{0AA1CA25-00DC-457E-A938-0BDA407F44B0}"/>
    <cellStyle name="Totalt 2 17 7 6" xfId="32291" xr:uid="{BAEE49EC-1A8A-42D0-A57A-3C3DF93ACDE6}"/>
    <cellStyle name="Totalt 2 17 7 7" xfId="32292" xr:uid="{D8980B19-8097-4946-B3BD-60F32A8E643F}"/>
    <cellStyle name="Totalt 2 17 7 8" xfId="32293" xr:uid="{8D1649B1-8CB3-455F-8F47-FA196B069C32}"/>
    <cellStyle name="Totalt 2 17 7 9" xfId="7967" xr:uid="{62E7AA52-0683-4C97-BCFF-02133C295E61}"/>
    <cellStyle name="Totalt 2 17 8" xfId="4548" xr:uid="{763C65FA-A252-428B-B034-52AA1B510D38}"/>
    <cellStyle name="Totalt 2 17 8 2" xfId="32295" xr:uid="{BB9D6EAF-C534-4BF2-9BA5-B0C702AB62C2}"/>
    <cellStyle name="Totalt 2 17 8 2 2" xfId="32296" xr:uid="{9686FD40-03E5-4B11-9237-89BFB6CA8E3A}"/>
    <cellStyle name="Totalt 2 17 8 2 2 2" xfId="32297" xr:uid="{97A8ABEF-E33B-4C23-AEF4-DF8FB3EACA5E}"/>
    <cellStyle name="Totalt 2 17 8 2 3" xfId="32298" xr:uid="{3ECEDBB1-4D09-468B-BC2C-60D1FDC79D82}"/>
    <cellStyle name="Totalt 2 17 8 3" xfId="32299" xr:uid="{E5CE4823-5607-48EF-B92D-6500B68F5AA8}"/>
    <cellStyle name="Totalt 2 17 8 3 2" xfId="32300" xr:uid="{ABDD084B-C7C8-4257-96CC-C14841CA1EB4}"/>
    <cellStyle name="Totalt 2 17 8 4" xfId="32301" xr:uid="{E99739D8-1F9E-4C96-B5C8-CEF4B92527F0}"/>
    <cellStyle name="Totalt 2 17 8 5" xfId="32294" xr:uid="{AB840FFE-36A5-4B86-A42B-C8F2BE873B80}"/>
    <cellStyle name="Totalt 2 17 9" xfId="5523" xr:uid="{BF154AA3-83C7-4AF1-97FB-1C4223266524}"/>
    <cellStyle name="Totalt 2 17 9 2" xfId="32303" xr:uid="{CDDCD13A-78AA-4733-97B6-3103BF68419A}"/>
    <cellStyle name="Totalt 2 17 9 2 2" xfId="32304" xr:uid="{67EB91A0-5142-4317-9778-25FAFD70BFB1}"/>
    <cellStyle name="Totalt 2 17 9 3" xfId="32305" xr:uid="{BA0EA0BF-32EC-4F38-B64B-1928BDD3E1CF}"/>
    <cellStyle name="Totalt 2 17 9 4" xfId="32302" xr:uid="{4BB06646-14A0-4F72-87F5-9B73A6F60C46}"/>
    <cellStyle name="Totalt 2 18" xfId="4549" xr:uid="{DF4A1DC0-55C6-472D-9F73-665245C2DB95}"/>
    <cellStyle name="Totalt 2 18 10" xfId="5712" xr:uid="{A6E4B9BF-74B7-417E-855D-D15488349DEA}"/>
    <cellStyle name="Totalt 2 18 10 2" xfId="32307" xr:uid="{5B6E95E7-14EA-499D-9304-3393C08D4BB8}"/>
    <cellStyle name="Totalt 2 18 10 2 2" xfId="32308" xr:uid="{38410E18-1E03-4BA9-930F-8D0A4D2BEB49}"/>
    <cellStyle name="Totalt 2 18 10 2 2 2" xfId="32309" xr:uid="{B30371C4-A9C3-45C9-A049-992EBD511297}"/>
    <cellStyle name="Totalt 2 18 10 2 3" xfId="32310" xr:uid="{74FA682D-F0AF-4949-93BD-A7C8E072C9B2}"/>
    <cellStyle name="Totalt 2 18 10 3" xfId="32311" xr:uid="{AF531FEA-E959-4277-903E-CDF02948FA7B}"/>
    <cellStyle name="Totalt 2 18 10 3 2" xfId="32312" xr:uid="{DF0F9089-8434-40F4-9E22-A9349D9DE032}"/>
    <cellStyle name="Totalt 2 18 10 4" xfId="32313" xr:uid="{296A23BF-3962-44B5-9A8F-C65934C6DD58}"/>
    <cellStyle name="Totalt 2 18 10 5" xfId="32306" xr:uid="{FE470D90-61A9-47CA-9AB3-B7471C3716C3}"/>
    <cellStyle name="Totalt 2 18 11" xfId="6101" xr:uid="{81E798FD-C201-4146-AE02-0F9224AB3ACA}"/>
    <cellStyle name="Totalt 2 18 11 2" xfId="32315" xr:uid="{BF6F950F-9581-4C2C-9984-9C373A055EE3}"/>
    <cellStyle name="Totalt 2 18 11 3" xfId="32314" xr:uid="{0936D119-4980-431C-8C28-9770BF42D9FF}"/>
    <cellStyle name="Totalt 2 18 12" xfId="6276" xr:uid="{9239E06B-C9E4-47BD-B013-B39F80B5978C}"/>
    <cellStyle name="Totalt 2 18 12 2" xfId="32317" xr:uid="{378EACD4-2AE6-4667-B864-C21363443F36}"/>
    <cellStyle name="Totalt 2 18 12 3" xfId="32316" xr:uid="{2BBFCC29-C36A-4803-81A3-5F7AFD65EA16}"/>
    <cellStyle name="Totalt 2 18 13" xfId="32318" xr:uid="{FAD9DDFF-B3DD-465B-A871-37545EB584E2}"/>
    <cellStyle name="Totalt 2 18 13 2" xfId="32319" xr:uid="{F6248D3E-003E-4E29-AAEB-018D2C96CCDF}"/>
    <cellStyle name="Totalt 2 18 14" xfId="32320" xr:uid="{D6CFC6EE-BBC9-4951-B80E-D4FE4E70B62A}"/>
    <cellStyle name="Totalt 2 18 15" xfId="32321" xr:uid="{3663DC9F-EAB1-4379-A296-0935601041C5}"/>
    <cellStyle name="Totalt 2 18 16" xfId="32322" xr:uid="{3CEC55CC-6415-4B50-A5F2-E436B4A90C3C}"/>
    <cellStyle name="Totalt 2 18 2" xfId="4550" xr:uid="{27D68B9C-9972-4317-9972-A876F7FCBF5F}"/>
    <cellStyle name="Totalt 2 18 2 2" xfId="4551" xr:uid="{176640D3-B9A1-4C1C-9D94-ECC820DEDC13}"/>
    <cellStyle name="Totalt 2 18 2 2 2" xfId="32324" xr:uid="{E24F904D-8153-4757-8B99-2FFAD8A2BEAE}"/>
    <cellStyle name="Totalt 2 18 2 2 2 2" xfId="32325" xr:uid="{147F9102-F843-44D2-ACC5-A6E219155166}"/>
    <cellStyle name="Totalt 2 18 2 2 3" xfId="32326" xr:uid="{BD336707-35A5-4BA5-91D6-3861BA427D96}"/>
    <cellStyle name="Totalt 2 18 2 2 4" xfId="32323" xr:uid="{FB34DB7B-B435-4F44-A3FF-32E2A0A410F5}"/>
    <cellStyle name="Totalt 2 18 2 3" xfId="32327" xr:uid="{AF6B0881-869B-4A30-AF3E-A6BEC567C0D9}"/>
    <cellStyle name="Totalt 2 18 2 3 2" xfId="32328" xr:uid="{D10E1C40-5EE4-4CFC-B59F-1BC394934872}"/>
    <cellStyle name="Totalt 2 18 2 4" xfId="32329" xr:uid="{6527C4C3-E728-44BE-AE9A-FDAAB4173470}"/>
    <cellStyle name="Totalt 2 18 2 4 2" xfId="32330" xr:uid="{71C0BF3B-2D71-41C4-9E40-A3620FF1C960}"/>
    <cellStyle name="Totalt 2 18 2 5" xfId="32331" xr:uid="{4E547B44-8937-4497-9594-39D14DC14408}"/>
    <cellStyle name="Totalt 2 18 2 5 2" xfId="32332" xr:uid="{8E5A3978-B360-4CDA-B9B7-F4F395652269}"/>
    <cellStyle name="Totalt 2 18 2 6" xfId="32333" xr:uid="{92CB3237-373B-4F93-9B0D-5789BC87B3AE}"/>
    <cellStyle name="Totalt 2 18 2 7" xfId="32334" xr:uid="{7F065AE3-536D-4133-974E-F14288247723}"/>
    <cellStyle name="Totalt 2 18 2 8" xfId="32335" xr:uid="{1D63B535-8CCA-4CF1-B05E-40B76D6433D3}"/>
    <cellStyle name="Totalt 2 18 2 9" xfId="7968" xr:uid="{0D9E4F45-4E4A-46C2-B22A-83A26D0AE496}"/>
    <cellStyle name="Totalt 2 18 3" xfId="4552" xr:uid="{C5BB7693-EEB0-494E-821C-5C09298C9A44}"/>
    <cellStyle name="Totalt 2 18 3 2" xfId="4553" xr:uid="{B135F75E-34DC-44EA-9F78-D7D3BC4C4722}"/>
    <cellStyle name="Totalt 2 18 3 2 2" xfId="32337" xr:uid="{10BF8DFF-F2BE-4C41-9056-1EC41EE5E228}"/>
    <cellStyle name="Totalt 2 18 3 2 2 2" xfId="32338" xr:uid="{CA0F68DE-251A-4C2F-86CF-199F656E48F0}"/>
    <cellStyle name="Totalt 2 18 3 2 3" xfId="32339" xr:uid="{F819592A-0677-4594-88B4-2D93D11D3A1A}"/>
    <cellStyle name="Totalt 2 18 3 2 4" xfId="32336" xr:uid="{B9C0C7D0-C210-41B6-AECC-84ECACDBD0D8}"/>
    <cellStyle name="Totalt 2 18 3 3" xfId="32340" xr:uid="{8DEEDEDE-1550-407B-89BE-EBFCB96A0DDE}"/>
    <cellStyle name="Totalt 2 18 3 3 2" xfId="32341" xr:uid="{7CC08D52-2E5E-466E-A67C-A198364FCEF6}"/>
    <cellStyle name="Totalt 2 18 3 4" xfId="32342" xr:uid="{D00D16AF-605F-438B-B82D-AF588739EEF2}"/>
    <cellStyle name="Totalt 2 18 3 4 2" xfId="32343" xr:uid="{26F9F3B8-AC4A-44AA-B7CB-DE77E2A53979}"/>
    <cellStyle name="Totalt 2 18 3 5" xfId="32344" xr:uid="{45075360-9873-49D9-8D98-0DD0834ADE33}"/>
    <cellStyle name="Totalt 2 18 3 5 2" xfId="32345" xr:uid="{1FE883D1-84AC-4980-A675-00EACA3930BB}"/>
    <cellStyle name="Totalt 2 18 3 6" xfId="32346" xr:uid="{8F41AF40-BA9C-4851-9178-1BEADFEDB096}"/>
    <cellStyle name="Totalt 2 18 3 7" xfId="32347" xr:uid="{3A978BB7-0BC1-4BEC-9F56-41E768D6CAE4}"/>
    <cellStyle name="Totalt 2 18 3 8" xfId="32348" xr:uid="{7D9E8856-55B8-4592-9429-7A9CC17091C4}"/>
    <cellStyle name="Totalt 2 18 3 9" xfId="7969" xr:uid="{CA0BDB84-1BDF-46FD-A973-E1F2BB84FA8E}"/>
    <cellStyle name="Totalt 2 18 4" xfId="4554" xr:uid="{75AD53AB-819C-4D0F-8821-579D513F13C5}"/>
    <cellStyle name="Totalt 2 18 4 2" xfId="4555" xr:uid="{8A16DF8E-44A3-4FB7-AD3F-D9B0B40F6688}"/>
    <cellStyle name="Totalt 2 18 4 2 2" xfId="32350" xr:uid="{2550AD8B-2120-469F-89AF-E41DD66C04A7}"/>
    <cellStyle name="Totalt 2 18 4 2 2 2" xfId="32351" xr:uid="{EF2F027A-A04C-447D-A1B0-7BBD6C22DD68}"/>
    <cellStyle name="Totalt 2 18 4 2 3" xfId="32352" xr:uid="{637D2D44-E9F6-4F73-809B-7373715741D4}"/>
    <cellStyle name="Totalt 2 18 4 2 4" xfId="32349" xr:uid="{7BD27455-D72F-4CB3-B2DD-8667E71D2C1A}"/>
    <cellStyle name="Totalt 2 18 4 3" xfId="32353" xr:uid="{2FB04BDD-44E1-4B8E-8C6E-B6D9779C0FDB}"/>
    <cellStyle name="Totalt 2 18 4 3 2" xfId="32354" xr:uid="{646517DB-0D9B-4303-B6BE-A6DF150E8ACD}"/>
    <cellStyle name="Totalt 2 18 4 4" xfId="32355" xr:uid="{2A881C78-1FAF-4116-942F-AB97F6924596}"/>
    <cellStyle name="Totalt 2 18 4 4 2" xfId="32356" xr:uid="{9C795BB8-19B9-442F-8365-C71C16435950}"/>
    <cellStyle name="Totalt 2 18 4 5" xfId="32357" xr:uid="{D1783910-952C-467D-9E9C-8BCD6870E156}"/>
    <cellStyle name="Totalt 2 18 4 5 2" xfId="32358" xr:uid="{E116DC44-2849-4347-A366-9E42B9CEA76A}"/>
    <cellStyle name="Totalt 2 18 4 6" xfId="32359" xr:uid="{51B8BDDA-2F25-44BE-B4CF-AE87B98DB5F4}"/>
    <cellStyle name="Totalt 2 18 4 7" xfId="32360" xr:uid="{D3BB36EA-6AD8-4E78-AE94-1F7E3B6EA247}"/>
    <cellStyle name="Totalt 2 18 4 8" xfId="32361" xr:uid="{BFBC8CB2-34B4-4704-AC58-BD8F76DCDEBF}"/>
    <cellStyle name="Totalt 2 18 4 9" xfId="7970" xr:uid="{49E4A40A-2A1B-49AF-8B75-97EF3FE85D0E}"/>
    <cellStyle name="Totalt 2 18 5" xfId="4556" xr:uid="{BF2E7592-BFE7-466D-92D2-31D15C63137B}"/>
    <cellStyle name="Totalt 2 18 5 2" xfId="4557" xr:uid="{AD554E93-0C2C-42FC-B7C5-CC47DBA76B5B}"/>
    <cellStyle name="Totalt 2 18 5 2 2" xfId="32363" xr:uid="{A4573251-5CBD-4802-BFAC-8935F991A492}"/>
    <cellStyle name="Totalt 2 18 5 2 2 2" xfId="32364" xr:uid="{5F186198-D4CA-434C-925C-78F3A13278E0}"/>
    <cellStyle name="Totalt 2 18 5 2 3" xfId="32365" xr:uid="{FE6FCE30-85FC-41F7-B9F0-8ADAF2419055}"/>
    <cellStyle name="Totalt 2 18 5 2 4" xfId="32362" xr:uid="{AFEE5BF7-8F34-48CF-9EB2-DEE14D023D01}"/>
    <cellStyle name="Totalt 2 18 5 3" xfId="32366" xr:uid="{5325EC79-D397-44AC-9B12-4745ADCCCFAA}"/>
    <cellStyle name="Totalt 2 18 5 3 2" xfId="32367" xr:uid="{63EA38B7-61AF-42C8-B6C0-B9C24B1E8B75}"/>
    <cellStyle name="Totalt 2 18 5 9" xfId="7971" xr:uid="{8BD4D85E-90F2-49CB-BB94-903113EE4F5B}"/>
    <cellStyle name="Totalt 2 18 6" xfId="4558" xr:uid="{C3DEB354-E654-4513-A1B7-3B1237DB9CB2}"/>
    <cellStyle name="Totalt 2 18 6 2" xfId="4559" xr:uid="{281FED99-3085-4737-A318-C6066981DD1C}"/>
    <cellStyle name="Totalt 2 18 6 9" xfId="7972" xr:uid="{D87FBC13-7ADC-480C-8526-CA7BE3B943A7}"/>
    <cellStyle name="Totalt 2 18 7" xfId="4560" xr:uid="{BD4DBA7D-DD0A-4AE5-91B9-6B2776A9A3CE}"/>
    <cellStyle name="Totalt 2 18 7 2" xfId="4561" xr:uid="{7B1BA1B7-65D5-432B-A5AE-6C6EEF2E9433}"/>
    <cellStyle name="Totalt 2 18 7 9" xfId="7973" xr:uid="{A4632730-D4FE-4AC3-83A7-17A7D4FB0E78}"/>
    <cellStyle name="Totalt 2 18 8" xfId="4562" xr:uid="{D6CD49AE-D211-40CF-B15A-ACD8D183F738}"/>
    <cellStyle name="Totalt 2 18 9" xfId="5524" xr:uid="{15CDCE35-7BA6-4F73-90F3-C44C35DF6A7E}"/>
    <cellStyle name="Totalt 2 19" xfId="4563" xr:uid="{E7BC2F73-C7D8-4169-A5BE-716AC40AA2C7}"/>
    <cellStyle name="Totalt 2 19 10" xfId="5713" xr:uid="{511558DC-6AE3-4DF2-A382-E2A247EDA0BA}"/>
    <cellStyle name="Totalt 2 19 11" xfId="6102" xr:uid="{7CA89FF6-BCC7-458B-AE6A-DE5686E45904}"/>
    <cellStyle name="Totalt 2 19 12" xfId="6277" xr:uid="{8BD82AD0-7F23-4101-B56B-9C6BCF9C6D98}"/>
    <cellStyle name="Totalt 2 19 2" xfId="4564" xr:uid="{25782B13-F87A-4215-95C9-2874E0E1124C}"/>
    <cellStyle name="Totalt 2 19 2 2" xfId="4565" xr:uid="{4163BCB6-EBDE-4914-AB19-73DC07D549DE}"/>
    <cellStyle name="Totalt 2 19 2 9" xfId="7974" xr:uid="{95665FB1-1F9C-414D-A5AA-4586ED88F067}"/>
    <cellStyle name="Totalt 2 19 3" xfId="4566" xr:uid="{3C18D010-A63E-44A9-AFB8-9752C5580CEC}"/>
    <cellStyle name="Totalt 2 19 3 2" xfId="4567" xr:uid="{E5394751-E6AB-450D-904B-022678C70B6E}"/>
    <cellStyle name="Totalt 2 19 3 9" xfId="7975" xr:uid="{80E8F6F2-783C-4F5E-8068-4DED80CCC93F}"/>
    <cellStyle name="Totalt 2 19 4" xfId="4568" xr:uid="{4C8BB5BD-8F6F-4D2C-A26C-FB1D78DE6FEE}"/>
    <cellStyle name="Totalt 2 19 4 2" xfId="4569" xr:uid="{586F6DFC-ED87-41F5-A810-0FB488A2BDBD}"/>
    <cellStyle name="Totalt 2 19 4 9" xfId="7976" xr:uid="{E4C97CA5-AB1C-4A6F-B71F-5FE7404E6827}"/>
    <cellStyle name="Totalt 2 19 5" xfId="4570" xr:uid="{0368100A-A62B-4EE0-B10D-83B5F5000B2B}"/>
    <cellStyle name="Totalt 2 19 5 2" xfId="4571" xr:uid="{DC26B626-9B68-4314-9090-B71EB46C8561}"/>
    <cellStyle name="Totalt 2 19 5 9" xfId="7977" xr:uid="{B25CE32B-E4BC-4D2A-AF25-C567EBCB5C10}"/>
    <cellStyle name="Totalt 2 19 6" xfId="4572" xr:uid="{D63063F2-8D3A-4F6D-ABB3-6719FE02A834}"/>
    <cellStyle name="Totalt 2 19 6 2" xfId="4573" xr:uid="{859A2FC3-4CFC-462C-9309-9CEEAAB35C7B}"/>
    <cellStyle name="Totalt 2 19 6 9" xfId="7978" xr:uid="{513B5B4E-D1AD-42CE-BBAC-8199AFCD75DE}"/>
    <cellStyle name="Totalt 2 19 7" xfId="4574" xr:uid="{C9956581-2615-4FF3-807D-7AA49164F092}"/>
    <cellStyle name="Totalt 2 19 7 2" xfId="4575" xr:uid="{0170F243-CE22-43F4-8016-6AEB39B96C7C}"/>
    <cellStyle name="Totalt 2 19 7 9" xfId="7979" xr:uid="{B07E6C4B-3A66-4E1F-AF9E-7CCC76D5E473}"/>
    <cellStyle name="Totalt 2 19 8" xfId="4576" xr:uid="{64865C10-80C2-4F54-9336-4BF28B448AD4}"/>
    <cellStyle name="Totalt 2 19 9" xfId="5525" xr:uid="{38F1F21D-AED8-4605-B4C3-C3EEFB705387}"/>
    <cellStyle name="Totalt 2 2" xfId="4577" xr:uid="{869A022C-6D83-4819-A8D7-2D0CCB398F49}"/>
    <cellStyle name="Totalt 2 2 10" xfId="5375" xr:uid="{596DDD4F-BAFA-4C35-B7A9-59A51B551884}"/>
    <cellStyle name="Totalt 2 2 11" xfId="5301" xr:uid="{032E7D8D-11B0-467E-8FD1-68A57C08FB1E}"/>
    <cellStyle name="Totalt 2 2 12" xfId="5848" xr:uid="{42CAD722-49FC-4678-A263-E4CDA60383F8}"/>
    <cellStyle name="Totalt 2 2 13" xfId="5765" xr:uid="{3C77C034-05F7-44C4-8906-832892CC0321}"/>
    <cellStyle name="Totalt 2 2 14" xfId="5862" xr:uid="{9ADF67A3-2BF2-4F67-83E4-4836F0ABB51A}"/>
    <cellStyle name="Totalt 2 2 15" xfId="5801" xr:uid="{8689651A-57E9-419D-8F56-CEC4C6EC5DCA}"/>
    <cellStyle name="Totalt 2 2 16" xfId="5903" xr:uid="{FCE68C82-1AAF-48F0-8995-F9A99F7FC297}"/>
    <cellStyle name="Totalt 2 2 2" xfId="4578" xr:uid="{375B5856-EEE0-4058-B25D-7F1A79408DE5}"/>
    <cellStyle name="Totalt 2 2 2 2" xfId="4579" xr:uid="{85BC3CDE-8764-4C33-ACAC-48973F91A420}"/>
    <cellStyle name="Totalt 2 2 2 9" xfId="7980" xr:uid="{CED9A28A-ACFE-47E2-BC5E-26D178ACC2F1}"/>
    <cellStyle name="Totalt 2 2 3" xfId="4580" xr:uid="{B2867021-3766-48E1-A27D-DEA6E31E5326}"/>
    <cellStyle name="Totalt 2 2 3 2" xfId="4581" xr:uid="{E444E0D6-DC9C-465E-B0B1-7821E4698434}"/>
    <cellStyle name="Totalt 2 2 3 9" xfId="7981" xr:uid="{C69181E5-F798-4EDA-817F-02C4F3D6A8B9}"/>
    <cellStyle name="Totalt 2 2 4" xfId="4582" xr:uid="{A781B3A2-7106-47E8-AD72-0AE027AC0FD2}"/>
    <cellStyle name="Totalt 2 2 4 2" xfId="4583" xr:uid="{3D4ED744-A542-43CC-8B15-31D026EF7DF7}"/>
    <cellStyle name="Totalt 2 2 4 9" xfId="7982" xr:uid="{CF327DC2-57CE-4FD0-860B-36E246D337CE}"/>
    <cellStyle name="Totalt 2 2 5" xfId="4584" xr:uid="{BED5116B-D1C0-4FC3-9F0F-862EC4A773A1}"/>
    <cellStyle name="Totalt 2 2 5 2" xfId="4585" xr:uid="{97C98B3F-80AF-4908-BCEA-DD87259891C3}"/>
    <cellStyle name="Totalt 2 2 5 9" xfId="7983" xr:uid="{A0D612B4-72A5-4017-BD57-6AFF011EEDF9}"/>
    <cellStyle name="Totalt 2 2 6" xfId="4586" xr:uid="{EB306242-9431-4ED1-BF48-DBC3C9584596}"/>
    <cellStyle name="Totalt 2 2 6 2" xfId="4587" xr:uid="{2B071920-CDF9-4C7A-9A7F-CA27431CF611}"/>
    <cellStyle name="Totalt 2 2 6 9" xfId="7984" xr:uid="{DE424041-7D5B-4FC0-A3E8-28F343838AD7}"/>
    <cellStyle name="Totalt 2 2 7" xfId="4588" xr:uid="{BB09B9F6-2554-4B82-BD48-0EF6A9CB4CB6}"/>
    <cellStyle name="Totalt 2 2 7 2" xfId="4589" xr:uid="{5A4261E2-DCBC-4F56-B325-1725E60A91E3}"/>
    <cellStyle name="Totalt 2 2 7 9" xfId="7985" xr:uid="{2500F4F5-4681-4075-A046-6D90521966E5}"/>
    <cellStyle name="Totalt 2 2 8" xfId="4590" xr:uid="{FD6BDBA2-A458-49D8-A439-6162BC0DA7B0}"/>
    <cellStyle name="Totalt 2 2 9" xfId="5206" xr:uid="{6C477746-2EEA-4104-9546-9FDFF762B119}"/>
    <cellStyle name="Totalt 2 20" xfId="4591" xr:uid="{D5AE451F-3886-4BA1-B9EE-97CCF20EC420}"/>
    <cellStyle name="Totalt 2 20 10" xfId="5714" xr:uid="{E6F291F2-4283-4054-A046-6539C6E04F18}"/>
    <cellStyle name="Totalt 2 20 11" xfId="6103" xr:uid="{7DD6BABA-E990-484D-9461-A756735FC1E5}"/>
    <cellStyle name="Totalt 2 20 12" xfId="6278" xr:uid="{EAFA5D68-A4C9-49AE-9FA2-AB82F145384F}"/>
    <cellStyle name="Totalt 2 20 2" xfId="4592" xr:uid="{A3F8E864-2229-4106-8F0C-022838A8335F}"/>
    <cellStyle name="Totalt 2 20 2 2" xfId="4593" xr:uid="{968D2674-FD8F-4303-A30E-60432B969C63}"/>
    <cellStyle name="Totalt 2 20 2 9" xfId="7986" xr:uid="{4C17B604-24E6-46DE-962F-64BC539A2CAF}"/>
    <cellStyle name="Totalt 2 20 3" xfId="4594" xr:uid="{4C16E818-4955-44A8-9CA8-33198A39612A}"/>
    <cellStyle name="Totalt 2 20 3 2" xfId="4595" xr:uid="{B5B6613E-DD8F-42BE-AA27-9C7859411A77}"/>
    <cellStyle name="Totalt 2 20 3 9" xfId="7987" xr:uid="{09FF3D24-49D6-48F8-A2FA-F7B54D7109DA}"/>
    <cellStyle name="Totalt 2 20 4" xfId="4596" xr:uid="{81584D4A-8233-4BCE-9CA0-80083111F53A}"/>
    <cellStyle name="Totalt 2 20 4 2" xfId="4597" xr:uid="{ABA773A6-9C8D-4F83-8200-BF91DDD95662}"/>
    <cellStyle name="Totalt 2 20 4 9" xfId="7988" xr:uid="{8FA31FC7-C1CD-443C-AC1D-440F7FFE2798}"/>
    <cellStyle name="Totalt 2 20 5" xfId="4598" xr:uid="{4BA244C3-4EED-40F8-BB45-CA3F506A88A7}"/>
    <cellStyle name="Totalt 2 20 5 2" xfId="4599" xr:uid="{0DA2749D-06D0-45CF-BD9C-A4CCA3C02F47}"/>
    <cellStyle name="Totalt 2 20 5 9" xfId="7989" xr:uid="{B04B7596-948A-45C6-8F45-3E91DDB0F633}"/>
    <cellStyle name="Totalt 2 20 6" xfId="4600" xr:uid="{AE01278F-464D-4771-88B6-B7B160F9F6CD}"/>
    <cellStyle name="Totalt 2 20 6 2" xfId="4601" xr:uid="{926463AC-99C2-4332-8D08-E7E13D08A66B}"/>
    <cellStyle name="Totalt 2 20 6 9" xfId="7990" xr:uid="{FA878AD8-3DDF-4F30-ACDC-66E0B2A2C235}"/>
    <cellStyle name="Totalt 2 20 7" xfId="4602" xr:uid="{D90364DE-4C4F-46F6-937C-3F5A506F2749}"/>
    <cellStyle name="Totalt 2 20 7 2" xfId="4603" xr:uid="{BFE31FC4-ED60-487A-9FB1-839D70489168}"/>
    <cellStyle name="Totalt 2 20 7 9" xfId="7991" xr:uid="{FFC0F143-C9B3-4B80-B5CC-16A502727B94}"/>
    <cellStyle name="Totalt 2 20 8" xfId="4604" xr:uid="{88C971B0-DE43-4456-8BCD-8C89A8EF09FB}"/>
    <cellStyle name="Totalt 2 20 9" xfId="5527" xr:uid="{1047B148-901D-43A0-A6DC-79F631A29FFC}"/>
    <cellStyle name="Totalt 2 21" xfId="4605" xr:uid="{D778B574-9E18-4F50-93A1-085895B8433A}"/>
    <cellStyle name="Totalt 2 21 10" xfId="5715" xr:uid="{9C2FDCAF-BDB9-40A9-AA1D-3657249F328E}"/>
    <cellStyle name="Totalt 2 21 11" xfId="6104" xr:uid="{5920D4F9-2F72-482B-ACB4-8D925A42EA20}"/>
    <cellStyle name="Totalt 2 21 12" xfId="6279" xr:uid="{968EF2F7-729C-40AA-AE3B-149C8F6059B6}"/>
    <cellStyle name="Totalt 2 21 2" xfId="4606" xr:uid="{F7771CB4-2571-47FB-9EF8-EF4196010BF8}"/>
    <cellStyle name="Totalt 2 21 2 2" xfId="4607" xr:uid="{EF9F2054-85A8-4964-B8F8-73F8705A3F5C}"/>
    <cellStyle name="Totalt 2 21 2 9" xfId="7992" xr:uid="{83FBAD00-836D-4319-8E3B-2FF47F9FAD24}"/>
    <cellStyle name="Totalt 2 21 3" xfId="4608" xr:uid="{421E8D32-C1A8-4A78-8A92-1CDFE6492E79}"/>
    <cellStyle name="Totalt 2 21 3 2" xfId="4609" xr:uid="{16E4108D-D398-44ED-B03D-5FB1BA199274}"/>
    <cellStyle name="Totalt 2 21 3 9" xfId="7993" xr:uid="{EA56EF9A-00F3-48E0-922E-2B852B3F8FA9}"/>
    <cellStyle name="Totalt 2 21 4" xfId="4610" xr:uid="{AE42C2BE-BAF7-4B5F-9BDE-6DDC1F545767}"/>
    <cellStyle name="Totalt 2 21 4 2" xfId="4611" xr:uid="{27F9F490-9759-4697-AD81-A9F40192BC3D}"/>
    <cellStyle name="Totalt 2 21 4 9" xfId="7994" xr:uid="{3E2F40F8-1D4F-4DC5-B8E6-D86B933B68F5}"/>
    <cellStyle name="Totalt 2 21 5" xfId="4612" xr:uid="{C095D35E-9C2A-4989-9DE1-39203FEC6D32}"/>
    <cellStyle name="Totalt 2 21 5 2" xfId="4613" xr:uid="{23C7D568-A822-484D-8E3E-419822C3685D}"/>
    <cellStyle name="Totalt 2 21 5 9" xfId="7995" xr:uid="{AFFD6270-A5FB-47FD-92BB-9A8AEEF4459C}"/>
    <cellStyle name="Totalt 2 21 6" xfId="4614" xr:uid="{2E38FB02-9858-4F9C-997A-703DD4EC273B}"/>
    <cellStyle name="Totalt 2 21 6 2" xfId="4615" xr:uid="{71CD1178-6C6D-4549-97AA-9F15BCC0D038}"/>
    <cellStyle name="Totalt 2 21 6 9" xfId="7996" xr:uid="{B7555943-1F2B-4479-8B32-51614B9669F7}"/>
    <cellStyle name="Totalt 2 21 7" xfId="4616" xr:uid="{07298596-575B-42D6-B1CE-2A485335D6DB}"/>
    <cellStyle name="Totalt 2 21 7 2" xfId="4617" xr:uid="{82999533-3E3B-46C9-938F-810598B2FE5C}"/>
    <cellStyle name="Totalt 2 21 7 9" xfId="7997" xr:uid="{49D73BC6-2A69-407D-A73B-168BFE1292B5}"/>
    <cellStyle name="Totalt 2 21 8" xfId="4618" xr:uid="{B0637A14-C099-426F-A39A-05E29A3F97DE}"/>
    <cellStyle name="Totalt 2 21 9" xfId="5528" xr:uid="{994FAEC5-F849-4D5C-8EA0-9EF5B073BAF4}"/>
    <cellStyle name="Totalt 2 22" xfId="4619" xr:uid="{55D18871-50AC-4B53-B62F-B772536FE1CF}"/>
    <cellStyle name="Totalt 2 22 10" xfId="5716" xr:uid="{6EAB917F-738C-4A54-931D-21AF10279CAF}"/>
    <cellStyle name="Totalt 2 22 11" xfId="6105" xr:uid="{80D8994F-0ACB-4D00-AB46-0BE9320F5602}"/>
    <cellStyle name="Totalt 2 22 12" xfId="6280" xr:uid="{945E6786-A60D-4D1F-8492-2103495A1301}"/>
    <cellStyle name="Totalt 2 22 2" xfId="4620" xr:uid="{42081D87-60AC-4998-9BFB-6A982E1B4FE1}"/>
    <cellStyle name="Totalt 2 22 2 2" xfId="4621" xr:uid="{16F154B8-E78D-482F-BA66-E06674519A9F}"/>
    <cellStyle name="Totalt 2 22 2 9" xfId="7998" xr:uid="{B92BB003-1A2E-4999-ACB1-D81182775E8B}"/>
    <cellStyle name="Totalt 2 22 3" xfId="4622" xr:uid="{65484137-24CA-4906-9A2D-C8CC439D0976}"/>
    <cellStyle name="Totalt 2 22 3 2" xfId="4623" xr:uid="{79D8E677-4FB9-42F1-ACD0-AB8AAE105AB7}"/>
    <cellStyle name="Totalt 2 22 3 9" xfId="7999" xr:uid="{D5B54744-14F6-4C17-B4B6-81681D9E4A93}"/>
    <cellStyle name="Totalt 2 22 4" xfId="4624" xr:uid="{50EE7666-6513-456A-AFA7-69CF9F7344CF}"/>
    <cellStyle name="Totalt 2 22 4 2" xfId="4625" xr:uid="{5D608172-5443-4AA8-AB3A-B4E744B2CBFD}"/>
    <cellStyle name="Totalt 2 22 4 9" xfId="8000" xr:uid="{B117AD7C-86AE-4809-8F14-F5A3C366AC71}"/>
    <cellStyle name="Totalt 2 22 5" xfId="4626" xr:uid="{19559EAC-FDEE-4461-858B-81B75FBFC1CE}"/>
    <cellStyle name="Totalt 2 22 5 2" xfId="4627" xr:uid="{399EFA07-DB6C-4100-8B2F-4F5D97CD3023}"/>
    <cellStyle name="Totalt 2 22 5 9" xfId="8001" xr:uid="{5E539829-280D-4B23-9CA4-34DAB054456D}"/>
    <cellStyle name="Totalt 2 22 6" xfId="4628" xr:uid="{95799477-C9F1-44DB-B06C-F708C2CD893C}"/>
    <cellStyle name="Totalt 2 22 6 2" xfId="4629" xr:uid="{08C1E479-513D-4E6D-9EAF-31B44376242C}"/>
    <cellStyle name="Totalt 2 22 6 9" xfId="8002" xr:uid="{DA412753-8BA2-4DB5-A762-9A3F46958859}"/>
    <cellStyle name="Totalt 2 22 7" xfId="4630" xr:uid="{969B6714-39F1-49E6-A592-4008614EE57F}"/>
    <cellStyle name="Totalt 2 22 7 2" xfId="4631" xr:uid="{095F90C7-F9CB-44BB-8195-9640D4823E8B}"/>
    <cellStyle name="Totalt 2 22 7 9" xfId="8003" xr:uid="{4D97433A-B142-47ED-A3D8-D0650A2A20EB}"/>
    <cellStyle name="Totalt 2 22 8" xfId="4632" xr:uid="{B9FFB9B6-11F7-4084-8F19-0CD69074284A}"/>
    <cellStyle name="Totalt 2 22 9" xfId="5529" xr:uid="{0109EC7D-4345-4023-B003-3F74E246CD0E}"/>
    <cellStyle name="Totalt 2 23" xfId="4633" xr:uid="{662A388C-8D3F-4C7D-BD05-E07351FBAFA5}"/>
    <cellStyle name="Totalt 2 23 2" xfId="4634" xr:uid="{B0E50482-197C-4013-99D9-614F704B09AE}"/>
    <cellStyle name="Totalt 2 23 8" xfId="8004" xr:uid="{B79E41EC-026D-40E4-9098-F4752C98C873}"/>
    <cellStyle name="Totalt 2 24" xfId="4635" xr:uid="{074CE60B-EE35-44CA-B01B-1F9AD9422B1B}"/>
    <cellStyle name="Totalt 2 24 2" xfId="4636" xr:uid="{6AD85300-F058-41FC-9540-4D2F2C950737}"/>
    <cellStyle name="Totalt 2 24 8" xfId="8005" xr:uid="{2AA6332F-4334-4D18-B932-933D64831039}"/>
    <cellStyle name="Totalt 2 25" xfId="4637" xr:uid="{7D660C5B-AD29-4A71-837A-C34969A113B6}"/>
    <cellStyle name="Totalt 2 25 2" xfId="4638" xr:uid="{0F79379C-9F22-4536-AACE-0C018125111F}"/>
    <cellStyle name="Totalt 2 25 8" xfId="8006" xr:uid="{7DBB2E61-B358-4DAD-AFFD-703806765D5F}"/>
    <cellStyle name="Totalt 2 26" xfId="4639" xr:uid="{B1246922-8675-4627-B324-261ABC5D2B03}"/>
    <cellStyle name="Totalt 2 26 2" xfId="4640" xr:uid="{1FD2A415-B640-4900-8CBC-6CF34875FE9C}"/>
    <cellStyle name="Totalt 2 26 8" xfId="8007" xr:uid="{A2D9A298-915E-422E-8969-E6D82770C9FE}"/>
    <cellStyle name="Totalt 2 27" xfId="4641" xr:uid="{F1851C5B-387A-48A8-B6C2-E935AC30C788}"/>
    <cellStyle name="Totalt 2 27 2" xfId="4642" xr:uid="{795008FD-B8CA-4906-BEF5-45862EBD5956}"/>
    <cellStyle name="Totalt 2 27 8" xfId="8008" xr:uid="{13FF1BDD-9179-4C71-B60D-2028CED87788}"/>
    <cellStyle name="Totalt 2 28" xfId="4643" xr:uid="{B96CD1C3-9C66-4402-985C-7A131248A7FC}"/>
    <cellStyle name="Totalt 2 28 2" xfId="4644" xr:uid="{F73574A4-96BF-4985-8790-222596750C9A}"/>
    <cellStyle name="Totalt 2 28 8" xfId="8009" xr:uid="{6907E1F2-4A92-4F1D-8F64-43780779FA55}"/>
    <cellStyle name="Totalt 2 29" xfId="4645" xr:uid="{DB9CA7D7-22DF-4978-9223-F933699D11A2}"/>
    <cellStyle name="Totalt 2 29 2" xfId="4646" xr:uid="{E140185E-F8B2-41C9-9E11-B9B96CB52BEF}"/>
    <cellStyle name="Totalt 2 29 8" xfId="8010" xr:uid="{6EA1C40F-FBBA-4A86-BF42-810ADF007CF3}"/>
    <cellStyle name="Totalt 2 3" xfId="4647" xr:uid="{3F8C6256-9E3F-461C-AF88-7CA94ABEE1DE}"/>
    <cellStyle name="Totalt 2 3 10" xfId="5717" xr:uid="{B8B52BD6-8611-465A-BF52-CA54060515DC}"/>
    <cellStyle name="Totalt 2 3 11" xfId="6106" xr:uid="{60DFC652-F355-4250-AFA0-3C7D61D61BDF}"/>
    <cellStyle name="Totalt 2 3 12" xfId="6281" xr:uid="{9D6D10CD-1EC7-49AE-86CD-15B9249DB91A}"/>
    <cellStyle name="Totalt 2 3 2" xfId="4648" xr:uid="{F0ABB78D-290B-4FC8-B4F9-6C118C421DB5}"/>
    <cellStyle name="Totalt 2 3 2 2" xfId="4649" xr:uid="{55C138FB-0A49-402B-8988-7FF7A73E9BC0}"/>
    <cellStyle name="Totalt 2 3 2 9" xfId="8011" xr:uid="{D12CA38B-5F49-49C6-996E-EB63B6FADA9D}"/>
    <cellStyle name="Totalt 2 3 3" xfId="4650" xr:uid="{6497F372-1C12-4A99-A517-F71AE858E025}"/>
    <cellStyle name="Totalt 2 3 3 2" xfId="4651" xr:uid="{546E59CD-24D6-42C9-BFA3-892AAB77E07C}"/>
    <cellStyle name="Totalt 2 3 3 9" xfId="8012" xr:uid="{53BE2750-A2FC-49DC-B6C9-A2417F1950BF}"/>
    <cellStyle name="Totalt 2 3 4" xfId="4652" xr:uid="{A16E4A95-EAFD-47AE-BFDD-63ECC2B84153}"/>
    <cellStyle name="Totalt 2 3 4 2" xfId="4653" xr:uid="{2575AF76-CECA-4D32-AA5D-AC3A4CB34E78}"/>
    <cellStyle name="Totalt 2 3 4 9" xfId="8013" xr:uid="{5181AA8A-7A8E-4274-BB22-4DEB4BF53C0B}"/>
    <cellStyle name="Totalt 2 3 5" xfId="4654" xr:uid="{5D998700-CCBD-4494-9A17-FAD0DA0B7567}"/>
    <cellStyle name="Totalt 2 3 5 2" xfId="4655" xr:uid="{FB5084B0-3953-4908-8C58-8437842C9D35}"/>
    <cellStyle name="Totalt 2 3 5 9" xfId="8014" xr:uid="{FBFFE144-DF74-452C-9BCE-1B1F40B04282}"/>
    <cellStyle name="Totalt 2 3 6" xfId="4656" xr:uid="{F62DC84A-1D74-46A2-AD71-EA0C08E4FFD7}"/>
    <cellStyle name="Totalt 2 3 6 2" xfId="4657" xr:uid="{61510870-596C-4374-A0D1-6CD1C861E39D}"/>
    <cellStyle name="Totalt 2 3 6 9" xfId="8015" xr:uid="{439816D4-3FB2-402F-84D5-2823A82EBDF9}"/>
    <cellStyle name="Totalt 2 3 7" xfId="4658" xr:uid="{720B7A7B-6173-4319-B427-212647123F38}"/>
    <cellStyle name="Totalt 2 3 7 2" xfId="4659" xr:uid="{60DB3EF8-4331-4F31-AD01-7614F69A209B}"/>
    <cellStyle name="Totalt 2 3 7 9" xfId="8016" xr:uid="{ADA1A932-1798-41DB-B37C-1A5B016BA8F7}"/>
    <cellStyle name="Totalt 2 3 8" xfId="4660" xr:uid="{5AFE2C7A-C06B-4342-8532-50AE9B0A7960}"/>
    <cellStyle name="Totalt 2 3 9" xfId="5530" xr:uid="{241C7743-D223-4AEE-8D39-B94DDBF9DE25}"/>
    <cellStyle name="Totalt 2 30" xfId="4661" xr:uid="{9AF95DE7-8680-4024-9293-4A610E23A124}"/>
    <cellStyle name="Totalt 2 30 2" xfId="4662" xr:uid="{343A4827-7239-4454-92B2-E227E1567677}"/>
    <cellStyle name="Totalt 2 30 8" xfId="8017" xr:uid="{6A7F7B18-7862-4CB5-9575-B4B53D75DCBC}"/>
    <cellStyle name="Totalt 2 31" xfId="4663" xr:uid="{D8CB5790-A261-46B5-92B1-64E67CB4AD1F}"/>
    <cellStyle name="Totalt 2 31 2" xfId="4664" xr:uid="{02D576D0-991F-4B75-908C-593ECCB83374}"/>
    <cellStyle name="Totalt 2 31 8" xfId="8018" xr:uid="{370C8623-0F42-4E7C-AD85-694B264733F5}"/>
    <cellStyle name="Totalt 2 32" xfId="4665" xr:uid="{8B7E616E-BE19-4108-BBDF-F4036BBB3C53}"/>
    <cellStyle name="Totalt 2 32 2" xfId="4666" xr:uid="{D847C93E-EA4E-4EEA-9DC2-0BE94D66C8DE}"/>
    <cellStyle name="Totalt 2 32 8" xfId="8019" xr:uid="{8B5ECBCF-BED7-4E1E-B67E-FA3452215FCE}"/>
    <cellStyle name="Totalt 2 33" xfId="4667" xr:uid="{510EE4F2-EA2C-4961-A585-A04E5F3F5E1B}"/>
    <cellStyle name="Totalt 2 33 2" xfId="4668" xr:uid="{A9D17CF1-28E0-46F0-8C36-99658C91261B}"/>
    <cellStyle name="Totalt 2 33 8" xfId="8020" xr:uid="{E4393525-2CCD-4680-B0F5-E4E1DFFFC7F8}"/>
    <cellStyle name="Totalt 2 34" xfId="4669" xr:uid="{97E18E8C-BDA2-4D11-A269-502558CA9369}"/>
    <cellStyle name="Totalt 2 34 2" xfId="4670" xr:uid="{EFE96457-0ECD-4737-9844-DD9C096032B6}"/>
    <cellStyle name="Totalt 2 34 7" xfId="8021" xr:uid="{5393F22B-3F24-428C-B2CD-B4C7F374A933}"/>
    <cellStyle name="Totalt 2 35" xfId="4671" xr:uid="{77EA6B47-ACED-4CDB-9ADD-C06F06417E31}"/>
    <cellStyle name="Totalt 2 35 2" xfId="4672" xr:uid="{4A2C15C4-F8B8-4521-B71F-E9D2CD6A8F7C}"/>
    <cellStyle name="Totalt 2 35 6" xfId="8022" xr:uid="{B90B7788-0CA0-47BC-BE34-FAABF89AE819}"/>
    <cellStyle name="Totalt 2 36" xfId="4673" xr:uid="{B0894659-D7C1-49C0-AEBF-74332A24A5C2}"/>
    <cellStyle name="Totalt 2 36 2" xfId="4674" xr:uid="{34A040EA-988E-414D-8F03-79C37A0D2546}"/>
    <cellStyle name="Totalt 2 36 6" xfId="8023" xr:uid="{AB51155B-0923-4552-A624-0F2B1649E4FF}"/>
    <cellStyle name="Totalt 2 37" xfId="4675" xr:uid="{2BEA7597-CC98-48A1-98DE-CBDF8A0F75B8}"/>
    <cellStyle name="Totalt 2 37 2" xfId="4676" xr:uid="{05C2825C-F848-4137-A426-06707A995CA8}"/>
    <cellStyle name="Totalt 2 37 6" xfId="8024" xr:uid="{CCE8E830-79BD-4E53-A8F2-822C318A5A2A}"/>
    <cellStyle name="Totalt 2 38" xfId="4677" xr:uid="{80A5FDAA-D187-4792-94A6-B871DE22B281}"/>
    <cellStyle name="Totalt 2 38 2" xfId="4678" xr:uid="{A45A91E7-DD8E-4C42-94BE-4FEE12F14C5A}"/>
    <cellStyle name="Totalt 2 38 6" xfId="8025" xr:uid="{D999C6A3-8771-4589-AC2D-B6B65BCE5654}"/>
    <cellStyle name="Totalt 2 39" xfId="4679" xr:uid="{A6EE9B9B-6772-482F-A0FF-6F16C3D8EC30}"/>
    <cellStyle name="Totalt 2 39 2" xfId="4680" xr:uid="{5EDDDFBB-4C57-4BAB-B912-67E5756947F0}"/>
    <cellStyle name="Totalt 2 39 6" xfId="8026" xr:uid="{894C6286-47D1-4973-BB6A-765B16AC8D9A}"/>
    <cellStyle name="Totalt 2 4" xfId="4681" xr:uid="{3F220742-465F-409B-B523-92150736AE98}"/>
    <cellStyle name="Totalt 2 4 10" xfId="5718" xr:uid="{6200E982-7B4B-4ADE-B169-5F3683642B4F}"/>
    <cellStyle name="Totalt 2 4 11" xfId="6107" xr:uid="{1DCFC292-3D18-4C1F-9B70-FE14EE5393F5}"/>
    <cellStyle name="Totalt 2 4 12" xfId="6282" xr:uid="{E4D06772-FA7C-419E-9F0C-1CD82F85EFC9}"/>
    <cellStyle name="Totalt 2 4 2" xfId="4682" xr:uid="{1CF9248C-F21C-418A-B4D0-E6FBCE399BDC}"/>
    <cellStyle name="Totalt 2 4 2 2" xfId="4683" xr:uid="{E7E4A244-1ADF-4941-8568-BBF9142A7644}"/>
    <cellStyle name="Totalt 2 4 2 9" xfId="8027" xr:uid="{8EAD83E2-017A-42EA-AB83-3D8E0A945D6A}"/>
    <cellStyle name="Totalt 2 4 3" xfId="4684" xr:uid="{BE767657-EF4C-458E-8C91-4A453A3320FE}"/>
    <cellStyle name="Totalt 2 4 3 2" xfId="4685" xr:uid="{1CBC94F9-C7A7-4911-BDAD-9A132A799299}"/>
    <cellStyle name="Totalt 2 4 3 9" xfId="8028" xr:uid="{1782E2D8-DB7B-4653-B391-5127BB7346CC}"/>
    <cellStyle name="Totalt 2 4 4" xfId="4686" xr:uid="{53CF0EB5-EBBF-4209-895D-50457D170080}"/>
    <cellStyle name="Totalt 2 4 4 2" xfId="4687" xr:uid="{E6914339-C69C-493A-BFE9-573885EAFFBE}"/>
    <cellStyle name="Totalt 2 4 4 9" xfId="8029" xr:uid="{4E252CAD-A4F0-4D14-8A51-13ED165BFA23}"/>
    <cellStyle name="Totalt 2 4 5" xfId="4688" xr:uid="{F6B9BFAE-915A-455A-A1AB-0D8839A42076}"/>
    <cellStyle name="Totalt 2 4 5 2" xfId="4689" xr:uid="{EEE72F35-6C21-4109-94FC-0DB2109FE282}"/>
    <cellStyle name="Totalt 2 4 5 9" xfId="8030" xr:uid="{E59A5E60-563E-4586-98B6-AA73CEDB44C5}"/>
    <cellStyle name="Totalt 2 4 6" xfId="4690" xr:uid="{44EA0BD7-7D8B-488A-A281-6F29C3F129D2}"/>
    <cellStyle name="Totalt 2 4 6 2" xfId="4691" xr:uid="{EFB978A3-8933-4D69-B4AD-E541648160FE}"/>
    <cellStyle name="Totalt 2 4 6 9" xfId="8031" xr:uid="{E024A19A-F94C-48FF-ABFC-74DD5E903728}"/>
    <cellStyle name="Totalt 2 4 7" xfId="4692" xr:uid="{DE83D868-3648-4413-91BE-46D910C723DF}"/>
    <cellStyle name="Totalt 2 4 7 2" xfId="4693" xr:uid="{22829EEB-E8EA-499D-A503-C2AA659A5800}"/>
    <cellStyle name="Totalt 2 4 7 9" xfId="8032" xr:uid="{4B083518-43D8-411D-8C6D-D65FB23433E4}"/>
    <cellStyle name="Totalt 2 4 8" xfId="4694" xr:uid="{9BE168BD-40ED-42A3-B820-810D6D97C04D}"/>
    <cellStyle name="Totalt 2 4 9" xfId="5531" xr:uid="{A28A1071-9B1C-43B2-B413-A3137610C811}"/>
    <cellStyle name="Totalt 2 40" xfId="4695" xr:uid="{4864B938-4451-4027-84D8-FE99048FFE02}"/>
    <cellStyle name="Totalt 2 40 2" xfId="4696" xr:uid="{AB0B3684-FBE2-4F61-B870-E382EEAB3CFF}"/>
    <cellStyle name="Totalt 2 40 6" xfId="8033" xr:uid="{2FD1BACF-8D8F-4D9C-AA11-1F261B0C3FE2}"/>
    <cellStyle name="Totalt 2 41" xfId="4697" xr:uid="{0B2FD20D-4784-405F-9228-E8C6737B1B2A}"/>
    <cellStyle name="Totalt 2 41 2" xfId="4698" xr:uid="{6A697C7E-3DB8-4B35-8264-59E0C056E7D0}"/>
    <cellStyle name="Totalt 2 41 6" xfId="8034" xr:uid="{F56A7B99-2CBE-4B64-A1D3-F6D06E38BEE6}"/>
    <cellStyle name="Totalt 2 42" xfId="4699" xr:uid="{08769ED5-61B1-4FF6-AAD0-5B8D2D35A9CA}"/>
    <cellStyle name="Totalt 2 42 2" xfId="4700" xr:uid="{06A2DAA5-70CD-47E3-96DF-078C43171401}"/>
    <cellStyle name="Totalt 2 42 6" xfId="8035" xr:uid="{C538AA5E-9F8E-41BF-9981-794320E27C9D}"/>
    <cellStyle name="Totalt 2 43" xfId="4701" xr:uid="{AE4403A9-610D-48A2-86CA-85074F291135}"/>
    <cellStyle name="Totalt 2 43 2" xfId="4702" xr:uid="{996A49AA-F547-4E10-9207-A778BE81127B}"/>
    <cellStyle name="Totalt 2 43 6" xfId="8036" xr:uid="{5C54EF9B-DD69-4B72-B59D-6B9CF11ABE9F}"/>
    <cellStyle name="Totalt 2 44" xfId="4703" xr:uid="{883672C7-F398-4632-86CB-F0544E9BDDFD}"/>
    <cellStyle name="Totalt 2 44 2" xfId="4704" xr:uid="{FAB1F226-4339-4F13-8A05-4494062C59DE}"/>
    <cellStyle name="Totalt 2 44 6" xfId="8037" xr:uid="{7F655E5E-36AE-48CE-A4F6-2F0E521FB157}"/>
    <cellStyle name="Totalt 2 45" xfId="4705" xr:uid="{D4C8ADA4-5F05-46B4-B38A-5989176DD5F5}"/>
    <cellStyle name="Totalt 2 45 2" xfId="4706" xr:uid="{2995CC69-4F78-4CBE-BC18-269EEC6A2BC0}"/>
    <cellStyle name="Totalt 2 45 6" xfId="8038" xr:uid="{FD4600C1-208E-4AA5-B1C9-8EF09CABBC44}"/>
    <cellStyle name="Totalt 2 46" xfId="4707" xr:uid="{7F57DB8F-F41B-468F-B099-1989F5C35F7E}"/>
    <cellStyle name="Totalt 2 46 2" xfId="4708" xr:uid="{3D2FA618-DEDF-4910-9586-32C66C81FD42}"/>
    <cellStyle name="Totalt 2 46 6" xfId="8039" xr:uid="{D725381F-B23F-4746-BB30-92D291E4CF0C}"/>
    <cellStyle name="Totalt 2 47" xfId="4709" xr:uid="{9074081E-89C5-4506-A668-69AC084B4B1B}"/>
    <cellStyle name="Totalt 2 47 2" xfId="4710" xr:uid="{4C3E1C5C-EA55-4DDE-A33A-969CDE3BA000}"/>
    <cellStyle name="Totalt 2 47 6" xfId="8040" xr:uid="{5E96FFF7-0CD9-461F-9A22-A27486A8FD68}"/>
    <cellStyle name="Totalt 2 48" xfId="4711" xr:uid="{2E72A74B-952C-4C55-8060-3944A54703AA}"/>
    <cellStyle name="Totalt 2 48 2" xfId="4712" xr:uid="{A2794965-39A3-4070-A8DA-D236D419DF6A}"/>
    <cellStyle name="Totalt 2 48 6" xfId="8041" xr:uid="{12EECD1B-77C3-43FA-BA53-CAFC6D56E71C}"/>
    <cellStyle name="Totalt 2 49" xfId="4713" xr:uid="{05B90D2E-22DE-48BD-8317-239B64230614}"/>
    <cellStyle name="Totalt 2 49 2" xfId="4714" xr:uid="{CEF972A1-33A2-49CC-9DB7-82176FFB91FF}"/>
    <cellStyle name="Totalt 2 49 6" xfId="8042" xr:uid="{4BEAB85F-786C-4A2B-A02C-6E21E95B3B91}"/>
    <cellStyle name="Totalt 2 5" xfId="4715" xr:uid="{F45171DF-233B-46BB-BF2A-CF53BD76B297}"/>
    <cellStyle name="Totalt 2 5 10" xfId="5719" xr:uid="{59D2C0AC-7736-4D07-A14D-CA258E956A53}"/>
    <cellStyle name="Totalt 2 5 11" xfId="6108" xr:uid="{F45BF467-B524-4D97-A916-EAA00AB5CE51}"/>
    <cellStyle name="Totalt 2 5 12" xfId="6283" xr:uid="{0250750D-A30C-46F9-B6AF-811A877C1890}"/>
    <cellStyle name="Totalt 2 5 2" xfId="4716" xr:uid="{AC7BF1D0-9FD4-4C4C-B131-4300865E8D73}"/>
    <cellStyle name="Totalt 2 5 2 2" xfId="4717" xr:uid="{B1E2B2EF-E9F7-4E0A-BC01-AF282B917830}"/>
    <cellStyle name="Totalt 2 5 2 9" xfId="8043" xr:uid="{80421FAA-66AA-41AE-A803-901CA267FA26}"/>
    <cellStyle name="Totalt 2 5 3" xfId="4718" xr:uid="{65BA3330-10D2-43B8-AA7A-2474506B9C3F}"/>
    <cellStyle name="Totalt 2 5 3 2" xfId="4719" xr:uid="{741D18EA-A9E5-46D1-BD23-5A235D277098}"/>
    <cellStyle name="Totalt 2 5 3 9" xfId="8044" xr:uid="{45BE1E71-E988-48D6-9F67-357E6E6A9B6B}"/>
    <cellStyle name="Totalt 2 5 4" xfId="4720" xr:uid="{AC7975D8-23CA-4590-9A47-75D4999670CB}"/>
    <cellStyle name="Totalt 2 5 4 2" xfId="4721" xr:uid="{16B91434-D21B-415E-9C8A-78E152F890EF}"/>
    <cellStyle name="Totalt 2 5 4 9" xfId="8045" xr:uid="{D709709E-0183-4BB7-950A-BCA467491401}"/>
    <cellStyle name="Totalt 2 5 5" xfId="4722" xr:uid="{14CD596E-F11A-4E43-A41A-063DFE2AA577}"/>
    <cellStyle name="Totalt 2 5 5 2" xfId="4723" xr:uid="{2E5ECB82-B839-49D9-9187-50D9FB695510}"/>
    <cellStyle name="Totalt 2 5 5 9" xfId="8046" xr:uid="{3BBF3AED-EFB9-43DA-B469-F09E2C788F79}"/>
    <cellStyle name="Totalt 2 5 6" xfId="4724" xr:uid="{F599FDA1-2003-4B34-B665-9039031F3A61}"/>
    <cellStyle name="Totalt 2 5 6 2" xfId="4725" xr:uid="{05E2582E-34F0-4A6B-AFA0-943E952DD35B}"/>
    <cellStyle name="Totalt 2 5 6 9" xfId="8047" xr:uid="{A58ECDDD-B059-41E2-A187-51FD02E948D0}"/>
    <cellStyle name="Totalt 2 5 7" xfId="4726" xr:uid="{8CAF63CA-A1DF-40A6-9EA4-8A3A20F7AB4A}"/>
    <cellStyle name="Totalt 2 5 7 2" xfId="4727" xr:uid="{4B6396CA-BC59-426B-8D65-3E5355E37F4C}"/>
    <cellStyle name="Totalt 2 5 7 9" xfId="8048" xr:uid="{BBF267E3-083F-41DD-A98D-C95FC3F26B26}"/>
    <cellStyle name="Totalt 2 5 8" xfId="4728" xr:uid="{7065BDB3-7A97-4CC8-919A-3F1E57784FB5}"/>
    <cellStyle name="Totalt 2 5 9" xfId="5532" xr:uid="{54349D51-F49B-4DC9-B71E-61ECB14C6CC3}"/>
    <cellStyle name="Totalt 2 50" xfId="4729" xr:uid="{DB8BF7AC-EF53-4A6C-9187-F3D6EA806BE5}"/>
    <cellStyle name="Totalt 2 50 2" xfId="4730" xr:uid="{0B27F326-F4D2-466A-86EB-5C7DFECD5836}"/>
    <cellStyle name="Totalt 2 50 6" xfId="8049" xr:uid="{CF5FADD0-1244-4472-8F7F-E1DAEF4853AD}"/>
    <cellStyle name="Totalt 2 51" xfId="4731" xr:uid="{EC16C39C-D15C-4EFE-9E05-C7D11B3FE395}"/>
    <cellStyle name="Totalt 2 6" xfId="4732" xr:uid="{5905C80B-9589-4E68-AAC7-EB7CF3E2ADD6}"/>
    <cellStyle name="Totalt 2 6 10" xfId="5720" xr:uid="{99D007BC-D060-4456-BA2F-10069BD2C21C}"/>
    <cellStyle name="Totalt 2 6 11" xfId="6109" xr:uid="{4348E41E-BCCD-4E4E-BAA8-EDEF6F6AEEA7}"/>
    <cellStyle name="Totalt 2 6 12" xfId="6284" xr:uid="{8145258C-1C10-4413-BDFD-30FA25AD5E5D}"/>
    <cellStyle name="Totalt 2 6 2" xfId="4733" xr:uid="{E4CB2EC6-7588-4F2B-897F-96A3ADE556B0}"/>
    <cellStyle name="Totalt 2 6 2 2" xfId="4734" xr:uid="{218303DC-CE68-4C9C-A7FE-1897577BE96D}"/>
    <cellStyle name="Totalt 2 6 2 9" xfId="8050" xr:uid="{2B8C261E-4553-4211-9B6A-FABBAE7908EF}"/>
    <cellStyle name="Totalt 2 6 3" xfId="4735" xr:uid="{D51BF588-0242-4237-8B77-53EBAA7EDB28}"/>
    <cellStyle name="Totalt 2 6 3 2" xfId="4736" xr:uid="{B271BF45-CF98-41E0-A89F-F5B16DD3E1A4}"/>
    <cellStyle name="Totalt 2 6 3 9" xfId="8051" xr:uid="{AC5B2B17-7144-4482-B52D-957F96A9C9B5}"/>
    <cellStyle name="Totalt 2 6 4" xfId="4737" xr:uid="{731C9BEA-2A0C-437E-938B-C4FEAACAA85F}"/>
    <cellStyle name="Totalt 2 6 4 2" xfId="4738" xr:uid="{0E97593B-515D-460B-B3B0-6A7BD6B68D05}"/>
    <cellStyle name="Totalt 2 6 4 9" xfId="8052" xr:uid="{3B8692DD-9573-4BEB-ABBE-CC8EA86FCB78}"/>
    <cellStyle name="Totalt 2 6 5" xfId="4739" xr:uid="{7B9046DB-D6C0-4A00-846A-3FA58A2FD964}"/>
    <cellStyle name="Totalt 2 6 5 2" xfId="4740" xr:uid="{F60B639F-4485-4FB1-9B26-C9AEED4FD747}"/>
    <cellStyle name="Totalt 2 6 5 9" xfId="8053" xr:uid="{BA76BC4C-9142-41D9-862D-F2531197DF81}"/>
    <cellStyle name="Totalt 2 6 6" xfId="4741" xr:uid="{FB1E6330-116A-42A4-B2C8-CEDED7534184}"/>
    <cellStyle name="Totalt 2 6 6 2" xfId="4742" xr:uid="{D8FCA396-35FB-4733-B016-4705F02CBEF0}"/>
    <cellStyle name="Totalt 2 6 6 9" xfId="8054" xr:uid="{9BF0FBD4-50AB-4B8A-8AF9-15F47A497C79}"/>
    <cellStyle name="Totalt 2 6 7" xfId="4743" xr:uid="{8B2763F6-5F2D-4D8B-B941-25D15E253BA6}"/>
    <cellStyle name="Totalt 2 6 7 2" xfId="4744" xr:uid="{4B22BAE2-C1C9-4955-BFCD-D11714A90F4F}"/>
    <cellStyle name="Totalt 2 6 7 9" xfId="8055" xr:uid="{F791E841-A047-4210-BF42-4F3AEC46AB8B}"/>
    <cellStyle name="Totalt 2 6 8" xfId="4745" xr:uid="{168B6D8B-37F4-4B1A-B758-18ECDAA6664D}"/>
    <cellStyle name="Totalt 2 6 9" xfId="5533" xr:uid="{6672B17A-9331-4552-A01C-EC3643CA3A14}"/>
    <cellStyle name="Totalt 2 7" xfId="4746" xr:uid="{4199B171-1172-4E49-8DD9-74085CB23D54}"/>
    <cellStyle name="Totalt 2 7 10" xfId="5721" xr:uid="{A8E2F478-54E3-4E56-B035-FBA9A21A1BF1}"/>
    <cellStyle name="Totalt 2 7 11" xfId="6110" xr:uid="{EDB4F1C8-5475-420B-8654-0A5C58EDAA83}"/>
    <cellStyle name="Totalt 2 7 12" xfId="6285" xr:uid="{87DAF5AC-B915-4561-B9E8-84D04E876D70}"/>
    <cellStyle name="Totalt 2 7 2" xfId="4747" xr:uid="{CD2B716A-2A82-4C5B-A33B-5CF9D9CC1827}"/>
    <cellStyle name="Totalt 2 7 2 2" xfId="4748" xr:uid="{CEB926D8-DCAD-4BC7-A23D-47A7FE439C76}"/>
    <cellStyle name="Totalt 2 7 2 9" xfId="8056" xr:uid="{7760BA44-5F6A-4705-8F8B-5942F099585F}"/>
    <cellStyle name="Totalt 2 7 3" xfId="4749" xr:uid="{C7BBD5AB-2700-4C1F-AC04-4A6E0E0E4337}"/>
    <cellStyle name="Totalt 2 7 3 2" xfId="4750" xr:uid="{5796CCC2-2492-4637-892A-1D0D523A04B7}"/>
    <cellStyle name="Totalt 2 7 3 9" xfId="8057" xr:uid="{03364C63-0B85-4206-A678-2EAA9E1434C8}"/>
    <cellStyle name="Totalt 2 7 4" xfId="4751" xr:uid="{9290F90E-AB6E-4B85-B9F3-F0E90B9705B7}"/>
    <cellStyle name="Totalt 2 7 4 2" xfId="4752" xr:uid="{1402B168-8B2D-4E9C-89AF-96480F86D694}"/>
    <cellStyle name="Totalt 2 7 4 9" xfId="8058" xr:uid="{61B5AE39-6EED-43DC-9517-E4179E2CF95C}"/>
    <cellStyle name="Totalt 2 7 5" xfId="4753" xr:uid="{B1B34657-348F-4055-89CC-A69A663CCDE2}"/>
    <cellStyle name="Totalt 2 7 5 2" xfId="4754" xr:uid="{0C856233-3F68-40F6-AAB0-037370B3ACDC}"/>
    <cellStyle name="Totalt 2 7 5 9" xfId="8059" xr:uid="{528C8DA5-4A74-422A-BF59-82380966AF71}"/>
    <cellStyle name="Totalt 2 7 6" xfId="4755" xr:uid="{0697B74E-C0E1-4A35-852E-D8EE3AAA0452}"/>
    <cellStyle name="Totalt 2 7 6 2" xfId="4756" xr:uid="{81C98438-FDCB-4CA4-B3B0-1CB6FA207600}"/>
    <cellStyle name="Totalt 2 7 6 9" xfId="8060" xr:uid="{8B769FA6-75DF-4839-B90A-08B5EA410DF9}"/>
    <cellStyle name="Totalt 2 7 7" xfId="4757" xr:uid="{FDA453BE-D519-48D6-ACE4-D902ED8B62D3}"/>
    <cellStyle name="Totalt 2 7 7 2" xfId="4758" xr:uid="{140D0D30-A9EA-46A0-AEE4-461D77234A9A}"/>
    <cellStyle name="Totalt 2 7 7 9" xfId="8061" xr:uid="{CF353304-F397-4349-A746-E83F2D975043}"/>
    <cellStyle name="Totalt 2 7 8" xfId="4759" xr:uid="{2033E129-DBD1-46EA-9E25-931E9C04D0EA}"/>
    <cellStyle name="Totalt 2 7 9" xfId="5534" xr:uid="{8FC01F53-E12C-47E6-96EA-BFDC862B7DE4}"/>
    <cellStyle name="Totalt 2 8" xfId="4760" xr:uid="{6FE93EC3-6B98-41AD-A3C1-A7AF2FC66778}"/>
    <cellStyle name="Totalt 2 8 10" xfId="5722" xr:uid="{244EF526-52F2-49DC-A214-753A491DE0A1}"/>
    <cellStyle name="Totalt 2 8 11" xfId="6111" xr:uid="{0934E99A-53FC-43C6-8C5F-8EF3C7E8AAA6}"/>
    <cellStyle name="Totalt 2 8 12" xfId="6286" xr:uid="{51E6B963-44DC-4255-9212-0FAC80406478}"/>
    <cellStyle name="Totalt 2 8 2" xfId="4761" xr:uid="{0821FF55-F6F5-4DB4-A081-D44B2EFA6AD4}"/>
    <cellStyle name="Totalt 2 8 2 2" xfId="4762" xr:uid="{DA5174B7-E8CA-4CB6-810F-2FF3EDCC34BE}"/>
    <cellStyle name="Totalt 2 8 2 9" xfId="8062" xr:uid="{0C4F45A5-3C68-4839-B3D8-F41922EDDC25}"/>
    <cellStyle name="Totalt 2 8 3" xfId="4763" xr:uid="{945D0365-BD85-409D-A835-02E97F38B56F}"/>
    <cellStyle name="Totalt 2 8 3 2" xfId="4764" xr:uid="{E46AE8EB-0BFD-4109-B1F9-FD50AB388058}"/>
    <cellStyle name="Totalt 2 8 3 9" xfId="8063" xr:uid="{94534767-B3BB-4831-8B75-5B758C539B6B}"/>
    <cellStyle name="Totalt 2 8 4" xfId="4765" xr:uid="{5B618EE5-76DA-4792-97A4-6DA37C6C1E50}"/>
    <cellStyle name="Totalt 2 8 4 2" xfId="4766" xr:uid="{9E1342A9-2FED-44E7-B020-ACE7139686BB}"/>
    <cellStyle name="Totalt 2 8 4 9" xfId="8064" xr:uid="{4FD67FA6-C3D1-4EFD-99EA-3262F3358B8B}"/>
    <cellStyle name="Totalt 2 8 5" xfId="4767" xr:uid="{D70FD5FD-0A07-45F4-B46A-259BDBFCCC22}"/>
    <cellStyle name="Totalt 2 8 5 2" xfId="4768" xr:uid="{D427A412-5019-451C-98E5-56ECF9154E52}"/>
    <cellStyle name="Totalt 2 8 5 9" xfId="8065" xr:uid="{C74A439F-9F6D-45C9-89CD-C2C391EFFF74}"/>
    <cellStyle name="Totalt 2 8 6" xfId="4769" xr:uid="{D2DA0768-594C-4CDB-940C-EC7B771F4A34}"/>
    <cellStyle name="Totalt 2 8 6 2" xfId="4770" xr:uid="{CDCE5A58-907B-4404-8464-FCE3C9EB160F}"/>
    <cellStyle name="Totalt 2 8 6 9" xfId="8066" xr:uid="{232126AC-7C4D-41BD-907C-1AF5E13A2ED3}"/>
    <cellStyle name="Totalt 2 8 7" xfId="4771" xr:uid="{01984AC4-DDB6-4158-992E-2578CD142D52}"/>
    <cellStyle name="Totalt 2 8 7 2" xfId="4772" xr:uid="{8C4835FC-3F0D-42A2-A880-B4DE94682A10}"/>
    <cellStyle name="Totalt 2 8 7 9" xfId="8067" xr:uid="{35894D87-8E2C-4852-BA22-A3A75074A215}"/>
    <cellStyle name="Totalt 2 8 8" xfId="4773" xr:uid="{251915AC-1920-479B-B145-BEE1E6043D15}"/>
    <cellStyle name="Totalt 2 8 9" xfId="5535" xr:uid="{2D4BDC94-BFE1-4E6B-BDC3-FA04D7FF3B9B}"/>
    <cellStyle name="Totalt 2 9" xfId="4774" xr:uid="{5BEC120C-BFDF-4845-97B9-727172A0ED7A}"/>
    <cellStyle name="Totalt 2 9 10" xfId="5723" xr:uid="{1EE95C8E-C026-47E7-BA58-5495CA33F300}"/>
    <cellStyle name="Totalt 2 9 11" xfId="6112" xr:uid="{1F63B7E7-1831-46F0-BA85-E9BCEF5C04CD}"/>
    <cellStyle name="Totalt 2 9 12" xfId="6287" xr:uid="{25C6B213-EE1C-4262-B3CC-27D40036FF28}"/>
    <cellStyle name="Totalt 2 9 2" xfId="4775" xr:uid="{9BEE5B5F-6CCE-43E7-AD34-1D3BC814DBCF}"/>
    <cellStyle name="Totalt 2 9 2 2" xfId="4776" xr:uid="{794FA5A5-807F-48DF-AE2B-495D3DA756A2}"/>
    <cellStyle name="Totalt 2 9 2 9" xfId="8068" xr:uid="{156EB9C9-2408-4C47-B9A5-5F6CEF8EB31B}"/>
    <cellStyle name="Totalt 2 9 3" xfId="4777" xr:uid="{117E6AB3-BCD1-4165-81F1-110D4655701D}"/>
    <cellStyle name="Totalt 2 9 3 2" xfId="4778" xr:uid="{955F1FA8-A8ED-4A7E-80B4-A3D410FBEE18}"/>
    <cellStyle name="Totalt 2 9 3 9" xfId="8069" xr:uid="{8570D948-E7ED-41AB-A7E3-2A981010B79A}"/>
    <cellStyle name="Totalt 2 9 4" xfId="4779" xr:uid="{E637F043-362E-4145-8646-3E22A72DA0B4}"/>
    <cellStyle name="Totalt 2 9 4 2" xfId="4780" xr:uid="{38DC0791-AEFD-4727-B52B-38558EBE1B69}"/>
    <cellStyle name="Totalt 2 9 4 9" xfId="8070" xr:uid="{40AEB217-7FFB-4DC0-8666-FF2A42522C76}"/>
    <cellStyle name="Totalt 2 9 5" xfId="4781" xr:uid="{677DF930-3741-4B86-B29A-DEE84812A830}"/>
    <cellStyle name="Totalt 2 9 5 2" xfId="4782" xr:uid="{79D5B520-ABFE-426F-9417-3BCB3F2B7F4C}"/>
    <cellStyle name="Totalt 2 9 5 9" xfId="8071" xr:uid="{FA99896C-57F7-4326-8652-17735F369242}"/>
    <cellStyle name="Totalt 2 9 6" xfId="4783" xr:uid="{6B8B63F5-9479-453D-BFD4-22C5B89C79CD}"/>
    <cellStyle name="Totalt 2 9 6 2" xfId="4784" xr:uid="{49397475-40BB-49EC-90E2-9E44EC5CB1DE}"/>
    <cellStyle name="Totalt 2 9 6 9" xfId="8072" xr:uid="{52DC9C44-1688-4BD0-92C6-0123342126F2}"/>
    <cellStyle name="Totalt 2 9 7" xfId="4785" xr:uid="{F44C4642-2EB5-40B3-80E7-960D973AB630}"/>
    <cellStyle name="Totalt 2 9 7 2" xfId="4786" xr:uid="{927D9137-0DE7-4C70-AB0B-5E157BA1FD84}"/>
    <cellStyle name="Totalt 2 9 7 9" xfId="8073" xr:uid="{813AE13D-8899-499F-9702-8967673AA92D}"/>
    <cellStyle name="Totalt 2 9 8" xfId="4787" xr:uid="{A062EA21-7EF1-4C64-8324-A9988105E04F}"/>
    <cellStyle name="Totalt 2 9 9" xfId="5536" xr:uid="{F51C5044-AF5E-4FF1-A641-56FDAB313A48}"/>
    <cellStyle name="Tusenskille 2" xfId="4788" xr:uid="{0FA5AF67-0945-4AB0-A39E-D1F7F847EED5}"/>
    <cellStyle name="Tusenskille 2 2" xfId="4789" xr:uid="{8D15A5D9-63B4-47C7-A3C6-7C3441EC17C7}"/>
    <cellStyle name="Tusenskille 2 2 2" xfId="4790" xr:uid="{41AB6DD0-E593-489D-B7D2-7E794CF7CF60}"/>
    <cellStyle name="Tusenskille 2 2 2 2" xfId="5185" xr:uid="{FBC188FC-450B-46BC-9E40-66B7B5A14AEF}"/>
    <cellStyle name="Tusenskille 2 2 3" xfId="4791" xr:uid="{1D696908-39DC-4BA3-BE10-BB1E3D3382B8}"/>
    <cellStyle name="Tusenskille 2 2 4" xfId="4792" xr:uid="{A461B02E-50CD-4014-96F9-1BBF9DD63E0B}"/>
    <cellStyle name="Tusenskille 2 3" xfId="4793" xr:uid="{33CA9DF3-28EE-4ED7-A6C5-1D4A7F8F9BAB}"/>
    <cellStyle name="Tusenskille 2 3 2" xfId="5186" xr:uid="{3922953B-9B2F-4FFC-AD25-A885688AF831}"/>
    <cellStyle name="Tusenskille 2 4" xfId="4794" xr:uid="{846A0565-48A3-446E-BBF2-C41C9B617202}"/>
    <cellStyle name="Tusenskille 2 5" xfId="4795" xr:uid="{B3332AA1-6316-43EE-81B3-1A53549BE0B1}"/>
    <cellStyle name="Utdata 2" xfId="4796" xr:uid="{3EA1214C-871F-4D71-AAC0-085A6254686D}"/>
    <cellStyle name="Utdata 2 10" xfId="4797" xr:uid="{FA8F7AE6-D264-44C9-9347-4E698A645299}"/>
    <cellStyle name="Utdata 2 10 10" xfId="5724" xr:uid="{A65D21D1-97D9-45D8-8776-CD42D1152785}"/>
    <cellStyle name="Utdata 2 10 11" xfId="6115" xr:uid="{F6849B08-B315-4134-9E58-470A5CAF1A23}"/>
    <cellStyle name="Utdata 2 10 12" xfId="6288" xr:uid="{64AA2721-D558-4A70-8939-CBBD49E5C1E9}"/>
    <cellStyle name="Utdata 2 10 2" xfId="4798" xr:uid="{26B529D9-4950-4FD8-ABC9-A07A76FBBC4D}"/>
    <cellStyle name="Utdata 2 10 2 10" xfId="8074" xr:uid="{9EA43CFA-65AA-48F2-A75C-B1FB34F147B7}"/>
    <cellStyle name="Utdata 2 10 2 2" xfId="4799" xr:uid="{EC4674F7-4CB3-44F3-90E8-4DA40F397207}"/>
    <cellStyle name="Utdata 2 10 3" xfId="4800" xr:uid="{85D213BF-2F27-4686-9165-ADA091C0C02B}"/>
    <cellStyle name="Utdata 2 10 3 10" xfId="8075" xr:uid="{EEFE4DE8-E1BD-44E3-9FF1-2C415961E704}"/>
    <cellStyle name="Utdata 2 10 3 2" xfId="4801" xr:uid="{03FAD097-AA31-4041-85BC-018EB51C3AB0}"/>
    <cellStyle name="Utdata 2 10 4" xfId="4802" xr:uid="{D4843538-C08F-4358-B626-E6E152DAB859}"/>
    <cellStyle name="Utdata 2 10 4 10" xfId="8076" xr:uid="{56E65AB0-0644-4BAE-8A72-845CF628CCEC}"/>
    <cellStyle name="Utdata 2 10 4 2" xfId="4803" xr:uid="{2CC1651C-6915-406B-B7D1-0B7916B8C66C}"/>
    <cellStyle name="Utdata 2 10 5" xfId="4804" xr:uid="{AACEBFF6-9FB4-4578-BFC3-6994A42C114B}"/>
    <cellStyle name="Utdata 2 10 5 10" xfId="8077" xr:uid="{0E495490-52EA-44A7-9498-83D8522A0883}"/>
    <cellStyle name="Utdata 2 10 5 2" xfId="4805" xr:uid="{8DDDFA38-9974-4B8E-A285-A2C32DF30407}"/>
    <cellStyle name="Utdata 2 10 6" xfId="4806" xr:uid="{1A07E73B-1C73-480E-89DC-D3B7B3DDC47C}"/>
    <cellStyle name="Utdata 2 10 6 10" xfId="8078" xr:uid="{9B288224-4957-4F9C-8355-31BA96E292C0}"/>
    <cellStyle name="Utdata 2 10 6 2" xfId="4807" xr:uid="{9A7E1976-E5D3-4A87-9BF4-08BD7BE48627}"/>
    <cellStyle name="Utdata 2 10 7" xfId="4808" xr:uid="{2BFBD8E4-B3FD-479A-AED2-61F474AF0949}"/>
    <cellStyle name="Utdata 2 10 7 10" xfId="8079" xr:uid="{9830C326-6FB9-44F3-AA25-C698A6DE209C}"/>
    <cellStyle name="Utdata 2 10 7 2" xfId="4809" xr:uid="{BEF59B08-90F1-4DEA-A6CC-B9ABB1666FFE}"/>
    <cellStyle name="Utdata 2 10 8" xfId="4810" xr:uid="{903163F0-B760-4CC7-AABF-FC7F3F0EAF47}"/>
    <cellStyle name="Utdata 2 10 9" xfId="5543" xr:uid="{A88A7D8B-E235-463D-8B60-BEEF9B13082C}"/>
    <cellStyle name="Utdata 2 11" xfId="4811" xr:uid="{329CFBAE-C7E3-4A4A-B912-C26CAAAEB755}"/>
    <cellStyle name="Utdata 2 11 10" xfId="5725" xr:uid="{5D726E14-8859-41E7-BBA9-F9ADC26D2DD5}"/>
    <cellStyle name="Utdata 2 11 11" xfId="6116" xr:uid="{25BC4099-05B8-404F-AD68-107684670332}"/>
    <cellStyle name="Utdata 2 11 12" xfId="6289" xr:uid="{7A778C1A-5F10-4B23-A02B-5B230F109E84}"/>
    <cellStyle name="Utdata 2 11 2" xfId="4812" xr:uid="{E956E458-E39D-433C-BF15-7FB316733C51}"/>
    <cellStyle name="Utdata 2 11 2 10" xfId="8080" xr:uid="{47186972-2CDF-454E-BE8E-A657B955E09D}"/>
    <cellStyle name="Utdata 2 11 2 2" xfId="4813" xr:uid="{43799307-F530-4346-8927-2A00454F4787}"/>
    <cellStyle name="Utdata 2 11 3" xfId="4814" xr:uid="{268EBBB4-6193-4066-84B0-EEAC2A76C530}"/>
    <cellStyle name="Utdata 2 11 3 10" xfId="8081" xr:uid="{00D3A302-742E-4ABD-AD22-A1F55BAFA691}"/>
    <cellStyle name="Utdata 2 11 3 2" xfId="4815" xr:uid="{B2F7EB9E-BAA0-4CB1-B3B7-505766BAFF7B}"/>
    <cellStyle name="Utdata 2 11 4" xfId="4816" xr:uid="{1B4BAB0D-2333-4EC2-BB34-73F232AE45C1}"/>
    <cellStyle name="Utdata 2 11 4 10" xfId="8082" xr:uid="{999AD262-1984-4F04-BC92-646364226980}"/>
    <cellStyle name="Utdata 2 11 4 2" xfId="4817" xr:uid="{0C3CD9BF-11C1-4659-86F0-605742E37D60}"/>
    <cellStyle name="Utdata 2 11 5" xfId="4818" xr:uid="{8D106C14-7170-4BF0-8196-68733F076407}"/>
    <cellStyle name="Utdata 2 11 5 10" xfId="8083" xr:uid="{175B5560-08C1-4FBE-B738-2904E3191EEA}"/>
    <cellStyle name="Utdata 2 11 5 2" xfId="4819" xr:uid="{C7BE0F4A-E780-4A67-9333-E473F29DAA11}"/>
    <cellStyle name="Utdata 2 11 6" xfId="4820" xr:uid="{96BC333E-D469-47D2-A504-6B1865D96D0A}"/>
    <cellStyle name="Utdata 2 11 6 10" xfId="8084" xr:uid="{43ECD521-2A25-48E0-9E21-FA1A2C0B5569}"/>
    <cellStyle name="Utdata 2 11 6 2" xfId="4821" xr:uid="{CD8F7C33-243C-4048-AB86-94A52A0E1D9F}"/>
    <cellStyle name="Utdata 2 11 7" xfId="4822" xr:uid="{7BB25724-2522-41AF-A795-BE8F641333ED}"/>
    <cellStyle name="Utdata 2 11 7 10" xfId="8085" xr:uid="{A4B4680F-11A1-4E1B-8C16-57B489A2CA28}"/>
    <cellStyle name="Utdata 2 11 7 2" xfId="4823" xr:uid="{366C71BE-A402-4B8F-A247-4B69789A84FB}"/>
    <cellStyle name="Utdata 2 11 8" xfId="4824" xr:uid="{011EB9C6-063E-4881-8D3B-9C3DE2B44254}"/>
    <cellStyle name="Utdata 2 11 9" xfId="5544" xr:uid="{BC81E932-E74B-4981-9845-EE19AD81B741}"/>
    <cellStyle name="Utdata 2 12" xfId="4825" xr:uid="{FB293C77-8295-48CE-BD2E-5337A2EED6FC}"/>
    <cellStyle name="Utdata 2 12 10" xfId="5726" xr:uid="{62C62D5B-156E-4E0B-8B9A-AF9530C1AD19}"/>
    <cellStyle name="Utdata 2 12 11" xfId="6117" xr:uid="{604E67D8-57B9-4323-B0FF-C92D55391468}"/>
    <cellStyle name="Utdata 2 12 12" xfId="6290" xr:uid="{74E7A2F7-86E0-4A8C-9930-98129D8EE876}"/>
    <cellStyle name="Utdata 2 12 2" xfId="4826" xr:uid="{341C9307-85F1-45BE-84E9-85AFFF1C5B0A}"/>
    <cellStyle name="Utdata 2 12 2 10" xfId="8086" xr:uid="{7C2D5EBD-1E67-41B3-8E76-7E5DCE97359C}"/>
    <cellStyle name="Utdata 2 12 2 2" xfId="4827" xr:uid="{847D6B2B-BD22-4F4B-B0E5-7CF086E1DCE1}"/>
    <cellStyle name="Utdata 2 12 3" xfId="4828" xr:uid="{E2EB11FC-9226-4F75-8B8E-EEFD12A0E41C}"/>
    <cellStyle name="Utdata 2 12 3 10" xfId="8087" xr:uid="{EF278816-C0C4-4EE9-9DA7-C2A9D3E737C8}"/>
    <cellStyle name="Utdata 2 12 3 2" xfId="4829" xr:uid="{6E2BAC77-B5C1-4BCD-B35D-116A35127FB3}"/>
    <cellStyle name="Utdata 2 12 4" xfId="4830" xr:uid="{9F114C34-1887-45D9-9970-1EBBBA646AC7}"/>
    <cellStyle name="Utdata 2 12 4 10" xfId="8088" xr:uid="{035B23FA-899C-48F6-9763-239AAAEE00B4}"/>
    <cellStyle name="Utdata 2 12 4 2" xfId="4831" xr:uid="{89E1A9EE-243A-4E54-B701-9F1301CA855B}"/>
    <cellStyle name="Utdata 2 12 5" xfId="4832" xr:uid="{72B75577-05E4-49D2-AD72-2343EB31234C}"/>
    <cellStyle name="Utdata 2 12 5 10" xfId="8089" xr:uid="{2DC512BE-8742-44FB-9F3F-1FEB9BD80632}"/>
    <cellStyle name="Utdata 2 12 5 2" xfId="4833" xr:uid="{38207CC7-4607-42F3-8B30-B3A5A9D73955}"/>
    <cellStyle name="Utdata 2 12 6" xfId="4834" xr:uid="{CF83AD15-0E1C-4B37-9932-CE49C21C7392}"/>
    <cellStyle name="Utdata 2 12 6 10" xfId="8090" xr:uid="{5DFD1058-B03C-4566-9CD3-71DDE8150365}"/>
    <cellStyle name="Utdata 2 12 6 2" xfId="4835" xr:uid="{2602A423-5EFA-4D0D-A8C9-2F5DC65FCB0A}"/>
    <cellStyle name="Utdata 2 12 7" xfId="4836" xr:uid="{FE5E806E-C433-4687-B5B6-B42599E8C985}"/>
    <cellStyle name="Utdata 2 12 7 10" xfId="8091" xr:uid="{AEE18439-3924-4B37-8DDB-48C96DB9C466}"/>
    <cellStyle name="Utdata 2 12 7 2" xfId="4837" xr:uid="{3AE735C5-9AA1-46AD-BC5C-8685060BCEE9}"/>
    <cellStyle name="Utdata 2 12 8" xfId="4838" xr:uid="{18493C4F-C18F-4A09-9D29-10A186F41768}"/>
    <cellStyle name="Utdata 2 12 9" xfId="5545" xr:uid="{84471437-A27A-4903-A51C-00D3DA9951BF}"/>
    <cellStyle name="Utdata 2 13" xfId="4839" xr:uid="{B99DC66D-6E53-4ACE-A21E-03CDE3060BE3}"/>
    <cellStyle name="Utdata 2 13 10" xfId="5727" xr:uid="{92C0875C-D45D-4618-A11D-95D649A672F9}"/>
    <cellStyle name="Utdata 2 13 11" xfId="6118" xr:uid="{413C44E4-83B7-4562-96E7-54818C3FA7E4}"/>
    <cellStyle name="Utdata 2 13 12" xfId="6291" xr:uid="{C68CBA96-5750-4A0F-B53A-125C98AF98E9}"/>
    <cellStyle name="Utdata 2 13 2" xfId="4840" xr:uid="{7A15BA2D-F212-4883-A72D-32968CF97C6F}"/>
    <cellStyle name="Utdata 2 13 2 10" xfId="8092" xr:uid="{068FC9E0-946B-401E-9AB7-43977DC3F31F}"/>
    <cellStyle name="Utdata 2 13 2 2" xfId="4841" xr:uid="{1167539A-75A9-40FA-A97C-0BDD7B654544}"/>
    <cellStyle name="Utdata 2 13 3" xfId="4842" xr:uid="{79E506ED-A9E4-4D2E-9941-ECB37A7B62E2}"/>
    <cellStyle name="Utdata 2 13 3 10" xfId="8093" xr:uid="{10A967A3-B75D-4F3A-AC85-8870145C7285}"/>
    <cellStyle name="Utdata 2 13 3 2" xfId="4843" xr:uid="{BE3A5C4C-2EAA-427A-904F-428AD4932330}"/>
    <cellStyle name="Utdata 2 13 4" xfId="4844" xr:uid="{823C7E24-4BDC-4138-A6F0-03850242AD50}"/>
    <cellStyle name="Utdata 2 13 4 10" xfId="8094" xr:uid="{45A8B9BC-79F6-4AC6-BF4B-9CF9A747F525}"/>
    <cellStyle name="Utdata 2 13 4 2" xfId="4845" xr:uid="{2287F6F1-8757-4C80-9A98-0C94B750B831}"/>
    <cellStyle name="Utdata 2 13 5" xfId="4846" xr:uid="{FF6D4FE8-399A-465B-BE23-572623DD594E}"/>
    <cellStyle name="Utdata 2 13 5 10" xfId="8095" xr:uid="{1F02CB32-14F5-4C8D-9AE9-439B32FDD091}"/>
    <cellStyle name="Utdata 2 13 5 2" xfId="4847" xr:uid="{DABB0B10-A436-4965-9CC2-C7E327937C85}"/>
    <cellStyle name="Utdata 2 13 6" xfId="4848" xr:uid="{A42A49C0-A49F-4DBE-9D1A-9E13EA27FFFE}"/>
    <cellStyle name="Utdata 2 13 6 10" xfId="8096" xr:uid="{2D02DE06-F2D9-4C50-B9EF-28A1C3C751FF}"/>
    <cellStyle name="Utdata 2 13 6 2" xfId="4849" xr:uid="{021F2C8D-69CF-40AF-BA40-EC47C01C81FC}"/>
    <cellStyle name="Utdata 2 13 7" xfId="4850" xr:uid="{28CB7B91-28C6-4961-BAB1-7CD94FEEE4E8}"/>
    <cellStyle name="Utdata 2 13 7 10" xfId="8097" xr:uid="{6F140548-56CA-4CD1-A632-422979FA5ED7}"/>
    <cellStyle name="Utdata 2 13 7 2" xfId="4851" xr:uid="{30742B1A-C893-4314-AC2F-3E39916708C1}"/>
    <cellStyle name="Utdata 2 13 8" xfId="4852" xr:uid="{C289720F-8B58-4F48-8B3D-FA8B7D969B05}"/>
    <cellStyle name="Utdata 2 13 9" xfId="5546" xr:uid="{7E04935C-5797-446F-8220-E73605594D72}"/>
    <cellStyle name="Utdata 2 14" xfId="4853" xr:uid="{6AFC6F6D-3726-4307-95B4-F260051669E5}"/>
    <cellStyle name="Utdata 2 14 10" xfId="5728" xr:uid="{1E15B273-6ECD-4852-9B8F-552727F787D2}"/>
    <cellStyle name="Utdata 2 14 11" xfId="6119" xr:uid="{E650BC14-5F1B-487B-86EA-DA9AA837384F}"/>
    <cellStyle name="Utdata 2 14 12" xfId="6292" xr:uid="{34BB1993-AF60-48F4-B0A7-86E0D4BD105B}"/>
    <cellStyle name="Utdata 2 14 2" xfId="4854" xr:uid="{74A694F3-ED49-4D37-94C2-597E955385A9}"/>
    <cellStyle name="Utdata 2 14 2 10" xfId="8098" xr:uid="{D0DDFFA5-47E4-4D1A-B3E9-73EBD4B20A85}"/>
    <cellStyle name="Utdata 2 14 2 2" xfId="4855" xr:uid="{C628931B-1482-4CB8-BA1A-B07A85393DEE}"/>
    <cellStyle name="Utdata 2 14 3" xfId="4856" xr:uid="{9A4E390B-BDC9-44D0-88A3-E2B04990F325}"/>
    <cellStyle name="Utdata 2 14 3 10" xfId="8099" xr:uid="{0A43023D-0288-401E-B8FD-6B5C8F904CE6}"/>
    <cellStyle name="Utdata 2 14 3 2" xfId="4857" xr:uid="{1F9D4A21-2325-4159-9754-1D4B8530A062}"/>
    <cellStyle name="Utdata 2 14 4" xfId="4858" xr:uid="{A89FBDD5-6485-45DB-905F-43945C2AB169}"/>
    <cellStyle name="Utdata 2 14 4 10" xfId="8100" xr:uid="{D99F2248-6CB6-4836-B4D2-A1979607CA39}"/>
    <cellStyle name="Utdata 2 14 4 2" xfId="4859" xr:uid="{5BD04792-1A79-4E21-B4CC-77DF0654EBCC}"/>
    <cellStyle name="Utdata 2 14 5" xfId="4860" xr:uid="{D4AC5352-2E6A-4AC7-8104-EA4054A284F7}"/>
    <cellStyle name="Utdata 2 14 5 10" xfId="8101" xr:uid="{1D2062EB-5272-47A9-A6D7-D168D868AC47}"/>
    <cellStyle name="Utdata 2 14 5 2" xfId="4861" xr:uid="{CE961456-291B-437C-B34D-2EC1ED939D4F}"/>
    <cellStyle name="Utdata 2 14 6" xfId="4862" xr:uid="{8F0A52B1-3FD5-4219-966D-E7888FD37CFD}"/>
    <cellStyle name="Utdata 2 14 6 10" xfId="8102" xr:uid="{58994A27-81B7-4B56-8D40-0CA9AB4C2E87}"/>
    <cellStyle name="Utdata 2 14 6 2" xfId="4863" xr:uid="{7D734B91-1D15-4413-94A4-AEABE008244F}"/>
    <cellStyle name="Utdata 2 14 7" xfId="4864" xr:uid="{0CD2CCB8-6D44-47DA-9AC0-360C13E45E81}"/>
    <cellStyle name="Utdata 2 14 7 10" xfId="8103" xr:uid="{270AEB30-1FD6-4546-9FE5-7241D306A3E5}"/>
    <cellStyle name="Utdata 2 14 7 2" xfId="4865" xr:uid="{174D6A5C-CDC8-4BF3-8AB0-24D21DCF67E9}"/>
    <cellStyle name="Utdata 2 14 8" xfId="4866" xr:uid="{5AE2194C-1E60-4FAF-867F-9EC4575C98F7}"/>
    <cellStyle name="Utdata 2 14 9" xfId="5547" xr:uid="{56EE8529-A10B-4FC5-976D-DD080FF50DF8}"/>
    <cellStyle name="Utdata 2 15" xfId="4867" xr:uid="{D86D8CBE-3D3E-41CB-A0D3-33219E9257F8}"/>
    <cellStyle name="Utdata 2 15 10" xfId="5729" xr:uid="{3F8795AD-244B-4CE2-87A2-A35F432E014C}"/>
    <cellStyle name="Utdata 2 15 11" xfId="6120" xr:uid="{DF4998F3-D1EF-4A20-B0F2-DE9780510521}"/>
    <cellStyle name="Utdata 2 15 12" xfId="6293" xr:uid="{D0735127-0DB7-4376-B1A6-ECEA356109E9}"/>
    <cellStyle name="Utdata 2 15 2" xfId="4868" xr:uid="{5A389D19-07BD-4B6B-A8D8-C630354ABF1B}"/>
    <cellStyle name="Utdata 2 15 2 10" xfId="8104" xr:uid="{44ABC17D-AABF-4347-8A4D-422202D05A80}"/>
    <cellStyle name="Utdata 2 15 2 2" xfId="4869" xr:uid="{13513E82-FB51-458F-8D94-428762C560B9}"/>
    <cellStyle name="Utdata 2 15 3" xfId="4870" xr:uid="{8E3381B1-FF59-4611-9C29-3A2E577F9058}"/>
    <cellStyle name="Utdata 2 15 3 10" xfId="8105" xr:uid="{143D7B09-3120-4A5D-9FF8-6C6B99B9E654}"/>
    <cellStyle name="Utdata 2 15 3 2" xfId="4871" xr:uid="{4065B5B9-5328-48E8-A659-FD424C935487}"/>
    <cellStyle name="Utdata 2 15 4" xfId="4872" xr:uid="{957B681B-A8A9-4B5B-9EC7-4AE0879B67E4}"/>
    <cellStyle name="Utdata 2 15 4 10" xfId="8106" xr:uid="{7E617835-030F-447A-9F2C-9452D7C63FDD}"/>
    <cellStyle name="Utdata 2 15 4 2" xfId="4873" xr:uid="{37C66B02-3731-41F5-B67D-C985A7A80BFD}"/>
    <cellStyle name="Utdata 2 15 5" xfId="4874" xr:uid="{2584C5D6-398B-4229-82C3-02015693C2E2}"/>
    <cellStyle name="Utdata 2 15 5 10" xfId="8107" xr:uid="{62E6F695-B0F7-4D05-90ED-FBF4F415119C}"/>
    <cellStyle name="Utdata 2 15 5 2" xfId="4875" xr:uid="{5264013D-4976-4A18-ADA7-042BE4A6D436}"/>
    <cellStyle name="Utdata 2 15 6" xfId="4876" xr:uid="{4649409B-62C7-4C68-893F-0535E44403CB}"/>
    <cellStyle name="Utdata 2 15 6 10" xfId="8108" xr:uid="{91A5F2BA-0493-412A-9E25-DF47FF373D61}"/>
    <cellStyle name="Utdata 2 15 6 2" xfId="4877" xr:uid="{3016E1EA-05D8-4191-8EB7-E6382C015930}"/>
    <cellStyle name="Utdata 2 15 7" xfId="4878" xr:uid="{CF260315-24C6-4A37-8576-2CB5B855F0C2}"/>
    <cellStyle name="Utdata 2 15 7 10" xfId="8109" xr:uid="{3AE56EA1-152E-44D9-9A7E-6492519E8E41}"/>
    <cellStyle name="Utdata 2 15 7 2" xfId="4879" xr:uid="{856ABC81-783F-4D8E-AD81-241355579028}"/>
    <cellStyle name="Utdata 2 15 8" xfId="4880" xr:uid="{F0FA4816-0043-4ED3-8712-0AB032AA06F3}"/>
    <cellStyle name="Utdata 2 15 9" xfId="5548" xr:uid="{C45306D9-FE67-4F7D-B472-17AF98902714}"/>
    <cellStyle name="Utdata 2 16" xfId="4881" xr:uid="{60356835-FE43-4D4C-814F-8C9A365722B2}"/>
    <cellStyle name="Utdata 2 16 10" xfId="5730" xr:uid="{27D2FED8-86F1-4861-931C-50C01853E473}"/>
    <cellStyle name="Utdata 2 16 11" xfId="6121" xr:uid="{5B2F8D51-F01D-46C4-BBC1-112CFEB965A5}"/>
    <cellStyle name="Utdata 2 16 12" xfId="6294" xr:uid="{0F5AB4F0-0BE8-496B-8F7E-278E797AB5FD}"/>
    <cellStyle name="Utdata 2 16 2" xfId="4882" xr:uid="{9AA4D29E-C226-47C9-9D4D-953BFA320407}"/>
    <cellStyle name="Utdata 2 16 2 10" xfId="8110" xr:uid="{2AD61D31-833A-4A2B-A8BB-47553A754184}"/>
    <cellStyle name="Utdata 2 16 2 2" xfId="4883" xr:uid="{AF21F6A5-8F7E-480B-A1DD-FFB150B985DA}"/>
    <cellStyle name="Utdata 2 16 3" xfId="4884" xr:uid="{38041634-9767-4DCD-8200-EE67A669B1A3}"/>
    <cellStyle name="Utdata 2 16 3 10" xfId="8111" xr:uid="{FB4031EE-72D8-40B1-8A44-A0AE02C3ECE3}"/>
    <cellStyle name="Utdata 2 16 3 2" xfId="4885" xr:uid="{217EB247-CAA9-4237-AADA-BD08DED7C1F5}"/>
    <cellStyle name="Utdata 2 16 4" xfId="4886" xr:uid="{B507B224-3F62-4BF3-8841-EDFB5F077A67}"/>
    <cellStyle name="Utdata 2 16 4 10" xfId="8112" xr:uid="{4A5BFD58-FD35-42D3-B300-AEBC1E3FF10D}"/>
    <cellStyle name="Utdata 2 16 4 2" xfId="4887" xr:uid="{16131EA5-D5D2-4808-8F2C-DAC04C696E28}"/>
    <cellStyle name="Utdata 2 16 5" xfId="4888" xr:uid="{874477A3-B79B-4ED0-A885-7E3B44C89C7B}"/>
    <cellStyle name="Utdata 2 16 5 10" xfId="8113" xr:uid="{CDABDF0A-9B6B-4ACA-8F23-DB41E367A732}"/>
    <cellStyle name="Utdata 2 16 5 2" xfId="4889" xr:uid="{F2322488-9CB8-45AB-B9E0-0BE186BA0124}"/>
    <cellStyle name="Utdata 2 16 6" xfId="4890" xr:uid="{991604C4-63F7-4C2D-BD2D-186E7639D9AC}"/>
    <cellStyle name="Utdata 2 16 6 10" xfId="8114" xr:uid="{234B1E09-6722-47EB-9A5F-721BF67F6249}"/>
    <cellStyle name="Utdata 2 16 6 2" xfId="4891" xr:uid="{5A8931B7-477D-40F5-9638-4F0B9A819C29}"/>
    <cellStyle name="Utdata 2 16 7" xfId="4892" xr:uid="{96798123-2A02-4F44-A410-5262217F5C77}"/>
    <cellStyle name="Utdata 2 16 7 10" xfId="8115" xr:uid="{860D6C02-94D4-4027-8D62-D06B66965873}"/>
    <cellStyle name="Utdata 2 16 7 2" xfId="4893" xr:uid="{40DB8CED-7C23-4550-A281-A04685259CA6}"/>
    <cellStyle name="Utdata 2 16 8" xfId="4894" xr:uid="{D6C1BBA4-745B-49F9-A37A-0DD28DF81245}"/>
    <cellStyle name="Utdata 2 16 9" xfId="5549" xr:uid="{3960612F-C8AE-4F91-98D5-71FF10133B8F}"/>
    <cellStyle name="Utdata 2 17" xfId="4895" xr:uid="{15920E42-97DE-4F8C-8895-F3597128CDFD}"/>
    <cellStyle name="Utdata 2 17 10" xfId="5731" xr:uid="{A0B0E939-9708-450B-9FA2-BA5EE1C4F514}"/>
    <cellStyle name="Utdata 2 17 11" xfId="6122" xr:uid="{E3719047-05B4-47BA-B773-26894C60792B}"/>
    <cellStyle name="Utdata 2 17 12" xfId="6295" xr:uid="{CF354F4D-DAB5-40DF-9032-DF0FA2F56258}"/>
    <cellStyle name="Utdata 2 17 2" xfId="4896" xr:uid="{1819ED40-B2D2-488D-9668-B64D8BC7F4B2}"/>
    <cellStyle name="Utdata 2 17 2 10" xfId="8116" xr:uid="{D7218188-C063-42B2-BE3E-C3F7E41E2FB8}"/>
    <cellStyle name="Utdata 2 17 2 2" xfId="4897" xr:uid="{5FDE715B-036E-452C-A182-7D1CB9B3E3EC}"/>
    <cellStyle name="Utdata 2 17 3" xfId="4898" xr:uid="{5212C2BF-7B75-4C81-8652-F37B6A2C75EC}"/>
    <cellStyle name="Utdata 2 17 3 10" xfId="8117" xr:uid="{697A5F25-6580-470D-B724-56D224EF0745}"/>
    <cellStyle name="Utdata 2 17 3 2" xfId="4899" xr:uid="{D3D8C9DB-ABE1-4165-B121-B9F9220F28D6}"/>
    <cellStyle name="Utdata 2 17 4" xfId="4900" xr:uid="{A14606D2-3465-430F-AE0C-15C96B7F1D69}"/>
    <cellStyle name="Utdata 2 17 4 10" xfId="8118" xr:uid="{B5981332-3C11-420D-9F6A-8BE2F828C6E0}"/>
    <cellStyle name="Utdata 2 17 4 2" xfId="4901" xr:uid="{98B35AAD-BAF1-47BD-B6CC-135189CB88DD}"/>
    <cellStyle name="Utdata 2 17 5" xfId="4902" xr:uid="{D551C790-7D29-4B12-9930-1B035A9A0BB5}"/>
    <cellStyle name="Utdata 2 17 5 10" xfId="8119" xr:uid="{D58292F5-D1C8-4E99-9F76-F696436B6A97}"/>
    <cellStyle name="Utdata 2 17 5 2" xfId="4903" xr:uid="{203A4202-ECE5-4C78-BE06-17C190ACA673}"/>
    <cellStyle name="Utdata 2 17 6" xfId="4904" xr:uid="{A56950C2-C747-4F70-907B-BD30950D228F}"/>
    <cellStyle name="Utdata 2 17 6 10" xfId="8120" xr:uid="{5CC207E9-77B0-4D2E-99A9-E644A753C0A4}"/>
    <cellStyle name="Utdata 2 17 6 2" xfId="4905" xr:uid="{EE14D788-6170-43D1-9225-A6AE458697E6}"/>
    <cellStyle name="Utdata 2 17 7" xfId="4906" xr:uid="{2E1DEEA9-6ACD-483E-AA56-4EFFF189D958}"/>
    <cellStyle name="Utdata 2 17 7 10" xfId="8121" xr:uid="{0C2FC6A1-5A90-435C-81C0-827AA1ABEFB9}"/>
    <cellStyle name="Utdata 2 17 7 2" xfId="4907" xr:uid="{E71AEA4E-7670-4F21-9BAC-84522CEBFA0A}"/>
    <cellStyle name="Utdata 2 17 8" xfId="4908" xr:uid="{3BFB7CC2-38FD-4BCB-ABB5-348EE9871BE9}"/>
    <cellStyle name="Utdata 2 17 9" xfId="5550" xr:uid="{AEE5E81B-24DB-4BFD-94E6-C8B07BBF19E8}"/>
    <cellStyle name="Utdata 2 18" xfId="4909" xr:uid="{EA99EA51-B9D5-4FCC-B0B1-89B5A2D10664}"/>
    <cellStyle name="Utdata 2 18 10" xfId="5732" xr:uid="{F4183EA1-98AF-477B-BFB5-D19363F7D7C2}"/>
    <cellStyle name="Utdata 2 18 11" xfId="6123" xr:uid="{F4109E6C-17A8-4FE3-A005-F61519AE885E}"/>
    <cellStyle name="Utdata 2 18 12" xfId="6296" xr:uid="{F11A1D04-17BC-4FE6-A342-7C914613851C}"/>
    <cellStyle name="Utdata 2 18 2" xfId="4910" xr:uid="{3DE3EEF1-6341-44D0-8F75-AB65D9DD0FF1}"/>
    <cellStyle name="Utdata 2 18 2 10" xfId="8122" xr:uid="{7858CB0F-1F9A-4BBB-9ABE-81C41E43E703}"/>
    <cellStyle name="Utdata 2 18 2 2" xfId="4911" xr:uid="{4924BB02-E741-40E9-9B9C-883B26BF4E8C}"/>
    <cellStyle name="Utdata 2 18 3" xfId="4912" xr:uid="{BCC65DF9-3722-4E57-B7DC-FE594D11BC0E}"/>
    <cellStyle name="Utdata 2 18 3 10" xfId="8123" xr:uid="{F8BAF422-3136-4EE4-9D15-083646C096EB}"/>
    <cellStyle name="Utdata 2 18 3 2" xfId="4913" xr:uid="{3A7326D4-2D0F-46D5-B333-357E9AA50DA7}"/>
    <cellStyle name="Utdata 2 18 4" xfId="4914" xr:uid="{E8A20249-21CC-49B3-9FA5-AE5A37A8942E}"/>
    <cellStyle name="Utdata 2 18 4 10" xfId="8124" xr:uid="{AD2598E3-D7BA-4D34-9A16-5E76D14F9D13}"/>
    <cellStyle name="Utdata 2 18 4 2" xfId="4915" xr:uid="{58DFA389-8714-47E4-BE8F-86218749D02D}"/>
    <cellStyle name="Utdata 2 18 5" xfId="4916" xr:uid="{554135B5-D870-47B2-AB99-54A578C9233C}"/>
    <cellStyle name="Utdata 2 18 5 10" xfId="8125" xr:uid="{4E0C59CC-19B7-42E2-90DD-0E6D1C5D3432}"/>
    <cellStyle name="Utdata 2 18 5 2" xfId="4917" xr:uid="{484AE965-F8C3-464B-9B31-947744D02015}"/>
    <cellStyle name="Utdata 2 18 6" xfId="4918" xr:uid="{56376840-B5CF-44D9-B98E-F8859C8A767F}"/>
    <cellStyle name="Utdata 2 18 6 10" xfId="8126" xr:uid="{E7BFC288-D2C9-41FF-8475-003FDF58CF5B}"/>
    <cellStyle name="Utdata 2 18 6 2" xfId="4919" xr:uid="{467B3452-7DE8-48C6-BB13-AA88B5F7AE7A}"/>
    <cellStyle name="Utdata 2 18 7" xfId="4920" xr:uid="{0C65D16B-B63B-4A6E-B3C9-48A7A01EE886}"/>
    <cellStyle name="Utdata 2 18 7 10" xfId="8127" xr:uid="{E4A58133-E974-45A4-8EE8-893DDEF21CC4}"/>
    <cellStyle name="Utdata 2 18 7 2" xfId="4921" xr:uid="{C5E05A5E-A1DF-4EEE-B6AB-361BDB688DB3}"/>
    <cellStyle name="Utdata 2 18 8" xfId="4922" xr:uid="{F9D694D2-AA51-4747-8884-8B019699D01B}"/>
    <cellStyle name="Utdata 2 18 9" xfId="5551" xr:uid="{DC81D5A9-2258-4650-9121-D052820E9F7F}"/>
    <cellStyle name="Utdata 2 19" xfId="4923" xr:uid="{9F0F2E5D-4115-4BF1-A400-4A06A2D1AC54}"/>
    <cellStyle name="Utdata 2 19 10" xfId="5733" xr:uid="{2EC2282A-A14F-4524-A70C-7FC7C3CE42C0}"/>
    <cellStyle name="Utdata 2 19 11" xfId="6124" xr:uid="{E83BCAF7-AC5F-433F-9FDF-2C0D98D4813A}"/>
    <cellStyle name="Utdata 2 19 12" xfId="6297" xr:uid="{310D27F7-E317-4051-B3CB-11E8FDCCA69A}"/>
    <cellStyle name="Utdata 2 19 2" xfId="4924" xr:uid="{8D647A61-8758-4FC8-A378-C601A88C76C5}"/>
    <cellStyle name="Utdata 2 19 2 10" xfId="8128" xr:uid="{E1269830-95EC-4D3D-BBC9-EE4BFC9158AF}"/>
    <cellStyle name="Utdata 2 19 2 2" xfId="4925" xr:uid="{8DD063AA-D2EA-4FDD-9C40-61E7A12F8E31}"/>
    <cellStyle name="Utdata 2 19 3" xfId="4926" xr:uid="{50994AC4-EA42-4189-BB51-F8F72D72171C}"/>
    <cellStyle name="Utdata 2 19 3 10" xfId="8129" xr:uid="{C493225E-DCC1-45E6-8645-766F6594057B}"/>
    <cellStyle name="Utdata 2 19 3 2" xfId="4927" xr:uid="{81D9A29D-986F-4011-B8CE-E4A3B3D620DA}"/>
    <cellStyle name="Utdata 2 19 4" xfId="4928" xr:uid="{3E907EDC-F88C-4314-BED1-E2D13CDD6CD6}"/>
    <cellStyle name="Utdata 2 19 4 10" xfId="8130" xr:uid="{39A9D291-9141-45BA-A700-C8B4D21DAC77}"/>
    <cellStyle name="Utdata 2 19 4 2" xfId="4929" xr:uid="{F2B3285B-2EFF-492C-8502-777E82E20695}"/>
    <cellStyle name="Utdata 2 19 5" xfId="4930" xr:uid="{2DE30628-F5D4-4C59-9377-2996FA465F74}"/>
    <cellStyle name="Utdata 2 19 5 10" xfId="8131" xr:uid="{8EAF2AAB-92B4-4BA4-8B19-8D5230C377E5}"/>
    <cellStyle name="Utdata 2 19 5 2" xfId="4931" xr:uid="{4293EDC7-1228-4D69-A1EE-B4B91B368DFB}"/>
    <cellStyle name="Utdata 2 19 6" xfId="4932" xr:uid="{DD91D24C-76BF-4ECB-8C19-9EF1BD026A6C}"/>
    <cellStyle name="Utdata 2 19 6 10" xfId="8132" xr:uid="{8145CDF9-8AB2-45A6-B1E9-B166FB5B1C78}"/>
    <cellStyle name="Utdata 2 19 6 2" xfId="4933" xr:uid="{0F45A894-D090-4C33-9500-520D8215A33F}"/>
    <cellStyle name="Utdata 2 19 7" xfId="4934" xr:uid="{78D47A05-F092-4950-AECC-25CF62434043}"/>
    <cellStyle name="Utdata 2 19 7 10" xfId="8133" xr:uid="{3FA2B528-72D6-4812-A8F6-4D19E3A2289C}"/>
    <cellStyle name="Utdata 2 19 7 2" xfId="4935" xr:uid="{DC51AD63-5C51-4853-AEDB-CE8279666DCC}"/>
    <cellStyle name="Utdata 2 19 8" xfId="4936" xr:uid="{1BBA9682-E615-470F-AFF8-28EFB0982A88}"/>
    <cellStyle name="Utdata 2 19 9" xfId="5552" xr:uid="{366A16C6-C5F1-4FA4-A29D-9D9FD8CD3124}"/>
    <cellStyle name="Utdata 2 2" xfId="4937" xr:uid="{E9D4BD95-3964-4C35-AF96-A36C5BAB23BF}"/>
    <cellStyle name="Utdata 2 2 10" xfId="5376" xr:uid="{30032087-3DAB-4081-8199-94B9B2ED9549}"/>
    <cellStyle name="Utdata 2 2 11" xfId="5300" xr:uid="{3762B128-4996-48C2-9F7E-F392DADEA29E}"/>
    <cellStyle name="Utdata 2 2 12" xfId="5850" xr:uid="{F115EA93-5481-4594-ABF7-BFA66E5FDCD2}"/>
    <cellStyle name="Utdata 2 2 13" xfId="5766" xr:uid="{454DCDE0-4D4E-44E0-8A36-1B51FE7F9C4C}"/>
    <cellStyle name="Utdata 2 2 14" xfId="5863" xr:uid="{EED59E8D-C09B-4852-B223-386DB0A83C7E}"/>
    <cellStyle name="Utdata 2 2 15" xfId="5776" xr:uid="{5B8F2F63-849B-4152-B743-195067F9A56F}"/>
    <cellStyle name="Utdata 2 2 16" xfId="5904" xr:uid="{070D1081-25B5-4FB7-8A2A-A563DCB5F24F}"/>
    <cellStyle name="Utdata 2 2 2" xfId="4938" xr:uid="{5E7C22D6-FAAC-4D96-A319-36860A832D96}"/>
    <cellStyle name="Utdata 2 2 2 10" xfId="8134" xr:uid="{45C0B5EC-6EB2-4BA0-937C-37E78A8D1528}"/>
    <cellStyle name="Utdata 2 2 2 2" xfId="4939" xr:uid="{D8B4647C-0B0A-42B0-83FD-6F835814E29D}"/>
    <cellStyle name="Utdata 2 2 3" xfId="4940" xr:uid="{D5345B1A-2D3F-478E-B20E-54D1583BD4D9}"/>
    <cellStyle name="Utdata 2 2 3 10" xfId="8135" xr:uid="{373EBA45-D851-4583-BCF3-FF56E1CC132C}"/>
    <cellStyle name="Utdata 2 2 3 2" xfId="4941" xr:uid="{714C0343-1A2D-4933-9EF6-708A178D7765}"/>
    <cellStyle name="Utdata 2 2 4" xfId="4942" xr:uid="{D565AC28-9D42-43A7-B59B-627225E87D89}"/>
    <cellStyle name="Utdata 2 2 4 10" xfId="8136" xr:uid="{4E4C2669-CD6D-42A5-AA23-490AE5F09020}"/>
    <cellStyle name="Utdata 2 2 4 2" xfId="4943" xr:uid="{7D302531-EAB7-4568-A003-782175754788}"/>
    <cellStyle name="Utdata 2 2 5" xfId="4944" xr:uid="{27731DF2-45BD-4340-8E8A-40EDDFD6B9A4}"/>
    <cellStyle name="Utdata 2 2 5 10" xfId="8137" xr:uid="{0EE835A9-3E80-405A-8CFF-263549317E24}"/>
    <cellStyle name="Utdata 2 2 5 2" xfId="4945" xr:uid="{C568D962-5941-40DE-B5FA-7BC28DA1D6BA}"/>
    <cellStyle name="Utdata 2 2 6" xfId="4946" xr:uid="{0BD2DB6B-1D98-48D4-8B15-269EE9A1F9AE}"/>
    <cellStyle name="Utdata 2 2 6 10" xfId="8138" xr:uid="{31198658-7707-4E3E-BACC-950031F7B7E7}"/>
    <cellStyle name="Utdata 2 2 6 2" xfId="4947" xr:uid="{ED8AF47F-7A0C-4DEB-A9AE-7FE75E94B525}"/>
    <cellStyle name="Utdata 2 2 7" xfId="4948" xr:uid="{843846AE-2F9E-4B6B-94FA-B3CA70971CEC}"/>
    <cellStyle name="Utdata 2 2 7 10" xfId="8139" xr:uid="{B3B3D5C1-A57C-42BC-AB00-6CBCD02238A2}"/>
    <cellStyle name="Utdata 2 2 7 2" xfId="4949" xr:uid="{1042DB30-9680-43E7-9526-130257C9E035}"/>
    <cellStyle name="Utdata 2 2 8" xfId="4950" xr:uid="{A0AE60E3-1366-4AAD-84D1-6F3B08948094}"/>
    <cellStyle name="Utdata 2 2 9" xfId="5205" xr:uid="{B5B5F0A4-0128-47E0-A1B4-3B10B6CB1555}"/>
    <cellStyle name="Utdata 2 20" xfId="4951" xr:uid="{87DD4F2A-5B69-4F0A-B622-D8F279F0B21C}"/>
    <cellStyle name="Utdata 2 20 10" xfId="5734" xr:uid="{7483A66A-026E-4DE5-AB32-E6F2216536D2}"/>
    <cellStyle name="Utdata 2 20 11" xfId="6125" xr:uid="{48B5B2FA-CC34-4A65-B1DC-453BDAEB874A}"/>
    <cellStyle name="Utdata 2 20 12" xfId="6298" xr:uid="{F681F9C5-15B9-415C-B351-134BDC4AA741}"/>
    <cellStyle name="Utdata 2 20 2" xfId="4952" xr:uid="{5BD8691C-FFFE-467A-BE41-0BF75941091C}"/>
    <cellStyle name="Utdata 2 20 2 10" xfId="8140" xr:uid="{210F949F-009F-4B5B-B01F-F81FDEEB0916}"/>
    <cellStyle name="Utdata 2 20 2 2" xfId="4953" xr:uid="{5AD4594A-302F-4E4B-BC5C-0EFC333EC48E}"/>
    <cellStyle name="Utdata 2 20 3" xfId="4954" xr:uid="{927F1696-9FBF-48CE-94A7-13CEA0B8DD4F}"/>
    <cellStyle name="Utdata 2 20 3 10" xfId="8141" xr:uid="{4D398FFF-8AC2-4960-8699-6E957AA63215}"/>
    <cellStyle name="Utdata 2 20 3 2" xfId="4955" xr:uid="{EA5E5BC5-03B1-4EDE-A27B-C4F0046DBBD3}"/>
    <cellStyle name="Utdata 2 20 4" xfId="4956" xr:uid="{449DF2C5-0989-4EC1-A021-8036D3B556AD}"/>
    <cellStyle name="Utdata 2 20 4 10" xfId="8142" xr:uid="{D71474E7-B8BB-4C47-A187-C2B7B6742403}"/>
    <cellStyle name="Utdata 2 20 4 2" xfId="4957" xr:uid="{2B94C255-67FA-48A7-A7EB-8489136961AD}"/>
    <cellStyle name="Utdata 2 20 5" xfId="4958" xr:uid="{16C722D9-82D4-4A01-B5F1-33A2AAA2BAB7}"/>
    <cellStyle name="Utdata 2 20 5 10" xfId="8143" xr:uid="{34F2CC5D-8072-4573-AD16-382BE25CD372}"/>
    <cellStyle name="Utdata 2 20 5 2" xfId="4959" xr:uid="{85FF8088-8410-45E7-AF44-C0075B03C394}"/>
    <cellStyle name="Utdata 2 20 6" xfId="4960" xr:uid="{2B8147A0-9DBF-453A-9B86-5C886B675D99}"/>
    <cellStyle name="Utdata 2 20 6 10" xfId="8144" xr:uid="{42795DC4-5483-4496-907E-4436AFFACB68}"/>
    <cellStyle name="Utdata 2 20 6 2" xfId="4961" xr:uid="{D5B0D8F8-3CD4-4B6D-ADCD-76B37FBAFCA9}"/>
    <cellStyle name="Utdata 2 20 7" xfId="4962" xr:uid="{92040A19-4AF5-4FF4-AF4A-11F700ED8EA2}"/>
    <cellStyle name="Utdata 2 20 7 10" xfId="8145" xr:uid="{EF9D8ECF-AC20-438F-99F4-C20301FF6569}"/>
    <cellStyle name="Utdata 2 20 7 2" xfId="4963" xr:uid="{5D2D5AF2-6DEE-40A5-ADDD-BA4B229FDA80}"/>
    <cellStyle name="Utdata 2 20 8" xfId="4964" xr:uid="{77EB68C8-57F0-4E0F-8867-E141CF74A866}"/>
    <cellStyle name="Utdata 2 20 9" xfId="5553" xr:uid="{BD1DDF89-8696-4AE0-B733-05F80A846721}"/>
    <cellStyle name="Utdata 2 21" xfId="4965" xr:uid="{0B6C2BFC-C3E8-42BB-A8EA-83D384F6B789}"/>
    <cellStyle name="Utdata 2 21 10" xfId="5735" xr:uid="{B358D9AE-68F0-4CE8-8A3D-61B7DCE8B491}"/>
    <cellStyle name="Utdata 2 21 11" xfId="6126" xr:uid="{082B5C1F-5E8F-463B-B6AF-E84AB5021875}"/>
    <cellStyle name="Utdata 2 21 12" xfId="6299" xr:uid="{97EF9D25-1BE7-4AAB-B587-DB48F463B58D}"/>
    <cellStyle name="Utdata 2 21 2" xfId="4966" xr:uid="{606065BD-31F1-4607-9739-269DCC88BAEA}"/>
    <cellStyle name="Utdata 2 21 2 10" xfId="8146" xr:uid="{22B26653-5F61-491F-B34A-984AFE41CA3C}"/>
    <cellStyle name="Utdata 2 21 2 2" xfId="4967" xr:uid="{D6E10DA7-96E4-4173-8ADC-A5526283678A}"/>
    <cellStyle name="Utdata 2 21 3" xfId="4968" xr:uid="{B24F94ED-C7B5-4066-A376-84CE8113CE77}"/>
    <cellStyle name="Utdata 2 21 3 10" xfId="8147" xr:uid="{6EEEB76C-6D2E-4DEE-B23D-4D71C5E86E0B}"/>
    <cellStyle name="Utdata 2 21 3 2" xfId="4969" xr:uid="{7307E87A-7CFB-4D20-84C2-9677427428F4}"/>
    <cellStyle name="Utdata 2 21 4" xfId="4970" xr:uid="{96206FF4-7CBB-422F-AD5D-E9469897974C}"/>
    <cellStyle name="Utdata 2 21 4 10" xfId="8148" xr:uid="{2D50CE96-6D3A-495B-B9BC-27AEAB3241C3}"/>
    <cellStyle name="Utdata 2 21 4 2" xfId="4971" xr:uid="{403C450E-F98A-48CC-874B-7F41AB92F816}"/>
    <cellStyle name="Utdata 2 21 5" xfId="4972" xr:uid="{501D6ADB-377F-4786-8D9C-30B532160C0D}"/>
    <cellStyle name="Utdata 2 21 5 10" xfId="8149" xr:uid="{50172C2D-9CC9-49C6-8C6C-D7786A04CC72}"/>
    <cellStyle name="Utdata 2 21 5 2" xfId="4973" xr:uid="{B5C1DE38-94AD-49FD-BB53-E867F0C2CFA4}"/>
    <cellStyle name="Utdata 2 21 6" xfId="4974" xr:uid="{C14A66A0-CCA8-4FA1-AF20-A0B0A29CCD38}"/>
    <cellStyle name="Utdata 2 21 6 10" xfId="8150" xr:uid="{987DA166-4598-441E-867D-847A59F35496}"/>
    <cellStyle name="Utdata 2 21 6 2" xfId="4975" xr:uid="{BBAB6072-D618-4151-AEE0-E78CAD63AF2E}"/>
    <cellStyle name="Utdata 2 21 7" xfId="4976" xr:uid="{7E0D4892-3F37-48AC-B632-F905038F5156}"/>
    <cellStyle name="Utdata 2 21 7 10" xfId="8151" xr:uid="{B85AEDB8-25BB-4B90-A140-D199D7415338}"/>
    <cellStyle name="Utdata 2 21 7 2" xfId="4977" xr:uid="{522DA7AE-6C5C-4514-821F-466EB09E3D75}"/>
    <cellStyle name="Utdata 2 21 8" xfId="4978" xr:uid="{9415DDBF-8D52-4AC2-80DA-D2496169EA8F}"/>
    <cellStyle name="Utdata 2 21 9" xfId="5554" xr:uid="{23B85789-E2F4-4B7C-9365-5CD45FE3B9B0}"/>
    <cellStyle name="Utdata 2 22" xfId="4979" xr:uid="{DE07C64D-0BDD-48CF-B897-681A68663077}"/>
    <cellStyle name="Utdata 2 22 10" xfId="5736" xr:uid="{97FE1229-6242-499E-B844-ABDC65800C1F}"/>
    <cellStyle name="Utdata 2 22 11" xfId="6127" xr:uid="{51B2B84F-1E9D-4888-9108-7FA52A63635B}"/>
    <cellStyle name="Utdata 2 22 12" xfId="6300" xr:uid="{014E10EC-38BC-4E41-8FD4-57C35DC04480}"/>
    <cellStyle name="Utdata 2 22 2" xfId="4980" xr:uid="{D37F01AA-6134-4ACA-B8CF-FCFF3D023355}"/>
    <cellStyle name="Utdata 2 22 2 10" xfId="8152" xr:uid="{DA374F52-E505-4587-87C8-16EB58FEEF0C}"/>
    <cellStyle name="Utdata 2 22 2 2" xfId="4981" xr:uid="{367E888E-4EF5-40BD-AE93-51E6198E63BE}"/>
    <cellStyle name="Utdata 2 22 3" xfId="4982" xr:uid="{C16F87F9-2CCA-4B1D-9E32-1E919728A2F3}"/>
    <cellStyle name="Utdata 2 22 3 10" xfId="8153" xr:uid="{E0F0762D-D9E1-48CA-85F6-1AF023847761}"/>
    <cellStyle name="Utdata 2 22 3 2" xfId="4983" xr:uid="{89AA9967-10E0-40ED-BA6F-C3B040ECBCB9}"/>
    <cellStyle name="Utdata 2 22 4" xfId="4984" xr:uid="{9FF9DF4C-6343-4B89-998E-7CB84EA11AAD}"/>
    <cellStyle name="Utdata 2 22 4 10" xfId="8154" xr:uid="{C10C2D25-CCF0-4AB3-9723-A1F57EBF9C5F}"/>
    <cellStyle name="Utdata 2 22 4 2" xfId="4985" xr:uid="{A57C918C-A848-4882-ABCD-77C2D75DDCFD}"/>
    <cellStyle name="Utdata 2 22 5" xfId="4986" xr:uid="{3A2145B2-3A98-4BBA-A93D-A8477B94F0E7}"/>
    <cellStyle name="Utdata 2 22 5 10" xfId="8155" xr:uid="{CCFE826A-BF31-444F-8128-9E708122BC23}"/>
    <cellStyle name="Utdata 2 22 5 2" xfId="4987" xr:uid="{43C46CA1-25F5-4169-BB53-09A29CAFDEDC}"/>
    <cellStyle name="Utdata 2 22 6" xfId="4988" xr:uid="{0D2C32B9-ACDD-4799-9F1F-1A2DC93BAAD2}"/>
    <cellStyle name="Utdata 2 22 6 10" xfId="8156" xr:uid="{25BA0B42-8BB9-4C99-837B-371230EDEC4E}"/>
    <cellStyle name="Utdata 2 22 6 2" xfId="4989" xr:uid="{29B62567-ABC9-49DB-8D39-6F40339F51BA}"/>
    <cellStyle name="Utdata 2 22 7" xfId="4990" xr:uid="{589A449C-FA3C-42B6-87CB-545401F2AB18}"/>
    <cellStyle name="Utdata 2 22 7 10" xfId="8157" xr:uid="{53255164-CCBB-4D78-B05C-EA89BD393657}"/>
    <cellStyle name="Utdata 2 22 7 2" xfId="4991" xr:uid="{D73B2552-10CC-4569-B8A9-CCA4A980EA53}"/>
    <cellStyle name="Utdata 2 22 8" xfId="4992" xr:uid="{58F37756-796B-4F39-B887-2D95EBC7F2BB}"/>
    <cellStyle name="Utdata 2 22 9" xfId="5555" xr:uid="{CE821DBD-0F45-4A90-A2FA-6C9B5FDE8402}"/>
    <cellStyle name="Utdata 2 23" xfId="4993" xr:uid="{BF54C0BB-46D1-4FE2-9ACF-14B952E11D46}"/>
    <cellStyle name="Utdata 2 23 2" xfId="4994" xr:uid="{67B1E19A-0D88-4D46-88E3-F8BBC680D951}"/>
    <cellStyle name="Utdata 2 23 9" xfId="8158" xr:uid="{2C49BAE1-AE4F-40CB-88B1-C57F5E375120}"/>
    <cellStyle name="Utdata 2 24" xfId="4995" xr:uid="{0FCE7890-C7FE-4096-9AC2-5458021B410C}"/>
    <cellStyle name="Utdata 2 24 2" xfId="4996" xr:uid="{9326BD37-9BBC-4168-ADE7-97D4C4CE104E}"/>
    <cellStyle name="Utdata 2 24 9" xfId="8159" xr:uid="{E7E313A3-7F82-4E39-9889-F7146E9E0EAB}"/>
    <cellStyle name="Utdata 2 25" xfId="4997" xr:uid="{06C853E9-D667-4017-85F4-88F2CF0D565C}"/>
    <cellStyle name="Utdata 2 25 2" xfId="4998" xr:uid="{9B9B8D8A-834A-438A-999B-D567C3CCCFD6}"/>
    <cellStyle name="Utdata 2 25 9" xfId="8160" xr:uid="{CA11DB1E-77B6-49F6-81B1-BF1702A9AF67}"/>
    <cellStyle name="Utdata 2 26" xfId="4999" xr:uid="{A83446D1-0B46-46E1-8E9C-9040CAC67B85}"/>
    <cellStyle name="Utdata 2 26 2" xfId="5000" xr:uid="{56CFA685-2C83-45E9-9F7D-6A3E7FF5B721}"/>
    <cellStyle name="Utdata 2 26 9" xfId="8161" xr:uid="{3342E236-5042-4952-BAF7-B12C7F165075}"/>
    <cellStyle name="Utdata 2 27" xfId="5001" xr:uid="{A528CCF2-4140-439B-B5CC-1A726B565AFF}"/>
    <cellStyle name="Utdata 2 27 2" xfId="5002" xr:uid="{6B5AEDED-9C7B-4FA7-A400-48D47769884D}"/>
    <cellStyle name="Utdata 2 27 9" xfId="8162" xr:uid="{73CA1022-EA9F-4FA2-8B27-B5E85A570BE0}"/>
    <cellStyle name="Utdata 2 28" xfId="5003" xr:uid="{37869B74-576F-43E2-A7E2-4D1A778F25C6}"/>
    <cellStyle name="Utdata 2 28 2" xfId="5004" xr:uid="{9809BB50-0A5B-453E-88C1-A478F6CB89C4}"/>
    <cellStyle name="Utdata 2 28 9" xfId="8163" xr:uid="{29AE855C-E9CF-432F-BD84-46F1797E51D5}"/>
    <cellStyle name="Utdata 2 29" xfId="5005" xr:uid="{8627BB2D-F6EA-4B2A-A0C0-4FFCA64A705B}"/>
    <cellStyle name="Utdata 2 29 2" xfId="5006" xr:uid="{6D723746-7602-4DE8-8B9E-0F6988B68814}"/>
    <cellStyle name="Utdata 2 29 9" xfId="8164" xr:uid="{C4E237D5-70C5-43E1-AAA8-BBA39D121699}"/>
    <cellStyle name="Utdata 2 3" xfId="5007" xr:uid="{0D80D782-C511-41B3-95E0-4A4F18E004CF}"/>
    <cellStyle name="Utdata 2 3 10" xfId="5737" xr:uid="{B5FA0188-E04F-4FE7-A554-6F8C13EC9F2C}"/>
    <cellStyle name="Utdata 2 3 11" xfId="6128" xr:uid="{A8C255E5-0341-467C-B1AA-EABDDCA683AC}"/>
    <cellStyle name="Utdata 2 3 12" xfId="6301" xr:uid="{EE3189CC-D5B2-4E68-AE81-11D1C4396F68}"/>
    <cellStyle name="Utdata 2 3 2" xfId="5008" xr:uid="{9E365AB0-3BD3-443B-BE6F-A21E975EFC5A}"/>
    <cellStyle name="Utdata 2 3 2 10" xfId="8165" xr:uid="{6E4AA17A-904F-4514-A2A6-96661FEB52CF}"/>
    <cellStyle name="Utdata 2 3 2 2" xfId="5009" xr:uid="{535992E3-A995-4634-A0E8-D810032A9B54}"/>
    <cellStyle name="Utdata 2 3 3" xfId="5010" xr:uid="{2D377796-18B8-4D35-B775-633138082DB9}"/>
    <cellStyle name="Utdata 2 3 3 10" xfId="8166" xr:uid="{0FC720C7-8FB4-4864-98F7-539BA1FA893C}"/>
    <cellStyle name="Utdata 2 3 3 2" xfId="5011" xr:uid="{BDB6F051-FB15-4929-BC1D-81BBFC883451}"/>
    <cellStyle name="Utdata 2 3 4" xfId="5012" xr:uid="{B300A70E-7ACB-4744-938D-CCD6734680C6}"/>
    <cellStyle name="Utdata 2 3 4 10" xfId="8167" xr:uid="{BB21396D-2EC7-4276-A5F9-D3ADC076F2D8}"/>
    <cellStyle name="Utdata 2 3 4 2" xfId="5013" xr:uid="{E8592E73-3678-441B-A995-CAFFDB1DBB7B}"/>
    <cellStyle name="Utdata 2 3 5" xfId="5014" xr:uid="{7B0AB2A2-05A5-4BEC-BE35-57A2947B3E1B}"/>
    <cellStyle name="Utdata 2 3 5 10" xfId="8168" xr:uid="{AAD759F1-A144-4BF5-84B1-FABA67592963}"/>
    <cellStyle name="Utdata 2 3 5 2" xfId="5015" xr:uid="{55F29DF0-7027-4438-B1AC-785A2EA97C28}"/>
    <cellStyle name="Utdata 2 3 6" xfId="5016" xr:uid="{EA50FB7B-5B87-43A4-A063-DA3A26AA3D21}"/>
    <cellStyle name="Utdata 2 3 6 10" xfId="8169" xr:uid="{1F9ECCFF-0DC9-41E5-8E57-29B5B4407884}"/>
    <cellStyle name="Utdata 2 3 6 2" xfId="5017" xr:uid="{D5544BD9-595C-42C0-80B5-930047341AF2}"/>
    <cellStyle name="Utdata 2 3 7" xfId="5018" xr:uid="{38A0BC72-DA69-4C8D-A882-711536347FA7}"/>
    <cellStyle name="Utdata 2 3 7 10" xfId="8170" xr:uid="{EC1A3408-526C-48FA-AA70-DF46762539C0}"/>
    <cellStyle name="Utdata 2 3 7 2" xfId="5019" xr:uid="{2DFD0AE0-0BC7-499C-91EE-8FB1FD6B2AD7}"/>
    <cellStyle name="Utdata 2 3 8" xfId="5020" xr:uid="{0FEC8B89-B64B-4C27-ADE1-2D588E80CF59}"/>
    <cellStyle name="Utdata 2 3 9" xfId="5556" xr:uid="{78FC2396-0D05-451A-961A-3677862E687B}"/>
    <cellStyle name="Utdata 2 30" xfId="5021" xr:uid="{A2D7437F-C6E8-4FDC-BD2C-908E3ECB871E}"/>
    <cellStyle name="Utdata 2 30 2" xfId="5022" xr:uid="{2A810976-7976-4871-B9E7-F3E7886C174C}"/>
    <cellStyle name="Utdata 2 30 9" xfId="8171" xr:uid="{A7219E0C-AD92-4B68-A5D0-01A90779744E}"/>
    <cellStyle name="Utdata 2 31" xfId="5023" xr:uid="{5E069B4B-B5FA-439D-9D6D-3723E11661EE}"/>
    <cellStyle name="Utdata 2 31 2" xfId="5024" xr:uid="{C67ED1AE-86CF-4B4E-879C-2869DDD289DC}"/>
    <cellStyle name="Utdata 2 31 9" xfId="8172" xr:uid="{8CF68F2F-EA78-4C48-A931-10E41EF17EFC}"/>
    <cellStyle name="Utdata 2 32" xfId="5025" xr:uid="{83EFA0CB-409E-458E-964C-B0F51D171748}"/>
    <cellStyle name="Utdata 2 32 2" xfId="5026" xr:uid="{E100B411-34DF-4803-BE9A-80C835FAF4AD}"/>
    <cellStyle name="Utdata 2 32 9" xfId="8173" xr:uid="{F69457AC-8808-4B98-A758-4E18FA2749DA}"/>
    <cellStyle name="Utdata 2 33" xfId="5027" xr:uid="{EE0F38BB-73B2-4F3D-A57E-3D5827D8D552}"/>
    <cellStyle name="Utdata 2 33 2" xfId="5028" xr:uid="{12885EDD-7380-4B54-9016-453324A127B6}"/>
    <cellStyle name="Utdata 2 33 9" xfId="8174" xr:uid="{E6DCD6B4-1FDE-449C-811C-4028EBB43203}"/>
    <cellStyle name="Utdata 2 34" xfId="5029" xr:uid="{3C139834-DF14-46FD-A5C0-A938C7DAB537}"/>
    <cellStyle name="Utdata 2 34 2" xfId="5030" xr:uid="{2024E0E6-102D-477B-8232-43E8D9763859}"/>
    <cellStyle name="Utdata 2 34 8" xfId="8175" xr:uid="{4EF58349-4EA0-48F4-90E2-5D7DE2B0DD04}"/>
    <cellStyle name="Utdata 2 35" xfId="5031" xr:uid="{8E63EC22-EE3E-4622-8183-3AD7664DEE57}"/>
    <cellStyle name="Utdata 2 35 2" xfId="5032" xr:uid="{BECC1499-F311-4C26-900E-E3DDC8C7E052}"/>
    <cellStyle name="Utdata 2 35 7" xfId="8176" xr:uid="{B4003FB9-ABAD-4278-A96B-0D8DEC885DA4}"/>
    <cellStyle name="Utdata 2 36" xfId="5033" xr:uid="{E7962013-19A9-479D-AADD-0D9821B54EE4}"/>
    <cellStyle name="Utdata 2 36 2" xfId="5034" xr:uid="{2876FDF4-09A2-4F5F-A20A-40E47192985C}"/>
    <cellStyle name="Utdata 2 36 7" xfId="8177" xr:uid="{53532C7A-61B3-44D3-B3DE-3DA038D69386}"/>
    <cellStyle name="Utdata 2 37" xfId="5035" xr:uid="{0408AC2D-1D5C-476A-8C32-370E9494F9AD}"/>
    <cellStyle name="Utdata 2 37 2" xfId="5036" xr:uid="{C6692514-9344-48A3-AE5D-F9B514C84A31}"/>
    <cellStyle name="Utdata 2 37 7" xfId="8178" xr:uid="{32E11580-26B6-48BD-8D03-C15C32AE81F7}"/>
    <cellStyle name="Utdata 2 38" xfId="5037" xr:uid="{C788690D-8B0D-4985-8F4A-71505F229116}"/>
    <cellStyle name="Utdata 2 38 2" xfId="5038" xr:uid="{5A2B6DD7-29C1-4B3B-8B48-D29C728E0269}"/>
    <cellStyle name="Utdata 2 38 7" xfId="8179" xr:uid="{8EAA8034-4472-485A-8E83-3B849BB0B8AE}"/>
    <cellStyle name="Utdata 2 39" xfId="5039" xr:uid="{A909750E-344E-447F-93DB-F8FF9153E462}"/>
    <cellStyle name="Utdata 2 39 2" xfId="5040" xr:uid="{AE6D31E5-1682-419F-810A-538BE376F8CE}"/>
    <cellStyle name="Utdata 2 39 7" xfId="8180" xr:uid="{89484257-D9B4-4032-BFA8-BCFEFA92092B}"/>
    <cellStyle name="Utdata 2 4" xfId="5041" xr:uid="{82BC5BE5-748C-480C-8A07-A7E886FE5E12}"/>
    <cellStyle name="Utdata 2 4 10" xfId="5738" xr:uid="{D36CAE5F-762A-4355-86B4-377494980157}"/>
    <cellStyle name="Utdata 2 4 11" xfId="6129" xr:uid="{F1EDB147-F552-462F-8045-9813A0B291EC}"/>
    <cellStyle name="Utdata 2 4 12" xfId="6302" xr:uid="{043F110B-B047-494E-B177-99FF21CD7995}"/>
    <cellStyle name="Utdata 2 4 2" xfId="5042" xr:uid="{1985EF25-EF82-4B94-944E-86CECC737EA3}"/>
    <cellStyle name="Utdata 2 4 2 10" xfId="8181" xr:uid="{16B21E08-F5B6-4652-8863-C89091C8DA4F}"/>
    <cellStyle name="Utdata 2 4 2 2" xfId="5043" xr:uid="{628FC14D-3C5C-44AF-B71C-F655180B78DC}"/>
    <cellStyle name="Utdata 2 4 3" xfId="5044" xr:uid="{809E3B82-A9E3-4DA4-AE70-8F78F1CD3D19}"/>
    <cellStyle name="Utdata 2 4 3 10" xfId="8182" xr:uid="{0DF6C56D-98F2-4A61-B764-0DB2BBD647BE}"/>
    <cellStyle name="Utdata 2 4 3 2" xfId="5045" xr:uid="{3B373597-81F0-45BB-9288-3DC3A6807E0C}"/>
    <cellStyle name="Utdata 2 4 4" xfId="5046" xr:uid="{6E4F855A-7876-4301-BBC4-1A241A739908}"/>
    <cellStyle name="Utdata 2 4 4 10" xfId="8183" xr:uid="{9947BF94-426A-4B8E-BB8B-09020060B441}"/>
    <cellStyle name="Utdata 2 4 4 2" xfId="5047" xr:uid="{7F54C5A1-26F3-42CE-B38B-5143902C5A2F}"/>
    <cellStyle name="Utdata 2 4 5" xfId="5048" xr:uid="{1E85817B-40B4-4291-B3B7-18C358EDBBEE}"/>
    <cellStyle name="Utdata 2 4 5 10" xfId="8184" xr:uid="{ED960737-EC64-496F-BDEB-B50FCAD84AB0}"/>
    <cellStyle name="Utdata 2 4 5 2" xfId="5049" xr:uid="{9ACCE653-CA32-420A-8A2E-378225CD2B76}"/>
    <cellStyle name="Utdata 2 4 6" xfId="5050" xr:uid="{1F2DCDE7-4E73-47DE-96A7-F2FAEA44F57D}"/>
    <cellStyle name="Utdata 2 4 6 10" xfId="8185" xr:uid="{02F02A8F-E55E-4EAD-994D-3861E68D6F0F}"/>
    <cellStyle name="Utdata 2 4 6 2" xfId="5051" xr:uid="{BFEED0AF-7129-462E-88B3-641246FC48B8}"/>
    <cellStyle name="Utdata 2 4 7" xfId="5052" xr:uid="{59208E3F-7C41-437E-995A-62F2526C2284}"/>
    <cellStyle name="Utdata 2 4 7 10" xfId="8186" xr:uid="{EAA82C50-9E7B-461A-AEDE-6A9A7DB1B6AF}"/>
    <cellStyle name="Utdata 2 4 7 2" xfId="5053" xr:uid="{6F428974-1066-499F-B5A0-C57DDDE35A00}"/>
    <cellStyle name="Utdata 2 4 8" xfId="5054" xr:uid="{F8CF62FD-70FB-4864-8FFD-9BCDDBC1D4B1}"/>
    <cellStyle name="Utdata 2 4 9" xfId="5557" xr:uid="{073A11C7-9D3D-47BF-A235-CEB1CD9262B5}"/>
    <cellStyle name="Utdata 2 40" xfId="5055" xr:uid="{76D60A1C-3378-48E5-957A-39E15D8AC7B5}"/>
    <cellStyle name="Utdata 2 40 2" xfId="5056" xr:uid="{48977B79-8C77-4D7D-9815-89CE4AF3E0A5}"/>
    <cellStyle name="Utdata 2 40 7" xfId="8187" xr:uid="{65B61F66-0F74-4814-B5D8-DA05A416F8DC}"/>
    <cellStyle name="Utdata 2 41" xfId="5057" xr:uid="{5B533C69-9681-427D-954B-6F6C2DFD62A1}"/>
    <cellStyle name="Utdata 2 41 2" xfId="5058" xr:uid="{D49C16EC-4698-4485-B680-6C1BA624700D}"/>
    <cellStyle name="Utdata 2 41 7" xfId="8188" xr:uid="{884C827B-45A6-4227-9E9B-9696E6D85370}"/>
    <cellStyle name="Utdata 2 42" xfId="5059" xr:uid="{C63FB449-F9B4-410B-80AA-F8DD2779B815}"/>
    <cellStyle name="Utdata 2 42 2" xfId="5060" xr:uid="{3B89109A-66ED-443E-96DA-821EEF90899B}"/>
    <cellStyle name="Utdata 2 42 7" xfId="8189" xr:uid="{36A8C899-36DB-4436-8F44-1E56D9749014}"/>
    <cellStyle name="Utdata 2 43" xfId="5061" xr:uid="{3A90216F-D5B9-49F5-B763-26FA65B23CE8}"/>
    <cellStyle name="Utdata 2 43 2" xfId="5062" xr:uid="{2435A6A0-2761-4B33-9977-A0A43826A5BF}"/>
    <cellStyle name="Utdata 2 43 7" xfId="8190" xr:uid="{214A3297-F9E4-4F1A-B8DA-D8E4F8C7CB44}"/>
    <cellStyle name="Utdata 2 44" xfId="5063" xr:uid="{04450DEB-43F5-4FE6-BA5F-F5225C21DFBE}"/>
    <cellStyle name="Utdata 2 44 2" xfId="5064" xr:uid="{28DB5F1F-9F4E-4352-83C3-D006B09F9BB8}"/>
    <cellStyle name="Utdata 2 44 7" xfId="8191" xr:uid="{74F0A1BC-13F3-4601-BF29-45BDFE90C677}"/>
    <cellStyle name="Utdata 2 45" xfId="5065" xr:uid="{0D72332B-58FD-4B55-9460-713496BE8D5A}"/>
    <cellStyle name="Utdata 2 45 2" xfId="5066" xr:uid="{EB4FA170-245B-4795-BE98-EE4B0993997D}"/>
    <cellStyle name="Utdata 2 45 7" xfId="8192" xr:uid="{72DB16C7-D7DE-4935-8CA3-AAC1FF77115D}"/>
    <cellStyle name="Utdata 2 46" xfId="5067" xr:uid="{1865A929-EBB3-475A-A824-E7A47130FDFB}"/>
    <cellStyle name="Utdata 2 46 2" xfId="5068" xr:uid="{D64D4B2F-9089-4735-BC39-C2127E312A8D}"/>
    <cellStyle name="Utdata 2 46 7" xfId="8193" xr:uid="{A104ED8B-CDA4-40E0-AC7F-6988CBF59410}"/>
    <cellStyle name="Utdata 2 47" xfId="5069" xr:uid="{5A13533C-0088-4181-B03E-681BCDB93284}"/>
    <cellStyle name="Utdata 2 47 2" xfId="5070" xr:uid="{DFE65D6D-3925-4364-BDBB-A27648640C54}"/>
    <cellStyle name="Utdata 2 47 7" xfId="8194" xr:uid="{1C8E892D-7BB7-4007-9587-BA66BE8F813D}"/>
    <cellStyle name="Utdata 2 48" xfId="5071" xr:uid="{C1E111D8-44A1-4BEB-8B95-28322FA25ADB}"/>
    <cellStyle name="Utdata 2 48 2" xfId="5072" xr:uid="{73F87372-98DC-4266-B4AE-8C060AA9C8F6}"/>
    <cellStyle name="Utdata 2 48 7" xfId="8195" xr:uid="{7F202F8D-33A9-4402-8DC5-C8E4D8F15FED}"/>
    <cellStyle name="Utdata 2 49" xfId="5073" xr:uid="{FD960E72-C913-4BAA-8776-9F2CB33592DE}"/>
    <cellStyle name="Utdata 2 49 2" xfId="5074" xr:uid="{559B1765-4752-4263-A927-400080C1839C}"/>
    <cellStyle name="Utdata 2 49 7" xfId="8196" xr:uid="{C52CEF0A-EE04-471F-AC0D-E58BBAFFAED0}"/>
    <cellStyle name="Utdata 2 5" xfId="5075" xr:uid="{DABD936F-C5F3-43C0-BFD2-280371B935E7}"/>
    <cellStyle name="Utdata 2 5 10" xfId="5739" xr:uid="{2A4A3C88-1E6B-43DE-970E-1D9136CCE5A3}"/>
    <cellStyle name="Utdata 2 5 11" xfId="6130" xr:uid="{05CB749B-39B7-4970-95A7-207CAE9C72F9}"/>
    <cellStyle name="Utdata 2 5 12" xfId="6303" xr:uid="{F71BD9D0-8C7B-4937-8A3D-241E2697E2EC}"/>
    <cellStyle name="Utdata 2 5 2" xfId="5076" xr:uid="{06975599-578D-4090-B2DF-E737D1D43394}"/>
    <cellStyle name="Utdata 2 5 2 10" xfId="8197" xr:uid="{6A63C48E-B1EE-4482-9305-6F3CC897095D}"/>
    <cellStyle name="Utdata 2 5 2 2" xfId="5077" xr:uid="{C4F11207-FB8C-4022-99DA-D01A1B0731D1}"/>
    <cellStyle name="Utdata 2 5 3" xfId="5078" xr:uid="{E2B736BD-FC44-4C5B-803D-CB36A9505A39}"/>
    <cellStyle name="Utdata 2 5 3 10" xfId="8198" xr:uid="{3A419082-3A72-4854-B894-00A000546A2A}"/>
    <cellStyle name="Utdata 2 5 3 2" xfId="5079" xr:uid="{212CC3A2-8002-4098-89F5-ADD8A404A99C}"/>
    <cellStyle name="Utdata 2 5 4" xfId="5080" xr:uid="{A71C65ED-05C2-4AF0-A51B-B801C3C04641}"/>
    <cellStyle name="Utdata 2 5 4 10" xfId="8199" xr:uid="{B695522E-431E-4462-9B7E-89FF47C31247}"/>
    <cellStyle name="Utdata 2 5 4 2" xfId="5081" xr:uid="{447B072D-36AF-4DEF-B647-7DBAD9AB1D0D}"/>
    <cellStyle name="Utdata 2 5 5" xfId="5082" xr:uid="{DDE1ACDC-D00B-44B1-A97F-CC864F1B2F39}"/>
    <cellStyle name="Utdata 2 5 5 10" xfId="8200" xr:uid="{55F2191C-F48F-4241-813E-25144381A52B}"/>
    <cellStyle name="Utdata 2 5 5 2" xfId="5083" xr:uid="{E5D5AE92-94BE-42F6-9F89-7E24B45AC385}"/>
    <cellStyle name="Utdata 2 5 6" xfId="5084" xr:uid="{64CB9B07-726B-4103-A680-E8F095EE8216}"/>
    <cellStyle name="Utdata 2 5 6 10" xfId="8201" xr:uid="{5FF78298-F9DE-4381-A506-BE34AD22D654}"/>
    <cellStyle name="Utdata 2 5 6 2" xfId="5085" xr:uid="{D3D95E08-AEE8-4D05-B836-A4E4DF45B521}"/>
    <cellStyle name="Utdata 2 5 7" xfId="5086" xr:uid="{3F3C49DC-95F3-41D0-95D3-5B80CC2DDCFF}"/>
    <cellStyle name="Utdata 2 5 7 10" xfId="8202" xr:uid="{32AC2605-1758-480B-B173-1443C059CFA5}"/>
    <cellStyle name="Utdata 2 5 7 2" xfId="5087" xr:uid="{2D1D046D-8103-4C7A-819E-F01004DC7F78}"/>
    <cellStyle name="Utdata 2 5 8" xfId="5088" xr:uid="{ABBF0AD0-2DC7-4274-B964-B53FD964BA5F}"/>
    <cellStyle name="Utdata 2 5 9" xfId="5558" xr:uid="{7857FA51-AE1E-486D-B1C1-719D3AFE5D59}"/>
    <cellStyle name="Utdata 2 50" xfId="5089" xr:uid="{BC9B4954-EAFB-48EC-93C1-2CB6A8FD6790}"/>
    <cellStyle name="Utdata 2 50 2" xfId="5090" xr:uid="{761A61A4-DFD6-41DA-A6CA-121BDCE92CAA}"/>
    <cellStyle name="Utdata 2 50 7" xfId="8203" xr:uid="{F907A2F2-248B-4E0A-BEA2-94C90FC98D77}"/>
    <cellStyle name="Utdata 2 51" xfId="5091" xr:uid="{5AFCE39B-F5C6-49B8-BC09-A98D2676E457}"/>
    <cellStyle name="Utdata 2 6" xfId="5092" xr:uid="{69679DF3-00CD-4BAA-9CB9-031AD5D15662}"/>
    <cellStyle name="Utdata 2 6 10" xfId="5740" xr:uid="{AB2CFAE6-DE66-41DC-9646-C3E047D79C23}"/>
    <cellStyle name="Utdata 2 6 11" xfId="6131" xr:uid="{A18B07E1-760E-4B22-AD9F-87F87D498DB8}"/>
    <cellStyle name="Utdata 2 6 12" xfId="6304" xr:uid="{6CDD02B9-1560-4E4A-858F-717F78041864}"/>
    <cellStyle name="Utdata 2 6 2" xfId="5093" xr:uid="{E0EF1F14-11C6-48A3-A1FD-116625ED7BD9}"/>
    <cellStyle name="Utdata 2 6 2 10" xfId="8204" xr:uid="{D0FE47BB-A024-42B8-85EB-E59741023A5F}"/>
    <cellStyle name="Utdata 2 6 2 2" xfId="5094" xr:uid="{5AB46DF7-F101-4D7B-9AA0-2E3DF7603A07}"/>
    <cellStyle name="Utdata 2 6 3" xfId="5095" xr:uid="{961DCC16-B94D-436E-8627-0BAC049B635D}"/>
    <cellStyle name="Utdata 2 6 3 10" xfId="8205" xr:uid="{2C4210BE-1C47-434A-AE4C-F0CBBDE4D4DB}"/>
    <cellStyle name="Utdata 2 6 3 2" xfId="5096" xr:uid="{95645B55-A0E8-401F-B469-50138B0F1A43}"/>
    <cellStyle name="Utdata 2 6 4" xfId="5097" xr:uid="{72089DAB-EC4A-4673-9A5C-C25B184FF5BE}"/>
    <cellStyle name="Utdata 2 6 4 10" xfId="8206" xr:uid="{307AA5EB-241A-4A32-B6E3-DE2A39CEFA14}"/>
    <cellStyle name="Utdata 2 6 4 2" xfId="5098" xr:uid="{E8E37262-7F21-4B8F-B0A2-5BE617AF5A93}"/>
    <cellStyle name="Utdata 2 6 5" xfId="5099" xr:uid="{65F8E81F-F667-40DA-9E8A-008A289908ED}"/>
    <cellStyle name="Utdata 2 6 5 10" xfId="8207" xr:uid="{BAC3B20E-93E8-463B-9478-F9A57BDA0DC3}"/>
    <cellStyle name="Utdata 2 6 5 2" xfId="5100" xr:uid="{BD0FF52D-7CAB-4E18-B75A-727F9571571A}"/>
    <cellStyle name="Utdata 2 6 6" xfId="5101" xr:uid="{B984CD64-AFC1-4477-B19F-9AB44CEC6042}"/>
    <cellStyle name="Utdata 2 6 6 10" xfId="8208" xr:uid="{305E9255-C5B3-4658-BF80-3EBEBC310DBB}"/>
    <cellStyle name="Utdata 2 6 6 2" xfId="5102" xr:uid="{4C4E3CA1-4EE9-4E61-9A3A-C74C9204FF62}"/>
    <cellStyle name="Utdata 2 6 7" xfId="5103" xr:uid="{BCFEF3A4-57D5-4982-9393-D7B7A5488DDC}"/>
    <cellStyle name="Utdata 2 6 7 10" xfId="8209" xr:uid="{03767CD3-A9A1-45B7-B197-8A748CE1BE73}"/>
    <cellStyle name="Utdata 2 6 7 2" xfId="5104" xr:uid="{73D4620A-1E9D-4A19-A074-C2BFE01A2814}"/>
    <cellStyle name="Utdata 2 6 8" xfId="5105" xr:uid="{0CFBF5EB-D958-4773-A280-BB0F9BDBABC5}"/>
    <cellStyle name="Utdata 2 6 9" xfId="5559" xr:uid="{59BED64C-1475-49AE-B863-6AD76F3B477A}"/>
    <cellStyle name="Utdata 2 7" xfId="5106" xr:uid="{077B02DC-6C9A-4ADA-BC6C-ACCB429F9153}"/>
    <cellStyle name="Utdata 2 7 10" xfId="5741" xr:uid="{17F57304-FCD6-4979-B01B-CD2AC2AFBE2C}"/>
    <cellStyle name="Utdata 2 7 11" xfId="6132" xr:uid="{0D7125FB-4C20-4A8B-A1C9-CE03DD900A2D}"/>
    <cellStyle name="Utdata 2 7 12" xfId="6305" xr:uid="{9741841D-3DA9-427A-B6C3-FF4E27BE020F}"/>
    <cellStyle name="Utdata 2 7 2" xfId="5107" xr:uid="{346D3F8B-A443-44CD-A406-DFC58D1CA65A}"/>
    <cellStyle name="Utdata 2 7 2 10" xfId="8210" xr:uid="{5977CB3C-A647-4770-A8D6-0FA7636A37DC}"/>
    <cellStyle name="Utdata 2 7 2 2" xfId="5108" xr:uid="{F590077B-C5AF-49BB-83F9-C4D82B73F573}"/>
    <cellStyle name="Utdata 2 7 3" xfId="5109" xr:uid="{3134459C-916D-4BCE-A23A-73E02D2BCAA3}"/>
    <cellStyle name="Utdata 2 7 3 10" xfId="8211" xr:uid="{374CC83A-844F-488D-ADFB-CA713DA24AA9}"/>
    <cellStyle name="Utdata 2 7 3 2" xfId="5110" xr:uid="{9E7D9807-74F8-4AE5-9465-5504E6C57823}"/>
    <cellStyle name="Utdata 2 7 4" xfId="5111" xr:uid="{2C9ED298-EE01-46CC-B8A2-106C31F3F213}"/>
    <cellStyle name="Utdata 2 7 4 10" xfId="8212" xr:uid="{A1608DFB-3956-4020-B908-629C1251DC9F}"/>
    <cellStyle name="Utdata 2 7 4 2" xfId="5112" xr:uid="{0EBCFD01-FCF7-445C-9B49-6FA0A5499E4B}"/>
    <cellStyle name="Utdata 2 7 5" xfId="5113" xr:uid="{6DE529D3-2CFA-407F-AF3E-A057557D5DB7}"/>
    <cellStyle name="Utdata 2 7 5 10" xfId="8213" xr:uid="{BE0CBD0E-2891-4435-8370-EBBB51ADDAC8}"/>
    <cellStyle name="Utdata 2 7 5 2" xfId="5114" xr:uid="{A8D28C3B-597E-4927-B76A-2E681EFD878A}"/>
    <cellStyle name="Utdata 2 7 6" xfId="5115" xr:uid="{78347459-1DDC-4EC0-B641-E23363AF63AF}"/>
    <cellStyle name="Utdata 2 7 6 10" xfId="8214" xr:uid="{8FC5034F-385B-411E-8FB3-60C275519916}"/>
    <cellStyle name="Utdata 2 7 6 2" xfId="5116" xr:uid="{3D1A7180-B916-47A3-8C29-F4DD85AB7875}"/>
    <cellStyle name="Utdata 2 7 7" xfId="5117" xr:uid="{747AD6FF-66BF-416A-B1A5-1B58F4F3733E}"/>
    <cellStyle name="Utdata 2 7 7 10" xfId="8215" xr:uid="{C3A3474C-0116-40BC-A24B-99715EA0C8B0}"/>
    <cellStyle name="Utdata 2 7 7 2" xfId="5118" xr:uid="{CA2F7F1D-2694-4280-947A-5CC0699D8A4F}"/>
    <cellStyle name="Utdata 2 7 8" xfId="5119" xr:uid="{16746FC3-2A5B-4AF4-869C-3C8259695CD0}"/>
    <cellStyle name="Utdata 2 7 9" xfId="5560" xr:uid="{EDBBA12F-5B5C-4603-8A03-6954779DEFBC}"/>
    <cellStyle name="Utdata 2 8" xfId="5120" xr:uid="{107ED8DD-5BEC-4E67-B4D5-F25280269244}"/>
    <cellStyle name="Utdata 2 8 10" xfId="5742" xr:uid="{E70F1EEA-26CA-4B8E-8048-86E03B8765B9}"/>
    <cellStyle name="Utdata 2 8 11" xfId="6133" xr:uid="{37EBC601-6C0C-4100-96B6-432A330EAAE0}"/>
    <cellStyle name="Utdata 2 8 12" xfId="6306" xr:uid="{2F5278E9-C626-4E3E-BD2B-6B68104308E2}"/>
    <cellStyle name="Utdata 2 8 2" xfId="5121" xr:uid="{9366D1C9-1E91-4D1E-BA00-B0DF669327F4}"/>
    <cellStyle name="Utdata 2 8 2 10" xfId="8216" xr:uid="{502AD381-BBCE-435D-B2A9-97CDFDD0B1CB}"/>
    <cellStyle name="Utdata 2 8 2 2" xfId="5122" xr:uid="{F4F77FA4-E5F9-413A-A024-30247ACE9567}"/>
    <cellStyle name="Utdata 2 8 3" xfId="5123" xr:uid="{13A9142A-9F73-410A-8232-BA4CAB7A1194}"/>
    <cellStyle name="Utdata 2 8 3 10" xfId="8217" xr:uid="{EAC86A81-1404-4CA0-A05A-C8EBAC0719A6}"/>
    <cellStyle name="Utdata 2 8 3 2" xfId="5124" xr:uid="{0A3106CC-5CC3-43B1-9916-3AA070B9D504}"/>
    <cellStyle name="Utdata 2 8 4" xfId="5125" xr:uid="{895BF513-859C-44FC-98E1-C1B3D97B42CC}"/>
    <cellStyle name="Utdata 2 8 4 10" xfId="8218" xr:uid="{456F2E62-828E-4BFD-ACF3-AF11A7D49984}"/>
    <cellStyle name="Utdata 2 8 4 2" xfId="5126" xr:uid="{40A79E10-2B97-474D-830B-5AD6960D47C3}"/>
    <cellStyle name="Utdata 2 8 5" xfId="5127" xr:uid="{97C64F8F-B1EA-4BD0-A372-9A66497B1E74}"/>
    <cellStyle name="Utdata 2 8 5 10" xfId="8219" xr:uid="{4810EFF9-CEEA-4DE6-9E84-F6BDB8643D8C}"/>
    <cellStyle name="Utdata 2 8 5 2" xfId="5128" xr:uid="{554187E9-1765-495D-A230-DA1150107CAE}"/>
    <cellStyle name="Utdata 2 8 6" xfId="5129" xr:uid="{D4D15E86-370C-4997-83F8-F67EA01B7AC8}"/>
    <cellStyle name="Utdata 2 8 6 10" xfId="8220" xr:uid="{19442A6A-D2FC-4072-93E9-A0A6AAE9EADE}"/>
    <cellStyle name="Utdata 2 8 6 2" xfId="5130" xr:uid="{3A4262BF-3331-49C0-BB32-79296D274624}"/>
    <cellStyle name="Utdata 2 8 7" xfId="5131" xr:uid="{FF33C541-E6EF-4A6D-A89A-935432CF15AF}"/>
    <cellStyle name="Utdata 2 8 7 10" xfId="8221" xr:uid="{5AD6E0DD-6BD7-4494-A545-BEEB77200991}"/>
    <cellStyle name="Utdata 2 8 7 2" xfId="5132" xr:uid="{169924CF-82D8-47AB-A284-73B835AEC83F}"/>
    <cellStyle name="Utdata 2 8 8" xfId="5133" xr:uid="{D26F0C57-7619-45D5-9A4D-059D463137F3}"/>
    <cellStyle name="Utdata 2 8 9" xfId="5561" xr:uid="{D0CCDC3F-4938-4C85-9353-9AF889D8A69C}"/>
    <cellStyle name="Utdata 2 9" xfId="5134" xr:uid="{66AD83F2-4492-46C5-911B-996BB8F81240}"/>
    <cellStyle name="Utdata 2 9 10" xfId="5743" xr:uid="{0CDF0963-ADD1-4A7E-8195-5F7ED65B607D}"/>
    <cellStyle name="Utdata 2 9 11" xfId="6134" xr:uid="{2A6EB0E9-B582-4E30-A1AF-EA4E73AAA946}"/>
    <cellStyle name="Utdata 2 9 12" xfId="6307" xr:uid="{F3CD2E30-6770-4DAF-994A-B40050243C51}"/>
    <cellStyle name="Utdata 2 9 2" xfId="5135" xr:uid="{B3EA7A31-4FAE-45A4-A658-C96F531FBF90}"/>
    <cellStyle name="Utdata 2 9 2 10" xfId="8222" xr:uid="{C4836DEA-7F7E-41A5-96FD-44812FF0B87A}"/>
    <cellStyle name="Utdata 2 9 2 2" xfId="5136" xr:uid="{758B98C4-1BB8-4A8F-B198-281B82F07DEB}"/>
    <cellStyle name="Utdata 2 9 3" xfId="5137" xr:uid="{013BCF4C-E0E3-41A9-A793-ED89FF4E419A}"/>
    <cellStyle name="Utdata 2 9 3 10" xfId="8223" xr:uid="{D6A40F4F-07EE-450B-B136-1196A73F56F9}"/>
    <cellStyle name="Utdata 2 9 3 2" xfId="5138" xr:uid="{1CC441CB-D2F3-4D11-9347-F65810299BC3}"/>
    <cellStyle name="Utdata 2 9 4" xfId="5139" xr:uid="{CF1C5131-D077-45B2-8803-AFF60EF145E4}"/>
    <cellStyle name="Utdata 2 9 4 10" xfId="8224" xr:uid="{50924506-6CC6-4619-83DB-0160350BEFFF}"/>
    <cellStyle name="Utdata 2 9 4 2" xfId="5140" xr:uid="{FD614B52-389A-4E4C-95DE-FD6760B2208A}"/>
    <cellStyle name="Utdata 2 9 5" xfId="5141" xr:uid="{AFC21558-7759-48AF-9727-D7520D922A13}"/>
    <cellStyle name="Utdata 2 9 5 10" xfId="8225" xr:uid="{04C77D02-4300-48D6-8A56-A57B07B6295F}"/>
    <cellStyle name="Utdata 2 9 5 2" xfId="5142" xr:uid="{EE8742BE-BD6C-4E4B-B58A-BA36EA8F4BDD}"/>
    <cellStyle name="Utdata 2 9 6" xfId="5143" xr:uid="{9ECA4548-A3D5-4BC2-A15B-1292185E618F}"/>
    <cellStyle name="Utdata 2 9 6 10" xfId="8226" xr:uid="{F1257D90-28A1-412C-BD0A-E34AA2456F1D}"/>
    <cellStyle name="Utdata 2 9 6 2" xfId="5144" xr:uid="{FE781648-9B61-4202-8BDA-514107ECD473}"/>
    <cellStyle name="Utdata 2 9 7" xfId="5145" xr:uid="{B5428BE6-FE15-4A2D-9A9F-BE409C81F1E2}"/>
    <cellStyle name="Utdata 2 9 7 10" xfId="8227" xr:uid="{08C33AA2-8D00-4B5C-B1B7-24C4DF3443C6}"/>
    <cellStyle name="Utdata 2 9 7 2" xfId="5146" xr:uid="{B7B5FCF6-0086-4F81-B8D6-2B8885354704}"/>
    <cellStyle name="Utdata 2 9 8" xfId="5147" xr:uid="{5CF597EC-A937-4445-A45A-2875891D523B}"/>
    <cellStyle name="Utdata 2 9 9" xfId="5562" xr:uid="{89C9DF16-3703-4D81-9621-55A7F81839DB}"/>
    <cellStyle name="Uthevingsfarge1 2" xfId="5148" xr:uid="{CAE55CA5-42FA-4E73-8C71-60E3011B941A}"/>
    <cellStyle name="Uthevingsfarge2 2" xfId="5149" xr:uid="{5FC1B0E5-B7E4-471C-A08A-8FF9E55670A9}"/>
    <cellStyle name="Uthevingsfarge3 2" xfId="5150" xr:uid="{6F521882-13F0-46FC-BA2C-218E05A83199}"/>
    <cellStyle name="Uthevingsfarge4 2" xfId="5151" xr:uid="{4EFB5643-3684-4B06-B127-C3D9F73DB15E}"/>
    <cellStyle name="Uthevingsfarge5 2" xfId="5152" xr:uid="{5A24E473-1192-468B-9FE7-04E5CFC28221}"/>
    <cellStyle name="Uthevingsfarge5 3" xfId="64" xr:uid="{F55C42EF-3B4E-4170-9A5C-B01075F05D6A}"/>
    <cellStyle name="Uthevingsfarge6 2" xfId="5153" xr:uid="{FF54417B-3763-4251-8D98-92A015C7AA0A}"/>
    <cellStyle name="Valuta 2" xfId="8" xr:uid="{00000000-0005-0000-0000-00004D000000}"/>
    <cellStyle name="Valuta 2 2" xfId="12" xr:uid="{00000000-0005-0000-0000-00004E000000}"/>
    <cellStyle name="Valuta 2 2 2" xfId="46" xr:uid="{00000000-0005-0000-0000-00004F000000}"/>
    <cellStyle name="Valuta 2 2 2 2" xfId="32431" xr:uid="{C75F62A5-5000-4E85-9C1A-D342601B617E}"/>
    <cellStyle name="Valuta 2 2 2 2 2" xfId="32494" xr:uid="{CBE807D3-6E4B-4BD6-8634-1B32434EF08E}"/>
    <cellStyle name="Valuta 2 2 2 3" xfId="32408" xr:uid="{B51E636C-78B9-4C26-AEEE-8DA86C8C9B58}"/>
    <cellStyle name="Valuta 2 2 2 4" xfId="32386" xr:uid="{A6C0B3F1-E9F7-4345-A157-EE793F8C8A53}"/>
    <cellStyle name="Valuta 2 2 3" xfId="40" xr:uid="{00000000-0005-0000-0000-000050000000}"/>
    <cellStyle name="Valuta 2 2 3 2" xfId="32425" xr:uid="{C718A8B9-9002-418E-80C1-153B597B01EE}"/>
    <cellStyle name="Valuta 2 2 3 2 2" xfId="32488" xr:uid="{120C35EF-FE03-4D1C-9B76-ACDB9E0D64A4}"/>
    <cellStyle name="Valuta 2 2 3 3" xfId="32402" xr:uid="{2F321C09-8C68-40DB-BEDB-06E77A97F855}"/>
    <cellStyle name="Valuta 2 2 3 4" xfId="32381" xr:uid="{EB8A0F46-D526-417D-9F26-A17568D8D1E3}"/>
    <cellStyle name="Valuta 2 2 4" xfId="32418" xr:uid="{B6D4B761-110B-464A-AFD2-6C13EADF80EC}"/>
    <cellStyle name="Valuta 2 2 4 2" xfId="32481" xr:uid="{DC351F0E-B2AB-4013-80DC-E09C2B6762B7}"/>
    <cellStyle name="Valuta 2 2 5" xfId="32396" xr:uid="{86AD1746-54A4-4017-B8AB-726EABB29964}"/>
    <cellStyle name="Valuta 2 2 6" xfId="32376" xr:uid="{31A0CA60-A3D5-4FA5-B5E3-F9B2B47AAB96}"/>
    <cellStyle name="Valuta 2 2_B2 Rapportering til Statsr(NTO)" xfId="61" xr:uid="{00000000-0005-0000-0000-000051000000}"/>
    <cellStyle name="Valuta 2 3" xfId="44" xr:uid="{00000000-0005-0000-0000-000052000000}"/>
    <cellStyle name="Valuta 2 3 2" xfId="32429" xr:uid="{A21ABEBC-0D80-40C8-9CAD-E06D5DE359A0}"/>
    <cellStyle name="Valuta 2 3 2 2" xfId="32492" xr:uid="{540A86CF-61C7-4E00-86FB-82209F6E6CBD}"/>
    <cellStyle name="Valuta 2 3 3" xfId="32406" xr:uid="{3CA3C2A6-A49F-48C8-B67A-AECC12B0D8E2}"/>
    <cellStyle name="Valuta 2 3 4" xfId="32385" xr:uid="{508C5899-C58E-48D9-A1E4-E74CC9C85DBF}"/>
    <cellStyle name="Valuta 2 4" xfId="38" xr:uid="{00000000-0005-0000-0000-000053000000}"/>
    <cellStyle name="Valuta 2 4 2" xfId="32423" xr:uid="{BE2BAE79-FEEF-4080-8664-04031884AABD}"/>
    <cellStyle name="Valuta 2 4 2 2" xfId="32486" xr:uid="{D7FF8A87-DEE1-47DC-8F0B-273E195B0874}"/>
    <cellStyle name="Valuta 2 4 3" xfId="32400" xr:uid="{0A0F88E9-39B5-4B22-85AC-682483EC90DA}"/>
    <cellStyle name="Valuta 2 4 4" xfId="32380" xr:uid="{0FA431EA-CF8A-4276-BA12-2CA9F29AF0F1}"/>
    <cellStyle name="Valuta 2 5" xfId="32416" xr:uid="{0C590911-7461-42F9-BD67-6A8CA4C52423}"/>
    <cellStyle name="Valuta 2 5 2" xfId="32479" xr:uid="{5254680B-397D-46CB-8521-7C945A451E78}"/>
    <cellStyle name="Valuta 2 6" xfId="32394" xr:uid="{8395D2C2-281C-4C8A-9BB8-541715EB1B33}"/>
    <cellStyle name="Valuta 2 7" xfId="32375" xr:uid="{E63C19EA-255D-4DDA-9ABA-51117C040C3A}"/>
    <cellStyle name="Valuta 2_B2 Rapportering til Statsr(NTO)" xfId="60" xr:uid="{00000000-0005-0000-0000-000054000000}"/>
    <cellStyle name="Varseltekst" xfId="5155" builtinId="11" customBuiltin="1"/>
    <cellStyle name="Varseltekst 2" xfId="5154" xr:uid="{A04E1ED6-788B-4BF9-B205-A1EBEB3CDF7C}"/>
  </cellStyles>
  <dxfs count="266">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FFC0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00B050"/>
        </patternFill>
      </fill>
    </dxf>
    <dxf>
      <fill>
        <patternFill>
          <bgColor rgb="FFF7B715"/>
        </patternFill>
      </fill>
    </dxf>
    <dxf>
      <fill>
        <patternFill>
          <bgColor rgb="FF00AB84"/>
        </patternFill>
      </fill>
    </dxf>
    <dxf>
      <fill>
        <patternFill>
          <bgColor rgb="FFFFFF00"/>
        </patternFill>
      </fill>
    </dxf>
    <dxf>
      <fill>
        <patternFill>
          <bgColor rgb="FFF7B715"/>
        </patternFill>
      </fill>
    </dxf>
    <dxf>
      <fill>
        <patternFill>
          <bgColor rgb="FF00AB84"/>
        </patternFill>
      </fill>
    </dxf>
    <dxf>
      <fill>
        <patternFill>
          <bgColor rgb="FFFFFF00"/>
        </patternFill>
      </fill>
    </dxf>
    <dxf>
      <fill>
        <patternFill>
          <bgColor rgb="FFF7B715"/>
        </patternFill>
      </fill>
    </dxf>
    <dxf>
      <fill>
        <patternFill>
          <bgColor rgb="FF00AB84"/>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7B715"/>
        </patternFill>
      </fill>
    </dxf>
    <dxf>
      <fill>
        <patternFill>
          <bgColor rgb="FF00AB84"/>
        </patternFill>
      </fill>
    </dxf>
    <dxf>
      <fill>
        <patternFill>
          <bgColor rgb="FFFFFF00"/>
        </patternFill>
      </fill>
    </dxf>
    <dxf>
      <fill>
        <patternFill>
          <bgColor rgb="FFF7B715"/>
        </patternFill>
      </fill>
    </dxf>
    <dxf>
      <fill>
        <patternFill>
          <bgColor rgb="FF00AB84"/>
        </patternFill>
      </fill>
    </dxf>
    <dxf>
      <fill>
        <patternFill>
          <bgColor rgb="FFFFFF00"/>
        </patternFill>
      </fill>
    </dxf>
    <dxf>
      <fill>
        <patternFill>
          <bgColor rgb="FFF7B715"/>
        </patternFill>
      </fill>
    </dxf>
    <dxf>
      <fill>
        <patternFill>
          <bgColor rgb="FF00AB84"/>
        </patternFill>
      </fill>
    </dxf>
    <dxf>
      <fill>
        <patternFill>
          <bgColor rgb="FFFFFF00"/>
        </patternFill>
      </fill>
    </dxf>
    <dxf>
      <fill>
        <patternFill>
          <bgColor rgb="FFF7B715"/>
        </patternFill>
      </fill>
    </dxf>
    <dxf>
      <fill>
        <patternFill>
          <bgColor rgb="FF00AB84"/>
        </patternFill>
      </fill>
    </dxf>
    <dxf>
      <fill>
        <patternFill>
          <bgColor rgb="FFFFFF00"/>
        </patternFill>
      </fill>
    </dxf>
    <dxf>
      <fill>
        <patternFill>
          <bgColor rgb="FFF7B715"/>
        </patternFill>
      </fill>
    </dxf>
    <dxf>
      <fill>
        <patternFill>
          <bgColor rgb="FF00AB84"/>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rgb="FFF7B715"/>
        </patternFill>
      </fill>
    </dxf>
    <dxf>
      <fill>
        <patternFill>
          <bgColor rgb="FF00AB84"/>
        </patternFill>
      </fill>
    </dxf>
    <dxf>
      <fill>
        <patternFill>
          <bgColor rgb="FFFFFF00"/>
        </patternFill>
      </fill>
    </dxf>
    <dxf>
      <fill>
        <patternFill>
          <bgColor rgb="FFF7B715"/>
        </patternFill>
      </fill>
    </dxf>
    <dxf>
      <fill>
        <patternFill>
          <bgColor rgb="FF00AB84"/>
        </patternFill>
      </fill>
    </dxf>
    <dxf>
      <fill>
        <patternFill>
          <bgColor rgb="FFFFFF00"/>
        </patternFill>
      </fill>
    </dxf>
    <dxf>
      <fill>
        <patternFill>
          <bgColor rgb="FFF7B715"/>
        </patternFill>
      </fill>
    </dxf>
    <dxf>
      <fill>
        <patternFill>
          <bgColor rgb="FF00AB84"/>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ont>
        <b/>
        <i val="0"/>
      </font>
      <fill>
        <patternFill>
          <bgColor rgb="FFFF0000"/>
        </patternFill>
      </fill>
    </dxf>
    <dxf>
      <fill>
        <patternFill>
          <bgColor rgb="FFFF0000"/>
        </patternFill>
      </fill>
    </dxf>
    <dxf>
      <font>
        <b/>
        <i val="0"/>
      </font>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patternType="solid">
          <bgColor rgb="FFE5F5FC"/>
        </patternFill>
      </fill>
    </dxf>
    <dxf>
      <fill>
        <patternFill>
          <bgColor rgb="FFF18C98"/>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ont>
        <strike val="0"/>
      </font>
      <fill>
        <patternFill>
          <bgColor rgb="FFD1D1D1"/>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00B050"/>
        </patternFill>
      </fill>
    </dxf>
    <dxf>
      <fill>
        <patternFill>
          <bgColor rgb="FFFFFF00"/>
        </patternFill>
      </fill>
    </dxf>
    <dxf>
      <fill>
        <patternFill>
          <bgColor theme="9"/>
        </patternFill>
      </fill>
    </dxf>
    <dxf>
      <font>
        <color auto="1"/>
      </font>
      <fill>
        <patternFill>
          <bgColor rgb="FF00B050"/>
        </patternFill>
      </fill>
    </dxf>
    <dxf>
      <fill>
        <patternFill>
          <bgColor rgb="FFFFC000"/>
        </patternFill>
      </fill>
    </dxf>
    <dxf>
      <font>
        <color auto="1"/>
      </font>
      <fill>
        <patternFill>
          <bgColor rgb="FFFFFF00"/>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s>
  <tableStyles count="0" defaultTableStyle="TableStyleMedium2" defaultPivotStyle="PivotStyleLight16"/>
  <colors>
    <mruColors>
      <color rgb="FFD1D1D1"/>
      <color rgb="FFE5F5FC"/>
      <color rgb="FF99D9F4"/>
      <color rgb="FFF18C98"/>
      <color rgb="FFFF99CC"/>
      <color rgb="FFFF6699"/>
      <color rgb="FFBFBFBF"/>
      <color rgb="FF005B91"/>
      <color rgb="FFFF0000"/>
      <color rgb="FFC9E6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oneCellAnchor>
    <xdr:from>
      <xdr:col>17</xdr:col>
      <xdr:colOff>381000</xdr:colOff>
      <xdr:row>3</xdr:row>
      <xdr:rowOff>171450</xdr:rowOff>
    </xdr:from>
    <xdr:ext cx="184731" cy="264560"/>
    <xdr:sp macro="" textlink="">
      <xdr:nvSpPr>
        <xdr:cNvPr id="2" name="TekstSylinder 1">
          <a:extLst>
            <a:ext uri="{FF2B5EF4-FFF2-40B4-BE49-F238E27FC236}">
              <a16:creationId xmlns:a16="http://schemas.microsoft.com/office/drawing/2014/main" id="{F5A426C3-D573-4466-9FBB-2CCB7C2464DE}"/>
            </a:ext>
          </a:extLst>
        </xdr:cNvPr>
        <xdr:cNvSpPr txBox="1"/>
      </xdr:nvSpPr>
      <xdr:spPr>
        <a:xfrm>
          <a:off x="13601700" y="173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11</xdr:col>
      <xdr:colOff>695324</xdr:colOff>
      <xdr:row>99</xdr:row>
      <xdr:rowOff>76199</xdr:rowOff>
    </xdr:from>
    <xdr:to>
      <xdr:col>13</xdr:col>
      <xdr:colOff>647699</xdr:colOff>
      <xdr:row>106</xdr:row>
      <xdr:rowOff>142874</xdr:rowOff>
    </xdr:to>
    <xdr:sp macro="" textlink="">
      <xdr:nvSpPr>
        <xdr:cNvPr id="3" name="TekstSylinder 2">
          <a:extLst>
            <a:ext uri="{FF2B5EF4-FFF2-40B4-BE49-F238E27FC236}">
              <a16:creationId xmlns:a16="http://schemas.microsoft.com/office/drawing/2014/main" id="{76812923-B9EB-4474-8B8D-16E28078E56B}"/>
            </a:ext>
          </a:extLst>
        </xdr:cNvPr>
        <xdr:cNvSpPr txBox="1"/>
      </xdr:nvSpPr>
      <xdr:spPr>
        <a:xfrm>
          <a:off x="12753974" y="26469974"/>
          <a:ext cx="1743075"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konklusjon og</a:t>
          </a:r>
          <a:r>
            <a:rPr lang="nb-NO" sz="1100" baseline="0"/>
            <a:t> info pr konto. </a:t>
          </a:r>
        </a:p>
        <a:p>
          <a:endParaRPr lang="nb-NO" sz="1100" baseline="0"/>
        </a:p>
        <a:p>
          <a:r>
            <a:rPr lang="nb-NO" sz="1100" baseline="0"/>
            <a:t>prinsipper, vurderinger etc. </a:t>
          </a:r>
        </a:p>
        <a:p>
          <a:endParaRPr lang="nb-NO" sz="1100"/>
        </a:p>
      </xdr:txBody>
    </xdr:sp>
    <xdr:clientData/>
  </xdr:twoCellAnchor>
  <xdr:twoCellAnchor>
    <xdr:from>
      <xdr:col>11</xdr:col>
      <xdr:colOff>695324</xdr:colOff>
      <xdr:row>119</xdr:row>
      <xdr:rowOff>76199</xdr:rowOff>
    </xdr:from>
    <xdr:to>
      <xdr:col>13</xdr:col>
      <xdr:colOff>647699</xdr:colOff>
      <xdr:row>126</xdr:row>
      <xdr:rowOff>142874</xdr:rowOff>
    </xdr:to>
    <xdr:sp macro="" textlink="">
      <xdr:nvSpPr>
        <xdr:cNvPr id="4" name="TekstSylinder 3">
          <a:extLst>
            <a:ext uri="{FF2B5EF4-FFF2-40B4-BE49-F238E27FC236}">
              <a16:creationId xmlns:a16="http://schemas.microsoft.com/office/drawing/2014/main" id="{CE5E5FB4-5FED-49F9-B380-C60D4C3F1FB6}"/>
            </a:ext>
          </a:extLst>
        </xdr:cNvPr>
        <xdr:cNvSpPr txBox="1"/>
      </xdr:nvSpPr>
      <xdr:spPr>
        <a:xfrm>
          <a:off x="12753974" y="26469974"/>
          <a:ext cx="1743075"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konklusjon og</a:t>
          </a:r>
          <a:r>
            <a:rPr lang="nb-NO" sz="1100" baseline="0"/>
            <a:t> info pr konto. </a:t>
          </a:r>
        </a:p>
        <a:p>
          <a:endParaRPr lang="nb-NO" sz="1100" baseline="0"/>
        </a:p>
        <a:p>
          <a:r>
            <a:rPr lang="nb-NO" sz="1100" baseline="0"/>
            <a:t>prinsipper, vurderinger etc. </a:t>
          </a:r>
        </a:p>
        <a:p>
          <a:endParaRPr lang="nb-N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fo.no/@GMT-2017.03.21-09.00.13/RA/07%20RA%20RB/02%20Prosesser/02%20Avstemming/01%20Avstemmingsmappen/2017/01%20Ordin&#230;r%20mappe/Malmappe%20-%20IKKE%20R&#216;R/XX%20-%20Avstemmingsmappe%20201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irfo.sharepoint.com/sites/fag-regnskapograpportering/Delte%20dokumenter/Periodeavslutning/Avstemming/Avstemmingsmappe%202024/Avstemmingsmappe%20-%20Kontant%20og%20SRS%202024%20-%20arbeidsversjon.xlsx" TargetMode="External"/><Relationship Id="rId1" Type="http://schemas.openxmlformats.org/officeDocument/2006/relationships/externalLinkPath" Target="https://dirfo.sharepoint.com/sites/fag-regnskapograpportering/Delte%20dokumenter/Periodeavslutning/Avstemming/Avstemmingsmappe%202024/Avstemmingsmappe%20-%20Kontant%20og%20SRS%202024%20-%20arbeidsversj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fo.no/5-LREN/Documents/02%20Avstemming/01%20Avstemmingsmappen/2015/01%20Ordin&#230;r%20mappe/XX%20-%20Avstemmingsmappe%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hold"/>
      <sheetName val="Grunnlagsdata"/>
      <sheetName val="Avstemmingsoversikt"/>
      <sheetName val="A1 Bankavstemming"/>
      <sheetName val="A2 Avst. SAP FI - Agresso"/>
      <sheetName val="A3 Gjennomgang av feilkonto"/>
      <sheetName val="A4 Avst. EFB og UBW-Agresso"/>
      <sheetName val="A5 Kontroll kontantregn."/>
      <sheetName val="A6 Avst. reskontro"/>
      <sheetName val="A7 Avst. NAV-refusjoner"/>
      <sheetName val="A8 Naturalytelser og gruppeliv"/>
      <sheetName val="A9 Andre per. kontroller"/>
      <sheetName val="B1 Rapportering til Statsregn"/>
      <sheetName val="C1 Avst. av rapp.pliktig fordel"/>
      <sheetName val="C2 Avst.av påleggstrekk "/>
      <sheetName val="C3 Avst. av forskuddstrekk"/>
      <sheetName val="C4 Avst. Svalbardskatt "/>
      <sheetName val="C5 Avst. AGA bruttobudsj."/>
      <sheetName val="C6 Avst. AGA nettobudsj."/>
      <sheetName val="D1 Spes. balansekonti lønn"/>
      <sheetName val="D2 Spes. andre balansekonti"/>
      <sheetName val="D3 Spesifikasjon av forskudd"/>
      <sheetName val="D4 Spesifikasjon arb.giverlån"/>
      <sheetName val="D5 Avst. kto. 1987 - netto.mva."/>
      <sheetName val="Avstemmingskoder"/>
      <sheetName val="D6 Andre halvårlige kontroller"/>
      <sheetName val="D7 Avstemming ordinær MVA"/>
      <sheetName val="D8 Avstemming MVA omv.avg.pl."/>
      <sheetName val="D9 Årssammendrag ordinær MVA"/>
      <sheetName val="D10 Årssam.drag MVA omv.avg.pl"/>
      <sheetName val="E1 Avstemming pensjon til SPK"/>
      <sheetName val="E2 Avstemming feriep. SAP"/>
      <sheetName val="E3 Halvårlig avst. feriepenger"/>
      <sheetName val="F1 Kontroll av UB mot IB"/>
      <sheetName val="F2 Mellomregn. vs statsregn"/>
      <sheetName val="F3 Kontrollskjema RF-1022"/>
      <sheetName val="Spørring bilag 2019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rma"/>
      <sheetName val="Avstemmingskoder"/>
      <sheetName val="Grunnlagsdata"/>
      <sheetName val="Avstemmingsoversikt"/>
      <sheetName val="Avstemmingsoversikt SRS"/>
      <sheetName val="Innhold og arbeidsdeling"/>
      <sheetName val="Saldobalanse m arb-status"/>
      <sheetName val="Regnskap pr periode"/>
      <sheetName val="A1 Bank Kontroll oppgjørskonto"/>
      <sheetName val="A1B Bankavstemming"/>
      <sheetName val="A2 Avst. SAP FI - Unit4 ERP"/>
      <sheetName val="A3 Gjennomgang av feilkonto"/>
      <sheetName val="A4 Oppfølging systemkonti"/>
      <sheetName val="A4B Oppfølging systemkonti"/>
      <sheetName val="A5 Kontroll rapportering BTO"/>
      <sheetName val="A6 Avst. reskontro"/>
      <sheetName val="A7 Avst. NAV-refusjoner"/>
      <sheetName val="A8 Naturalytelser og gruppeliv"/>
      <sheetName val="A9 Andre per. kontroller"/>
      <sheetName val="A9B Hull i bilagsserie"/>
      <sheetName val="B1 Rapportering til statsr(BTO)"/>
      <sheetName val="B2 Rapportering til statsr(NTO)"/>
      <sheetName val="C2 Avst.av utleggstrekk"/>
      <sheetName val="C3 Avst. av forskuddstrekk"/>
      <sheetName val="C3B 2602 Kildeskatt"/>
      <sheetName val="C4 Avst. Svalbardskatt "/>
      <sheetName val="C5 Avst. AGA bruttobudsj."/>
      <sheetName val="C6 Avst. AGA nettobudsj."/>
      <sheetName val="C7 Avst. finansskatt"/>
      <sheetName val="C8 Tidstyring overf.timer"/>
      <sheetName val="D1 Spes. balansekonti lønn"/>
      <sheetName val="D2 Spes. andre balansekonti"/>
      <sheetName val="D2B Aksjer og andeler"/>
      <sheetName val="D3 Spesifikasjon av forskudd"/>
      <sheetName val="D4 Spesifikasjon arb.giverlån"/>
      <sheetName val="D5 Avst. kto. 1987 - netto.mva."/>
      <sheetName val="D7 Avstemming MVA omv.avg.pl."/>
      <sheetName val="D9 Årssam.drag MVA omv.avg.pl"/>
      <sheetName val="E1 Avstemming pensjon til SPK"/>
      <sheetName val="E2 Avstemming feriep. SAP"/>
      <sheetName val="E3 Halvårlig avst. feriepenger"/>
      <sheetName val="F1 Kontroll IB nytt år"/>
      <sheetName val="F1B Kontroll IB mot fjoråret"/>
      <sheetName val="F2 Mellomregn. vs statsregn"/>
      <sheetName val="Inngående balanse"/>
      <sheetName val="F3 Kontroll periode 13"/>
      <sheetName val="S01 Avst. HB mot ANL"/>
      <sheetName val="S01B Anlegg - Note 4"/>
      <sheetName val="S01C Anlegg - Note 3"/>
      <sheetName val="S01D Eiendomsskjema"/>
      <sheetName val="S02 Avst. forpliktelse og avskr"/>
      <sheetName val="S03 Avst. aktivert driftsbev."/>
      <sheetName val="S04 Kontroll gevinst og tap"/>
      <sheetName val="S05 Avst. innt.føring BTO"/>
      <sheetName val="S06 Avst. innt.føring NTO"/>
      <sheetName val="S07 Spesifikasjon konto 216-218"/>
      <sheetName val="S08 Spesifikasjon av div konto"/>
      <sheetName val="S08B kto 2960"/>
      <sheetName val="S08C Pål kostn"/>
      <sheetName val="S08D Forskuddsbet kostn"/>
      <sheetName val="S09 Kontroll poster med per.nøk"/>
      <sheetName val="S09B Fakturagrunnlag"/>
      <sheetName val="S10 Påløpt refusjon NAV"/>
      <sheetName val="S11 Avs. fp og påløpt lønn"/>
      <sheetName val="S12 Fleksitid overf ferie mm"/>
      <sheetName val="S13 Kontroll av utbet. fp (brt)"/>
      <sheetName val="S14 Lønnsavsetninger (nto)"/>
      <sheetName val="S15 Kontroll påløpt AGA"/>
      <sheetName val="S16 Påløpte reisekostnader SAP"/>
      <sheetName val="S08A Per opptj inntekt"/>
      <sheetName val="Innhold"/>
      <sheetName val="S15B AGA"/>
      <sheetName val="S16 Sjekkliste-halvårskontrol"/>
    </sheetNames>
    <sheetDataSet>
      <sheetData sheetId="0"/>
      <sheetData sheetId="1"/>
      <sheetData sheetId="2"/>
      <sheetData sheetId="3">
        <row r="3">
          <cell r="P3">
            <v>2023</v>
          </cell>
        </row>
      </sheetData>
      <sheetData sheetId="4"/>
      <sheetData sheetId="5"/>
      <sheetData sheetId="6">
        <row r="1">
          <cell r="A1" t="str">
            <v xml:space="preserve">Saldobalanse pr: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hold"/>
      <sheetName val="Avstemmingskoder"/>
      <sheetName val="Forsystemer EFB"/>
      <sheetName val="Avstemmingsoversikt"/>
      <sheetName val="A1 Bankavstemming"/>
      <sheetName val="A2 Avst. SAP FI - Agresso"/>
      <sheetName val="A3 Gjennomgang av feilkonto"/>
      <sheetName val="A4 Avst. EFB - Agresso"/>
      <sheetName val="A5 Kontroll kontantregn."/>
      <sheetName val="A6 Avst. reskontro"/>
      <sheetName val="A7 Avst. NAV-refusjoner"/>
      <sheetName val="A8 Naturalytelser og gruppeliv"/>
      <sheetName val="A9 Andre per. kontroller"/>
      <sheetName val="B1 Rapportering til Statsregn"/>
      <sheetName val="C1 Avst. av rapp.pliktig fordel"/>
      <sheetName val="C2 Avst.av påleggstrekk "/>
      <sheetName val="C3 Avst. av forskuddstrekk"/>
      <sheetName val="C4 Avst. Svalbardskatt "/>
      <sheetName val="C5 Avst. AGA bruttobudsj."/>
      <sheetName val="C6 Avst. AGA nettobudsj."/>
      <sheetName val="D1 Spes. balansekonti lønn"/>
      <sheetName val="D2 Spes. andre balansekonti"/>
      <sheetName val="D3 Spesifikasjon av forskudd"/>
      <sheetName val="D4 Spesifikasjon arb.giverlån"/>
      <sheetName val="D5 Avst. kto. 1987 - netto.mva."/>
      <sheetName val="D6 Andre halvårlige kontroller"/>
      <sheetName val="D7 Avstemming oms. oms.oppg"/>
      <sheetName val="D8 Avstem. tjenestemvaoppg"/>
      <sheetName val="D9 Årssammendrag mvaoppg "/>
      <sheetName val="D10 Årssammendr tjenestemva"/>
      <sheetName val="E1 Avstemming SPK"/>
      <sheetName val="E2 Avstemming feriep. SAP"/>
      <sheetName val="E3 Halvårlig avst f.p"/>
      <sheetName val="F1 Kontroll av UB mot IB"/>
      <sheetName val="F2 Mellomregn. vs statsregn"/>
      <sheetName val="S12 Lønnsavsetninger (b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23841E-7E3B-49ED-8D78-62CB8C3AD671}" name="tblKunder" displayName="tblKunder" ref="A1:I191" totalsRowShown="0" headerRowDxfId="265" dataDxfId="264">
  <tableColumns count="9">
    <tableColumn id="1" xr3:uid="{605604B4-7080-4874-B1C5-72A1CD20C233}" name="Kode" dataDxfId="263"/>
    <tableColumn id="2" xr3:uid="{99E71037-2D6A-4E76-8799-0F32BF86399A}" name="Navn" dataDxfId="262"/>
    <tableColumn id="3" xr3:uid="{4FB6B342-C504-4525-8F51-63F1CAB27D9B}" name="Base" dataDxfId="261"/>
    <tableColumn id="4" xr3:uid="{F476053F-A1EB-47A4-85C9-1C6775BF4EB2}" name="SAP" dataDxfId="260"/>
    <tableColumn id="5" xr3:uid="{22038754-FC15-4E00-B7B7-8BADE9B72520}" name="Klient" dataDxfId="259"/>
    <tableColumn id="6" xr3:uid="{4AE4B73D-217F-4D4F-A0F7-25A8667FC0B3}" name="Tjenestemodell" dataDxfId="258"/>
    <tableColumn id="7" xr3:uid="{F7C7C0A3-ADF1-4EE7-9F57-442215C61C21}" name="Tilknytningsform" dataDxfId="257"/>
    <tableColumn id="8" xr3:uid="{F7252719-8EFC-4350-B082-A1FDDB6034AA}" name="Føringsprinsipp" dataDxfId="256"/>
    <tableColumn id="9" xr3:uid="{DC1F6CC1-0473-4E69-B7F3-A2F5A0E8CB89}" name="Tilleggstjenester SRS" dataDxfId="255"/>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1.bin"/><Relationship Id="rId4" Type="http://schemas.openxmlformats.org/officeDocument/2006/relationships/comments" Target="../comments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dfo.no/kundesider/regnskap/rutiner-for-regnskap/avstemming/avstemmingsveiledninger-srs/s2-avstemming-av-statens-finansiering-av-immaterielle-eiendeler-og-varige-driftsmidler-sr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1:I192"/>
  <sheetViews>
    <sheetView workbookViewId="0"/>
  </sheetViews>
  <sheetFormatPr baseColWidth="10" defaultColWidth="11.42578125" defaultRowHeight="15" x14ac:dyDescent="0.25"/>
  <cols>
    <col min="1" max="1" width="11.42578125" style="47"/>
    <col min="2" max="2" width="69.7109375" style="47" bestFit="1" customWidth="1"/>
    <col min="3" max="5" width="11.42578125" style="47"/>
    <col min="6" max="6" width="23.7109375" style="47" bestFit="1" customWidth="1"/>
    <col min="7" max="7" width="22.42578125" style="47" customWidth="1"/>
    <col min="8" max="8" width="24" style="47" customWidth="1"/>
    <col min="9" max="9" width="22.7109375" style="47" customWidth="1"/>
    <col min="10" max="16384" width="11.42578125" style="47"/>
  </cols>
  <sheetData>
    <row r="1" spans="1:9" x14ac:dyDescent="0.25">
      <c r="A1" s="47" t="s">
        <v>0</v>
      </c>
      <c r="B1" s="47" t="s">
        <v>1</v>
      </c>
      <c r="C1" s="47" t="s">
        <v>2</v>
      </c>
      <c r="D1" s="47" t="s">
        <v>3</v>
      </c>
      <c r="E1" s="47" t="s">
        <v>4</v>
      </c>
      <c r="F1" s="47" t="s">
        <v>5</v>
      </c>
      <c r="G1" s="47" t="s">
        <v>6</v>
      </c>
      <c r="H1" s="47" t="s">
        <v>7</v>
      </c>
      <c r="I1" s="47" t="s">
        <v>8</v>
      </c>
    </row>
    <row r="2" spans="1:9" x14ac:dyDescent="0.25">
      <c r="A2" s="1347" t="s">
        <v>9</v>
      </c>
      <c r="B2" s="47" t="s">
        <v>10</v>
      </c>
      <c r="C2" s="47" t="s">
        <v>11</v>
      </c>
      <c r="D2" s="47">
        <v>1460</v>
      </c>
      <c r="E2" s="47">
        <v>612</v>
      </c>
      <c r="F2" s="47" t="s">
        <v>12</v>
      </c>
      <c r="G2" s="47" t="s">
        <v>13</v>
      </c>
      <c r="H2" s="47" t="s">
        <v>14</v>
      </c>
      <c r="I2" s="47" t="s">
        <v>15</v>
      </c>
    </row>
    <row r="3" spans="1:9" x14ac:dyDescent="0.25">
      <c r="A3" s="1347" t="s">
        <v>16</v>
      </c>
      <c r="B3" s="47" t="s">
        <v>17</v>
      </c>
      <c r="C3" s="47" t="s">
        <v>11</v>
      </c>
      <c r="D3" s="47">
        <v>3390</v>
      </c>
      <c r="E3" s="47">
        <v>612</v>
      </c>
      <c r="F3" s="47" t="s">
        <v>12</v>
      </c>
      <c r="G3" s="47" t="s">
        <v>13</v>
      </c>
      <c r="H3" s="47" t="s">
        <v>18</v>
      </c>
      <c r="I3" s="47" t="s">
        <v>19</v>
      </c>
    </row>
    <row r="4" spans="1:9" x14ac:dyDescent="0.25">
      <c r="A4" s="1347">
        <v>10</v>
      </c>
      <c r="B4" s="47" t="s">
        <v>20</v>
      </c>
      <c r="C4" s="47" t="s">
        <v>21</v>
      </c>
      <c r="D4" s="47">
        <v>4010</v>
      </c>
      <c r="E4" s="47">
        <v>605</v>
      </c>
      <c r="F4" s="47" t="s">
        <v>12</v>
      </c>
      <c r="G4" s="47" t="s">
        <v>13</v>
      </c>
      <c r="H4" s="47" t="s">
        <v>18</v>
      </c>
      <c r="I4" s="47" t="s">
        <v>19</v>
      </c>
    </row>
    <row r="5" spans="1:9" x14ac:dyDescent="0.25">
      <c r="A5" s="1347">
        <v>11</v>
      </c>
      <c r="B5" s="47" t="s">
        <v>22</v>
      </c>
      <c r="C5" s="47" t="s">
        <v>21</v>
      </c>
      <c r="D5" s="47" t="s">
        <v>23</v>
      </c>
      <c r="E5" s="47" t="s">
        <v>23</v>
      </c>
      <c r="F5" s="47" t="s">
        <v>12</v>
      </c>
      <c r="G5" s="47" t="s">
        <v>24</v>
      </c>
      <c r="H5" s="47" t="s">
        <v>18</v>
      </c>
      <c r="I5" s="47" t="s">
        <v>19</v>
      </c>
    </row>
    <row r="6" spans="1:9" x14ac:dyDescent="0.25">
      <c r="A6" s="1347">
        <v>13</v>
      </c>
      <c r="B6" s="47" t="s">
        <v>25</v>
      </c>
      <c r="C6" s="47" t="s">
        <v>21</v>
      </c>
      <c r="D6" s="47" t="s">
        <v>23</v>
      </c>
      <c r="E6" s="47" t="s">
        <v>23</v>
      </c>
      <c r="F6" s="47" t="s">
        <v>26</v>
      </c>
      <c r="G6" s="47" t="s">
        <v>13</v>
      </c>
      <c r="H6" s="47" t="s">
        <v>18</v>
      </c>
      <c r="I6" s="47" t="s">
        <v>19</v>
      </c>
    </row>
    <row r="7" spans="1:9" x14ac:dyDescent="0.25">
      <c r="A7" s="1347">
        <v>15</v>
      </c>
      <c r="B7" s="47" t="s">
        <v>27</v>
      </c>
      <c r="C7" s="47" t="s">
        <v>21</v>
      </c>
      <c r="D7" s="47" t="s">
        <v>23</v>
      </c>
      <c r="E7" s="47" t="s">
        <v>23</v>
      </c>
      <c r="F7" s="47" t="s">
        <v>12</v>
      </c>
      <c r="G7" s="47" t="s">
        <v>24</v>
      </c>
      <c r="H7" s="47" t="s">
        <v>18</v>
      </c>
      <c r="I7" s="47" t="s">
        <v>19</v>
      </c>
    </row>
    <row r="8" spans="1:9" x14ac:dyDescent="0.25">
      <c r="A8" s="1347">
        <v>19</v>
      </c>
      <c r="B8" s="47" t="s">
        <v>28</v>
      </c>
      <c r="C8" s="47" t="s">
        <v>21</v>
      </c>
      <c r="D8" s="47" t="s">
        <v>23</v>
      </c>
      <c r="E8" s="47" t="s">
        <v>23</v>
      </c>
      <c r="F8" s="47" t="s">
        <v>12</v>
      </c>
      <c r="G8" s="47" t="s">
        <v>24</v>
      </c>
      <c r="H8" s="47" t="s">
        <v>18</v>
      </c>
      <c r="I8" s="47" t="s">
        <v>19</v>
      </c>
    </row>
    <row r="9" spans="1:9" x14ac:dyDescent="0.25">
      <c r="A9" s="1347">
        <v>21</v>
      </c>
      <c r="B9" s="47" t="s">
        <v>29</v>
      </c>
      <c r="C9" s="47" t="s">
        <v>21</v>
      </c>
      <c r="D9" s="47" t="s">
        <v>23</v>
      </c>
      <c r="E9" s="47" t="s">
        <v>23</v>
      </c>
      <c r="F9" s="47" t="s">
        <v>26</v>
      </c>
      <c r="G9" s="47" t="s">
        <v>13</v>
      </c>
      <c r="H9" s="47" t="s">
        <v>18</v>
      </c>
      <c r="I9" s="47" t="s">
        <v>19</v>
      </c>
    </row>
    <row r="10" spans="1:9" x14ac:dyDescent="0.25">
      <c r="A10" s="1347">
        <v>23</v>
      </c>
      <c r="B10" s="47" t="s">
        <v>30</v>
      </c>
      <c r="C10" s="47" t="s">
        <v>21</v>
      </c>
      <c r="D10" s="47" t="s">
        <v>23</v>
      </c>
      <c r="E10" s="47" t="s">
        <v>23</v>
      </c>
      <c r="F10" s="47" t="s">
        <v>26</v>
      </c>
      <c r="G10" s="47" t="s">
        <v>13</v>
      </c>
      <c r="H10" s="47" t="s">
        <v>18</v>
      </c>
      <c r="I10" s="47" t="s">
        <v>19</v>
      </c>
    </row>
    <row r="11" spans="1:9" x14ac:dyDescent="0.25">
      <c r="A11" s="1347">
        <v>31</v>
      </c>
      <c r="B11" s="47" t="s">
        <v>31</v>
      </c>
      <c r="C11" s="47" t="s">
        <v>21</v>
      </c>
      <c r="D11" s="47" t="s">
        <v>23</v>
      </c>
      <c r="E11" s="47" t="s">
        <v>23</v>
      </c>
      <c r="F11" s="47" t="s">
        <v>26</v>
      </c>
      <c r="G11" s="47" t="s">
        <v>13</v>
      </c>
      <c r="H11" s="47" t="s">
        <v>18</v>
      </c>
      <c r="I11" s="47" t="s">
        <v>19</v>
      </c>
    </row>
    <row r="12" spans="1:9" x14ac:dyDescent="0.25">
      <c r="A12" s="1347">
        <v>32</v>
      </c>
      <c r="B12" s="47" t="s">
        <v>32</v>
      </c>
      <c r="C12" s="47" t="s">
        <v>21</v>
      </c>
      <c r="D12" s="47" t="s">
        <v>23</v>
      </c>
      <c r="E12" s="47" t="s">
        <v>23</v>
      </c>
      <c r="F12" s="47" t="s">
        <v>26</v>
      </c>
      <c r="G12" s="47" t="s">
        <v>13</v>
      </c>
      <c r="H12" s="47" t="s">
        <v>18</v>
      </c>
      <c r="I12" s="47" t="s">
        <v>19</v>
      </c>
    </row>
    <row r="13" spans="1:9" x14ac:dyDescent="0.25">
      <c r="A13" s="1347">
        <v>33</v>
      </c>
      <c r="B13" s="47" t="s">
        <v>33</v>
      </c>
      <c r="C13" s="47" t="s">
        <v>21</v>
      </c>
      <c r="D13" s="47" t="s">
        <v>23</v>
      </c>
      <c r="E13" s="47" t="s">
        <v>23</v>
      </c>
      <c r="F13" s="47" t="s">
        <v>26</v>
      </c>
      <c r="G13" s="47" t="s">
        <v>13</v>
      </c>
      <c r="H13" s="47" t="s">
        <v>18</v>
      </c>
      <c r="I13" s="47" t="s">
        <v>19</v>
      </c>
    </row>
    <row r="14" spans="1:9" x14ac:dyDescent="0.25">
      <c r="A14" s="1347">
        <v>34</v>
      </c>
      <c r="B14" s="47" t="s">
        <v>34</v>
      </c>
      <c r="C14" s="47" t="s">
        <v>21</v>
      </c>
      <c r="D14" s="47" t="s">
        <v>23</v>
      </c>
      <c r="E14" s="47" t="s">
        <v>23</v>
      </c>
      <c r="F14" s="47" t="s">
        <v>26</v>
      </c>
      <c r="G14" s="47" t="s">
        <v>13</v>
      </c>
      <c r="H14" s="47" t="s">
        <v>18</v>
      </c>
      <c r="I14" s="47" t="s">
        <v>19</v>
      </c>
    </row>
    <row r="15" spans="1:9" x14ac:dyDescent="0.25">
      <c r="A15" s="1347">
        <v>35</v>
      </c>
      <c r="B15" s="47" t="s">
        <v>35</v>
      </c>
      <c r="C15" s="47" t="s">
        <v>21</v>
      </c>
      <c r="D15" s="47" t="s">
        <v>23</v>
      </c>
      <c r="E15" s="47" t="s">
        <v>23</v>
      </c>
      <c r="F15" s="47" t="s">
        <v>26</v>
      </c>
      <c r="G15" s="47" t="s">
        <v>13</v>
      </c>
      <c r="H15" s="47" t="s">
        <v>18</v>
      </c>
      <c r="I15" s="47" t="s">
        <v>19</v>
      </c>
    </row>
    <row r="16" spans="1:9" x14ac:dyDescent="0.25">
      <c r="A16" s="1347">
        <v>36</v>
      </c>
      <c r="B16" s="47" t="s">
        <v>36</v>
      </c>
      <c r="C16" s="47" t="s">
        <v>21</v>
      </c>
      <c r="D16" s="47" t="s">
        <v>23</v>
      </c>
      <c r="E16" s="47" t="s">
        <v>23</v>
      </c>
      <c r="F16" s="47" t="s">
        <v>26</v>
      </c>
      <c r="G16" s="47" t="s">
        <v>13</v>
      </c>
      <c r="H16" s="47" t="s">
        <v>18</v>
      </c>
      <c r="I16" s="47" t="s">
        <v>19</v>
      </c>
    </row>
    <row r="17" spans="1:9" x14ac:dyDescent="0.25">
      <c r="A17" s="1347">
        <v>37</v>
      </c>
      <c r="B17" s="47" t="s">
        <v>37</v>
      </c>
      <c r="C17" s="47" t="s">
        <v>21</v>
      </c>
      <c r="D17" s="47" t="s">
        <v>23</v>
      </c>
      <c r="E17" s="47" t="s">
        <v>23</v>
      </c>
      <c r="F17" s="47" t="s">
        <v>26</v>
      </c>
      <c r="G17" s="47" t="s">
        <v>13</v>
      </c>
      <c r="H17" s="47" t="s">
        <v>18</v>
      </c>
      <c r="I17" s="47" t="s">
        <v>19</v>
      </c>
    </row>
    <row r="18" spans="1:9" x14ac:dyDescent="0.25">
      <c r="A18" s="1347">
        <v>39</v>
      </c>
      <c r="B18" s="47" t="s">
        <v>38</v>
      </c>
      <c r="C18" s="47" t="s">
        <v>21</v>
      </c>
      <c r="D18" s="47" t="s">
        <v>23</v>
      </c>
      <c r="E18" s="47" t="s">
        <v>23</v>
      </c>
      <c r="F18" s="47" t="s">
        <v>26</v>
      </c>
      <c r="G18" s="47" t="s">
        <v>13</v>
      </c>
      <c r="H18" s="47" t="s">
        <v>18</v>
      </c>
      <c r="I18" s="47" t="s">
        <v>19</v>
      </c>
    </row>
    <row r="19" spans="1:9" x14ac:dyDescent="0.25">
      <c r="A19" s="1347" t="s">
        <v>39</v>
      </c>
      <c r="B19" s="47" t="s">
        <v>40</v>
      </c>
      <c r="C19" s="47" t="s">
        <v>21</v>
      </c>
      <c r="D19" s="47" t="s">
        <v>23</v>
      </c>
      <c r="E19" s="47">
        <v>602</v>
      </c>
      <c r="F19" s="47" t="s">
        <v>26</v>
      </c>
      <c r="G19" s="47" t="s">
        <v>13</v>
      </c>
      <c r="H19" s="47" t="s">
        <v>18</v>
      </c>
      <c r="I19" s="47" t="s">
        <v>19</v>
      </c>
    </row>
    <row r="20" spans="1:9" x14ac:dyDescent="0.25">
      <c r="A20" s="1347" t="s">
        <v>41</v>
      </c>
      <c r="B20" s="47" t="s">
        <v>42</v>
      </c>
      <c r="C20" s="47" t="s">
        <v>21</v>
      </c>
      <c r="D20" s="47" t="s">
        <v>23</v>
      </c>
      <c r="E20" s="47">
        <v>602</v>
      </c>
      <c r="F20" s="47" t="s">
        <v>26</v>
      </c>
      <c r="G20" s="47" t="s">
        <v>13</v>
      </c>
      <c r="H20" s="47" t="s">
        <v>18</v>
      </c>
      <c r="I20" s="47" t="s">
        <v>19</v>
      </c>
    </row>
    <row r="21" spans="1:9" x14ac:dyDescent="0.25">
      <c r="A21" s="1347" t="s">
        <v>43</v>
      </c>
      <c r="B21" s="47" t="s">
        <v>44</v>
      </c>
      <c r="C21" s="47" t="s">
        <v>21</v>
      </c>
      <c r="D21" s="47" t="s">
        <v>23</v>
      </c>
      <c r="E21" s="47">
        <v>602</v>
      </c>
      <c r="F21" s="47" t="s">
        <v>26</v>
      </c>
      <c r="G21" s="47" t="s">
        <v>13</v>
      </c>
      <c r="H21" s="47" t="s">
        <v>18</v>
      </c>
      <c r="I21" s="47" t="s">
        <v>19</v>
      </c>
    </row>
    <row r="22" spans="1:9" x14ac:dyDescent="0.25">
      <c r="A22" s="1347" t="s">
        <v>45</v>
      </c>
      <c r="B22" s="47" t="s">
        <v>46</v>
      </c>
      <c r="C22" s="47" t="s">
        <v>21</v>
      </c>
      <c r="D22" s="47">
        <v>1180</v>
      </c>
      <c r="E22" s="47">
        <v>605</v>
      </c>
      <c r="F22" s="47" t="s">
        <v>12</v>
      </c>
      <c r="G22" s="47" t="s">
        <v>13</v>
      </c>
      <c r="H22" s="47" t="s">
        <v>14</v>
      </c>
      <c r="I22" s="47" t="s">
        <v>15</v>
      </c>
    </row>
    <row r="23" spans="1:9" x14ac:dyDescent="0.25">
      <c r="A23" s="1347" t="s">
        <v>47</v>
      </c>
      <c r="B23" s="47" t="s">
        <v>48</v>
      </c>
      <c r="C23" s="47" t="s">
        <v>21</v>
      </c>
      <c r="D23" s="47">
        <v>1050</v>
      </c>
      <c r="E23" s="47">
        <v>605</v>
      </c>
      <c r="F23" s="47" t="s">
        <v>12</v>
      </c>
      <c r="G23" s="47" t="s">
        <v>13</v>
      </c>
      <c r="H23" s="47" t="s">
        <v>14</v>
      </c>
      <c r="I23" s="47" t="s">
        <v>15</v>
      </c>
    </row>
    <row r="24" spans="1:9" x14ac:dyDescent="0.25">
      <c r="A24" s="1347" t="s">
        <v>49</v>
      </c>
      <c r="B24" s="47" t="s">
        <v>50</v>
      </c>
      <c r="C24" s="47" t="s">
        <v>21</v>
      </c>
      <c r="D24" s="47">
        <v>1100</v>
      </c>
      <c r="E24" s="47">
        <v>611</v>
      </c>
      <c r="F24" s="47" t="s">
        <v>12</v>
      </c>
      <c r="G24" s="47" t="s">
        <v>13</v>
      </c>
      <c r="H24" s="47" t="s">
        <v>14</v>
      </c>
      <c r="I24" s="47" t="s">
        <v>15</v>
      </c>
    </row>
    <row r="25" spans="1:9" x14ac:dyDescent="0.25">
      <c r="A25" s="1347" t="s">
        <v>51</v>
      </c>
      <c r="B25" s="47" t="s">
        <v>52</v>
      </c>
      <c r="C25" s="47" t="s">
        <v>21</v>
      </c>
      <c r="D25" s="47">
        <v>1000</v>
      </c>
      <c r="E25" s="47">
        <v>605</v>
      </c>
      <c r="F25" s="47" t="s">
        <v>12</v>
      </c>
      <c r="G25" s="47" t="s">
        <v>13</v>
      </c>
      <c r="H25" s="47" t="s">
        <v>14</v>
      </c>
      <c r="I25" s="47" t="s">
        <v>19</v>
      </c>
    </row>
    <row r="26" spans="1:9" x14ac:dyDescent="0.25">
      <c r="A26" s="1347" t="s">
        <v>53</v>
      </c>
      <c r="B26" s="47" t="s">
        <v>54</v>
      </c>
      <c r="C26" s="47" t="s">
        <v>21</v>
      </c>
      <c r="D26" s="47">
        <v>3180</v>
      </c>
      <c r="E26" s="47">
        <v>605</v>
      </c>
      <c r="F26" s="47" t="s">
        <v>12</v>
      </c>
      <c r="G26" s="47" t="s">
        <v>13</v>
      </c>
      <c r="H26" s="47" t="s">
        <v>14</v>
      </c>
      <c r="I26" s="47" t="s">
        <v>15</v>
      </c>
    </row>
    <row r="27" spans="1:9" x14ac:dyDescent="0.25">
      <c r="A27" s="1347" t="s">
        <v>55</v>
      </c>
      <c r="B27" s="47" t="s">
        <v>56</v>
      </c>
      <c r="C27" s="47" t="s">
        <v>21</v>
      </c>
      <c r="D27" s="47">
        <v>4010</v>
      </c>
      <c r="E27" s="47">
        <v>605</v>
      </c>
      <c r="F27" s="47" t="s">
        <v>12</v>
      </c>
      <c r="G27" s="47" t="s">
        <v>24</v>
      </c>
      <c r="H27" s="47" t="s">
        <v>18</v>
      </c>
      <c r="I27" s="47" t="s">
        <v>19</v>
      </c>
    </row>
    <row r="28" spans="1:9" x14ac:dyDescent="0.25">
      <c r="A28" s="1347" t="s">
        <v>57</v>
      </c>
      <c r="B28" s="47" t="s">
        <v>58</v>
      </c>
      <c r="C28" s="47" t="s">
        <v>21</v>
      </c>
      <c r="D28" s="47">
        <v>1280</v>
      </c>
      <c r="E28" s="47">
        <v>605</v>
      </c>
      <c r="F28" s="47" t="s">
        <v>26</v>
      </c>
      <c r="G28" s="47" t="s">
        <v>13</v>
      </c>
      <c r="H28" s="47" t="s">
        <v>18</v>
      </c>
      <c r="I28" s="47" t="s">
        <v>19</v>
      </c>
    </row>
    <row r="29" spans="1:9" x14ac:dyDescent="0.25">
      <c r="A29" s="1347" t="s">
        <v>59</v>
      </c>
      <c r="B29" s="47" t="s">
        <v>60</v>
      </c>
      <c r="C29" s="47" t="s">
        <v>21</v>
      </c>
      <c r="D29" s="47">
        <v>1130</v>
      </c>
      <c r="E29" s="47">
        <v>605</v>
      </c>
      <c r="F29" s="47" t="s">
        <v>12</v>
      </c>
      <c r="G29" s="47" t="s">
        <v>61</v>
      </c>
      <c r="H29" s="47" t="s">
        <v>14</v>
      </c>
      <c r="I29" s="47" t="s">
        <v>19</v>
      </c>
    </row>
    <row r="30" spans="1:9" x14ac:dyDescent="0.25">
      <c r="A30" s="1347" t="s">
        <v>62</v>
      </c>
      <c r="B30" s="47" t="s">
        <v>63</v>
      </c>
      <c r="C30" s="47" t="s">
        <v>21</v>
      </c>
      <c r="D30" s="47">
        <v>3420</v>
      </c>
      <c r="E30" s="47">
        <v>605</v>
      </c>
      <c r="F30" s="47" t="s">
        <v>12</v>
      </c>
      <c r="G30" s="47" t="s">
        <v>13</v>
      </c>
      <c r="H30" s="47" t="s">
        <v>18</v>
      </c>
      <c r="I30" s="47" t="s">
        <v>19</v>
      </c>
    </row>
    <row r="31" spans="1:9" x14ac:dyDescent="0.25">
      <c r="A31" s="1347" t="s">
        <v>64</v>
      </c>
      <c r="B31" s="47" t="s">
        <v>65</v>
      </c>
      <c r="C31" s="47" t="s">
        <v>21</v>
      </c>
      <c r="D31" s="47">
        <v>3540</v>
      </c>
      <c r="E31" s="47">
        <v>605</v>
      </c>
      <c r="F31" s="47" t="s">
        <v>12</v>
      </c>
      <c r="G31" s="47" t="s">
        <v>13</v>
      </c>
      <c r="H31" s="47" t="s">
        <v>14</v>
      </c>
      <c r="I31" s="47" t="s">
        <v>15</v>
      </c>
    </row>
    <row r="32" spans="1:9" x14ac:dyDescent="0.25">
      <c r="A32" s="1347" t="s">
        <v>66</v>
      </c>
      <c r="B32" s="47" t="s">
        <v>67</v>
      </c>
      <c r="C32" s="47" t="s">
        <v>21</v>
      </c>
      <c r="D32" s="47">
        <v>3680</v>
      </c>
      <c r="E32" s="47">
        <v>605</v>
      </c>
      <c r="F32" s="47" t="s">
        <v>26</v>
      </c>
      <c r="G32" s="47" t="s">
        <v>13</v>
      </c>
      <c r="H32" s="47" t="s">
        <v>14</v>
      </c>
      <c r="I32" s="47" t="s">
        <v>19</v>
      </c>
    </row>
    <row r="33" spans="1:9" x14ac:dyDescent="0.25">
      <c r="A33" s="1347" t="s">
        <v>68</v>
      </c>
      <c r="B33" s="47" t="s">
        <v>69</v>
      </c>
      <c r="C33" s="47" t="s">
        <v>21</v>
      </c>
      <c r="D33" s="47">
        <v>3750</v>
      </c>
      <c r="E33" s="47">
        <v>605</v>
      </c>
      <c r="F33" s="47" t="s">
        <v>12</v>
      </c>
      <c r="G33" s="47" t="s">
        <v>13</v>
      </c>
      <c r="H33" s="47" t="s">
        <v>18</v>
      </c>
      <c r="I33" s="47" t="s">
        <v>19</v>
      </c>
    </row>
    <row r="34" spans="1:9" x14ac:dyDescent="0.25">
      <c r="A34" s="1347" t="s">
        <v>70</v>
      </c>
      <c r="B34" s="47" t="s">
        <v>71</v>
      </c>
      <c r="C34" s="47" t="s">
        <v>21</v>
      </c>
      <c r="D34" s="47">
        <v>3490</v>
      </c>
      <c r="E34" s="47">
        <v>605</v>
      </c>
      <c r="F34" s="47" t="s">
        <v>12</v>
      </c>
      <c r="G34" s="47" t="s">
        <v>13</v>
      </c>
      <c r="H34" s="47" t="s">
        <v>18</v>
      </c>
      <c r="I34" s="47" t="s">
        <v>19</v>
      </c>
    </row>
    <row r="35" spans="1:9" x14ac:dyDescent="0.25">
      <c r="A35" s="1347" t="s">
        <v>72</v>
      </c>
      <c r="B35" s="47" t="s">
        <v>73</v>
      </c>
      <c r="C35" s="47" t="s">
        <v>21</v>
      </c>
      <c r="D35" s="47">
        <v>3340</v>
      </c>
      <c r="E35" s="47">
        <v>605</v>
      </c>
      <c r="F35" s="47" t="s">
        <v>12</v>
      </c>
      <c r="G35" s="47" t="s">
        <v>13</v>
      </c>
      <c r="H35" s="47" t="s">
        <v>18</v>
      </c>
      <c r="I35" s="47" t="s">
        <v>19</v>
      </c>
    </row>
    <row r="36" spans="1:9" x14ac:dyDescent="0.25">
      <c r="A36" s="1347" t="s">
        <v>74</v>
      </c>
      <c r="B36" s="47" t="s">
        <v>75</v>
      </c>
      <c r="C36" s="47" t="s">
        <v>21</v>
      </c>
      <c r="D36" s="47">
        <v>3610</v>
      </c>
      <c r="E36" s="47">
        <v>605</v>
      </c>
      <c r="F36" s="47" t="s">
        <v>12</v>
      </c>
      <c r="G36" s="47" t="s">
        <v>13</v>
      </c>
      <c r="H36" s="47" t="s">
        <v>14</v>
      </c>
      <c r="I36" s="47" t="s">
        <v>19</v>
      </c>
    </row>
    <row r="37" spans="1:9" x14ac:dyDescent="0.25">
      <c r="A37" s="1347" t="s">
        <v>76</v>
      </c>
      <c r="B37" s="47" t="s">
        <v>77</v>
      </c>
      <c r="C37" s="47" t="s">
        <v>21</v>
      </c>
      <c r="D37" s="47">
        <v>1430</v>
      </c>
      <c r="E37" s="47">
        <v>605</v>
      </c>
      <c r="F37" s="47" t="s">
        <v>26</v>
      </c>
      <c r="G37" s="47" t="s">
        <v>13</v>
      </c>
      <c r="H37" s="47" t="s">
        <v>18</v>
      </c>
      <c r="I37" s="47" t="s">
        <v>19</v>
      </c>
    </row>
    <row r="38" spans="1:9" x14ac:dyDescent="0.25">
      <c r="A38" s="1347" t="s">
        <v>78</v>
      </c>
      <c r="B38" s="47" t="s">
        <v>79</v>
      </c>
      <c r="C38" s="47" t="s">
        <v>21</v>
      </c>
      <c r="D38" s="47">
        <v>3260</v>
      </c>
      <c r="E38" s="47">
        <v>605</v>
      </c>
      <c r="F38" s="47" t="s">
        <v>26</v>
      </c>
      <c r="G38" s="47" t="s">
        <v>13</v>
      </c>
      <c r="H38" s="47" t="s">
        <v>14</v>
      </c>
      <c r="I38" s="47" t="s">
        <v>19</v>
      </c>
    </row>
    <row r="39" spans="1:9" x14ac:dyDescent="0.25">
      <c r="A39" s="1347" t="s">
        <v>80</v>
      </c>
      <c r="B39" s="47" t="s">
        <v>81</v>
      </c>
      <c r="C39" s="47" t="s">
        <v>21</v>
      </c>
      <c r="D39" s="47">
        <v>3690</v>
      </c>
      <c r="E39" s="47">
        <v>605</v>
      </c>
      <c r="F39" s="47" t="s">
        <v>26</v>
      </c>
      <c r="G39" s="47" t="s">
        <v>13</v>
      </c>
      <c r="H39" s="47" t="s">
        <v>18</v>
      </c>
      <c r="I39" s="47" t="s">
        <v>19</v>
      </c>
    </row>
    <row r="40" spans="1:9" x14ac:dyDescent="0.25">
      <c r="A40" s="1347" t="s">
        <v>82</v>
      </c>
      <c r="B40" s="47" t="s">
        <v>83</v>
      </c>
      <c r="C40" s="47" t="s">
        <v>21</v>
      </c>
      <c r="D40" s="1348" t="s">
        <v>23</v>
      </c>
      <c r="E40" s="47">
        <v>602</v>
      </c>
      <c r="F40" s="47" t="s">
        <v>26</v>
      </c>
      <c r="G40" s="47" t="s">
        <v>13</v>
      </c>
      <c r="H40" s="47" t="s">
        <v>18</v>
      </c>
      <c r="I40" s="47" t="s">
        <v>19</v>
      </c>
    </row>
    <row r="41" spans="1:9" x14ac:dyDescent="0.25">
      <c r="A41" s="1347" t="s">
        <v>84</v>
      </c>
      <c r="B41" s="47" t="s">
        <v>85</v>
      </c>
      <c r="C41" s="47" t="s">
        <v>21</v>
      </c>
      <c r="D41" s="47" t="s">
        <v>23</v>
      </c>
      <c r="E41" s="47">
        <v>602</v>
      </c>
      <c r="F41" s="47" t="s">
        <v>26</v>
      </c>
      <c r="G41" s="47" t="s">
        <v>13</v>
      </c>
      <c r="H41" s="47" t="s">
        <v>18</v>
      </c>
      <c r="I41" s="47" t="s">
        <v>19</v>
      </c>
    </row>
    <row r="42" spans="1:9" x14ac:dyDescent="0.25">
      <c r="A42" s="1347" t="s">
        <v>86</v>
      </c>
      <c r="B42" s="47" t="s">
        <v>87</v>
      </c>
      <c r="C42" s="47" t="s">
        <v>21</v>
      </c>
      <c r="D42" s="47">
        <v>4040</v>
      </c>
      <c r="E42" s="47">
        <v>605</v>
      </c>
      <c r="F42" s="47" t="s">
        <v>12</v>
      </c>
      <c r="G42" s="47" t="s">
        <v>13</v>
      </c>
      <c r="H42" s="47" t="s">
        <v>14</v>
      </c>
      <c r="I42" s="47" t="s">
        <v>15</v>
      </c>
    </row>
    <row r="43" spans="1:9" x14ac:dyDescent="0.25">
      <c r="A43" s="1347" t="s">
        <v>88</v>
      </c>
      <c r="B43" s="47" t="s">
        <v>89</v>
      </c>
      <c r="C43" s="47" t="s">
        <v>21</v>
      </c>
      <c r="D43" s="47">
        <v>3480</v>
      </c>
      <c r="E43" s="47">
        <v>605</v>
      </c>
      <c r="F43" s="47" t="s">
        <v>12</v>
      </c>
      <c r="G43" s="47" t="s">
        <v>13</v>
      </c>
      <c r="H43" s="47" t="s">
        <v>14</v>
      </c>
      <c r="I43" s="47" t="s">
        <v>15</v>
      </c>
    </row>
    <row r="44" spans="1:9" x14ac:dyDescent="0.25">
      <c r="A44" s="1347" t="s">
        <v>90</v>
      </c>
      <c r="B44" s="47" t="s">
        <v>91</v>
      </c>
      <c r="C44" s="47" t="s">
        <v>21</v>
      </c>
      <c r="D44" s="47">
        <v>3440</v>
      </c>
      <c r="E44" s="47">
        <v>614</v>
      </c>
      <c r="F44" s="47" t="s">
        <v>12</v>
      </c>
      <c r="G44" s="47" t="s">
        <v>13</v>
      </c>
      <c r="H44" s="47" t="s">
        <v>18</v>
      </c>
      <c r="I44" s="47" t="s">
        <v>19</v>
      </c>
    </row>
    <row r="45" spans="1:9" x14ac:dyDescent="0.25">
      <c r="A45" s="1347" t="s">
        <v>92</v>
      </c>
      <c r="B45" s="47" t="s">
        <v>93</v>
      </c>
      <c r="C45" s="47" t="s">
        <v>21</v>
      </c>
      <c r="D45" s="47">
        <v>1140</v>
      </c>
      <c r="E45" s="47">
        <v>605</v>
      </c>
      <c r="F45" s="47" t="s">
        <v>12</v>
      </c>
      <c r="G45" s="47" t="s">
        <v>13</v>
      </c>
      <c r="H45" s="47" t="s">
        <v>14</v>
      </c>
      <c r="I45" s="47" t="s">
        <v>15</v>
      </c>
    </row>
    <row r="46" spans="1:9" x14ac:dyDescent="0.25">
      <c r="A46" s="1347" t="s">
        <v>94</v>
      </c>
      <c r="B46" s="47" t="s">
        <v>95</v>
      </c>
      <c r="C46" s="47" t="s">
        <v>21</v>
      </c>
      <c r="D46" s="47">
        <v>1080</v>
      </c>
      <c r="E46" s="47">
        <v>605</v>
      </c>
      <c r="F46" s="47" t="s">
        <v>26</v>
      </c>
      <c r="G46" s="47" t="s">
        <v>13</v>
      </c>
      <c r="H46" s="47" t="s">
        <v>18</v>
      </c>
      <c r="I46" s="47" t="s">
        <v>19</v>
      </c>
    </row>
    <row r="47" spans="1:9" x14ac:dyDescent="0.25">
      <c r="A47" s="1347" t="s">
        <v>96</v>
      </c>
      <c r="B47" s="47" t="s">
        <v>97</v>
      </c>
      <c r="C47" s="47" t="s">
        <v>21</v>
      </c>
      <c r="D47" s="47">
        <v>1010</v>
      </c>
      <c r="E47" s="47">
        <v>605</v>
      </c>
      <c r="F47" s="47" t="s">
        <v>12</v>
      </c>
      <c r="G47" s="47" t="s">
        <v>13</v>
      </c>
      <c r="H47" s="47" t="s">
        <v>14</v>
      </c>
      <c r="I47" s="47" t="s">
        <v>15</v>
      </c>
    </row>
    <row r="48" spans="1:9" x14ac:dyDescent="0.25">
      <c r="A48" s="1347" t="s">
        <v>98</v>
      </c>
      <c r="B48" s="47" t="s">
        <v>99</v>
      </c>
      <c r="C48" s="47" t="s">
        <v>21</v>
      </c>
      <c r="D48" s="47">
        <v>3520</v>
      </c>
      <c r="E48" s="47">
        <v>605</v>
      </c>
      <c r="F48" s="47" t="s">
        <v>12</v>
      </c>
      <c r="G48" s="47" t="s">
        <v>13</v>
      </c>
      <c r="H48" s="47" t="s">
        <v>14</v>
      </c>
      <c r="I48" s="47" t="s">
        <v>15</v>
      </c>
    </row>
    <row r="49" spans="1:9" x14ac:dyDescent="0.25">
      <c r="A49" s="1347" t="s">
        <v>100</v>
      </c>
      <c r="B49" s="47" t="s">
        <v>101</v>
      </c>
      <c r="C49" s="47" t="s">
        <v>21</v>
      </c>
      <c r="D49" s="47">
        <v>3530</v>
      </c>
      <c r="E49" s="47">
        <v>605</v>
      </c>
      <c r="F49" s="47" t="s">
        <v>12</v>
      </c>
      <c r="G49" s="47" t="s">
        <v>13</v>
      </c>
      <c r="H49" s="47" t="s">
        <v>14</v>
      </c>
      <c r="I49" s="47" t="s">
        <v>15</v>
      </c>
    </row>
    <row r="50" spans="1:9" x14ac:dyDescent="0.25">
      <c r="A50" s="1347" t="s">
        <v>102</v>
      </c>
      <c r="B50" s="47" t="s">
        <v>103</v>
      </c>
      <c r="C50" s="47" t="s">
        <v>21</v>
      </c>
      <c r="D50" s="47">
        <v>3550</v>
      </c>
      <c r="E50" s="47">
        <v>605</v>
      </c>
      <c r="F50" s="47" t="s">
        <v>12</v>
      </c>
      <c r="G50" s="47" t="s">
        <v>13</v>
      </c>
      <c r="H50" s="47" t="s">
        <v>14</v>
      </c>
      <c r="I50" s="47" t="s">
        <v>15</v>
      </c>
    </row>
    <row r="51" spans="1:9" x14ac:dyDescent="0.25">
      <c r="A51" s="1347" t="s">
        <v>104</v>
      </c>
      <c r="B51" s="47" t="s">
        <v>105</v>
      </c>
      <c r="C51" s="47" t="s">
        <v>21</v>
      </c>
      <c r="D51" s="47">
        <v>3220</v>
      </c>
      <c r="E51" s="47">
        <v>611</v>
      </c>
      <c r="F51" s="47" t="s">
        <v>12</v>
      </c>
      <c r="G51" s="47" t="s">
        <v>13</v>
      </c>
      <c r="H51" s="47" t="s">
        <v>14</v>
      </c>
      <c r="I51" s="47" t="s">
        <v>19</v>
      </c>
    </row>
    <row r="52" spans="1:9" x14ac:dyDescent="0.25">
      <c r="A52" s="1347" t="s">
        <v>106</v>
      </c>
      <c r="B52" s="47" t="s">
        <v>107</v>
      </c>
      <c r="C52" s="47" t="s">
        <v>21</v>
      </c>
      <c r="D52" s="47">
        <v>3500</v>
      </c>
      <c r="E52" s="47">
        <v>602</v>
      </c>
      <c r="F52" s="47" t="s">
        <v>26</v>
      </c>
      <c r="G52" s="47" t="s">
        <v>13</v>
      </c>
      <c r="H52" s="47" t="s">
        <v>14</v>
      </c>
      <c r="I52" s="47" t="s">
        <v>19</v>
      </c>
    </row>
    <row r="53" spans="1:9" x14ac:dyDescent="0.25">
      <c r="A53" s="1347" t="s">
        <v>108</v>
      </c>
      <c r="B53" s="47" t="s">
        <v>109</v>
      </c>
      <c r="C53" s="47" t="s">
        <v>21</v>
      </c>
      <c r="D53" s="47">
        <v>1230</v>
      </c>
      <c r="E53" s="47">
        <v>605</v>
      </c>
      <c r="F53" s="47" t="s">
        <v>12</v>
      </c>
      <c r="G53" s="47" t="s">
        <v>13</v>
      </c>
      <c r="H53" s="47" t="s">
        <v>18</v>
      </c>
      <c r="I53" s="47" t="s">
        <v>19</v>
      </c>
    </row>
    <row r="54" spans="1:9" x14ac:dyDescent="0.25">
      <c r="A54" s="1347" t="s">
        <v>110</v>
      </c>
      <c r="B54" s="47" t="s">
        <v>111</v>
      </c>
      <c r="C54" s="47" t="s">
        <v>112</v>
      </c>
      <c r="D54" s="47">
        <v>9160</v>
      </c>
      <c r="E54" s="47">
        <v>614</v>
      </c>
      <c r="F54" s="47" t="s">
        <v>12</v>
      </c>
      <c r="G54" s="47" t="s">
        <v>13</v>
      </c>
      <c r="H54" s="47" t="s">
        <v>18</v>
      </c>
      <c r="I54" s="47" t="s">
        <v>19</v>
      </c>
    </row>
    <row r="55" spans="1:9" x14ac:dyDescent="0.25">
      <c r="A55" s="1347" t="s">
        <v>113</v>
      </c>
      <c r="B55" s="47" t="s">
        <v>114</v>
      </c>
      <c r="C55" s="47" t="s">
        <v>112</v>
      </c>
      <c r="D55" s="47">
        <v>9210</v>
      </c>
      <c r="E55" s="47">
        <v>614</v>
      </c>
      <c r="F55" s="47" t="s">
        <v>12</v>
      </c>
      <c r="G55" s="47" t="s">
        <v>13</v>
      </c>
      <c r="H55" s="47" t="s">
        <v>14</v>
      </c>
      <c r="I55" s="47" t="s">
        <v>15</v>
      </c>
    </row>
    <row r="56" spans="1:9" x14ac:dyDescent="0.25">
      <c r="A56" s="1347">
        <v>22</v>
      </c>
      <c r="B56" s="47" t="s">
        <v>115</v>
      </c>
      <c r="C56" s="47" t="s">
        <v>112</v>
      </c>
      <c r="D56" s="47">
        <v>9290</v>
      </c>
      <c r="E56" s="47">
        <v>614</v>
      </c>
      <c r="F56" s="47" t="s">
        <v>12</v>
      </c>
      <c r="G56" s="47" t="s">
        <v>13</v>
      </c>
      <c r="H56" s="47" t="s">
        <v>18</v>
      </c>
      <c r="I56" s="47" t="s">
        <v>19</v>
      </c>
    </row>
    <row r="57" spans="1:9" x14ac:dyDescent="0.25">
      <c r="A57" s="1347" t="s">
        <v>116</v>
      </c>
      <c r="B57" s="1349" t="s">
        <v>117</v>
      </c>
      <c r="C57" s="47" t="s">
        <v>112</v>
      </c>
      <c r="D57" s="47" t="s">
        <v>23</v>
      </c>
      <c r="E57" s="47" t="s">
        <v>23</v>
      </c>
      <c r="F57" s="47" t="s">
        <v>12</v>
      </c>
      <c r="G57" s="47" t="s">
        <v>13</v>
      </c>
      <c r="H57" s="47" t="s">
        <v>18</v>
      </c>
      <c r="I57" s="47" t="s">
        <v>19</v>
      </c>
    </row>
    <row r="58" spans="1:9" x14ac:dyDescent="0.25">
      <c r="A58" s="1347" t="s">
        <v>118</v>
      </c>
      <c r="B58" s="47" t="s">
        <v>119</v>
      </c>
      <c r="C58" s="47" t="s">
        <v>112</v>
      </c>
      <c r="D58" s="47">
        <v>9220</v>
      </c>
      <c r="E58" s="47">
        <v>614</v>
      </c>
      <c r="F58" s="47" t="s">
        <v>12</v>
      </c>
      <c r="G58" s="47" t="s">
        <v>13</v>
      </c>
      <c r="H58" s="47" t="s">
        <v>18</v>
      </c>
      <c r="I58" s="47" t="s">
        <v>19</v>
      </c>
    </row>
    <row r="59" spans="1:9" x14ac:dyDescent="0.25">
      <c r="A59" s="1347" t="s">
        <v>120</v>
      </c>
      <c r="B59" s="47" t="s">
        <v>121</v>
      </c>
      <c r="C59" s="47" t="s">
        <v>112</v>
      </c>
      <c r="D59" s="47">
        <v>9140</v>
      </c>
      <c r="E59" s="47">
        <v>614</v>
      </c>
      <c r="F59" s="47" t="s">
        <v>12</v>
      </c>
      <c r="G59" s="47" t="s">
        <v>13</v>
      </c>
      <c r="H59" s="47" t="s">
        <v>18</v>
      </c>
      <c r="I59" s="47" t="s">
        <v>19</v>
      </c>
    </row>
    <row r="60" spans="1:9" x14ac:dyDescent="0.25">
      <c r="A60" s="1347" t="s">
        <v>122</v>
      </c>
      <c r="B60" s="47" t="s">
        <v>123</v>
      </c>
      <c r="C60" s="47" t="s">
        <v>112</v>
      </c>
      <c r="D60" s="47">
        <v>9260</v>
      </c>
      <c r="E60" s="47">
        <v>614</v>
      </c>
      <c r="F60" s="47" t="s">
        <v>12</v>
      </c>
      <c r="G60" s="47" t="s">
        <v>13</v>
      </c>
      <c r="H60" s="47" t="s">
        <v>14</v>
      </c>
      <c r="I60" s="47" t="s">
        <v>19</v>
      </c>
    </row>
    <row r="61" spans="1:9" x14ac:dyDescent="0.25">
      <c r="A61" s="1347" t="s">
        <v>124</v>
      </c>
      <c r="B61" s="47" t="s">
        <v>125</v>
      </c>
      <c r="C61" s="47" t="s">
        <v>112</v>
      </c>
      <c r="D61" s="47">
        <v>9180</v>
      </c>
      <c r="E61" s="47">
        <v>614</v>
      </c>
      <c r="F61" s="47" t="s">
        <v>12</v>
      </c>
      <c r="G61" s="47" t="s">
        <v>13</v>
      </c>
      <c r="H61" s="47" t="s">
        <v>18</v>
      </c>
      <c r="I61" s="47" t="s">
        <v>19</v>
      </c>
    </row>
    <row r="62" spans="1:9" x14ac:dyDescent="0.25">
      <c r="A62" s="1347" t="s">
        <v>126</v>
      </c>
      <c r="B62" s="47" t="s">
        <v>127</v>
      </c>
      <c r="C62" s="47" t="s">
        <v>112</v>
      </c>
      <c r="D62" s="47">
        <v>9200</v>
      </c>
      <c r="E62" s="47">
        <v>614</v>
      </c>
      <c r="F62" s="47" t="s">
        <v>12</v>
      </c>
      <c r="G62" s="47" t="s">
        <v>13</v>
      </c>
      <c r="H62" s="47" t="s">
        <v>18</v>
      </c>
      <c r="I62" s="47" t="s">
        <v>19</v>
      </c>
    </row>
    <row r="63" spans="1:9" x14ac:dyDescent="0.25">
      <c r="A63" s="1347" t="s">
        <v>128</v>
      </c>
      <c r="B63" s="47" t="s">
        <v>129</v>
      </c>
      <c r="C63" s="47" t="s">
        <v>112</v>
      </c>
      <c r="D63" s="47">
        <v>9270</v>
      </c>
      <c r="E63" s="47">
        <v>614</v>
      </c>
      <c r="F63" s="47" t="s">
        <v>12</v>
      </c>
      <c r="G63" s="47" t="s">
        <v>13</v>
      </c>
      <c r="H63" s="47" t="s">
        <v>18</v>
      </c>
      <c r="I63" s="47" t="s">
        <v>19</v>
      </c>
    </row>
    <row r="64" spans="1:9" x14ac:dyDescent="0.25">
      <c r="A64" s="1347" t="s">
        <v>130</v>
      </c>
      <c r="B64" s="47" t="s">
        <v>131</v>
      </c>
      <c r="C64" s="47" t="s">
        <v>112</v>
      </c>
      <c r="D64" s="47">
        <v>9280</v>
      </c>
      <c r="E64" s="47">
        <v>614</v>
      </c>
      <c r="F64" s="47" t="s">
        <v>12</v>
      </c>
      <c r="G64" s="47" t="s">
        <v>13</v>
      </c>
      <c r="H64" s="47" t="s">
        <v>18</v>
      </c>
      <c r="I64" s="47" t="s">
        <v>19</v>
      </c>
    </row>
    <row r="65" spans="1:9" x14ac:dyDescent="0.25">
      <c r="A65" s="1347" t="s">
        <v>132</v>
      </c>
      <c r="B65" s="47" t="s">
        <v>133</v>
      </c>
      <c r="C65" s="47" t="s">
        <v>112</v>
      </c>
      <c r="D65" s="47">
        <v>9170</v>
      </c>
      <c r="E65" s="47">
        <v>614</v>
      </c>
      <c r="F65" s="47" t="s">
        <v>12</v>
      </c>
      <c r="G65" s="47" t="s">
        <v>13</v>
      </c>
      <c r="H65" s="47" t="s">
        <v>18</v>
      </c>
      <c r="I65" s="47" t="s">
        <v>19</v>
      </c>
    </row>
    <row r="66" spans="1:9" x14ac:dyDescent="0.25">
      <c r="A66" s="1347" t="s">
        <v>134</v>
      </c>
      <c r="B66" s="47" t="s">
        <v>135</v>
      </c>
      <c r="C66" s="47" t="s">
        <v>112</v>
      </c>
      <c r="D66" s="47">
        <v>9110</v>
      </c>
      <c r="E66" s="47">
        <v>614</v>
      </c>
      <c r="F66" s="47" t="s">
        <v>12</v>
      </c>
      <c r="G66" s="47" t="s">
        <v>13</v>
      </c>
      <c r="H66" s="47" t="s">
        <v>18</v>
      </c>
      <c r="I66" s="47" t="s">
        <v>19</v>
      </c>
    </row>
    <row r="67" spans="1:9" x14ac:dyDescent="0.25">
      <c r="A67" s="1347" t="s">
        <v>136</v>
      </c>
      <c r="B67" s="47" t="s">
        <v>137</v>
      </c>
      <c r="C67" s="47" t="s">
        <v>112</v>
      </c>
      <c r="D67" s="47">
        <v>9240</v>
      </c>
      <c r="E67" s="47">
        <v>614</v>
      </c>
      <c r="F67" s="47" t="s">
        <v>12</v>
      </c>
      <c r="G67" s="47" t="s">
        <v>13</v>
      </c>
      <c r="H67" s="47" t="s">
        <v>14</v>
      </c>
      <c r="I67" s="47" t="s">
        <v>15</v>
      </c>
    </row>
    <row r="68" spans="1:9" x14ac:dyDescent="0.25">
      <c r="A68" s="1347" t="s">
        <v>138</v>
      </c>
      <c r="B68" s="47" t="s">
        <v>139</v>
      </c>
      <c r="C68" s="47" t="s">
        <v>112</v>
      </c>
      <c r="D68" s="47">
        <v>9120</v>
      </c>
      <c r="E68" s="47">
        <v>614</v>
      </c>
      <c r="F68" s="47" t="s">
        <v>26</v>
      </c>
      <c r="G68" s="47" t="s">
        <v>13</v>
      </c>
      <c r="H68" s="47" t="s">
        <v>18</v>
      </c>
      <c r="I68" s="47" t="s">
        <v>19</v>
      </c>
    </row>
    <row r="69" spans="1:9" x14ac:dyDescent="0.25">
      <c r="A69" s="1347" t="s">
        <v>140</v>
      </c>
      <c r="B69" s="47" t="s">
        <v>141</v>
      </c>
      <c r="C69" s="47" t="s">
        <v>112</v>
      </c>
      <c r="D69" s="47" t="s">
        <v>23</v>
      </c>
      <c r="E69" s="47">
        <v>614</v>
      </c>
      <c r="F69" s="47" t="s">
        <v>26</v>
      </c>
      <c r="G69" s="47" t="s">
        <v>24</v>
      </c>
      <c r="H69" s="47" t="s">
        <v>18</v>
      </c>
      <c r="I69" s="47" t="s">
        <v>19</v>
      </c>
    </row>
    <row r="70" spans="1:9" x14ac:dyDescent="0.25">
      <c r="A70" s="1347" t="s">
        <v>142</v>
      </c>
      <c r="B70" s="47" t="s">
        <v>143</v>
      </c>
      <c r="C70" s="47" t="s">
        <v>112</v>
      </c>
      <c r="D70" s="47">
        <v>9230</v>
      </c>
      <c r="E70" s="47">
        <v>614</v>
      </c>
      <c r="F70" s="47" t="s">
        <v>12</v>
      </c>
      <c r="G70" s="47" t="s">
        <v>13</v>
      </c>
      <c r="H70" s="47" t="s">
        <v>14</v>
      </c>
      <c r="I70" s="47" t="s">
        <v>15</v>
      </c>
    </row>
    <row r="71" spans="1:9" x14ac:dyDescent="0.25">
      <c r="A71" s="1347" t="s">
        <v>144</v>
      </c>
      <c r="B71" s="47" t="s">
        <v>145</v>
      </c>
      <c r="C71" s="47" t="s">
        <v>112</v>
      </c>
      <c r="D71" s="47">
        <v>9250</v>
      </c>
      <c r="E71" s="47">
        <v>614</v>
      </c>
      <c r="F71" s="47" t="s">
        <v>12</v>
      </c>
      <c r="G71" s="47" t="s">
        <v>13</v>
      </c>
      <c r="H71" s="47" t="s">
        <v>14</v>
      </c>
      <c r="I71" s="47" t="s">
        <v>15</v>
      </c>
    </row>
    <row r="72" spans="1:9" x14ac:dyDescent="0.25">
      <c r="A72" s="1347" t="s">
        <v>146</v>
      </c>
      <c r="B72" s="47" t="s">
        <v>147</v>
      </c>
      <c r="C72" s="47" t="s">
        <v>112</v>
      </c>
      <c r="D72" s="47">
        <v>9100</v>
      </c>
      <c r="E72" s="47">
        <v>614</v>
      </c>
      <c r="F72" s="47" t="s">
        <v>12</v>
      </c>
      <c r="G72" s="47" t="s">
        <v>13</v>
      </c>
      <c r="H72" s="47" t="s">
        <v>14</v>
      </c>
      <c r="I72" s="47" t="s">
        <v>15</v>
      </c>
    </row>
    <row r="73" spans="1:9" x14ac:dyDescent="0.25">
      <c r="A73" s="1347" t="s">
        <v>148</v>
      </c>
      <c r="B73" s="47" t="s">
        <v>149</v>
      </c>
      <c r="C73" s="47" t="s">
        <v>112</v>
      </c>
      <c r="D73" s="47">
        <v>4090</v>
      </c>
      <c r="E73" s="47">
        <v>614</v>
      </c>
      <c r="F73" s="47" t="s">
        <v>12</v>
      </c>
      <c r="G73" s="47" t="s">
        <v>13</v>
      </c>
      <c r="H73" s="47" t="s">
        <v>14</v>
      </c>
      <c r="I73" s="47" t="s">
        <v>15</v>
      </c>
    </row>
    <row r="74" spans="1:9" x14ac:dyDescent="0.25">
      <c r="A74" s="1347" t="s">
        <v>150</v>
      </c>
      <c r="B74" s="47" t="s">
        <v>151</v>
      </c>
      <c r="C74" s="47" t="s">
        <v>152</v>
      </c>
      <c r="D74" s="47">
        <v>3860</v>
      </c>
      <c r="E74" s="47">
        <v>606</v>
      </c>
      <c r="F74" s="47" t="s">
        <v>26</v>
      </c>
      <c r="G74" s="47" t="s">
        <v>13</v>
      </c>
      <c r="H74" s="47" t="s">
        <v>18</v>
      </c>
      <c r="I74" s="47" t="s">
        <v>19</v>
      </c>
    </row>
    <row r="75" spans="1:9" x14ac:dyDescent="0.25">
      <c r="A75" s="1347" t="s">
        <v>153</v>
      </c>
      <c r="B75" s="47" t="s">
        <v>154</v>
      </c>
      <c r="C75" s="47" t="s">
        <v>152</v>
      </c>
      <c r="D75" s="47">
        <v>3870</v>
      </c>
      <c r="E75" s="47">
        <v>606</v>
      </c>
      <c r="F75" s="47" t="s">
        <v>26</v>
      </c>
      <c r="G75" s="47" t="s">
        <v>13</v>
      </c>
      <c r="H75" s="47" t="s">
        <v>18</v>
      </c>
      <c r="I75" s="47" t="s">
        <v>19</v>
      </c>
    </row>
    <row r="76" spans="1:9" x14ac:dyDescent="0.25">
      <c r="A76" s="1347" t="s">
        <v>155</v>
      </c>
      <c r="B76" s="47" t="s">
        <v>156</v>
      </c>
      <c r="C76" s="47" t="s">
        <v>152</v>
      </c>
      <c r="D76" s="47">
        <v>3850</v>
      </c>
      <c r="E76" s="47">
        <v>606</v>
      </c>
      <c r="F76" s="47" t="s">
        <v>26</v>
      </c>
      <c r="G76" s="47" t="s">
        <v>13</v>
      </c>
      <c r="H76" s="47" t="s">
        <v>18</v>
      </c>
      <c r="I76" s="47" t="s">
        <v>19</v>
      </c>
    </row>
    <row r="77" spans="1:9" x14ac:dyDescent="0.25">
      <c r="A77" s="1347" t="s">
        <v>157</v>
      </c>
      <c r="B77" s="47" t="s">
        <v>158</v>
      </c>
      <c r="C77" s="47" t="s">
        <v>152</v>
      </c>
      <c r="D77" s="47">
        <v>2780</v>
      </c>
      <c r="E77" s="47">
        <v>606</v>
      </c>
      <c r="F77" s="47" t="s">
        <v>26</v>
      </c>
      <c r="G77" s="47" t="s">
        <v>13</v>
      </c>
      <c r="H77" s="47" t="s">
        <v>18</v>
      </c>
      <c r="I77" s="47" t="s">
        <v>19</v>
      </c>
    </row>
    <row r="78" spans="1:9" x14ac:dyDescent="0.25">
      <c r="A78" s="1347" t="s">
        <v>159</v>
      </c>
      <c r="B78" s="47" t="s">
        <v>160</v>
      </c>
      <c r="C78" s="47" t="s">
        <v>152</v>
      </c>
      <c r="D78" s="47">
        <v>2180</v>
      </c>
      <c r="E78" s="47">
        <v>606</v>
      </c>
      <c r="F78" s="47" t="s">
        <v>26</v>
      </c>
      <c r="G78" s="47" t="s">
        <v>13</v>
      </c>
      <c r="H78" s="47" t="s">
        <v>18</v>
      </c>
      <c r="I78" s="47" t="s">
        <v>19</v>
      </c>
    </row>
    <row r="79" spans="1:9" x14ac:dyDescent="0.25">
      <c r="A79" s="1347" t="s">
        <v>161</v>
      </c>
      <c r="B79" s="47" t="s">
        <v>162</v>
      </c>
      <c r="C79" s="47" t="s">
        <v>152</v>
      </c>
      <c r="D79" s="47">
        <v>3840</v>
      </c>
      <c r="E79" s="47">
        <v>606</v>
      </c>
      <c r="F79" s="47" t="s">
        <v>26</v>
      </c>
      <c r="G79" s="47" t="s">
        <v>13</v>
      </c>
      <c r="H79" s="47" t="s">
        <v>18</v>
      </c>
      <c r="I79" s="47" t="s">
        <v>19</v>
      </c>
    </row>
    <row r="80" spans="1:9" x14ac:dyDescent="0.25">
      <c r="A80" s="1347" t="s">
        <v>163</v>
      </c>
      <c r="B80" s="47" t="s">
        <v>164</v>
      </c>
      <c r="C80" s="47" t="s">
        <v>152</v>
      </c>
      <c r="D80" s="47">
        <v>2150</v>
      </c>
      <c r="E80" s="47">
        <v>606</v>
      </c>
      <c r="F80" s="47" t="s">
        <v>26</v>
      </c>
      <c r="G80" s="47" t="s">
        <v>13</v>
      </c>
      <c r="H80" s="47" t="s">
        <v>18</v>
      </c>
      <c r="I80" s="47" t="s">
        <v>19</v>
      </c>
    </row>
    <row r="81" spans="1:9" x14ac:dyDescent="0.25">
      <c r="A81" s="1347" t="s">
        <v>165</v>
      </c>
      <c r="B81" s="47" t="s">
        <v>166</v>
      </c>
      <c r="C81" s="47" t="s">
        <v>152</v>
      </c>
      <c r="D81" s="47">
        <v>3810</v>
      </c>
      <c r="E81" s="47">
        <v>606</v>
      </c>
      <c r="F81" s="47" t="s">
        <v>26</v>
      </c>
      <c r="G81" s="47" t="s">
        <v>13</v>
      </c>
      <c r="H81" s="47" t="s">
        <v>18</v>
      </c>
      <c r="I81" s="47" t="s">
        <v>19</v>
      </c>
    </row>
    <row r="82" spans="1:9" x14ac:dyDescent="0.25">
      <c r="A82" s="1347" t="s">
        <v>167</v>
      </c>
      <c r="B82" s="47" t="s">
        <v>168</v>
      </c>
      <c r="C82" s="47" t="s">
        <v>152</v>
      </c>
      <c r="D82" s="47">
        <v>2330</v>
      </c>
      <c r="E82" s="47">
        <v>606</v>
      </c>
      <c r="F82" s="47" t="s">
        <v>26</v>
      </c>
      <c r="G82" s="47" t="s">
        <v>13</v>
      </c>
      <c r="H82" s="47" t="s">
        <v>18</v>
      </c>
      <c r="I82" s="47" t="s">
        <v>19</v>
      </c>
    </row>
    <row r="83" spans="1:9" x14ac:dyDescent="0.25">
      <c r="A83" s="1347" t="s">
        <v>169</v>
      </c>
      <c r="B83" s="47" t="s">
        <v>170</v>
      </c>
      <c r="C83" s="47" t="s">
        <v>152</v>
      </c>
      <c r="D83" s="47">
        <v>3830</v>
      </c>
      <c r="E83" s="47">
        <v>606</v>
      </c>
      <c r="F83" s="47" t="s">
        <v>26</v>
      </c>
      <c r="G83" s="47" t="s">
        <v>13</v>
      </c>
      <c r="H83" s="47" t="s">
        <v>18</v>
      </c>
      <c r="I83" s="47" t="s">
        <v>19</v>
      </c>
    </row>
    <row r="84" spans="1:9" x14ac:dyDescent="0.25">
      <c r="A84" s="1347" t="s">
        <v>171</v>
      </c>
      <c r="B84" s="47" t="s">
        <v>172</v>
      </c>
      <c r="C84" s="47" t="s">
        <v>152</v>
      </c>
      <c r="D84" s="47">
        <v>3820</v>
      </c>
      <c r="E84" s="47">
        <v>606</v>
      </c>
      <c r="F84" s="47" t="s">
        <v>26</v>
      </c>
      <c r="G84" s="47" t="s">
        <v>13</v>
      </c>
      <c r="H84" s="47" t="s">
        <v>14</v>
      </c>
      <c r="I84" s="47" t="s">
        <v>15</v>
      </c>
    </row>
    <row r="85" spans="1:9" x14ac:dyDescent="0.25">
      <c r="A85" s="1347" t="s">
        <v>173</v>
      </c>
      <c r="B85" s="47" t="s">
        <v>174</v>
      </c>
      <c r="C85" s="47" t="s">
        <v>152</v>
      </c>
      <c r="D85" s="47">
        <v>1670</v>
      </c>
      <c r="E85" s="47">
        <v>606</v>
      </c>
      <c r="F85" s="47" t="s">
        <v>12</v>
      </c>
      <c r="G85" s="47" t="s">
        <v>61</v>
      </c>
      <c r="H85" s="47" t="s">
        <v>14</v>
      </c>
      <c r="I85" s="47" t="s">
        <v>19</v>
      </c>
    </row>
    <row r="86" spans="1:9" x14ac:dyDescent="0.25">
      <c r="A86" s="1347" t="s">
        <v>175</v>
      </c>
      <c r="B86" s="47" t="s">
        <v>176</v>
      </c>
      <c r="C86" s="47" t="s">
        <v>152</v>
      </c>
      <c r="D86" s="47">
        <v>1850</v>
      </c>
      <c r="E86" s="47">
        <v>606</v>
      </c>
      <c r="F86" s="47" t="s">
        <v>12</v>
      </c>
      <c r="G86" s="47" t="s">
        <v>13</v>
      </c>
      <c r="H86" s="47" t="s">
        <v>18</v>
      </c>
      <c r="I86" s="47" t="s">
        <v>19</v>
      </c>
    </row>
    <row r="87" spans="1:9" x14ac:dyDescent="0.25">
      <c r="A87" s="1347" t="s">
        <v>177</v>
      </c>
      <c r="B87" s="47" t="s">
        <v>178</v>
      </c>
      <c r="C87" s="47" t="s">
        <v>152</v>
      </c>
      <c r="D87" s="47">
        <v>1860</v>
      </c>
      <c r="E87" s="47">
        <v>606</v>
      </c>
      <c r="F87" s="47" t="s">
        <v>12</v>
      </c>
      <c r="G87" s="47" t="s">
        <v>13</v>
      </c>
      <c r="H87" s="47" t="s">
        <v>18</v>
      </c>
      <c r="I87" s="47" t="s">
        <v>19</v>
      </c>
    </row>
    <row r="88" spans="1:9" x14ac:dyDescent="0.25">
      <c r="A88" s="1347" t="s">
        <v>179</v>
      </c>
      <c r="B88" s="47" t="s">
        <v>180</v>
      </c>
      <c r="C88" s="47" t="s">
        <v>152</v>
      </c>
      <c r="D88" s="47">
        <v>3150</v>
      </c>
      <c r="E88" s="47">
        <v>606</v>
      </c>
      <c r="F88" s="47" t="s">
        <v>26</v>
      </c>
      <c r="G88" s="47" t="s">
        <v>13</v>
      </c>
      <c r="H88" s="47" t="s">
        <v>18</v>
      </c>
      <c r="I88" s="47" t="s">
        <v>19</v>
      </c>
    </row>
    <row r="89" spans="1:9" x14ac:dyDescent="0.25">
      <c r="A89" s="1347" t="s">
        <v>181</v>
      </c>
      <c r="B89" s="47" t="s">
        <v>182</v>
      </c>
      <c r="C89" s="47" t="s">
        <v>152</v>
      </c>
      <c r="D89" s="47">
        <v>2840</v>
      </c>
      <c r="E89" s="47">
        <v>606</v>
      </c>
      <c r="F89" s="47" t="s">
        <v>12</v>
      </c>
      <c r="G89" s="47" t="s">
        <v>13</v>
      </c>
      <c r="H89" s="47" t="s">
        <v>18</v>
      </c>
      <c r="I89" s="47" t="s">
        <v>19</v>
      </c>
    </row>
    <row r="90" spans="1:9" x14ac:dyDescent="0.25">
      <c r="A90" s="1347" t="s">
        <v>183</v>
      </c>
      <c r="B90" s="47" t="s">
        <v>184</v>
      </c>
      <c r="C90" s="47" t="s">
        <v>152</v>
      </c>
      <c r="D90" s="47">
        <v>3200</v>
      </c>
      <c r="E90" s="47">
        <v>606</v>
      </c>
      <c r="F90" s="47" t="s">
        <v>12</v>
      </c>
      <c r="G90" s="47" t="s">
        <v>13</v>
      </c>
      <c r="H90" s="47" t="s">
        <v>14</v>
      </c>
      <c r="I90" s="47" t="s">
        <v>19</v>
      </c>
    </row>
    <row r="91" spans="1:9" x14ac:dyDescent="0.25">
      <c r="A91" s="1347" t="s">
        <v>185</v>
      </c>
      <c r="B91" s="47" t="s">
        <v>186</v>
      </c>
      <c r="C91" s="47" t="s">
        <v>152</v>
      </c>
      <c r="D91" s="47">
        <v>1110</v>
      </c>
      <c r="E91" s="47">
        <v>606</v>
      </c>
      <c r="F91" s="47" t="s">
        <v>26</v>
      </c>
      <c r="G91" s="47" t="s">
        <v>13</v>
      </c>
      <c r="H91" s="47" t="s">
        <v>18</v>
      </c>
      <c r="I91" s="47" t="s">
        <v>19</v>
      </c>
    </row>
    <row r="92" spans="1:9" x14ac:dyDescent="0.25">
      <c r="A92" s="1347" t="s">
        <v>187</v>
      </c>
      <c r="B92" s="47" t="s">
        <v>188</v>
      </c>
      <c r="C92" s="47" t="s">
        <v>152</v>
      </c>
      <c r="D92" s="47">
        <v>1660</v>
      </c>
      <c r="E92" s="47">
        <v>606</v>
      </c>
      <c r="F92" s="47" t="s">
        <v>26</v>
      </c>
      <c r="G92" s="47" t="s">
        <v>61</v>
      </c>
      <c r="H92" s="47" t="s">
        <v>14</v>
      </c>
      <c r="I92" s="47" t="s">
        <v>19</v>
      </c>
    </row>
    <row r="93" spans="1:9" x14ac:dyDescent="0.25">
      <c r="A93" s="1347" t="s">
        <v>189</v>
      </c>
      <c r="B93" s="47" t="s">
        <v>190</v>
      </c>
      <c r="C93" s="47" t="s">
        <v>152</v>
      </c>
      <c r="D93" s="47">
        <v>1310</v>
      </c>
      <c r="E93" s="47">
        <v>606</v>
      </c>
      <c r="F93" s="47" t="s">
        <v>26</v>
      </c>
      <c r="G93" s="47" t="s">
        <v>13</v>
      </c>
      <c r="H93" s="47" t="s">
        <v>14</v>
      </c>
      <c r="I93" s="47" t="s">
        <v>19</v>
      </c>
    </row>
    <row r="94" spans="1:9" x14ac:dyDescent="0.25">
      <c r="A94" s="1347" t="s">
        <v>191</v>
      </c>
      <c r="B94" s="47" t="s">
        <v>192</v>
      </c>
      <c r="C94" s="47" t="s">
        <v>152</v>
      </c>
      <c r="D94" s="47">
        <v>1680</v>
      </c>
      <c r="E94" s="47">
        <v>606</v>
      </c>
      <c r="F94" s="47" t="s">
        <v>12</v>
      </c>
      <c r="G94" s="47" t="s">
        <v>13</v>
      </c>
      <c r="H94" s="47" t="s">
        <v>14</v>
      </c>
      <c r="I94" s="47" t="s">
        <v>15</v>
      </c>
    </row>
    <row r="95" spans="1:9" x14ac:dyDescent="0.25">
      <c r="A95" s="1347" t="s">
        <v>193</v>
      </c>
      <c r="B95" s="47" t="s">
        <v>194</v>
      </c>
      <c r="C95" s="47" t="s">
        <v>152</v>
      </c>
      <c r="D95" s="47">
        <v>1730</v>
      </c>
      <c r="E95" s="47">
        <v>606</v>
      </c>
      <c r="F95" s="47" t="s">
        <v>12</v>
      </c>
      <c r="G95" s="47" t="s">
        <v>13</v>
      </c>
      <c r="H95" s="47" t="s">
        <v>18</v>
      </c>
      <c r="I95" s="47" t="s">
        <v>19</v>
      </c>
    </row>
    <row r="96" spans="1:9" x14ac:dyDescent="0.25">
      <c r="A96" s="1347" t="s">
        <v>195</v>
      </c>
      <c r="B96" s="47" t="s">
        <v>196</v>
      </c>
      <c r="C96" s="47" t="s">
        <v>152</v>
      </c>
      <c r="D96" s="47">
        <v>1960</v>
      </c>
      <c r="E96" s="47">
        <v>606</v>
      </c>
      <c r="F96" s="47" t="s">
        <v>12</v>
      </c>
      <c r="G96" s="47" t="s">
        <v>13</v>
      </c>
      <c r="H96" s="47" t="s">
        <v>18</v>
      </c>
      <c r="I96" s="47" t="s">
        <v>19</v>
      </c>
    </row>
    <row r="97" spans="1:9" x14ac:dyDescent="0.25">
      <c r="A97" s="1347" t="s">
        <v>197</v>
      </c>
      <c r="B97" s="47" t="s">
        <v>198</v>
      </c>
      <c r="C97" s="47" t="s">
        <v>152</v>
      </c>
      <c r="D97" s="47">
        <v>1830</v>
      </c>
      <c r="E97" s="47">
        <v>606</v>
      </c>
      <c r="F97" s="47" t="s">
        <v>12</v>
      </c>
      <c r="G97" s="47" t="s">
        <v>13</v>
      </c>
      <c r="H97" s="47" t="s">
        <v>18</v>
      </c>
      <c r="I97" s="47" t="s">
        <v>19</v>
      </c>
    </row>
    <row r="98" spans="1:9" x14ac:dyDescent="0.25">
      <c r="A98" s="1347" t="s">
        <v>199</v>
      </c>
      <c r="B98" s="47" t="s">
        <v>200</v>
      </c>
      <c r="C98" s="47" t="s">
        <v>152</v>
      </c>
      <c r="D98" s="47">
        <v>1290</v>
      </c>
      <c r="E98" s="47">
        <v>606</v>
      </c>
      <c r="F98" s="47" t="s">
        <v>12</v>
      </c>
      <c r="G98" s="47" t="s">
        <v>13</v>
      </c>
      <c r="H98" s="47" t="s">
        <v>14</v>
      </c>
      <c r="I98" s="47" t="s">
        <v>15</v>
      </c>
    </row>
    <row r="99" spans="1:9" x14ac:dyDescent="0.25">
      <c r="A99" s="1347" t="s">
        <v>201</v>
      </c>
      <c r="B99" s="47" t="s">
        <v>202</v>
      </c>
      <c r="C99" s="47" t="s">
        <v>152</v>
      </c>
      <c r="D99" s="47">
        <v>3270</v>
      </c>
      <c r="E99" s="47">
        <v>606</v>
      </c>
      <c r="F99" s="47" t="s">
        <v>12</v>
      </c>
      <c r="G99" s="47" t="s">
        <v>13</v>
      </c>
      <c r="H99" s="47" t="s">
        <v>14</v>
      </c>
      <c r="I99" s="47" t="s">
        <v>15</v>
      </c>
    </row>
    <row r="100" spans="1:9" x14ac:dyDescent="0.25">
      <c r="A100" s="1347" t="s">
        <v>203</v>
      </c>
      <c r="B100" s="47" t="s">
        <v>204</v>
      </c>
      <c r="C100" s="47" t="s">
        <v>152</v>
      </c>
      <c r="D100" s="47">
        <v>1090</v>
      </c>
      <c r="E100" s="47">
        <v>606</v>
      </c>
      <c r="F100" s="47" t="s">
        <v>26</v>
      </c>
      <c r="G100" s="47" t="s">
        <v>13</v>
      </c>
      <c r="H100" s="47" t="s">
        <v>14</v>
      </c>
      <c r="I100" s="47" t="s">
        <v>19</v>
      </c>
    </row>
    <row r="101" spans="1:9" x14ac:dyDescent="0.25">
      <c r="A101" s="1347" t="s">
        <v>205</v>
      </c>
      <c r="B101" s="47" t="s">
        <v>206</v>
      </c>
      <c r="C101" s="47" t="s">
        <v>152</v>
      </c>
      <c r="D101" s="47">
        <v>9700</v>
      </c>
      <c r="E101" s="47">
        <v>614</v>
      </c>
      <c r="F101" s="47" t="s">
        <v>26</v>
      </c>
      <c r="G101" s="47" t="s">
        <v>13</v>
      </c>
      <c r="H101" s="47" t="s">
        <v>14</v>
      </c>
      <c r="I101" s="47" t="s">
        <v>15</v>
      </c>
    </row>
    <row r="102" spans="1:9" x14ac:dyDescent="0.25">
      <c r="A102" s="1347" t="s">
        <v>207</v>
      </c>
      <c r="B102" s="47" t="s">
        <v>208</v>
      </c>
      <c r="C102" s="47" t="s">
        <v>152</v>
      </c>
      <c r="D102" s="47">
        <v>3170</v>
      </c>
      <c r="E102" s="47">
        <v>605</v>
      </c>
      <c r="F102" s="47" t="s">
        <v>12</v>
      </c>
      <c r="G102" s="47" t="s">
        <v>13</v>
      </c>
      <c r="H102" s="47" t="s">
        <v>18</v>
      </c>
      <c r="I102" s="47" t="s">
        <v>19</v>
      </c>
    </row>
    <row r="103" spans="1:9" x14ac:dyDescent="0.25">
      <c r="A103" s="1347" t="s">
        <v>209</v>
      </c>
      <c r="B103" s="47" t="s">
        <v>210</v>
      </c>
      <c r="C103" s="47" t="s">
        <v>211</v>
      </c>
      <c r="D103" s="47">
        <v>1070</v>
      </c>
      <c r="E103" s="47">
        <v>607</v>
      </c>
      <c r="F103" s="47" t="s">
        <v>26</v>
      </c>
      <c r="G103" s="47" t="s">
        <v>13</v>
      </c>
      <c r="H103" s="47" t="s">
        <v>14</v>
      </c>
      <c r="I103" s="47" t="s">
        <v>19</v>
      </c>
    </row>
    <row r="104" spans="1:9" x14ac:dyDescent="0.25">
      <c r="A104" s="1347" t="s">
        <v>212</v>
      </c>
      <c r="B104" s="47" t="s">
        <v>213</v>
      </c>
      <c r="C104" s="47" t="s">
        <v>211</v>
      </c>
      <c r="D104" s="47">
        <v>1880</v>
      </c>
      <c r="E104" s="47">
        <v>607</v>
      </c>
      <c r="F104" s="47" t="s">
        <v>26</v>
      </c>
      <c r="G104" s="47" t="s">
        <v>61</v>
      </c>
      <c r="H104" s="47" t="s">
        <v>14</v>
      </c>
      <c r="I104" s="47" t="s">
        <v>19</v>
      </c>
    </row>
    <row r="105" spans="1:9" x14ac:dyDescent="0.25">
      <c r="A105" s="1347" t="s">
        <v>214</v>
      </c>
      <c r="B105" s="47" t="s">
        <v>215</v>
      </c>
      <c r="C105" s="47" t="s">
        <v>211</v>
      </c>
      <c r="D105" s="47">
        <v>1330</v>
      </c>
      <c r="E105" s="47">
        <v>603</v>
      </c>
      <c r="F105" s="47" t="s">
        <v>26</v>
      </c>
      <c r="G105" s="47" t="s">
        <v>61</v>
      </c>
      <c r="H105" s="47" t="s">
        <v>14</v>
      </c>
      <c r="I105" s="47" t="s">
        <v>19</v>
      </c>
    </row>
    <row r="106" spans="1:9" x14ac:dyDescent="0.25">
      <c r="A106" s="1347" t="s">
        <v>216</v>
      </c>
      <c r="B106" s="47" t="s">
        <v>217</v>
      </c>
      <c r="C106" s="47" t="s">
        <v>211</v>
      </c>
      <c r="D106" s="47">
        <v>1350</v>
      </c>
      <c r="E106" s="47">
        <v>607</v>
      </c>
      <c r="F106" s="47" t="s">
        <v>12</v>
      </c>
      <c r="G106" s="47" t="s">
        <v>13</v>
      </c>
      <c r="H106" s="47" t="s">
        <v>18</v>
      </c>
      <c r="I106" s="47" t="s">
        <v>19</v>
      </c>
    </row>
    <row r="107" spans="1:9" x14ac:dyDescent="0.25">
      <c r="A107" s="1347" t="s">
        <v>218</v>
      </c>
      <c r="B107" s="47" t="s">
        <v>219</v>
      </c>
      <c r="C107" s="47" t="s">
        <v>211</v>
      </c>
      <c r="D107" s="47">
        <v>1750</v>
      </c>
      <c r="E107" s="47">
        <v>607</v>
      </c>
      <c r="F107" s="47" t="s">
        <v>26</v>
      </c>
      <c r="G107" s="47" t="s">
        <v>13</v>
      </c>
      <c r="H107" s="47" t="s">
        <v>18</v>
      </c>
      <c r="I107" s="47" t="s">
        <v>19</v>
      </c>
    </row>
    <row r="108" spans="1:9" x14ac:dyDescent="0.25">
      <c r="A108" s="1347" t="s">
        <v>220</v>
      </c>
      <c r="B108" s="47" t="s">
        <v>221</v>
      </c>
      <c r="C108" s="47" t="s">
        <v>211</v>
      </c>
      <c r="D108" s="47">
        <v>1650</v>
      </c>
      <c r="E108" s="47">
        <v>607</v>
      </c>
      <c r="F108" s="47" t="s">
        <v>12</v>
      </c>
      <c r="G108" s="47" t="s">
        <v>13</v>
      </c>
      <c r="H108" s="47" t="s">
        <v>14</v>
      </c>
      <c r="I108" s="47" t="s">
        <v>19</v>
      </c>
    </row>
    <row r="109" spans="1:9" x14ac:dyDescent="0.25">
      <c r="A109" s="1347" t="s">
        <v>222</v>
      </c>
      <c r="B109" s="47" t="s">
        <v>223</v>
      </c>
      <c r="C109" s="47" t="s">
        <v>211</v>
      </c>
      <c r="D109" s="47">
        <v>1900</v>
      </c>
      <c r="E109" s="47">
        <v>607</v>
      </c>
      <c r="F109" s="47" t="s">
        <v>12</v>
      </c>
      <c r="G109" s="47" t="s">
        <v>13</v>
      </c>
      <c r="H109" s="47" t="s">
        <v>14</v>
      </c>
      <c r="I109" s="47" t="s">
        <v>19</v>
      </c>
    </row>
    <row r="110" spans="1:9" x14ac:dyDescent="0.25">
      <c r="A110" s="1347" t="s">
        <v>224</v>
      </c>
      <c r="B110" s="47" t="s">
        <v>225</v>
      </c>
      <c r="C110" s="47" t="s">
        <v>211</v>
      </c>
      <c r="D110" s="47">
        <v>3160</v>
      </c>
      <c r="E110" s="47">
        <v>607</v>
      </c>
      <c r="F110" s="47" t="s">
        <v>26</v>
      </c>
      <c r="G110" s="47" t="s">
        <v>13</v>
      </c>
      <c r="H110" s="47" t="s">
        <v>18</v>
      </c>
      <c r="I110" s="47" t="s">
        <v>19</v>
      </c>
    </row>
    <row r="111" spans="1:9" x14ac:dyDescent="0.25">
      <c r="A111" s="1347" t="s">
        <v>226</v>
      </c>
      <c r="B111" s="47" t="s">
        <v>227</v>
      </c>
      <c r="C111" s="47" t="s">
        <v>211</v>
      </c>
      <c r="D111" s="47">
        <v>1740</v>
      </c>
      <c r="E111" s="47">
        <v>607</v>
      </c>
      <c r="F111" s="47" t="s">
        <v>26</v>
      </c>
      <c r="G111" s="47" t="s">
        <v>13</v>
      </c>
      <c r="H111" s="47" t="s">
        <v>18</v>
      </c>
      <c r="I111" s="47" t="s">
        <v>19</v>
      </c>
    </row>
    <row r="112" spans="1:9" x14ac:dyDescent="0.25">
      <c r="A112" s="1347" t="s">
        <v>228</v>
      </c>
      <c r="B112" s="47" t="s">
        <v>229</v>
      </c>
      <c r="C112" s="47" t="s">
        <v>211</v>
      </c>
      <c r="D112" s="47" t="s">
        <v>23</v>
      </c>
      <c r="E112" s="47" t="s">
        <v>23</v>
      </c>
      <c r="F112" s="47" t="s">
        <v>26</v>
      </c>
      <c r="G112" s="47" t="s">
        <v>24</v>
      </c>
      <c r="H112" s="47" t="s">
        <v>18</v>
      </c>
      <c r="I112" s="47" t="s">
        <v>19</v>
      </c>
    </row>
    <row r="113" spans="1:9" x14ac:dyDescent="0.25">
      <c r="A113" s="1347" t="s">
        <v>230</v>
      </c>
      <c r="B113" s="47" t="s">
        <v>231</v>
      </c>
      <c r="C113" s="47" t="s">
        <v>211</v>
      </c>
      <c r="D113" s="47">
        <v>3400</v>
      </c>
      <c r="E113" s="47">
        <v>607</v>
      </c>
      <c r="F113" s="47" t="s">
        <v>26</v>
      </c>
      <c r="G113" s="47" t="s">
        <v>13</v>
      </c>
      <c r="H113" s="47" t="s">
        <v>18</v>
      </c>
      <c r="I113" s="47" t="s">
        <v>19</v>
      </c>
    </row>
    <row r="114" spans="1:9" x14ac:dyDescent="0.25">
      <c r="A114" s="1347" t="s">
        <v>232</v>
      </c>
      <c r="B114" s="47" t="s">
        <v>233</v>
      </c>
      <c r="C114" s="47" t="s">
        <v>211</v>
      </c>
      <c r="D114" s="47">
        <v>3140</v>
      </c>
      <c r="E114" s="47">
        <v>607</v>
      </c>
      <c r="F114" s="47" t="s">
        <v>12</v>
      </c>
      <c r="G114" s="47" t="s">
        <v>13</v>
      </c>
      <c r="H114" s="47" t="s">
        <v>14</v>
      </c>
      <c r="I114" s="47" t="s">
        <v>15</v>
      </c>
    </row>
    <row r="115" spans="1:9" x14ac:dyDescent="0.25">
      <c r="A115" s="1347" t="s">
        <v>234</v>
      </c>
      <c r="B115" s="47" t="s">
        <v>235</v>
      </c>
      <c r="C115" s="47" t="s">
        <v>211</v>
      </c>
      <c r="D115" s="47">
        <v>4070</v>
      </c>
      <c r="E115" s="47">
        <v>607</v>
      </c>
      <c r="F115" s="47" t="s">
        <v>26</v>
      </c>
      <c r="G115" s="47" t="s">
        <v>13</v>
      </c>
      <c r="H115" s="47" t="s">
        <v>18</v>
      </c>
      <c r="I115" s="47" t="s">
        <v>19</v>
      </c>
    </row>
    <row r="116" spans="1:9" x14ac:dyDescent="0.25">
      <c r="A116" s="1347" t="s">
        <v>236</v>
      </c>
      <c r="B116" s="47" t="s">
        <v>237</v>
      </c>
      <c r="C116" s="47" t="s">
        <v>211</v>
      </c>
      <c r="D116" s="47">
        <v>3570</v>
      </c>
      <c r="E116" s="47">
        <v>607</v>
      </c>
      <c r="F116" s="47" t="s">
        <v>12</v>
      </c>
      <c r="G116" s="47" t="s">
        <v>61</v>
      </c>
      <c r="H116" s="47" t="s">
        <v>14</v>
      </c>
      <c r="I116" s="47" t="s">
        <v>15</v>
      </c>
    </row>
    <row r="117" spans="1:9" x14ac:dyDescent="0.25">
      <c r="A117" s="1347" t="s">
        <v>238</v>
      </c>
      <c r="B117" s="47" t="s">
        <v>239</v>
      </c>
      <c r="C117" s="47" t="s">
        <v>240</v>
      </c>
      <c r="D117" s="47">
        <v>3700</v>
      </c>
      <c r="E117" s="47">
        <v>613</v>
      </c>
      <c r="F117" s="47" t="s">
        <v>12</v>
      </c>
      <c r="G117" s="47" t="s">
        <v>13</v>
      </c>
      <c r="H117" s="47" t="s">
        <v>14</v>
      </c>
      <c r="I117" s="47" t="s">
        <v>15</v>
      </c>
    </row>
    <row r="118" spans="1:9" x14ac:dyDescent="0.25">
      <c r="A118" s="1347" t="s">
        <v>241</v>
      </c>
      <c r="B118" s="47" t="s">
        <v>242</v>
      </c>
      <c r="C118" s="47" t="s">
        <v>243</v>
      </c>
      <c r="D118" s="47">
        <v>1220</v>
      </c>
      <c r="E118" s="47">
        <v>608</v>
      </c>
      <c r="F118" s="47" t="s">
        <v>12</v>
      </c>
      <c r="G118" s="47" t="s">
        <v>13</v>
      </c>
      <c r="H118" s="47" t="s">
        <v>18</v>
      </c>
      <c r="I118" s="47" t="s">
        <v>19</v>
      </c>
    </row>
    <row r="119" spans="1:9" x14ac:dyDescent="0.25">
      <c r="A119" s="1347" t="s">
        <v>244</v>
      </c>
      <c r="B119" s="47" t="s">
        <v>245</v>
      </c>
      <c r="C119" s="47" t="s">
        <v>243</v>
      </c>
      <c r="D119" s="47">
        <v>1690</v>
      </c>
      <c r="E119" s="47">
        <v>608</v>
      </c>
      <c r="F119" s="47" t="s">
        <v>12</v>
      </c>
      <c r="G119" s="47" t="s">
        <v>13</v>
      </c>
      <c r="H119" s="47" t="s">
        <v>18</v>
      </c>
      <c r="I119" s="47" t="s">
        <v>19</v>
      </c>
    </row>
    <row r="120" spans="1:9" x14ac:dyDescent="0.25">
      <c r="A120" s="1347" t="s">
        <v>246</v>
      </c>
      <c r="B120" s="47" t="s">
        <v>247</v>
      </c>
      <c r="C120" s="47" t="s">
        <v>243</v>
      </c>
      <c r="D120" s="47">
        <v>1020</v>
      </c>
      <c r="E120" s="47">
        <v>608</v>
      </c>
      <c r="F120" s="47" t="s">
        <v>12</v>
      </c>
      <c r="G120" s="47" t="s">
        <v>13</v>
      </c>
      <c r="H120" s="47" t="s">
        <v>14</v>
      </c>
      <c r="I120" s="47" t="s">
        <v>15</v>
      </c>
    </row>
    <row r="121" spans="1:9" x14ac:dyDescent="0.25">
      <c r="A121" s="1347" t="s">
        <v>248</v>
      </c>
      <c r="B121" s="47" t="s">
        <v>249</v>
      </c>
      <c r="C121" s="47" t="s">
        <v>243</v>
      </c>
      <c r="D121" s="47">
        <v>2800</v>
      </c>
      <c r="E121" s="47">
        <v>608</v>
      </c>
      <c r="F121" s="47" t="s">
        <v>12</v>
      </c>
      <c r="G121" s="47" t="s">
        <v>61</v>
      </c>
      <c r="H121" s="47" t="s">
        <v>14</v>
      </c>
      <c r="I121" s="47" t="s">
        <v>19</v>
      </c>
    </row>
    <row r="122" spans="1:9" x14ac:dyDescent="0.25">
      <c r="A122" s="1347" t="s">
        <v>250</v>
      </c>
      <c r="B122" s="47" t="s">
        <v>251</v>
      </c>
      <c r="C122" s="47" t="s">
        <v>243</v>
      </c>
      <c r="D122" s="47">
        <v>2810</v>
      </c>
      <c r="E122" s="47">
        <v>608</v>
      </c>
      <c r="F122" s="47" t="s">
        <v>12</v>
      </c>
      <c r="G122" s="47" t="s">
        <v>13</v>
      </c>
      <c r="H122" s="47" t="s">
        <v>14</v>
      </c>
      <c r="I122" s="47" t="s">
        <v>15</v>
      </c>
    </row>
    <row r="123" spans="1:9" x14ac:dyDescent="0.25">
      <c r="A123" s="1347" t="s">
        <v>252</v>
      </c>
      <c r="B123" s="47" t="s">
        <v>253</v>
      </c>
      <c r="C123" s="47" t="s">
        <v>243</v>
      </c>
      <c r="D123" s="47">
        <v>3320</v>
      </c>
      <c r="E123" s="47">
        <v>608</v>
      </c>
      <c r="F123" s="47" t="s">
        <v>12</v>
      </c>
      <c r="G123" s="47" t="s">
        <v>13</v>
      </c>
      <c r="H123" s="47" t="s">
        <v>18</v>
      </c>
      <c r="I123" s="47" t="s">
        <v>19</v>
      </c>
    </row>
    <row r="124" spans="1:9" x14ac:dyDescent="0.25">
      <c r="A124" s="1347" t="s">
        <v>254</v>
      </c>
      <c r="B124" s="47" t="s">
        <v>255</v>
      </c>
      <c r="C124" s="47" t="s">
        <v>243</v>
      </c>
      <c r="D124" s="47">
        <v>3450</v>
      </c>
      <c r="E124" s="47">
        <v>608</v>
      </c>
      <c r="F124" s="47" t="s">
        <v>12</v>
      </c>
      <c r="G124" s="47" t="s">
        <v>61</v>
      </c>
      <c r="H124" s="47" t="s">
        <v>14</v>
      </c>
      <c r="I124" s="47" t="s">
        <v>19</v>
      </c>
    </row>
    <row r="125" spans="1:9" x14ac:dyDescent="0.25">
      <c r="A125" s="1347" t="s">
        <v>256</v>
      </c>
      <c r="B125" s="47" t="s">
        <v>257</v>
      </c>
      <c r="C125" s="47" t="s">
        <v>243</v>
      </c>
      <c r="D125" s="47">
        <v>3600</v>
      </c>
      <c r="E125" s="47">
        <v>604</v>
      </c>
      <c r="F125" s="47" t="s">
        <v>12</v>
      </c>
      <c r="G125" s="47" t="s">
        <v>13</v>
      </c>
      <c r="H125" s="47" t="s">
        <v>18</v>
      </c>
      <c r="I125" s="47" t="s">
        <v>19</v>
      </c>
    </row>
    <row r="126" spans="1:9" x14ac:dyDescent="0.25">
      <c r="A126" s="1347" t="s">
        <v>258</v>
      </c>
      <c r="B126" s="47" t="s">
        <v>259</v>
      </c>
      <c r="C126" s="47" t="s">
        <v>243</v>
      </c>
      <c r="D126" s="47" t="s">
        <v>23</v>
      </c>
      <c r="E126" s="47" t="s">
        <v>23</v>
      </c>
      <c r="F126" s="47" t="s">
        <v>12</v>
      </c>
      <c r="G126" s="47" t="s">
        <v>24</v>
      </c>
      <c r="H126" s="47" t="s">
        <v>18</v>
      </c>
      <c r="I126" s="47" t="s">
        <v>19</v>
      </c>
    </row>
    <row r="127" spans="1:9" x14ac:dyDescent="0.25">
      <c r="A127" s="1347" t="s">
        <v>260</v>
      </c>
      <c r="B127" s="47" t="s">
        <v>261</v>
      </c>
      <c r="C127" s="47" t="s">
        <v>243</v>
      </c>
      <c r="D127" s="47">
        <v>1060</v>
      </c>
      <c r="E127" s="47">
        <v>608</v>
      </c>
      <c r="F127" s="47" t="s">
        <v>12</v>
      </c>
      <c r="G127" s="47" t="s">
        <v>13</v>
      </c>
      <c r="H127" s="47" t="s">
        <v>18</v>
      </c>
      <c r="I127" s="47" t="s">
        <v>19</v>
      </c>
    </row>
    <row r="128" spans="1:9" x14ac:dyDescent="0.25">
      <c r="A128" s="1347" t="s">
        <v>262</v>
      </c>
      <c r="B128" s="47" t="s">
        <v>263</v>
      </c>
      <c r="C128" s="47" t="s">
        <v>243</v>
      </c>
      <c r="D128" s="47">
        <v>3010</v>
      </c>
      <c r="E128" s="47">
        <v>608</v>
      </c>
      <c r="F128" s="47" t="s">
        <v>12</v>
      </c>
      <c r="G128" s="47" t="s">
        <v>13</v>
      </c>
      <c r="H128" s="47" t="s">
        <v>14</v>
      </c>
      <c r="I128" s="47" t="s">
        <v>15</v>
      </c>
    </row>
    <row r="129" spans="1:9" x14ac:dyDescent="0.25">
      <c r="A129" s="1347" t="s">
        <v>264</v>
      </c>
      <c r="B129" s="47" t="s">
        <v>265</v>
      </c>
      <c r="C129" s="47" t="s">
        <v>243</v>
      </c>
      <c r="D129" s="47">
        <v>1930</v>
      </c>
      <c r="E129" s="47">
        <v>608</v>
      </c>
      <c r="F129" s="47" t="s">
        <v>12</v>
      </c>
      <c r="G129" s="47" t="s">
        <v>13</v>
      </c>
      <c r="H129" s="47" t="s">
        <v>18</v>
      </c>
      <c r="I129" s="47" t="s">
        <v>19</v>
      </c>
    </row>
    <row r="130" spans="1:9" x14ac:dyDescent="0.25">
      <c r="A130" s="1347" t="s">
        <v>266</v>
      </c>
      <c r="B130" s="47" t="s">
        <v>267</v>
      </c>
      <c r="C130" s="47" t="s">
        <v>243</v>
      </c>
      <c r="D130" s="47">
        <v>1710</v>
      </c>
      <c r="E130" s="47">
        <v>608</v>
      </c>
      <c r="F130" s="47" t="s">
        <v>12</v>
      </c>
      <c r="G130" s="47" t="s">
        <v>13</v>
      </c>
      <c r="H130" s="47" t="s">
        <v>14</v>
      </c>
      <c r="I130" s="47" t="s">
        <v>15</v>
      </c>
    </row>
    <row r="131" spans="1:9" x14ac:dyDescent="0.25">
      <c r="A131" s="1347" t="s">
        <v>268</v>
      </c>
      <c r="B131" s="47" t="s">
        <v>269</v>
      </c>
      <c r="C131" s="47" t="s">
        <v>243</v>
      </c>
      <c r="D131" s="47">
        <v>1920</v>
      </c>
      <c r="E131" s="47">
        <v>608</v>
      </c>
      <c r="F131" s="47" t="s">
        <v>12</v>
      </c>
      <c r="G131" s="47" t="s">
        <v>13</v>
      </c>
      <c r="H131" s="47" t="s">
        <v>18</v>
      </c>
      <c r="I131" s="47" t="s">
        <v>19</v>
      </c>
    </row>
    <row r="132" spans="1:9" x14ac:dyDescent="0.25">
      <c r="A132" s="1347" t="s">
        <v>270</v>
      </c>
      <c r="B132" s="47" t="s">
        <v>271</v>
      </c>
      <c r="C132" s="47" t="s">
        <v>243</v>
      </c>
      <c r="D132" s="47">
        <v>1940</v>
      </c>
      <c r="E132" s="47">
        <v>608</v>
      </c>
      <c r="F132" s="47" t="s">
        <v>12</v>
      </c>
      <c r="G132" s="47" t="s">
        <v>13</v>
      </c>
      <c r="H132" s="47" t="s">
        <v>18</v>
      </c>
      <c r="I132" s="47" t="s">
        <v>19</v>
      </c>
    </row>
    <row r="133" spans="1:9" x14ac:dyDescent="0.25">
      <c r="A133" s="1347" t="s">
        <v>272</v>
      </c>
      <c r="B133" s="47" t="s">
        <v>273</v>
      </c>
      <c r="C133" s="47" t="s">
        <v>243</v>
      </c>
      <c r="D133" s="47">
        <v>3030</v>
      </c>
      <c r="E133" s="47">
        <v>608</v>
      </c>
      <c r="F133" s="47" t="s">
        <v>12</v>
      </c>
      <c r="G133" s="47" t="s">
        <v>24</v>
      </c>
      <c r="H133" s="47" t="s">
        <v>18</v>
      </c>
      <c r="I133" s="47" t="s">
        <v>19</v>
      </c>
    </row>
    <row r="134" spans="1:9" x14ac:dyDescent="0.25">
      <c r="A134" s="1347" t="s">
        <v>274</v>
      </c>
      <c r="B134" s="47" t="s">
        <v>275</v>
      </c>
      <c r="C134" s="47" t="s">
        <v>243</v>
      </c>
      <c r="D134" s="47">
        <v>4060</v>
      </c>
      <c r="E134" s="47">
        <v>608</v>
      </c>
      <c r="F134" s="47" t="s">
        <v>12</v>
      </c>
      <c r="G134" s="47" t="s">
        <v>13</v>
      </c>
      <c r="H134" s="47" t="s">
        <v>14</v>
      </c>
      <c r="I134" s="47" t="s">
        <v>15</v>
      </c>
    </row>
    <row r="135" spans="1:9" x14ac:dyDescent="0.25">
      <c r="A135" s="1347" t="s">
        <v>276</v>
      </c>
      <c r="B135" s="47" t="s">
        <v>277</v>
      </c>
      <c r="C135" s="47" t="s">
        <v>243</v>
      </c>
      <c r="D135" s="47">
        <v>3250</v>
      </c>
      <c r="E135" s="47">
        <v>608</v>
      </c>
      <c r="F135" s="47" t="s">
        <v>12</v>
      </c>
      <c r="G135" s="47" t="s">
        <v>24</v>
      </c>
      <c r="H135" s="47" t="s">
        <v>18</v>
      </c>
      <c r="I135" s="47" t="s">
        <v>19</v>
      </c>
    </row>
    <row r="136" spans="1:9" x14ac:dyDescent="0.25">
      <c r="A136" s="1347" t="s">
        <v>278</v>
      </c>
      <c r="B136" s="47" t="s">
        <v>279</v>
      </c>
      <c r="C136" s="47" t="s">
        <v>243</v>
      </c>
      <c r="D136" s="47">
        <v>3280</v>
      </c>
      <c r="E136" s="47">
        <v>608</v>
      </c>
      <c r="F136" s="47" t="s">
        <v>12</v>
      </c>
      <c r="G136" s="47" t="s">
        <v>13</v>
      </c>
      <c r="H136" s="47" t="s">
        <v>18</v>
      </c>
      <c r="I136" s="47" t="s">
        <v>19</v>
      </c>
    </row>
    <row r="137" spans="1:9" x14ac:dyDescent="0.25">
      <c r="A137" s="1347" t="s">
        <v>280</v>
      </c>
      <c r="B137" s="47" t="s">
        <v>281</v>
      </c>
      <c r="C137" s="47" t="s">
        <v>243</v>
      </c>
      <c r="D137" s="47">
        <v>1300</v>
      </c>
      <c r="E137" s="47">
        <v>608</v>
      </c>
      <c r="F137" s="47" t="s">
        <v>12</v>
      </c>
      <c r="G137" s="47" t="s">
        <v>13</v>
      </c>
      <c r="H137" s="47" t="s">
        <v>18</v>
      </c>
      <c r="I137" s="47" t="s">
        <v>19</v>
      </c>
    </row>
    <row r="138" spans="1:9" x14ac:dyDescent="0.25">
      <c r="A138" s="1347" t="s">
        <v>282</v>
      </c>
      <c r="B138" s="47" t="s">
        <v>283</v>
      </c>
      <c r="C138" s="47" t="s">
        <v>243</v>
      </c>
      <c r="D138" s="47" t="s">
        <v>23</v>
      </c>
      <c r="E138" s="47">
        <v>608</v>
      </c>
      <c r="F138" s="47" t="s">
        <v>12</v>
      </c>
      <c r="G138" s="47" t="s">
        <v>13</v>
      </c>
      <c r="H138" s="47" t="s">
        <v>18</v>
      </c>
      <c r="I138" s="47" t="s">
        <v>19</v>
      </c>
    </row>
    <row r="139" spans="1:9" x14ac:dyDescent="0.25">
      <c r="A139" s="1347" t="s">
        <v>284</v>
      </c>
      <c r="B139" s="47" t="s">
        <v>285</v>
      </c>
      <c r="C139" s="47" t="s">
        <v>243</v>
      </c>
      <c r="D139" s="47">
        <v>3760</v>
      </c>
      <c r="E139" s="47">
        <v>608</v>
      </c>
      <c r="F139" s="47" t="s">
        <v>12</v>
      </c>
      <c r="G139" s="47" t="s">
        <v>13</v>
      </c>
      <c r="H139" s="47" t="s">
        <v>14</v>
      </c>
      <c r="I139" s="47" t="s">
        <v>15</v>
      </c>
    </row>
    <row r="140" spans="1:9" x14ac:dyDescent="0.25">
      <c r="A140" s="1347" t="s">
        <v>286</v>
      </c>
      <c r="B140" s="47" t="s">
        <v>287</v>
      </c>
      <c r="C140" s="47" t="s">
        <v>288</v>
      </c>
      <c r="D140" s="47">
        <v>2580</v>
      </c>
      <c r="E140" s="47">
        <v>610</v>
      </c>
      <c r="F140" s="47" t="s">
        <v>12</v>
      </c>
      <c r="G140" s="47" t="s">
        <v>13</v>
      </c>
      <c r="H140" s="47" t="s">
        <v>18</v>
      </c>
      <c r="I140" s="47" t="s">
        <v>19</v>
      </c>
    </row>
    <row r="141" spans="1:9" x14ac:dyDescent="0.25">
      <c r="A141" s="1347" t="s">
        <v>289</v>
      </c>
      <c r="B141" s="47" t="s">
        <v>290</v>
      </c>
      <c r="C141" s="47" t="s">
        <v>288</v>
      </c>
      <c r="D141" s="47">
        <v>2600</v>
      </c>
      <c r="E141" s="47">
        <v>610</v>
      </c>
      <c r="F141" s="47" t="s">
        <v>12</v>
      </c>
      <c r="G141" s="47" t="s">
        <v>24</v>
      </c>
      <c r="H141" s="47" t="s">
        <v>18</v>
      </c>
      <c r="I141" s="47" t="s">
        <v>19</v>
      </c>
    </row>
    <row r="142" spans="1:9" x14ac:dyDescent="0.25">
      <c r="A142" s="1347" t="s">
        <v>291</v>
      </c>
      <c r="B142" s="47" t="s">
        <v>292</v>
      </c>
      <c r="C142" s="47" t="s">
        <v>288</v>
      </c>
      <c r="D142" s="47">
        <v>1780</v>
      </c>
      <c r="E142" s="47">
        <v>610</v>
      </c>
      <c r="F142" s="47" t="s">
        <v>12</v>
      </c>
      <c r="G142" s="47" t="s">
        <v>13</v>
      </c>
      <c r="H142" s="47" t="s">
        <v>18</v>
      </c>
      <c r="I142" s="47" t="s">
        <v>19</v>
      </c>
    </row>
    <row r="143" spans="1:9" x14ac:dyDescent="0.25">
      <c r="A143" s="1347" t="s">
        <v>293</v>
      </c>
      <c r="B143" s="47" t="s">
        <v>294</v>
      </c>
      <c r="C143" s="47" t="s">
        <v>288</v>
      </c>
      <c r="D143" s="47">
        <v>2620</v>
      </c>
      <c r="E143" s="47">
        <v>610</v>
      </c>
      <c r="F143" s="47" t="s">
        <v>12</v>
      </c>
      <c r="G143" s="47" t="s">
        <v>24</v>
      </c>
      <c r="H143" s="47" t="s">
        <v>18</v>
      </c>
      <c r="I143" s="47" t="s">
        <v>19</v>
      </c>
    </row>
    <row r="144" spans="1:9" x14ac:dyDescent="0.25">
      <c r="A144" s="1347" t="s">
        <v>295</v>
      </c>
      <c r="B144" s="47" t="s">
        <v>296</v>
      </c>
      <c r="C144" s="47" t="s">
        <v>288</v>
      </c>
      <c r="D144" s="47">
        <v>2630</v>
      </c>
      <c r="E144" s="47">
        <v>610</v>
      </c>
      <c r="F144" s="47" t="s">
        <v>12</v>
      </c>
      <c r="G144" s="47" t="s">
        <v>24</v>
      </c>
      <c r="H144" s="47" t="s">
        <v>18</v>
      </c>
      <c r="I144" s="47" t="s">
        <v>19</v>
      </c>
    </row>
    <row r="145" spans="1:9" x14ac:dyDescent="0.25">
      <c r="A145" s="1347" t="s">
        <v>297</v>
      </c>
      <c r="B145" s="47" t="s">
        <v>298</v>
      </c>
      <c r="C145" s="47" t="s">
        <v>288</v>
      </c>
      <c r="D145" s="47">
        <v>2640</v>
      </c>
      <c r="E145" s="47">
        <v>610</v>
      </c>
      <c r="F145" s="47" t="s">
        <v>12</v>
      </c>
      <c r="G145" s="47" t="s">
        <v>13</v>
      </c>
      <c r="H145" s="47" t="s">
        <v>14</v>
      </c>
      <c r="I145" s="47" t="s">
        <v>15</v>
      </c>
    </row>
    <row r="146" spans="1:9" x14ac:dyDescent="0.25">
      <c r="A146" s="1347" t="s">
        <v>299</v>
      </c>
      <c r="B146" s="47" t="s">
        <v>300</v>
      </c>
      <c r="C146" s="47" t="s">
        <v>288</v>
      </c>
      <c r="D146" s="47">
        <v>2650</v>
      </c>
      <c r="E146" s="47">
        <v>610</v>
      </c>
      <c r="F146" s="47" t="s">
        <v>12</v>
      </c>
      <c r="G146" s="47" t="s">
        <v>13</v>
      </c>
      <c r="H146" s="47" t="s">
        <v>18</v>
      </c>
      <c r="I146" s="47" t="s">
        <v>19</v>
      </c>
    </row>
    <row r="147" spans="1:9" x14ac:dyDescent="0.25">
      <c r="A147" s="1347" t="s">
        <v>301</v>
      </c>
      <c r="B147" s="47" t="s">
        <v>302</v>
      </c>
      <c r="C147" s="47" t="s">
        <v>288</v>
      </c>
      <c r="D147" s="47">
        <v>2700</v>
      </c>
      <c r="E147" s="47">
        <v>610</v>
      </c>
      <c r="F147" s="47" t="s">
        <v>12</v>
      </c>
      <c r="G147" s="47" t="s">
        <v>13</v>
      </c>
      <c r="H147" s="47" t="s">
        <v>18</v>
      </c>
      <c r="I147" s="47" t="s">
        <v>19</v>
      </c>
    </row>
    <row r="148" spans="1:9" x14ac:dyDescent="0.25">
      <c r="A148" s="1347" t="s">
        <v>303</v>
      </c>
      <c r="B148" s="47" t="s">
        <v>304</v>
      </c>
      <c r="C148" s="47" t="s">
        <v>288</v>
      </c>
      <c r="D148" s="47">
        <v>2710</v>
      </c>
      <c r="E148" s="47">
        <v>610</v>
      </c>
      <c r="F148" s="47" t="s">
        <v>12</v>
      </c>
      <c r="G148" s="47" t="s">
        <v>13</v>
      </c>
      <c r="H148" s="47" t="s">
        <v>18</v>
      </c>
      <c r="I148" s="47" t="s">
        <v>19</v>
      </c>
    </row>
    <row r="149" spans="1:9" x14ac:dyDescent="0.25">
      <c r="A149" s="1347" t="s">
        <v>305</v>
      </c>
      <c r="B149" s="47" t="s">
        <v>306</v>
      </c>
      <c r="C149" s="47" t="s">
        <v>288</v>
      </c>
      <c r="D149" s="47">
        <v>2720</v>
      </c>
      <c r="E149" s="47">
        <v>610</v>
      </c>
      <c r="F149" s="47" t="s">
        <v>12</v>
      </c>
      <c r="G149" s="47" t="s">
        <v>24</v>
      </c>
      <c r="H149" s="47" t="s">
        <v>18</v>
      </c>
      <c r="I149" s="47" t="s">
        <v>19</v>
      </c>
    </row>
    <row r="150" spans="1:9" x14ac:dyDescent="0.25">
      <c r="A150" s="1347" t="s">
        <v>307</v>
      </c>
      <c r="B150" s="47" t="s">
        <v>308</v>
      </c>
      <c r="C150" s="47" t="s">
        <v>288</v>
      </c>
      <c r="D150" s="47">
        <v>4000</v>
      </c>
      <c r="E150" s="47">
        <v>610</v>
      </c>
      <c r="F150" s="47" t="s">
        <v>12</v>
      </c>
      <c r="G150" s="47" t="s">
        <v>13</v>
      </c>
      <c r="H150" s="47" t="s">
        <v>18</v>
      </c>
      <c r="I150" s="47" t="s">
        <v>19</v>
      </c>
    </row>
    <row r="151" spans="1:9" x14ac:dyDescent="0.25">
      <c r="A151" s="1347" t="s">
        <v>309</v>
      </c>
      <c r="B151" s="47" t="s">
        <v>310</v>
      </c>
      <c r="C151" s="47" t="s">
        <v>288</v>
      </c>
      <c r="D151" s="47">
        <v>1030</v>
      </c>
      <c r="E151" s="47">
        <v>610</v>
      </c>
      <c r="F151" s="47" t="s">
        <v>12</v>
      </c>
      <c r="G151" s="47" t="s">
        <v>13</v>
      </c>
      <c r="H151" s="47" t="s">
        <v>18</v>
      </c>
      <c r="I151" s="47" t="s">
        <v>19</v>
      </c>
    </row>
    <row r="152" spans="1:9" x14ac:dyDescent="0.25">
      <c r="A152" s="1347" t="s">
        <v>311</v>
      </c>
      <c r="B152" s="47" t="s">
        <v>312</v>
      </c>
      <c r="C152" s="47" t="s">
        <v>288</v>
      </c>
      <c r="D152" s="47">
        <v>1910</v>
      </c>
      <c r="E152" s="47">
        <v>610</v>
      </c>
      <c r="F152" s="47" t="s">
        <v>12</v>
      </c>
      <c r="G152" s="47" t="s">
        <v>13</v>
      </c>
      <c r="H152" s="47" t="s">
        <v>18</v>
      </c>
      <c r="I152" s="47" t="s">
        <v>19</v>
      </c>
    </row>
    <row r="153" spans="1:9" x14ac:dyDescent="0.25">
      <c r="A153" s="1347" t="s">
        <v>313</v>
      </c>
      <c r="B153" s="47" t="s">
        <v>314</v>
      </c>
      <c r="C153" s="47" t="s">
        <v>288</v>
      </c>
      <c r="D153" s="47">
        <v>1420</v>
      </c>
      <c r="E153" s="47">
        <v>610</v>
      </c>
      <c r="F153" s="47" t="s">
        <v>12</v>
      </c>
      <c r="G153" s="47" t="s">
        <v>13</v>
      </c>
      <c r="H153" s="47" t="s">
        <v>14</v>
      </c>
      <c r="I153" s="47" t="s">
        <v>15</v>
      </c>
    </row>
    <row r="154" spans="1:9" x14ac:dyDescent="0.25">
      <c r="A154" s="1347" t="s">
        <v>315</v>
      </c>
      <c r="B154" s="47" t="s">
        <v>316</v>
      </c>
      <c r="C154" s="47" t="s">
        <v>288</v>
      </c>
      <c r="D154" s="47">
        <v>1800</v>
      </c>
      <c r="E154" s="47">
        <v>610</v>
      </c>
      <c r="F154" s="47" t="s">
        <v>12</v>
      </c>
      <c r="G154" s="47" t="s">
        <v>13</v>
      </c>
      <c r="H154" s="47" t="s">
        <v>18</v>
      </c>
      <c r="I154" s="47" t="s">
        <v>19</v>
      </c>
    </row>
    <row r="155" spans="1:9" x14ac:dyDescent="0.25">
      <c r="A155" s="1347" t="s">
        <v>317</v>
      </c>
      <c r="B155" s="47" t="s">
        <v>318</v>
      </c>
      <c r="C155" s="47" t="s">
        <v>288</v>
      </c>
      <c r="D155" s="47">
        <v>2820</v>
      </c>
      <c r="E155" s="47">
        <v>610</v>
      </c>
      <c r="F155" s="47" t="s">
        <v>12</v>
      </c>
      <c r="G155" s="47" t="s">
        <v>61</v>
      </c>
      <c r="H155" s="47" t="s">
        <v>14</v>
      </c>
      <c r="I155" s="47" t="s">
        <v>19</v>
      </c>
    </row>
    <row r="156" spans="1:9" x14ac:dyDescent="0.25">
      <c r="A156" s="1347" t="s">
        <v>319</v>
      </c>
      <c r="B156" s="47" t="s">
        <v>320</v>
      </c>
      <c r="C156" s="47" t="s">
        <v>288</v>
      </c>
      <c r="D156" s="47">
        <v>2645</v>
      </c>
      <c r="E156" s="47">
        <v>610</v>
      </c>
      <c r="F156" s="47" t="s">
        <v>12</v>
      </c>
      <c r="G156" s="47" t="s">
        <v>13</v>
      </c>
      <c r="H156" s="47" t="s">
        <v>14</v>
      </c>
      <c r="I156" s="47" t="s">
        <v>15</v>
      </c>
    </row>
    <row r="157" spans="1:9" x14ac:dyDescent="0.25">
      <c r="A157" s="1347" t="s">
        <v>321</v>
      </c>
      <c r="B157" s="47" t="s">
        <v>322</v>
      </c>
      <c r="C157" s="47" t="s">
        <v>288</v>
      </c>
      <c r="D157" s="47">
        <v>3300</v>
      </c>
      <c r="E157" s="47">
        <v>610</v>
      </c>
      <c r="F157" s="47" t="s">
        <v>12</v>
      </c>
      <c r="G157" s="47" t="s">
        <v>61</v>
      </c>
      <c r="H157" s="47" t="s">
        <v>14</v>
      </c>
      <c r="I157" s="47" t="s">
        <v>15</v>
      </c>
    </row>
    <row r="158" spans="1:9" x14ac:dyDescent="0.25">
      <c r="A158" s="1347" t="s">
        <v>323</v>
      </c>
      <c r="B158" s="47" t="s">
        <v>324</v>
      </c>
      <c r="C158" s="47" t="s">
        <v>288</v>
      </c>
      <c r="D158" s="47">
        <v>3660</v>
      </c>
      <c r="E158" s="47">
        <v>610</v>
      </c>
      <c r="F158" s="47" t="s">
        <v>26</v>
      </c>
      <c r="G158" s="47" t="s">
        <v>13</v>
      </c>
      <c r="H158" s="47" t="s">
        <v>18</v>
      </c>
      <c r="I158" s="47" t="s">
        <v>19</v>
      </c>
    </row>
    <row r="159" spans="1:9" x14ac:dyDescent="0.25">
      <c r="A159" s="1347" t="s">
        <v>325</v>
      </c>
      <c r="B159" s="47" t="s">
        <v>326</v>
      </c>
      <c r="C159" s="47" t="s">
        <v>288</v>
      </c>
      <c r="D159" s="47">
        <v>3640</v>
      </c>
      <c r="E159" s="47">
        <v>610</v>
      </c>
      <c r="F159" s="47" t="s">
        <v>26</v>
      </c>
      <c r="G159" s="47" t="s">
        <v>13</v>
      </c>
      <c r="H159" s="47" t="s">
        <v>18</v>
      </c>
      <c r="I159" s="47" t="s">
        <v>19</v>
      </c>
    </row>
    <row r="160" spans="1:9" x14ac:dyDescent="0.25">
      <c r="A160" s="1347" t="s">
        <v>327</v>
      </c>
      <c r="B160" s="47" t="s">
        <v>328</v>
      </c>
      <c r="C160" s="47" t="s">
        <v>288</v>
      </c>
      <c r="D160" s="47">
        <v>4080</v>
      </c>
      <c r="E160" s="47">
        <v>610</v>
      </c>
      <c r="F160" s="47" t="s">
        <v>12</v>
      </c>
      <c r="G160" s="47" t="s">
        <v>13</v>
      </c>
      <c r="H160" s="47" t="s">
        <v>14</v>
      </c>
      <c r="I160" s="47" t="s">
        <v>15</v>
      </c>
    </row>
    <row r="161" spans="1:9" x14ac:dyDescent="0.25">
      <c r="A161" s="1347" t="s">
        <v>329</v>
      </c>
      <c r="B161" s="47" t="s">
        <v>330</v>
      </c>
      <c r="C161" s="47" t="s">
        <v>288</v>
      </c>
      <c r="D161" s="47">
        <v>3650</v>
      </c>
      <c r="E161" s="47">
        <v>610</v>
      </c>
      <c r="F161" s="47" t="s">
        <v>26</v>
      </c>
      <c r="G161" s="47" t="s">
        <v>13</v>
      </c>
      <c r="H161" s="47" t="s">
        <v>18</v>
      </c>
      <c r="I161" s="47" t="s">
        <v>19</v>
      </c>
    </row>
    <row r="162" spans="1:9" x14ac:dyDescent="0.25">
      <c r="A162" s="1347" t="s">
        <v>331</v>
      </c>
      <c r="B162" s="47" t="s">
        <v>332</v>
      </c>
      <c r="C162" s="47" t="s">
        <v>288</v>
      </c>
      <c r="D162" s="47" t="s">
        <v>23</v>
      </c>
      <c r="E162" s="47" t="s">
        <v>23</v>
      </c>
      <c r="F162" s="47" t="s">
        <v>26</v>
      </c>
      <c r="G162" s="47" t="s">
        <v>24</v>
      </c>
      <c r="H162" s="47" t="s">
        <v>14</v>
      </c>
      <c r="I162" s="47" t="s">
        <v>19</v>
      </c>
    </row>
    <row r="163" spans="1:9" x14ac:dyDescent="0.25">
      <c r="A163" s="1347" t="s">
        <v>333</v>
      </c>
      <c r="B163" s="47" t="s">
        <v>334</v>
      </c>
      <c r="C163" s="47" t="s">
        <v>288</v>
      </c>
      <c r="D163" s="47" t="s">
        <v>23</v>
      </c>
      <c r="E163" s="47" t="s">
        <v>23</v>
      </c>
      <c r="F163" s="47" t="s">
        <v>26</v>
      </c>
      <c r="G163" s="47" t="s">
        <v>24</v>
      </c>
      <c r="H163" s="47" t="s">
        <v>14</v>
      </c>
      <c r="I163" s="47" t="s">
        <v>19</v>
      </c>
    </row>
    <row r="164" spans="1:9" x14ac:dyDescent="0.25">
      <c r="A164" s="1347" t="s">
        <v>335</v>
      </c>
      <c r="B164" s="47" t="s">
        <v>336</v>
      </c>
      <c r="C164" s="47" t="s">
        <v>288</v>
      </c>
      <c r="D164" s="47">
        <v>3580</v>
      </c>
      <c r="E164" s="47">
        <v>610</v>
      </c>
      <c r="F164" s="47" t="s">
        <v>26</v>
      </c>
      <c r="G164" s="47" t="s">
        <v>13</v>
      </c>
      <c r="H164" s="47" t="s">
        <v>14</v>
      </c>
      <c r="I164" s="47" t="s">
        <v>19</v>
      </c>
    </row>
    <row r="165" spans="1:9" x14ac:dyDescent="0.25">
      <c r="A165" s="1347" t="s">
        <v>337</v>
      </c>
      <c r="B165" s="47" t="s">
        <v>338</v>
      </c>
      <c r="C165" s="47" t="s">
        <v>288</v>
      </c>
      <c r="D165" s="47">
        <v>1610</v>
      </c>
      <c r="E165" s="47">
        <v>610</v>
      </c>
      <c r="F165" s="47" t="s">
        <v>12</v>
      </c>
      <c r="G165" s="47" t="s">
        <v>13</v>
      </c>
      <c r="H165" s="47" t="s">
        <v>14</v>
      </c>
      <c r="I165" s="47" t="s">
        <v>19</v>
      </c>
    </row>
    <row r="166" spans="1:9" x14ac:dyDescent="0.25">
      <c r="A166" s="1347" t="s">
        <v>339</v>
      </c>
      <c r="B166" s="47" t="s">
        <v>340</v>
      </c>
      <c r="C166" s="47" t="s">
        <v>288</v>
      </c>
      <c r="D166" s="47">
        <v>3920</v>
      </c>
      <c r="E166" s="47">
        <v>610</v>
      </c>
      <c r="F166" s="47" t="s">
        <v>12</v>
      </c>
      <c r="G166" s="47" t="s">
        <v>13</v>
      </c>
      <c r="H166" s="47" t="s">
        <v>14</v>
      </c>
      <c r="I166" s="47" t="s">
        <v>15</v>
      </c>
    </row>
    <row r="167" spans="1:9" x14ac:dyDescent="0.25">
      <c r="A167" s="1347" t="s">
        <v>341</v>
      </c>
      <c r="B167" s="47" t="s">
        <v>342</v>
      </c>
      <c r="C167" s="47" t="s">
        <v>343</v>
      </c>
      <c r="D167" s="47">
        <v>3050</v>
      </c>
      <c r="E167" s="47">
        <v>609</v>
      </c>
      <c r="F167" s="47" t="s">
        <v>12</v>
      </c>
      <c r="G167" s="47" t="s">
        <v>13</v>
      </c>
      <c r="H167" s="47" t="s">
        <v>14</v>
      </c>
      <c r="I167" s="47" t="s">
        <v>15</v>
      </c>
    </row>
    <row r="168" spans="1:9" x14ac:dyDescent="0.25">
      <c r="A168" s="1347" t="s">
        <v>344</v>
      </c>
      <c r="B168" s="47" t="s">
        <v>345</v>
      </c>
      <c r="C168" s="47" t="s">
        <v>343</v>
      </c>
      <c r="D168" s="47">
        <v>2910</v>
      </c>
      <c r="E168" s="47">
        <v>609</v>
      </c>
      <c r="F168" s="47" t="s">
        <v>12</v>
      </c>
      <c r="G168" s="47" t="s">
        <v>13</v>
      </c>
      <c r="H168" s="47" t="s">
        <v>18</v>
      </c>
      <c r="I168" s="47" t="s">
        <v>19</v>
      </c>
    </row>
    <row r="169" spans="1:9" x14ac:dyDescent="0.25">
      <c r="A169" s="1347" t="s">
        <v>346</v>
      </c>
      <c r="B169" s="47" t="s">
        <v>347</v>
      </c>
      <c r="C169" s="47" t="s">
        <v>343</v>
      </c>
      <c r="D169" s="47">
        <v>1810</v>
      </c>
      <c r="E169" s="47">
        <v>609</v>
      </c>
      <c r="F169" s="47" t="s">
        <v>26</v>
      </c>
      <c r="G169" s="47" t="s">
        <v>13</v>
      </c>
      <c r="H169" s="47" t="s">
        <v>14</v>
      </c>
      <c r="I169" s="47" t="s">
        <v>19</v>
      </c>
    </row>
    <row r="170" spans="1:9" x14ac:dyDescent="0.25">
      <c r="A170" s="1347" t="s">
        <v>348</v>
      </c>
      <c r="B170" s="47" t="s">
        <v>349</v>
      </c>
      <c r="C170" s="47" t="s">
        <v>343</v>
      </c>
      <c r="D170" s="47">
        <v>3175</v>
      </c>
      <c r="E170" s="47">
        <v>609</v>
      </c>
      <c r="F170" s="47" t="s">
        <v>12</v>
      </c>
      <c r="G170" s="47" t="s">
        <v>13</v>
      </c>
      <c r="H170" s="47" t="s">
        <v>18</v>
      </c>
      <c r="I170" s="47" t="s">
        <v>19</v>
      </c>
    </row>
    <row r="171" spans="1:9" x14ac:dyDescent="0.25">
      <c r="A171" s="1347" t="s">
        <v>350</v>
      </c>
      <c r="B171" s="47" t="s">
        <v>351</v>
      </c>
      <c r="C171" s="47" t="s">
        <v>343</v>
      </c>
      <c r="D171" s="47">
        <v>2670</v>
      </c>
      <c r="E171" s="47">
        <v>609</v>
      </c>
      <c r="F171" s="47" t="s">
        <v>12</v>
      </c>
      <c r="G171" s="47" t="s">
        <v>13</v>
      </c>
      <c r="H171" s="47" t="s">
        <v>18</v>
      </c>
      <c r="I171" s="47" t="s">
        <v>19</v>
      </c>
    </row>
    <row r="172" spans="1:9" x14ac:dyDescent="0.25">
      <c r="A172" s="1347" t="s">
        <v>352</v>
      </c>
      <c r="B172" s="47" t="s">
        <v>353</v>
      </c>
      <c r="C172" s="47" t="s">
        <v>343</v>
      </c>
      <c r="D172" s="47">
        <v>2740</v>
      </c>
      <c r="E172" s="47">
        <v>609</v>
      </c>
      <c r="F172" s="47" t="s">
        <v>12</v>
      </c>
      <c r="G172" s="47" t="s">
        <v>13</v>
      </c>
      <c r="H172" s="47" t="s">
        <v>18</v>
      </c>
      <c r="I172" s="47" t="s">
        <v>19</v>
      </c>
    </row>
    <row r="173" spans="1:9" x14ac:dyDescent="0.25">
      <c r="A173" s="1347" t="s">
        <v>354</v>
      </c>
      <c r="B173" s="47" t="s">
        <v>355</v>
      </c>
      <c r="C173" s="47" t="s">
        <v>343</v>
      </c>
      <c r="D173" s="47">
        <v>2760</v>
      </c>
      <c r="E173" s="47">
        <v>609</v>
      </c>
      <c r="F173" s="47" t="s">
        <v>12</v>
      </c>
      <c r="G173" s="47" t="s">
        <v>13</v>
      </c>
      <c r="H173" s="47" t="s">
        <v>18</v>
      </c>
      <c r="I173" s="47" t="s">
        <v>19</v>
      </c>
    </row>
    <row r="174" spans="1:9" x14ac:dyDescent="0.25">
      <c r="A174" s="1347" t="s">
        <v>356</v>
      </c>
      <c r="B174" s="47" t="s">
        <v>357</v>
      </c>
      <c r="C174" s="47" t="s">
        <v>343</v>
      </c>
      <c r="D174" s="47" t="s">
        <v>23</v>
      </c>
      <c r="E174" s="47">
        <v>609</v>
      </c>
      <c r="F174" s="47" t="s">
        <v>12</v>
      </c>
      <c r="G174" s="47" t="s">
        <v>24</v>
      </c>
      <c r="H174" s="47" t="s">
        <v>18</v>
      </c>
      <c r="I174" s="47" t="s">
        <v>19</v>
      </c>
    </row>
    <row r="175" spans="1:9" x14ac:dyDescent="0.25">
      <c r="A175" s="1347" t="s">
        <v>358</v>
      </c>
      <c r="B175" s="47" t="s">
        <v>359</v>
      </c>
      <c r="C175" s="47" t="s">
        <v>343</v>
      </c>
      <c r="D175" s="47">
        <v>2030</v>
      </c>
      <c r="E175" s="47">
        <v>609</v>
      </c>
      <c r="F175" s="47" t="s">
        <v>12</v>
      </c>
      <c r="G175" s="47" t="s">
        <v>13</v>
      </c>
      <c r="H175" s="47" t="s">
        <v>18</v>
      </c>
      <c r="I175" s="47" t="s">
        <v>19</v>
      </c>
    </row>
    <row r="176" spans="1:9" x14ac:dyDescent="0.25">
      <c r="A176" s="1347" t="s">
        <v>360</v>
      </c>
      <c r="B176" s="47" t="s">
        <v>361</v>
      </c>
      <c r="C176" s="47" t="s">
        <v>343</v>
      </c>
      <c r="D176" s="47">
        <v>2040</v>
      </c>
      <c r="E176" s="47">
        <v>609</v>
      </c>
      <c r="F176" s="47" t="s">
        <v>12</v>
      </c>
      <c r="G176" s="47" t="s">
        <v>13</v>
      </c>
      <c r="H176" s="47" t="s">
        <v>18</v>
      </c>
      <c r="I176" s="47" t="s">
        <v>19</v>
      </c>
    </row>
    <row r="177" spans="1:9" x14ac:dyDescent="0.25">
      <c r="A177" s="1347" t="s">
        <v>362</v>
      </c>
      <c r="B177" s="47" t="s">
        <v>363</v>
      </c>
      <c r="C177" s="47" t="s">
        <v>343</v>
      </c>
      <c r="D177" s="47">
        <v>2970</v>
      </c>
      <c r="E177" s="47">
        <v>609</v>
      </c>
      <c r="F177" s="47" t="s">
        <v>12</v>
      </c>
      <c r="G177" s="47" t="s">
        <v>13</v>
      </c>
      <c r="H177" s="47" t="s">
        <v>14</v>
      </c>
      <c r="I177" s="47" t="s">
        <v>19</v>
      </c>
    </row>
    <row r="178" spans="1:9" x14ac:dyDescent="0.25">
      <c r="A178" s="1347" t="s">
        <v>364</v>
      </c>
      <c r="B178" s="47" t="s">
        <v>365</v>
      </c>
      <c r="C178" s="47" t="s">
        <v>343</v>
      </c>
      <c r="D178" s="47" t="s">
        <v>23</v>
      </c>
      <c r="E178" s="47">
        <v>609</v>
      </c>
      <c r="F178" s="47" t="s">
        <v>12</v>
      </c>
      <c r="G178" s="47" t="s">
        <v>24</v>
      </c>
      <c r="H178" s="47" t="s">
        <v>18</v>
      </c>
      <c r="I178" s="47" t="s">
        <v>19</v>
      </c>
    </row>
    <row r="179" spans="1:9" x14ac:dyDescent="0.25">
      <c r="A179" s="1347" t="s">
        <v>366</v>
      </c>
      <c r="B179" s="47" t="s">
        <v>367</v>
      </c>
      <c r="C179" s="47" t="s">
        <v>343</v>
      </c>
      <c r="D179" s="47" t="s">
        <v>23</v>
      </c>
      <c r="E179" s="47">
        <v>609</v>
      </c>
      <c r="F179" s="47" t="s">
        <v>12</v>
      </c>
      <c r="G179" s="47" t="s">
        <v>13</v>
      </c>
      <c r="H179" s="47" t="s">
        <v>18</v>
      </c>
      <c r="I179" s="47" t="s">
        <v>19</v>
      </c>
    </row>
    <row r="180" spans="1:9" x14ac:dyDescent="0.25">
      <c r="A180" s="1347" t="s">
        <v>368</v>
      </c>
      <c r="B180" s="47" t="s">
        <v>369</v>
      </c>
      <c r="C180" s="47" t="s">
        <v>343</v>
      </c>
      <c r="D180" s="47">
        <v>3620</v>
      </c>
      <c r="E180" s="47">
        <v>605</v>
      </c>
      <c r="F180" s="47" t="s">
        <v>12</v>
      </c>
      <c r="G180" s="47" t="s">
        <v>13</v>
      </c>
      <c r="H180" s="47" t="s">
        <v>18</v>
      </c>
      <c r="I180" s="47" t="s">
        <v>19</v>
      </c>
    </row>
    <row r="181" spans="1:9" x14ac:dyDescent="0.25">
      <c r="A181" s="1347" t="s">
        <v>370</v>
      </c>
      <c r="B181" s="47" t="s">
        <v>371</v>
      </c>
      <c r="C181" s="47" t="s">
        <v>343</v>
      </c>
      <c r="D181" s="47">
        <v>3720</v>
      </c>
      <c r="E181" s="47">
        <v>609</v>
      </c>
      <c r="F181" s="47" t="s">
        <v>12</v>
      </c>
      <c r="G181" s="47" t="s">
        <v>13</v>
      </c>
      <c r="H181" s="47" t="s">
        <v>18</v>
      </c>
      <c r="I181" s="47" t="s">
        <v>19</v>
      </c>
    </row>
    <row r="182" spans="1:9" x14ac:dyDescent="0.25">
      <c r="A182" s="1347" t="s">
        <v>372</v>
      </c>
      <c r="B182" s="47" t="s">
        <v>373</v>
      </c>
      <c r="C182" s="47" t="s">
        <v>343</v>
      </c>
      <c r="D182" s="47">
        <v>1120</v>
      </c>
      <c r="E182" s="47">
        <v>609</v>
      </c>
      <c r="F182" s="47" t="s">
        <v>12</v>
      </c>
      <c r="G182" s="47" t="s">
        <v>13</v>
      </c>
      <c r="H182" s="47" t="s">
        <v>18</v>
      </c>
      <c r="I182" s="47" t="s">
        <v>19</v>
      </c>
    </row>
    <row r="183" spans="1:9" x14ac:dyDescent="0.25">
      <c r="A183" s="1347" t="s">
        <v>374</v>
      </c>
      <c r="B183" s="47" t="s">
        <v>375</v>
      </c>
      <c r="C183" s="47" t="s">
        <v>343</v>
      </c>
      <c r="D183" s="47">
        <v>3630</v>
      </c>
      <c r="E183" s="47">
        <v>606</v>
      </c>
      <c r="F183" s="47" t="s">
        <v>12</v>
      </c>
      <c r="G183" s="47" t="s">
        <v>13</v>
      </c>
      <c r="H183" s="47" t="s">
        <v>18</v>
      </c>
      <c r="I183" s="47" t="s">
        <v>19</v>
      </c>
    </row>
    <row r="184" spans="1:9" x14ac:dyDescent="0.25">
      <c r="A184" s="1347" t="s">
        <v>376</v>
      </c>
      <c r="B184" s="47" t="s">
        <v>377</v>
      </c>
      <c r="C184" s="47" t="s">
        <v>378</v>
      </c>
      <c r="D184" s="47">
        <v>3780</v>
      </c>
      <c r="E184" s="47">
        <v>603</v>
      </c>
      <c r="F184" s="47" t="s">
        <v>26</v>
      </c>
      <c r="G184" s="47" t="s">
        <v>61</v>
      </c>
      <c r="H184" s="47" t="s">
        <v>14</v>
      </c>
      <c r="I184" s="47" t="s">
        <v>19</v>
      </c>
    </row>
    <row r="185" spans="1:9" x14ac:dyDescent="0.25">
      <c r="A185" s="1347" t="s">
        <v>379</v>
      </c>
      <c r="B185" s="47" t="s">
        <v>380</v>
      </c>
      <c r="C185" s="47" t="s">
        <v>378</v>
      </c>
      <c r="D185" s="47">
        <v>3770</v>
      </c>
      <c r="E185" s="47">
        <v>603</v>
      </c>
      <c r="F185" s="47" t="s">
        <v>26</v>
      </c>
      <c r="G185" s="47" t="s">
        <v>61</v>
      </c>
      <c r="H185" s="47" t="s">
        <v>14</v>
      </c>
      <c r="I185" s="47" t="s">
        <v>19</v>
      </c>
    </row>
    <row r="186" spans="1:9" x14ac:dyDescent="0.25">
      <c r="A186" s="1347" t="s">
        <v>381</v>
      </c>
      <c r="B186" s="47" t="s">
        <v>382</v>
      </c>
      <c r="C186" s="47" t="s">
        <v>378</v>
      </c>
      <c r="D186" s="47">
        <v>3800</v>
      </c>
      <c r="E186" s="47">
        <v>603</v>
      </c>
      <c r="F186" s="47" t="s">
        <v>26</v>
      </c>
      <c r="G186" s="47" t="s">
        <v>61</v>
      </c>
      <c r="H186" s="47" t="s">
        <v>14</v>
      </c>
      <c r="I186" s="47" t="s">
        <v>19</v>
      </c>
    </row>
    <row r="187" spans="1:9" x14ac:dyDescent="0.25">
      <c r="A187" s="1347" t="s">
        <v>383</v>
      </c>
      <c r="B187" s="47" t="s">
        <v>384</v>
      </c>
      <c r="C187" s="47" t="s">
        <v>385</v>
      </c>
      <c r="D187" s="47">
        <v>3790</v>
      </c>
      <c r="E187" s="47">
        <v>603</v>
      </c>
      <c r="F187" s="47" t="s">
        <v>26</v>
      </c>
      <c r="G187" s="47" t="s">
        <v>61</v>
      </c>
      <c r="H187" s="47" t="s">
        <v>14</v>
      </c>
      <c r="I187" s="47" t="s">
        <v>19</v>
      </c>
    </row>
    <row r="188" spans="1:9" x14ac:dyDescent="0.25">
      <c r="A188" s="1347" t="s">
        <v>386</v>
      </c>
      <c r="B188" s="47" t="s">
        <v>387</v>
      </c>
      <c r="C188" s="47" t="s">
        <v>387</v>
      </c>
      <c r="D188" s="47">
        <v>4100</v>
      </c>
      <c r="E188" s="47">
        <v>605</v>
      </c>
      <c r="F188" s="47" t="s">
        <v>26</v>
      </c>
      <c r="G188" s="47" t="s">
        <v>13</v>
      </c>
      <c r="H188" s="47" t="s">
        <v>18</v>
      </c>
      <c r="I188" s="47" t="s">
        <v>19</v>
      </c>
    </row>
    <row r="189" spans="1:9" x14ac:dyDescent="0.25">
      <c r="A189" s="1347" t="s">
        <v>388</v>
      </c>
      <c r="B189" s="47" t="s">
        <v>389</v>
      </c>
      <c r="C189" s="47" t="s">
        <v>390</v>
      </c>
      <c r="D189" s="47" t="s">
        <v>391</v>
      </c>
      <c r="E189" s="47">
        <v>601</v>
      </c>
      <c r="F189" s="47" t="s">
        <v>26</v>
      </c>
      <c r="G189" s="47" t="s">
        <v>13</v>
      </c>
      <c r="H189" s="47" t="s">
        <v>18</v>
      </c>
      <c r="I189" s="47" t="s">
        <v>19</v>
      </c>
    </row>
    <row r="190" spans="1:9" x14ac:dyDescent="0.25">
      <c r="A190" s="1347" t="s">
        <v>392</v>
      </c>
      <c r="B190" s="47" t="s">
        <v>393</v>
      </c>
      <c r="C190" s="47" t="s">
        <v>390</v>
      </c>
      <c r="D190" s="47" t="s">
        <v>394</v>
      </c>
      <c r="E190" s="47">
        <v>601</v>
      </c>
      <c r="F190" s="47" t="s">
        <v>26</v>
      </c>
      <c r="G190" s="47" t="s">
        <v>13</v>
      </c>
      <c r="H190" s="47" t="s">
        <v>18</v>
      </c>
      <c r="I190" s="47" t="s">
        <v>19</v>
      </c>
    </row>
    <row r="191" spans="1:9" x14ac:dyDescent="0.25">
      <c r="A191" s="1347" t="s">
        <v>395</v>
      </c>
      <c r="B191" s="47" t="s">
        <v>396</v>
      </c>
      <c r="C191" s="47" t="s">
        <v>397</v>
      </c>
      <c r="D191" s="47" t="s">
        <v>398</v>
      </c>
      <c r="E191" s="47" t="s">
        <v>397</v>
      </c>
      <c r="F191" s="47" t="s">
        <v>399</v>
      </c>
      <c r="G191" s="47" t="s">
        <v>400</v>
      </c>
      <c r="H191" s="47" t="s">
        <v>401</v>
      </c>
      <c r="I191" s="47" t="s">
        <v>19</v>
      </c>
    </row>
    <row r="192" spans="1:9" x14ac:dyDescent="0.25">
      <c r="A192" s="47" t="s">
        <v>402</v>
      </c>
    </row>
  </sheetData>
  <sheetProtection algorithmName="SHA-512" hashValue="2ZoEKaCmfG2HYDt3w8i9uSJLu8YHHXQyfeCh9crxbgIfhHVEZpUu/0nBlnjmNeukpW9JH6yDhhlyr4GIdGog0g==" saltValue="Hu7pUULcahXiewj89L6XIQ==" spinCount="100000" sheet="1" objects="1" scenarios="1" selectLockedCells="1" selectUnlockedCells="1"/>
  <sortState xmlns:xlrd2="http://schemas.microsoft.com/office/spreadsheetml/2017/richdata2" ref="A2:F177">
    <sortCondition ref="A2:A177"/>
  </sortState>
  <conditionalFormatting sqref="A171:A182 A2:A167">
    <cfRule type="duplicateValues" dxfId="254" priority="631"/>
  </conditionalFormatting>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10">
    <pageSetUpPr fitToPage="1"/>
  </sheetPr>
  <dimension ref="A1:AM45"/>
  <sheetViews>
    <sheetView showGridLines="0" zoomScaleNormal="100" workbookViewId="0"/>
  </sheetViews>
  <sheetFormatPr baseColWidth="10" defaultColWidth="11.42578125" defaultRowHeight="15" x14ac:dyDescent="0.25"/>
  <cols>
    <col min="1" max="1" width="16.7109375" style="169" customWidth="1"/>
    <col min="2" max="2" width="12.42578125" style="169" customWidth="1"/>
    <col min="3" max="3" width="11.42578125" style="169"/>
    <col min="4" max="4" width="15" style="169" customWidth="1"/>
    <col min="5" max="5" width="14.5703125" style="169" customWidth="1"/>
    <col min="6" max="6" width="18.5703125" style="169" customWidth="1"/>
    <col min="7" max="12" width="14" style="169" customWidth="1"/>
    <col min="13" max="13" width="16.28515625" style="169" customWidth="1"/>
    <col min="14" max="18" width="14" style="169" customWidth="1"/>
    <col min="19" max="21" width="11.42578125" style="169"/>
    <col min="22" max="22" width="16.28515625" style="169" customWidth="1"/>
    <col min="23" max="30" width="11.42578125" style="169"/>
    <col min="31" max="31" width="14.28515625" style="169" customWidth="1"/>
    <col min="32" max="38" width="11.42578125" style="169"/>
    <col min="39" max="39" width="20.42578125" style="169" bestFit="1" customWidth="1"/>
    <col min="40" max="16384" width="11.42578125" style="169"/>
  </cols>
  <sheetData>
    <row r="1" spans="1:39" ht="19.5" thickBot="1" x14ac:dyDescent="0.35">
      <c r="A1" s="181" t="s">
        <v>1270</v>
      </c>
      <c r="B1" s="183"/>
      <c r="C1" s="182"/>
      <c r="D1" s="182"/>
      <c r="E1" s="182"/>
      <c r="F1" s="182"/>
      <c r="G1" s="182"/>
      <c r="H1" s="182"/>
      <c r="I1" s="182"/>
      <c r="J1" s="183"/>
      <c r="K1" s="183"/>
      <c r="Q1" s="359"/>
      <c r="R1" s="359"/>
    </row>
    <row r="2" spans="1:39" ht="18.75" x14ac:dyDescent="0.3">
      <c r="A2" s="984" t="s">
        <v>1244</v>
      </c>
      <c r="B2" s="2748" t="s">
        <v>526</v>
      </c>
      <c r="C2" s="2749"/>
      <c r="D2" s="2749"/>
      <c r="E2" s="2749"/>
      <c r="F2" s="2749"/>
      <c r="G2" s="2749"/>
      <c r="H2" s="2749"/>
      <c r="I2" s="2749"/>
      <c r="J2" s="2749"/>
      <c r="K2" s="2749"/>
      <c r="L2" s="2749"/>
      <c r="M2" s="2749"/>
      <c r="N2" s="2749"/>
      <c r="O2" s="2749"/>
      <c r="P2" s="2749"/>
      <c r="Q2" s="2749"/>
      <c r="R2" s="2750"/>
      <c r="AE2" s="990"/>
      <c r="AF2" s="2764"/>
      <c r="AG2" s="2764"/>
      <c r="AH2" s="2764"/>
      <c r="AI2" s="2764"/>
      <c r="AJ2" s="2764"/>
      <c r="AK2" s="2764"/>
      <c r="AL2" s="2764"/>
      <c r="AM2" s="2764"/>
    </row>
    <row r="3" spans="1:39" ht="15.75" thickBot="1" x14ac:dyDescent="0.3">
      <c r="A3" s="985" t="s">
        <v>1245</v>
      </c>
      <c r="B3" s="2751" t="s">
        <v>1246</v>
      </c>
      <c r="C3" s="2752"/>
      <c r="D3" s="2752"/>
      <c r="E3" s="2752"/>
      <c r="F3" s="2752"/>
      <c r="G3" s="2752"/>
      <c r="H3" s="2752"/>
      <c r="I3" s="2752"/>
      <c r="J3" s="2752"/>
      <c r="K3" s="2752"/>
      <c r="L3" s="2752"/>
      <c r="M3" s="2752"/>
      <c r="N3" s="2752"/>
      <c r="O3" s="2752"/>
      <c r="P3" s="2752"/>
      <c r="Q3" s="2752"/>
      <c r="R3" s="2753"/>
      <c r="AE3" s="879"/>
      <c r="AF3" s="2762"/>
      <c r="AG3" s="2762"/>
      <c r="AH3" s="2762"/>
      <c r="AI3" s="2762"/>
      <c r="AJ3" s="2762"/>
      <c r="AK3" s="2762"/>
      <c r="AL3" s="2762"/>
      <c r="AM3" s="2762"/>
    </row>
    <row r="4" spans="1:39" x14ac:dyDescent="0.25">
      <c r="A4" s="986" t="s">
        <v>1247</v>
      </c>
      <c r="B4" s="2754" t="str">
        <f>Avstemmingsoversikt!A5</f>
        <v>XX - MAL - XXX/XXXX</v>
      </c>
      <c r="C4" s="2755"/>
      <c r="D4" s="2755"/>
      <c r="E4" s="2755"/>
      <c r="F4" s="2755"/>
      <c r="G4" s="2755"/>
      <c r="H4" s="2755"/>
      <c r="I4" s="2755"/>
      <c r="J4" s="2755"/>
      <c r="K4" s="2755"/>
      <c r="L4" s="2755"/>
      <c r="M4" s="2755"/>
      <c r="N4" s="2755"/>
      <c r="O4" s="2755"/>
      <c r="P4" s="2755"/>
      <c r="Q4" s="977" t="s">
        <v>481</v>
      </c>
      <c r="R4" s="1007">
        <f>IF(Avstemmingsoversikt!P3= " "," ",Avstemmingsoversikt!P3)</f>
        <v>2024</v>
      </c>
      <c r="AE4" s="879"/>
      <c r="AF4" s="2763"/>
      <c r="AG4" s="2763"/>
      <c r="AH4" s="2763"/>
      <c r="AI4" s="2763"/>
      <c r="AJ4" s="2763"/>
      <c r="AK4" s="2763"/>
      <c r="AL4" s="991"/>
      <c r="AM4" s="879"/>
    </row>
    <row r="5" spans="1:39" ht="18.75" customHeight="1" thickBot="1" x14ac:dyDescent="0.3">
      <c r="A5" s="987" t="s">
        <v>1271</v>
      </c>
      <c r="B5" s="2756"/>
      <c r="C5" s="2757"/>
      <c r="D5" s="2757"/>
      <c r="E5" s="2757"/>
      <c r="F5" s="2757"/>
      <c r="G5" s="2757"/>
      <c r="H5" s="2757"/>
      <c r="I5" s="2757"/>
      <c r="J5" s="2757"/>
      <c r="K5" s="2757"/>
      <c r="L5" s="2757"/>
      <c r="M5" s="2757"/>
      <c r="N5" s="2757"/>
      <c r="O5" s="971" t="s">
        <v>1249</v>
      </c>
      <c r="P5" s="972"/>
      <c r="Q5" s="971" t="s">
        <v>1250</v>
      </c>
      <c r="R5" s="1001" t="str">
        <f>IF(Avstemmingsoversikt!P4= " "," ",Avstemmingsoversikt!P4)</f>
        <v>xx/2024</v>
      </c>
      <c r="AE5" s="991"/>
      <c r="AF5" s="2763"/>
      <c r="AG5" s="2763"/>
      <c r="AH5" s="2763"/>
      <c r="AI5" s="2763"/>
      <c r="AJ5" s="991"/>
      <c r="AK5" s="992"/>
      <c r="AL5" s="991"/>
      <c r="AM5" s="993"/>
    </row>
    <row r="6" spans="1:39" ht="18.75" customHeight="1" x14ac:dyDescent="0.25">
      <c r="A6" s="85"/>
      <c r="B6" s="80"/>
      <c r="C6" s="80"/>
      <c r="D6" s="80"/>
      <c r="E6" s="80"/>
      <c r="F6" s="80"/>
      <c r="G6" s="80"/>
      <c r="H6" s="85"/>
      <c r="I6" s="96"/>
      <c r="J6" s="85"/>
      <c r="K6" s="90"/>
      <c r="L6" s="286"/>
      <c r="M6" s="287"/>
      <c r="N6" s="286"/>
      <c r="O6" s="286"/>
      <c r="P6" s="286"/>
      <c r="Q6" s="286"/>
      <c r="R6" s="286"/>
    </row>
    <row r="7" spans="1:39" ht="18.75" x14ac:dyDescent="0.3">
      <c r="A7" s="2761" t="s">
        <v>1272</v>
      </c>
      <c r="B7" s="2761"/>
      <c r="C7" s="2761"/>
      <c r="D7" s="2761"/>
      <c r="E7" s="2761"/>
      <c r="F7" s="2761"/>
      <c r="G7" s="2761"/>
      <c r="H7" s="2761"/>
      <c r="I7" s="2761"/>
      <c r="J7" s="2761"/>
      <c r="K7" s="2761"/>
      <c r="L7" s="2761"/>
      <c r="M7" s="2761"/>
      <c r="N7" s="286"/>
      <c r="O7" s="286"/>
      <c r="P7" s="286"/>
      <c r="Q7" s="286"/>
      <c r="R7" s="286"/>
      <c r="AE7" s="990"/>
      <c r="AF7" s="2764"/>
      <c r="AG7" s="2764"/>
      <c r="AH7" s="2764"/>
      <c r="AI7" s="2764"/>
      <c r="AJ7" s="2764"/>
      <c r="AK7" s="2764"/>
      <c r="AL7" s="2764"/>
      <c r="AM7" s="2764"/>
    </row>
    <row r="8" spans="1:39" x14ac:dyDescent="0.25">
      <c r="A8" s="288"/>
      <c r="B8" s="279"/>
      <c r="C8" s="279"/>
      <c r="D8" s="279"/>
      <c r="E8" s="279"/>
      <c r="F8" s="279"/>
      <c r="G8" s="279"/>
      <c r="H8" s="278"/>
      <c r="I8" s="280"/>
      <c r="J8" s="278"/>
      <c r="K8" s="281"/>
      <c r="L8" s="286"/>
      <c r="M8" s="287"/>
      <c r="N8" s="286"/>
      <c r="O8" s="286"/>
      <c r="P8" s="286"/>
      <c r="Q8" s="286"/>
      <c r="R8" s="286"/>
      <c r="AE8" s="879"/>
      <c r="AF8" s="2762"/>
      <c r="AG8" s="2762"/>
      <c r="AH8" s="2762"/>
      <c r="AI8" s="2762"/>
      <c r="AJ8" s="2762"/>
      <c r="AK8" s="2762"/>
      <c r="AL8" s="2762"/>
      <c r="AM8" s="2762"/>
    </row>
    <row r="9" spans="1:39" ht="18.75" customHeight="1" thickBot="1" x14ac:dyDescent="0.3">
      <c r="A9" s="288"/>
      <c r="B9" s="279"/>
      <c r="C9" s="279"/>
      <c r="D9" s="279"/>
      <c r="E9" s="279"/>
      <c r="F9" s="279"/>
      <c r="G9" s="279"/>
      <c r="H9" s="278"/>
      <c r="I9" s="280"/>
      <c r="J9" s="278"/>
      <c r="K9" s="281"/>
      <c r="L9" s="286"/>
      <c r="M9" s="287"/>
      <c r="N9" s="286"/>
      <c r="O9" s="286"/>
      <c r="P9" s="286"/>
      <c r="Q9" s="286"/>
      <c r="R9" s="286"/>
      <c r="AE9" s="879"/>
      <c r="AF9" s="2763"/>
      <c r="AG9" s="2763"/>
      <c r="AH9" s="2763"/>
      <c r="AI9" s="2763"/>
      <c r="AJ9" s="2763"/>
      <c r="AK9" s="2763"/>
      <c r="AL9" s="991"/>
      <c r="AM9" s="879"/>
    </row>
    <row r="10" spans="1:39" ht="18.75" customHeight="1" thickBot="1" x14ac:dyDescent="0.35">
      <c r="A10" s="2758" t="s">
        <v>1252</v>
      </c>
      <c r="B10" s="2759"/>
      <c r="C10" s="2759"/>
      <c r="D10" s="2759"/>
      <c r="E10" s="2759"/>
      <c r="F10" s="2759"/>
      <c r="G10" s="2759"/>
      <c r="H10" s="2759"/>
      <c r="I10" s="2759"/>
      <c r="J10" s="2759"/>
      <c r="K10" s="2759"/>
      <c r="L10" s="2759"/>
      <c r="M10" s="2760"/>
      <c r="N10" s="279"/>
      <c r="O10" s="2708" t="s">
        <v>1253</v>
      </c>
      <c r="P10" s="2708"/>
      <c r="Q10" s="2708"/>
      <c r="R10" s="2709"/>
    </row>
    <row r="11" spans="1:39" ht="18.75" customHeight="1" thickBot="1" x14ac:dyDescent="0.3">
      <c r="A11" s="2740"/>
      <c r="B11" s="2741"/>
      <c r="C11" s="2741"/>
      <c r="D11" s="2741"/>
      <c r="E11" s="2741"/>
      <c r="F11" s="2741"/>
      <c r="G11" s="2741"/>
      <c r="H11" s="2741"/>
      <c r="I11" s="2741"/>
      <c r="J11" s="2741"/>
      <c r="K11" s="2741"/>
      <c r="L11" s="2741"/>
      <c r="M11" s="2742"/>
      <c r="N11" s="282"/>
      <c r="O11" s="2682"/>
      <c r="P11" s="2682"/>
      <c r="Q11" s="2682"/>
      <c r="R11" s="2710"/>
    </row>
    <row r="12" spans="1:39" ht="18.75" customHeight="1" thickBot="1" x14ac:dyDescent="0.3">
      <c r="A12" s="2743"/>
      <c r="B12" s="2670"/>
      <c r="C12" s="2670"/>
      <c r="D12" s="2670"/>
      <c r="E12" s="2670"/>
      <c r="F12" s="2670"/>
      <c r="G12" s="2670"/>
      <c r="H12" s="2670"/>
      <c r="I12" s="2670"/>
      <c r="J12" s="2670"/>
      <c r="K12" s="2670"/>
      <c r="L12" s="2670"/>
      <c r="M12" s="2744"/>
      <c r="N12" s="282"/>
      <c r="O12" s="2682"/>
      <c r="P12" s="2682"/>
      <c r="Q12" s="2682"/>
      <c r="R12" s="2710"/>
    </row>
    <row r="13" spans="1:39" ht="18.75" customHeight="1" thickBot="1" x14ac:dyDescent="0.3">
      <c r="A13" s="2743"/>
      <c r="B13" s="2670"/>
      <c r="C13" s="2670"/>
      <c r="D13" s="2670"/>
      <c r="E13" s="2670"/>
      <c r="F13" s="2670"/>
      <c r="G13" s="2670"/>
      <c r="H13" s="2670"/>
      <c r="I13" s="2670"/>
      <c r="J13" s="2670"/>
      <c r="K13" s="2670"/>
      <c r="L13" s="2670"/>
      <c r="M13" s="2744"/>
      <c r="N13" s="282"/>
      <c r="O13" s="2682"/>
      <c r="P13" s="2682"/>
      <c r="Q13" s="2682"/>
      <c r="R13" s="2710"/>
    </row>
    <row r="14" spans="1:39" ht="18.75" customHeight="1" thickBot="1" x14ac:dyDescent="0.3">
      <c r="A14" s="2743"/>
      <c r="B14" s="2670"/>
      <c r="C14" s="2670"/>
      <c r="D14" s="2670"/>
      <c r="E14" s="2670"/>
      <c r="F14" s="2670"/>
      <c r="G14" s="2670"/>
      <c r="H14" s="2670"/>
      <c r="I14" s="2670"/>
      <c r="J14" s="2670"/>
      <c r="K14" s="2670"/>
      <c r="L14" s="2670"/>
      <c r="M14" s="2744"/>
      <c r="N14" s="282"/>
      <c r="O14" s="2682"/>
      <c r="P14" s="2682"/>
      <c r="Q14" s="2682"/>
      <c r="R14" s="2710"/>
    </row>
    <row r="15" spans="1:39" ht="18.75" customHeight="1" thickBot="1" x14ac:dyDescent="0.3">
      <c r="A15" s="2745"/>
      <c r="B15" s="2746"/>
      <c r="C15" s="2746"/>
      <c r="D15" s="2746"/>
      <c r="E15" s="2746"/>
      <c r="F15" s="2746"/>
      <c r="G15" s="2746"/>
      <c r="H15" s="2746"/>
      <c r="I15" s="2746"/>
      <c r="J15" s="2746"/>
      <c r="K15" s="2746"/>
      <c r="L15" s="2746"/>
      <c r="M15" s="2747"/>
      <c r="N15" s="286"/>
      <c r="O15" s="2711"/>
      <c r="P15" s="2711"/>
      <c r="Q15" s="2711"/>
      <c r="R15" s="2712"/>
    </row>
    <row r="16" spans="1:39" ht="18.75" customHeight="1" x14ac:dyDescent="0.25">
      <c r="A16" s="862"/>
      <c r="B16" s="862"/>
      <c r="C16" s="862"/>
      <c r="D16" s="862"/>
      <c r="E16" s="862"/>
      <c r="F16" s="862"/>
      <c r="G16" s="863"/>
      <c r="H16" s="88"/>
      <c r="I16" s="88"/>
      <c r="J16" s="88"/>
      <c r="K16" s="88"/>
      <c r="L16" s="286"/>
      <c r="M16" s="287"/>
      <c r="N16" s="286"/>
      <c r="O16" s="286"/>
      <c r="P16" s="286"/>
      <c r="Q16" s="286"/>
      <c r="R16" s="286"/>
    </row>
    <row r="17" spans="1:23" ht="18.75" customHeight="1" x14ac:dyDescent="0.25">
      <c r="A17" s="85" t="s">
        <v>1254</v>
      </c>
      <c r="B17" s="51"/>
      <c r="C17" s="80"/>
      <c r="D17" s="80"/>
      <c r="E17" s="80"/>
      <c r="F17" s="80"/>
      <c r="G17" s="80"/>
      <c r="J17" s="2" t="s">
        <v>1255</v>
      </c>
      <c r="K17" s="88"/>
      <c r="L17" s="286"/>
      <c r="M17" s="287"/>
      <c r="N17" s="286"/>
      <c r="O17" s="286"/>
      <c r="P17" s="286"/>
      <c r="Q17" s="286"/>
      <c r="R17" s="286"/>
    </row>
    <row r="18" spans="1:23" ht="18.75" customHeight="1" x14ac:dyDescent="0.25">
      <c r="A18" s="813" t="s">
        <v>1273</v>
      </c>
      <c r="B18" s="813"/>
      <c r="C18" s="813"/>
      <c r="D18" s="813"/>
      <c r="E18" s="813"/>
      <c r="F18" s="813"/>
      <c r="G18" s="285"/>
      <c r="J18" s="88" t="s">
        <v>1274</v>
      </c>
      <c r="K18" s="814"/>
      <c r="L18" s="286"/>
      <c r="M18" s="287"/>
      <c r="N18" s="286"/>
      <c r="O18" s="286"/>
      <c r="P18" s="286"/>
      <c r="Q18" s="286"/>
      <c r="R18" s="286"/>
    </row>
    <row r="19" spans="1:23" x14ac:dyDescent="0.25">
      <c r="A19" s="1203"/>
      <c r="B19" s="813"/>
      <c r="C19" s="813"/>
      <c r="D19" s="813"/>
      <c r="E19" s="813"/>
      <c r="F19" s="813"/>
      <c r="G19" s="285"/>
      <c r="I19" s="88"/>
      <c r="J19" s="814"/>
      <c r="K19" s="814"/>
      <c r="L19" s="286"/>
      <c r="M19" s="287"/>
      <c r="N19" s="286"/>
      <c r="O19" s="286"/>
      <c r="P19" s="286"/>
      <c r="Q19" s="286"/>
      <c r="R19" s="286"/>
    </row>
    <row r="20" spans="1:23" x14ac:dyDescent="0.25">
      <c r="A20" s="288"/>
      <c r="B20" s="289"/>
      <c r="C20" s="289"/>
      <c r="D20" s="289"/>
      <c r="E20" s="289"/>
      <c r="F20" s="286"/>
      <c r="G20" s="286"/>
      <c r="H20" s="286"/>
      <c r="I20" s="286"/>
      <c r="J20" s="286"/>
      <c r="K20" s="286"/>
      <c r="L20" s="286"/>
      <c r="M20" s="287"/>
      <c r="N20" s="286"/>
      <c r="O20" s="286"/>
      <c r="P20" s="286"/>
      <c r="Q20" s="286"/>
      <c r="R20" s="286"/>
    </row>
    <row r="21" spans="1:23" ht="15.75" thickBot="1" x14ac:dyDescent="0.3">
      <c r="A21" s="290" t="s">
        <v>1275</v>
      </c>
      <c r="B21" s="291"/>
      <c r="C21" s="291"/>
      <c r="D21" s="291"/>
      <c r="E21" s="291"/>
      <c r="F21" s="291"/>
      <c r="G21" s="292"/>
      <c r="H21" s="291"/>
      <c r="I21" s="291"/>
      <c r="J21" s="291"/>
      <c r="K21" s="291"/>
      <c r="M21" s="184"/>
      <c r="Q21" s="292"/>
      <c r="W21" s="169" t="s">
        <v>621</v>
      </c>
    </row>
    <row r="22" spans="1:23" x14ac:dyDescent="0.25">
      <c r="A22" s="2706" t="s">
        <v>1276</v>
      </c>
      <c r="B22" s="2706"/>
      <c r="C22" s="2707" t="s">
        <v>1277</v>
      </c>
      <c r="D22" s="2707"/>
      <c r="E22" s="624" t="s">
        <v>1278</v>
      </c>
      <c r="F22" s="624" t="s">
        <v>1279</v>
      </c>
      <c r="G22" s="625" t="str">
        <f>CONCATENATE($R$4,"01")</f>
        <v>202401</v>
      </c>
      <c r="H22" s="625" t="str">
        <f>CONCATENATE($R$4,"02")</f>
        <v>202402</v>
      </c>
      <c r="I22" s="625" t="str">
        <f>CONCATENATE($R$4,"03")</f>
        <v>202403</v>
      </c>
      <c r="J22" s="625" t="str">
        <f>CONCATENATE($R$4,"04")</f>
        <v>202404</v>
      </c>
      <c r="K22" s="625" t="str">
        <f>CONCATENATE($R$4,"05")</f>
        <v>202405</v>
      </c>
      <c r="L22" s="625" t="str">
        <f>CONCATENATE($R$4,"06")</f>
        <v>202406</v>
      </c>
      <c r="M22" s="625" t="str">
        <f>CONCATENATE($R$4,"07")</f>
        <v>202407</v>
      </c>
      <c r="N22" s="625" t="str">
        <f>CONCATENATE($R$4,"08")</f>
        <v>202408</v>
      </c>
      <c r="O22" s="625" t="str">
        <f>CONCATENATE($R$4,"09")</f>
        <v>202409</v>
      </c>
      <c r="P22" s="625" t="str">
        <f>CONCATENATE($R$4,"10")</f>
        <v>202410</v>
      </c>
      <c r="Q22" s="625" t="str">
        <f>CONCATENATE($R$4,"11")</f>
        <v>202411</v>
      </c>
      <c r="R22" s="626" t="str">
        <f>CONCATENATE($R$4,"12")</f>
        <v>202412</v>
      </c>
    </row>
    <row r="23" spans="1:23" x14ac:dyDescent="0.25">
      <c r="A23" s="2716"/>
      <c r="B23" s="2716"/>
      <c r="C23" s="2717" t="s">
        <v>621</v>
      </c>
      <c r="D23" s="2717"/>
      <c r="E23" s="2715" t="s">
        <v>1280</v>
      </c>
      <c r="F23" s="1519" t="s">
        <v>1281</v>
      </c>
      <c r="G23" s="1462"/>
      <c r="H23" s="1462"/>
      <c r="I23" s="1462"/>
      <c r="J23" s="1462"/>
      <c r="K23" s="1462"/>
      <c r="L23" s="1462"/>
      <c r="M23" s="1462"/>
      <c r="N23" s="1462"/>
      <c r="O23" s="1462"/>
      <c r="P23" s="1462"/>
      <c r="Q23" s="1462"/>
      <c r="R23" s="1463"/>
    </row>
    <row r="24" spans="1:23" x14ac:dyDescent="0.25">
      <c r="A24" s="2716"/>
      <c r="B24" s="2716"/>
      <c r="C24" s="2717"/>
      <c r="D24" s="2717"/>
      <c r="E24" s="2715"/>
      <c r="F24" s="1519" t="s">
        <v>1282</v>
      </c>
      <c r="G24" s="1462"/>
      <c r="H24" s="1462"/>
      <c r="I24" s="1462"/>
      <c r="J24" s="1462"/>
      <c r="K24" s="1462"/>
      <c r="L24" s="1462"/>
      <c r="M24" s="1462"/>
      <c r="N24" s="1462"/>
      <c r="O24" s="1462"/>
      <c r="P24" s="1462"/>
      <c r="Q24" s="1462"/>
      <c r="R24" s="1463"/>
    </row>
    <row r="25" spans="1:23" x14ac:dyDescent="0.25">
      <c r="A25" s="2716"/>
      <c r="B25" s="2716"/>
      <c r="C25" s="2717"/>
      <c r="D25" s="2717"/>
      <c r="E25" s="2715" t="s">
        <v>1280</v>
      </c>
      <c r="F25" s="1519" t="s">
        <v>1260</v>
      </c>
      <c r="G25" s="1520">
        <f>+G23-G24</f>
        <v>0</v>
      </c>
      <c r="H25" s="1520">
        <f t="shared" ref="H25:R25" si="0">+H23-H24</f>
        <v>0</v>
      </c>
      <c r="I25" s="1520">
        <f t="shared" si="0"/>
        <v>0</v>
      </c>
      <c r="J25" s="1520">
        <f t="shared" si="0"/>
        <v>0</v>
      </c>
      <c r="K25" s="1520">
        <f t="shared" si="0"/>
        <v>0</v>
      </c>
      <c r="L25" s="1520">
        <f t="shared" si="0"/>
        <v>0</v>
      </c>
      <c r="M25" s="1520">
        <f t="shared" si="0"/>
        <v>0</v>
      </c>
      <c r="N25" s="1520">
        <f t="shared" si="0"/>
        <v>0</v>
      </c>
      <c r="O25" s="1520">
        <f t="shared" si="0"/>
        <v>0</v>
      </c>
      <c r="P25" s="1520">
        <f t="shared" si="0"/>
        <v>0</v>
      </c>
      <c r="Q25" s="1520">
        <f t="shared" si="0"/>
        <v>0</v>
      </c>
      <c r="R25" s="1521">
        <f t="shared" si="0"/>
        <v>0</v>
      </c>
    </row>
    <row r="26" spans="1:23" x14ac:dyDescent="0.25">
      <c r="A26" s="2716"/>
      <c r="B26" s="2716"/>
      <c r="C26" s="2717"/>
      <c r="D26" s="2717"/>
      <c r="E26" s="2715" t="s">
        <v>1283</v>
      </c>
      <c r="F26" s="1519" t="s">
        <v>1281</v>
      </c>
      <c r="G26" s="1462"/>
      <c r="H26" s="1462"/>
      <c r="I26" s="1462"/>
      <c r="J26" s="1462"/>
      <c r="K26" s="1462"/>
      <c r="L26" s="1462"/>
      <c r="M26" s="1462"/>
      <c r="N26" s="1462"/>
      <c r="O26" s="1462"/>
      <c r="P26" s="1462"/>
      <c r="Q26" s="1462"/>
      <c r="R26" s="1463"/>
    </row>
    <row r="27" spans="1:23" x14ac:dyDescent="0.25">
      <c r="A27" s="2716"/>
      <c r="B27" s="2716"/>
      <c r="C27" s="2717"/>
      <c r="D27" s="2717"/>
      <c r="E27" s="2715"/>
      <c r="F27" s="1519" t="s">
        <v>1282</v>
      </c>
      <c r="G27" s="1462"/>
      <c r="H27" s="1462"/>
      <c r="I27" s="1462"/>
      <c r="J27" s="1462"/>
      <c r="K27" s="1462"/>
      <c r="L27" s="1462"/>
      <c r="M27" s="1462"/>
      <c r="N27" s="1462"/>
      <c r="O27" s="1462"/>
      <c r="P27" s="1462"/>
      <c r="Q27" s="1462"/>
      <c r="R27" s="1463"/>
    </row>
    <row r="28" spans="1:23" ht="15.75" thickBot="1" x14ac:dyDescent="0.3">
      <c r="A28" s="2716"/>
      <c r="B28" s="2716"/>
      <c r="C28" s="2717"/>
      <c r="D28" s="2717"/>
      <c r="E28" s="2715" t="s">
        <v>1283</v>
      </c>
      <c r="F28" s="677" t="s">
        <v>1260</v>
      </c>
      <c r="G28" s="462">
        <f>+G26-G27</f>
        <v>0</v>
      </c>
      <c r="H28" s="462">
        <f t="shared" ref="H28:R28" si="1">+H26-H27</f>
        <v>0</v>
      </c>
      <c r="I28" s="462">
        <f t="shared" si="1"/>
        <v>0</v>
      </c>
      <c r="J28" s="462">
        <f t="shared" si="1"/>
        <v>0</v>
      </c>
      <c r="K28" s="462">
        <f t="shared" si="1"/>
        <v>0</v>
      </c>
      <c r="L28" s="462">
        <f t="shared" si="1"/>
        <v>0</v>
      </c>
      <c r="M28" s="462">
        <f t="shared" si="1"/>
        <v>0</v>
      </c>
      <c r="N28" s="462">
        <f t="shared" si="1"/>
        <v>0</v>
      </c>
      <c r="O28" s="462">
        <f t="shared" si="1"/>
        <v>0</v>
      </c>
      <c r="P28" s="462">
        <f t="shared" si="1"/>
        <v>0</v>
      </c>
      <c r="Q28" s="462">
        <f t="shared" si="1"/>
        <v>0</v>
      </c>
      <c r="R28" s="463">
        <f t="shared" si="1"/>
        <v>0</v>
      </c>
    </row>
    <row r="29" spans="1:23" x14ac:dyDescent="0.25">
      <c r="A29" s="284"/>
      <c r="B29" s="284"/>
      <c r="C29" s="284"/>
      <c r="D29" s="284"/>
      <c r="E29" s="284"/>
      <c r="F29" s="284"/>
      <c r="G29" s="284"/>
      <c r="H29" s="284"/>
      <c r="I29" s="284"/>
      <c r="J29" s="284"/>
      <c r="K29" s="284"/>
    </row>
    <row r="30" spans="1:23" ht="15.75" thickBot="1" x14ac:dyDescent="0.3">
      <c r="A30" s="171" t="s">
        <v>1284</v>
      </c>
    </row>
    <row r="31" spans="1:23" ht="15.75" thickBot="1" x14ac:dyDescent="0.3">
      <c r="A31" s="2719" t="s">
        <v>1285</v>
      </c>
      <c r="B31" s="2719"/>
      <c r="C31" s="2720" t="s">
        <v>1277</v>
      </c>
      <c r="D31" s="2720"/>
      <c r="E31" s="2718" t="s">
        <v>1286</v>
      </c>
      <c r="F31" s="2718"/>
      <c r="G31" s="625" t="str">
        <f>CONCATENATE($R$4,"01")</f>
        <v>202401</v>
      </c>
      <c r="H31" s="625" t="str">
        <f>CONCATENATE($R$4,"02")</f>
        <v>202402</v>
      </c>
      <c r="I31" s="625" t="str">
        <f>CONCATENATE($R$4,"03")</f>
        <v>202403</v>
      </c>
      <c r="J31" s="625" t="str">
        <f>CONCATENATE($R$4,"04")</f>
        <v>202404</v>
      </c>
      <c r="K31" s="625" t="str">
        <f>CONCATENATE($R$4,"05")</f>
        <v>202405</v>
      </c>
      <c r="L31" s="625" t="str">
        <f>CONCATENATE($R$4,"06")</f>
        <v>202406</v>
      </c>
      <c r="M31" s="625" t="str">
        <f>CONCATENATE($R$4,"07")</f>
        <v>202407</v>
      </c>
      <c r="N31" s="625" t="str">
        <f>CONCATENATE($R$4,"08")</f>
        <v>202408</v>
      </c>
      <c r="O31" s="625" t="str">
        <f>CONCATENATE($R$4,"09")</f>
        <v>202409</v>
      </c>
      <c r="P31" s="625" t="str">
        <f>CONCATENATE($R$4,"10")</f>
        <v>202410</v>
      </c>
      <c r="Q31" s="625" t="str">
        <f>CONCATENATE($R$4,"11")</f>
        <v>202411</v>
      </c>
      <c r="R31" s="626" t="str">
        <f>CONCATENATE($R$4,"12")</f>
        <v>202412</v>
      </c>
    </row>
    <row r="32" spans="1:23" ht="30" x14ac:dyDescent="0.25">
      <c r="A32" s="2719"/>
      <c r="B32" s="2719"/>
      <c r="C32" s="2720"/>
      <c r="D32" s="2720"/>
      <c r="E32" s="2718"/>
      <c r="F32" s="2718"/>
      <c r="G32" s="1522" t="s">
        <v>1287</v>
      </c>
      <c r="H32" s="1522" t="s">
        <v>1287</v>
      </c>
      <c r="I32" s="1522" t="s">
        <v>1287</v>
      </c>
      <c r="J32" s="1522" t="s">
        <v>1287</v>
      </c>
      <c r="K32" s="1522" t="s">
        <v>1287</v>
      </c>
      <c r="L32" s="1522" t="s">
        <v>1287</v>
      </c>
      <c r="M32" s="1522" t="s">
        <v>1287</v>
      </c>
      <c r="N32" s="1522" t="s">
        <v>1287</v>
      </c>
      <c r="O32" s="1522" t="s">
        <v>1287</v>
      </c>
      <c r="P32" s="1522" t="s">
        <v>1287</v>
      </c>
      <c r="Q32" s="1522" t="s">
        <v>1287</v>
      </c>
      <c r="R32" s="1523" t="s">
        <v>1287</v>
      </c>
    </row>
    <row r="33" spans="1:18" x14ac:dyDescent="0.25">
      <c r="A33" s="2723"/>
      <c r="B33" s="2723"/>
      <c r="C33" s="2725"/>
      <c r="D33" s="2725"/>
      <c r="E33" s="2721" t="s">
        <v>1288</v>
      </c>
      <c r="F33" s="2721"/>
      <c r="G33" s="2713"/>
      <c r="H33" s="2713"/>
      <c r="I33" s="2713"/>
      <c r="J33" s="2713"/>
      <c r="K33" s="2713"/>
      <c r="L33" s="2713"/>
      <c r="M33" s="2713"/>
      <c r="N33" s="2713"/>
      <c r="O33" s="2713"/>
      <c r="P33" s="2713"/>
      <c r="Q33" s="2713"/>
      <c r="R33" s="2738"/>
    </row>
    <row r="34" spans="1:18" x14ac:dyDescent="0.25">
      <c r="A34" s="2723"/>
      <c r="B34" s="2723"/>
      <c r="C34" s="2725"/>
      <c r="D34" s="2725"/>
      <c r="E34" s="2721"/>
      <c r="F34" s="2721"/>
      <c r="G34" s="2713"/>
      <c r="H34" s="2713"/>
      <c r="I34" s="2713"/>
      <c r="J34" s="2713"/>
      <c r="K34" s="2713"/>
      <c r="L34" s="2713"/>
      <c r="M34" s="2713"/>
      <c r="N34" s="2713"/>
      <c r="O34" s="2713"/>
      <c r="P34" s="2713"/>
      <c r="Q34" s="2713"/>
      <c r="R34" s="2738"/>
    </row>
    <row r="35" spans="1:18" x14ac:dyDescent="0.25">
      <c r="A35" s="2723"/>
      <c r="B35" s="2723"/>
      <c r="C35" s="2725"/>
      <c r="D35" s="2725"/>
      <c r="E35" s="2721"/>
      <c r="F35" s="2721"/>
      <c r="G35" s="2713"/>
      <c r="H35" s="2713"/>
      <c r="I35" s="2713"/>
      <c r="J35" s="2713"/>
      <c r="K35" s="2713"/>
      <c r="L35" s="2713"/>
      <c r="M35" s="2713"/>
      <c r="N35" s="2713"/>
      <c r="O35" s="2713"/>
      <c r="P35" s="2713"/>
      <c r="Q35" s="2713"/>
      <c r="R35" s="2738"/>
    </row>
    <row r="36" spans="1:18" x14ac:dyDescent="0.25">
      <c r="A36" s="2723"/>
      <c r="B36" s="2723"/>
      <c r="C36" s="2726"/>
      <c r="D36" s="2726"/>
      <c r="E36" s="2721"/>
      <c r="F36" s="2721"/>
      <c r="G36" s="2713"/>
      <c r="H36" s="2713"/>
      <c r="I36" s="2713"/>
      <c r="J36" s="2713"/>
      <c r="K36" s="2713"/>
      <c r="L36" s="2713"/>
      <c r="M36" s="2713"/>
      <c r="N36" s="2713"/>
      <c r="O36" s="2713"/>
      <c r="P36" s="2713"/>
      <c r="Q36" s="2713"/>
      <c r="R36" s="2738"/>
    </row>
    <row r="37" spans="1:18" ht="15.75" thickBot="1" x14ac:dyDescent="0.3">
      <c r="A37" s="2724"/>
      <c r="B37" s="2724"/>
      <c r="C37" s="2727"/>
      <c r="D37" s="2727"/>
      <c r="E37" s="2722"/>
      <c r="F37" s="2722"/>
      <c r="G37" s="2714"/>
      <c r="H37" s="2714"/>
      <c r="I37" s="2714"/>
      <c r="J37" s="2714"/>
      <c r="K37" s="2714"/>
      <c r="L37" s="2714"/>
      <c r="M37" s="2714"/>
      <c r="N37" s="2714"/>
      <c r="O37" s="2714"/>
      <c r="P37" s="2714"/>
      <c r="Q37" s="2714"/>
      <c r="R37" s="2739"/>
    </row>
    <row r="38" spans="1:18" x14ac:dyDescent="0.25">
      <c r="A38" s="2729"/>
      <c r="B38" s="2730"/>
      <c r="C38" s="2730"/>
      <c r="D38" s="2730"/>
      <c r="E38" s="2731"/>
      <c r="F38" s="1085" t="s">
        <v>478</v>
      </c>
      <c r="G38" s="628"/>
      <c r="H38" s="628" t="s">
        <v>621</v>
      </c>
      <c r="I38" s="628" t="s">
        <v>621</v>
      </c>
      <c r="J38" s="628" t="s">
        <v>621</v>
      </c>
      <c r="K38" s="628" t="s">
        <v>621</v>
      </c>
      <c r="L38" s="628" t="s">
        <v>621</v>
      </c>
      <c r="M38" s="628" t="s">
        <v>621</v>
      </c>
      <c r="N38" s="628" t="s">
        <v>621</v>
      </c>
      <c r="O38" s="628" t="s">
        <v>621</v>
      </c>
      <c r="P38" s="628" t="s">
        <v>621</v>
      </c>
      <c r="Q38" s="628" t="s">
        <v>621</v>
      </c>
      <c r="R38" s="629" t="s">
        <v>621</v>
      </c>
    </row>
    <row r="39" spans="1:18" x14ac:dyDescent="0.25">
      <c r="A39" s="2732"/>
      <c r="B39" s="2733"/>
      <c r="C39" s="2733"/>
      <c r="D39" s="2733"/>
      <c r="E39" s="2734"/>
      <c r="F39" s="1524" t="s">
        <v>1268</v>
      </c>
      <c r="G39" s="1465"/>
      <c r="H39" s="1465" t="s">
        <v>621</v>
      </c>
      <c r="I39" s="1465" t="s">
        <v>621</v>
      </c>
      <c r="J39" s="1465" t="s">
        <v>621</v>
      </c>
      <c r="K39" s="1465" t="s">
        <v>621</v>
      </c>
      <c r="L39" s="1465" t="s">
        <v>621</v>
      </c>
      <c r="M39" s="1465" t="s">
        <v>621</v>
      </c>
      <c r="N39" s="1465" t="s">
        <v>621</v>
      </c>
      <c r="O39" s="1465" t="s">
        <v>621</v>
      </c>
      <c r="P39" s="1465" t="s">
        <v>621</v>
      </c>
      <c r="Q39" s="1465" t="s">
        <v>621</v>
      </c>
      <c r="R39" s="1466" t="s">
        <v>621</v>
      </c>
    </row>
    <row r="40" spans="1:18" ht="15.75" thickBot="1" x14ac:dyDescent="0.3">
      <c r="A40" s="2735"/>
      <c r="B40" s="2736"/>
      <c r="C40" s="2736"/>
      <c r="D40" s="2736"/>
      <c r="E40" s="2737"/>
      <c r="F40" s="714" t="s">
        <v>1289</v>
      </c>
      <c r="G40" s="464"/>
      <c r="H40" s="464"/>
      <c r="I40" s="464"/>
      <c r="J40" s="464"/>
      <c r="K40" s="464"/>
      <c r="L40" s="464"/>
      <c r="M40" s="464"/>
      <c r="N40" s="464"/>
      <c r="O40" s="464"/>
      <c r="P40" s="464"/>
      <c r="Q40" s="464"/>
      <c r="R40" s="465"/>
    </row>
    <row r="41" spans="1:18" ht="18" customHeight="1" x14ac:dyDescent="0.25">
      <c r="A41" s="2728" t="s">
        <v>1290</v>
      </c>
      <c r="B41" s="2728"/>
      <c r="C41" s="2728"/>
      <c r="D41" s="2728"/>
      <c r="E41" s="2728"/>
      <c r="F41" s="2728"/>
      <c r="G41" s="2728"/>
      <c r="H41" s="2728"/>
      <c r="I41" s="2728"/>
      <c r="J41" s="2728"/>
      <c r="K41" s="2728"/>
      <c r="L41" s="2728"/>
      <c r="M41" s="2728"/>
      <c r="N41" s="2728"/>
      <c r="O41" s="2728"/>
      <c r="P41" s="2728"/>
      <c r="Q41" s="2728"/>
      <c r="R41" s="2728"/>
    </row>
    <row r="42" spans="1:18" s="174" customFormat="1" x14ac:dyDescent="0.25">
      <c r="A42" s="282"/>
      <c r="B42" s="282"/>
      <c r="C42" s="282"/>
      <c r="D42" s="282"/>
      <c r="E42" s="282"/>
      <c r="F42" s="282"/>
      <c r="G42" s="282"/>
      <c r="H42" s="282"/>
      <c r="I42" s="282"/>
      <c r="J42" s="282"/>
      <c r="K42" s="282"/>
      <c r="L42" s="282"/>
      <c r="M42" s="282"/>
      <c r="N42" s="282"/>
      <c r="O42" s="282"/>
      <c r="P42" s="282"/>
      <c r="Q42" s="282"/>
      <c r="R42" s="282"/>
    </row>
    <row r="43" spans="1:18" s="174" customFormat="1" x14ac:dyDescent="0.25"/>
    <row r="44" spans="1:18" s="174" customFormat="1" x14ac:dyDescent="0.25">
      <c r="A44" s="169"/>
      <c r="B44" s="169"/>
      <c r="C44" s="169"/>
      <c r="D44" s="169"/>
      <c r="E44" s="169"/>
      <c r="F44" s="169"/>
      <c r="G44" s="169"/>
      <c r="H44" s="169"/>
      <c r="I44" s="169"/>
      <c r="J44" s="169"/>
      <c r="K44" s="169"/>
      <c r="L44" s="169"/>
      <c r="M44" s="169"/>
      <c r="N44" s="169"/>
      <c r="O44" s="169"/>
      <c r="P44" s="169"/>
      <c r="Q44" s="169"/>
      <c r="R44" s="169"/>
    </row>
    <row r="45" spans="1:18" s="174" customFormat="1" x14ac:dyDescent="0.25">
      <c r="A45" s="169"/>
      <c r="B45" s="169"/>
      <c r="C45" s="169"/>
      <c r="D45" s="169"/>
      <c r="E45" s="169"/>
      <c r="F45" s="169"/>
      <c r="G45" s="169"/>
      <c r="H45" s="169"/>
      <c r="I45" s="169"/>
      <c r="J45" s="169"/>
      <c r="K45" s="169"/>
      <c r="L45" s="169"/>
      <c r="M45" s="169"/>
      <c r="N45" s="169"/>
      <c r="O45" s="169"/>
      <c r="P45" s="169"/>
      <c r="Q45" s="169"/>
      <c r="R45" s="169"/>
    </row>
  </sheetData>
  <sheetProtection formatCells="0" formatColumns="0" formatRows="0" insertColumns="0" insertRows="0" insertHyperlinks="0" deleteColumns="0" deleteRows="0" sort="0" autoFilter="0"/>
  <mergeCells count="52">
    <mergeCell ref="AF8:AM8"/>
    <mergeCell ref="AF9:AK9"/>
    <mergeCell ref="AF2:AM2"/>
    <mergeCell ref="AF3:AM3"/>
    <mergeCell ref="AF4:AK4"/>
    <mergeCell ref="AF5:AI5"/>
    <mergeCell ref="AF7:AM7"/>
    <mergeCell ref="A11:M15"/>
    <mergeCell ref="B2:R2"/>
    <mergeCell ref="B3:R3"/>
    <mergeCell ref="B4:P4"/>
    <mergeCell ref="B5:N5"/>
    <mergeCell ref="A10:M10"/>
    <mergeCell ref="A7:M7"/>
    <mergeCell ref="A41:R41"/>
    <mergeCell ref="A38:E40"/>
    <mergeCell ref="Q33:Q37"/>
    <mergeCell ref="R33:R37"/>
    <mergeCell ref="L33:L37"/>
    <mergeCell ref="M33:M37"/>
    <mergeCell ref="N33:N37"/>
    <mergeCell ref="O33:O37"/>
    <mergeCell ref="P33:P37"/>
    <mergeCell ref="A31:B32"/>
    <mergeCell ref="C31:D32"/>
    <mergeCell ref="E33:F37"/>
    <mergeCell ref="A33:B33"/>
    <mergeCell ref="A34:B34"/>
    <mergeCell ref="A36:B36"/>
    <mergeCell ref="A37:B37"/>
    <mergeCell ref="C33:D33"/>
    <mergeCell ref="C34:D34"/>
    <mergeCell ref="C36:D36"/>
    <mergeCell ref="C37:D37"/>
    <mergeCell ref="A35:B35"/>
    <mergeCell ref="C35:D35"/>
    <mergeCell ref="A22:B22"/>
    <mergeCell ref="C22:D22"/>
    <mergeCell ref="O10:R10"/>
    <mergeCell ref="O11:R15"/>
    <mergeCell ref="J33:J37"/>
    <mergeCell ref="K33:K37"/>
    <mergeCell ref="E23:E25"/>
    <mergeCell ref="E26:E28"/>
    <mergeCell ref="A23:B25"/>
    <mergeCell ref="A26:B28"/>
    <mergeCell ref="C23:D25"/>
    <mergeCell ref="C26:D28"/>
    <mergeCell ref="G33:G37"/>
    <mergeCell ref="H33:H37"/>
    <mergeCell ref="I33:I37"/>
    <mergeCell ref="E31:F32"/>
  </mergeCells>
  <conditionalFormatting sqref="G40:R40">
    <cfRule type="expression" dxfId="244" priority="16">
      <formula>G40="Alt OK"</formula>
    </cfRule>
    <cfRule type="expression" dxfId="243" priority="17">
      <formula>G40="DFØ følger opp"</formula>
    </cfRule>
    <cfRule type="expression" dxfId="242" priority="18">
      <formula>G40="Kunde følger opp"</formula>
    </cfRule>
  </conditionalFormatting>
  <hyperlinks>
    <hyperlink ref="A2" location="Avstemmingsoversikt!A1" display="Til avviksoversikt" xr:uid="{00000000-0004-0000-0500-000000000000}"/>
  </hyperlink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Avstemmingskoder" xr:uid="{00000000-0002-0000-0500-000000000000}">
          <x14:formula1>
            <xm:f>Avstemmingskoder!$A$3:$A$5</xm:f>
          </x14:formula1>
          <xm:sqref>G40:R40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CF7CE-5647-4913-82E3-D349875BAA47}">
  <sheetPr>
    <pageSetUpPr fitToPage="1"/>
  </sheetPr>
  <dimension ref="A1:R103"/>
  <sheetViews>
    <sheetView showGridLines="0" workbookViewId="0"/>
  </sheetViews>
  <sheetFormatPr baseColWidth="10" defaultColWidth="11.42578125" defaultRowHeight="15" x14ac:dyDescent="0.25"/>
  <cols>
    <col min="1" max="1" width="15.28515625" style="53" customWidth="1"/>
    <col min="2" max="2" width="11.42578125" style="53"/>
    <col min="3" max="5" width="17.85546875" style="53" customWidth="1"/>
    <col min="6" max="6" width="12" style="53" bestFit="1" customWidth="1"/>
    <col min="7" max="8" width="11.42578125" style="53"/>
    <col min="9" max="9" width="11.5703125" style="53" bestFit="1" customWidth="1"/>
    <col min="10" max="10" width="11.42578125" style="53"/>
    <col min="11" max="11" width="11.5703125" style="53" bestFit="1" customWidth="1"/>
    <col min="12" max="13" width="11.42578125" style="53"/>
    <col min="14" max="14" width="14.85546875" style="53" bestFit="1" customWidth="1"/>
    <col min="15" max="16384" width="11.42578125" style="53"/>
  </cols>
  <sheetData>
    <row r="1" spans="1:18" ht="19.5" thickBot="1" x14ac:dyDescent="0.35">
      <c r="A1" s="1305" t="s">
        <v>1291</v>
      </c>
      <c r="B1" s="79"/>
      <c r="C1" s="1450"/>
      <c r="D1" s="1450"/>
      <c r="E1" s="1450"/>
      <c r="F1" s="1450"/>
      <c r="G1" s="1450"/>
      <c r="H1" s="79"/>
      <c r="I1" s="79"/>
      <c r="J1" s="129"/>
      <c r="K1" s="129"/>
    </row>
    <row r="2" spans="1:18" ht="18.75" x14ac:dyDescent="0.3">
      <c r="A2" s="2114" t="s">
        <v>1244</v>
      </c>
      <c r="B2" s="2765" t="s">
        <v>2868</v>
      </c>
      <c r="C2" s="2766"/>
      <c r="D2" s="2766"/>
      <c r="E2" s="2766"/>
      <c r="F2" s="2766"/>
      <c r="G2" s="2766"/>
      <c r="H2" s="2766"/>
      <c r="I2" s="2766"/>
      <c r="J2" s="2766"/>
      <c r="K2" s="2766"/>
      <c r="L2" s="2766"/>
      <c r="M2" s="2767"/>
      <c r="N2" s="1305"/>
      <c r="O2" s="1305"/>
      <c r="P2" s="1305"/>
      <c r="Q2" s="1305"/>
      <c r="R2" s="1305"/>
    </row>
    <row r="3" spans="1:18" ht="15.75" thickBot="1" x14ac:dyDescent="0.3">
      <c r="A3" s="1293" t="s">
        <v>1245</v>
      </c>
      <c r="B3" s="2768" t="s">
        <v>1246</v>
      </c>
      <c r="C3" s="2769"/>
      <c r="D3" s="2769"/>
      <c r="E3" s="2769"/>
      <c r="F3" s="2769"/>
      <c r="G3" s="2769"/>
      <c r="H3" s="2769"/>
      <c r="I3" s="2769"/>
      <c r="J3" s="2769"/>
      <c r="K3" s="2769"/>
      <c r="L3" s="2769"/>
      <c r="M3" s="2770"/>
      <c r="N3" s="378"/>
      <c r="O3" s="378"/>
      <c r="P3" s="378"/>
      <c r="Q3" s="378"/>
      <c r="R3" s="378"/>
    </row>
    <row r="4" spans="1:18" x14ac:dyDescent="0.25">
      <c r="A4" s="1294" t="s">
        <v>1247</v>
      </c>
      <c r="B4" s="2771" t="str">
        <f>Avstemmingsoversikt!A5</f>
        <v>XX - MAL - XXX/XXXX</v>
      </c>
      <c r="C4" s="2772"/>
      <c r="D4" s="2772"/>
      <c r="E4" s="2772"/>
      <c r="F4" s="2772"/>
      <c r="G4" s="2772"/>
      <c r="H4" s="2772"/>
      <c r="I4" s="2772"/>
      <c r="J4" s="2772"/>
      <c r="K4" s="2773"/>
      <c r="L4" s="977" t="s">
        <v>481</v>
      </c>
      <c r="M4" s="1297">
        <f>IF(Avstemmingsoversikt!P3= " "," ",Avstemmingsoversikt!P3)</f>
        <v>2024</v>
      </c>
      <c r="N4" s="2"/>
      <c r="O4" s="2"/>
      <c r="P4" s="2"/>
      <c r="Q4" s="11"/>
      <c r="R4" s="2"/>
    </row>
    <row r="5" spans="1:18" ht="15.75" thickBot="1" x14ac:dyDescent="0.3">
      <c r="A5" s="1295" t="s">
        <v>1271</v>
      </c>
      <c r="B5" s="2774"/>
      <c r="C5" s="2775"/>
      <c r="D5" s="2775"/>
      <c r="E5" s="2775"/>
      <c r="F5" s="2775"/>
      <c r="G5" s="2775"/>
      <c r="H5" s="2775"/>
      <c r="I5" s="2776"/>
      <c r="J5" s="1206" t="s">
        <v>1249</v>
      </c>
      <c r="K5" s="1207"/>
      <c r="L5" s="1206" t="s">
        <v>1250</v>
      </c>
      <c r="M5" s="1208" t="str">
        <f>IF(Avstemmingsoversikt!P4= " "," ",Avstemmingsoversikt!P4)</f>
        <v>xx/2024</v>
      </c>
      <c r="N5" s="80"/>
      <c r="O5" s="80"/>
      <c r="P5" s="96"/>
      <c r="Q5" s="80"/>
      <c r="R5" s="151"/>
    </row>
    <row r="6" spans="1:18" ht="37.5" customHeight="1" x14ac:dyDescent="0.25">
      <c r="A6" s="2785" t="s">
        <v>1292</v>
      </c>
      <c r="B6" s="2785"/>
      <c r="C6" s="2785"/>
      <c r="D6" s="2785"/>
      <c r="E6" s="2785"/>
      <c r="F6" s="2785"/>
      <c r="G6" s="2785"/>
      <c r="H6" s="2785"/>
      <c r="I6" s="2785"/>
    </row>
    <row r="7" spans="1:18" ht="15.75" thickBot="1" x14ac:dyDescent="0.3">
      <c r="A7" s="85"/>
      <c r="B7" s="80"/>
      <c r="C7" s="80"/>
      <c r="D7" s="80"/>
      <c r="E7" s="80"/>
      <c r="F7" s="85"/>
      <c r="G7" s="96"/>
      <c r="H7" s="85"/>
      <c r="I7" s="2358"/>
    </row>
    <row r="8" spans="1:18" ht="19.5" thickBot="1" x14ac:dyDescent="0.35">
      <c r="A8" s="2758" t="s">
        <v>1252</v>
      </c>
      <c r="B8" s="2759"/>
      <c r="C8" s="2759"/>
      <c r="D8" s="2759"/>
      <c r="E8" s="2759"/>
      <c r="F8" s="2759"/>
      <c r="G8" s="2759"/>
      <c r="H8" s="2759"/>
      <c r="I8" s="2759"/>
      <c r="J8" s="2759"/>
      <c r="K8" s="2759"/>
      <c r="L8" s="2759"/>
      <c r="M8" s="2760"/>
    </row>
    <row r="9" spans="1:18" x14ac:dyDescent="0.25">
      <c r="A9" s="2740"/>
      <c r="B9" s="2741"/>
      <c r="C9" s="2741"/>
      <c r="D9" s="2741"/>
      <c r="E9" s="2741"/>
      <c r="F9" s="2741"/>
      <c r="G9" s="2741"/>
      <c r="H9" s="2741"/>
      <c r="I9" s="2741"/>
      <c r="J9" s="2741"/>
      <c r="K9" s="2741"/>
      <c r="L9" s="2741"/>
      <c r="M9" s="2742"/>
    </row>
    <row r="10" spans="1:18" x14ac:dyDescent="0.25">
      <c r="A10" s="2743"/>
      <c r="B10" s="2670"/>
      <c r="C10" s="2670"/>
      <c r="D10" s="2670"/>
      <c r="E10" s="2670"/>
      <c r="F10" s="2670"/>
      <c r="G10" s="2670"/>
      <c r="H10" s="2670"/>
      <c r="I10" s="2670"/>
      <c r="J10" s="2670"/>
      <c r="K10" s="2670"/>
      <c r="L10" s="2670"/>
      <c r="M10" s="2744"/>
    </row>
    <row r="11" spans="1:18" x14ac:dyDescent="0.25">
      <c r="A11" s="2743"/>
      <c r="B11" s="2670"/>
      <c r="C11" s="2670"/>
      <c r="D11" s="2670"/>
      <c r="E11" s="2670"/>
      <c r="F11" s="2670"/>
      <c r="G11" s="2670"/>
      <c r="H11" s="2670"/>
      <c r="I11" s="2670"/>
      <c r="J11" s="2670"/>
      <c r="K11" s="2670"/>
      <c r="L11" s="2670"/>
      <c r="M11" s="2744"/>
    </row>
    <row r="12" spans="1:18" x14ac:dyDescent="0.25">
      <c r="A12" s="2743"/>
      <c r="B12" s="2670"/>
      <c r="C12" s="2670"/>
      <c r="D12" s="2670"/>
      <c r="E12" s="2670"/>
      <c r="F12" s="2670"/>
      <c r="G12" s="2670"/>
      <c r="H12" s="2670"/>
      <c r="I12" s="2670"/>
      <c r="J12" s="2670"/>
      <c r="K12" s="2670"/>
      <c r="L12" s="2670"/>
      <c r="M12" s="2744"/>
    </row>
    <row r="13" spans="1:18" ht="15.75" thickBot="1" x14ac:dyDescent="0.3">
      <c r="A13" s="2745"/>
      <c r="B13" s="2746"/>
      <c r="C13" s="2746"/>
      <c r="D13" s="2746"/>
      <c r="E13" s="2746"/>
      <c r="F13" s="2746"/>
      <c r="G13" s="2746"/>
      <c r="H13" s="2746"/>
      <c r="I13" s="2746"/>
      <c r="J13" s="2746"/>
      <c r="K13" s="2746"/>
      <c r="L13" s="2746"/>
      <c r="M13" s="2747"/>
    </row>
    <row r="14" spans="1:18" x14ac:dyDescent="0.25">
      <c r="A14" s="85"/>
      <c r="B14" s="80"/>
      <c r="C14" s="80"/>
      <c r="D14" s="80"/>
      <c r="E14" s="80"/>
      <c r="F14" s="85"/>
      <c r="G14" s="96"/>
      <c r="H14" s="85"/>
      <c r="I14" s="2358"/>
    </row>
    <row r="15" spans="1:18" x14ac:dyDescent="0.25">
      <c r="A15" s="85" t="s">
        <v>1254</v>
      </c>
      <c r="B15" s="80"/>
      <c r="C15" s="80"/>
      <c r="D15" s="80"/>
      <c r="E15" s="80"/>
      <c r="F15" s="85"/>
      <c r="G15" s="96"/>
      <c r="H15" s="85"/>
      <c r="I15" s="2358"/>
    </row>
    <row r="16" spans="1:18" x14ac:dyDescent="0.25">
      <c r="A16" s="51" t="s">
        <v>1308</v>
      </c>
      <c r="B16" s="80"/>
      <c r="C16" s="80"/>
      <c r="D16" s="80"/>
      <c r="E16" s="80"/>
      <c r="F16" s="85"/>
      <c r="G16" s="96"/>
      <c r="H16" s="85"/>
      <c r="I16" s="2358"/>
    </row>
    <row r="17" spans="1:9" x14ac:dyDescent="0.25">
      <c r="A17" s="51" t="s">
        <v>1309</v>
      </c>
      <c r="B17" s="80"/>
      <c r="C17" s="80"/>
      <c r="D17" s="80"/>
      <c r="E17" s="80"/>
      <c r="F17" s="85"/>
      <c r="G17" s="96"/>
      <c r="H17" s="85"/>
      <c r="I17" s="2358"/>
    </row>
    <row r="18" spans="1:9" x14ac:dyDescent="0.25">
      <c r="A18" s="51" t="s">
        <v>1310</v>
      </c>
    </row>
    <row r="19" spans="1:9" ht="15.75" thickBot="1" x14ac:dyDescent="0.3">
      <c r="A19" s="51"/>
    </row>
    <row r="20" spans="1:9" x14ac:dyDescent="0.25">
      <c r="A20" s="2777" t="s">
        <v>1293</v>
      </c>
      <c r="B20" s="2778"/>
      <c r="C20" s="2779"/>
      <c r="D20" s="2780"/>
      <c r="E20" s="2781"/>
      <c r="F20" s="2782" t="s">
        <v>606</v>
      </c>
      <c r="G20" s="2778"/>
      <c r="H20" s="2783"/>
      <c r="I20" s="2784"/>
    </row>
    <row r="21" spans="1:9" x14ac:dyDescent="0.25">
      <c r="A21" s="2789"/>
      <c r="B21" s="2790"/>
      <c r="C21" s="2790"/>
      <c r="D21" s="2790"/>
      <c r="E21" s="2790"/>
      <c r="F21" s="2790"/>
      <c r="G21" s="2790"/>
      <c r="H21" s="2790"/>
      <c r="I21" s="2791"/>
    </row>
    <row r="22" spans="1:9" x14ac:dyDescent="0.25">
      <c r="A22" s="2792" t="s">
        <v>1294</v>
      </c>
      <c r="B22" s="2793"/>
      <c r="C22" s="2366" t="s">
        <v>2598</v>
      </c>
      <c r="D22" s="2794" t="s">
        <v>1295</v>
      </c>
      <c r="E22" s="2793"/>
      <c r="F22" s="2366"/>
      <c r="G22" s="2794" t="s">
        <v>1296</v>
      </c>
      <c r="H22" s="2795"/>
      <c r="I22" s="2367">
        <v>0</v>
      </c>
    </row>
    <row r="23" spans="1:9" ht="15.75" x14ac:dyDescent="0.25">
      <c r="A23" s="2796"/>
      <c r="B23" s="2797"/>
      <c r="C23" s="2797"/>
      <c r="D23" s="2797"/>
      <c r="E23" s="2797"/>
      <c r="F23" s="2797"/>
      <c r="G23" s="2797"/>
      <c r="H23" s="2797"/>
      <c r="I23" s="2798"/>
    </row>
    <row r="24" spans="1:9" ht="15.75" x14ac:dyDescent="0.25">
      <c r="A24" s="2799" t="s">
        <v>1297</v>
      </c>
      <c r="B24" s="2800"/>
      <c r="C24" s="2800"/>
      <c r="D24" s="2800"/>
      <c r="E24" s="2800"/>
      <c r="F24" s="2800"/>
      <c r="G24" s="2800"/>
      <c r="H24" s="2800"/>
      <c r="I24" s="2801"/>
    </row>
    <row r="25" spans="1:9" x14ac:dyDescent="0.25">
      <c r="A25" s="2802" t="s">
        <v>1298</v>
      </c>
      <c r="B25" s="2803"/>
      <c r="C25" s="2803"/>
      <c r="D25" s="2803"/>
      <c r="E25" s="2803"/>
      <c r="F25" s="2803"/>
      <c r="G25" s="2803"/>
      <c r="H25" s="2803"/>
      <c r="I25" s="2804"/>
    </row>
    <row r="26" spans="1:9" x14ac:dyDescent="0.25">
      <c r="A26" s="2362" t="s">
        <v>478</v>
      </c>
      <c r="B26" s="2355" t="s">
        <v>1299</v>
      </c>
      <c r="C26" s="2805" t="s">
        <v>1278</v>
      </c>
      <c r="D26" s="2806"/>
      <c r="E26" s="2806"/>
      <c r="F26" s="2806"/>
      <c r="G26" s="2807"/>
      <c r="H26" s="2363" t="s">
        <v>608</v>
      </c>
      <c r="I26" s="2364"/>
    </row>
    <row r="27" spans="1:9" x14ac:dyDescent="0.25">
      <c r="A27" s="2361"/>
      <c r="B27" s="2368"/>
      <c r="C27" s="2786"/>
      <c r="D27" s="2787"/>
      <c r="E27" s="2787"/>
      <c r="F27" s="2787"/>
      <c r="G27" s="2788"/>
      <c r="H27" s="2357"/>
      <c r="I27" s="2356"/>
    </row>
    <row r="28" spans="1:9" x14ac:dyDescent="0.25">
      <c r="A28" s="2361"/>
      <c r="B28" s="2368"/>
      <c r="C28" s="2786"/>
      <c r="D28" s="2787"/>
      <c r="E28" s="2787"/>
      <c r="F28" s="2787"/>
      <c r="G28" s="2788"/>
      <c r="H28" s="2357"/>
      <c r="I28" s="2356"/>
    </row>
    <row r="29" spans="1:9" x14ac:dyDescent="0.25">
      <c r="A29" s="2361"/>
      <c r="B29" s="2368"/>
      <c r="C29" s="2786"/>
      <c r="D29" s="2787"/>
      <c r="E29" s="2787"/>
      <c r="F29" s="2787"/>
      <c r="G29" s="2788"/>
      <c r="H29" s="2357"/>
      <c r="I29" s="2356"/>
    </row>
    <row r="30" spans="1:9" x14ac:dyDescent="0.25">
      <c r="A30" s="2361"/>
      <c r="B30" s="2368"/>
      <c r="C30" s="2786"/>
      <c r="D30" s="2787"/>
      <c r="E30" s="2787"/>
      <c r="F30" s="2787"/>
      <c r="G30" s="2788"/>
      <c r="H30" s="2357"/>
      <c r="I30" s="2356"/>
    </row>
    <row r="31" spans="1:9" x14ac:dyDescent="0.25">
      <c r="A31" s="2361"/>
      <c r="B31" s="2368"/>
      <c r="C31" s="2786"/>
      <c r="D31" s="2787"/>
      <c r="E31" s="2787"/>
      <c r="F31" s="2787"/>
      <c r="G31" s="2788"/>
      <c r="H31" s="2357"/>
      <c r="I31" s="2356"/>
    </row>
    <row r="32" spans="1:9" x14ac:dyDescent="0.25">
      <c r="A32" s="2361"/>
      <c r="B32" s="2368"/>
      <c r="C32" s="2808"/>
      <c r="D32" s="2809"/>
      <c r="E32" s="2809"/>
      <c r="F32" s="2809"/>
      <c r="G32" s="2810"/>
      <c r="H32" s="2357"/>
      <c r="I32" s="2359"/>
    </row>
    <row r="33" spans="1:9" x14ac:dyDescent="0.25">
      <c r="A33" s="2811" t="s">
        <v>1300</v>
      </c>
      <c r="B33" s="2812"/>
      <c r="C33" s="2812"/>
      <c r="D33" s="2812"/>
      <c r="E33" s="2812"/>
      <c r="F33" s="2812"/>
      <c r="G33" s="2812"/>
      <c r="H33" s="2813"/>
      <c r="I33" s="2360">
        <f>SUM(H27:H32)</f>
        <v>0</v>
      </c>
    </row>
    <row r="34" spans="1:9" ht="15.75" x14ac:dyDescent="0.25">
      <c r="A34" s="2814"/>
      <c r="B34" s="2815"/>
      <c r="C34" s="2815"/>
      <c r="D34" s="2815"/>
      <c r="E34" s="2815"/>
      <c r="F34" s="2815"/>
      <c r="G34" s="2815"/>
      <c r="H34" s="2815"/>
      <c r="I34" s="2816"/>
    </row>
    <row r="35" spans="1:9" x14ac:dyDescent="0.25">
      <c r="A35" s="2817" t="s">
        <v>1301</v>
      </c>
      <c r="B35" s="2818"/>
      <c r="C35" s="2818"/>
      <c r="D35" s="2818"/>
      <c r="E35" s="2818"/>
      <c r="F35" s="2818"/>
      <c r="G35" s="2818"/>
      <c r="H35" s="2818"/>
      <c r="I35" s="2819"/>
    </row>
    <row r="36" spans="1:9" x14ac:dyDescent="0.25">
      <c r="A36" s="2362" t="s">
        <v>478</v>
      </c>
      <c r="B36" s="2355" t="s">
        <v>1299</v>
      </c>
      <c r="C36" s="2805" t="s">
        <v>1278</v>
      </c>
      <c r="D36" s="2806"/>
      <c r="E36" s="2806"/>
      <c r="F36" s="2806"/>
      <c r="G36" s="2807"/>
      <c r="H36" s="2363" t="s">
        <v>608</v>
      </c>
      <c r="I36" s="2364"/>
    </row>
    <row r="37" spans="1:9" x14ac:dyDescent="0.25">
      <c r="A37" s="2361"/>
      <c r="B37" s="2368"/>
      <c r="C37" s="2786"/>
      <c r="D37" s="2787"/>
      <c r="E37" s="2787"/>
      <c r="F37" s="2787"/>
      <c r="G37" s="2788"/>
      <c r="H37" s="2357"/>
      <c r="I37" s="2356"/>
    </row>
    <row r="38" spans="1:9" x14ac:dyDescent="0.25">
      <c r="A38" s="2361"/>
      <c r="B38" s="2368"/>
      <c r="C38" s="2786"/>
      <c r="D38" s="2787"/>
      <c r="E38" s="2787"/>
      <c r="F38" s="2787"/>
      <c r="G38" s="2788"/>
      <c r="H38" s="2357"/>
      <c r="I38" s="2356"/>
    </row>
    <row r="39" spans="1:9" x14ac:dyDescent="0.25">
      <c r="A39" s="2361"/>
      <c r="B39" s="2368"/>
      <c r="C39" s="2786"/>
      <c r="D39" s="2787"/>
      <c r="E39" s="2787"/>
      <c r="F39" s="2787"/>
      <c r="G39" s="2788"/>
      <c r="H39" s="2357"/>
      <c r="I39" s="2356"/>
    </row>
    <row r="40" spans="1:9" x14ac:dyDescent="0.25">
      <c r="A40" s="2361"/>
      <c r="B40" s="2368"/>
      <c r="C40" s="2786"/>
      <c r="D40" s="2787"/>
      <c r="E40" s="2787"/>
      <c r="F40" s="2787"/>
      <c r="G40" s="2788"/>
      <c r="H40" s="2357"/>
      <c r="I40" s="2356"/>
    </row>
    <row r="41" spans="1:9" x14ac:dyDescent="0.25">
      <c r="A41" s="2361"/>
      <c r="B41" s="2368"/>
      <c r="C41" s="2786"/>
      <c r="D41" s="2787"/>
      <c r="E41" s="2787"/>
      <c r="F41" s="2787"/>
      <c r="G41" s="2788"/>
      <c r="H41" s="2357"/>
      <c r="I41" s="2356"/>
    </row>
    <row r="42" spans="1:9" x14ac:dyDescent="0.25">
      <c r="A42" s="2361"/>
      <c r="B42" s="2368"/>
      <c r="C42" s="2786"/>
      <c r="D42" s="2787"/>
      <c r="E42" s="2787"/>
      <c r="F42" s="2787"/>
      <c r="G42" s="2788"/>
      <c r="H42" s="2357"/>
      <c r="I42" s="2359"/>
    </row>
    <row r="43" spans="1:9" x14ac:dyDescent="0.25">
      <c r="A43" s="2823" t="s">
        <v>1302</v>
      </c>
      <c r="B43" s="2824"/>
      <c r="C43" s="2824"/>
      <c r="D43" s="2824"/>
      <c r="E43" s="2824"/>
      <c r="F43" s="2824"/>
      <c r="G43" s="2824"/>
      <c r="H43" s="2825"/>
      <c r="I43" s="2360">
        <f>SUM(H37:H42)*-1</f>
        <v>0</v>
      </c>
    </row>
    <row r="44" spans="1:9" ht="15.75" x14ac:dyDescent="0.25">
      <c r="A44" s="2799" t="s">
        <v>1303</v>
      </c>
      <c r="B44" s="2800"/>
      <c r="C44" s="2800"/>
      <c r="D44" s="2800"/>
      <c r="E44" s="2800"/>
      <c r="F44" s="2800"/>
      <c r="G44" s="2800"/>
      <c r="H44" s="2800"/>
      <c r="I44" s="2801"/>
    </row>
    <row r="45" spans="1:9" x14ac:dyDescent="0.25">
      <c r="A45" s="2817" t="s">
        <v>1304</v>
      </c>
      <c r="B45" s="2818"/>
      <c r="C45" s="2818"/>
      <c r="D45" s="2818"/>
      <c r="E45" s="2818"/>
      <c r="F45" s="2818"/>
      <c r="G45" s="2818"/>
      <c r="H45" s="2818"/>
      <c r="I45" s="2819"/>
    </row>
    <row r="46" spans="1:9" x14ac:dyDescent="0.25">
      <c r="A46" s="2362" t="s">
        <v>478</v>
      </c>
      <c r="B46" s="2355" t="s">
        <v>1299</v>
      </c>
      <c r="C46" s="2826" t="s">
        <v>1278</v>
      </c>
      <c r="D46" s="2827"/>
      <c r="E46" s="2827"/>
      <c r="F46" s="2827"/>
      <c r="G46" s="2828"/>
      <c r="H46" s="2363" t="s">
        <v>608</v>
      </c>
      <c r="I46" s="2364"/>
    </row>
    <row r="47" spans="1:9" x14ac:dyDescent="0.25">
      <c r="A47" s="2369"/>
      <c r="B47" s="2370"/>
      <c r="C47" s="2786"/>
      <c r="D47" s="2787"/>
      <c r="E47" s="2787"/>
      <c r="F47" s="2787"/>
      <c r="G47" s="2788"/>
      <c r="H47" s="2357"/>
      <c r="I47" s="2356"/>
    </row>
    <row r="48" spans="1:9" x14ac:dyDescent="0.25">
      <c r="A48" s="2369"/>
      <c r="B48" s="2370"/>
      <c r="C48" s="2786"/>
      <c r="D48" s="2787"/>
      <c r="E48" s="2787"/>
      <c r="F48" s="2787"/>
      <c r="G48" s="2788"/>
      <c r="H48" s="2357"/>
      <c r="I48" s="2356"/>
    </row>
    <row r="49" spans="1:9" x14ac:dyDescent="0.25">
      <c r="A49" s="2369"/>
      <c r="B49" s="2370"/>
      <c r="C49" s="2786"/>
      <c r="D49" s="2787"/>
      <c r="E49" s="2787"/>
      <c r="F49" s="2787"/>
      <c r="G49" s="2788"/>
      <c r="H49" s="2357"/>
      <c r="I49" s="2356"/>
    </row>
    <row r="50" spans="1:9" x14ac:dyDescent="0.25">
      <c r="A50" s="2369"/>
      <c r="B50" s="2370"/>
      <c r="C50" s="2786"/>
      <c r="D50" s="2787"/>
      <c r="E50" s="2787"/>
      <c r="F50" s="2787"/>
      <c r="G50" s="2788"/>
      <c r="H50" s="2357"/>
      <c r="I50" s="2356"/>
    </row>
    <row r="51" spans="1:9" x14ac:dyDescent="0.25">
      <c r="A51" s="2369"/>
      <c r="B51" s="2370"/>
      <c r="C51" s="2786"/>
      <c r="D51" s="2787"/>
      <c r="E51" s="2787"/>
      <c r="F51" s="2787"/>
      <c r="G51" s="2788"/>
      <c r="H51" s="2357"/>
      <c r="I51" s="2356"/>
    </row>
    <row r="52" spans="1:9" x14ac:dyDescent="0.25">
      <c r="A52" s="2369"/>
      <c r="B52" s="2370"/>
      <c r="C52" s="2786"/>
      <c r="D52" s="2787"/>
      <c r="E52" s="2787"/>
      <c r="F52" s="2787"/>
      <c r="G52" s="2788"/>
      <c r="H52" s="2357"/>
      <c r="I52" s="2359"/>
    </row>
    <row r="53" spans="1:9" x14ac:dyDescent="0.25">
      <c r="A53" s="2829" t="s">
        <v>1302</v>
      </c>
      <c r="B53" s="2830"/>
      <c r="C53" s="2830"/>
      <c r="D53" s="2830"/>
      <c r="E53" s="2830"/>
      <c r="F53" s="2830"/>
      <c r="G53" s="2830"/>
      <c r="H53" s="2830"/>
      <c r="I53" s="2371">
        <f>SUM(H47:H52)*-1</f>
        <v>0</v>
      </c>
    </row>
    <row r="54" spans="1:9" ht="15.75" x14ac:dyDescent="0.25">
      <c r="A54" s="2820"/>
      <c r="B54" s="2821"/>
      <c r="C54" s="2821"/>
      <c r="D54" s="2821"/>
      <c r="E54" s="2821"/>
      <c r="F54" s="2821"/>
      <c r="G54" s="2821"/>
      <c r="H54" s="2821"/>
      <c r="I54" s="2822"/>
    </row>
    <row r="55" spans="1:9" x14ac:dyDescent="0.25">
      <c r="A55" s="2839" t="s">
        <v>1305</v>
      </c>
      <c r="B55" s="2840"/>
      <c r="C55" s="2840"/>
      <c r="D55" s="2840"/>
      <c r="E55" s="2840"/>
      <c r="F55" s="2840"/>
      <c r="G55" s="2840"/>
      <c r="H55" s="2840"/>
      <c r="I55" s="2841"/>
    </row>
    <row r="56" spans="1:9" x14ac:dyDescent="0.25">
      <c r="A56" s="2372" t="s">
        <v>478</v>
      </c>
      <c r="B56" s="2355" t="s">
        <v>1299</v>
      </c>
      <c r="C56" s="2842" t="s">
        <v>1278</v>
      </c>
      <c r="D56" s="2827"/>
      <c r="E56" s="2827"/>
      <c r="F56" s="2827"/>
      <c r="G56" s="2843"/>
      <c r="H56" s="2373" t="s">
        <v>608</v>
      </c>
      <c r="I56" s="2374"/>
    </row>
    <row r="57" spans="1:9" x14ac:dyDescent="0.25">
      <c r="A57" s="2369"/>
      <c r="B57" s="2375"/>
      <c r="C57" s="2844"/>
      <c r="D57" s="2845"/>
      <c r="E57" s="2845"/>
      <c r="F57" s="2845"/>
      <c r="G57" s="2846"/>
      <c r="H57" s="2357"/>
      <c r="I57" s="2356"/>
    </row>
    <row r="58" spans="1:9" x14ac:dyDescent="0.25">
      <c r="A58" s="2369"/>
      <c r="B58" s="2375"/>
      <c r="C58" s="2844"/>
      <c r="D58" s="2845"/>
      <c r="E58" s="2845"/>
      <c r="F58" s="2845"/>
      <c r="G58" s="2846"/>
      <c r="H58" s="2357"/>
      <c r="I58" s="2356"/>
    </row>
    <row r="59" spans="1:9" x14ac:dyDescent="0.25">
      <c r="A59" s="2369"/>
      <c r="B59" s="2375"/>
      <c r="C59" s="2844"/>
      <c r="D59" s="2845"/>
      <c r="E59" s="2845"/>
      <c r="F59" s="2845"/>
      <c r="G59" s="2846"/>
      <c r="H59" s="2357"/>
      <c r="I59" s="2356"/>
    </row>
    <row r="60" spans="1:9" x14ac:dyDescent="0.25">
      <c r="A60" s="2369"/>
      <c r="B60" s="2375"/>
      <c r="C60" s="2844"/>
      <c r="D60" s="2845"/>
      <c r="E60" s="2845"/>
      <c r="F60" s="2845"/>
      <c r="G60" s="2846"/>
      <c r="H60" s="2357"/>
      <c r="I60" s="2356"/>
    </row>
    <row r="61" spans="1:9" x14ac:dyDescent="0.25">
      <c r="A61" s="2369"/>
      <c r="B61" s="2375"/>
      <c r="C61" s="2844"/>
      <c r="D61" s="2845"/>
      <c r="E61" s="2845"/>
      <c r="F61" s="2845"/>
      <c r="G61" s="2846"/>
      <c r="H61" s="2357"/>
      <c r="I61" s="2356"/>
    </row>
    <row r="62" spans="1:9" x14ac:dyDescent="0.25">
      <c r="A62" s="2369"/>
      <c r="B62" s="2375"/>
      <c r="C62" s="2844"/>
      <c r="D62" s="2845"/>
      <c r="E62" s="2845"/>
      <c r="F62" s="2845"/>
      <c r="G62" s="2846"/>
      <c r="H62" s="2357"/>
      <c r="I62" s="2359"/>
    </row>
    <row r="63" spans="1:9" x14ac:dyDescent="0.25">
      <c r="A63" s="2847" t="s">
        <v>1300</v>
      </c>
      <c r="B63" s="2830"/>
      <c r="C63" s="2830"/>
      <c r="D63" s="2830"/>
      <c r="E63" s="2830"/>
      <c r="F63" s="2830"/>
      <c r="G63" s="2830"/>
      <c r="H63" s="2830"/>
      <c r="I63" s="2371">
        <f>SUM(H57:H62)</f>
        <v>0</v>
      </c>
    </row>
    <row r="64" spans="1:9" ht="15.75" x14ac:dyDescent="0.25">
      <c r="A64" s="2848"/>
      <c r="B64" s="2849"/>
      <c r="C64" s="2849"/>
      <c r="D64" s="2849"/>
      <c r="E64" s="2849"/>
      <c r="F64" s="2849"/>
      <c r="G64" s="2849"/>
      <c r="H64" s="2849"/>
      <c r="I64" s="2850"/>
    </row>
    <row r="65" spans="1:9" x14ac:dyDescent="0.25">
      <c r="A65" s="2851" t="s">
        <v>1306</v>
      </c>
      <c r="B65" s="2852"/>
      <c r="C65" s="2852"/>
      <c r="D65" s="2852"/>
      <c r="E65" s="2852"/>
      <c r="F65" s="2852"/>
      <c r="G65" s="2852"/>
      <c r="H65" s="2853"/>
      <c r="I65" s="2371">
        <f>I22+I33+I43+I53+I63</f>
        <v>0</v>
      </c>
    </row>
    <row r="66" spans="1:9" x14ac:dyDescent="0.25">
      <c r="A66" s="2836" t="s">
        <v>1307</v>
      </c>
      <c r="B66" s="2837"/>
      <c r="C66" s="2837"/>
      <c r="D66" s="2837"/>
      <c r="E66" s="2837"/>
      <c r="F66" s="2837"/>
      <c r="G66" s="2837"/>
      <c r="H66" s="2838"/>
      <c r="I66" s="2376"/>
    </row>
    <row r="67" spans="1:9" ht="15.75" thickBot="1" x14ac:dyDescent="0.3">
      <c r="A67" s="2831" t="s">
        <v>1260</v>
      </c>
      <c r="B67" s="2832"/>
      <c r="C67" s="2832"/>
      <c r="D67" s="2832"/>
      <c r="E67" s="2832"/>
      <c r="F67" s="2832"/>
      <c r="G67" s="2832"/>
      <c r="H67" s="2833"/>
      <c r="I67" s="2365">
        <f>I65-I66</f>
        <v>0</v>
      </c>
    </row>
    <row r="68" spans="1:9" ht="15.75" x14ac:dyDescent="0.25">
      <c r="A68" s="2834"/>
      <c r="B68" s="2834"/>
      <c r="C68" s="2834"/>
      <c r="D68" s="2834"/>
      <c r="E68" s="2834"/>
      <c r="F68" s="2834"/>
      <c r="G68" s="2834"/>
      <c r="H68" s="2834"/>
      <c r="I68" s="2834"/>
    </row>
    <row r="69" spans="1:9" x14ac:dyDescent="0.25">
      <c r="A69" s="51"/>
      <c r="B69" s="51"/>
      <c r="C69" s="51"/>
      <c r="D69" s="51"/>
      <c r="E69" s="51"/>
      <c r="F69" s="51"/>
      <c r="G69" s="51"/>
      <c r="H69" s="51"/>
      <c r="I69" s="51"/>
    </row>
    <row r="70" spans="1:9" x14ac:dyDescent="0.25">
      <c r="A70" s="2835"/>
      <c r="B70" s="2835"/>
      <c r="C70" s="2835"/>
      <c r="D70" s="2835"/>
      <c r="E70" s="2835"/>
      <c r="F70" s="2835"/>
      <c r="G70" s="2835"/>
      <c r="H70" s="2835"/>
      <c r="I70" s="2835"/>
    </row>
    <row r="71" spans="1:9" x14ac:dyDescent="0.25">
      <c r="A71" s="51"/>
      <c r="B71" s="51"/>
      <c r="C71" s="51"/>
      <c r="D71" s="51"/>
      <c r="E71" s="51"/>
      <c r="F71" s="51"/>
      <c r="G71" s="51"/>
      <c r="H71" s="51"/>
      <c r="I71" s="51"/>
    </row>
    <row r="72" spans="1:9" x14ac:dyDescent="0.25">
      <c r="A72" s="51"/>
      <c r="B72" s="51"/>
      <c r="C72" s="51"/>
      <c r="D72" s="51"/>
      <c r="E72" s="51"/>
      <c r="F72" s="51"/>
      <c r="G72" s="51"/>
      <c r="H72" s="51"/>
      <c r="I72" s="51"/>
    </row>
    <row r="73" spans="1:9" x14ac:dyDescent="0.25">
      <c r="A73" s="51"/>
      <c r="B73" s="51"/>
      <c r="C73" s="51"/>
      <c r="D73" s="51"/>
      <c r="E73" s="51"/>
      <c r="F73" s="51"/>
      <c r="G73" s="51"/>
      <c r="H73" s="51"/>
      <c r="I73" s="51"/>
    </row>
    <row r="74" spans="1:9" x14ac:dyDescent="0.25">
      <c r="A74" s="51"/>
      <c r="B74" s="51"/>
      <c r="C74" s="51"/>
      <c r="D74" s="51"/>
      <c r="E74" s="51"/>
      <c r="F74" s="51"/>
      <c r="G74" s="51"/>
      <c r="H74" s="51"/>
      <c r="I74" s="51"/>
    </row>
    <row r="75" spans="1:9" x14ac:dyDescent="0.25">
      <c r="A75" s="51"/>
      <c r="B75" s="51"/>
      <c r="C75" s="51"/>
      <c r="D75" s="51"/>
      <c r="E75" s="51"/>
      <c r="F75" s="51"/>
      <c r="G75" s="51"/>
      <c r="H75" s="51"/>
      <c r="I75" s="51"/>
    </row>
    <row r="76" spans="1:9" x14ac:dyDescent="0.25">
      <c r="A76" s="51"/>
      <c r="B76" s="51"/>
      <c r="C76" s="51"/>
      <c r="D76" s="51"/>
      <c r="E76" s="51"/>
      <c r="F76" s="51"/>
      <c r="G76" s="51"/>
      <c r="H76" s="51"/>
      <c r="I76" s="51"/>
    </row>
    <row r="77" spans="1:9" x14ac:dyDescent="0.25">
      <c r="A77" s="51"/>
      <c r="B77" s="51"/>
      <c r="C77" s="51"/>
      <c r="D77" s="51"/>
      <c r="E77" s="51"/>
      <c r="F77" s="51"/>
      <c r="G77" s="51"/>
      <c r="H77" s="51"/>
      <c r="I77" s="51"/>
    </row>
    <row r="78" spans="1:9" x14ac:dyDescent="0.25">
      <c r="A78" s="51"/>
      <c r="B78" s="51"/>
      <c r="C78" s="51"/>
      <c r="D78" s="51"/>
      <c r="E78" s="51"/>
      <c r="F78" s="51"/>
      <c r="G78" s="51"/>
      <c r="H78" s="51"/>
      <c r="I78" s="51"/>
    </row>
    <row r="79" spans="1:9" x14ac:dyDescent="0.25">
      <c r="A79" s="51"/>
      <c r="B79" s="51"/>
      <c r="C79" s="51"/>
      <c r="D79" s="51"/>
      <c r="E79" s="51"/>
      <c r="F79" s="51"/>
      <c r="G79" s="51"/>
      <c r="H79" s="51"/>
      <c r="I79" s="51"/>
    </row>
    <row r="80" spans="1:9" x14ac:dyDescent="0.25">
      <c r="A80" s="51"/>
      <c r="B80" s="51"/>
      <c r="C80" s="51"/>
      <c r="D80" s="51"/>
      <c r="E80" s="51"/>
      <c r="F80" s="51"/>
      <c r="G80" s="51"/>
      <c r="H80" s="51"/>
      <c r="I80" s="51"/>
    </row>
    <row r="81" spans="1:9" x14ac:dyDescent="0.25">
      <c r="A81" s="51"/>
      <c r="B81" s="51"/>
      <c r="C81" s="51"/>
      <c r="D81" s="51"/>
      <c r="E81" s="51"/>
      <c r="F81" s="51"/>
      <c r="G81" s="51"/>
      <c r="H81" s="51"/>
      <c r="I81" s="51"/>
    </row>
    <row r="82" spans="1:9" x14ac:dyDescent="0.25">
      <c r="A82" s="51"/>
      <c r="B82" s="51"/>
      <c r="C82" s="51"/>
      <c r="D82" s="51"/>
      <c r="E82" s="51"/>
      <c r="F82" s="51"/>
      <c r="G82" s="51"/>
      <c r="H82" s="51"/>
      <c r="I82" s="51"/>
    </row>
    <row r="83" spans="1:9" x14ac:dyDescent="0.25">
      <c r="A83" s="51"/>
      <c r="B83" s="51"/>
      <c r="C83" s="51"/>
      <c r="D83" s="51"/>
      <c r="E83" s="51"/>
      <c r="F83" s="51"/>
      <c r="G83" s="51"/>
      <c r="H83" s="51"/>
      <c r="I83" s="51"/>
    </row>
    <row r="84" spans="1:9" x14ac:dyDescent="0.25">
      <c r="A84" s="51"/>
      <c r="B84" s="51"/>
      <c r="C84" s="51"/>
      <c r="D84" s="51"/>
      <c r="E84" s="51"/>
      <c r="F84" s="51"/>
      <c r="G84" s="51"/>
      <c r="H84" s="51"/>
      <c r="I84" s="51"/>
    </row>
    <row r="85" spans="1:9" x14ac:dyDescent="0.25">
      <c r="A85" s="51"/>
      <c r="B85" s="51"/>
      <c r="C85" s="51"/>
      <c r="D85" s="51"/>
      <c r="E85" s="51"/>
      <c r="F85" s="51"/>
      <c r="G85" s="51"/>
      <c r="H85" s="51"/>
      <c r="I85" s="51"/>
    </row>
    <row r="86" spans="1:9" x14ac:dyDescent="0.25">
      <c r="A86" s="51"/>
      <c r="B86" s="51"/>
      <c r="C86" s="51"/>
      <c r="D86" s="51"/>
      <c r="E86" s="51"/>
      <c r="F86" s="51"/>
      <c r="G86" s="51"/>
      <c r="H86" s="51"/>
      <c r="I86" s="51"/>
    </row>
    <row r="87" spans="1:9" x14ac:dyDescent="0.25">
      <c r="A87" s="51"/>
      <c r="B87" s="51"/>
      <c r="C87" s="51"/>
      <c r="D87" s="51"/>
      <c r="E87" s="51"/>
      <c r="F87" s="51"/>
      <c r="G87" s="51"/>
      <c r="H87" s="51"/>
      <c r="I87" s="51"/>
    </row>
    <row r="88" spans="1:9" x14ac:dyDescent="0.25">
      <c r="A88" s="51"/>
      <c r="B88" s="51"/>
      <c r="C88" s="51"/>
      <c r="D88" s="51"/>
      <c r="E88" s="51"/>
      <c r="F88" s="51"/>
      <c r="G88" s="51"/>
      <c r="H88" s="51"/>
      <c r="I88" s="51"/>
    </row>
    <row r="89" spans="1:9" x14ac:dyDescent="0.25">
      <c r="A89" s="51"/>
      <c r="B89" s="51"/>
      <c r="C89" s="51"/>
      <c r="D89" s="51"/>
      <c r="E89" s="51"/>
      <c r="F89" s="51"/>
      <c r="G89" s="51"/>
      <c r="H89" s="51"/>
      <c r="I89" s="51"/>
    </row>
    <row r="90" spans="1:9" x14ac:dyDescent="0.25">
      <c r="A90" s="51"/>
      <c r="B90" s="51"/>
      <c r="C90" s="51"/>
      <c r="D90" s="51"/>
      <c r="E90" s="51"/>
      <c r="F90" s="51"/>
      <c r="G90" s="51"/>
      <c r="H90" s="51"/>
      <c r="I90" s="51"/>
    </row>
    <row r="91" spans="1:9" x14ac:dyDescent="0.25">
      <c r="A91" s="51"/>
      <c r="B91" s="51"/>
      <c r="C91" s="51"/>
      <c r="D91" s="51"/>
      <c r="E91" s="51"/>
      <c r="F91" s="51"/>
      <c r="G91" s="51"/>
      <c r="H91" s="51"/>
      <c r="I91" s="51"/>
    </row>
    <row r="92" spans="1:9" x14ac:dyDescent="0.25">
      <c r="A92" s="51"/>
      <c r="B92" s="51"/>
      <c r="C92" s="51"/>
      <c r="D92" s="51"/>
      <c r="E92" s="51"/>
      <c r="F92" s="51"/>
      <c r="G92" s="51"/>
      <c r="H92" s="51"/>
      <c r="I92" s="51"/>
    </row>
    <row r="93" spans="1:9" x14ac:dyDescent="0.25">
      <c r="A93" s="51"/>
      <c r="B93" s="51"/>
      <c r="C93" s="51"/>
      <c r="D93" s="51"/>
      <c r="E93" s="51"/>
      <c r="F93" s="51"/>
      <c r="G93" s="51"/>
      <c r="H93" s="51"/>
      <c r="I93" s="51"/>
    </row>
    <row r="94" spans="1:9" x14ac:dyDescent="0.25">
      <c r="A94" s="51"/>
      <c r="B94" s="51"/>
      <c r="C94" s="51"/>
      <c r="D94" s="51"/>
      <c r="E94" s="51"/>
      <c r="F94" s="51"/>
      <c r="G94" s="51"/>
      <c r="H94" s="51"/>
      <c r="I94" s="51"/>
    </row>
    <row r="95" spans="1:9" x14ac:dyDescent="0.25">
      <c r="A95" s="51"/>
      <c r="B95" s="51"/>
      <c r="C95" s="51"/>
      <c r="D95" s="51"/>
      <c r="E95" s="51"/>
      <c r="F95" s="51"/>
      <c r="G95" s="51"/>
      <c r="H95" s="51"/>
      <c r="I95" s="51"/>
    </row>
    <row r="96" spans="1:9" x14ac:dyDescent="0.25">
      <c r="A96" s="51"/>
      <c r="B96" s="51"/>
      <c r="C96" s="51"/>
      <c r="D96" s="51"/>
      <c r="E96" s="51"/>
      <c r="F96" s="51"/>
      <c r="G96" s="51"/>
      <c r="H96" s="51"/>
      <c r="I96" s="51"/>
    </row>
    <row r="97" spans="1:9" x14ac:dyDescent="0.25">
      <c r="A97" s="51"/>
      <c r="B97" s="51"/>
      <c r="C97" s="51"/>
      <c r="D97" s="51"/>
      <c r="E97" s="51"/>
      <c r="F97" s="51"/>
      <c r="G97" s="51"/>
      <c r="H97" s="51"/>
      <c r="I97" s="51"/>
    </row>
    <row r="98" spans="1:9" x14ac:dyDescent="0.25">
      <c r="A98" s="51"/>
      <c r="B98" s="51"/>
      <c r="C98" s="51"/>
      <c r="D98" s="51"/>
      <c r="E98" s="51"/>
      <c r="F98" s="51"/>
      <c r="G98" s="51"/>
      <c r="H98" s="51"/>
      <c r="I98" s="51"/>
    </row>
    <row r="99" spans="1:9" x14ac:dyDescent="0.25">
      <c r="A99" s="51"/>
      <c r="B99" s="51"/>
      <c r="C99" s="51"/>
      <c r="D99" s="51"/>
      <c r="E99" s="51"/>
      <c r="F99" s="51"/>
      <c r="G99" s="51"/>
      <c r="H99" s="51"/>
      <c r="I99" s="51"/>
    </row>
    <row r="100" spans="1:9" x14ac:dyDescent="0.25">
      <c r="A100" s="51"/>
      <c r="B100" s="51"/>
      <c r="C100" s="51"/>
      <c r="D100" s="51"/>
      <c r="E100" s="51"/>
      <c r="F100" s="51"/>
      <c r="G100" s="51"/>
      <c r="H100" s="51"/>
      <c r="I100" s="51"/>
    </row>
    <row r="101" spans="1:9" x14ac:dyDescent="0.25">
      <c r="A101" s="51"/>
      <c r="B101" s="51"/>
      <c r="C101" s="51"/>
      <c r="D101" s="51"/>
      <c r="E101" s="51"/>
      <c r="F101" s="51"/>
      <c r="G101" s="51"/>
      <c r="H101" s="51"/>
      <c r="I101" s="51"/>
    </row>
    <row r="102" spans="1:9" x14ac:dyDescent="0.25">
      <c r="A102" s="51"/>
      <c r="B102" s="51"/>
      <c r="C102" s="51"/>
      <c r="D102" s="51"/>
      <c r="E102" s="51"/>
      <c r="F102" s="51"/>
      <c r="G102" s="51"/>
      <c r="H102" s="51"/>
      <c r="I102" s="51"/>
    </row>
    <row r="103" spans="1:9" x14ac:dyDescent="0.25">
      <c r="A103" s="51"/>
      <c r="B103" s="51"/>
      <c r="C103" s="51"/>
      <c r="D103" s="51"/>
      <c r="E103" s="51"/>
      <c r="F103" s="51"/>
      <c r="G103" s="51"/>
      <c r="H103" s="51"/>
      <c r="I103" s="51"/>
    </row>
  </sheetData>
  <mergeCells count="62">
    <mergeCell ref="A67:H67"/>
    <mergeCell ref="A68:I68"/>
    <mergeCell ref="A70:I70"/>
    <mergeCell ref="A66:H66"/>
    <mergeCell ref="A55:I55"/>
    <mergeCell ref="C56:G56"/>
    <mergeCell ref="C57:G57"/>
    <mergeCell ref="C58:G58"/>
    <mergeCell ref="C59:G59"/>
    <mergeCell ref="C60:G60"/>
    <mergeCell ref="C61:G61"/>
    <mergeCell ref="C62:G62"/>
    <mergeCell ref="A63:H63"/>
    <mergeCell ref="A64:I64"/>
    <mergeCell ref="A65:H65"/>
    <mergeCell ref="A54:I54"/>
    <mergeCell ref="A43:H43"/>
    <mergeCell ref="A44:I44"/>
    <mergeCell ref="A45:I45"/>
    <mergeCell ref="C46:G46"/>
    <mergeCell ref="C47:G47"/>
    <mergeCell ref="C48:G48"/>
    <mergeCell ref="C49:G49"/>
    <mergeCell ref="C50:G50"/>
    <mergeCell ref="C51:G51"/>
    <mergeCell ref="C52:G52"/>
    <mergeCell ref="A53:H53"/>
    <mergeCell ref="C42:G42"/>
    <mergeCell ref="C31:G31"/>
    <mergeCell ref="C32:G32"/>
    <mergeCell ref="A33:H33"/>
    <mergeCell ref="A34:I34"/>
    <mergeCell ref="A35:I35"/>
    <mergeCell ref="C36:G36"/>
    <mergeCell ref="C37:G37"/>
    <mergeCell ref="C38:G38"/>
    <mergeCell ref="C39:G39"/>
    <mergeCell ref="C40:G40"/>
    <mergeCell ref="C41:G41"/>
    <mergeCell ref="C30:G30"/>
    <mergeCell ref="A21:I21"/>
    <mergeCell ref="A22:B22"/>
    <mergeCell ref="D22:E22"/>
    <mergeCell ref="G22:H22"/>
    <mergeCell ref="A23:I23"/>
    <mergeCell ref="A24:I24"/>
    <mergeCell ref="A25:I25"/>
    <mergeCell ref="C26:G26"/>
    <mergeCell ref="C27:G27"/>
    <mergeCell ref="C28:G28"/>
    <mergeCell ref="C29:G29"/>
    <mergeCell ref="B2:M2"/>
    <mergeCell ref="B3:M3"/>
    <mergeCell ref="B4:K4"/>
    <mergeCell ref="B5:I5"/>
    <mergeCell ref="A20:B20"/>
    <mergeCell ref="C20:E20"/>
    <mergeCell ref="F20:G20"/>
    <mergeCell ref="H20:I20"/>
    <mergeCell ref="A6:I6"/>
    <mergeCell ref="A8:M8"/>
    <mergeCell ref="A9:M13"/>
  </mergeCells>
  <hyperlinks>
    <hyperlink ref="A2" location="Avstemmingsoversikt!A1" display="Til avviksoversikt" xr:uid="{0CC80542-FF25-48D3-86C6-BD41ED5EEA9F}"/>
  </hyperlinks>
  <pageMargins left="0.7" right="0.7" top="0.75" bottom="0.75" header="0.3" footer="0.3"/>
  <pageSetup paperSize="9" scale="4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11"/>
  <dimension ref="A1:W69"/>
  <sheetViews>
    <sheetView showGridLines="0" zoomScaleNormal="100" workbookViewId="0"/>
  </sheetViews>
  <sheetFormatPr baseColWidth="10" defaultColWidth="11.42578125" defaultRowHeight="15" x14ac:dyDescent="0.25"/>
  <cols>
    <col min="1" max="1" width="13.42578125" style="169" customWidth="1"/>
    <col min="2" max="6" width="11.42578125" style="169"/>
    <col min="7" max="7" width="12" style="169" customWidth="1"/>
    <col min="8" max="19" width="13.42578125" style="169" customWidth="1"/>
    <col min="20" max="16384" width="11.42578125" style="169"/>
  </cols>
  <sheetData>
    <row r="1" spans="1:22" ht="19.5" thickBot="1" x14ac:dyDescent="0.35">
      <c r="A1" s="181" t="s">
        <v>1311</v>
      </c>
      <c r="B1" s="183"/>
      <c r="C1" s="182"/>
      <c r="D1" s="182"/>
      <c r="E1" s="182"/>
      <c r="F1" s="182"/>
      <c r="G1" s="182"/>
      <c r="H1" s="182"/>
      <c r="I1" s="182"/>
      <c r="J1" s="183"/>
      <c r="K1" s="183"/>
      <c r="R1" s="359"/>
      <c r="S1" s="359"/>
    </row>
    <row r="2" spans="1:22" ht="18.75" x14ac:dyDescent="0.3">
      <c r="A2" s="973" t="s">
        <v>1244</v>
      </c>
      <c r="B2" s="2898" t="s">
        <v>529</v>
      </c>
      <c r="C2" s="2899"/>
      <c r="D2" s="2899"/>
      <c r="E2" s="2899"/>
      <c r="F2" s="2899"/>
      <c r="G2" s="2899"/>
      <c r="H2" s="2899"/>
      <c r="I2" s="2899"/>
      <c r="J2" s="2899"/>
      <c r="K2" s="2899"/>
      <c r="L2" s="2899"/>
      <c r="M2" s="2899"/>
      <c r="N2" s="2899"/>
      <c r="O2" s="2899"/>
      <c r="P2" s="2899"/>
      <c r="Q2" s="2899"/>
      <c r="R2" s="2899"/>
      <c r="S2" s="2900"/>
    </row>
    <row r="3" spans="1:22" ht="15.75" thickBot="1" x14ac:dyDescent="0.3">
      <c r="A3" s="974" t="s">
        <v>1245</v>
      </c>
      <c r="B3" s="2901" t="s">
        <v>1246</v>
      </c>
      <c r="C3" s="2752"/>
      <c r="D3" s="2752"/>
      <c r="E3" s="2752"/>
      <c r="F3" s="2752"/>
      <c r="G3" s="2752"/>
      <c r="H3" s="2752"/>
      <c r="I3" s="2752"/>
      <c r="J3" s="2752"/>
      <c r="K3" s="2752"/>
      <c r="L3" s="2752"/>
      <c r="M3" s="2752"/>
      <c r="N3" s="2752"/>
      <c r="O3" s="2752"/>
      <c r="P3" s="2752"/>
      <c r="Q3" s="2752"/>
      <c r="R3" s="2752"/>
      <c r="S3" s="2753"/>
    </row>
    <row r="4" spans="1:22" x14ac:dyDescent="0.25">
      <c r="A4" s="986" t="s">
        <v>1247</v>
      </c>
      <c r="B4" s="2902" t="str">
        <f>Avstemmingsoversikt!A5</f>
        <v>XX - MAL - XXX/XXXX</v>
      </c>
      <c r="C4" s="2903"/>
      <c r="D4" s="2903"/>
      <c r="E4" s="2903"/>
      <c r="F4" s="2903"/>
      <c r="G4" s="2903"/>
      <c r="H4" s="2903"/>
      <c r="I4" s="2903"/>
      <c r="J4" s="2903"/>
      <c r="K4" s="2903"/>
      <c r="L4" s="2903"/>
      <c r="M4" s="2903"/>
      <c r="N4" s="2903"/>
      <c r="O4" s="2903"/>
      <c r="P4" s="2903"/>
      <c r="Q4" s="2903"/>
      <c r="R4" s="977" t="s">
        <v>481</v>
      </c>
      <c r="S4" s="1007">
        <f>IF(Avstemmingsoversikt!P3= " "," ",Avstemmingsoversikt!P3)</f>
        <v>2024</v>
      </c>
    </row>
    <row r="5" spans="1:22" ht="15" customHeight="1" thickBot="1" x14ac:dyDescent="0.3">
      <c r="A5" s="987" t="s">
        <v>1271</v>
      </c>
      <c r="B5" s="2756"/>
      <c r="C5" s="2757"/>
      <c r="D5" s="2757"/>
      <c r="E5" s="2757"/>
      <c r="F5" s="2757"/>
      <c r="G5" s="2757"/>
      <c r="H5" s="2757"/>
      <c r="I5" s="2757"/>
      <c r="J5" s="2757"/>
      <c r="K5" s="2757"/>
      <c r="L5" s="2757"/>
      <c r="M5" s="2757"/>
      <c r="N5" s="2757"/>
      <c r="O5" s="2757"/>
      <c r="P5" s="971" t="s">
        <v>1249</v>
      </c>
      <c r="Q5" s="972"/>
      <c r="R5" s="971" t="s">
        <v>1250</v>
      </c>
      <c r="S5" s="1001" t="str">
        <f>IF(Avstemmingsoversikt!P5= " "," ",Avstemmingsoversikt!P4)</f>
        <v>xx/2024</v>
      </c>
      <c r="V5" s="297"/>
    </row>
    <row r="6" spans="1:22" ht="15" customHeight="1" x14ac:dyDescent="0.25">
      <c r="A6" s="85"/>
      <c r="B6" s="80"/>
      <c r="C6" s="80"/>
      <c r="D6" s="80"/>
      <c r="E6" s="80"/>
      <c r="F6" s="80"/>
      <c r="G6" s="80"/>
      <c r="H6" s="85"/>
      <c r="I6" s="96"/>
      <c r="J6" s="85"/>
      <c r="K6" s="90"/>
      <c r="V6" s="297"/>
    </row>
    <row r="7" spans="1:22" ht="15" customHeight="1" x14ac:dyDescent="0.25">
      <c r="A7" s="2761" t="s">
        <v>1312</v>
      </c>
      <c r="B7" s="2761"/>
      <c r="C7" s="2761"/>
      <c r="D7" s="2761"/>
      <c r="E7" s="2761"/>
      <c r="F7" s="2761"/>
      <c r="G7" s="2761"/>
      <c r="H7" s="2761"/>
      <c r="I7" s="2761"/>
      <c r="J7" s="2761"/>
      <c r="K7" s="2761"/>
      <c r="L7" s="2761"/>
      <c r="M7" s="2761"/>
      <c r="N7" s="2761"/>
      <c r="V7" s="297"/>
    </row>
    <row r="8" spans="1:22" ht="15" customHeight="1" x14ac:dyDescent="0.25">
      <c r="V8" s="297"/>
    </row>
    <row r="9" spans="1:22" ht="15" customHeight="1" thickBot="1" x14ac:dyDescent="0.3">
      <c r="V9" s="297"/>
    </row>
    <row r="10" spans="1:22" ht="19.5" thickBot="1" x14ac:dyDescent="0.3">
      <c r="A10" s="2895" t="s">
        <v>1252</v>
      </c>
      <c r="B10" s="2896"/>
      <c r="C10" s="2896"/>
      <c r="D10" s="2896"/>
      <c r="E10" s="2896"/>
      <c r="F10" s="2896"/>
      <c r="G10" s="2896"/>
      <c r="H10" s="2896"/>
      <c r="I10" s="2896"/>
      <c r="J10" s="2896"/>
      <c r="K10" s="2896"/>
      <c r="L10" s="2896"/>
      <c r="M10" s="2896"/>
      <c r="N10" s="2897"/>
      <c r="P10" s="2885" t="s">
        <v>1253</v>
      </c>
      <c r="Q10" s="2886"/>
      <c r="R10" s="2886"/>
      <c r="S10" s="2887"/>
      <c r="V10" s="297"/>
    </row>
    <row r="11" spans="1:22" ht="15" customHeight="1" x14ac:dyDescent="0.25">
      <c r="A11" s="2743"/>
      <c r="B11" s="2670"/>
      <c r="C11" s="2670"/>
      <c r="D11" s="2670"/>
      <c r="E11" s="2670"/>
      <c r="F11" s="2670"/>
      <c r="G11" s="2670"/>
      <c r="H11" s="2670"/>
      <c r="I11" s="2670"/>
      <c r="J11" s="2670"/>
      <c r="K11" s="2670"/>
      <c r="L11" s="2670"/>
      <c r="M11" s="2670"/>
      <c r="N11" s="2744"/>
      <c r="P11" s="2888"/>
      <c r="Q11" s="2683"/>
      <c r="R11" s="2683"/>
      <c r="S11" s="2889"/>
      <c r="V11" s="297"/>
    </row>
    <row r="12" spans="1:22" x14ac:dyDescent="0.25">
      <c r="A12" s="2743"/>
      <c r="B12" s="2670"/>
      <c r="C12" s="2670"/>
      <c r="D12" s="2670"/>
      <c r="E12" s="2670"/>
      <c r="F12" s="2670"/>
      <c r="G12" s="2670"/>
      <c r="H12" s="2670"/>
      <c r="I12" s="2670"/>
      <c r="J12" s="2670"/>
      <c r="K12" s="2670"/>
      <c r="L12" s="2670"/>
      <c r="M12" s="2670"/>
      <c r="N12" s="2744"/>
      <c r="P12" s="2890"/>
      <c r="Q12" s="2686"/>
      <c r="R12" s="2686"/>
      <c r="S12" s="2891"/>
      <c r="V12" s="297"/>
    </row>
    <row r="13" spans="1:22" ht="15" customHeight="1" x14ac:dyDescent="0.25">
      <c r="A13" s="2743"/>
      <c r="B13" s="2670"/>
      <c r="C13" s="2670"/>
      <c r="D13" s="2670"/>
      <c r="E13" s="2670"/>
      <c r="F13" s="2670"/>
      <c r="G13" s="2670"/>
      <c r="H13" s="2670"/>
      <c r="I13" s="2670"/>
      <c r="J13" s="2670"/>
      <c r="K13" s="2670"/>
      <c r="L13" s="2670"/>
      <c r="M13" s="2670"/>
      <c r="N13" s="2744"/>
      <c r="P13" s="2890"/>
      <c r="Q13" s="2686"/>
      <c r="R13" s="2686"/>
      <c r="S13" s="2891"/>
      <c r="V13" s="297"/>
    </row>
    <row r="14" spans="1:22" ht="15" customHeight="1" x14ac:dyDescent="0.25">
      <c r="A14" s="2743"/>
      <c r="B14" s="2670"/>
      <c r="C14" s="2670"/>
      <c r="D14" s="2670"/>
      <c r="E14" s="2670"/>
      <c r="F14" s="2670"/>
      <c r="G14" s="2670"/>
      <c r="H14" s="2670"/>
      <c r="I14" s="2670"/>
      <c r="J14" s="2670"/>
      <c r="K14" s="2670"/>
      <c r="L14" s="2670"/>
      <c r="M14" s="2670"/>
      <c r="N14" s="2744"/>
      <c r="P14" s="2890"/>
      <c r="Q14" s="2686"/>
      <c r="R14" s="2686"/>
      <c r="S14" s="2891"/>
      <c r="V14" s="297"/>
    </row>
    <row r="15" spans="1:22" ht="15" customHeight="1" thickBot="1" x14ac:dyDescent="0.3">
      <c r="A15" s="2745"/>
      <c r="B15" s="2746"/>
      <c r="C15" s="2746"/>
      <c r="D15" s="2746"/>
      <c r="E15" s="2746"/>
      <c r="F15" s="2746"/>
      <c r="G15" s="2746"/>
      <c r="H15" s="2746"/>
      <c r="I15" s="2746"/>
      <c r="J15" s="2746"/>
      <c r="K15" s="2746"/>
      <c r="L15" s="2746"/>
      <c r="M15" s="2746"/>
      <c r="N15" s="2747"/>
      <c r="P15" s="2892"/>
      <c r="Q15" s="2893"/>
      <c r="R15" s="2893"/>
      <c r="S15" s="2894"/>
      <c r="V15" s="297"/>
    </row>
    <row r="16" spans="1:22" ht="15" customHeight="1" x14ac:dyDescent="0.25">
      <c r="A16" s="862"/>
      <c r="B16" s="862"/>
      <c r="C16" s="862"/>
      <c r="D16" s="862"/>
      <c r="E16" s="862"/>
      <c r="F16" s="862"/>
      <c r="G16" s="863"/>
      <c r="H16" s="88"/>
      <c r="I16" s="88"/>
      <c r="J16" s="88"/>
      <c r="K16" s="88"/>
      <c r="V16" s="297"/>
    </row>
    <row r="17" spans="1:22" ht="15.75" customHeight="1" x14ac:dyDescent="0.25">
      <c r="A17" s="85" t="s">
        <v>1254</v>
      </c>
      <c r="B17" s="51"/>
      <c r="C17" s="80"/>
      <c r="D17" s="80"/>
      <c r="E17" s="80"/>
      <c r="F17" s="80"/>
      <c r="G17" s="80"/>
      <c r="H17" s="2" t="s">
        <v>1255</v>
      </c>
      <c r="I17" s="85"/>
      <c r="J17" s="88"/>
      <c r="K17" s="88"/>
      <c r="V17" s="296"/>
    </row>
    <row r="18" spans="1:22" ht="15.75" customHeight="1" x14ac:dyDescent="0.25">
      <c r="A18" s="174" t="s">
        <v>1313</v>
      </c>
      <c r="B18" s="813"/>
      <c r="C18" s="813"/>
      <c r="D18" s="813"/>
      <c r="E18" s="813"/>
      <c r="F18" s="813"/>
      <c r="G18" s="285"/>
      <c r="H18" s="88" t="s">
        <v>1314</v>
      </c>
      <c r="I18" s="814"/>
      <c r="J18" s="814"/>
      <c r="K18" s="814"/>
      <c r="V18" s="296"/>
    </row>
    <row r="19" spans="1:22" ht="15.75" customHeight="1" x14ac:dyDescent="0.25">
      <c r="A19" s="174"/>
      <c r="B19" s="813"/>
      <c r="C19" s="813"/>
      <c r="D19" s="813"/>
      <c r="E19" s="813"/>
      <c r="F19" s="813"/>
      <c r="G19" s="285"/>
      <c r="H19" s="814"/>
      <c r="I19" s="814"/>
      <c r="J19" s="814"/>
      <c r="K19" s="814"/>
      <c r="V19" s="296"/>
    </row>
    <row r="20" spans="1:22" ht="15.75" customHeight="1" x14ac:dyDescent="0.25">
      <c r="A20" s="174"/>
      <c r="B20" s="813"/>
      <c r="C20" s="813"/>
      <c r="D20" s="813"/>
      <c r="E20" s="813"/>
      <c r="F20" s="813"/>
      <c r="G20" s="285"/>
      <c r="H20" s="814"/>
      <c r="I20" s="814"/>
      <c r="J20" s="814"/>
      <c r="K20" s="814"/>
      <c r="V20" s="296"/>
    </row>
    <row r="21" spans="1:22" ht="15.75" customHeight="1" thickBot="1" x14ac:dyDescent="0.3">
      <c r="A21" s="171" t="s">
        <v>1315</v>
      </c>
      <c r="V21" s="296"/>
    </row>
    <row r="22" spans="1:22" ht="15.75" customHeight="1" x14ac:dyDescent="0.25">
      <c r="A22" s="681" t="s">
        <v>1259</v>
      </c>
      <c r="B22" s="2707" t="s">
        <v>607</v>
      </c>
      <c r="C22" s="2906"/>
      <c r="D22" s="2906"/>
      <c r="E22" s="2906"/>
      <c r="F22" s="2906"/>
      <c r="G22" s="624" t="s">
        <v>438</v>
      </c>
      <c r="H22" s="625" t="str">
        <f>CONCATENATE($S$4,"01")</f>
        <v>202401</v>
      </c>
      <c r="I22" s="625" t="str">
        <f>CONCATENATE($S$4,"02")</f>
        <v>202402</v>
      </c>
      <c r="J22" s="625" t="str">
        <f>CONCATENATE($S$4,"03")</f>
        <v>202403</v>
      </c>
      <c r="K22" s="625" t="str">
        <f>CONCATENATE($S$4,"04")</f>
        <v>202404</v>
      </c>
      <c r="L22" s="625" t="str">
        <f>CONCATENATE($S$4,"05")</f>
        <v>202405</v>
      </c>
      <c r="M22" s="625" t="str">
        <f>CONCATENATE($S$4,"06")</f>
        <v>202406</v>
      </c>
      <c r="N22" s="625" t="str">
        <f>CONCATENATE($S$4,"07")</f>
        <v>202407</v>
      </c>
      <c r="O22" s="625" t="str">
        <f>CONCATENATE($S$4,"08")</f>
        <v>202408</v>
      </c>
      <c r="P22" s="625" t="str">
        <f>CONCATENATE($S$4,"09")</f>
        <v>202409</v>
      </c>
      <c r="Q22" s="625" t="str">
        <f>CONCATENATE($S$4,"10")</f>
        <v>202410</v>
      </c>
      <c r="R22" s="625" t="str">
        <f>CONCATENATE($S$4,"11")</f>
        <v>202411</v>
      </c>
      <c r="S22" s="626" t="str">
        <f>CONCATENATE($S$4,"12")</f>
        <v>202412</v>
      </c>
      <c r="V22" s="296"/>
    </row>
    <row r="23" spans="1:22" ht="15.75" customHeight="1" x14ac:dyDescent="0.25">
      <c r="A23" s="1525">
        <v>2937</v>
      </c>
      <c r="B23" s="2907" t="s">
        <v>1316</v>
      </c>
      <c r="C23" s="2907"/>
      <c r="D23" s="2907"/>
      <c r="E23" s="2907"/>
      <c r="F23" s="2907"/>
      <c r="G23" s="1527"/>
      <c r="H23" s="1527"/>
      <c r="I23" s="1527"/>
      <c r="J23" s="1527"/>
      <c r="K23" s="1527"/>
      <c r="L23" s="1527"/>
      <c r="M23" s="1527"/>
      <c r="N23" s="1527"/>
      <c r="O23" s="1527"/>
      <c r="P23" s="1527"/>
      <c r="Q23" s="1527"/>
      <c r="R23" s="1527"/>
      <c r="S23" s="1528"/>
      <c r="V23" s="296" t="s">
        <v>1317</v>
      </c>
    </row>
    <row r="24" spans="1:22" x14ac:dyDescent="0.25">
      <c r="A24" s="1525">
        <v>2938</v>
      </c>
      <c r="B24" s="2907" t="s">
        <v>878</v>
      </c>
      <c r="C24" s="2907"/>
      <c r="D24" s="2907"/>
      <c r="E24" s="2907"/>
      <c r="F24" s="2907"/>
      <c r="G24" s="1527"/>
      <c r="H24" s="1527"/>
      <c r="I24" s="1527"/>
      <c r="J24" s="1527"/>
      <c r="K24" s="1527"/>
      <c r="L24" s="1527"/>
      <c r="M24" s="1527"/>
      <c r="N24" s="1527"/>
      <c r="O24" s="1527"/>
      <c r="P24" s="1527"/>
      <c r="Q24" s="1527"/>
      <c r="R24" s="1527"/>
      <c r="S24" s="1528"/>
      <c r="V24" s="296" t="s">
        <v>1318</v>
      </c>
    </row>
    <row r="25" spans="1:22" x14ac:dyDescent="0.25">
      <c r="A25" s="2908" t="s">
        <v>1319</v>
      </c>
      <c r="B25" s="2909"/>
      <c r="C25" s="2909"/>
      <c r="D25" s="2909"/>
      <c r="E25" s="2909"/>
      <c r="F25" s="2909"/>
      <c r="G25" s="1531">
        <f>SUM(G23:G24)</f>
        <v>0</v>
      </c>
      <c r="H25" s="1531">
        <f t="shared" ref="H25:S25" si="0">SUM(H23:H24)</f>
        <v>0</v>
      </c>
      <c r="I25" s="1531">
        <f t="shared" si="0"/>
        <v>0</v>
      </c>
      <c r="J25" s="1531">
        <f t="shared" si="0"/>
        <v>0</v>
      </c>
      <c r="K25" s="1531">
        <f t="shared" si="0"/>
        <v>0</v>
      </c>
      <c r="L25" s="1531">
        <f t="shared" si="0"/>
        <v>0</v>
      </c>
      <c r="M25" s="1531">
        <f t="shared" si="0"/>
        <v>0</v>
      </c>
      <c r="N25" s="1531">
        <f t="shared" si="0"/>
        <v>0</v>
      </c>
      <c r="O25" s="1531">
        <f t="shared" si="0"/>
        <v>0</v>
      </c>
      <c r="P25" s="1531">
        <f t="shared" si="0"/>
        <v>0</v>
      </c>
      <c r="Q25" s="1531">
        <f t="shared" si="0"/>
        <v>0</v>
      </c>
      <c r="R25" s="1531">
        <f t="shared" si="0"/>
        <v>0</v>
      </c>
      <c r="S25" s="1532">
        <f t="shared" si="0"/>
        <v>0</v>
      </c>
    </row>
    <row r="26" spans="1:22" x14ac:dyDescent="0.25">
      <c r="A26" s="2904" t="s">
        <v>1320</v>
      </c>
      <c r="B26" s="2905"/>
      <c r="C26" s="2905"/>
      <c r="D26" s="2905"/>
      <c r="E26" s="2905"/>
      <c r="F26" s="2905"/>
      <c r="G26" s="1533"/>
      <c r="H26" s="1527"/>
      <c r="I26" s="1527"/>
      <c r="J26" s="1527"/>
      <c r="K26" s="1527"/>
      <c r="L26" s="1527"/>
      <c r="M26" s="1527"/>
      <c r="N26" s="1527"/>
      <c r="O26" s="1527"/>
      <c r="P26" s="1527"/>
      <c r="Q26" s="1527"/>
      <c r="R26" s="1527"/>
      <c r="S26" s="1528"/>
    </row>
    <row r="27" spans="1:22" ht="15.75" thickBot="1" x14ac:dyDescent="0.3">
      <c r="A27" s="2913" t="s">
        <v>1321</v>
      </c>
      <c r="B27" s="2914"/>
      <c r="C27" s="2914"/>
      <c r="D27" s="2914"/>
      <c r="E27" s="2914"/>
      <c r="F27" s="2914"/>
      <c r="G27" s="682"/>
      <c r="H27" s="472">
        <f>+H25-H26</f>
        <v>0</v>
      </c>
      <c r="I27" s="472">
        <f t="shared" ref="I27:S27" si="1">+I25-I26</f>
        <v>0</v>
      </c>
      <c r="J27" s="472">
        <f t="shared" si="1"/>
        <v>0</v>
      </c>
      <c r="K27" s="472">
        <f t="shared" si="1"/>
        <v>0</v>
      </c>
      <c r="L27" s="472">
        <f t="shared" si="1"/>
        <v>0</v>
      </c>
      <c r="M27" s="472">
        <f t="shared" si="1"/>
        <v>0</v>
      </c>
      <c r="N27" s="472">
        <f t="shared" si="1"/>
        <v>0</v>
      </c>
      <c r="O27" s="472">
        <f t="shared" si="1"/>
        <v>0</v>
      </c>
      <c r="P27" s="472">
        <f t="shared" si="1"/>
        <v>0</v>
      </c>
      <c r="Q27" s="472">
        <f t="shared" si="1"/>
        <v>0</v>
      </c>
      <c r="R27" s="472">
        <f t="shared" si="1"/>
        <v>0</v>
      </c>
      <c r="S27" s="473">
        <f t="shared" si="1"/>
        <v>0</v>
      </c>
    </row>
    <row r="28" spans="1:22" ht="24.75" x14ac:dyDescent="0.25">
      <c r="A28" s="2915" t="s">
        <v>1286</v>
      </c>
      <c r="B28" s="2916"/>
      <c r="C28" s="2916"/>
      <c r="D28" s="2916"/>
      <c r="E28" s="2916"/>
      <c r="F28" s="2917"/>
      <c r="G28" s="1355"/>
      <c r="H28" s="980" t="s">
        <v>1287</v>
      </c>
      <c r="I28" s="980" t="s">
        <v>1287</v>
      </c>
      <c r="J28" s="980" t="s">
        <v>1287</v>
      </c>
      <c r="K28" s="980" t="s">
        <v>1287</v>
      </c>
      <c r="L28" s="980" t="s">
        <v>1287</v>
      </c>
      <c r="M28" s="980" t="s">
        <v>1287</v>
      </c>
      <c r="N28" s="980" t="s">
        <v>1287</v>
      </c>
      <c r="O28" s="980" t="s">
        <v>1287</v>
      </c>
      <c r="P28" s="980" t="s">
        <v>1287</v>
      </c>
      <c r="Q28" s="980" t="s">
        <v>1287</v>
      </c>
      <c r="R28" s="980" t="s">
        <v>1287</v>
      </c>
      <c r="S28" s="981" t="s">
        <v>1287</v>
      </c>
    </row>
    <row r="29" spans="1:22" ht="35.25" customHeight="1" thickBot="1" x14ac:dyDescent="0.3">
      <c r="A29" s="2910" t="s">
        <v>1322</v>
      </c>
      <c r="B29" s="2911"/>
      <c r="C29" s="2911"/>
      <c r="D29" s="2911"/>
      <c r="E29" s="2911"/>
      <c r="F29" s="2912"/>
      <c r="G29" s="979"/>
      <c r="H29" s="982"/>
      <c r="I29" s="982"/>
      <c r="J29" s="982"/>
      <c r="K29" s="982"/>
      <c r="L29" s="982"/>
      <c r="M29" s="982"/>
      <c r="N29" s="982"/>
      <c r="O29" s="982"/>
      <c r="P29" s="982"/>
      <c r="Q29" s="982"/>
      <c r="R29" s="982"/>
      <c r="S29" s="983"/>
    </row>
    <row r="30" spans="1:22" x14ac:dyDescent="0.25">
      <c r="A30" s="2876" t="s">
        <v>621</v>
      </c>
      <c r="B30" s="2877"/>
      <c r="C30" s="2877"/>
      <c r="D30" s="2878"/>
      <c r="E30" s="2918" t="s">
        <v>478</v>
      </c>
      <c r="F30" s="2919"/>
      <c r="G30" s="627"/>
      <c r="H30" s="672"/>
      <c r="I30" s="672"/>
      <c r="J30" s="672"/>
      <c r="K30" s="672"/>
      <c r="L30" s="672"/>
      <c r="M30" s="672"/>
      <c r="N30" s="672"/>
      <c r="O30" s="672"/>
      <c r="P30" s="672"/>
      <c r="Q30" s="672"/>
      <c r="R30" s="672"/>
      <c r="S30" s="673"/>
    </row>
    <row r="31" spans="1:22" x14ac:dyDescent="0.25">
      <c r="A31" s="2879"/>
      <c r="B31" s="2880"/>
      <c r="C31" s="2880"/>
      <c r="D31" s="2881"/>
      <c r="E31" s="2908" t="s">
        <v>1268</v>
      </c>
      <c r="F31" s="2909"/>
      <c r="G31" s="1534"/>
      <c r="H31" s="1535"/>
      <c r="I31" s="1535"/>
      <c r="J31" s="1535"/>
      <c r="K31" s="1535"/>
      <c r="L31" s="1535"/>
      <c r="M31" s="1535"/>
      <c r="N31" s="1535"/>
      <c r="O31" s="1535"/>
      <c r="P31" s="1535"/>
      <c r="Q31" s="1535"/>
      <c r="R31" s="1535"/>
      <c r="S31" s="1536"/>
    </row>
    <row r="32" spans="1:22" ht="15.75" thickBot="1" x14ac:dyDescent="0.3">
      <c r="A32" s="2882"/>
      <c r="B32" s="2883"/>
      <c r="C32" s="2883"/>
      <c r="D32" s="2884"/>
      <c r="E32" s="2869" t="s">
        <v>1289</v>
      </c>
      <c r="F32" s="2870"/>
      <c r="G32" s="676"/>
      <c r="H32" s="464"/>
      <c r="I32" s="464"/>
      <c r="J32" s="464"/>
      <c r="K32" s="464"/>
      <c r="L32" s="464"/>
      <c r="M32" s="464"/>
      <c r="N32" s="464"/>
      <c r="O32" s="464"/>
      <c r="P32" s="464"/>
      <c r="Q32" s="464"/>
      <c r="R32" s="464"/>
      <c r="S32" s="465"/>
    </row>
    <row r="33" spans="1:23" x14ac:dyDescent="0.25">
      <c r="A33" s="294"/>
      <c r="B33" s="294"/>
      <c r="C33" s="294"/>
      <c r="D33" s="294"/>
      <c r="E33" s="294"/>
      <c r="F33" s="294"/>
      <c r="G33" s="294"/>
      <c r="H33" s="294"/>
      <c r="I33" s="294"/>
      <c r="J33" s="294"/>
      <c r="K33" s="295"/>
      <c r="L33" s="295"/>
      <c r="M33" s="294"/>
      <c r="N33" s="294"/>
      <c r="O33" s="294"/>
      <c r="P33" s="294"/>
      <c r="Q33" s="294"/>
      <c r="R33" s="294"/>
      <c r="S33" s="295"/>
    </row>
    <row r="34" spans="1:23" ht="15.75" customHeight="1" thickBot="1" x14ac:dyDescent="0.3">
      <c r="A34" s="279"/>
      <c r="B34" s="174"/>
      <c r="C34" s="174"/>
      <c r="D34" s="174"/>
      <c r="E34" s="174"/>
      <c r="F34" s="174"/>
      <c r="G34" s="174"/>
      <c r="H34" s="174"/>
      <c r="I34" s="174"/>
      <c r="J34" s="174"/>
      <c r="K34" s="293"/>
      <c r="L34" s="293"/>
      <c r="M34" s="174"/>
      <c r="N34" s="174"/>
      <c r="O34" s="174"/>
      <c r="P34" s="174"/>
      <c r="Q34" s="174"/>
      <c r="R34" s="174"/>
      <c r="S34" s="293"/>
    </row>
    <row r="35" spans="1:23" s="294" customFormat="1" ht="61.5" customHeight="1" x14ac:dyDescent="0.25">
      <c r="A35" s="2859" t="s">
        <v>1323</v>
      </c>
      <c r="B35" s="2860"/>
      <c r="C35" s="2860"/>
      <c r="D35" s="2860"/>
      <c r="E35" s="2860"/>
      <c r="F35" s="671">
        <v>2937</v>
      </c>
      <c r="G35" s="1227"/>
      <c r="H35" s="1227"/>
      <c r="I35" s="1227"/>
      <c r="J35" s="1227"/>
      <c r="K35" s="1227"/>
      <c r="L35" s="1228"/>
      <c r="M35" s="174"/>
      <c r="N35" s="174"/>
      <c r="O35" s="174"/>
      <c r="P35" s="174"/>
      <c r="Q35" s="174"/>
      <c r="R35" s="174"/>
      <c r="S35" s="174"/>
    </row>
    <row r="36" spans="1:23" s="174" customFormat="1" x14ac:dyDescent="0.25">
      <c r="A36" s="2871" t="s">
        <v>1324</v>
      </c>
      <c r="B36" s="2872"/>
      <c r="C36" s="1356" t="s">
        <v>254</v>
      </c>
      <c r="D36" s="1356" t="s">
        <v>1299</v>
      </c>
      <c r="E36" s="1356" t="s">
        <v>1325</v>
      </c>
      <c r="F36" s="1356" t="s">
        <v>608</v>
      </c>
      <c r="G36" s="2866" t="s">
        <v>1261</v>
      </c>
      <c r="H36" s="2867"/>
      <c r="I36" s="2867"/>
      <c r="J36" s="2867"/>
      <c r="K36" s="2867"/>
      <c r="L36" s="2868"/>
      <c r="O36" s="278"/>
      <c r="P36" s="278"/>
      <c r="Q36" s="278"/>
      <c r="R36" s="278"/>
      <c r="S36" s="278"/>
    </row>
    <row r="37" spans="1:23" s="174" customFormat="1" x14ac:dyDescent="0.25">
      <c r="A37" s="2856"/>
      <c r="B37" s="2857"/>
      <c r="C37" s="1537"/>
      <c r="D37" s="1538"/>
      <c r="E37" s="1539"/>
      <c r="F37" s="1540"/>
      <c r="G37" s="2854"/>
      <c r="H37" s="2854"/>
      <c r="I37" s="2854"/>
      <c r="J37" s="2854"/>
      <c r="K37" s="2854"/>
      <c r="L37" s="2855"/>
    </row>
    <row r="38" spans="1:23" s="174" customFormat="1" x14ac:dyDescent="0.25">
      <c r="A38" s="2856"/>
      <c r="B38" s="2857"/>
      <c r="C38" s="1537"/>
      <c r="D38" s="1538"/>
      <c r="E38" s="1539"/>
      <c r="F38" s="1540"/>
      <c r="G38" s="2854"/>
      <c r="H38" s="2854"/>
      <c r="I38" s="2854"/>
      <c r="J38" s="2854"/>
      <c r="K38" s="2854"/>
      <c r="L38" s="2855"/>
      <c r="T38" s="293"/>
      <c r="U38" s="278"/>
      <c r="V38" s="278"/>
      <c r="W38" s="278"/>
    </row>
    <row r="39" spans="1:23" s="174" customFormat="1" x14ac:dyDescent="0.25">
      <c r="A39" s="2856"/>
      <c r="B39" s="2857"/>
      <c r="C39" s="1537"/>
      <c r="D39" s="1538"/>
      <c r="E39" s="1539"/>
      <c r="F39" s="1540"/>
      <c r="G39" s="2854"/>
      <c r="H39" s="2854"/>
      <c r="I39" s="2854"/>
      <c r="J39" s="2854"/>
      <c r="K39" s="2854"/>
      <c r="L39" s="2855"/>
    </row>
    <row r="40" spans="1:23" s="174" customFormat="1" x14ac:dyDescent="0.25">
      <c r="A40" s="2856"/>
      <c r="B40" s="2857"/>
      <c r="C40" s="1537"/>
      <c r="D40" s="1538"/>
      <c r="E40" s="1539"/>
      <c r="F40" s="1540"/>
      <c r="G40" s="2854"/>
      <c r="H40" s="2854"/>
      <c r="I40" s="2854"/>
      <c r="J40" s="2854"/>
      <c r="K40" s="2854"/>
      <c r="L40" s="2855"/>
    </row>
    <row r="41" spans="1:23" s="174" customFormat="1" x14ac:dyDescent="0.25">
      <c r="A41" s="2856"/>
      <c r="B41" s="2857"/>
      <c r="C41" s="1537"/>
      <c r="D41" s="1538"/>
      <c r="E41" s="1539"/>
      <c r="F41" s="1540"/>
      <c r="G41" s="2854"/>
      <c r="H41" s="2854"/>
      <c r="I41" s="2854"/>
      <c r="J41" s="2854"/>
      <c r="K41" s="2854"/>
      <c r="L41" s="2855"/>
    </row>
    <row r="42" spans="1:23" s="174" customFormat="1" x14ac:dyDescent="0.25">
      <c r="A42" s="2856"/>
      <c r="B42" s="2857"/>
      <c r="C42" s="1537"/>
      <c r="D42" s="1538"/>
      <c r="E42" s="1539"/>
      <c r="F42" s="1540"/>
      <c r="G42" s="2854"/>
      <c r="H42" s="2854"/>
      <c r="I42" s="2854"/>
      <c r="J42" s="2854"/>
      <c r="K42" s="2854"/>
      <c r="L42" s="2855"/>
    </row>
    <row r="43" spans="1:23" s="174" customFormat="1" ht="15.75" thickBot="1" x14ac:dyDescent="0.3">
      <c r="A43" s="2873" t="s">
        <v>1326</v>
      </c>
      <c r="B43" s="2874"/>
      <c r="C43" s="2874"/>
      <c r="D43" s="2874"/>
      <c r="E43" s="2875"/>
      <c r="F43" s="508">
        <f>SUM(F37:F42)</f>
        <v>0</v>
      </c>
      <c r="G43" s="2861"/>
      <c r="H43" s="2862"/>
      <c r="I43" s="2862"/>
      <c r="J43" s="2862"/>
      <c r="K43" s="2862"/>
      <c r="L43" s="2863"/>
    </row>
    <row r="44" spans="1:23" s="174" customFormat="1" ht="15" customHeight="1" x14ac:dyDescent="0.25">
      <c r="A44" s="170" t="s">
        <v>1327</v>
      </c>
      <c r="B44" s="170"/>
      <c r="C44" s="170"/>
      <c r="D44" s="170"/>
      <c r="E44" s="170"/>
      <c r="F44" s="1051">
        <f>_xlfn.XLOOKUP(F35,'Saldobalanse m arb-status'!A:A,'Saldobalanse m arb-status'!C:C,"Ikke funnet",0)</f>
        <v>0</v>
      </c>
    </row>
    <row r="45" spans="1:23" s="174" customFormat="1" x14ac:dyDescent="0.25">
      <c r="A45" s="170" t="s">
        <v>1260</v>
      </c>
      <c r="B45" s="170"/>
      <c r="C45" s="170"/>
      <c r="D45" s="170"/>
      <c r="E45" s="170"/>
      <c r="F45" s="348">
        <f>F43-F44</f>
        <v>0</v>
      </c>
    </row>
    <row r="46" spans="1:23" s="174" customFormat="1" x14ac:dyDescent="0.25"/>
    <row r="47" spans="1:23" s="174" customFormat="1" ht="15.75" thickBot="1" x14ac:dyDescent="0.3">
      <c r="A47" s="279"/>
    </row>
    <row r="48" spans="1:23" s="174" customFormat="1" ht="60" customHeight="1" x14ac:dyDescent="0.25">
      <c r="A48" s="2859" t="s">
        <v>1328</v>
      </c>
      <c r="B48" s="2860"/>
      <c r="C48" s="2860"/>
      <c r="D48" s="2860"/>
      <c r="E48" s="2860"/>
      <c r="F48" s="671">
        <v>2938</v>
      </c>
      <c r="G48" s="1227"/>
      <c r="H48" s="1227"/>
      <c r="I48" s="1227"/>
      <c r="J48" s="1227"/>
      <c r="K48" s="1227"/>
      <c r="L48" s="1228"/>
    </row>
    <row r="49" spans="1:23" s="174" customFormat="1" x14ac:dyDescent="0.25">
      <c r="A49" s="1224" t="s">
        <v>1329</v>
      </c>
      <c r="B49" s="2864" t="s">
        <v>1324</v>
      </c>
      <c r="C49" s="2864"/>
      <c r="D49" s="1356" t="s">
        <v>1299</v>
      </c>
      <c r="E49" s="1356" t="s">
        <v>1325</v>
      </c>
      <c r="F49" s="1356" t="s">
        <v>608</v>
      </c>
      <c r="G49" s="2864" t="s">
        <v>1261</v>
      </c>
      <c r="H49" s="2864"/>
      <c r="I49" s="2864"/>
      <c r="J49" s="2864"/>
      <c r="K49" s="2864"/>
      <c r="L49" s="2865"/>
      <c r="O49" s="278"/>
      <c r="P49" s="278"/>
      <c r="Q49" s="278"/>
      <c r="R49" s="278"/>
      <c r="S49" s="278"/>
    </row>
    <row r="50" spans="1:23" s="174" customFormat="1" x14ac:dyDescent="0.25">
      <c r="A50" s="1541"/>
      <c r="B50" s="2858"/>
      <c r="C50" s="2858"/>
      <c r="D50" s="1542"/>
      <c r="E50" s="1539"/>
      <c r="F50" s="1540"/>
      <c r="G50" s="2854"/>
      <c r="H50" s="2854"/>
      <c r="I50" s="2854"/>
      <c r="J50" s="2854"/>
      <c r="K50" s="2854"/>
      <c r="L50" s="2855"/>
    </row>
    <row r="51" spans="1:23" s="174" customFormat="1" x14ac:dyDescent="0.25">
      <c r="A51" s="1541"/>
      <c r="B51" s="2858"/>
      <c r="C51" s="2858"/>
      <c r="D51" s="1542"/>
      <c r="E51" s="1539"/>
      <c r="F51" s="1540"/>
      <c r="G51" s="2854"/>
      <c r="H51" s="2854"/>
      <c r="I51" s="2854"/>
      <c r="J51" s="2854"/>
      <c r="K51" s="2854"/>
      <c r="L51" s="2855"/>
      <c r="T51" s="293"/>
      <c r="U51" s="278"/>
      <c r="V51" s="278"/>
      <c r="W51" s="278"/>
    </row>
    <row r="52" spans="1:23" s="174" customFormat="1" x14ac:dyDescent="0.25">
      <c r="A52" s="1541"/>
      <c r="B52" s="2858"/>
      <c r="C52" s="2858"/>
      <c r="D52" s="1542"/>
      <c r="E52" s="1539"/>
      <c r="F52" s="1540"/>
      <c r="G52" s="2854"/>
      <c r="H52" s="2854"/>
      <c r="I52" s="2854"/>
      <c r="J52" s="2854"/>
      <c r="K52" s="2854"/>
      <c r="L52" s="2855"/>
    </row>
    <row r="53" spans="1:23" s="174" customFormat="1" x14ac:dyDescent="0.25">
      <c r="A53" s="1541"/>
      <c r="B53" s="2858"/>
      <c r="C53" s="2858"/>
      <c r="D53" s="1542"/>
      <c r="E53" s="1539"/>
      <c r="F53" s="1540"/>
      <c r="G53" s="2854"/>
      <c r="H53" s="2854"/>
      <c r="I53" s="2854"/>
      <c r="J53" s="2854"/>
      <c r="K53" s="2854"/>
      <c r="L53" s="2855"/>
    </row>
    <row r="54" spans="1:23" s="174" customFormat="1" x14ac:dyDescent="0.25">
      <c r="A54" s="1541"/>
      <c r="B54" s="2858"/>
      <c r="C54" s="2858"/>
      <c r="D54" s="1542"/>
      <c r="E54" s="1539"/>
      <c r="F54" s="1540"/>
      <c r="G54" s="2854"/>
      <c r="H54" s="2854"/>
      <c r="I54" s="2854"/>
      <c r="J54" s="2854"/>
      <c r="K54" s="2854"/>
      <c r="L54" s="2855"/>
    </row>
    <row r="55" spans="1:23" s="174" customFormat="1" x14ac:dyDescent="0.25">
      <c r="A55" s="1541"/>
      <c r="B55" s="2858"/>
      <c r="C55" s="2858"/>
      <c r="D55" s="1542"/>
      <c r="E55" s="1539"/>
      <c r="F55" s="1540"/>
      <c r="G55" s="2854"/>
      <c r="H55" s="2854"/>
      <c r="I55" s="2854"/>
      <c r="J55" s="2854"/>
      <c r="K55" s="2854"/>
      <c r="L55" s="2855"/>
    </row>
    <row r="56" spans="1:23" s="174" customFormat="1" ht="15.75" thickBot="1" x14ac:dyDescent="0.3">
      <c r="A56" s="2873" t="s">
        <v>1326</v>
      </c>
      <c r="B56" s="2874"/>
      <c r="C56" s="2874"/>
      <c r="D56" s="2874"/>
      <c r="E56" s="2875"/>
      <c r="F56" s="508">
        <f>SUM(F50:F55)</f>
        <v>0</v>
      </c>
      <c r="G56" s="2861"/>
      <c r="H56" s="2862"/>
      <c r="I56" s="2862"/>
      <c r="J56" s="2862"/>
      <c r="K56" s="2862"/>
      <c r="L56" s="2863"/>
    </row>
    <row r="57" spans="1:23" s="174" customFormat="1" x14ac:dyDescent="0.25">
      <c r="A57" s="170" t="s">
        <v>1327</v>
      </c>
      <c r="B57" s="170"/>
      <c r="C57" s="170"/>
      <c r="D57" s="170"/>
      <c r="E57" s="170"/>
      <c r="F57" s="1051">
        <f>_xlfn.XLOOKUP(F48,'Saldobalanse m arb-status'!A:A,'Saldobalanse m arb-status'!C:C,"Ikke funnet",0)</f>
        <v>0</v>
      </c>
      <c r="G57" s="184"/>
    </row>
    <row r="58" spans="1:23" s="174" customFormat="1" x14ac:dyDescent="0.25">
      <c r="A58" s="170" t="s">
        <v>1260</v>
      </c>
      <c r="B58" s="170"/>
      <c r="C58" s="170"/>
      <c r="D58" s="170"/>
      <c r="E58" s="170"/>
      <c r="F58" s="348">
        <f>F56-F57</f>
        <v>0</v>
      </c>
      <c r="G58" s="184"/>
    </row>
    <row r="59" spans="1:23" s="174" customFormat="1" x14ac:dyDescent="0.25"/>
    <row r="60" spans="1:23" s="174" customFormat="1" x14ac:dyDescent="0.25"/>
    <row r="61" spans="1:23" s="174" customFormat="1" x14ac:dyDescent="0.25">
      <c r="A61" s="279"/>
    </row>
    <row r="62" spans="1:23" s="174" customFormat="1" x14ac:dyDescent="0.25"/>
    <row r="63" spans="1:23" s="174" customFormat="1" x14ac:dyDescent="0.25"/>
    <row r="64" spans="1:23" s="174" customFormat="1" x14ac:dyDescent="0.25"/>
    <row r="65" spans="1:19" s="174" customFormat="1" x14ac:dyDescent="0.25"/>
    <row r="66" spans="1:19" s="174" customFormat="1" x14ac:dyDescent="0.25">
      <c r="A66" s="169"/>
      <c r="B66" s="169"/>
      <c r="C66" s="169"/>
      <c r="D66" s="169"/>
      <c r="E66" s="169"/>
      <c r="F66" s="169"/>
      <c r="G66" s="169"/>
      <c r="H66" s="169"/>
      <c r="I66" s="169"/>
      <c r="J66" s="169"/>
      <c r="K66" s="169"/>
      <c r="L66" s="169"/>
    </row>
    <row r="67" spans="1:19" s="174" customFormat="1" x14ac:dyDescent="0.25">
      <c r="A67" s="169"/>
      <c r="B67" s="169"/>
      <c r="C67" s="169"/>
      <c r="D67" s="169"/>
      <c r="E67" s="169"/>
      <c r="F67" s="169"/>
      <c r="G67" s="169"/>
      <c r="H67" s="169"/>
      <c r="I67" s="169"/>
      <c r="J67" s="169"/>
      <c r="K67" s="169"/>
      <c r="L67" s="169"/>
    </row>
    <row r="68" spans="1:19" s="174" customFormat="1" x14ac:dyDescent="0.25">
      <c r="A68" s="169"/>
      <c r="B68" s="169"/>
      <c r="C68" s="169"/>
      <c r="D68" s="169"/>
      <c r="E68" s="169"/>
      <c r="F68" s="169"/>
      <c r="G68" s="169"/>
      <c r="H68" s="169"/>
      <c r="I68" s="169"/>
      <c r="J68" s="169"/>
      <c r="K68" s="169"/>
      <c r="L68" s="169"/>
      <c r="M68" s="169"/>
      <c r="N68" s="169"/>
      <c r="O68" s="169"/>
      <c r="P68" s="169"/>
      <c r="Q68" s="169"/>
      <c r="R68" s="169"/>
      <c r="S68" s="169"/>
    </row>
    <row r="69" spans="1:19" s="174" customFormat="1" x14ac:dyDescent="0.25">
      <c r="A69" s="169"/>
      <c r="B69" s="169"/>
      <c r="C69" s="169"/>
      <c r="D69" s="169"/>
      <c r="E69" s="169"/>
      <c r="F69" s="169"/>
      <c r="G69" s="169"/>
      <c r="H69" s="169"/>
      <c r="I69" s="169"/>
      <c r="J69" s="169"/>
      <c r="K69" s="169"/>
      <c r="L69" s="169"/>
      <c r="M69" s="169"/>
      <c r="N69" s="169"/>
      <c r="O69" s="169"/>
      <c r="P69" s="169"/>
      <c r="Q69" s="169"/>
      <c r="R69" s="169"/>
      <c r="S69" s="169"/>
    </row>
  </sheetData>
  <sheetProtection formatCells="0" formatColumns="0" formatRows="0" insertColumns="0" insertRows="0" insertHyperlinks="0" deleteColumns="0" deleteRows="0" sort="0" autoFilter="0"/>
  <mergeCells count="55">
    <mergeCell ref="A29:F29"/>
    <mergeCell ref="E31:F31"/>
    <mergeCell ref="A27:F27"/>
    <mergeCell ref="A28:F28"/>
    <mergeCell ref="E30:F30"/>
    <mergeCell ref="A26:F26"/>
    <mergeCell ref="B22:F22"/>
    <mergeCell ref="B23:F23"/>
    <mergeCell ref="B24:F24"/>
    <mergeCell ref="A25:F25"/>
    <mergeCell ref="P10:S10"/>
    <mergeCell ref="P11:S15"/>
    <mergeCell ref="A10:N10"/>
    <mergeCell ref="A11:N15"/>
    <mergeCell ref="B2:S2"/>
    <mergeCell ref="B3:S3"/>
    <mergeCell ref="B5:O5"/>
    <mergeCell ref="B4:Q4"/>
    <mergeCell ref="A7:N7"/>
    <mergeCell ref="G55:L55"/>
    <mergeCell ref="A56:E56"/>
    <mergeCell ref="G56:L56"/>
    <mergeCell ref="B52:C52"/>
    <mergeCell ref="G52:L52"/>
    <mergeCell ref="B53:C53"/>
    <mergeCell ref="G53:L53"/>
    <mergeCell ref="G54:L54"/>
    <mergeCell ref="E32:F32"/>
    <mergeCell ref="A36:B36"/>
    <mergeCell ref="A37:B37"/>
    <mergeCell ref="A38:B38"/>
    <mergeCell ref="B55:C55"/>
    <mergeCell ref="A35:E35"/>
    <mergeCell ref="A43:E43"/>
    <mergeCell ref="A42:B42"/>
    <mergeCell ref="B49:C49"/>
    <mergeCell ref="B50:C50"/>
    <mergeCell ref="B51:C51"/>
    <mergeCell ref="A30:D32"/>
    <mergeCell ref="G36:L36"/>
    <mergeCell ref="G37:L37"/>
    <mergeCell ref="G38:L38"/>
    <mergeCell ref="G39:L39"/>
    <mergeCell ref="A39:B39"/>
    <mergeCell ref="G41:L41"/>
    <mergeCell ref="A41:B41"/>
    <mergeCell ref="B54:C54"/>
    <mergeCell ref="A40:B40"/>
    <mergeCell ref="A48:E48"/>
    <mergeCell ref="G51:L51"/>
    <mergeCell ref="G42:L42"/>
    <mergeCell ref="G43:L43"/>
    <mergeCell ref="G40:L40"/>
    <mergeCell ref="G49:L49"/>
    <mergeCell ref="G50:L50"/>
  </mergeCells>
  <phoneticPr fontId="63" type="noConversion"/>
  <conditionalFormatting sqref="H32:S32">
    <cfRule type="expression" dxfId="241" priority="10">
      <formula>H32="Alt OK"</formula>
    </cfRule>
    <cfRule type="expression" dxfId="240" priority="11">
      <formula>H32="DFØ følger opp"</formula>
    </cfRule>
    <cfRule type="expression" dxfId="239" priority="12">
      <formula>H32="Kunde følger opp"</formula>
    </cfRule>
  </conditionalFormatting>
  <hyperlinks>
    <hyperlink ref="A2" location="Avstemmingsoversikt!A1" display="Til avviksoversikt" xr:uid="{00000000-0004-0000-0600-000000000000}"/>
  </hyperlinks>
  <pageMargins left="0.7" right="0.7" top="0.75" bottom="0.75" header="0.3" footer="0.3"/>
  <pageSetup paperSize="9" scale="34" orientation="landscape" r:id="rId1"/>
  <rowBreaks count="1" manualBreakCount="1">
    <brk id="58" max="18" man="1"/>
  </rowBreaks>
  <ignoredErrors>
    <ignoredError sqref="H25:S25" formulaRange="1"/>
    <ignoredError sqref="B4"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Avstemmingskoder" xr:uid="{00000000-0002-0000-0600-000000000000}">
          <x14:formula1>
            <xm:f>Avstemmingskoder!$A$3:$A$5</xm:f>
          </x14:formula1>
          <xm:sqref>H32:S32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2"/>
  <dimension ref="A1:X70"/>
  <sheetViews>
    <sheetView showGridLines="0" zoomScaleNormal="100" workbookViewId="0"/>
  </sheetViews>
  <sheetFormatPr baseColWidth="10" defaultColWidth="11.42578125" defaultRowHeight="15" x14ac:dyDescent="0.25"/>
  <cols>
    <col min="1" max="1" width="13.42578125" style="169" customWidth="1"/>
    <col min="2" max="2" width="10.42578125" style="169" customWidth="1"/>
    <col min="3" max="3" width="14" style="169" customWidth="1"/>
    <col min="4" max="5" width="11.42578125" style="169"/>
    <col min="6" max="17" width="13.42578125" style="169" customWidth="1"/>
    <col min="18" max="18" width="5.140625" style="169" customWidth="1"/>
    <col min="19" max="20" width="11.42578125" style="169"/>
    <col min="21" max="21" width="13.42578125" style="169" customWidth="1"/>
    <col min="22" max="16384" width="11.42578125" style="169"/>
  </cols>
  <sheetData>
    <row r="1" spans="1:22" ht="19.5" thickBot="1" x14ac:dyDescent="0.35">
      <c r="A1" s="181" t="s">
        <v>1330</v>
      </c>
      <c r="B1" s="183"/>
      <c r="C1" s="182"/>
      <c r="D1" s="182"/>
      <c r="E1" s="182"/>
      <c r="F1" s="182"/>
      <c r="G1" s="182"/>
      <c r="H1" s="182"/>
      <c r="I1" s="182"/>
      <c r="J1" s="183"/>
      <c r="K1" s="183"/>
      <c r="P1" s="359"/>
      <c r="Q1" s="359"/>
      <c r="R1" s="184"/>
      <c r="S1" s="184"/>
      <c r="T1" s="184"/>
      <c r="U1" s="184"/>
      <c r="V1" s="184"/>
    </row>
    <row r="2" spans="1:22" ht="18.75" x14ac:dyDescent="0.3">
      <c r="A2" s="984" t="s">
        <v>1244</v>
      </c>
      <c r="B2" s="2960" t="s">
        <v>532</v>
      </c>
      <c r="C2" s="2899"/>
      <c r="D2" s="2899"/>
      <c r="E2" s="2899"/>
      <c r="F2" s="2899"/>
      <c r="G2" s="2899"/>
      <c r="H2" s="2899"/>
      <c r="I2" s="2899"/>
      <c r="J2" s="2899"/>
      <c r="K2" s="2899"/>
      <c r="L2" s="2899"/>
      <c r="M2" s="2899"/>
      <c r="N2" s="2899"/>
      <c r="O2" s="2899"/>
      <c r="P2" s="2899"/>
      <c r="Q2" s="2900"/>
      <c r="R2" s="184"/>
      <c r="S2" s="184"/>
      <c r="T2" s="184"/>
      <c r="U2" s="184"/>
      <c r="V2" s="184"/>
    </row>
    <row r="3" spans="1:22" ht="15.75" thickBot="1" x14ac:dyDescent="0.3">
      <c r="A3" s="985" t="s">
        <v>1245</v>
      </c>
      <c r="B3" s="2961" t="s">
        <v>1246</v>
      </c>
      <c r="C3" s="2962"/>
      <c r="D3" s="2962"/>
      <c r="E3" s="2962"/>
      <c r="F3" s="2962"/>
      <c r="G3" s="2962"/>
      <c r="H3" s="2962"/>
      <c r="I3" s="2962"/>
      <c r="J3" s="2962"/>
      <c r="K3" s="2962"/>
      <c r="L3" s="2962"/>
      <c r="M3" s="2962"/>
      <c r="N3" s="2962"/>
      <c r="O3" s="2962"/>
      <c r="P3" s="2962"/>
      <c r="Q3" s="2963"/>
      <c r="R3" s="184"/>
      <c r="S3" s="184"/>
      <c r="T3" s="184"/>
      <c r="U3" s="184"/>
      <c r="V3" s="184"/>
    </row>
    <row r="4" spans="1:22" x14ac:dyDescent="0.25">
      <c r="A4" s="975" t="s">
        <v>1247</v>
      </c>
      <c r="B4" s="2964" t="str">
        <f>Avstemmingsoversikt!A5</f>
        <v>XX - MAL - XXX/XXXX</v>
      </c>
      <c r="C4" s="2965"/>
      <c r="D4" s="2965"/>
      <c r="E4" s="2965"/>
      <c r="F4" s="2965"/>
      <c r="G4" s="2965"/>
      <c r="H4" s="2965"/>
      <c r="I4" s="2965"/>
      <c r="J4" s="2965"/>
      <c r="K4" s="2965"/>
      <c r="L4" s="2965"/>
      <c r="M4" s="2965"/>
      <c r="N4" s="2965"/>
      <c r="O4" s="2965"/>
      <c r="P4" s="994" t="s">
        <v>481</v>
      </c>
      <c r="Q4" s="1046">
        <f>IF(Avstemmingsoversikt!P3= " "," ",Avstemmingsoversikt!P3)</f>
        <v>2024</v>
      </c>
      <c r="R4" s="184"/>
      <c r="S4" s="184"/>
      <c r="T4" s="184"/>
      <c r="U4" s="184"/>
      <c r="V4" s="184"/>
    </row>
    <row r="5" spans="1:22" ht="15.75" thickBot="1" x14ac:dyDescent="0.3">
      <c r="A5" s="976" t="s">
        <v>1271</v>
      </c>
      <c r="B5" s="2966"/>
      <c r="C5" s="2757"/>
      <c r="D5" s="2757"/>
      <c r="E5" s="2757"/>
      <c r="F5" s="2757"/>
      <c r="G5" s="2757"/>
      <c r="H5" s="2757"/>
      <c r="I5" s="2757"/>
      <c r="J5" s="2757"/>
      <c r="K5" s="2757"/>
      <c r="L5" s="2757"/>
      <c r="M5" s="2757"/>
      <c r="N5" s="971" t="s">
        <v>1249</v>
      </c>
      <c r="O5" s="972"/>
      <c r="P5" s="971" t="s">
        <v>1250</v>
      </c>
      <c r="Q5" s="1001" t="str">
        <f>IF(Avstemmingsoversikt!P4= " "," ",Avstemmingsoversikt!P4)</f>
        <v>xx/2024</v>
      </c>
      <c r="R5" s="184"/>
      <c r="S5" s="184"/>
      <c r="T5" s="184"/>
      <c r="U5" s="184"/>
      <c r="V5" s="184"/>
    </row>
    <row r="6" spans="1:22" x14ac:dyDescent="0.25">
      <c r="A6" s="85"/>
      <c r="B6" s="80"/>
      <c r="C6" s="80"/>
      <c r="D6" s="80"/>
      <c r="E6" s="80"/>
      <c r="F6" s="80"/>
      <c r="G6" s="80"/>
      <c r="H6" s="85"/>
      <c r="I6" s="96"/>
      <c r="J6" s="85"/>
      <c r="K6" s="90"/>
      <c r="R6" s="184"/>
      <c r="S6" s="184"/>
      <c r="T6" s="184"/>
      <c r="U6" s="184"/>
      <c r="V6" s="184"/>
    </row>
    <row r="7" spans="1:22" ht="15" customHeight="1" x14ac:dyDescent="0.25">
      <c r="A7" s="2761" t="s">
        <v>1331</v>
      </c>
      <c r="B7" s="2761"/>
      <c r="C7" s="2761"/>
      <c r="D7" s="2761"/>
      <c r="E7" s="2761"/>
      <c r="F7" s="2761"/>
      <c r="G7" s="2761"/>
      <c r="H7" s="2761"/>
      <c r="I7" s="2761"/>
      <c r="J7" s="2761"/>
      <c r="K7" s="2761"/>
      <c r="L7" s="2761"/>
      <c r="M7" s="12"/>
      <c r="N7" s="12"/>
      <c r="O7" s="12"/>
      <c r="P7" s="12"/>
      <c r="Q7" s="12"/>
      <c r="R7" s="184"/>
      <c r="S7" s="184"/>
      <c r="T7" s="184"/>
      <c r="U7" s="184"/>
      <c r="V7" s="184"/>
    </row>
    <row r="8" spans="1:22" ht="15" customHeight="1" x14ac:dyDescent="0.25">
      <c r="A8" s="2967"/>
      <c r="B8" s="2967"/>
      <c r="C8" s="2967"/>
      <c r="D8" s="2967"/>
      <c r="E8" s="2967"/>
      <c r="F8" s="2967"/>
      <c r="G8" s="2967"/>
      <c r="H8" s="2967"/>
      <c r="I8" s="2967"/>
      <c r="J8" s="2967"/>
      <c r="K8" s="2967"/>
      <c r="L8" s="2967"/>
      <c r="M8" s="2967"/>
      <c r="N8" s="2967"/>
      <c r="O8" s="2967"/>
      <c r="P8" s="2967"/>
      <c r="Q8" s="2967"/>
      <c r="R8" s="184"/>
      <c r="S8" s="184"/>
      <c r="T8" s="184"/>
      <c r="U8" s="184"/>
      <c r="V8" s="184"/>
    </row>
    <row r="9" spans="1:22" ht="15" customHeight="1" thickBot="1" x14ac:dyDescent="0.3">
      <c r="A9" s="180"/>
      <c r="B9" s="179"/>
      <c r="C9" s="179"/>
      <c r="D9" s="179"/>
      <c r="E9" s="179"/>
      <c r="F9" s="179"/>
      <c r="G9" s="179"/>
      <c r="H9" s="179"/>
      <c r="I9" s="179"/>
      <c r="J9" s="179"/>
      <c r="K9" s="179"/>
      <c r="L9" s="179"/>
      <c r="M9" s="179"/>
      <c r="N9" s="179"/>
      <c r="O9" s="179"/>
      <c r="P9" s="179"/>
      <c r="Q9" s="179"/>
      <c r="R9" s="184"/>
      <c r="S9" s="184"/>
      <c r="T9" s="184"/>
      <c r="U9" s="184"/>
      <c r="V9" s="184"/>
    </row>
    <row r="10" spans="1:22" ht="19.5" thickBot="1" x14ac:dyDescent="0.35">
      <c r="A10" s="2957" t="s">
        <v>1252</v>
      </c>
      <c r="B10" s="2958"/>
      <c r="C10" s="2958"/>
      <c r="D10" s="2958"/>
      <c r="E10" s="2958"/>
      <c r="F10" s="2958"/>
      <c r="G10" s="2958"/>
      <c r="H10" s="2958"/>
      <c r="I10" s="2958"/>
      <c r="J10" s="2958"/>
      <c r="K10" s="2958"/>
      <c r="L10" s="2959"/>
      <c r="M10" s="179"/>
      <c r="N10" s="2968" t="s">
        <v>1253</v>
      </c>
      <c r="O10" s="2969"/>
      <c r="P10" s="2969"/>
      <c r="Q10" s="2970"/>
      <c r="R10" s="184"/>
      <c r="S10" s="184"/>
      <c r="T10" s="184"/>
      <c r="U10" s="184"/>
      <c r="V10" s="184"/>
    </row>
    <row r="11" spans="1:22" x14ac:dyDescent="0.25">
      <c r="A11" s="2740"/>
      <c r="B11" s="2741"/>
      <c r="C11" s="2741"/>
      <c r="D11" s="2741"/>
      <c r="E11" s="2741"/>
      <c r="F11" s="2741"/>
      <c r="G11" s="2741"/>
      <c r="H11" s="2741"/>
      <c r="I11" s="2741"/>
      <c r="J11" s="2741"/>
      <c r="K11" s="2741"/>
      <c r="L11" s="2742"/>
      <c r="M11" s="179"/>
      <c r="N11" s="2888"/>
      <c r="O11" s="2683"/>
      <c r="P11" s="2683"/>
      <c r="Q11" s="2889"/>
      <c r="R11" s="184"/>
      <c r="S11" s="184"/>
      <c r="T11" s="184"/>
      <c r="U11" s="184"/>
      <c r="V11" s="184"/>
    </row>
    <row r="12" spans="1:22" x14ac:dyDescent="0.25">
      <c r="A12" s="2743"/>
      <c r="B12" s="2670"/>
      <c r="C12" s="2670"/>
      <c r="D12" s="2670"/>
      <c r="E12" s="2670"/>
      <c r="F12" s="2670"/>
      <c r="G12" s="2670"/>
      <c r="H12" s="2670"/>
      <c r="I12" s="2670"/>
      <c r="J12" s="2670"/>
      <c r="K12" s="2670"/>
      <c r="L12" s="2744"/>
      <c r="M12" s="179"/>
      <c r="N12" s="2890"/>
      <c r="O12" s="2686"/>
      <c r="P12" s="2686"/>
      <c r="Q12" s="2891"/>
      <c r="R12" s="184"/>
      <c r="S12" s="184"/>
      <c r="T12" s="184"/>
      <c r="U12" s="184"/>
      <c r="V12" s="184"/>
    </row>
    <row r="13" spans="1:22" x14ac:dyDescent="0.25">
      <c r="A13" s="2743"/>
      <c r="B13" s="2670"/>
      <c r="C13" s="2670"/>
      <c r="D13" s="2670"/>
      <c r="E13" s="2670"/>
      <c r="F13" s="2670"/>
      <c r="G13" s="2670"/>
      <c r="H13" s="2670"/>
      <c r="I13" s="2670"/>
      <c r="J13" s="2670"/>
      <c r="K13" s="2670"/>
      <c r="L13" s="2744"/>
      <c r="M13" s="179"/>
      <c r="N13" s="2890"/>
      <c r="O13" s="2686"/>
      <c r="P13" s="2686"/>
      <c r="Q13" s="2891"/>
      <c r="R13" s="184"/>
      <c r="S13" s="184"/>
      <c r="T13" s="184"/>
      <c r="U13" s="184"/>
      <c r="V13" s="184"/>
    </row>
    <row r="14" spans="1:22" x14ac:dyDescent="0.25">
      <c r="A14" s="2743"/>
      <c r="B14" s="2670"/>
      <c r="C14" s="2670"/>
      <c r="D14" s="2670"/>
      <c r="E14" s="2670"/>
      <c r="F14" s="2670"/>
      <c r="G14" s="2670"/>
      <c r="H14" s="2670"/>
      <c r="I14" s="2670"/>
      <c r="J14" s="2670"/>
      <c r="K14" s="2670"/>
      <c r="L14" s="2744"/>
      <c r="M14" s="179"/>
      <c r="N14" s="2890"/>
      <c r="O14" s="2686"/>
      <c r="P14" s="2686"/>
      <c r="Q14" s="2891"/>
      <c r="R14" s="184"/>
      <c r="S14" s="184"/>
      <c r="T14" s="184"/>
      <c r="U14" s="184"/>
      <c r="V14" s="184"/>
    </row>
    <row r="15" spans="1:22" ht="15" customHeight="1" thickBot="1" x14ac:dyDescent="0.3">
      <c r="A15" s="2745"/>
      <c r="B15" s="2746"/>
      <c r="C15" s="2746"/>
      <c r="D15" s="2746"/>
      <c r="E15" s="2746"/>
      <c r="F15" s="2746"/>
      <c r="G15" s="2746"/>
      <c r="H15" s="2746"/>
      <c r="I15" s="2746"/>
      <c r="J15" s="2746"/>
      <c r="K15" s="2746"/>
      <c r="L15" s="2747"/>
      <c r="M15" s="179"/>
      <c r="N15" s="2892"/>
      <c r="O15" s="2893"/>
      <c r="P15" s="2893"/>
      <c r="Q15" s="2894"/>
      <c r="R15" s="184"/>
      <c r="S15" s="184"/>
      <c r="T15" s="184"/>
      <c r="U15" s="184"/>
      <c r="V15" s="184"/>
    </row>
    <row r="16" spans="1:22" ht="15" customHeight="1" x14ac:dyDescent="0.25">
      <c r="A16" s="862"/>
      <c r="B16" s="862"/>
      <c r="C16" s="862"/>
      <c r="D16" s="862"/>
      <c r="E16" s="862"/>
      <c r="F16" s="862"/>
      <c r="G16" s="863"/>
      <c r="H16" s="88"/>
      <c r="I16" s="88"/>
      <c r="J16" s="88"/>
      <c r="K16" s="88"/>
      <c r="L16" s="179"/>
      <c r="M16" s="179"/>
      <c r="N16" s="179"/>
      <c r="O16" s="179"/>
      <c r="P16" s="179"/>
      <c r="Q16" s="179"/>
      <c r="R16" s="184"/>
      <c r="S16" s="184"/>
      <c r="T16" s="184"/>
      <c r="U16" s="184"/>
      <c r="V16" s="184"/>
    </row>
    <row r="17" spans="1:24" ht="15" customHeight="1" x14ac:dyDescent="0.25">
      <c r="A17" s="85" t="s">
        <v>1254</v>
      </c>
      <c r="B17" s="51"/>
      <c r="C17" s="80"/>
      <c r="D17" s="80"/>
      <c r="E17" s="80"/>
      <c r="F17" s="80"/>
      <c r="G17" s="80"/>
      <c r="H17" s="2" t="s">
        <v>1255</v>
      </c>
      <c r="I17" s="85"/>
      <c r="J17" s="88"/>
      <c r="K17" s="88"/>
      <c r="L17" s="179"/>
      <c r="M17" s="179"/>
      <c r="N17" s="179"/>
      <c r="O17" s="179"/>
      <c r="P17" s="179"/>
      <c r="Q17" s="179"/>
      <c r="R17" s="184"/>
      <c r="S17" s="184"/>
      <c r="T17" s="184"/>
      <c r="U17" s="184"/>
      <c r="V17" s="184"/>
    </row>
    <row r="18" spans="1:24" ht="15" customHeight="1" x14ac:dyDescent="0.25">
      <c r="A18" s="862"/>
      <c r="B18" s="862"/>
      <c r="C18" s="862"/>
      <c r="D18" s="862"/>
      <c r="E18" s="862"/>
      <c r="F18" s="862"/>
      <c r="G18" s="863"/>
      <c r="H18" s="88" t="s">
        <v>1332</v>
      </c>
      <c r="I18" s="88"/>
      <c r="J18" s="88"/>
      <c r="K18" s="88"/>
      <c r="L18" s="179"/>
      <c r="M18" s="179"/>
      <c r="N18" s="179"/>
      <c r="O18" s="179"/>
      <c r="P18" s="179"/>
      <c r="Q18" s="179"/>
      <c r="R18" s="184"/>
      <c r="S18" s="184"/>
      <c r="T18" s="184"/>
      <c r="U18" s="184"/>
      <c r="V18" s="184"/>
    </row>
    <row r="19" spans="1:24" ht="15" customHeight="1" x14ac:dyDescent="0.25">
      <c r="A19" s="862"/>
      <c r="B19" s="862"/>
      <c r="C19" s="862"/>
      <c r="D19" s="862"/>
      <c r="E19" s="862"/>
      <c r="F19" s="862"/>
      <c r="G19" s="863"/>
      <c r="H19" s="88"/>
      <c r="I19" s="88"/>
      <c r="J19" s="88"/>
      <c r="K19" s="88"/>
      <c r="L19" s="179"/>
      <c r="M19" s="179"/>
      <c r="N19" s="179"/>
      <c r="O19" s="179"/>
      <c r="P19" s="179"/>
      <c r="Q19" s="179"/>
      <c r="R19" s="184"/>
      <c r="S19" s="184"/>
      <c r="T19" s="184"/>
      <c r="U19" s="184"/>
      <c r="V19" s="184"/>
    </row>
    <row r="20" spans="1:24" ht="15" customHeight="1" thickBot="1" x14ac:dyDescent="0.3">
      <c r="A20" s="813"/>
      <c r="B20" s="813"/>
      <c r="C20" s="813"/>
      <c r="D20" s="813"/>
      <c r="E20" s="813"/>
      <c r="F20" s="813"/>
      <c r="G20" s="279"/>
      <c r="H20" s="814"/>
      <c r="I20" s="814"/>
      <c r="J20" s="814"/>
      <c r="K20" s="814"/>
      <c r="L20" s="179"/>
      <c r="M20" s="179"/>
      <c r="N20" s="179"/>
      <c r="O20" s="179"/>
      <c r="P20" s="179"/>
      <c r="Q20" s="179"/>
      <c r="R20" s="184"/>
      <c r="S20" s="184"/>
      <c r="T20" s="184"/>
      <c r="U20" s="184"/>
      <c r="V20" s="184"/>
    </row>
    <row r="21" spans="1:24" x14ac:dyDescent="0.25">
      <c r="A21" s="2923" t="s">
        <v>1315</v>
      </c>
      <c r="B21" s="2924"/>
      <c r="C21" s="2924"/>
      <c r="D21" s="2924"/>
      <c r="E21" s="2924"/>
      <c r="F21" s="2924"/>
      <c r="G21" s="2924"/>
      <c r="H21" s="2924"/>
      <c r="I21" s="2924"/>
      <c r="J21" s="2924"/>
      <c r="K21" s="2924"/>
      <c r="L21" s="2924"/>
      <c r="M21" s="2924"/>
      <c r="N21" s="2924"/>
      <c r="O21" s="2924"/>
      <c r="P21" s="2924"/>
      <c r="Q21" s="2925"/>
      <c r="R21" s="184"/>
      <c r="S21" s="184"/>
      <c r="T21" s="184"/>
      <c r="U21" s="184"/>
      <c r="V21" s="184"/>
    </row>
    <row r="22" spans="1:24" x14ac:dyDescent="0.25">
      <c r="A22" s="1543" t="s">
        <v>1259</v>
      </c>
      <c r="B22" s="2950" t="s">
        <v>607</v>
      </c>
      <c r="C22" s="2950"/>
      <c r="D22" s="2950"/>
      <c r="E22" s="1544" t="s">
        <v>438</v>
      </c>
      <c r="F22" s="1545" t="str">
        <f>CONCATENATE($Q$4,"01")</f>
        <v>202401</v>
      </c>
      <c r="G22" s="1545" t="str">
        <f>CONCATENATE($Q$4,"02")</f>
        <v>202402</v>
      </c>
      <c r="H22" s="1545" t="str">
        <f>CONCATENATE($Q$4,"03")</f>
        <v>202403</v>
      </c>
      <c r="I22" s="1545" t="str">
        <f>CONCATENATE($Q$4,"04")</f>
        <v>202404</v>
      </c>
      <c r="J22" s="1545" t="str">
        <f>CONCATENATE($Q$4,"05")</f>
        <v>202405</v>
      </c>
      <c r="K22" s="1545" t="str">
        <f>CONCATENATE($Q$4,"06")</f>
        <v>202406</v>
      </c>
      <c r="L22" s="1545" t="str">
        <f>CONCATENATE($Q$4,"07")</f>
        <v>202407</v>
      </c>
      <c r="M22" s="1545" t="str">
        <f>CONCATENATE($Q$4,"08")</f>
        <v>202408</v>
      </c>
      <c r="N22" s="1545" t="str">
        <f>CONCATENATE($Q$4,"09")</f>
        <v>202409</v>
      </c>
      <c r="O22" s="1545" t="str">
        <f>CONCATENATE($Q$4,"10")</f>
        <v>202410</v>
      </c>
      <c r="P22" s="1545" t="str">
        <f>CONCATENATE($Q$4,"11")</f>
        <v>202411</v>
      </c>
      <c r="Q22" s="1546" t="str">
        <f>CONCATENATE($Q$4,"12")</f>
        <v>202412</v>
      </c>
      <c r="R22" s="184"/>
      <c r="S22" s="184"/>
      <c r="T22" s="184"/>
      <c r="U22" s="184"/>
      <c r="V22" s="184"/>
    </row>
    <row r="23" spans="1:24" x14ac:dyDescent="0.25">
      <c r="A23" s="1547">
        <v>2809</v>
      </c>
      <c r="B23" s="2948" t="s">
        <v>858</v>
      </c>
      <c r="C23" s="2949"/>
      <c r="D23" s="2949"/>
      <c r="E23" s="1550"/>
      <c r="F23" s="1550"/>
      <c r="G23" s="1550"/>
      <c r="H23" s="1550"/>
      <c r="I23" s="1550"/>
      <c r="J23" s="1550"/>
      <c r="K23" s="1550"/>
      <c r="L23" s="1550"/>
      <c r="M23" s="1550"/>
      <c r="N23" s="1550"/>
      <c r="O23" s="1550"/>
      <c r="P23" s="1550"/>
      <c r="Q23" s="1551"/>
      <c r="R23" s="184"/>
      <c r="S23" s="184"/>
      <c r="T23" s="184"/>
      <c r="U23" s="184"/>
      <c r="V23" s="184"/>
    </row>
    <row r="24" spans="1:24" x14ac:dyDescent="0.25">
      <c r="A24" s="1552"/>
      <c r="B24" s="2948"/>
      <c r="C24" s="2949"/>
      <c r="D24" s="2949"/>
      <c r="E24" s="1553"/>
      <c r="F24" s="1553"/>
      <c r="G24" s="1553"/>
      <c r="H24" s="1553"/>
      <c r="I24" s="1553"/>
      <c r="J24" s="1553"/>
      <c r="K24" s="1553"/>
      <c r="L24" s="1553"/>
      <c r="M24" s="1553"/>
      <c r="N24" s="1553"/>
      <c r="O24" s="1553"/>
      <c r="P24" s="1553"/>
      <c r="Q24" s="1554"/>
      <c r="R24" s="184"/>
      <c r="S24" s="184"/>
      <c r="T24" s="184"/>
      <c r="U24" s="184"/>
      <c r="V24" s="184"/>
    </row>
    <row r="25" spans="1:24" x14ac:dyDescent="0.25">
      <c r="A25" s="1552"/>
      <c r="B25" s="2948"/>
      <c r="C25" s="2949"/>
      <c r="D25" s="2949"/>
      <c r="E25" s="1553"/>
      <c r="F25" s="1553"/>
      <c r="G25" s="1553"/>
      <c r="H25" s="1553"/>
      <c r="I25" s="1553"/>
      <c r="J25" s="1553"/>
      <c r="K25" s="1553"/>
      <c r="L25" s="1553"/>
      <c r="M25" s="1553"/>
      <c r="N25" s="1553"/>
      <c r="O25" s="1553"/>
      <c r="P25" s="1553"/>
      <c r="Q25" s="1554"/>
      <c r="R25" s="184"/>
      <c r="S25" s="184"/>
      <c r="T25" s="184"/>
      <c r="U25" s="184"/>
      <c r="V25" s="184"/>
      <c r="X25" s="187"/>
    </row>
    <row r="26" spans="1:24" x14ac:dyDescent="0.25">
      <c r="A26" s="1552"/>
      <c r="B26" s="2948"/>
      <c r="C26" s="2949"/>
      <c r="D26" s="2949"/>
      <c r="E26" s="1553"/>
      <c r="F26" s="1553"/>
      <c r="G26" s="1553"/>
      <c r="H26" s="1553"/>
      <c r="I26" s="1553"/>
      <c r="J26" s="1553"/>
      <c r="K26" s="1553"/>
      <c r="L26" s="1553"/>
      <c r="M26" s="1553"/>
      <c r="N26" s="1553"/>
      <c r="O26" s="1553"/>
      <c r="P26" s="1553"/>
      <c r="Q26" s="1554"/>
      <c r="R26" s="184"/>
      <c r="S26" s="184"/>
      <c r="T26" s="184"/>
      <c r="U26" s="184"/>
      <c r="V26" s="184"/>
    </row>
    <row r="27" spans="1:24" ht="15.75" thickBot="1" x14ac:dyDescent="0.3">
      <c r="A27" s="2938" t="s">
        <v>1333</v>
      </c>
      <c r="B27" s="2939"/>
      <c r="C27" s="2939"/>
      <c r="D27" s="2914"/>
      <c r="E27" s="2914"/>
      <c r="F27" s="462">
        <f>SUM(F23:F26)</f>
        <v>0</v>
      </c>
      <c r="G27" s="462">
        <f t="shared" ref="G27:Q27" si="0">SUM(G23:G26)</f>
        <v>0</v>
      </c>
      <c r="H27" s="462">
        <f t="shared" si="0"/>
        <v>0</v>
      </c>
      <c r="I27" s="462">
        <f t="shared" si="0"/>
        <v>0</v>
      </c>
      <c r="J27" s="462">
        <f t="shared" si="0"/>
        <v>0</v>
      </c>
      <c r="K27" s="462">
        <f t="shared" si="0"/>
        <v>0</v>
      </c>
      <c r="L27" s="462">
        <f t="shared" si="0"/>
        <v>0</v>
      </c>
      <c r="M27" s="462">
        <f t="shared" si="0"/>
        <v>0</v>
      </c>
      <c r="N27" s="462">
        <f t="shared" si="0"/>
        <v>0</v>
      </c>
      <c r="O27" s="462">
        <f t="shared" si="0"/>
        <v>0</v>
      </c>
      <c r="P27" s="462">
        <f t="shared" si="0"/>
        <v>0</v>
      </c>
      <c r="Q27" s="463">
        <f t="shared" si="0"/>
        <v>0</v>
      </c>
      <c r="R27" s="184"/>
      <c r="S27" s="184"/>
      <c r="T27" s="184"/>
      <c r="U27" s="184"/>
      <c r="V27" s="184"/>
    </row>
    <row r="28" spans="1:24" ht="14.25" customHeight="1" x14ac:dyDescent="0.25">
      <c r="A28" s="2926"/>
      <c r="B28" s="2927"/>
      <c r="C28" s="2928"/>
      <c r="D28" s="2940" t="s">
        <v>1249</v>
      </c>
      <c r="E28" s="2941"/>
      <c r="F28" s="1358"/>
      <c r="G28" s="1358"/>
      <c r="H28" s="1358"/>
      <c r="I28" s="1358"/>
      <c r="J28" s="1358"/>
      <c r="K28" s="1358"/>
      <c r="L28" s="1358"/>
      <c r="M28" s="1358"/>
      <c r="N28" s="1358"/>
      <c r="O28" s="1358" t="s">
        <v>621</v>
      </c>
      <c r="P28" s="1358" t="s">
        <v>621</v>
      </c>
      <c r="Q28" s="1359" t="s">
        <v>621</v>
      </c>
      <c r="R28" s="184"/>
      <c r="S28" s="184"/>
      <c r="T28" s="184"/>
      <c r="U28" s="184"/>
      <c r="V28" s="184"/>
    </row>
    <row r="29" spans="1:24" x14ac:dyDescent="0.25">
      <c r="A29" s="2929"/>
      <c r="B29" s="2930"/>
      <c r="C29" s="2931"/>
      <c r="D29" s="2942" t="s">
        <v>1334</v>
      </c>
      <c r="E29" s="2943"/>
      <c r="F29" s="1557"/>
      <c r="G29" s="1557"/>
      <c r="H29" s="1557"/>
      <c r="I29" s="1557"/>
      <c r="J29" s="1557"/>
      <c r="K29" s="1557"/>
      <c r="L29" s="1557"/>
      <c r="M29" s="1557"/>
      <c r="N29" s="1557"/>
      <c r="O29" s="1557" t="s">
        <v>621</v>
      </c>
      <c r="P29" s="1557" t="s">
        <v>621</v>
      </c>
      <c r="Q29" s="1558" t="s">
        <v>621</v>
      </c>
      <c r="R29" s="184"/>
      <c r="S29" s="184"/>
      <c r="T29" s="184"/>
      <c r="U29" s="184"/>
      <c r="V29" s="184"/>
    </row>
    <row r="30" spans="1:24" ht="15.75" thickBot="1" x14ac:dyDescent="0.3">
      <c r="A30" s="2932"/>
      <c r="B30" s="2933"/>
      <c r="C30" s="2934"/>
      <c r="D30" s="2870" t="s">
        <v>1335</v>
      </c>
      <c r="E30" s="2947"/>
      <c r="F30" s="464"/>
      <c r="G30" s="464"/>
      <c r="H30" s="464"/>
      <c r="I30" s="464"/>
      <c r="J30" s="464"/>
      <c r="K30" s="464"/>
      <c r="L30" s="464"/>
      <c r="M30" s="464"/>
      <c r="N30" s="464"/>
      <c r="O30" s="464"/>
      <c r="P30" s="464"/>
      <c r="Q30" s="465"/>
      <c r="R30" s="184"/>
      <c r="S30" s="184"/>
      <c r="T30" s="184"/>
      <c r="U30" s="184"/>
      <c r="V30" s="184"/>
    </row>
    <row r="31" spans="1:24" s="176" customFormat="1" ht="15.75" customHeight="1" x14ac:dyDescent="0.25">
      <c r="R31" s="185"/>
      <c r="S31" s="185"/>
      <c r="T31" s="185"/>
      <c r="U31" s="185"/>
      <c r="V31" s="185"/>
    </row>
    <row r="32" spans="1:24" s="176" customFormat="1" ht="15.75" customHeight="1" thickBot="1" x14ac:dyDescent="0.3">
      <c r="A32" s="178" t="s">
        <v>1336</v>
      </c>
      <c r="R32" s="185"/>
      <c r="S32" s="185"/>
      <c r="T32" s="185"/>
      <c r="U32" s="185"/>
      <c r="V32" s="185"/>
    </row>
    <row r="33" spans="1:22" x14ac:dyDescent="0.25">
      <c r="A33" s="2954" t="s">
        <v>1337</v>
      </c>
      <c r="B33" s="2955"/>
      <c r="C33" s="2955"/>
      <c r="D33" s="2955"/>
      <c r="E33" s="2956"/>
      <c r="F33" s="1340">
        <f>A23</f>
        <v>2809</v>
      </c>
      <c r="G33" s="2951"/>
      <c r="H33" s="2952"/>
      <c r="I33" s="2952"/>
      <c r="J33" s="2952"/>
      <c r="K33" s="2952"/>
      <c r="L33" s="2953"/>
      <c r="M33" s="176"/>
      <c r="N33" s="176"/>
      <c r="O33" s="176"/>
      <c r="P33" s="176"/>
      <c r="Q33" s="176"/>
      <c r="R33" s="185"/>
      <c r="S33" s="185"/>
      <c r="T33" s="184"/>
      <c r="U33" s="184"/>
      <c r="V33" s="184"/>
    </row>
    <row r="34" spans="1:22" x14ac:dyDescent="0.25">
      <c r="A34" s="1115" t="s">
        <v>254</v>
      </c>
      <c r="B34" s="1360" t="s">
        <v>1299</v>
      </c>
      <c r="C34" s="1360" t="s">
        <v>1325</v>
      </c>
      <c r="D34" s="1360" t="s">
        <v>434</v>
      </c>
      <c r="E34" s="1360" t="s">
        <v>1338</v>
      </c>
      <c r="F34" s="1361" t="s">
        <v>608</v>
      </c>
      <c r="G34" s="2944" t="s">
        <v>1261</v>
      </c>
      <c r="H34" s="2945"/>
      <c r="I34" s="2945"/>
      <c r="J34" s="2945"/>
      <c r="K34" s="2945"/>
      <c r="L34" s="2946"/>
      <c r="M34" s="171"/>
      <c r="N34" s="175"/>
      <c r="O34" s="175"/>
      <c r="P34" s="175"/>
      <c r="Q34" s="175"/>
      <c r="R34" s="185"/>
      <c r="S34" s="186"/>
      <c r="T34" s="186"/>
      <c r="U34" s="186"/>
      <c r="V34" s="184"/>
    </row>
    <row r="35" spans="1:22" x14ac:dyDescent="0.25">
      <c r="A35" s="1547"/>
      <c r="B35" s="1526"/>
      <c r="C35" s="1526"/>
      <c r="D35" s="1526"/>
      <c r="E35" s="1526"/>
      <c r="F35" s="1550"/>
      <c r="G35" s="2920"/>
      <c r="H35" s="2921"/>
      <c r="I35" s="2921"/>
      <c r="J35" s="2921"/>
      <c r="K35" s="2921"/>
      <c r="L35" s="2922"/>
      <c r="M35" s="171"/>
      <c r="N35" s="177"/>
      <c r="O35" s="177"/>
      <c r="P35" s="177"/>
      <c r="Q35" s="177"/>
      <c r="R35" s="185"/>
      <c r="S35" s="184"/>
      <c r="T35" s="184"/>
      <c r="U35" s="184"/>
      <c r="V35" s="184"/>
    </row>
    <row r="36" spans="1:22" x14ac:dyDescent="0.25">
      <c r="A36" s="1547"/>
      <c r="B36" s="1526"/>
      <c r="C36" s="1526"/>
      <c r="D36" s="1526"/>
      <c r="E36" s="1526"/>
      <c r="F36" s="1550"/>
      <c r="G36" s="2920"/>
      <c r="H36" s="2921"/>
      <c r="I36" s="2921"/>
      <c r="J36" s="2921"/>
      <c r="K36" s="2921"/>
      <c r="L36" s="2922"/>
      <c r="M36" s="171"/>
      <c r="N36" s="177"/>
      <c r="O36" s="177"/>
      <c r="P36" s="177"/>
      <c r="Q36" s="177"/>
      <c r="R36" s="185"/>
      <c r="S36" s="184"/>
      <c r="T36" s="184"/>
      <c r="U36" s="184"/>
      <c r="V36" s="184"/>
    </row>
    <row r="37" spans="1:22" x14ac:dyDescent="0.25">
      <c r="A37" s="1547"/>
      <c r="B37" s="1526"/>
      <c r="C37" s="1526"/>
      <c r="D37" s="1526"/>
      <c r="E37" s="1526"/>
      <c r="F37" s="1550"/>
      <c r="G37" s="2920"/>
      <c r="H37" s="2921"/>
      <c r="I37" s="2921"/>
      <c r="J37" s="2921"/>
      <c r="K37" s="2921"/>
      <c r="L37" s="2922"/>
      <c r="M37" s="171"/>
      <c r="N37" s="177"/>
      <c r="O37" s="177"/>
      <c r="P37" s="177"/>
      <c r="Q37" s="177"/>
      <c r="R37" s="185"/>
      <c r="S37" s="184"/>
      <c r="T37" s="184"/>
      <c r="U37" s="184"/>
      <c r="V37" s="184"/>
    </row>
    <row r="38" spans="1:22" x14ac:dyDescent="0.25">
      <c r="A38" s="1547"/>
      <c r="B38" s="1526"/>
      <c r="C38" s="1526"/>
      <c r="D38" s="1526"/>
      <c r="E38" s="1526"/>
      <c r="F38" s="1550"/>
      <c r="G38" s="2920"/>
      <c r="H38" s="2921"/>
      <c r="I38" s="2921"/>
      <c r="J38" s="2921"/>
      <c r="K38" s="2921"/>
      <c r="L38" s="2922"/>
      <c r="M38" s="171"/>
      <c r="N38" s="177"/>
      <c r="O38" s="177"/>
      <c r="P38" s="177"/>
      <c r="Q38" s="177"/>
      <c r="R38" s="185"/>
      <c r="S38" s="184"/>
      <c r="T38" s="184"/>
      <c r="U38" s="184"/>
      <c r="V38" s="184"/>
    </row>
    <row r="39" spans="1:22" x14ac:dyDescent="0.25">
      <c r="A39" s="1547"/>
      <c r="B39" s="1526"/>
      <c r="C39" s="1526"/>
      <c r="D39" s="1526"/>
      <c r="E39" s="1526"/>
      <c r="F39" s="1550"/>
      <c r="G39" s="2920"/>
      <c r="H39" s="2921"/>
      <c r="I39" s="2921"/>
      <c r="J39" s="2921"/>
      <c r="K39" s="2921"/>
      <c r="L39" s="2922"/>
      <c r="M39" s="171"/>
      <c r="N39" s="177"/>
      <c r="O39" s="177"/>
      <c r="P39" s="177"/>
      <c r="Q39" s="177"/>
      <c r="R39" s="185"/>
      <c r="S39" s="184"/>
      <c r="T39" s="184"/>
      <c r="U39" s="184"/>
      <c r="V39" s="184"/>
    </row>
    <row r="40" spans="1:22" x14ac:dyDescent="0.25">
      <c r="A40" s="1547"/>
      <c r="B40" s="1526"/>
      <c r="C40" s="1526"/>
      <c r="D40" s="1526"/>
      <c r="E40" s="1526"/>
      <c r="F40" s="1550"/>
      <c r="G40" s="2920"/>
      <c r="H40" s="2921"/>
      <c r="I40" s="2921"/>
      <c r="J40" s="2921"/>
      <c r="K40" s="2921"/>
      <c r="L40" s="2922"/>
      <c r="M40" s="171"/>
      <c r="N40" s="177"/>
      <c r="O40" s="177"/>
      <c r="P40" s="177"/>
      <c r="Q40" s="177"/>
      <c r="R40" s="185"/>
      <c r="S40" s="184"/>
      <c r="T40" s="184"/>
      <c r="U40" s="184"/>
      <c r="V40" s="184"/>
    </row>
    <row r="41" spans="1:22" x14ac:dyDescent="0.25">
      <c r="A41" s="1547"/>
      <c r="B41" s="1526"/>
      <c r="C41" s="1526"/>
      <c r="D41" s="1526"/>
      <c r="E41" s="1526"/>
      <c r="F41" s="1550"/>
      <c r="G41" s="2920"/>
      <c r="H41" s="2921"/>
      <c r="I41" s="2921"/>
      <c r="J41" s="2921"/>
      <c r="K41" s="2921"/>
      <c r="L41" s="2922"/>
      <c r="M41" s="171"/>
      <c r="N41" s="177"/>
      <c r="O41" s="177"/>
      <c r="P41" s="177"/>
      <c r="Q41" s="177"/>
      <c r="R41" s="185"/>
      <c r="S41" s="184"/>
      <c r="T41" s="184"/>
      <c r="U41" s="184"/>
      <c r="V41" s="184"/>
    </row>
    <row r="42" spans="1:22" x14ac:dyDescent="0.25">
      <c r="A42" s="1547"/>
      <c r="B42" s="1526"/>
      <c r="C42" s="1526"/>
      <c r="D42" s="1526"/>
      <c r="E42" s="1526"/>
      <c r="F42" s="1550"/>
      <c r="G42" s="2920"/>
      <c r="H42" s="2921"/>
      <c r="I42" s="2921"/>
      <c r="J42" s="2921"/>
      <c r="K42" s="2921"/>
      <c r="L42" s="2922"/>
      <c r="M42" s="171"/>
      <c r="N42" s="177"/>
      <c r="O42" s="177"/>
      <c r="P42" s="177"/>
      <c r="Q42" s="177"/>
      <c r="R42" s="185"/>
      <c r="S42" s="185"/>
      <c r="T42" s="184"/>
      <c r="U42" s="184"/>
      <c r="V42" s="184"/>
    </row>
    <row r="43" spans="1:22" x14ac:dyDescent="0.25">
      <c r="A43" s="1547"/>
      <c r="B43" s="1526"/>
      <c r="C43" s="1526"/>
      <c r="D43" s="1526"/>
      <c r="E43" s="1526"/>
      <c r="F43" s="1550"/>
      <c r="G43" s="2920"/>
      <c r="H43" s="2921"/>
      <c r="I43" s="2921"/>
      <c r="J43" s="2921"/>
      <c r="K43" s="2921"/>
      <c r="L43" s="2922"/>
      <c r="M43" s="171"/>
      <c r="N43" s="177"/>
      <c r="O43" s="177"/>
      <c r="P43" s="177"/>
      <c r="Q43" s="177"/>
      <c r="R43" s="185"/>
      <c r="S43" s="185"/>
      <c r="T43" s="184"/>
      <c r="U43" s="184"/>
      <c r="V43" s="184"/>
    </row>
    <row r="44" spans="1:22" x14ac:dyDescent="0.25">
      <c r="A44" s="1547"/>
      <c r="B44" s="1526"/>
      <c r="C44" s="1559"/>
      <c r="D44" s="1526"/>
      <c r="E44" s="1526"/>
      <c r="F44" s="1550"/>
      <c r="G44" s="2920"/>
      <c r="H44" s="2921"/>
      <c r="I44" s="2921"/>
      <c r="J44" s="2921"/>
      <c r="K44" s="2921"/>
      <c r="L44" s="2922"/>
      <c r="M44" s="171"/>
      <c r="N44" s="177"/>
      <c r="O44" s="177"/>
      <c r="P44" s="177"/>
      <c r="Q44" s="177"/>
      <c r="R44" s="185"/>
      <c r="S44" s="185"/>
      <c r="T44" s="184"/>
      <c r="U44" s="184"/>
      <c r="V44" s="184"/>
    </row>
    <row r="45" spans="1:22" x14ac:dyDescent="0.25">
      <c r="A45" s="1547"/>
      <c r="B45" s="1526"/>
      <c r="C45" s="1559"/>
      <c r="D45" s="1526"/>
      <c r="E45" s="1526"/>
      <c r="F45" s="1550"/>
      <c r="G45" s="2920"/>
      <c r="H45" s="2921"/>
      <c r="I45" s="2921"/>
      <c r="J45" s="2921"/>
      <c r="K45" s="2921"/>
      <c r="L45" s="2922"/>
      <c r="M45" s="171"/>
      <c r="N45" s="177"/>
      <c r="O45" s="177" t="s">
        <v>621</v>
      </c>
      <c r="P45" s="177"/>
      <c r="Q45" s="177"/>
      <c r="R45" s="185"/>
      <c r="S45" s="185"/>
      <c r="T45" s="184"/>
      <c r="U45" s="184"/>
      <c r="V45" s="184"/>
    </row>
    <row r="46" spans="1:22" x14ac:dyDescent="0.25">
      <c r="A46" s="1547"/>
      <c r="B46" s="1526"/>
      <c r="C46" s="1559"/>
      <c r="D46" s="1526"/>
      <c r="E46" s="1526"/>
      <c r="F46" s="1550"/>
      <c r="G46" s="2920"/>
      <c r="H46" s="2921"/>
      <c r="I46" s="2921"/>
      <c r="J46" s="2921"/>
      <c r="K46" s="2921"/>
      <c r="L46" s="2922"/>
      <c r="M46" s="171"/>
      <c r="N46" s="177"/>
      <c r="O46" s="177"/>
      <c r="P46" s="177"/>
      <c r="Q46" s="177"/>
      <c r="R46" s="185"/>
      <c r="S46" s="185"/>
      <c r="T46" s="184"/>
      <c r="U46" s="184"/>
      <c r="V46" s="184"/>
    </row>
    <row r="47" spans="1:22" x14ac:dyDescent="0.25">
      <c r="A47" s="1547"/>
      <c r="B47" s="1526"/>
      <c r="C47" s="1559"/>
      <c r="D47" s="1526"/>
      <c r="E47" s="1526"/>
      <c r="F47" s="1550"/>
      <c r="G47" s="2920"/>
      <c r="H47" s="2921"/>
      <c r="I47" s="2921"/>
      <c r="J47" s="2921"/>
      <c r="K47" s="2921"/>
      <c r="L47" s="2922"/>
      <c r="M47" s="171"/>
      <c r="N47" s="177"/>
      <c r="O47" s="177"/>
      <c r="P47" s="177"/>
      <c r="Q47" s="177"/>
      <c r="R47" s="185"/>
      <c r="S47" s="185"/>
      <c r="T47" s="184"/>
      <c r="U47" s="184"/>
      <c r="V47" s="184"/>
    </row>
    <row r="48" spans="1:22" x14ac:dyDescent="0.25">
      <c r="A48" s="1547"/>
      <c r="B48" s="1526"/>
      <c r="C48" s="1559"/>
      <c r="D48" s="1526"/>
      <c r="E48" s="1526"/>
      <c r="F48" s="1550"/>
      <c r="G48" s="2920"/>
      <c r="H48" s="2921"/>
      <c r="I48" s="2921"/>
      <c r="J48" s="2921"/>
      <c r="K48" s="2921"/>
      <c r="L48" s="2922"/>
      <c r="M48" s="171"/>
      <c r="N48" s="177"/>
      <c r="O48" s="177"/>
      <c r="P48" s="177"/>
      <c r="Q48" s="177"/>
      <c r="R48" s="185"/>
      <c r="S48" s="185"/>
      <c r="T48" s="184"/>
      <c r="U48" s="184"/>
      <c r="V48" s="184"/>
    </row>
    <row r="49" spans="1:22" x14ac:dyDescent="0.25">
      <c r="A49" s="1547"/>
      <c r="B49" s="1526"/>
      <c r="C49" s="1559"/>
      <c r="D49" s="1526"/>
      <c r="E49" s="1526"/>
      <c r="F49" s="1550"/>
      <c r="G49" s="2920"/>
      <c r="H49" s="2921"/>
      <c r="I49" s="2921"/>
      <c r="J49" s="2921"/>
      <c r="K49" s="2921"/>
      <c r="L49" s="2922"/>
      <c r="M49" s="171"/>
      <c r="N49" s="177"/>
      <c r="O49" s="177"/>
      <c r="P49" s="177"/>
      <c r="Q49" s="177"/>
      <c r="R49" s="185"/>
      <c r="S49" s="185"/>
      <c r="T49" s="184"/>
      <c r="U49" s="184"/>
      <c r="V49" s="184"/>
    </row>
    <row r="50" spans="1:22" ht="15.75" thickBot="1" x14ac:dyDescent="0.3">
      <c r="A50" s="456" t="s">
        <v>1326</v>
      </c>
      <c r="B50" s="677"/>
      <c r="C50" s="677"/>
      <c r="D50" s="677"/>
      <c r="E50" s="677"/>
      <c r="F50" s="462">
        <f>SUM(F35:F49)</f>
        <v>0</v>
      </c>
      <c r="G50" s="2935"/>
      <c r="H50" s="2936"/>
      <c r="I50" s="2936"/>
      <c r="J50" s="2936"/>
      <c r="K50" s="2936"/>
      <c r="L50" s="2937"/>
      <c r="N50" s="177"/>
      <c r="O50" s="177"/>
      <c r="P50" s="177"/>
      <c r="Q50" s="177"/>
      <c r="R50" s="185"/>
      <c r="S50" s="185"/>
      <c r="T50" s="184"/>
      <c r="U50" s="184"/>
      <c r="V50" s="184"/>
    </row>
    <row r="51" spans="1:22" s="170" customFormat="1" x14ac:dyDescent="0.25">
      <c r="A51" s="170" t="s">
        <v>1327</v>
      </c>
      <c r="F51" s="1052">
        <f>_xlfn.XLOOKUP(F33,'Saldobalanse m arb-status'!A:A,'Saldobalanse m arb-status'!C:C,"Ikke funnet",0)</f>
        <v>0</v>
      </c>
      <c r="N51" s="171"/>
      <c r="O51" s="171"/>
      <c r="P51" s="171"/>
      <c r="Q51" s="171"/>
      <c r="R51" s="172"/>
    </row>
    <row r="52" spans="1:22" s="170" customFormat="1" x14ac:dyDescent="0.25">
      <c r="A52" s="170" t="s">
        <v>1260</v>
      </c>
      <c r="F52" s="1052">
        <f>F50-F51</f>
        <v>0</v>
      </c>
      <c r="Q52" s="172"/>
    </row>
    <row r="53" spans="1:22" x14ac:dyDescent="0.25">
      <c r="N53" s="170"/>
      <c r="O53" s="170"/>
      <c r="P53" s="170"/>
      <c r="Q53" s="170"/>
      <c r="R53" s="184"/>
      <c r="S53" s="184"/>
      <c r="T53" s="184"/>
      <c r="U53" s="184"/>
      <c r="V53" s="184"/>
    </row>
    <row r="54" spans="1:22" s="170" customFormat="1" x14ac:dyDescent="0.25">
      <c r="A54" s="174"/>
      <c r="B54" s="174"/>
      <c r="C54" s="174"/>
      <c r="D54" s="174"/>
      <c r="E54" s="174"/>
      <c r="F54" s="174"/>
      <c r="G54" s="174"/>
      <c r="H54" s="174"/>
      <c r="I54" s="174"/>
      <c r="J54" s="174"/>
      <c r="K54" s="174"/>
      <c r="L54" s="174"/>
      <c r="N54" s="171"/>
      <c r="O54" s="171"/>
      <c r="P54" s="171"/>
      <c r="Q54" s="171"/>
      <c r="R54" s="172"/>
    </row>
    <row r="55" spans="1:22" s="170" customFormat="1" x14ac:dyDescent="0.25">
      <c r="A55" s="169"/>
      <c r="B55" s="169"/>
      <c r="C55" s="169"/>
      <c r="D55" s="169"/>
      <c r="E55" s="169"/>
      <c r="F55" s="169"/>
      <c r="G55" s="169"/>
      <c r="H55" s="169"/>
      <c r="I55" s="169"/>
      <c r="J55" s="169"/>
      <c r="K55" s="169"/>
      <c r="L55" s="169"/>
      <c r="Q55" s="172"/>
    </row>
    <row r="56" spans="1:22" x14ac:dyDescent="0.25">
      <c r="R56" s="184"/>
      <c r="S56" s="184"/>
      <c r="T56" s="184"/>
      <c r="U56" s="184"/>
      <c r="V56" s="184"/>
    </row>
    <row r="57" spans="1:22" x14ac:dyDescent="0.25">
      <c r="R57" s="184"/>
      <c r="S57" s="184"/>
      <c r="T57" s="184"/>
      <c r="U57" s="184"/>
      <c r="V57" s="184"/>
    </row>
    <row r="58" spans="1:22" ht="18.75" customHeight="1" x14ac:dyDescent="0.25">
      <c r="R58" s="184"/>
      <c r="S58" s="184"/>
      <c r="T58" s="184"/>
      <c r="U58" s="184"/>
      <c r="V58" s="184"/>
    </row>
    <row r="59" spans="1:22" x14ac:dyDescent="0.25">
      <c r="R59" s="184"/>
      <c r="S59" s="184"/>
      <c r="T59" s="184"/>
      <c r="U59" s="184"/>
      <c r="V59" s="184"/>
    </row>
    <row r="60" spans="1:22" x14ac:dyDescent="0.25">
      <c r="R60" s="184"/>
      <c r="S60" s="184"/>
      <c r="T60" s="184"/>
      <c r="U60" s="184"/>
      <c r="V60" s="184"/>
    </row>
    <row r="61" spans="1:22" x14ac:dyDescent="0.25">
      <c r="R61" s="184"/>
      <c r="S61" s="184"/>
      <c r="T61" s="184"/>
      <c r="U61" s="184"/>
      <c r="V61" s="184"/>
    </row>
    <row r="62" spans="1:22" x14ac:dyDescent="0.25">
      <c r="R62" s="184"/>
      <c r="S62" s="184"/>
      <c r="T62" s="184"/>
      <c r="U62" s="184"/>
      <c r="V62" s="184"/>
    </row>
    <row r="63" spans="1:22" x14ac:dyDescent="0.25">
      <c r="R63" s="184"/>
      <c r="S63" s="184"/>
      <c r="T63" s="184"/>
      <c r="U63" s="184"/>
      <c r="V63" s="184"/>
    </row>
    <row r="64" spans="1:22" x14ac:dyDescent="0.25">
      <c r="R64" s="184"/>
      <c r="S64" s="184"/>
      <c r="T64" s="184"/>
      <c r="U64" s="184"/>
      <c r="V64" s="184"/>
    </row>
    <row r="65" spans="18:22" x14ac:dyDescent="0.25">
      <c r="R65" s="184"/>
      <c r="S65" s="184"/>
      <c r="T65" s="184"/>
      <c r="U65" s="184"/>
      <c r="V65" s="184"/>
    </row>
    <row r="66" spans="18:22" x14ac:dyDescent="0.25">
      <c r="R66" s="184"/>
      <c r="S66" s="184"/>
      <c r="T66" s="184"/>
      <c r="U66" s="184"/>
      <c r="V66" s="184"/>
    </row>
    <row r="67" spans="18:22" x14ac:dyDescent="0.25">
      <c r="R67" s="184"/>
      <c r="S67" s="184"/>
      <c r="T67" s="184"/>
      <c r="U67" s="184"/>
      <c r="V67" s="184"/>
    </row>
    <row r="68" spans="18:22" x14ac:dyDescent="0.25">
      <c r="R68" s="184"/>
      <c r="S68" s="184"/>
      <c r="T68" s="184"/>
      <c r="U68" s="184"/>
      <c r="V68" s="184"/>
    </row>
    <row r="69" spans="18:22" x14ac:dyDescent="0.25">
      <c r="R69" s="184"/>
      <c r="S69" s="184"/>
      <c r="T69" s="184"/>
      <c r="U69" s="184"/>
      <c r="V69" s="184"/>
    </row>
    <row r="70" spans="18:22" x14ac:dyDescent="0.25">
      <c r="R70" s="184"/>
      <c r="S70" s="184"/>
      <c r="T70" s="184"/>
      <c r="U70" s="184"/>
      <c r="V70" s="184"/>
    </row>
  </sheetData>
  <sheetProtection formatCells="0" formatColumns="0" formatRows="0" insertColumns="0" insertRows="0" insertHyperlinks="0" deleteColumns="0" deleteRows="0" sort="0" autoFilter="0"/>
  <mergeCells count="40">
    <mergeCell ref="A10:L10"/>
    <mergeCell ref="A11:L15"/>
    <mergeCell ref="B2:Q2"/>
    <mergeCell ref="B3:Q3"/>
    <mergeCell ref="B4:O4"/>
    <mergeCell ref="B5:M5"/>
    <mergeCell ref="A8:Q8"/>
    <mergeCell ref="N10:Q10"/>
    <mergeCell ref="N11:Q15"/>
    <mergeCell ref="A7:L7"/>
    <mergeCell ref="D30:E30"/>
    <mergeCell ref="G47:L47"/>
    <mergeCell ref="B25:D25"/>
    <mergeCell ref="B26:D26"/>
    <mergeCell ref="B22:D22"/>
    <mergeCell ref="B24:D24"/>
    <mergeCell ref="B23:D23"/>
    <mergeCell ref="G33:L33"/>
    <mergeCell ref="A33:E33"/>
    <mergeCell ref="G46:L46"/>
    <mergeCell ref="G45:L45"/>
    <mergeCell ref="G43:L43"/>
    <mergeCell ref="G42:L42"/>
    <mergeCell ref="G41:L41"/>
    <mergeCell ref="G48:L48"/>
    <mergeCell ref="A21:Q21"/>
    <mergeCell ref="A28:C30"/>
    <mergeCell ref="G50:L50"/>
    <mergeCell ref="G44:L44"/>
    <mergeCell ref="G49:L49"/>
    <mergeCell ref="A27:E27"/>
    <mergeCell ref="G38:L38"/>
    <mergeCell ref="G37:L37"/>
    <mergeCell ref="D28:E28"/>
    <mergeCell ref="D29:E29"/>
    <mergeCell ref="G34:L34"/>
    <mergeCell ref="G35:L35"/>
    <mergeCell ref="G36:L36"/>
    <mergeCell ref="G39:L39"/>
    <mergeCell ref="G40:L40"/>
  </mergeCells>
  <conditionalFormatting sqref="F30:Q30">
    <cfRule type="expression" dxfId="238" priority="10">
      <formula>F30="Alt OK"</formula>
    </cfRule>
    <cfRule type="expression" dxfId="237" priority="11">
      <formula>F30="DFØ følger opp"</formula>
    </cfRule>
    <cfRule type="expression" dxfId="236" priority="12">
      <formula>F30="Kunde følger opp"</formula>
    </cfRule>
  </conditionalFormatting>
  <hyperlinks>
    <hyperlink ref="A2" location="Avstemmingsoversikt!A1" display="Til avviksoversikt" xr:uid="{00000000-0004-0000-0700-000000000000}"/>
  </hyperlinks>
  <pageMargins left="0.7" right="0.7" top="0.75" bottom="0.75" header="0.3" footer="0.3"/>
  <pageSetup paperSize="9" scale="59" orientation="landscape" r:id="rId1"/>
  <rowBreaks count="1" manualBreakCount="1">
    <brk id="52" max="17" man="1"/>
  </rowBreak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0700-000000000000}">
          <x14:formula1>
            <xm:f>Avstemmingskoder!$A$3:$A$5</xm:f>
          </x14:formula1>
          <xm:sqref>F30:Q30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19FB9-18F3-49B5-B0EE-DA7B996F1867}">
  <dimension ref="A1:AC65"/>
  <sheetViews>
    <sheetView showGridLines="0" zoomScaleNormal="100" workbookViewId="0"/>
  </sheetViews>
  <sheetFormatPr baseColWidth="10" defaultColWidth="11.42578125" defaultRowHeight="15" x14ac:dyDescent="0.25"/>
  <cols>
    <col min="1" max="1" width="13.42578125" style="3" customWidth="1"/>
    <col min="2" max="2" width="9.42578125" style="3" customWidth="1"/>
    <col min="3" max="3" width="19.5703125" style="3" customWidth="1"/>
    <col min="4" max="4" width="18.42578125" style="3" customWidth="1"/>
    <col min="5" max="5" width="11.42578125" style="3"/>
    <col min="6" max="17" width="13.42578125" style="3" customWidth="1"/>
    <col min="18" max="18" width="11.42578125" style="3"/>
    <col min="19" max="19" width="24.42578125" style="3" customWidth="1"/>
    <col min="20" max="16384" width="11.42578125" style="3"/>
  </cols>
  <sheetData>
    <row r="1" spans="1:29" ht="19.5" thickBot="1" x14ac:dyDescent="0.35">
      <c r="A1" s="8" t="s">
        <v>1339</v>
      </c>
      <c r="B1" s="9"/>
      <c r="C1" s="10"/>
      <c r="D1" s="10"/>
      <c r="E1" s="10"/>
      <c r="F1" s="10"/>
      <c r="G1" s="10"/>
      <c r="H1" s="10"/>
      <c r="I1" s="10"/>
      <c r="J1" s="9"/>
      <c r="K1" s="9"/>
      <c r="P1" s="129"/>
      <c r="Q1" s="129"/>
    </row>
    <row r="2" spans="1:29" ht="18.75" x14ac:dyDescent="0.3">
      <c r="A2" s="973" t="s">
        <v>1244</v>
      </c>
      <c r="B2" s="2898" t="s">
        <v>1340</v>
      </c>
      <c r="C2" s="2899"/>
      <c r="D2" s="2899"/>
      <c r="E2" s="2899"/>
      <c r="F2" s="2899"/>
      <c r="G2" s="2899"/>
      <c r="H2" s="2899"/>
      <c r="I2" s="2899"/>
      <c r="J2" s="2899"/>
      <c r="K2" s="2899"/>
      <c r="L2" s="2899"/>
      <c r="M2" s="2899"/>
      <c r="N2" s="2899"/>
      <c r="O2" s="2899"/>
      <c r="P2" s="2899"/>
      <c r="Q2" s="2899"/>
      <c r="R2" s="2900"/>
    </row>
    <row r="3" spans="1:29" ht="15.75" thickBot="1" x14ac:dyDescent="0.3">
      <c r="A3" s="996" t="s">
        <v>1245</v>
      </c>
      <c r="B3" s="2901" t="s">
        <v>1246</v>
      </c>
      <c r="C3" s="2752"/>
      <c r="D3" s="2752"/>
      <c r="E3" s="2752"/>
      <c r="F3" s="2752"/>
      <c r="G3" s="2752"/>
      <c r="H3" s="2752"/>
      <c r="I3" s="2752"/>
      <c r="J3" s="2752"/>
      <c r="K3" s="2752"/>
      <c r="L3" s="2752"/>
      <c r="M3" s="2752"/>
      <c r="N3" s="2752"/>
      <c r="O3" s="2752"/>
      <c r="P3" s="2752"/>
      <c r="Q3" s="2752"/>
      <c r="R3" s="2753"/>
    </row>
    <row r="4" spans="1:29" x14ac:dyDescent="0.25">
      <c r="A4" s="985" t="s">
        <v>1247</v>
      </c>
      <c r="B4" s="2972" t="str">
        <f>Avstemmingsoversikt!A5</f>
        <v>XX - MAL - XXX/XXXX</v>
      </c>
      <c r="C4" s="2973"/>
      <c r="D4" s="2973"/>
      <c r="E4" s="2973"/>
      <c r="F4" s="2973"/>
      <c r="G4" s="2973"/>
      <c r="H4" s="2973"/>
      <c r="I4" s="2973"/>
      <c r="J4" s="2973"/>
      <c r="K4" s="2973"/>
      <c r="L4" s="2973"/>
      <c r="M4" s="2973"/>
      <c r="N4" s="2973"/>
      <c r="O4" s="2973"/>
      <c r="P4" s="2974"/>
      <c r="Q4" s="997" t="s">
        <v>481</v>
      </c>
      <c r="R4" s="1007">
        <f>IF(Avstemmingsoversikt!P3= " "," ",Avstemmingsoversikt!P3)</f>
        <v>2024</v>
      </c>
    </row>
    <row r="5" spans="1:29" ht="15.75" thickBot="1" x14ac:dyDescent="0.3">
      <c r="A5" s="989" t="s">
        <v>1248</v>
      </c>
      <c r="B5" s="2971"/>
      <c r="C5" s="2971"/>
      <c r="D5" s="2971"/>
      <c r="E5" s="2971"/>
      <c r="F5" s="2971"/>
      <c r="G5" s="2971"/>
      <c r="H5" s="2971"/>
      <c r="I5" s="2971"/>
      <c r="J5" s="2971"/>
      <c r="K5" s="2971"/>
      <c r="L5" s="2971"/>
      <c r="M5" s="2971"/>
      <c r="N5" s="2971"/>
      <c r="O5" s="995" t="s">
        <v>1249</v>
      </c>
      <c r="P5" s="1042"/>
      <c r="Q5" s="995" t="s">
        <v>1250</v>
      </c>
      <c r="R5" s="1039" t="str">
        <f>IF(Avstemmingsoversikt!P4= " "," ",Avstemmingsoversikt!P4)</f>
        <v>xx/2024</v>
      </c>
    </row>
    <row r="6" spans="1:29" x14ac:dyDescent="0.25">
      <c r="A6" s="85"/>
      <c r="B6" s="80"/>
      <c r="C6" s="80"/>
      <c r="D6" s="80"/>
      <c r="E6" s="80"/>
      <c r="F6" s="80"/>
      <c r="G6" s="80"/>
      <c r="H6" s="85"/>
      <c r="I6" s="96"/>
      <c r="J6" s="85"/>
      <c r="K6" s="90"/>
    </row>
    <row r="7" spans="1:29" ht="15" customHeight="1" x14ac:dyDescent="0.25">
      <c r="A7" s="2975" t="s">
        <v>1341</v>
      </c>
      <c r="B7" s="2975"/>
      <c r="C7" s="2975"/>
      <c r="D7" s="2975"/>
      <c r="E7" s="2975"/>
      <c r="F7" s="2975"/>
      <c r="G7" s="2975"/>
      <c r="H7" s="2975"/>
      <c r="I7" s="2975"/>
      <c r="J7" s="2975"/>
      <c r="K7" s="2975"/>
      <c r="L7" s="2975"/>
      <c r="M7" s="2975"/>
      <c r="N7" s="16"/>
      <c r="O7" s="16"/>
      <c r="P7" s="16"/>
      <c r="Q7" s="16"/>
    </row>
    <row r="8" spans="1:29" ht="15" customHeight="1" x14ac:dyDescent="0.25">
      <c r="A8" s="17"/>
      <c r="B8" s="17"/>
      <c r="C8" s="17"/>
      <c r="D8" s="17"/>
      <c r="E8" s="17"/>
      <c r="F8" s="17"/>
      <c r="G8" s="17"/>
      <c r="H8" s="17"/>
      <c r="I8" s="17"/>
      <c r="J8" s="17"/>
      <c r="K8" s="17"/>
      <c r="L8" s="17"/>
      <c r="M8" s="17"/>
      <c r="N8" s="17"/>
      <c r="O8" s="17"/>
      <c r="P8" s="17"/>
      <c r="Q8" s="17"/>
    </row>
    <row r="9" spans="1:29" ht="15" customHeight="1" thickBot="1" x14ac:dyDescent="0.3">
      <c r="A9" s="98"/>
      <c r="B9" s="98"/>
      <c r="C9" s="98"/>
      <c r="D9" s="98"/>
      <c r="E9" s="98"/>
      <c r="F9" s="98"/>
      <c r="G9" s="98"/>
      <c r="H9" s="98"/>
      <c r="I9" s="98"/>
      <c r="J9" s="98"/>
      <c r="K9" s="98"/>
      <c r="L9" s="98"/>
      <c r="M9" s="883"/>
      <c r="N9" s="883"/>
      <c r="S9" s="883"/>
      <c r="T9" s="883"/>
      <c r="U9" s="883"/>
      <c r="V9" s="883"/>
      <c r="W9" s="883"/>
      <c r="X9" s="883"/>
      <c r="Y9" s="883"/>
      <c r="Z9" s="883"/>
      <c r="AA9" s="883"/>
      <c r="AB9" s="883"/>
      <c r="AC9" s="883"/>
    </row>
    <row r="10" spans="1:29" ht="19.5" thickBot="1" x14ac:dyDescent="0.3">
      <c r="A10" s="2895" t="s">
        <v>1252</v>
      </c>
      <c r="B10" s="2896"/>
      <c r="C10" s="2896"/>
      <c r="D10" s="2896"/>
      <c r="E10" s="2896"/>
      <c r="F10" s="2896"/>
      <c r="G10" s="2896"/>
      <c r="H10" s="2896"/>
      <c r="I10" s="2896"/>
      <c r="J10" s="2896"/>
      <c r="K10" s="2896"/>
      <c r="L10" s="2896"/>
      <c r="M10" s="2897"/>
      <c r="N10" s="884"/>
      <c r="O10" s="2885" t="s">
        <v>1253</v>
      </c>
      <c r="P10" s="2886"/>
      <c r="Q10" s="2886"/>
      <c r="R10" s="2887"/>
      <c r="S10" s="884"/>
      <c r="T10" s="884"/>
      <c r="U10" s="884"/>
      <c r="V10" s="884"/>
      <c r="W10" s="884"/>
      <c r="X10" s="884"/>
      <c r="Y10" s="884"/>
      <c r="Z10" s="884"/>
      <c r="AA10" s="884"/>
      <c r="AB10" s="884"/>
      <c r="AC10" s="884"/>
    </row>
    <row r="11" spans="1:29" ht="15" customHeight="1" x14ac:dyDescent="0.25">
      <c r="A11" s="2740"/>
      <c r="B11" s="2741"/>
      <c r="C11" s="2741"/>
      <c r="D11" s="2741"/>
      <c r="E11" s="2741"/>
      <c r="F11" s="2741"/>
      <c r="G11" s="2741"/>
      <c r="H11" s="2741"/>
      <c r="I11" s="2741"/>
      <c r="J11" s="2741"/>
      <c r="K11" s="2741"/>
      <c r="L11" s="2741"/>
      <c r="M11" s="2742"/>
      <c r="N11" s="98"/>
      <c r="O11" s="951"/>
      <c r="P11" s="949"/>
      <c r="Q11" s="949"/>
      <c r="R11" s="952"/>
    </row>
    <row r="12" spans="1:29" ht="15" customHeight="1" x14ac:dyDescent="0.25">
      <c r="A12" s="2743"/>
      <c r="B12" s="2670"/>
      <c r="C12" s="2670"/>
      <c r="D12" s="2670"/>
      <c r="E12" s="2670"/>
      <c r="F12" s="2670"/>
      <c r="G12" s="2670"/>
      <c r="H12" s="2670"/>
      <c r="I12" s="2670"/>
      <c r="J12" s="2670"/>
      <c r="K12" s="2670"/>
      <c r="L12" s="2670"/>
      <c r="M12" s="2744"/>
      <c r="N12" s="98"/>
      <c r="O12" s="953"/>
      <c r="P12" s="950"/>
      <c r="Q12" s="950"/>
      <c r="R12" s="954"/>
    </row>
    <row r="13" spans="1:29" ht="15" customHeight="1" x14ac:dyDescent="0.25">
      <c r="A13" s="2743"/>
      <c r="B13" s="2670"/>
      <c r="C13" s="2670"/>
      <c r="D13" s="2670"/>
      <c r="E13" s="2670"/>
      <c r="F13" s="2670"/>
      <c r="G13" s="2670"/>
      <c r="H13" s="2670"/>
      <c r="I13" s="2670"/>
      <c r="J13" s="2670"/>
      <c r="K13" s="2670"/>
      <c r="L13" s="2670"/>
      <c r="M13" s="2744"/>
      <c r="N13" s="98"/>
      <c r="O13" s="953"/>
      <c r="P13" s="950"/>
      <c r="Q13" s="950"/>
      <c r="R13" s="954"/>
    </row>
    <row r="14" spans="1:29" ht="15" customHeight="1" x14ac:dyDescent="0.25">
      <c r="A14" s="2743"/>
      <c r="B14" s="2670"/>
      <c r="C14" s="2670"/>
      <c r="D14" s="2670"/>
      <c r="E14" s="2670"/>
      <c r="F14" s="2670"/>
      <c r="G14" s="2670"/>
      <c r="H14" s="2670"/>
      <c r="I14" s="2670"/>
      <c r="J14" s="2670"/>
      <c r="K14" s="2670"/>
      <c r="L14" s="2670"/>
      <c r="M14" s="2744"/>
      <c r="N14" s="98"/>
      <c r="O14" s="953"/>
      <c r="P14" s="950"/>
      <c r="Q14" s="950"/>
      <c r="R14" s="954"/>
    </row>
    <row r="15" spans="1:29" ht="15" customHeight="1" thickBot="1" x14ac:dyDescent="0.3">
      <c r="A15" s="2745"/>
      <c r="B15" s="2746"/>
      <c r="C15" s="2746"/>
      <c r="D15" s="2746"/>
      <c r="E15" s="2746"/>
      <c r="F15" s="2746"/>
      <c r="G15" s="2746"/>
      <c r="H15" s="2746"/>
      <c r="I15" s="2746"/>
      <c r="J15" s="2746"/>
      <c r="K15" s="2746"/>
      <c r="L15" s="2746"/>
      <c r="M15" s="2747"/>
      <c r="N15" s="98"/>
      <c r="O15" s="955"/>
      <c r="P15" s="956"/>
      <c r="Q15" s="956"/>
      <c r="R15" s="957"/>
    </row>
    <row r="16" spans="1:29" s="169" customFormat="1" ht="15" customHeight="1" x14ac:dyDescent="0.25">
      <c r="A16" s="813"/>
      <c r="B16" s="813"/>
      <c r="C16" s="813"/>
      <c r="D16" s="813"/>
      <c r="E16" s="813"/>
      <c r="F16" s="813"/>
      <c r="G16" s="285"/>
      <c r="H16" s="814"/>
      <c r="I16" s="814"/>
      <c r="J16" s="814"/>
      <c r="K16" s="814"/>
      <c r="L16" s="723"/>
      <c r="M16" s="723"/>
      <c r="N16" s="723"/>
      <c r="O16" s="723"/>
      <c r="P16" s="723"/>
      <c r="Q16" s="723"/>
    </row>
    <row r="17" spans="1:20" ht="15" customHeight="1" x14ac:dyDescent="0.25">
      <c r="A17" s="30" t="s">
        <v>1342</v>
      </c>
      <c r="B17" s="19"/>
      <c r="C17" s="17"/>
      <c r="D17" s="17"/>
      <c r="E17" s="17"/>
      <c r="F17" s="2" t="s">
        <v>1255</v>
      </c>
      <c r="G17" s="17"/>
      <c r="I17" s="17"/>
      <c r="J17" s="17"/>
      <c r="K17" s="17"/>
      <c r="L17" s="17"/>
      <c r="M17" s="17"/>
      <c r="N17" s="17"/>
      <c r="O17" s="17"/>
      <c r="P17" s="17"/>
      <c r="Q17" s="17"/>
    </row>
    <row r="18" spans="1:20" ht="15" customHeight="1" x14ac:dyDescent="0.25">
      <c r="A18" s="17"/>
      <c r="B18" s="17"/>
      <c r="C18" s="17"/>
      <c r="D18" s="17"/>
      <c r="E18" s="17"/>
      <c r="F18" s="19" t="s">
        <v>1343</v>
      </c>
      <c r="G18" s="17"/>
      <c r="H18" s="17"/>
      <c r="I18" s="17"/>
      <c r="J18" s="17"/>
      <c r="K18" s="17"/>
      <c r="L18" s="17"/>
      <c r="M18" s="17"/>
      <c r="N18" s="17"/>
      <c r="O18" s="17"/>
      <c r="P18" s="17"/>
      <c r="Q18" s="17"/>
    </row>
    <row r="19" spans="1:20" ht="15" customHeight="1" x14ac:dyDescent="0.25">
      <c r="A19" s="17"/>
      <c r="B19" s="17"/>
      <c r="C19" s="17"/>
      <c r="D19" s="17"/>
      <c r="E19" s="17"/>
      <c r="F19" s="19"/>
      <c r="G19" s="17"/>
      <c r="H19" s="17"/>
      <c r="I19" s="17"/>
      <c r="J19" s="17"/>
      <c r="K19" s="17"/>
      <c r="L19" s="17"/>
      <c r="M19" s="17"/>
      <c r="N19" s="17"/>
      <c r="O19" s="17"/>
      <c r="P19" s="17"/>
      <c r="Q19" s="17"/>
    </row>
    <row r="20" spans="1:20" ht="15" customHeight="1" thickBot="1" x14ac:dyDescent="0.3">
      <c r="A20" s="17"/>
      <c r="B20" s="17"/>
      <c r="C20" s="17"/>
      <c r="D20" s="17"/>
      <c r="E20" s="17"/>
      <c r="F20" s="19"/>
      <c r="G20" s="17"/>
      <c r="H20" s="17"/>
      <c r="I20" s="17"/>
      <c r="J20" s="17"/>
      <c r="K20" s="17"/>
      <c r="L20" s="17"/>
      <c r="M20" s="17"/>
      <c r="N20" s="17"/>
      <c r="O20" s="17"/>
      <c r="P20" s="17"/>
      <c r="Q20" s="17"/>
    </row>
    <row r="21" spans="1:20" x14ac:dyDescent="0.25">
      <c r="A21" s="2923" t="s">
        <v>1315</v>
      </c>
      <c r="B21" s="2924"/>
      <c r="C21" s="2924"/>
      <c r="D21" s="2924"/>
      <c r="E21" s="2924"/>
      <c r="F21" s="2924"/>
      <c r="G21" s="2924"/>
      <c r="H21" s="2924"/>
      <c r="I21" s="2924"/>
      <c r="J21" s="2924"/>
      <c r="K21" s="2924"/>
      <c r="L21" s="2924"/>
      <c r="M21" s="2924"/>
      <c r="N21" s="2924"/>
      <c r="O21" s="2924"/>
      <c r="P21" s="2924"/>
      <c r="Q21" s="2924"/>
      <c r="R21" s="2925"/>
    </row>
    <row r="22" spans="1:20" x14ac:dyDescent="0.25">
      <c r="A22" s="1529" t="s">
        <v>1259</v>
      </c>
      <c r="B22" s="2950" t="s">
        <v>607</v>
      </c>
      <c r="C22" s="2950"/>
      <c r="D22" s="2950"/>
      <c r="E22" s="1544" t="s">
        <v>438</v>
      </c>
      <c r="F22" s="1545" t="str">
        <f>CONCATENATE($R$4,"01")</f>
        <v>202401</v>
      </c>
      <c r="G22" s="1545" t="str">
        <f>CONCATENATE($R$4,"02")</f>
        <v>202402</v>
      </c>
      <c r="H22" s="1545" t="str">
        <f>CONCATENATE($R$4,"03")</f>
        <v>202403</v>
      </c>
      <c r="I22" s="1545" t="str">
        <f>CONCATENATE($R$4,"04")</f>
        <v>202404</v>
      </c>
      <c r="J22" s="1545" t="str">
        <f>CONCATENATE($R$4,"05")</f>
        <v>202405</v>
      </c>
      <c r="K22" s="1545" t="str">
        <f>CONCATENATE($R$4,"06")</f>
        <v>202406</v>
      </c>
      <c r="L22" s="1545" t="str">
        <f>CONCATENATE($R$4,"07")</f>
        <v>202407</v>
      </c>
      <c r="M22" s="1545" t="str">
        <f>CONCATENATE($R$4,"08")</f>
        <v>202408</v>
      </c>
      <c r="N22" s="1545" t="str">
        <f>CONCATENATE($R$4,"09")</f>
        <v>202409</v>
      </c>
      <c r="O22" s="1545" t="str">
        <f>CONCATENATE($R$4,"10")</f>
        <v>202410</v>
      </c>
      <c r="P22" s="1545" t="str">
        <f>CONCATENATE($R$4,"11")</f>
        <v>202411</v>
      </c>
      <c r="Q22" s="1560" t="str">
        <f>CONCATENATE($R$4,"12")</f>
        <v>202412</v>
      </c>
      <c r="R22" s="1561" t="s">
        <v>1326</v>
      </c>
      <c r="S22" s="58" t="s">
        <v>1327</v>
      </c>
      <c r="T22" s="58" t="s">
        <v>1260</v>
      </c>
    </row>
    <row r="23" spans="1:20" x14ac:dyDescent="0.25">
      <c r="A23" s="1547">
        <v>9992</v>
      </c>
      <c r="B23" s="2948" t="s">
        <v>1240</v>
      </c>
      <c r="C23" s="2949"/>
      <c r="D23" s="2949"/>
      <c r="E23" s="1550"/>
      <c r="F23" s="1550"/>
      <c r="G23" s="1550"/>
      <c r="H23" s="1550"/>
      <c r="I23" s="1550"/>
      <c r="J23" s="1550"/>
      <c r="K23" s="1550"/>
      <c r="L23" s="1550"/>
      <c r="M23" s="1550"/>
      <c r="N23" s="1550"/>
      <c r="O23" s="1550"/>
      <c r="P23" s="1562"/>
      <c r="Q23" s="1550"/>
      <c r="R23" s="1563">
        <f>SUM(E23:Q23)</f>
        <v>0</v>
      </c>
      <c r="S23" s="1052">
        <f>_xlfn.XLOOKUP(A23,'Saldobalanse m arb-status'!A:A,'Saldobalanse m arb-status'!C:C,"Ikke funnet",0)</f>
        <v>0</v>
      </c>
      <c r="T23" s="1052">
        <f>R23+S23</f>
        <v>0</v>
      </c>
    </row>
    <row r="24" spans="1:20" x14ac:dyDescent="0.25">
      <c r="A24" s="1552">
        <v>9993</v>
      </c>
      <c r="B24" s="2948" t="s">
        <v>1241</v>
      </c>
      <c r="C24" s="2949"/>
      <c r="D24" s="2949"/>
      <c r="E24" s="1553"/>
      <c r="F24" s="1553"/>
      <c r="G24" s="1553"/>
      <c r="H24" s="1553"/>
      <c r="I24" s="1553"/>
      <c r="J24" s="1553"/>
      <c r="K24" s="1553"/>
      <c r="L24" s="1553"/>
      <c r="M24" s="1553"/>
      <c r="N24" s="1553"/>
      <c r="O24" s="1553"/>
      <c r="P24" s="1564"/>
      <c r="Q24" s="1550"/>
      <c r="R24" s="1563">
        <f t="shared" ref="R24:R30" si="0">SUM(E24:Q24)</f>
        <v>0</v>
      </c>
      <c r="S24" s="1052">
        <f>_xlfn.XLOOKUP(A24,'Saldobalanse m arb-status'!A:A,'Saldobalanse m arb-status'!C:C,"Ikke funnet",0)</f>
        <v>0</v>
      </c>
      <c r="T24" s="1052">
        <f t="shared" ref="T24:T30" si="1">R24+S24</f>
        <v>0</v>
      </c>
    </row>
    <row r="25" spans="1:20" x14ac:dyDescent="0.25">
      <c r="A25" s="1552">
        <v>9994</v>
      </c>
      <c r="B25" s="2948" t="s">
        <v>1242</v>
      </c>
      <c r="C25" s="2949"/>
      <c r="D25" s="2949"/>
      <c r="E25" s="1553"/>
      <c r="F25" s="1553"/>
      <c r="G25" s="1553"/>
      <c r="H25" s="1553"/>
      <c r="I25" s="1553"/>
      <c r="J25" s="1553"/>
      <c r="K25" s="1553"/>
      <c r="L25" s="1553"/>
      <c r="M25" s="1553"/>
      <c r="N25" s="1553"/>
      <c r="O25" s="1553"/>
      <c r="P25" s="1564"/>
      <c r="Q25" s="1550"/>
      <c r="R25" s="1563">
        <f t="shared" si="0"/>
        <v>0</v>
      </c>
      <c r="S25" s="1052">
        <f>_xlfn.XLOOKUP(A25,'Saldobalanse m arb-status'!A:A,'Saldobalanse m arb-status'!C:C,"Ikke funnet",0)</f>
        <v>0</v>
      </c>
      <c r="T25" s="1052">
        <f t="shared" si="1"/>
        <v>0</v>
      </c>
    </row>
    <row r="26" spans="1:20" x14ac:dyDescent="0.25">
      <c r="A26" s="1552">
        <v>9995</v>
      </c>
      <c r="B26" s="2948" t="s">
        <v>1243</v>
      </c>
      <c r="C26" s="2949"/>
      <c r="D26" s="2949"/>
      <c r="E26" s="1553"/>
      <c r="F26" s="1553"/>
      <c r="G26" s="1553"/>
      <c r="H26" s="1553"/>
      <c r="I26" s="1553"/>
      <c r="J26" s="1553"/>
      <c r="K26" s="1553"/>
      <c r="L26" s="1553"/>
      <c r="M26" s="1553"/>
      <c r="N26" s="1553"/>
      <c r="O26" s="1553"/>
      <c r="P26" s="1564"/>
      <c r="Q26" s="1550"/>
      <c r="R26" s="1563">
        <f t="shared" si="0"/>
        <v>0</v>
      </c>
      <c r="S26" s="1052">
        <f>_xlfn.XLOOKUP(A26,'Saldobalanse m arb-status'!A:A,'Saldobalanse m arb-status'!C:C,"Ikke funnet",0)</f>
        <v>0</v>
      </c>
      <c r="T26" s="1052">
        <f t="shared" si="1"/>
        <v>0</v>
      </c>
    </row>
    <row r="27" spans="1:20" x14ac:dyDescent="0.25">
      <c r="A27" s="1552">
        <v>9996</v>
      </c>
      <c r="B27" s="1548" t="s">
        <v>1344</v>
      </c>
      <c r="C27" s="1549"/>
      <c r="D27" s="1549"/>
      <c r="E27" s="1553"/>
      <c r="F27" s="1553"/>
      <c r="G27" s="1553"/>
      <c r="H27" s="1553"/>
      <c r="I27" s="1553"/>
      <c r="J27" s="1553"/>
      <c r="K27" s="1553"/>
      <c r="L27" s="1553"/>
      <c r="M27" s="1553"/>
      <c r="N27" s="1553"/>
      <c r="O27" s="1553"/>
      <c r="P27" s="1564"/>
      <c r="Q27" s="1550"/>
      <c r="R27" s="1563">
        <f t="shared" si="0"/>
        <v>0</v>
      </c>
      <c r="S27" s="1052">
        <f>_xlfn.XLOOKUP(A27,'Saldobalanse m arb-status'!A:A,'Saldobalanse m arb-status'!C:C,"Ikke funnet",0)</f>
        <v>0</v>
      </c>
      <c r="T27" s="1052">
        <f t="shared" si="1"/>
        <v>0</v>
      </c>
    </row>
    <row r="28" spans="1:20" x14ac:dyDescent="0.25">
      <c r="A28" s="1552">
        <v>9997</v>
      </c>
      <c r="B28" s="1548" t="s">
        <v>1345</v>
      </c>
      <c r="C28" s="1549"/>
      <c r="D28" s="1549"/>
      <c r="E28" s="1553"/>
      <c r="F28" s="1553"/>
      <c r="G28" s="1553"/>
      <c r="H28" s="1553"/>
      <c r="I28" s="1553"/>
      <c r="J28" s="1553"/>
      <c r="K28" s="1553"/>
      <c r="L28" s="1553"/>
      <c r="M28" s="1553"/>
      <c r="N28" s="1553"/>
      <c r="O28" s="1553"/>
      <c r="P28" s="1564"/>
      <c r="Q28" s="1550"/>
      <c r="R28" s="1563">
        <f t="shared" si="0"/>
        <v>0</v>
      </c>
      <c r="S28" s="1052">
        <f>_xlfn.XLOOKUP(A28,'Saldobalanse m arb-status'!A:A,'Saldobalanse m arb-status'!C:C,"Ikke funnet",0)</f>
        <v>0</v>
      </c>
      <c r="T28" s="1052">
        <f t="shared" si="1"/>
        <v>0</v>
      </c>
    </row>
    <row r="29" spans="1:20" x14ac:dyDescent="0.25">
      <c r="A29" s="1552">
        <v>9998</v>
      </c>
      <c r="B29" s="1548" t="s">
        <v>1346</v>
      </c>
      <c r="C29" s="1549"/>
      <c r="D29" s="1549"/>
      <c r="E29" s="1553"/>
      <c r="F29" s="1553"/>
      <c r="G29" s="1553"/>
      <c r="H29" s="1553"/>
      <c r="I29" s="1553"/>
      <c r="J29" s="1553"/>
      <c r="K29" s="1553"/>
      <c r="L29" s="1553"/>
      <c r="M29" s="1553"/>
      <c r="N29" s="1553"/>
      <c r="O29" s="1553"/>
      <c r="P29" s="1564"/>
      <c r="Q29" s="1550"/>
      <c r="R29" s="1563">
        <f t="shared" si="0"/>
        <v>0</v>
      </c>
      <c r="S29" s="1052">
        <f>_xlfn.XLOOKUP(A29,'Saldobalanse m arb-status'!A:A,'Saldobalanse m arb-status'!C:C,"Ikke funnet",0)</f>
        <v>0</v>
      </c>
      <c r="T29" s="1052">
        <f t="shared" si="1"/>
        <v>0</v>
      </c>
    </row>
    <row r="30" spans="1:20" x14ac:dyDescent="0.25">
      <c r="A30" s="1552">
        <v>9999</v>
      </c>
      <c r="B30" s="1548" t="s">
        <v>1347</v>
      </c>
      <c r="C30" s="1549"/>
      <c r="D30" s="1549"/>
      <c r="E30" s="1553"/>
      <c r="F30" s="1553"/>
      <c r="G30" s="1553"/>
      <c r="H30" s="1553"/>
      <c r="I30" s="1553"/>
      <c r="J30" s="1553"/>
      <c r="K30" s="1553"/>
      <c r="L30" s="1553"/>
      <c r="M30" s="1553"/>
      <c r="N30" s="1553"/>
      <c r="O30" s="1553"/>
      <c r="P30" s="1564"/>
      <c r="Q30" s="1550"/>
      <c r="R30" s="1563">
        <f t="shared" si="0"/>
        <v>0</v>
      </c>
      <c r="S30" s="1052">
        <f>_xlfn.XLOOKUP(A30,'Saldobalanse m arb-status'!A:A,'Saldobalanse m arb-status'!C:C,"Ikke funnet",0)</f>
        <v>0</v>
      </c>
      <c r="T30" s="1052">
        <f t="shared" si="1"/>
        <v>0</v>
      </c>
    </row>
    <row r="31" spans="1:20" ht="15.75" thickBot="1" x14ac:dyDescent="0.3">
      <c r="A31" s="2913" t="s">
        <v>1348</v>
      </c>
      <c r="B31" s="2914"/>
      <c r="C31" s="2914"/>
      <c r="D31" s="2914"/>
      <c r="E31" s="2914"/>
      <c r="F31" s="462">
        <f t="shared" ref="F31:Q31" si="2">SUM(F23:F30)</f>
        <v>0</v>
      </c>
      <c r="G31" s="462">
        <f t="shared" si="2"/>
        <v>0</v>
      </c>
      <c r="H31" s="462">
        <f t="shared" si="2"/>
        <v>0</v>
      </c>
      <c r="I31" s="462">
        <f t="shared" si="2"/>
        <v>0</v>
      </c>
      <c r="J31" s="462">
        <f t="shared" si="2"/>
        <v>0</v>
      </c>
      <c r="K31" s="462">
        <f t="shared" si="2"/>
        <v>0</v>
      </c>
      <c r="L31" s="462">
        <f t="shared" si="2"/>
        <v>0</v>
      </c>
      <c r="M31" s="462">
        <f t="shared" si="2"/>
        <v>0</v>
      </c>
      <c r="N31" s="462">
        <f t="shared" si="2"/>
        <v>0</v>
      </c>
      <c r="O31" s="462">
        <f t="shared" si="2"/>
        <v>0</v>
      </c>
      <c r="P31" s="462">
        <f t="shared" si="2"/>
        <v>0</v>
      </c>
      <c r="Q31" s="880">
        <f t="shared" si="2"/>
        <v>0</v>
      </c>
      <c r="R31" s="881">
        <f>SUM(R23:R30)</f>
        <v>0</v>
      </c>
    </row>
    <row r="32" spans="1:20" ht="14.25" customHeight="1" x14ac:dyDescent="0.25">
      <c r="A32" s="2926"/>
      <c r="B32" s="2927"/>
      <c r="C32" s="2928"/>
      <c r="D32" s="2976" t="s">
        <v>1249</v>
      </c>
      <c r="E32" s="2941"/>
      <c r="F32" s="1358"/>
      <c r="G32" s="1358"/>
      <c r="H32" s="1358"/>
      <c r="I32" s="1358"/>
      <c r="J32" s="1358"/>
      <c r="K32" s="1358"/>
      <c r="L32" s="1358"/>
      <c r="M32" s="1358"/>
      <c r="N32" s="1358"/>
      <c r="O32" s="1358" t="s">
        <v>621</v>
      </c>
      <c r="P32" s="1358" t="s">
        <v>621</v>
      </c>
      <c r="Q32" s="1359" t="s">
        <v>621</v>
      </c>
      <c r="R32" s="2977" t="s">
        <v>621</v>
      </c>
    </row>
    <row r="33" spans="1:22" x14ac:dyDescent="0.25">
      <c r="A33" s="2929"/>
      <c r="B33" s="2930"/>
      <c r="C33" s="2931"/>
      <c r="D33" s="2908" t="s">
        <v>1334</v>
      </c>
      <c r="E33" s="2943"/>
      <c r="F33" s="1557"/>
      <c r="G33" s="1557"/>
      <c r="H33" s="1557"/>
      <c r="I33" s="1557"/>
      <c r="J33" s="1557"/>
      <c r="K33" s="1557"/>
      <c r="L33" s="1557"/>
      <c r="M33" s="1557"/>
      <c r="N33" s="1557"/>
      <c r="O33" s="1557" t="s">
        <v>621</v>
      </c>
      <c r="P33" s="1557" t="s">
        <v>621</v>
      </c>
      <c r="Q33" s="1558" t="s">
        <v>621</v>
      </c>
      <c r="R33" s="2978"/>
    </row>
    <row r="34" spans="1:22" ht="15.75" thickBot="1" x14ac:dyDescent="0.3">
      <c r="A34" s="2932"/>
      <c r="B34" s="2933"/>
      <c r="C34" s="2934"/>
      <c r="D34" s="2913" t="s">
        <v>1335</v>
      </c>
      <c r="E34" s="2947"/>
      <c r="F34" s="464"/>
      <c r="G34" s="464"/>
      <c r="H34" s="464"/>
      <c r="I34" s="464"/>
      <c r="J34" s="464"/>
      <c r="K34" s="464"/>
      <c r="L34" s="464"/>
      <c r="M34" s="464"/>
      <c r="N34" s="464"/>
      <c r="O34" s="464"/>
      <c r="P34" s="464"/>
      <c r="Q34" s="465"/>
      <c r="R34" s="2979"/>
    </row>
    <row r="35" spans="1:22" customFormat="1" x14ac:dyDescent="0.25">
      <c r="A35" s="97" t="s">
        <v>1349</v>
      </c>
    </row>
    <row r="36" spans="1:22" customFormat="1" x14ac:dyDescent="0.25">
      <c r="A36" s="97" t="s">
        <v>1350</v>
      </c>
    </row>
    <row r="37" spans="1:22" customFormat="1" x14ac:dyDescent="0.25"/>
    <row r="38" spans="1:22" ht="15.75" thickBot="1" x14ac:dyDescent="0.3">
      <c r="A38" s="2983" t="s">
        <v>1351</v>
      </c>
      <c r="B38" s="2983"/>
      <c r="C38" s="2983"/>
      <c r="D38" s="2983"/>
      <c r="E38" s="2983"/>
      <c r="F38" s="2983"/>
      <c r="G38" s="2983"/>
      <c r="H38" s="2983"/>
      <c r="I38" s="2983"/>
      <c r="J38" s="2983"/>
      <c r="K38" s="2983"/>
      <c r="L38" s="2983"/>
      <c r="M38" s="2983"/>
      <c r="N38"/>
      <c r="O38"/>
      <c r="P38"/>
      <c r="Q38"/>
      <c r="R38"/>
      <c r="S38"/>
    </row>
    <row r="39" spans="1:22" x14ac:dyDescent="0.25">
      <c r="A39" s="935" t="s">
        <v>1259</v>
      </c>
      <c r="B39" s="624" t="s">
        <v>254</v>
      </c>
      <c r="C39" s="624" t="s">
        <v>1299</v>
      </c>
      <c r="D39" s="624" t="s">
        <v>1325</v>
      </c>
      <c r="E39" s="624" t="s">
        <v>434</v>
      </c>
      <c r="F39" s="624" t="s">
        <v>1338</v>
      </c>
      <c r="G39" s="745" t="s">
        <v>608</v>
      </c>
      <c r="H39" s="2707" t="s">
        <v>1261</v>
      </c>
      <c r="I39" s="2707"/>
      <c r="J39" s="2707"/>
      <c r="K39" s="2707"/>
      <c r="L39" s="2707"/>
      <c r="M39" s="2982"/>
      <c r="N39" s="11"/>
      <c r="S39"/>
      <c r="T39" s="68"/>
      <c r="U39" s="68"/>
      <c r="V39" s="68"/>
    </row>
    <row r="40" spans="1:22" x14ac:dyDescent="0.25">
      <c r="A40" s="1565"/>
      <c r="B40" s="1526"/>
      <c r="C40" s="1526"/>
      <c r="D40" s="1526"/>
      <c r="E40" s="1526"/>
      <c r="F40" s="1526"/>
      <c r="G40" s="1550"/>
      <c r="H40" s="2980"/>
      <c r="I40" s="2980"/>
      <c r="J40" s="2980"/>
      <c r="K40" s="2980"/>
      <c r="L40" s="2980"/>
      <c r="M40" s="2981"/>
      <c r="N40" s="11"/>
      <c r="O40" s="12"/>
      <c r="P40" s="12"/>
      <c r="Q40" s="12"/>
      <c r="R40" s="12"/>
      <c r="S40"/>
    </row>
    <row r="41" spans="1:22" x14ac:dyDescent="0.25">
      <c r="A41" s="1565"/>
      <c r="B41" s="1526"/>
      <c r="C41" s="1526"/>
      <c r="D41" s="1526"/>
      <c r="E41" s="1526"/>
      <c r="F41" s="1526"/>
      <c r="G41" s="1550"/>
      <c r="H41" s="2980"/>
      <c r="I41" s="2980"/>
      <c r="J41" s="2980"/>
      <c r="K41" s="2980"/>
      <c r="L41" s="2980"/>
      <c r="M41" s="2981"/>
      <c r="N41" s="11"/>
      <c r="O41" s="12"/>
      <c r="P41" s="12"/>
      <c r="Q41" s="12"/>
      <c r="R41" s="12"/>
      <c r="S41"/>
    </row>
    <row r="42" spans="1:22" x14ac:dyDescent="0.25">
      <c r="A42" s="1565"/>
      <c r="B42" s="1526"/>
      <c r="C42" s="1526"/>
      <c r="D42" s="1526"/>
      <c r="E42" s="1526"/>
      <c r="F42" s="1526"/>
      <c r="G42" s="1550"/>
      <c r="H42" s="2980"/>
      <c r="I42" s="2980"/>
      <c r="J42" s="2980"/>
      <c r="K42" s="2980"/>
      <c r="L42" s="2980"/>
      <c r="M42" s="2981"/>
      <c r="N42" s="11"/>
      <c r="O42" s="12"/>
      <c r="P42" s="12"/>
      <c r="Q42" s="12"/>
      <c r="R42" s="12"/>
      <c r="S42"/>
    </row>
    <row r="43" spans="1:22" x14ac:dyDescent="0.25">
      <c r="A43" s="1565"/>
      <c r="B43" s="1526"/>
      <c r="C43" s="1526"/>
      <c r="D43" s="1526"/>
      <c r="E43" s="1526"/>
      <c r="F43" s="1526"/>
      <c r="G43" s="1550"/>
      <c r="H43" s="2980"/>
      <c r="I43" s="2980"/>
      <c r="J43" s="2980"/>
      <c r="K43" s="2980"/>
      <c r="L43" s="2980"/>
      <c r="M43" s="2981"/>
      <c r="N43" s="11"/>
      <c r="O43" s="12"/>
      <c r="P43" s="12"/>
      <c r="Q43" s="12"/>
      <c r="R43" s="12"/>
      <c r="S43"/>
    </row>
    <row r="44" spans="1:22" x14ac:dyDescent="0.25">
      <c r="A44" s="1565"/>
      <c r="B44" s="1526"/>
      <c r="C44" s="1526"/>
      <c r="D44" s="1526"/>
      <c r="E44" s="1526"/>
      <c r="F44" s="1526"/>
      <c r="G44" s="1550"/>
      <c r="H44" s="2980"/>
      <c r="I44" s="2980"/>
      <c r="J44" s="2980"/>
      <c r="K44" s="2980"/>
      <c r="L44" s="2980"/>
      <c r="M44" s="2981"/>
      <c r="N44" s="11"/>
      <c r="O44" s="12"/>
      <c r="P44" s="12"/>
      <c r="Q44" s="12"/>
      <c r="R44" s="12"/>
      <c r="S44"/>
    </row>
    <row r="45" spans="1:22" x14ac:dyDescent="0.25">
      <c r="A45" s="1565"/>
      <c r="B45" s="1526"/>
      <c r="C45" s="1526"/>
      <c r="D45" s="1526"/>
      <c r="E45" s="1526"/>
      <c r="F45" s="1526"/>
      <c r="G45" s="1550"/>
      <c r="H45" s="2980"/>
      <c r="I45" s="2980"/>
      <c r="J45" s="2980"/>
      <c r="K45" s="2980"/>
      <c r="L45" s="2980"/>
      <c r="M45" s="2981"/>
      <c r="N45" s="11"/>
      <c r="O45" s="12"/>
      <c r="P45" s="12"/>
      <c r="Q45" s="12"/>
      <c r="R45" s="12"/>
      <c r="S45"/>
    </row>
    <row r="46" spans="1:22" x14ac:dyDescent="0.25">
      <c r="A46" s="1565"/>
      <c r="B46" s="1526"/>
      <c r="C46" s="1526"/>
      <c r="D46" s="1526"/>
      <c r="E46" s="1526"/>
      <c r="F46" s="1526"/>
      <c r="G46" s="1550"/>
      <c r="H46" s="2980"/>
      <c r="I46" s="2980"/>
      <c r="J46" s="2980"/>
      <c r="K46" s="2980"/>
      <c r="L46" s="2980"/>
      <c r="M46" s="2981"/>
      <c r="N46" s="11"/>
      <c r="O46" s="12"/>
      <c r="P46" s="12"/>
      <c r="Q46" s="12"/>
      <c r="R46" s="12"/>
      <c r="S46"/>
    </row>
    <row r="47" spans="1:22" x14ac:dyDescent="0.25">
      <c r="A47" s="1565"/>
      <c r="B47" s="1526"/>
      <c r="C47" s="1526"/>
      <c r="D47" s="1526"/>
      <c r="E47" s="1526"/>
      <c r="F47" s="1526"/>
      <c r="G47" s="1550"/>
      <c r="H47" s="2980"/>
      <c r="I47" s="2980"/>
      <c r="J47" s="2980"/>
      <c r="K47" s="2980"/>
      <c r="L47" s="2980"/>
      <c r="M47" s="2981"/>
      <c r="N47" s="11"/>
      <c r="O47" s="12"/>
      <c r="P47" s="12"/>
      <c r="Q47" s="12"/>
      <c r="R47" s="12"/>
      <c r="S47"/>
    </row>
    <row r="48" spans="1:22" x14ac:dyDescent="0.25">
      <c r="A48" s="1565"/>
      <c r="B48" s="1526"/>
      <c r="C48" s="1526"/>
      <c r="D48" s="1526"/>
      <c r="E48" s="1526"/>
      <c r="F48" s="1526"/>
      <c r="G48" s="1550"/>
      <c r="H48" s="2980"/>
      <c r="I48" s="2980"/>
      <c r="J48" s="2980"/>
      <c r="K48" s="2980"/>
      <c r="L48" s="2980"/>
      <c r="M48" s="2981"/>
      <c r="N48" s="11"/>
      <c r="O48" s="12"/>
      <c r="P48" s="12"/>
      <c r="Q48" s="12"/>
      <c r="R48" s="12"/>
      <c r="S48"/>
    </row>
    <row r="49" spans="1:20" x14ac:dyDescent="0.25">
      <c r="A49" s="1565"/>
      <c r="B49" s="1526"/>
      <c r="C49" s="1526"/>
      <c r="D49" s="1526"/>
      <c r="E49" s="1526"/>
      <c r="F49" s="1526"/>
      <c r="G49" s="1550"/>
      <c r="H49" s="2980"/>
      <c r="I49" s="2980"/>
      <c r="J49" s="2980"/>
      <c r="K49" s="2980"/>
      <c r="L49" s="2980"/>
      <c r="M49" s="2981"/>
      <c r="N49" s="11"/>
      <c r="O49" s="12"/>
      <c r="P49" s="12"/>
      <c r="Q49" s="12"/>
      <c r="R49" s="12"/>
      <c r="S49"/>
    </row>
    <row r="50" spans="1:20" x14ac:dyDescent="0.25">
      <c r="A50" s="1565"/>
      <c r="B50" s="1526"/>
      <c r="C50" s="1526"/>
      <c r="D50" s="1526"/>
      <c r="E50" s="1526"/>
      <c r="F50" s="1526"/>
      <c r="G50" s="1550"/>
      <c r="H50" s="2980"/>
      <c r="I50" s="2980"/>
      <c r="J50" s="2980"/>
      <c r="K50" s="2980"/>
      <c r="L50" s="2980"/>
      <c r="M50" s="2981"/>
      <c r="N50" s="11"/>
      <c r="O50" s="12"/>
      <c r="P50" s="12"/>
      <c r="Q50" s="12"/>
      <c r="R50" s="12"/>
      <c r="S50"/>
    </row>
    <row r="51" spans="1:20" x14ac:dyDescent="0.25">
      <c r="A51" s="1565"/>
      <c r="B51" s="1526"/>
      <c r="C51" s="1526"/>
      <c r="D51" s="1526"/>
      <c r="E51" s="1526"/>
      <c r="F51" s="1526"/>
      <c r="G51" s="1550"/>
      <c r="H51" s="2980"/>
      <c r="I51" s="2980"/>
      <c r="J51" s="2980"/>
      <c r="K51" s="2980"/>
      <c r="L51" s="2980"/>
      <c r="M51" s="2981"/>
      <c r="N51" s="11"/>
      <c r="O51" s="12"/>
      <c r="P51" s="12"/>
      <c r="Q51" s="12"/>
      <c r="R51" s="12"/>
      <c r="S51"/>
    </row>
    <row r="52" spans="1:20" x14ac:dyDescent="0.25">
      <c r="A52" s="1565"/>
      <c r="B52" s="1526"/>
      <c r="C52" s="1526"/>
      <c r="D52" s="1526"/>
      <c r="E52" s="1526"/>
      <c r="F52" s="1526"/>
      <c r="G52" s="1550"/>
      <c r="H52" s="2980"/>
      <c r="I52" s="2980"/>
      <c r="J52" s="2980"/>
      <c r="K52" s="2980"/>
      <c r="L52" s="2980"/>
      <c r="M52" s="2981"/>
      <c r="N52" s="11"/>
      <c r="O52" s="12"/>
      <c r="P52" s="12"/>
      <c r="Q52" s="12"/>
      <c r="R52" s="12"/>
      <c r="S52"/>
    </row>
    <row r="53" spans="1:20" x14ac:dyDescent="0.25">
      <c r="A53" s="1565"/>
      <c r="B53" s="1526"/>
      <c r="C53" s="1526"/>
      <c r="D53" s="1526"/>
      <c r="E53" s="1526"/>
      <c r="F53" s="1526"/>
      <c r="G53" s="1550"/>
      <c r="H53" s="2980"/>
      <c r="I53" s="2980"/>
      <c r="J53" s="2980"/>
      <c r="K53" s="2980"/>
      <c r="L53" s="2980"/>
      <c r="M53" s="2981"/>
      <c r="N53" s="11"/>
      <c r="O53" s="12"/>
      <c r="P53" s="12"/>
      <c r="Q53" s="12"/>
      <c r="R53" s="12"/>
      <c r="S53"/>
    </row>
    <row r="54" spans="1:20" x14ac:dyDescent="0.25">
      <c r="A54" s="1565"/>
      <c r="B54" s="1526"/>
      <c r="C54" s="1526"/>
      <c r="D54" s="1526"/>
      <c r="E54" s="1526"/>
      <c r="F54" s="1526"/>
      <c r="G54" s="1550"/>
      <c r="H54" s="2980"/>
      <c r="I54" s="2980"/>
      <c r="J54" s="2980"/>
      <c r="K54" s="2980"/>
      <c r="L54" s="2980"/>
      <c r="M54" s="2981"/>
      <c r="N54" s="11"/>
      <c r="O54" s="2983"/>
      <c r="P54" s="2983"/>
      <c r="Q54" s="2983"/>
      <c r="R54" s="2983"/>
      <c r="S54"/>
    </row>
    <row r="55" spans="1:20" x14ac:dyDescent="0.25">
      <c r="A55" s="1565"/>
      <c r="B55" s="1526"/>
      <c r="C55" s="1526"/>
      <c r="D55" s="1526"/>
      <c r="E55" s="1526"/>
      <c r="F55" s="1526"/>
      <c r="G55" s="1550"/>
      <c r="H55" s="2980"/>
      <c r="I55" s="2980"/>
      <c r="J55" s="2980"/>
      <c r="K55" s="2980"/>
      <c r="L55" s="2980"/>
      <c r="M55" s="2981"/>
      <c r="N55" s="11"/>
      <c r="O55" s="12"/>
      <c r="P55" s="12"/>
      <c r="Q55" s="12"/>
      <c r="R55" s="12"/>
      <c r="S55"/>
    </row>
    <row r="56" spans="1:20" x14ac:dyDescent="0.25">
      <c r="A56" s="1565"/>
      <c r="B56" s="1526"/>
      <c r="C56" s="1526"/>
      <c r="D56" s="1526"/>
      <c r="E56" s="1526"/>
      <c r="F56" s="1526"/>
      <c r="G56" s="1550"/>
      <c r="H56" s="2980"/>
      <c r="I56" s="2980"/>
      <c r="J56" s="2980"/>
      <c r="K56" s="2980"/>
      <c r="L56" s="2980"/>
      <c r="M56" s="2981"/>
      <c r="N56" s="11"/>
      <c r="O56" s="12"/>
      <c r="P56" s="12"/>
      <c r="Q56" s="12"/>
      <c r="R56" s="12"/>
      <c r="S56"/>
    </row>
    <row r="57" spans="1:20" x14ac:dyDescent="0.25">
      <c r="A57" s="1565"/>
      <c r="B57" s="1526"/>
      <c r="C57" s="1526"/>
      <c r="D57" s="1526"/>
      <c r="E57" s="1526"/>
      <c r="F57" s="1526"/>
      <c r="G57" s="1550"/>
      <c r="H57" s="2980"/>
      <c r="I57" s="2980"/>
      <c r="J57" s="2980"/>
      <c r="K57" s="2980"/>
      <c r="L57" s="2980"/>
      <c r="M57" s="2981"/>
      <c r="N57" s="11"/>
      <c r="O57" s="12"/>
      <c r="P57" s="12"/>
      <c r="Q57" s="12"/>
      <c r="R57" s="12"/>
      <c r="S57"/>
    </row>
    <row r="58" spans="1:20" ht="16.5" customHeight="1" x14ac:dyDescent="0.25">
      <c r="A58" s="1565"/>
      <c r="B58" s="1526"/>
      <c r="C58" s="1526"/>
      <c r="D58" s="1526"/>
      <c r="E58" s="1526"/>
      <c r="F58" s="1526"/>
      <c r="G58" s="1550"/>
      <c r="H58" s="2980"/>
      <c r="I58" s="2980"/>
      <c r="J58" s="2980"/>
      <c r="K58" s="2980"/>
      <c r="L58" s="2980"/>
      <c r="M58" s="2981"/>
      <c r="N58" s="11"/>
      <c r="O58" s="12"/>
      <c r="P58" s="12"/>
      <c r="Q58" s="12"/>
      <c r="R58" s="12"/>
      <c r="S58"/>
    </row>
    <row r="59" spans="1:20" x14ac:dyDescent="0.25">
      <c r="A59" s="1565"/>
      <c r="B59" s="1526"/>
      <c r="C59" s="1526"/>
      <c r="D59" s="1526"/>
      <c r="E59" s="1526"/>
      <c r="F59" s="1526"/>
      <c r="G59" s="1550"/>
      <c r="H59" s="2980"/>
      <c r="I59" s="2980"/>
      <c r="J59" s="2980"/>
      <c r="K59" s="2980"/>
      <c r="L59" s="2980"/>
      <c r="M59" s="2981"/>
      <c r="N59" s="11"/>
      <c r="O59" s="12"/>
      <c r="P59" s="12"/>
      <c r="Q59" s="12"/>
      <c r="R59" s="12"/>
      <c r="S59"/>
      <c r="T59"/>
    </row>
    <row r="60" spans="1:20" x14ac:dyDescent="0.25">
      <c r="A60" s="1565"/>
      <c r="B60" s="1526"/>
      <c r="C60" s="1526"/>
      <c r="D60" s="1526"/>
      <c r="E60" s="1526"/>
      <c r="F60" s="1526"/>
      <c r="G60" s="1550"/>
      <c r="H60" s="2920"/>
      <c r="I60" s="2921"/>
      <c r="J60" s="2921"/>
      <c r="K60" s="2921"/>
      <c r="L60" s="2921"/>
      <c r="M60" s="2922"/>
      <c r="N60" s="11"/>
      <c r="O60" s="12"/>
      <c r="P60" s="12"/>
      <c r="Q60" s="12"/>
      <c r="R60" s="12"/>
      <c r="S60"/>
      <c r="T60"/>
    </row>
    <row r="61" spans="1:20" x14ac:dyDescent="0.25">
      <c r="A61" s="1565"/>
      <c r="B61" s="1526"/>
      <c r="C61" s="1526"/>
      <c r="D61" s="1559"/>
      <c r="E61" s="1526"/>
      <c r="F61" s="1526"/>
      <c r="G61" s="1550"/>
      <c r="H61" s="2980"/>
      <c r="I61" s="2980"/>
      <c r="J61" s="2980"/>
      <c r="K61" s="2980"/>
      <c r="L61" s="2980"/>
      <c r="M61" s="2981"/>
      <c r="N61" s="11"/>
      <c r="O61" s="12"/>
      <c r="P61" s="12"/>
      <c r="Q61" s="12"/>
      <c r="R61" s="12"/>
      <c r="S61"/>
      <c r="T61"/>
    </row>
    <row r="62" spans="1:20" x14ac:dyDescent="0.25">
      <c r="A62" s="1565"/>
      <c r="B62" s="1526"/>
      <c r="C62" s="1526"/>
      <c r="D62" s="1559"/>
      <c r="E62" s="1526"/>
      <c r="F62" s="1526"/>
      <c r="G62" s="1550"/>
      <c r="H62" s="2980"/>
      <c r="I62" s="2980"/>
      <c r="J62" s="2980"/>
      <c r="K62" s="2980"/>
      <c r="L62" s="2980"/>
      <c r="M62" s="2981"/>
      <c r="N62" s="11"/>
      <c r="O62" s="12"/>
      <c r="P62" s="12"/>
      <c r="Q62" s="12"/>
      <c r="R62" s="12"/>
      <c r="S62"/>
      <c r="T62"/>
    </row>
    <row r="63" spans="1:20" ht="15.75" thickBot="1" x14ac:dyDescent="0.3">
      <c r="A63" s="468"/>
      <c r="B63" s="677"/>
      <c r="C63" s="677"/>
      <c r="D63" s="677"/>
      <c r="E63" s="677"/>
      <c r="F63" s="677"/>
      <c r="G63" s="471">
        <f>SUM(G31)</f>
        <v>0</v>
      </c>
      <c r="H63" s="2984"/>
      <c r="I63" s="2984"/>
      <c r="J63" s="2984"/>
      <c r="K63" s="2984"/>
      <c r="L63" s="2984"/>
      <c r="M63" s="2985"/>
      <c r="O63" s="12"/>
      <c r="P63" s="12"/>
      <c r="Q63" s="12"/>
      <c r="R63" s="12"/>
      <c r="S63"/>
      <c r="T63"/>
    </row>
    <row r="64" spans="1:20" x14ac:dyDescent="0.25">
      <c r="A64" s="58"/>
      <c r="B64" s="58"/>
      <c r="C64" s="58"/>
      <c r="D64" s="58"/>
      <c r="E64" s="58"/>
      <c r="F64" s="95"/>
      <c r="N64" s="11"/>
      <c r="O64" s="11"/>
      <c r="P64" s="11"/>
      <c r="Q64" s="11"/>
      <c r="R64"/>
    </row>
    <row r="65" spans="1:17" x14ac:dyDescent="0.25">
      <c r="A65" s="58"/>
      <c r="B65" s="58"/>
      <c r="C65" s="58"/>
      <c r="D65" s="58"/>
      <c r="E65" s="58"/>
      <c r="F65" s="59"/>
      <c r="Q65"/>
    </row>
  </sheetData>
  <sheetProtection formatCells="0" formatColumns="0" formatRows="0" insertColumns="0" insertRows="0" insertHyperlinks="0" deleteColumns="0" deleteRows="0" sort="0" autoFilter="0"/>
  <mergeCells count="47">
    <mergeCell ref="H63:M63"/>
    <mergeCell ref="H52:M52"/>
    <mergeCell ref="H53:M53"/>
    <mergeCell ref="H54:M54"/>
    <mergeCell ref="H55:M55"/>
    <mergeCell ref="H56:M56"/>
    <mergeCell ref="H57:M57"/>
    <mergeCell ref="H58:M58"/>
    <mergeCell ref="H59:M59"/>
    <mergeCell ref="H60:M60"/>
    <mergeCell ref="H61:M61"/>
    <mergeCell ref="H62:M62"/>
    <mergeCell ref="H51:M51"/>
    <mergeCell ref="D34:E34"/>
    <mergeCell ref="H39:M39"/>
    <mergeCell ref="O54:R54"/>
    <mergeCell ref="H40:M40"/>
    <mergeCell ref="H41:M41"/>
    <mergeCell ref="H42:M42"/>
    <mergeCell ref="H43:M43"/>
    <mergeCell ref="H44:M44"/>
    <mergeCell ref="H45:M45"/>
    <mergeCell ref="H46:M46"/>
    <mergeCell ref="H47:M47"/>
    <mergeCell ref="H48:M48"/>
    <mergeCell ref="H49:M49"/>
    <mergeCell ref="H50:M50"/>
    <mergeCell ref="A38:M38"/>
    <mergeCell ref="A21:R21"/>
    <mergeCell ref="A10:M10"/>
    <mergeCell ref="A11:M15"/>
    <mergeCell ref="D33:E33"/>
    <mergeCell ref="B22:D22"/>
    <mergeCell ref="B23:D23"/>
    <mergeCell ref="B24:D24"/>
    <mergeCell ref="B25:D25"/>
    <mergeCell ref="B26:D26"/>
    <mergeCell ref="A31:E31"/>
    <mergeCell ref="D32:E32"/>
    <mergeCell ref="A32:C34"/>
    <mergeCell ref="R32:R34"/>
    <mergeCell ref="B2:R2"/>
    <mergeCell ref="B3:R3"/>
    <mergeCell ref="B5:N5"/>
    <mergeCell ref="B4:P4"/>
    <mergeCell ref="O10:R10"/>
    <mergeCell ref="A7:M7"/>
  </mergeCells>
  <conditionalFormatting sqref="F34:Q34">
    <cfRule type="expression" dxfId="235" priority="16">
      <formula>F34="Alt OK"</formula>
    </cfRule>
    <cfRule type="expression" dxfId="234" priority="17">
      <formula>F34="DFØ følger opp"</formula>
    </cfRule>
    <cfRule type="expression" dxfId="233" priority="18">
      <formula>F34="Kunde følger opp"</formula>
    </cfRule>
  </conditionalFormatting>
  <hyperlinks>
    <hyperlink ref="A2" location="Avstemmingsoversikt!A1" display="Til avviksoversikt" xr:uid="{6BA3320F-B70F-4696-B5A8-1341DDE43371}"/>
  </hyperlinks>
  <pageMargins left="0.7" right="0.7" top="0.75" bottom="0.75" header="0.3" footer="0.3"/>
  <pageSetup paperSize="9" scale="59" orientation="landscape" r:id="rId1"/>
  <ignoredErrors>
    <ignoredError sqref="T28:T29"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3D16239-FF1D-497F-9AAE-768B66A564C7}">
          <x14:formula1>
            <xm:f>Avstemmingskoder!$A$3:$A$5</xm:f>
          </x14:formula1>
          <xm:sqref>F34:Q34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18EAA-8260-4D3D-B93B-6770CD4FE34A}">
  <dimension ref="A1:AG63"/>
  <sheetViews>
    <sheetView showGridLines="0" zoomScaleNormal="100" workbookViewId="0"/>
  </sheetViews>
  <sheetFormatPr baseColWidth="10" defaultColWidth="11.42578125" defaultRowHeight="15" x14ac:dyDescent="0.25"/>
  <cols>
    <col min="1" max="1" width="9.85546875" style="3" customWidth="1"/>
    <col min="2" max="2" width="16.140625" style="3" customWidth="1"/>
    <col min="3" max="3" width="24.28515625" style="3" customWidth="1"/>
    <col min="4" max="4" width="23.28515625" style="3" customWidth="1"/>
    <col min="5" max="16" width="16.42578125" style="3" bestFit="1" customWidth="1"/>
    <col min="17" max="17" width="19.28515625" style="3" customWidth="1"/>
    <col min="18" max="18" width="18" style="3" customWidth="1"/>
    <col min="19" max="19" width="3.28515625" style="3" customWidth="1"/>
    <col min="20" max="16384" width="11.42578125" style="3"/>
  </cols>
  <sheetData>
    <row r="1" spans="1:33" ht="19.5" thickBot="1" x14ac:dyDescent="0.35">
      <c r="A1" s="8" t="s">
        <v>1352</v>
      </c>
      <c r="B1" s="8"/>
      <c r="C1" s="9"/>
      <c r="D1" s="10"/>
      <c r="E1" s="10"/>
      <c r="F1" s="10"/>
      <c r="G1" s="10"/>
      <c r="H1" s="9"/>
      <c r="I1" s="9"/>
      <c r="Q1" s="129"/>
      <c r="R1" s="129"/>
      <c r="T1" s="3008"/>
      <c r="U1" s="3008"/>
      <c r="V1" s="3008"/>
      <c r="W1" s="3008"/>
      <c r="X1" s="3008"/>
      <c r="Y1" s="3008"/>
      <c r="Z1" s="3008"/>
      <c r="AA1" s="3008"/>
      <c r="AB1" s="3008"/>
      <c r="AC1" s="3008"/>
      <c r="AD1" s="3008"/>
      <c r="AE1" s="3008"/>
      <c r="AF1" s="3008"/>
      <c r="AG1" s="3008"/>
    </row>
    <row r="2" spans="1:33" ht="18.75" x14ac:dyDescent="0.3">
      <c r="A2" s="3009" t="s">
        <v>1244</v>
      </c>
      <c r="B2" s="3010"/>
      <c r="C2" s="2898" t="s">
        <v>535</v>
      </c>
      <c r="D2" s="2899"/>
      <c r="E2" s="2899"/>
      <c r="F2" s="2899"/>
      <c r="G2" s="2899"/>
      <c r="H2" s="2899"/>
      <c r="I2" s="2899"/>
      <c r="J2" s="2899"/>
      <c r="K2" s="2899"/>
      <c r="L2" s="2899"/>
      <c r="M2" s="2899"/>
      <c r="N2" s="2899"/>
      <c r="O2" s="2899"/>
      <c r="P2" s="2900"/>
      <c r="Q2" s="129"/>
      <c r="R2" s="129"/>
      <c r="T2" s="3008"/>
      <c r="U2" s="3008"/>
      <c r="V2" s="3008"/>
      <c r="W2" s="3008"/>
      <c r="X2" s="3008"/>
      <c r="Y2" s="3008"/>
      <c r="Z2" s="3008"/>
      <c r="AA2" s="3008"/>
      <c r="AB2" s="3008"/>
      <c r="AC2" s="3008"/>
      <c r="AD2" s="3008"/>
      <c r="AE2" s="3008"/>
      <c r="AF2" s="28"/>
      <c r="AG2" s="28"/>
    </row>
    <row r="3" spans="1:33" ht="15.75" thickBot="1" x14ac:dyDescent="0.3">
      <c r="A3" s="3011" t="s">
        <v>1245</v>
      </c>
      <c r="B3" s="3012"/>
      <c r="C3" s="3013" t="s">
        <v>1353</v>
      </c>
      <c r="D3" s="3014"/>
      <c r="E3" s="3014"/>
      <c r="F3" s="3014"/>
      <c r="G3" s="3014"/>
      <c r="H3" s="3014"/>
      <c r="I3" s="3014"/>
      <c r="J3" s="3014"/>
      <c r="K3" s="3014"/>
      <c r="L3" s="3014"/>
      <c r="M3" s="3014"/>
      <c r="N3" s="3014"/>
      <c r="O3" s="3014"/>
      <c r="P3" s="3015"/>
      <c r="T3" s="28"/>
      <c r="U3" s="28"/>
      <c r="V3" s="28"/>
      <c r="W3" s="28"/>
      <c r="X3" s="28"/>
      <c r="Y3" s="28"/>
      <c r="Z3" s="28"/>
      <c r="AA3" s="28"/>
      <c r="AB3" s="28"/>
      <c r="AC3" s="28"/>
      <c r="AD3" s="28"/>
      <c r="AE3" s="28"/>
      <c r="AF3" s="28"/>
      <c r="AG3" s="28"/>
    </row>
    <row r="4" spans="1:33" x14ac:dyDescent="0.25">
      <c r="A4" s="3011" t="s">
        <v>1247</v>
      </c>
      <c r="B4" s="3012"/>
      <c r="C4" s="2964" t="str">
        <f>Avstemmingsoversikt!A5</f>
        <v>XX - MAL - XXX/XXXX</v>
      </c>
      <c r="D4" s="2965"/>
      <c r="E4" s="2965"/>
      <c r="F4" s="2965"/>
      <c r="G4" s="2965"/>
      <c r="H4" s="2965"/>
      <c r="I4" s="2965"/>
      <c r="J4" s="2965"/>
      <c r="K4" s="2965"/>
      <c r="L4" s="2965"/>
      <c r="M4" s="2965"/>
      <c r="N4" s="2965"/>
      <c r="O4" s="999" t="s">
        <v>481</v>
      </c>
      <c r="P4" s="1046">
        <f>IF(Avstemmingsoversikt!P3= " "," ",Avstemmingsoversikt!P3)</f>
        <v>2024</v>
      </c>
      <c r="T4" s="3008"/>
      <c r="U4" s="3008"/>
      <c r="V4" s="3008"/>
      <c r="W4" s="3008"/>
      <c r="X4" s="3008"/>
      <c r="Y4" s="3008"/>
      <c r="Z4" s="3008"/>
      <c r="AA4" s="3008"/>
      <c r="AB4" s="3008"/>
      <c r="AC4" s="3008"/>
      <c r="AD4" s="3008"/>
      <c r="AE4" s="3008"/>
      <c r="AF4" s="3008"/>
      <c r="AG4" s="3008"/>
    </row>
    <row r="5" spans="1:33" ht="15.75" thickBot="1" x14ac:dyDescent="0.3">
      <c r="A5" s="3016" t="s">
        <v>1271</v>
      </c>
      <c r="B5" s="3017"/>
      <c r="C5" s="3018"/>
      <c r="D5" s="3019"/>
      <c r="E5" s="3019"/>
      <c r="F5" s="3019"/>
      <c r="G5" s="3019"/>
      <c r="H5" s="3019"/>
      <c r="I5" s="3019"/>
      <c r="J5" s="3019"/>
      <c r="K5" s="3019"/>
      <c r="L5" s="3019"/>
      <c r="M5" s="1000" t="s">
        <v>1249</v>
      </c>
      <c r="N5" s="972"/>
      <c r="O5" s="1000" t="s">
        <v>1250</v>
      </c>
      <c r="P5" s="1001" t="str">
        <f>IF(Avstemmingsoversikt!P4= " "," ",Avstemmingsoversikt!P4)</f>
        <v>xx/2024</v>
      </c>
    </row>
    <row r="6" spans="1:33" x14ac:dyDescent="0.25">
      <c r="A6" s="11"/>
      <c r="B6" s="11"/>
    </row>
    <row r="7" spans="1:33" x14ac:dyDescent="0.25">
      <c r="A7" s="2659" t="s">
        <v>1354</v>
      </c>
      <c r="B7" s="2659"/>
      <c r="C7" s="2659"/>
      <c r="D7" s="2659"/>
      <c r="E7" s="2659"/>
      <c r="F7" s="2659"/>
      <c r="G7" s="2659"/>
      <c r="H7" s="2659"/>
      <c r="I7" s="2659"/>
      <c r="J7" s="2659"/>
      <c r="K7" s="2659"/>
    </row>
    <row r="8" spans="1:33" x14ac:dyDescent="0.25">
      <c r="A8"/>
      <c r="B8" s="11"/>
    </row>
    <row r="9" spans="1:33" ht="15.75" thickBot="1" x14ac:dyDescent="0.3">
      <c r="A9" s="11"/>
      <c r="B9" s="11"/>
    </row>
    <row r="10" spans="1:33" ht="19.5" thickBot="1" x14ac:dyDescent="0.35">
      <c r="A10" s="2758" t="s">
        <v>1252</v>
      </c>
      <c r="B10" s="2759"/>
      <c r="C10" s="2759"/>
      <c r="D10" s="2759"/>
      <c r="E10" s="2759"/>
      <c r="F10" s="2759"/>
      <c r="G10" s="2759"/>
      <c r="H10" s="2759"/>
      <c r="I10" s="2759"/>
      <c r="J10" s="2759"/>
      <c r="K10" s="2760"/>
      <c r="L10" s="9"/>
      <c r="M10" s="2968" t="s">
        <v>1253</v>
      </c>
      <c r="N10" s="2969"/>
      <c r="O10" s="2969"/>
      <c r="P10" s="2970"/>
    </row>
    <row r="11" spans="1:33" ht="18.75" x14ac:dyDescent="0.3">
      <c r="A11" s="2743"/>
      <c r="B11" s="2670"/>
      <c r="C11" s="2670"/>
      <c r="D11" s="2670"/>
      <c r="E11" s="2670"/>
      <c r="F11" s="2670"/>
      <c r="G11" s="2670"/>
      <c r="H11" s="2670"/>
      <c r="I11" s="2670"/>
      <c r="J11" s="2670"/>
      <c r="K11" s="2744"/>
      <c r="L11" s="815"/>
      <c r="M11" s="2888"/>
      <c r="N11" s="2683"/>
      <c r="O11" s="2683"/>
      <c r="P11" s="2889"/>
    </row>
    <row r="12" spans="1:33" x14ac:dyDescent="0.25">
      <c r="A12" s="2743"/>
      <c r="B12" s="2670"/>
      <c r="C12" s="2670"/>
      <c r="D12" s="2670"/>
      <c r="E12" s="2670"/>
      <c r="F12" s="2670"/>
      <c r="G12" s="2670"/>
      <c r="H12" s="2670"/>
      <c r="I12" s="2670"/>
      <c r="J12" s="2670"/>
      <c r="K12" s="2744"/>
      <c r="L12" s="722"/>
      <c r="M12" s="2890"/>
      <c r="N12" s="2686"/>
      <c r="O12" s="2686"/>
      <c r="P12" s="2891"/>
    </row>
    <row r="13" spans="1:33" x14ac:dyDescent="0.25">
      <c r="A13" s="2743"/>
      <c r="B13" s="2670"/>
      <c r="C13" s="2670"/>
      <c r="D13" s="2670"/>
      <c r="E13" s="2670"/>
      <c r="F13" s="2670"/>
      <c r="G13" s="2670"/>
      <c r="H13" s="2670"/>
      <c r="I13" s="2670"/>
      <c r="J13" s="2670"/>
      <c r="K13" s="2744"/>
      <c r="L13" s="722"/>
      <c r="M13" s="2890"/>
      <c r="N13" s="2686"/>
      <c r="O13" s="2686"/>
      <c r="P13" s="2891"/>
    </row>
    <row r="14" spans="1:33" x14ac:dyDescent="0.25">
      <c r="A14" s="2743"/>
      <c r="B14" s="2670"/>
      <c r="C14" s="2670"/>
      <c r="D14" s="2670"/>
      <c r="E14" s="2670"/>
      <c r="F14" s="2670"/>
      <c r="G14" s="2670"/>
      <c r="H14" s="2670"/>
      <c r="I14" s="2670"/>
      <c r="J14" s="2670"/>
      <c r="K14" s="2744"/>
      <c r="L14" s="722"/>
      <c r="M14" s="2890"/>
      <c r="N14" s="2686"/>
      <c r="O14" s="2686"/>
      <c r="P14" s="2891"/>
    </row>
    <row r="15" spans="1:33" ht="15.75" thickBot="1" x14ac:dyDescent="0.3">
      <c r="A15" s="2745"/>
      <c r="B15" s="2746"/>
      <c r="C15" s="2746"/>
      <c r="D15" s="2746"/>
      <c r="E15" s="2746"/>
      <c r="F15" s="2746"/>
      <c r="G15" s="2746"/>
      <c r="H15" s="2746"/>
      <c r="I15" s="2746"/>
      <c r="J15" s="2746"/>
      <c r="K15" s="2747"/>
      <c r="L15" s="722"/>
      <c r="M15" s="2892"/>
      <c r="N15" s="2893"/>
      <c r="O15" s="2893"/>
      <c r="P15" s="2894"/>
    </row>
    <row r="16" spans="1:33" x14ac:dyDescent="0.25">
      <c r="A16" s="11"/>
      <c r="B16" s="11"/>
    </row>
    <row r="17" spans="1:16" x14ac:dyDescent="0.25">
      <c r="A17" s="11" t="s">
        <v>1342</v>
      </c>
      <c r="F17" s="2"/>
    </row>
    <row r="18" spans="1:16" x14ac:dyDescent="0.25">
      <c r="A18" s="3" t="s">
        <v>1355</v>
      </c>
    </row>
    <row r="20" spans="1:16" ht="15.75" thickBot="1" x14ac:dyDescent="0.3">
      <c r="A20" s="11"/>
    </row>
    <row r="21" spans="1:16" ht="15.75" thickBot="1" x14ac:dyDescent="0.3">
      <c r="A21" s="2992" t="s">
        <v>1356</v>
      </c>
      <c r="B21" s="2993"/>
      <c r="C21" s="445" t="s">
        <v>18</v>
      </c>
    </row>
    <row r="22" spans="1:16" ht="15.75" thickBot="1" x14ac:dyDescent="0.3">
      <c r="A22" s="864"/>
      <c r="B22" s="864"/>
      <c r="C22" s="4"/>
    </row>
    <row r="23" spans="1:16" ht="15.75" customHeight="1" x14ac:dyDescent="0.25">
      <c r="A23" s="1198" t="s">
        <v>18</v>
      </c>
      <c r="B23" s="1199" t="s">
        <v>14</v>
      </c>
      <c r="C23" s="1199"/>
      <c r="D23" s="1200"/>
      <c r="E23" s="625" t="str">
        <f>CONCATENATE($P$4,"01")</f>
        <v>202401</v>
      </c>
      <c r="F23" s="625" t="str">
        <f>CONCATENATE($P$4,"02")</f>
        <v>202402</v>
      </c>
      <c r="G23" s="625" t="str">
        <f>CONCATENATE($P$4,"03")</f>
        <v>202403</v>
      </c>
      <c r="H23" s="625" t="str">
        <f>CONCATENATE($P$4,"04")</f>
        <v>202404</v>
      </c>
      <c r="I23" s="625" t="str">
        <f>CONCATENATE($P$4,"05")</f>
        <v>202405</v>
      </c>
      <c r="J23" s="625" t="str">
        <f>CONCATENATE($P$4,"06")</f>
        <v>202406</v>
      </c>
      <c r="K23" s="625" t="str">
        <f>CONCATENATE($P$4,"07")</f>
        <v>202407</v>
      </c>
      <c r="L23" s="625" t="str">
        <f>CONCATENATE($P$4,"08")</f>
        <v>202408</v>
      </c>
      <c r="M23" s="625" t="str">
        <f>CONCATENATE($P$4,"09")</f>
        <v>202409</v>
      </c>
      <c r="N23" s="625" t="str">
        <f>CONCATENATE($P$4,"10")</f>
        <v>202410</v>
      </c>
      <c r="O23" s="625" t="str">
        <f>CONCATENATE($P$4,"11")</f>
        <v>202411</v>
      </c>
      <c r="P23" s="626" t="str">
        <f>CONCATENATE($P$4,"12")</f>
        <v>202412</v>
      </c>
    </row>
    <row r="24" spans="1:16" ht="43.5" customHeight="1" x14ac:dyDescent="0.25">
      <c r="A24" s="2994" t="s">
        <v>1357</v>
      </c>
      <c r="B24" s="2995"/>
      <c r="C24" s="2996"/>
      <c r="D24" s="2996"/>
      <c r="E24" s="1362" t="s">
        <v>608</v>
      </c>
      <c r="F24" s="1362" t="s">
        <v>608</v>
      </c>
      <c r="G24" s="1362" t="s">
        <v>608</v>
      </c>
      <c r="H24" s="1362" t="s">
        <v>608</v>
      </c>
      <c r="I24" s="1362" t="s">
        <v>608</v>
      </c>
      <c r="J24" s="1362" t="s">
        <v>608</v>
      </c>
      <c r="K24" s="1362" t="s">
        <v>608</v>
      </c>
      <c r="L24" s="1362" t="s">
        <v>608</v>
      </c>
      <c r="M24" s="1362" t="s">
        <v>608</v>
      </c>
      <c r="N24" s="1362" t="s">
        <v>608</v>
      </c>
      <c r="O24" s="1362" t="s">
        <v>608</v>
      </c>
      <c r="P24" s="1363" t="s">
        <v>608</v>
      </c>
    </row>
    <row r="25" spans="1:16" ht="39" customHeight="1" x14ac:dyDescent="0.25">
      <c r="A25" s="2997"/>
      <c r="B25" s="2999" t="s">
        <v>1358</v>
      </c>
      <c r="C25" s="3000"/>
      <c r="D25" s="3001"/>
      <c r="E25" s="1364"/>
      <c r="F25" s="1364"/>
      <c r="G25" s="1364"/>
      <c r="H25" s="1364"/>
      <c r="I25" s="1364"/>
      <c r="J25" s="1364"/>
      <c r="K25" s="1364"/>
      <c r="L25" s="1364"/>
      <c r="M25" s="1364"/>
      <c r="N25" s="1364"/>
      <c r="O25" s="1364"/>
      <c r="P25" s="1365"/>
    </row>
    <row r="26" spans="1:16" ht="39" customHeight="1" x14ac:dyDescent="0.25">
      <c r="A26" s="2997"/>
      <c r="B26" s="2999" t="s">
        <v>1359</v>
      </c>
      <c r="C26" s="3000"/>
      <c r="D26" s="3001"/>
      <c r="E26" s="1364"/>
      <c r="F26" s="1364"/>
      <c r="G26" s="1364"/>
      <c r="H26" s="1364"/>
      <c r="I26" s="1364"/>
      <c r="J26" s="1364"/>
      <c r="K26" s="1364"/>
      <c r="L26" s="1364"/>
      <c r="M26" s="1364"/>
      <c r="N26" s="1364"/>
      <c r="O26" s="1566"/>
      <c r="P26" s="1567"/>
    </row>
    <row r="27" spans="1:16" ht="39" customHeight="1" x14ac:dyDescent="0.25">
      <c r="A27" s="2997"/>
      <c r="B27" s="2999" t="s">
        <v>1360</v>
      </c>
      <c r="C27" s="3000"/>
      <c r="D27" s="3001"/>
      <c r="E27" s="1364"/>
      <c r="F27" s="1364"/>
      <c r="G27" s="1364"/>
      <c r="H27" s="1364"/>
      <c r="I27" s="1364"/>
      <c r="J27" s="1364"/>
      <c r="K27" s="1364"/>
      <c r="L27" s="1364"/>
      <c r="M27" s="1364"/>
      <c r="N27" s="1364"/>
      <c r="O27" s="1566"/>
      <c r="P27" s="1567"/>
    </row>
    <row r="28" spans="1:16" ht="39" customHeight="1" x14ac:dyDescent="0.25">
      <c r="A28" s="2997"/>
      <c r="B28" s="3002" t="s">
        <v>1361</v>
      </c>
      <c r="C28" s="3003"/>
      <c r="D28" s="3004"/>
      <c r="E28" s="1364"/>
      <c r="F28" s="1364"/>
      <c r="G28" s="1364"/>
      <c r="H28" s="1364"/>
      <c r="I28" s="1364"/>
      <c r="J28" s="1364"/>
      <c r="K28" s="1364"/>
      <c r="L28" s="1364"/>
      <c r="M28" s="1364"/>
      <c r="N28" s="1364"/>
      <c r="O28" s="1566"/>
      <c r="P28" s="1567"/>
    </row>
    <row r="29" spans="1:16" ht="33.75" customHeight="1" x14ac:dyDescent="0.25">
      <c r="A29" s="2997"/>
      <c r="B29" s="865"/>
      <c r="C29" s="865"/>
      <c r="D29" s="865"/>
      <c r="E29" s="1362" t="s">
        <v>1287</v>
      </c>
      <c r="F29" s="1362" t="s">
        <v>1287</v>
      </c>
      <c r="G29" s="1362" t="s">
        <v>1287</v>
      </c>
      <c r="H29" s="1362" t="s">
        <v>1287</v>
      </c>
      <c r="I29" s="1362" t="s">
        <v>1287</v>
      </c>
      <c r="J29" s="1362" t="s">
        <v>1287</v>
      </c>
      <c r="K29" s="1362" t="s">
        <v>1287</v>
      </c>
      <c r="L29" s="1362" t="s">
        <v>1287</v>
      </c>
      <c r="M29" s="1362" t="s">
        <v>1287</v>
      </c>
      <c r="N29" s="1362" t="s">
        <v>1287</v>
      </c>
      <c r="O29" s="1362" t="s">
        <v>1287</v>
      </c>
      <c r="P29" s="1363" t="s">
        <v>1287</v>
      </c>
    </row>
    <row r="30" spans="1:16" ht="51.6" customHeight="1" x14ac:dyDescent="0.25">
      <c r="A30" s="2997"/>
      <c r="B30" s="2999" t="s">
        <v>1362</v>
      </c>
      <c r="C30" s="3000"/>
      <c r="D30" s="3001"/>
      <c r="E30" s="1568"/>
      <c r="F30" s="1568"/>
      <c r="G30" s="1568"/>
      <c r="H30" s="1568"/>
      <c r="I30" s="1568"/>
      <c r="J30" s="1568"/>
      <c r="K30" s="1568"/>
      <c r="L30" s="1568"/>
      <c r="M30" s="1568"/>
      <c r="N30" s="1568"/>
      <c r="O30" s="1568"/>
      <c r="P30" s="1569"/>
    </row>
    <row r="31" spans="1:16" ht="39" customHeight="1" x14ac:dyDescent="0.25">
      <c r="A31" s="2997"/>
      <c r="B31" s="2999" t="s">
        <v>1363</v>
      </c>
      <c r="C31" s="3000"/>
      <c r="D31" s="3001"/>
      <c r="E31" s="1568"/>
      <c r="F31" s="1568"/>
      <c r="G31" s="1568"/>
      <c r="H31" s="1568"/>
      <c r="I31" s="1568"/>
      <c r="J31" s="1568"/>
      <c r="K31" s="1568"/>
      <c r="L31" s="1568"/>
      <c r="M31" s="1568"/>
      <c r="N31" s="1568"/>
      <c r="O31" s="1568"/>
      <c r="P31" s="1569"/>
    </row>
    <row r="32" spans="1:16" ht="39" customHeight="1" x14ac:dyDescent="0.25">
      <c r="A32" s="2997"/>
      <c r="B32" s="2999" t="s">
        <v>1364</v>
      </c>
      <c r="C32" s="3000"/>
      <c r="D32" s="3001"/>
      <c r="E32" s="1568"/>
      <c r="F32" s="1568"/>
      <c r="G32" s="1568"/>
      <c r="H32" s="1568"/>
      <c r="I32" s="1568"/>
      <c r="J32" s="1568"/>
      <c r="K32" s="1568"/>
      <c r="L32" s="1568"/>
      <c r="M32" s="1568"/>
      <c r="N32" s="1568"/>
      <c r="O32" s="1568"/>
      <c r="P32" s="1569"/>
    </row>
    <row r="33" spans="1:16" ht="39" customHeight="1" thickBot="1" x14ac:dyDescent="0.3">
      <c r="A33" s="2998"/>
      <c r="B33" s="3005" t="s">
        <v>1365</v>
      </c>
      <c r="C33" s="3006"/>
      <c r="D33" s="3007"/>
      <c r="E33" s="466"/>
      <c r="F33" s="466"/>
      <c r="G33" s="466"/>
      <c r="H33" s="466"/>
      <c r="I33" s="466"/>
      <c r="J33" s="466"/>
      <c r="K33" s="466"/>
      <c r="L33" s="466"/>
      <c r="M33" s="466"/>
      <c r="N33" s="466"/>
      <c r="O33" s="466"/>
      <c r="P33" s="467"/>
    </row>
    <row r="34" spans="1:16" x14ac:dyDescent="0.25">
      <c r="A34" s="2926"/>
      <c r="B34" s="2927"/>
      <c r="C34" s="2928"/>
      <c r="D34" s="668" t="s">
        <v>478</v>
      </c>
      <c r="E34" s="669"/>
      <c r="F34" s="669"/>
      <c r="G34" s="669"/>
      <c r="H34" s="669"/>
      <c r="I34" s="669"/>
      <c r="J34" s="669"/>
      <c r="K34" s="669"/>
      <c r="L34" s="669"/>
      <c r="M34" s="669"/>
      <c r="N34" s="669"/>
      <c r="O34" s="669"/>
      <c r="P34" s="670"/>
    </row>
    <row r="35" spans="1:16" x14ac:dyDescent="0.25">
      <c r="A35" s="2929"/>
      <c r="B35" s="2930"/>
      <c r="C35" s="2931"/>
      <c r="D35" s="1529" t="s">
        <v>1268</v>
      </c>
      <c r="E35" s="1557"/>
      <c r="F35" s="1557"/>
      <c r="G35" s="1557"/>
      <c r="H35" s="1557"/>
      <c r="I35" s="1557"/>
      <c r="J35" s="1557"/>
      <c r="K35" s="1557"/>
      <c r="L35" s="1557"/>
      <c r="M35" s="1557"/>
      <c r="N35" s="1557"/>
      <c r="O35" s="1557"/>
      <c r="P35" s="1558"/>
    </row>
    <row r="36" spans="1:16" ht="15.75" thickBot="1" x14ac:dyDescent="0.3">
      <c r="A36" s="2932"/>
      <c r="B36" s="2933"/>
      <c r="C36" s="2934"/>
      <c r="D36" s="456" t="s">
        <v>1289</v>
      </c>
      <c r="E36" s="464"/>
      <c r="F36" s="464"/>
      <c r="G36" s="464"/>
      <c r="H36" s="464"/>
      <c r="I36" s="464"/>
      <c r="J36" s="464"/>
      <c r="K36" s="464"/>
      <c r="L36" s="464"/>
      <c r="M36" s="464"/>
      <c r="N36" s="464"/>
      <c r="O36" s="464"/>
      <c r="P36" s="465"/>
    </row>
    <row r="37" spans="1:16" x14ac:dyDescent="0.25">
      <c r="A37" s="11"/>
    </row>
    <row r="38" spans="1:16" x14ac:dyDescent="0.25">
      <c r="A38" s="11"/>
    </row>
    <row r="39" spans="1:16" ht="15.75" thickBot="1" x14ac:dyDescent="0.3">
      <c r="A39" s="11" t="s">
        <v>1366</v>
      </c>
    </row>
    <row r="40" spans="1:16" x14ac:dyDescent="0.25">
      <c r="A40" s="681" t="s">
        <v>254</v>
      </c>
      <c r="B40" s="624" t="s">
        <v>1299</v>
      </c>
      <c r="C40" s="624" t="s">
        <v>1325</v>
      </c>
      <c r="D40" s="624" t="s">
        <v>434</v>
      </c>
      <c r="E40" s="1191" t="s">
        <v>1259</v>
      </c>
      <c r="F40" s="2988" t="s">
        <v>1367</v>
      </c>
      <c r="G40" s="2989"/>
      <c r="H40" s="2989"/>
      <c r="I40" s="2991"/>
      <c r="J40" s="624" t="s">
        <v>608</v>
      </c>
      <c r="K40" s="2988" t="s">
        <v>1261</v>
      </c>
      <c r="L40" s="2989"/>
      <c r="M40" s="2989"/>
      <c r="N40" s="2989"/>
      <c r="O40" s="2989"/>
      <c r="P40" s="2990"/>
    </row>
    <row r="41" spans="1:16" x14ac:dyDescent="0.25">
      <c r="A41" s="1547"/>
      <c r="B41" s="1526"/>
      <c r="C41" s="1570"/>
      <c r="D41" s="1526"/>
      <c r="E41" s="1571"/>
      <c r="F41" s="2986"/>
      <c r="G41" s="2986"/>
      <c r="H41" s="2986"/>
      <c r="I41" s="2986"/>
      <c r="J41" s="1573"/>
      <c r="K41" s="2986"/>
      <c r="L41" s="2986"/>
      <c r="M41" s="2986"/>
      <c r="N41" s="2986"/>
      <c r="O41" s="2986"/>
      <c r="P41" s="2987"/>
    </row>
    <row r="42" spans="1:16" x14ac:dyDescent="0.25">
      <c r="A42" s="1547"/>
      <c r="B42" s="1526"/>
      <c r="C42" s="1570"/>
      <c r="D42" s="1526"/>
      <c r="E42" s="1571"/>
      <c r="F42" s="2986"/>
      <c r="G42" s="2986"/>
      <c r="H42" s="2986"/>
      <c r="I42" s="2986"/>
      <c r="J42" s="1573"/>
      <c r="K42" s="2986"/>
      <c r="L42" s="2986"/>
      <c r="M42" s="2986"/>
      <c r="N42" s="2986"/>
      <c r="O42" s="2986"/>
      <c r="P42" s="2987"/>
    </row>
    <row r="43" spans="1:16" x14ac:dyDescent="0.25">
      <c r="A43" s="1547"/>
      <c r="B43" s="1526"/>
      <c r="C43" s="1570"/>
      <c r="D43" s="1526"/>
      <c r="E43" s="1571"/>
      <c r="F43" s="2986"/>
      <c r="G43" s="2986"/>
      <c r="H43" s="2986"/>
      <c r="I43" s="2986"/>
      <c r="J43" s="1573"/>
      <c r="K43" s="2986"/>
      <c r="L43" s="2986"/>
      <c r="M43" s="2986"/>
      <c r="N43" s="2986"/>
      <c r="O43" s="2986"/>
      <c r="P43" s="2987"/>
    </row>
    <row r="44" spans="1:16" x14ac:dyDescent="0.25">
      <c r="A44" s="1547"/>
      <c r="B44" s="1526"/>
      <c r="C44" s="1570"/>
      <c r="D44" s="1526"/>
      <c r="E44" s="1571"/>
      <c r="F44" s="2986"/>
      <c r="G44" s="2986"/>
      <c r="H44" s="2986"/>
      <c r="I44" s="2986"/>
      <c r="J44" s="1573"/>
      <c r="K44" s="2986"/>
      <c r="L44" s="2986"/>
      <c r="M44" s="2986"/>
      <c r="N44" s="2986"/>
      <c r="O44" s="2986"/>
      <c r="P44" s="2987"/>
    </row>
    <row r="45" spans="1:16" x14ac:dyDescent="0.25">
      <c r="A45" s="1547"/>
      <c r="B45" s="1526"/>
      <c r="C45" s="1570"/>
      <c r="D45" s="1526"/>
      <c r="E45" s="1571"/>
      <c r="F45" s="2986"/>
      <c r="G45" s="2986"/>
      <c r="H45" s="2986"/>
      <c r="I45" s="2986"/>
      <c r="J45" s="1573"/>
      <c r="K45" s="2986"/>
      <c r="L45" s="2986"/>
      <c r="M45" s="2986"/>
      <c r="N45" s="2986"/>
      <c r="O45" s="2986"/>
      <c r="P45" s="2987"/>
    </row>
    <row r="46" spans="1:16" x14ac:dyDescent="0.25">
      <c r="A46" s="1547"/>
      <c r="B46" s="1526"/>
      <c r="C46" s="1570"/>
      <c r="D46" s="1526"/>
      <c r="E46" s="1571"/>
      <c r="F46" s="2986"/>
      <c r="G46" s="2986"/>
      <c r="H46" s="2986"/>
      <c r="I46" s="2986"/>
      <c r="J46" s="1573"/>
      <c r="K46" s="2986"/>
      <c r="L46" s="2986"/>
      <c r="M46" s="2986"/>
      <c r="N46" s="2986"/>
      <c r="O46" s="2986"/>
      <c r="P46" s="2987"/>
    </row>
    <row r="47" spans="1:16" x14ac:dyDescent="0.25">
      <c r="A47" s="1547"/>
      <c r="B47" s="1526"/>
      <c r="C47" s="1570"/>
      <c r="D47" s="1526"/>
      <c r="E47" s="1571"/>
      <c r="F47" s="2986"/>
      <c r="G47" s="2986"/>
      <c r="H47" s="2986"/>
      <c r="I47" s="2986"/>
      <c r="J47" s="1573"/>
      <c r="K47" s="2986"/>
      <c r="L47" s="2986"/>
      <c r="M47" s="2986"/>
      <c r="N47" s="2986"/>
      <c r="O47" s="2986"/>
      <c r="P47" s="2987"/>
    </row>
    <row r="48" spans="1:16" x14ac:dyDescent="0.25">
      <c r="A48" s="1547"/>
      <c r="B48" s="1526"/>
      <c r="C48" s="1570"/>
      <c r="D48" s="1526"/>
      <c r="E48" s="1571"/>
      <c r="F48" s="2986"/>
      <c r="G48" s="2986"/>
      <c r="H48" s="2986"/>
      <c r="I48" s="2986"/>
      <c r="J48" s="1573"/>
      <c r="K48" s="2986"/>
      <c r="L48" s="2986"/>
      <c r="M48" s="2986"/>
      <c r="N48" s="2986"/>
      <c r="O48" s="2986"/>
      <c r="P48" s="2987"/>
    </row>
    <row r="49" spans="1:16" x14ac:dyDescent="0.25">
      <c r="A49" s="1547"/>
      <c r="B49" s="1526"/>
      <c r="C49" s="1570"/>
      <c r="D49" s="1526"/>
      <c r="E49" s="1571"/>
      <c r="F49" s="2986"/>
      <c r="G49" s="2986"/>
      <c r="H49" s="2986"/>
      <c r="I49" s="2986"/>
      <c r="J49" s="1573"/>
      <c r="K49" s="2986"/>
      <c r="L49" s="2986"/>
      <c r="M49" s="2986"/>
      <c r="N49" s="2986"/>
      <c r="O49" s="2986"/>
      <c r="P49" s="2987"/>
    </row>
    <row r="50" spans="1:16" x14ac:dyDescent="0.25">
      <c r="A50" s="1547"/>
      <c r="B50" s="1526"/>
      <c r="C50" s="1570"/>
      <c r="D50" s="1526"/>
      <c r="E50" s="1571"/>
      <c r="F50" s="2986"/>
      <c r="G50" s="2986"/>
      <c r="H50" s="2986"/>
      <c r="I50" s="2986"/>
      <c r="J50" s="1573"/>
      <c r="K50" s="2986"/>
      <c r="L50" s="2986"/>
      <c r="M50" s="2986"/>
      <c r="N50" s="2986"/>
      <c r="O50" s="2986"/>
      <c r="P50" s="2987"/>
    </row>
    <row r="51" spans="1:16" x14ac:dyDescent="0.25">
      <c r="A51" s="1547"/>
      <c r="B51" s="1526"/>
      <c r="C51" s="1570"/>
      <c r="D51" s="1526"/>
      <c r="E51" s="1571"/>
      <c r="F51" s="2986"/>
      <c r="G51" s="2986"/>
      <c r="H51" s="2986"/>
      <c r="I51" s="2986"/>
      <c r="J51" s="1573"/>
      <c r="K51" s="2986"/>
      <c r="L51" s="2986"/>
      <c r="M51" s="2986"/>
      <c r="N51" s="2986"/>
      <c r="O51" s="2986"/>
      <c r="P51" s="2987"/>
    </row>
    <row r="52" spans="1:16" x14ac:dyDescent="0.25">
      <c r="A52" s="1547"/>
      <c r="B52" s="1526"/>
      <c r="C52" s="1570"/>
      <c r="D52" s="1526"/>
      <c r="E52" s="1571"/>
      <c r="F52" s="2986"/>
      <c r="G52" s="2986"/>
      <c r="H52" s="2986"/>
      <c r="I52" s="2986"/>
      <c r="J52" s="1573"/>
      <c r="K52" s="2986"/>
      <c r="L52" s="2986"/>
      <c r="M52" s="2986"/>
      <c r="N52" s="2986"/>
      <c r="O52" s="2986"/>
      <c r="P52" s="2987"/>
    </row>
    <row r="53" spans="1:16" x14ac:dyDescent="0.25">
      <c r="A53" s="1547"/>
      <c r="B53" s="1526"/>
      <c r="C53" s="1570"/>
      <c r="D53" s="1526"/>
      <c r="E53" s="1571"/>
      <c r="F53" s="2986"/>
      <c r="G53" s="2986"/>
      <c r="H53" s="2986"/>
      <c r="I53" s="2986"/>
      <c r="J53" s="1573"/>
      <c r="K53" s="2986"/>
      <c r="L53" s="2986"/>
      <c r="M53" s="2986"/>
      <c r="N53" s="2986"/>
      <c r="O53" s="2986"/>
      <c r="P53" s="2987"/>
    </row>
    <row r="54" spans="1:16" x14ac:dyDescent="0.25">
      <c r="A54" s="1547"/>
      <c r="B54" s="1526"/>
      <c r="C54" s="1570"/>
      <c r="D54" s="1526"/>
      <c r="E54" s="1571"/>
      <c r="F54" s="2986"/>
      <c r="G54" s="2986"/>
      <c r="H54" s="2986"/>
      <c r="I54" s="2986"/>
      <c r="J54" s="1573"/>
      <c r="K54" s="2986"/>
      <c r="L54" s="2986"/>
      <c r="M54" s="2986"/>
      <c r="N54" s="2986"/>
      <c r="O54" s="2986"/>
      <c r="P54" s="2987"/>
    </row>
    <row r="55" spans="1:16" x14ac:dyDescent="0.25">
      <c r="A55" s="1547"/>
      <c r="B55" s="1526"/>
      <c r="C55" s="1570"/>
      <c r="D55" s="1526"/>
      <c r="E55" s="1571"/>
      <c r="F55" s="2986"/>
      <c r="G55" s="2986"/>
      <c r="H55" s="2986"/>
      <c r="I55" s="2986"/>
      <c r="J55" s="1573"/>
      <c r="K55" s="2986"/>
      <c r="L55" s="2986"/>
      <c r="M55" s="2986"/>
      <c r="N55" s="2986"/>
      <c r="O55" s="2986"/>
      <c r="P55" s="2987"/>
    </row>
    <row r="56" spans="1:16" ht="15.75" thickBot="1" x14ac:dyDescent="0.3">
      <c r="A56" s="468"/>
      <c r="B56" s="469"/>
      <c r="C56" s="469"/>
      <c r="D56" s="469"/>
      <c r="E56" s="469"/>
      <c r="F56" s="469"/>
      <c r="G56" s="469"/>
      <c r="H56" s="469"/>
      <c r="I56" s="469"/>
      <c r="J56" s="469"/>
      <c r="K56" s="446"/>
      <c r="L56" s="446"/>
      <c r="M56" s="447"/>
      <c r="N56" s="447"/>
      <c r="O56" s="447"/>
      <c r="P56" s="448"/>
    </row>
    <row r="57" spans="1:16" x14ac:dyDescent="0.25">
      <c r="A57" s="11"/>
    </row>
    <row r="58" spans="1:16" x14ac:dyDescent="0.25">
      <c r="A58" s="11"/>
    </row>
    <row r="59" spans="1:16" x14ac:dyDescent="0.25">
      <c r="A59" s="11"/>
    </row>
    <row r="60" spans="1:16" x14ac:dyDescent="0.25">
      <c r="A60" s="11"/>
    </row>
    <row r="61" spans="1:16" x14ac:dyDescent="0.25">
      <c r="A61" s="11"/>
    </row>
    <row r="62" spans="1:16" x14ac:dyDescent="0.25">
      <c r="A62" s="11"/>
    </row>
    <row r="63" spans="1:16" ht="15.75" customHeight="1" x14ac:dyDescent="0.25"/>
  </sheetData>
  <sheetProtection formatCells="0" formatColumns="0" formatRows="0" insertColumns="0" insertRows="0" insertHyperlinks="0" deleteColumns="0" deleteRows="0" sort="0" autoFilter="0"/>
  <mergeCells count="60">
    <mergeCell ref="A7:K7"/>
    <mergeCell ref="F43:I43"/>
    <mergeCell ref="M11:P15"/>
    <mergeCell ref="T1:AG1"/>
    <mergeCell ref="A2:B2"/>
    <mergeCell ref="C2:P2"/>
    <mergeCell ref="T2:AE2"/>
    <mergeCell ref="A3:B3"/>
    <mergeCell ref="C3:P3"/>
    <mergeCell ref="A4:B4"/>
    <mergeCell ref="C4:N4"/>
    <mergeCell ref="T4:AG4"/>
    <mergeCell ref="A5:B5"/>
    <mergeCell ref="C5:L5"/>
    <mergeCell ref="M10:P10"/>
    <mergeCell ref="A10:K10"/>
    <mergeCell ref="A11:K15"/>
    <mergeCell ref="A21:B21"/>
    <mergeCell ref="A24:D24"/>
    <mergeCell ref="A25:A33"/>
    <mergeCell ref="B25:D25"/>
    <mergeCell ref="B26:D26"/>
    <mergeCell ref="B27:D27"/>
    <mergeCell ref="B28:D28"/>
    <mergeCell ref="B30:D30"/>
    <mergeCell ref="B31:D31"/>
    <mergeCell ref="B32:D32"/>
    <mergeCell ref="B33:D33"/>
    <mergeCell ref="K43:P43"/>
    <mergeCell ref="F41:I41"/>
    <mergeCell ref="K41:P41"/>
    <mergeCell ref="F40:I40"/>
    <mergeCell ref="F55:I55"/>
    <mergeCell ref="K55:P55"/>
    <mergeCell ref="F51:I51"/>
    <mergeCell ref="K51:P51"/>
    <mergeCell ref="F52:I52"/>
    <mergeCell ref="K52:P52"/>
    <mergeCell ref="F53:I53"/>
    <mergeCell ref="K53:P53"/>
    <mergeCell ref="F44:I44"/>
    <mergeCell ref="K44:P44"/>
    <mergeCell ref="F45:I45"/>
    <mergeCell ref="K45:P45"/>
    <mergeCell ref="A34:C36"/>
    <mergeCell ref="F50:I50"/>
    <mergeCell ref="K50:P50"/>
    <mergeCell ref="F54:I54"/>
    <mergeCell ref="K54:P54"/>
    <mergeCell ref="F47:I47"/>
    <mergeCell ref="K47:P47"/>
    <mergeCell ref="F48:I48"/>
    <mergeCell ref="K48:P48"/>
    <mergeCell ref="F49:I49"/>
    <mergeCell ref="K49:P49"/>
    <mergeCell ref="F46:I46"/>
    <mergeCell ref="K46:P46"/>
    <mergeCell ref="K40:P40"/>
    <mergeCell ref="F42:I42"/>
    <mergeCell ref="K42:P42"/>
  </mergeCells>
  <conditionalFormatting sqref="E30:P30">
    <cfRule type="expression" dxfId="232" priority="7">
      <formula>$C$21="SRS"</formula>
    </cfRule>
  </conditionalFormatting>
  <conditionalFormatting sqref="E36:P36">
    <cfRule type="expression" dxfId="231" priority="8">
      <formula>E36="Alt OK"</formula>
    </cfRule>
    <cfRule type="expression" dxfId="230" priority="9">
      <formula>E36="DFØ følger opp"</formula>
    </cfRule>
    <cfRule type="expression" dxfId="229" priority="10">
      <formula>E36="Kunde følger opp"</formula>
    </cfRule>
  </conditionalFormatting>
  <dataValidations count="1">
    <dataValidation type="list" allowBlank="1" showInputMessage="1" showErrorMessage="1" sqref="C21:C22" xr:uid="{D76A7431-FC84-4CC1-94BA-4F4EF347B1F9}">
      <formula1>$A$23:$B$23</formula1>
    </dataValidation>
  </dataValidations>
  <hyperlinks>
    <hyperlink ref="A2:B2" location="Avstemmingsoversikt!A1" display="Til avst.oversikt" xr:uid="{A403FDFF-1809-4D01-B979-6A10339CB396}"/>
  </hyperlinks>
  <pageMargins left="0.7" right="0.7" top="0.75" bottom="0.75" header="0.3" footer="0.3"/>
  <pageSetup paperSize="9" scale="36" orientation="landscape" r:id="rId1"/>
  <rowBreaks count="1" manualBreakCount="1">
    <brk id="37" max="1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C6852E9-BC7E-4D26-BD48-EB658BA4919C}">
          <x14:formula1>
            <xm:f>Avstemmingskoder!$A$3:$A$5</xm:f>
          </x14:formula1>
          <xm:sqref>E36:P36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02753-3BFB-4705-9C3B-18079B7F56CA}">
  <dimension ref="A1:AG67"/>
  <sheetViews>
    <sheetView showGridLines="0" workbookViewId="0"/>
  </sheetViews>
  <sheetFormatPr baseColWidth="10" defaultColWidth="11.42578125" defaultRowHeight="15" x14ac:dyDescent="0.25"/>
  <cols>
    <col min="1" max="1" width="12.7109375" style="3" customWidth="1"/>
    <col min="2" max="2" width="9.140625" style="3" customWidth="1"/>
    <col min="3" max="3" width="28" style="3" customWidth="1"/>
    <col min="4" max="4" width="17.42578125" style="3" customWidth="1"/>
    <col min="5" max="5" width="16.42578125" style="3" bestFit="1" customWidth="1"/>
    <col min="6" max="6" width="16.140625" style="3" customWidth="1"/>
    <col min="7" max="7" width="17.28515625" style="3" customWidth="1"/>
    <col min="8" max="13" width="16.42578125" style="3" bestFit="1" customWidth="1"/>
    <col min="14" max="14" width="16.28515625" style="3" customWidth="1"/>
    <col min="15" max="16" width="16.42578125" style="3" bestFit="1" customWidth="1"/>
    <col min="17" max="17" width="19.28515625" style="3" customWidth="1"/>
    <col min="18" max="18" width="18" style="3" customWidth="1"/>
    <col min="19" max="19" width="3.28515625" style="3" customWidth="1"/>
    <col min="20" max="16384" width="11.42578125" style="3"/>
  </cols>
  <sheetData>
    <row r="1" spans="1:33" ht="18.75" customHeight="1" thickBot="1" x14ac:dyDescent="0.35">
      <c r="A1" s="8" t="s">
        <v>1368</v>
      </c>
      <c r="B1" s="8"/>
      <c r="C1" s="9"/>
      <c r="D1" s="10"/>
      <c r="E1" s="10"/>
      <c r="F1" s="10"/>
      <c r="G1" s="10"/>
      <c r="H1" s="9"/>
      <c r="I1" s="9"/>
      <c r="Q1" s="129"/>
      <c r="R1" s="129"/>
      <c r="T1" s="3008"/>
      <c r="U1" s="3008"/>
      <c r="V1" s="3008"/>
      <c r="W1" s="3008"/>
      <c r="X1" s="3008"/>
      <c r="Y1" s="3008"/>
      <c r="Z1" s="3008"/>
      <c r="AA1" s="3008"/>
      <c r="AB1" s="3008"/>
      <c r="AC1" s="3008"/>
      <c r="AD1" s="3008"/>
      <c r="AE1" s="3008"/>
      <c r="AF1" s="3008"/>
      <c r="AG1" s="3008"/>
    </row>
    <row r="2" spans="1:33" ht="18.75" x14ac:dyDescent="0.3">
      <c r="A2" s="3009" t="s">
        <v>1244</v>
      </c>
      <c r="B2" s="3010"/>
      <c r="C2" s="2898" t="s">
        <v>535</v>
      </c>
      <c r="D2" s="2899"/>
      <c r="E2" s="2899"/>
      <c r="F2" s="2899"/>
      <c r="G2" s="2899"/>
      <c r="H2" s="2899"/>
      <c r="I2" s="2899"/>
      <c r="J2" s="2899"/>
      <c r="K2" s="2899"/>
      <c r="L2" s="2899"/>
      <c r="M2" s="2899"/>
      <c r="N2" s="2899"/>
      <c r="O2" s="2899"/>
      <c r="P2" s="2900"/>
      <c r="Q2" s="129"/>
      <c r="R2" s="129"/>
      <c r="T2" s="3008"/>
      <c r="U2" s="3008"/>
      <c r="V2" s="3008"/>
      <c r="W2" s="3008"/>
      <c r="X2" s="3008"/>
      <c r="Y2" s="3008"/>
      <c r="Z2" s="3008"/>
      <c r="AA2" s="3008"/>
      <c r="AB2" s="3008"/>
      <c r="AC2" s="3008"/>
      <c r="AD2" s="3008"/>
      <c r="AE2" s="3008"/>
      <c r="AF2" s="28"/>
      <c r="AG2" s="28"/>
    </row>
    <row r="3" spans="1:33" ht="15.75" thickBot="1" x14ac:dyDescent="0.3">
      <c r="A3" s="3011" t="s">
        <v>1245</v>
      </c>
      <c r="B3" s="3012"/>
      <c r="C3" s="3020" t="s">
        <v>1353</v>
      </c>
      <c r="D3" s="3021"/>
      <c r="E3" s="3021"/>
      <c r="F3" s="3021"/>
      <c r="G3" s="3021"/>
      <c r="H3" s="3021"/>
      <c r="I3" s="3021"/>
      <c r="J3" s="3021"/>
      <c r="K3" s="3021"/>
      <c r="L3" s="3021"/>
      <c r="M3" s="3021"/>
      <c r="N3" s="3021"/>
      <c r="O3" s="3021"/>
      <c r="P3" s="3022"/>
      <c r="T3" s="28"/>
      <c r="U3" s="28"/>
      <c r="V3" s="28"/>
      <c r="W3" s="28"/>
      <c r="X3" s="28"/>
      <c r="Y3" s="28"/>
      <c r="Z3" s="28"/>
      <c r="AA3" s="28"/>
      <c r="AB3" s="28"/>
      <c r="AC3" s="28"/>
      <c r="AD3" s="28"/>
      <c r="AE3" s="28"/>
      <c r="AF3" s="28"/>
      <c r="AG3" s="28"/>
    </row>
    <row r="4" spans="1:33" x14ac:dyDescent="0.25">
      <c r="A4" s="3011" t="s">
        <v>1247</v>
      </c>
      <c r="B4" s="3032"/>
      <c r="C4" s="2754" t="str">
        <f>Avstemmingsoversikt!A5</f>
        <v>XX - MAL - XXX/XXXX</v>
      </c>
      <c r="D4" s="2755"/>
      <c r="E4" s="2755"/>
      <c r="F4" s="2755"/>
      <c r="G4" s="2755"/>
      <c r="H4" s="2755"/>
      <c r="I4" s="2755"/>
      <c r="J4" s="2755"/>
      <c r="K4" s="2755"/>
      <c r="L4" s="2755"/>
      <c r="M4" s="2755"/>
      <c r="N4" s="2755"/>
      <c r="O4" s="998" t="s">
        <v>481</v>
      </c>
      <c r="P4" s="1048">
        <f>IF(Avstemmingsoversikt!P3= " "," ",Avstemmingsoversikt!P3)</f>
        <v>2024</v>
      </c>
      <c r="T4" s="3008"/>
      <c r="U4" s="3008"/>
      <c r="V4" s="3008"/>
      <c r="W4" s="3008"/>
      <c r="X4" s="3008"/>
      <c r="Y4" s="3008"/>
      <c r="Z4" s="3008"/>
      <c r="AA4" s="3008"/>
      <c r="AB4" s="3008"/>
      <c r="AC4" s="3008"/>
      <c r="AD4" s="3008"/>
      <c r="AE4" s="3008"/>
      <c r="AF4" s="3008"/>
      <c r="AG4" s="3008"/>
    </row>
    <row r="5" spans="1:33" ht="15.75" thickBot="1" x14ac:dyDescent="0.3">
      <c r="A5" s="3016" t="s">
        <v>1271</v>
      </c>
      <c r="B5" s="3023"/>
      <c r="C5" s="3024"/>
      <c r="D5" s="3019"/>
      <c r="E5" s="3019"/>
      <c r="F5" s="3019"/>
      <c r="G5" s="3019"/>
      <c r="H5" s="3019"/>
      <c r="I5" s="3019"/>
      <c r="J5" s="3019"/>
      <c r="K5" s="3019"/>
      <c r="L5" s="3019"/>
      <c r="M5" s="1000" t="s">
        <v>1249</v>
      </c>
      <c r="N5" s="972"/>
      <c r="O5" s="1000" t="s">
        <v>1250</v>
      </c>
      <c r="P5" s="1002" t="str">
        <f>Avstemmingsoversikt!P4</f>
        <v>xx/2024</v>
      </c>
    </row>
    <row r="6" spans="1:33" x14ac:dyDescent="0.25">
      <c r="A6" s="11"/>
      <c r="B6" s="11"/>
    </row>
    <row r="7" spans="1:33" x14ac:dyDescent="0.25">
      <c r="A7" s="2659" t="s">
        <v>1369</v>
      </c>
      <c r="B7" s="2659"/>
      <c r="C7" s="2659"/>
      <c r="D7" s="2659"/>
      <c r="E7" s="2659"/>
      <c r="F7" s="2659"/>
      <c r="G7" s="2659"/>
      <c r="H7" s="2659"/>
      <c r="I7" s="2659"/>
      <c r="J7" s="2659"/>
      <c r="K7" s="2659"/>
    </row>
    <row r="8" spans="1:33" x14ac:dyDescent="0.25">
      <c r="A8" s="11"/>
      <c r="B8" s="11"/>
    </row>
    <row r="9" spans="1:33" ht="15.75" thickBot="1" x14ac:dyDescent="0.3">
      <c r="A9" s="11"/>
      <c r="B9" s="11"/>
    </row>
    <row r="10" spans="1:33" ht="19.5" thickBot="1" x14ac:dyDescent="0.35">
      <c r="A10" s="2758" t="s">
        <v>1252</v>
      </c>
      <c r="B10" s="2759"/>
      <c r="C10" s="2759"/>
      <c r="D10" s="2759"/>
      <c r="E10" s="2759"/>
      <c r="F10" s="2759"/>
      <c r="G10" s="2759"/>
      <c r="H10" s="2759"/>
      <c r="I10" s="2759"/>
      <c r="J10" s="2759"/>
      <c r="K10" s="2760"/>
      <c r="L10" s="9"/>
      <c r="M10" s="2968" t="s">
        <v>1253</v>
      </c>
      <c r="N10" s="2969"/>
      <c r="O10" s="2969"/>
      <c r="P10" s="2970"/>
    </row>
    <row r="11" spans="1:33" ht="18.75" x14ac:dyDescent="0.3">
      <c r="A11" s="2743"/>
      <c r="B11" s="2670"/>
      <c r="C11" s="2670"/>
      <c r="D11" s="2670"/>
      <c r="E11" s="2670"/>
      <c r="F11" s="2670"/>
      <c r="G11" s="2670"/>
      <c r="H11" s="2670"/>
      <c r="I11" s="2670"/>
      <c r="J11" s="2670"/>
      <c r="K11" s="2744"/>
      <c r="L11" s="815"/>
      <c r="M11" s="2888"/>
      <c r="N11" s="2683"/>
      <c r="O11" s="2683"/>
      <c r="P11" s="2889"/>
    </row>
    <row r="12" spans="1:33" x14ac:dyDescent="0.25">
      <c r="A12" s="2743"/>
      <c r="B12" s="2670"/>
      <c r="C12" s="2670"/>
      <c r="D12" s="2670"/>
      <c r="E12" s="2670"/>
      <c r="F12" s="2670"/>
      <c r="G12" s="2670"/>
      <c r="H12" s="2670"/>
      <c r="I12" s="2670"/>
      <c r="J12" s="2670"/>
      <c r="K12" s="2744"/>
      <c r="L12" s="722"/>
      <c r="M12" s="2890"/>
      <c r="N12" s="2686"/>
      <c r="O12" s="2686"/>
      <c r="P12" s="2891"/>
    </row>
    <row r="13" spans="1:33" x14ac:dyDescent="0.25">
      <c r="A13" s="2743"/>
      <c r="B13" s="2670"/>
      <c r="C13" s="2670"/>
      <c r="D13" s="2670"/>
      <c r="E13" s="2670"/>
      <c r="F13" s="2670"/>
      <c r="G13" s="2670"/>
      <c r="H13" s="2670"/>
      <c r="I13" s="2670"/>
      <c r="J13" s="2670"/>
      <c r="K13" s="2744"/>
      <c r="L13" s="722"/>
      <c r="M13" s="2890"/>
      <c r="N13" s="2686"/>
      <c r="O13" s="2686"/>
      <c r="P13" s="2891"/>
    </row>
    <row r="14" spans="1:33" x14ac:dyDescent="0.25">
      <c r="A14" s="2743"/>
      <c r="B14" s="2670"/>
      <c r="C14" s="2670"/>
      <c r="D14" s="2670"/>
      <c r="E14" s="2670"/>
      <c r="F14" s="2670"/>
      <c r="G14" s="2670"/>
      <c r="H14" s="2670"/>
      <c r="I14" s="2670"/>
      <c r="J14" s="2670"/>
      <c r="K14" s="2744"/>
      <c r="L14" s="722"/>
      <c r="M14" s="2890"/>
      <c r="N14" s="2686"/>
      <c r="O14" s="2686"/>
      <c r="P14" s="2891"/>
    </row>
    <row r="15" spans="1:33" ht="15.75" thickBot="1" x14ac:dyDescent="0.3">
      <c r="A15" s="2745"/>
      <c r="B15" s="2746"/>
      <c r="C15" s="2746"/>
      <c r="D15" s="2746"/>
      <c r="E15" s="2746"/>
      <c r="F15" s="2746"/>
      <c r="G15" s="2746"/>
      <c r="H15" s="2746"/>
      <c r="I15" s="2746"/>
      <c r="J15" s="2746"/>
      <c r="K15" s="2747"/>
      <c r="L15" s="722"/>
      <c r="M15" s="2892"/>
      <c r="N15" s="2893"/>
      <c r="O15" s="2893"/>
      <c r="P15" s="2894"/>
    </row>
    <row r="16" spans="1:33" x14ac:dyDescent="0.25">
      <c r="A16" s="11"/>
    </row>
    <row r="17" spans="1:17" x14ac:dyDescent="0.25">
      <c r="A17" s="11" t="s">
        <v>1342</v>
      </c>
      <c r="F17" s="2" t="s">
        <v>1255</v>
      </c>
    </row>
    <row r="18" spans="1:17" x14ac:dyDescent="0.25">
      <c r="A18" s="3" t="s">
        <v>1370</v>
      </c>
      <c r="F18" s="3" t="s">
        <v>1371</v>
      </c>
    </row>
    <row r="19" spans="1:17" x14ac:dyDescent="0.25">
      <c r="A19" s="3" t="s">
        <v>1372</v>
      </c>
    </row>
    <row r="20" spans="1:17" x14ac:dyDescent="0.25">
      <c r="A20" s="11"/>
    </row>
    <row r="21" spans="1:17" ht="15.75" thickBot="1" x14ac:dyDescent="0.3">
      <c r="A21" s="11"/>
    </row>
    <row r="22" spans="1:17" ht="30" customHeight="1" x14ac:dyDescent="0.25">
      <c r="A22" s="3033" t="s">
        <v>1373</v>
      </c>
      <c r="B22" s="3034"/>
      <c r="C22" s="3034"/>
      <c r="D22" s="3034"/>
      <c r="E22" s="877" t="str">
        <f>CONCATENATE($P$4,"01")</f>
        <v>202401</v>
      </c>
      <c r="F22" s="877" t="str">
        <f>CONCATENATE($P$4,"02")</f>
        <v>202402</v>
      </c>
      <c r="G22" s="877" t="str">
        <f>CONCATENATE($P$4,"03")</f>
        <v>202403</v>
      </c>
      <c r="H22" s="877" t="str">
        <f>CONCATENATE($P$4,"04")</f>
        <v>202404</v>
      </c>
      <c r="I22" s="877" t="str">
        <f>CONCATENATE($P$4,"05")</f>
        <v>202405</v>
      </c>
      <c r="J22" s="877" t="str">
        <f>CONCATENATE($P$4,"06")</f>
        <v>202406</v>
      </c>
      <c r="K22" s="877" t="str">
        <f>CONCATENATE($P$4,"07")</f>
        <v>202407</v>
      </c>
      <c r="L22" s="877" t="str">
        <f>CONCATENATE($P$4,"08")</f>
        <v>202408</v>
      </c>
      <c r="M22" s="877" t="str">
        <f>CONCATENATE($P$4,"09")</f>
        <v>202409</v>
      </c>
      <c r="N22" s="877" t="str">
        <f>CONCATENATE($P$4,"10")</f>
        <v>202410</v>
      </c>
      <c r="O22" s="877" t="str">
        <f>CONCATENATE($P$4,"11")</f>
        <v>202411</v>
      </c>
      <c r="P22" s="878" t="str">
        <f>CONCATENATE($P$4,"12")</f>
        <v>202412</v>
      </c>
    </row>
    <row r="23" spans="1:17" x14ac:dyDescent="0.25">
      <c r="A23" s="3035" t="s">
        <v>1374</v>
      </c>
      <c r="B23" s="3036"/>
      <c r="C23" s="3037"/>
      <c r="D23" s="3037"/>
      <c r="E23" s="1367" t="s">
        <v>608</v>
      </c>
      <c r="F23" s="1367" t="s">
        <v>608</v>
      </c>
      <c r="G23" s="1367" t="s">
        <v>608</v>
      </c>
      <c r="H23" s="1367" t="s">
        <v>608</v>
      </c>
      <c r="I23" s="1367" t="s">
        <v>608</v>
      </c>
      <c r="J23" s="1367" t="s">
        <v>608</v>
      </c>
      <c r="K23" s="1367" t="s">
        <v>608</v>
      </c>
      <c r="L23" s="1367" t="s">
        <v>608</v>
      </c>
      <c r="M23" s="1367" t="s">
        <v>608</v>
      </c>
      <c r="N23" s="1367" t="s">
        <v>608</v>
      </c>
      <c r="O23" s="1367" t="s">
        <v>608</v>
      </c>
      <c r="P23" s="1368" t="s">
        <v>608</v>
      </c>
    </row>
    <row r="24" spans="1:17" ht="15" customHeight="1" x14ac:dyDescent="0.25">
      <c r="A24" s="3038"/>
      <c r="B24" s="3002" t="s">
        <v>1375</v>
      </c>
      <c r="C24" s="3003"/>
      <c r="D24" s="3004"/>
      <c r="E24" s="1575"/>
      <c r="F24" s="1575"/>
      <c r="G24" s="1575"/>
      <c r="H24" s="1575"/>
      <c r="I24" s="1575"/>
      <c r="J24" s="1575"/>
      <c r="K24" s="1575"/>
      <c r="L24" s="1575"/>
      <c r="M24" s="1575"/>
      <c r="N24" s="1575"/>
      <c r="O24" s="1575"/>
      <c r="P24" s="1576"/>
    </row>
    <row r="25" spans="1:17" ht="15" customHeight="1" x14ac:dyDescent="0.25">
      <c r="A25" s="2997"/>
      <c r="B25" s="3002" t="s">
        <v>1376</v>
      </c>
      <c r="C25" s="3003"/>
      <c r="D25" s="3004"/>
      <c r="E25" s="1575"/>
      <c r="F25" s="1575"/>
      <c r="G25" s="1575"/>
      <c r="H25" s="1575"/>
      <c r="I25" s="1575"/>
      <c r="J25" s="1575"/>
      <c r="K25" s="1575"/>
      <c r="L25" s="1575"/>
      <c r="M25" s="1575"/>
      <c r="N25" s="1575"/>
      <c r="O25" s="1575"/>
      <c r="P25" s="1576"/>
    </row>
    <row r="26" spans="1:17" ht="15" customHeight="1" x14ac:dyDescent="0.25">
      <c r="A26" s="2997"/>
      <c r="B26" s="3002" t="s">
        <v>1377</v>
      </c>
      <c r="C26" s="3003"/>
      <c r="D26" s="3004"/>
      <c r="E26" s="1575"/>
      <c r="F26" s="1575"/>
      <c r="G26" s="1575"/>
      <c r="H26" s="1575"/>
      <c r="I26" s="1575"/>
      <c r="J26" s="1575"/>
      <c r="K26" s="1575"/>
      <c r="L26" s="1575"/>
      <c r="M26" s="1575"/>
      <c r="N26" s="1575"/>
      <c r="O26" s="1575"/>
      <c r="P26" s="1576"/>
    </row>
    <row r="27" spans="1:17" ht="15" customHeight="1" thickBot="1" x14ac:dyDescent="0.3">
      <c r="A27" s="2998"/>
      <c r="B27" s="3005" t="s">
        <v>1378</v>
      </c>
      <c r="C27" s="3006"/>
      <c r="D27" s="3007"/>
      <c r="E27" s="667"/>
      <c r="F27" s="667"/>
      <c r="G27" s="667"/>
      <c r="H27" s="667"/>
      <c r="I27" s="667"/>
      <c r="J27" s="667"/>
      <c r="K27" s="667"/>
      <c r="L27" s="667"/>
      <c r="M27" s="667"/>
      <c r="N27" s="667"/>
      <c r="O27" s="667"/>
      <c r="P27" s="882"/>
    </row>
    <row r="28" spans="1:17" ht="30" customHeight="1" x14ac:dyDescent="0.25">
      <c r="A28" s="3025" t="s">
        <v>1379</v>
      </c>
      <c r="B28" s="3026"/>
      <c r="C28" s="3027"/>
      <c r="D28" s="3028"/>
      <c r="E28" s="491" t="s">
        <v>1287</v>
      </c>
      <c r="F28" s="631" t="s">
        <v>1287</v>
      </c>
      <c r="G28" s="631" t="s">
        <v>1287</v>
      </c>
      <c r="H28" s="631" t="s">
        <v>1287</v>
      </c>
      <c r="I28" s="631" t="s">
        <v>1287</v>
      </c>
      <c r="J28" s="631" t="s">
        <v>1287</v>
      </c>
      <c r="K28" s="631" t="s">
        <v>1287</v>
      </c>
      <c r="L28" s="631" t="s">
        <v>1287</v>
      </c>
      <c r="M28" s="631" t="s">
        <v>1287</v>
      </c>
      <c r="N28" s="631" t="s">
        <v>1287</v>
      </c>
      <c r="O28" s="631" t="s">
        <v>1287</v>
      </c>
      <c r="P28" s="633" t="s">
        <v>1287</v>
      </c>
      <c r="Q28" s="301"/>
    </row>
    <row r="29" spans="1:17" ht="15" customHeight="1" x14ac:dyDescent="0.25">
      <c r="A29" s="2997"/>
      <c r="B29" s="3029" t="s">
        <v>1380</v>
      </c>
      <c r="C29" s="3030"/>
      <c r="D29" s="3031"/>
      <c r="E29" s="1568"/>
      <c r="F29" s="1568"/>
      <c r="G29" s="1568"/>
      <c r="H29" s="1568"/>
      <c r="I29" s="1568"/>
      <c r="J29" s="1568"/>
      <c r="K29" s="1568"/>
      <c r="L29" s="1568"/>
      <c r="M29" s="1568"/>
      <c r="N29" s="1568"/>
      <c r="O29" s="1568"/>
      <c r="P29" s="1569"/>
      <c r="Q29" s="301"/>
    </row>
    <row r="30" spans="1:17" ht="45" customHeight="1" thickBot="1" x14ac:dyDescent="0.3">
      <c r="A30" s="2998"/>
      <c r="B30" s="3005" t="s">
        <v>1381</v>
      </c>
      <c r="C30" s="3006"/>
      <c r="D30" s="3007"/>
      <c r="E30" s="466"/>
      <c r="F30" s="466"/>
      <c r="G30" s="466"/>
      <c r="H30" s="466"/>
      <c r="I30" s="466"/>
      <c r="J30" s="466"/>
      <c r="K30" s="466"/>
      <c r="L30" s="466"/>
      <c r="M30" s="466"/>
      <c r="N30" s="466"/>
      <c r="O30" s="466"/>
      <c r="P30" s="467"/>
      <c r="Q30" s="50"/>
    </row>
    <row r="31" spans="1:17" x14ac:dyDescent="0.25">
      <c r="A31" s="2926"/>
      <c r="B31" s="2927"/>
      <c r="C31" s="2928"/>
      <c r="D31" s="1555" t="s">
        <v>478</v>
      </c>
      <c r="E31" s="1369"/>
      <c r="F31" s="1369"/>
      <c r="G31" s="1369"/>
      <c r="H31" s="1369"/>
      <c r="I31" s="1369"/>
      <c r="J31" s="1369"/>
      <c r="K31" s="1369"/>
      <c r="L31" s="1369"/>
      <c r="M31" s="1369"/>
      <c r="N31" s="1369"/>
      <c r="O31" s="1369"/>
      <c r="P31" s="1370"/>
    </row>
    <row r="32" spans="1:17" x14ac:dyDescent="0.25">
      <c r="A32" s="2929"/>
      <c r="B32" s="2930"/>
      <c r="C32" s="2931"/>
      <c r="D32" s="1556" t="s">
        <v>1268</v>
      </c>
      <c r="E32" s="1557"/>
      <c r="F32" s="1557"/>
      <c r="G32" s="1557"/>
      <c r="H32" s="1557"/>
      <c r="I32" s="1557"/>
      <c r="J32" s="1557"/>
      <c r="K32" s="1557"/>
      <c r="L32" s="1557"/>
      <c r="M32" s="1557"/>
      <c r="N32" s="1557"/>
      <c r="O32" s="1557"/>
      <c r="P32" s="1558"/>
    </row>
    <row r="33" spans="1:16" ht="15.75" thickBot="1" x14ac:dyDescent="0.3">
      <c r="A33" s="2932"/>
      <c r="B33" s="2933"/>
      <c r="C33" s="2934"/>
      <c r="D33" s="714" t="s">
        <v>1289</v>
      </c>
      <c r="E33" s="464"/>
      <c r="F33" s="464"/>
      <c r="G33" s="464"/>
      <c r="H33" s="464"/>
      <c r="I33" s="464"/>
      <c r="J33" s="464"/>
      <c r="K33" s="464"/>
      <c r="L33" s="464"/>
      <c r="M33" s="464"/>
      <c r="N33" s="464"/>
      <c r="O33" s="464"/>
      <c r="P33" s="465"/>
    </row>
    <row r="35" spans="1:16" ht="15" customHeight="1" x14ac:dyDescent="0.25">
      <c r="A35" s="11"/>
      <c r="B35" s="11"/>
    </row>
    <row r="36" spans="1:16" ht="15.75" thickBot="1" x14ac:dyDescent="0.3">
      <c r="A36" s="11" t="s">
        <v>1382</v>
      </c>
      <c r="F36" s="68"/>
    </row>
    <row r="37" spans="1:16" x14ac:dyDescent="0.25">
      <c r="A37" s="681" t="s">
        <v>1383</v>
      </c>
      <c r="B37" s="1193" t="s">
        <v>254</v>
      </c>
      <c r="C37" s="624" t="s">
        <v>1299</v>
      </c>
      <c r="D37" s="624" t="s">
        <v>1325</v>
      </c>
      <c r="E37" s="624" t="s">
        <v>434</v>
      </c>
      <c r="F37" s="624" t="s">
        <v>1259</v>
      </c>
      <c r="G37" s="624" t="s">
        <v>608</v>
      </c>
      <c r="H37" s="2988" t="s">
        <v>1261</v>
      </c>
      <c r="I37" s="2989"/>
      <c r="J37" s="2989"/>
      <c r="K37" s="2989"/>
      <c r="L37" s="2990"/>
    </row>
    <row r="38" spans="1:16" x14ac:dyDescent="0.25">
      <c r="A38" s="1547"/>
      <c r="B38" s="1577"/>
      <c r="C38" s="1526"/>
      <c r="D38" s="1570"/>
      <c r="E38" s="1526"/>
      <c r="F38" s="1577"/>
      <c r="G38" s="1526"/>
      <c r="H38" s="2980"/>
      <c r="I38" s="2980"/>
      <c r="J38" s="2980"/>
      <c r="K38" s="2980"/>
      <c r="L38" s="2981"/>
    </row>
    <row r="39" spans="1:16" x14ac:dyDescent="0.25">
      <c r="A39" s="1547"/>
      <c r="B39" s="1577"/>
      <c r="C39" s="1559"/>
      <c r="D39" s="1570"/>
      <c r="E39" s="1526"/>
      <c r="F39" s="1577"/>
      <c r="G39" s="1526"/>
      <c r="H39" s="2980"/>
      <c r="I39" s="2980"/>
      <c r="J39" s="2980"/>
      <c r="K39" s="2980"/>
      <c r="L39" s="2981"/>
    </row>
    <row r="40" spans="1:16" x14ac:dyDescent="0.25">
      <c r="A40" s="1547"/>
      <c r="B40" s="1577"/>
      <c r="C40" s="1559"/>
      <c r="D40" s="1570"/>
      <c r="E40" s="1526"/>
      <c r="F40" s="1577"/>
      <c r="G40" s="1526"/>
      <c r="H40" s="2980"/>
      <c r="I40" s="2980"/>
      <c r="J40" s="2980"/>
      <c r="K40" s="2980"/>
      <c r="L40" s="2981"/>
    </row>
    <row r="41" spans="1:16" x14ac:dyDescent="0.25">
      <c r="A41" s="1547"/>
      <c r="B41" s="1577"/>
      <c r="C41" s="1559"/>
      <c r="D41" s="1570"/>
      <c r="E41" s="1526"/>
      <c r="F41" s="1577"/>
      <c r="G41" s="1526"/>
      <c r="H41" s="2980"/>
      <c r="I41" s="2980"/>
      <c r="J41" s="2980"/>
      <c r="K41" s="2980"/>
      <c r="L41" s="2981"/>
    </row>
    <row r="42" spans="1:16" x14ac:dyDescent="0.25">
      <c r="A42" s="1547"/>
      <c r="B42" s="1577"/>
      <c r="C42" s="1559"/>
      <c r="D42" s="1570"/>
      <c r="E42" s="1526"/>
      <c r="F42" s="1577"/>
      <c r="G42" s="1526"/>
      <c r="H42" s="2980"/>
      <c r="I42" s="2980"/>
      <c r="J42" s="2980"/>
      <c r="K42" s="2980"/>
      <c r="L42" s="2981"/>
    </row>
    <row r="43" spans="1:16" x14ac:dyDescent="0.25">
      <c r="A43" s="1547"/>
      <c r="B43" s="1577"/>
      <c r="C43" s="1559"/>
      <c r="D43" s="1570"/>
      <c r="E43" s="1526"/>
      <c r="F43" s="1577"/>
      <c r="G43" s="1526"/>
      <c r="H43" s="2980"/>
      <c r="I43" s="2980"/>
      <c r="J43" s="2980"/>
      <c r="K43" s="2980"/>
      <c r="L43" s="2981"/>
    </row>
    <row r="44" spans="1:16" x14ac:dyDescent="0.25">
      <c r="A44" s="1547"/>
      <c r="B44" s="1577"/>
      <c r="C44" s="1559"/>
      <c r="D44" s="1570"/>
      <c r="E44" s="1526"/>
      <c r="F44" s="1577"/>
      <c r="G44" s="1526"/>
      <c r="H44" s="2980"/>
      <c r="I44" s="2980"/>
      <c r="J44" s="2980"/>
      <c r="K44" s="2980"/>
      <c r="L44" s="2981"/>
    </row>
    <row r="45" spans="1:16" x14ac:dyDescent="0.25">
      <c r="A45" s="1547"/>
      <c r="B45" s="1577"/>
      <c r="C45" s="1559"/>
      <c r="D45" s="1570"/>
      <c r="E45" s="1526"/>
      <c r="F45" s="1577"/>
      <c r="G45" s="1526"/>
      <c r="H45" s="2980"/>
      <c r="I45" s="2980"/>
      <c r="J45" s="2980"/>
      <c r="K45" s="2980"/>
      <c r="L45" s="2981"/>
    </row>
    <row r="46" spans="1:16" x14ac:dyDescent="0.25">
      <c r="A46" s="1547"/>
      <c r="B46" s="1577"/>
      <c r="C46" s="1559"/>
      <c r="D46" s="1570"/>
      <c r="E46" s="1526"/>
      <c r="F46" s="1577"/>
      <c r="G46" s="1526"/>
      <c r="H46" s="2980"/>
      <c r="I46" s="2980"/>
      <c r="J46" s="2980"/>
      <c r="K46" s="2980"/>
      <c r="L46" s="2981"/>
    </row>
    <row r="47" spans="1:16" x14ac:dyDescent="0.25">
      <c r="A47" s="1547"/>
      <c r="B47" s="1577"/>
      <c r="C47" s="1559"/>
      <c r="D47" s="1570"/>
      <c r="E47" s="1526"/>
      <c r="F47" s="1577"/>
      <c r="G47" s="1526"/>
      <c r="H47" s="2980"/>
      <c r="I47" s="2980"/>
      <c r="J47" s="2980"/>
      <c r="K47" s="2980"/>
      <c r="L47" s="2981"/>
    </row>
    <row r="48" spans="1:16" x14ac:dyDescent="0.25">
      <c r="A48" s="1547"/>
      <c r="B48" s="1577"/>
      <c r="C48" s="1559"/>
      <c r="D48" s="1570"/>
      <c r="E48" s="1526"/>
      <c r="F48" s="1577"/>
      <c r="G48" s="1526"/>
      <c r="H48" s="2980"/>
      <c r="I48" s="2980"/>
      <c r="J48" s="2980"/>
      <c r="K48" s="2980"/>
      <c r="L48" s="2981"/>
    </row>
    <row r="49" spans="1:12" x14ac:dyDescent="0.25">
      <c r="A49" s="1547"/>
      <c r="B49" s="1577"/>
      <c r="C49" s="1559"/>
      <c r="D49" s="1570"/>
      <c r="E49" s="1526"/>
      <c r="F49" s="1577"/>
      <c r="G49" s="1526"/>
      <c r="H49" s="2980"/>
      <c r="I49" s="2980"/>
      <c r="J49" s="2980"/>
      <c r="K49" s="2980"/>
      <c r="L49" s="2981"/>
    </row>
    <row r="50" spans="1:12" x14ac:dyDescent="0.25">
      <c r="A50" s="1547"/>
      <c r="B50" s="1577"/>
      <c r="C50" s="1559"/>
      <c r="D50" s="1570"/>
      <c r="E50" s="1526"/>
      <c r="F50" s="1577"/>
      <c r="G50" s="1526"/>
      <c r="H50" s="2980"/>
      <c r="I50" s="2980"/>
      <c r="J50" s="2980"/>
      <c r="K50" s="2980"/>
      <c r="L50" s="2981"/>
    </row>
    <row r="51" spans="1:12" x14ac:dyDescent="0.25">
      <c r="A51" s="1547"/>
      <c r="B51" s="1577"/>
      <c r="C51" s="1559"/>
      <c r="D51" s="1570"/>
      <c r="E51" s="1526"/>
      <c r="F51" s="1577"/>
      <c r="G51" s="1526"/>
      <c r="H51" s="2980"/>
      <c r="I51" s="2980"/>
      <c r="J51" s="2980"/>
      <c r="K51" s="2980"/>
      <c r="L51" s="2981"/>
    </row>
    <row r="52" spans="1:12" x14ac:dyDescent="0.25">
      <c r="A52" s="1547"/>
      <c r="B52" s="1577"/>
      <c r="C52" s="1559"/>
      <c r="D52" s="1570"/>
      <c r="E52" s="1526"/>
      <c r="F52" s="1577"/>
      <c r="G52" s="1526"/>
      <c r="H52" s="2980"/>
      <c r="I52" s="2980"/>
      <c r="J52" s="2980"/>
      <c r="K52" s="2980"/>
      <c r="L52" s="2981"/>
    </row>
    <row r="53" spans="1:12" x14ac:dyDescent="0.25">
      <c r="A53" s="468" t="s">
        <v>1326</v>
      </c>
      <c r="B53" s="469"/>
      <c r="C53" s="469"/>
      <c r="D53" s="469"/>
      <c r="E53" s="469"/>
      <c r="F53" s="469"/>
      <c r="G53" s="471">
        <f>SUBTOTAL(9,G38:G52)</f>
        <v>0</v>
      </c>
      <c r="H53" s="490"/>
      <c r="I53" s="447"/>
      <c r="J53" s="447"/>
      <c r="K53" s="447"/>
      <c r="L53" s="448"/>
    </row>
    <row r="56" spans="1:12" ht="15.75" thickBot="1" x14ac:dyDescent="0.3">
      <c r="A56" s="171" t="s">
        <v>1384</v>
      </c>
      <c r="B56" s="169"/>
      <c r="C56" s="169"/>
      <c r="D56" s="169"/>
      <c r="E56" s="169"/>
      <c r="F56" s="68"/>
    </row>
    <row r="57" spans="1:12" x14ac:dyDescent="0.25">
      <c r="A57" s="681" t="s">
        <v>1383</v>
      </c>
      <c r="B57" s="1193" t="s">
        <v>1385</v>
      </c>
      <c r="C57" s="624" t="s">
        <v>1386</v>
      </c>
      <c r="D57" s="624" t="s">
        <v>1259</v>
      </c>
      <c r="E57" s="624" t="s">
        <v>1387</v>
      </c>
      <c r="F57" s="2951" t="s">
        <v>1388</v>
      </c>
      <c r="G57" s="3039"/>
      <c r="H57" s="2988" t="s">
        <v>1261</v>
      </c>
      <c r="I57" s="2989"/>
      <c r="J57" s="2989"/>
      <c r="K57" s="2989"/>
      <c r="L57" s="2990"/>
    </row>
    <row r="58" spans="1:12" x14ac:dyDescent="0.25">
      <c r="A58" s="1578"/>
      <c r="B58" s="1579"/>
      <c r="C58" s="1526"/>
      <c r="D58" s="1580"/>
      <c r="E58" s="1527"/>
      <c r="F58" s="2986"/>
      <c r="G58" s="2986"/>
      <c r="H58" s="2980"/>
      <c r="I58" s="2980"/>
      <c r="J58" s="2980"/>
      <c r="K58" s="2980"/>
      <c r="L58" s="2981"/>
    </row>
    <row r="59" spans="1:12" x14ac:dyDescent="0.25">
      <c r="A59" s="1578"/>
      <c r="B59" s="1579"/>
      <c r="C59" s="1526"/>
      <c r="D59" s="1580"/>
      <c r="E59" s="1527"/>
      <c r="F59" s="2986"/>
      <c r="G59" s="2986"/>
      <c r="H59" s="2980"/>
      <c r="I59" s="2980"/>
      <c r="J59" s="2980"/>
      <c r="K59" s="2980"/>
      <c r="L59" s="2981"/>
    </row>
    <row r="60" spans="1:12" x14ac:dyDescent="0.25">
      <c r="A60" s="1578"/>
      <c r="B60" s="1579"/>
      <c r="C60" s="1526"/>
      <c r="D60" s="1580"/>
      <c r="E60" s="1527"/>
      <c r="F60" s="2986"/>
      <c r="G60" s="2986"/>
      <c r="H60" s="2980"/>
      <c r="I60" s="2980"/>
      <c r="J60" s="2980"/>
      <c r="K60" s="2980"/>
      <c r="L60" s="2981"/>
    </row>
    <row r="61" spans="1:12" x14ac:dyDescent="0.25">
      <c r="A61" s="1578"/>
      <c r="B61" s="1579"/>
      <c r="C61" s="1526"/>
      <c r="D61" s="1580"/>
      <c r="E61" s="1527"/>
      <c r="F61" s="2986"/>
      <c r="G61" s="2986"/>
      <c r="H61" s="2980"/>
      <c r="I61" s="2980"/>
      <c r="J61" s="2980"/>
      <c r="K61" s="2980"/>
      <c r="L61" s="2981"/>
    </row>
    <row r="62" spans="1:12" x14ac:dyDescent="0.25">
      <c r="A62" s="1578"/>
      <c r="B62" s="1579"/>
      <c r="C62" s="1526"/>
      <c r="D62" s="1580"/>
      <c r="E62" s="1527"/>
      <c r="F62" s="2986"/>
      <c r="G62" s="2986"/>
      <c r="H62" s="2980"/>
      <c r="I62" s="2980"/>
      <c r="J62" s="2980"/>
      <c r="K62" s="2980"/>
      <c r="L62" s="2981"/>
    </row>
    <row r="63" spans="1:12" x14ac:dyDescent="0.25">
      <c r="A63" s="1578"/>
      <c r="B63" s="1579"/>
      <c r="C63" s="1526"/>
      <c r="D63" s="1580"/>
      <c r="E63" s="1527"/>
      <c r="F63" s="2986"/>
      <c r="G63" s="2986"/>
      <c r="H63" s="2980"/>
      <c r="I63" s="2980"/>
      <c r="J63" s="2980"/>
      <c r="K63" s="2980"/>
      <c r="L63" s="2981"/>
    </row>
    <row r="64" spans="1:12" x14ac:dyDescent="0.25">
      <c r="A64" s="1578"/>
      <c r="B64" s="1579"/>
      <c r="C64" s="1526"/>
      <c r="D64" s="1580"/>
      <c r="E64" s="1527"/>
      <c r="F64" s="2986"/>
      <c r="G64" s="2986"/>
      <c r="H64" s="2980"/>
      <c r="I64" s="2980"/>
      <c r="J64" s="2980"/>
      <c r="K64" s="2980"/>
      <c r="L64" s="2981"/>
    </row>
    <row r="65" spans="1:12" x14ac:dyDescent="0.25">
      <c r="A65" s="1578"/>
      <c r="B65" s="1579"/>
      <c r="C65" s="1526"/>
      <c r="D65" s="1580"/>
      <c r="E65" s="1527"/>
      <c r="F65" s="2986"/>
      <c r="G65" s="2986"/>
      <c r="H65" s="2980"/>
      <c r="I65" s="2980"/>
      <c r="J65" s="2980"/>
      <c r="K65" s="2980"/>
      <c r="L65" s="2981"/>
    </row>
    <row r="66" spans="1:12" x14ac:dyDescent="0.25">
      <c r="A66" s="1578"/>
      <c r="B66" s="1579"/>
      <c r="C66" s="1526"/>
      <c r="D66" s="1580"/>
      <c r="E66" s="1527"/>
      <c r="F66" s="2986"/>
      <c r="G66" s="2986"/>
      <c r="H66" s="2980"/>
      <c r="I66" s="2980"/>
      <c r="J66" s="2980"/>
      <c r="K66" s="2980"/>
      <c r="L66" s="2981"/>
    </row>
    <row r="67" spans="1:12" x14ac:dyDescent="0.25">
      <c r="A67" s="1578"/>
      <c r="B67" s="1579"/>
      <c r="C67" s="1526"/>
      <c r="D67" s="1580"/>
      <c r="E67" s="1527"/>
      <c r="F67" s="2986"/>
      <c r="G67" s="2986"/>
      <c r="H67" s="2980"/>
      <c r="I67" s="2980"/>
      <c r="J67" s="2980"/>
      <c r="K67" s="2980"/>
      <c r="L67" s="2981"/>
    </row>
  </sheetData>
  <mergeCells count="66">
    <mergeCell ref="F67:G67"/>
    <mergeCell ref="H67:L67"/>
    <mergeCell ref="F63:G63"/>
    <mergeCell ref="H63:L63"/>
    <mergeCell ref="F64:G64"/>
    <mergeCell ref="H64:L64"/>
    <mergeCell ref="F65:G65"/>
    <mergeCell ref="H65:L65"/>
    <mergeCell ref="F59:G59"/>
    <mergeCell ref="H59:L59"/>
    <mergeCell ref="F57:G57"/>
    <mergeCell ref="F66:G66"/>
    <mergeCell ref="H66:L66"/>
    <mergeCell ref="F60:G60"/>
    <mergeCell ref="H60:L60"/>
    <mergeCell ref="F61:G61"/>
    <mergeCell ref="H61:L61"/>
    <mergeCell ref="F62:G62"/>
    <mergeCell ref="H62:L62"/>
    <mergeCell ref="H51:L51"/>
    <mergeCell ref="H52:L52"/>
    <mergeCell ref="H57:L57"/>
    <mergeCell ref="F58:G58"/>
    <mergeCell ref="H58:L58"/>
    <mergeCell ref="H50:L50"/>
    <mergeCell ref="H39:L39"/>
    <mergeCell ref="H40:L40"/>
    <mergeCell ref="H41:L41"/>
    <mergeCell ref="H42:L42"/>
    <mergeCell ref="H43:L43"/>
    <mergeCell ref="H44:L44"/>
    <mergeCell ref="H45:L45"/>
    <mergeCell ref="H46:L46"/>
    <mergeCell ref="H47:L47"/>
    <mergeCell ref="H48:L48"/>
    <mergeCell ref="H49:L49"/>
    <mergeCell ref="H37:L37"/>
    <mergeCell ref="H38:L38"/>
    <mergeCell ref="A22:D22"/>
    <mergeCell ref="A23:D23"/>
    <mergeCell ref="A24:A27"/>
    <mergeCell ref="B24:D24"/>
    <mergeCell ref="B25:D25"/>
    <mergeCell ref="B26:D26"/>
    <mergeCell ref="B27:D27"/>
    <mergeCell ref="A31:C33"/>
    <mergeCell ref="T4:AG4"/>
    <mergeCell ref="A5:B5"/>
    <mergeCell ref="C5:L5"/>
    <mergeCell ref="A28:D28"/>
    <mergeCell ref="A29:A30"/>
    <mergeCell ref="B29:D29"/>
    <mergeCell ref="B30:D30"/>
    <mergeCell ref="A10:K10"/>
    <mergeCell ref="M10:P10"/>
    <mergeCell ref="A11:K15"/>
    <mergeCell ref="M11:P15"/>
    <mergeCell ref="A4:B4"/>
    <mergeCell ref="C4:N4"/>
    <mergeCell ref="A7:K7"/>
    <mergeCell ref="T1:AG1"/>
    <mergeCell ref="A2:B2"/>
    <mergeCell ref="C2:P2"/>
    <mergeCell ref="T2:AE2"/>
    <mergeCell ref="A3:B3"/>
    <mergeCell ref="C3:P3"/>
  </mergeCells>
  <conditionalFormatting sqref="E33:P33">
    <cfRule type="expression" dxfId="228" priority="7">
      <formula>E33="Alt OK"</formula>
    </cfRule>
    <cfRule type="expression" dxfId="227" priority="8">
      <formula>E33="DFØ følger opp"</formula>
    </cfRule>
    <cfRule type="expression" dxfId="226" priority="9">
      <formula>E33="Kunde følger opp"</formula>
    </cfRule>
  </conditionalFormatting>
  <hyperlinks>
    <hyperlink ref="A2" location="Avstemmingsoversikt!A1" display="Til avviksoversikt" xr:uid="{05FA4601-04BA-4338-8E9E-8C9159D503EA}"/>
  </hyperlinks>
  <pageMargins left="0.7" right="0.7" top="0.75" bottom="0.75" header="0.3" footer="0.3"/>
  <pageSetup paperSize="9" orientation="portrait" r:id="rId1"/>
  <rowBreaks count="1" manualBreakCount="1">
    <brk id="54" max="1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8310703-1F90-4C01-9FDA-A90461FAAF01}">
          <x14:formula1>
            <xm:f>Avstemmingskoder!$A$3:$A$5</xm:f>
          </x14:formula1>
          <xm:sqref>E33:P33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7"/>
  <dimension ref="A1:AE79"/>
  <sheetViews>
    <sheetView showGridLines="0" zoomScaleNormal="100" workbookViewId="0"/>
  </sheetViews>
  <sheetFormatPr baseColWidth="10" defaultColWidth="11.42578125" defaultRowHeight="15" x14ac:dyDescent="0.25"/>
  <cols>
    <col min="1" max="1" width="13.42578125" style="169" customWidth="1"/>
    <col min="2" max="4" width="11.42578125" style="169"/>
    <col min="5" max="16" width="13.42578125" style="169" customWidth="1"/>
    <col min="17" max="16384" width="11.42578125" style="169"/>
  </cols>
  <sheetData>
    <row r="1" spans="1:23" ht="19.5" thickBot="1" x14ac:dyDescent="0.35">
      <c r="A1" s="181" t="s">
        <v>1389</v>
      </c>
      <c r="B1" s="183"/>
      <c r="C1" s="182"/>
      <c r="D1" s="182"/>
      <c r="E1" s="182"/>
      <c r="F1" s="182"/>
      <c r="G1" s="182"/>
      <c r="H1" s="182"/>
      <c r="I1" s="182"/>
      <c r="J1" s="183"/>
      <c r="K1" s="183"/>
      <c r="O1" s="359"/>
      <c r="P1" s="359"/>
    </row>
    <row r="2" spans="1:23" ht="18.75" x14ac:dyDescent="0.3">
      <c r="A2" s="973" t="s">
        <v>1244</v>
      </c>
      <c r="B2" s="2898" t="s">
        <v>538</v>
      </c>
      <c r="C2" s="2899"/>
      <c r="D2" s="2899"/>
      <c r="E2" s="2899"/>
      <c r="F2" s="2899"/>
      <c r="G2" s="2899"/>
      <c r="H2" s="2899"/>
      <c r="I2" s="2899"/>
      <c r="J2" s="2899"/>
      <c r="K2" s="2899"/>
      <c r="L2" s="2899"/>
      <c r="M2" s="2899"/>
      <c r="N2" s="2899"/>
      <c r="O2" s="2899"/>
      <c r="P2" s="2900"/>
    </row>
    <row r="3" spans="1:23" ht="15.75" thickBot="1" x14ac:dyDescent="0.3">
      <c r="A3" s="974" t="s">
        <v>1245</v>
      </c>
      <c r="B3" s="2901" t="s">
        <v>1246</v>
      </c>
      <c r="C3" s="2752"/>
      <c r="D3" s="2752"/>
      <c r="E3" s="2752"/>
      <c r="F3" s="2752"/>
      <c r="G3" s="2752"/>
      <c r="H3" s="2752"/>
      <c r="I3" s="2752"/>
      <c r="J3" s="2752"/>
      <c r="K3" s="2752"/>
      <c r="L3" s="2752"/>
      <c r="M3" s="2752"/>
      <c r="N3" s="2752"/>
      <c r="O3" s="2752"/>
      <c r="P3" s="2753"/>
      <c r="Q3" s="3"/>
      <c r="R3" s="3"/>
      <c r="S3" s="3"/>
      <c r="T3" s="3"/>
      <c r="U3" s="3"/>
      <c r="V3" s="3"/>
      <c r="W3" s="3"/>
    </row>
    <row r="4" spans="1:23" x14ac:dyDescent="0.25">
      <c r="A4" s="986" t="s">
        <v>1247</v>
      </c>
      <c r="B4" s="2902" t="str">
        <f>Avstemmingsoversikt!A5</f>
        <v>XX - MAL - XXX/XXXX</v>
      </c>
      <c r="C4" s="2903"/>
      <c r="D4" s="2903"/>
      <c r="E4" s="2903"/>
      <c r="F4" s="2903"/>
      <c r="G4" s="2903"/>
      <c r="H4" s="2903"/>
      <c r="I4" s="2903"/>
      <c r="J4" s="2903"/>
      <c r="K4" s="2903"/>
      <c r="L4" s="2903"/>
      <c r="M4" s="2903"/>
      <c r="N4" s="2903"/>
      <c r="O4" s="977" t="s">
        <v>481</v>
      </c>
      <c r="P4" s="1007">
        <f>IF(Avstemmingsoversikt!P3= " "," ",Avstemmingsoversikt!P3)</f>
        <v>2024</v>
      </c>
      <c r="Q4" s="70"/>
      <c r="R4" s="70"/>
      <c r="S4" s="70"/>
      <c r="T4" s="70"/>
      <c r="U4" s="3055"/>
      <c r="V4" s="3055"/>
      <c r="W4" s="3055"/>
    </row>
    <row r="5" spans="1:23" ht="15.75" thickBot="1" x14ac:dyDescent="0.3">
      <c r="A5" s="987" t="s">
        <v>1271</v>
      </c>
      <c r="B5" s="2756"/>
      <c r="C5" s="2757"/>
      <c r="D5" s="2757"/>
      <c r="E5" s="2757"/>
      <c r="F5" s="2757"/>
      <c r="G5" s="2757"/>
      <c r="H5" s="2757"/>
      <c r="I5" s="2757"/>
      <c r="J5" s="2757"/>
      <c r="K5" s="2757"/>
      <c r="L5" s="2757"/>
      <c r="M5" s="971" t="s">
        <v>1249</v>
      </c>
      <c r="N5" s="972"/>
      <c r="O5" s="971" t="s">
        <v>1250</v>
      </c>
      <c r="P5" s="1001" t="str">
        <f>IF(Avstemmingsoversikt!P5= " "," ",Avstemmingsoversikt!P4)</f>
        <v>xx/2024</v>
      </c>
      <c r="Q5" s="70"/>
      <c r="R5" s="70"/>
      <c r="S5" s="70"/>
      <c r="T5" s="70"/>
      <c r="U5" s="3055"/>
      <c r="V5" s="3055"/>
      <c r="W5" s="3055"/>
    </row>
    <row r="6" spans="1:23" x14ac:dyDescent="0.25">
      <c r="A6" s="85"/>
      <c r="B6" s="80"/>
      <c r="C6" s="80"/>
      <c r="D6" s="80"/>
      <c r="E6" s="80"/>
      <c r="F6" s="80"/>
      <c r="G6" s="80"/>
      <c r="H6" s="85"/>
      <c r="I6" s="96"/>
      <c r="J6" s="85"/>
      <c r="K6" s="90"/>
      <c r="O6" s="70"/>
      <c r="P6" s="70"/>
      <c r="Q6" s="70"/>
      <c r="R6" s="70"/>
      <c r="S6" s="70"/>
      <c r="T6" s="70"/>
      <c r="U6" s="3055"/>
      <c r="V6" s="3055"/>
      <c r="W6" s="3055"/>
    </row>
    <row r="7" spans="1:23" x14ac:dyDescent="0.25">
      <c r="A7" s="2659" t="s">
        <v>1390</v>
      </c>
      <c r="B7" s="2659"/>
      <c r="C7" s="2659"/>
      <c r="D7" s="2659"/>
      <c r="E7" s="2659"/>
      <c r="F7" s="2659"/>
      <c r="G7" s="2659"/>
      <c r="H7" s="2659"/>
      <c r="I7" s="2659"/>
      <c r="J7" s="2659"/>
      <c r="K7" s="2659"/>
      <c r="L7" s="2659"/>
      <c r="M7" s="2659"/>
      <c r="N7" s="2659"/>
      <c r="O7" s="2659"/>
      <c r="P7" s="2659"/>
      <c r="Q7" s="70"/>
      <c r="R7" s="70"/>
      <c r="S7" s="70"/>
      <c r="T7" s="70"/>
      <c r="U7" s="3056"/>
      <c r="V7" s="3056"/>
      <c r="W7" s="3056"/>
    </row>
    <row r="8" spans="1:23" x14ac:dyDescent="0.25">
      <c r="A8" s="85"/>
      <c r="B8" s="80"/>
      <c r="C8" s="80"/>
      <c r="D8" s="80"/>
      <c r="E8" s="80"/>
      <c r="F8" s="80"/>
      <c r="G8" s="80"/>
      <c r="H8" s="85"/>
      <c r="I8" s="96"/>
      <c r="J8" s="85"/>
      <c r="K8" s="90"/>
      <c r="O8" s="70"/>
      <c r="P8" s="70"/>
      <c r="Q8" s="70"/>
      <c r="R8" s="70"/>
      <c r="S8" s="70"/>
      <c r="T8" s="70"/>
      <c r="U8" s="3055"/>
      <c r="V8" s="3055"/>
      <c r="W8" s="3055"/>
    </row>
    <row r="9" spans="1:23" ht="15.75" thickBot="1" x14ac:dyDescent="0.3">
      <c r="A9" s="278"/>
      <c r="B9" s="279"/>
      <c r="C9" s="279"/>
      <c r="D9" s="279"/>
      <c r="E9" s="279"/>
      <c r="F9" s="279"/>
      <c r="G9" s="279"/>
      <c r="H9" s="278"/>
      <c r="I9" s="280"/>
      <c r="J9" s="278"/>
      <c r="K9" s="281"/>
      <c r="O9" s="70"/>
      <c r="P9" s="70"/>
      <c r="Q9" s="70"/>
      <c r="R9" s="70"/>
      <c r="S9" s="70"/>
      <c r="T9" s="70"/>
      <c r="U9" s="3055"/>
      <c r="V9" s="3055"/>
      <c r="W9" s="3055"/>
    </row>
    <row r="10" spans="1:23" ht="19.5" thickBot="1" x14ac:dyDescent="0.35">
      <c r="A10" s="2758" t="s">
        <v>1252</v>
      </c>
      <c r="B10" s="2759"/>
      <c r="C10" s="2759"/>
      <c r="D10" s="2759"/>
      <c r="E10" s="2759"/>
      <c r="F10" s="2759"/>
      <c r="G10" s="2759"/>
      <c r="H10" s="2759"/>
      <c r="I10" s="2759"/>
      <c r="J10" s="2759"/>
      <c r="K10" s="2760"/>
      <c r="L10" s="278"/>
      <c r="M10" s="2968" t="s">
        <v>1253</v>
      </c>
      <c r="N10" s="2969"/>
      <c r="O10" s="2969"/>
      <c r="P10" s="2970"/>
      <c r="Q10" s="70"/>
      <c r="R10" s="70"/>
      <c r="S10" s="70"/>
      <c r="T10" s="70"/>
      <c r="U10" s="3056"/>
      <c r="V10" s="3056"/>
      <c r="W10" s="3056"/>
    </row>
    <row r="11" spans="1:23" x14ac:dyDescent="0.25">
      <c r="A11" s="2740"/>
      <c r="B11" s="2741"/>
      <c r="C11" s="2741"/>
      <c r="D11" s="2741"/>
      <c r="E11" s="2741"/>
      <c r="F11" s="2741"/>
      <c r="G11" s="2741"/>
      <c r="H11" s="2741"/>
      <c r="I11" s="2741"/>
      <c r="J11" s="2741"/>
      <c r="K11" s="2742"/>
      <c r="L11" s="811"/>
      <c r="M11" s="2888"/>
      <c r="N11" s="2683"/>
      <c r="O11" s="2683"/>
      <c r="P11" s="2889"/>
      <c r="Q11" s="3"/>
      <c r="R11" s="3"/>
      <c r="S11" s="3"/>
      <c r="T11" s="3"/>
      <c r="U11" s="3"/>
      <c r="V11" s="3"/>
      <c r="W11" s="3"/>
    </row>
    <row r="12" spans="1:23" x14ac:dyDescent="0.25">
      <c r="A12" s="2743"/>
      <c r="B12" s="2670"/>
      <c r="C12" s="2670"/>
      <c r="D12" s="2670"/>
      <c r="E12" s="2670"/>
      <c r="F12" s="2670"/>
      <c r="G12" s="2670"/>
      <c r="H12" s="2670"/>
      <c r="I12" s="2670"/>
      <c r="J12" s="2670"/>
      <c r="K12" s="2744"/>
      <c r="L12" s="811"/>
      <c r="M12" s="2890"/>
      <c r="N12" s="2686"/>
      <c r="O12" s="2686"/>
      <c r="P12" s="2891"/>
      <c r="Q12" s="3"/>
      <c r="R12" s="3"/>
      <c r="S12" s="3"/>
      <c r="T12" s="3"/>
      <c r="U12" s="3"/>
      <c r="V12" s="3"/>
      <c r="W12" s="3"/>
    </row>
    <row r="13" spans="1:23" x14ac:dyDescent="0.25">
      <c r="A13" s="2743"/>
      <c r="B13" s="2670"/>
      <c r="C13" s="2670"/>
      <c r="D13" s="2670"/>
      <c r="E13" s="2670"/>
      <c r="F13" s="2670"/>
      <c r="G13" s="2670"/>
      <c r="H13" s="2670"/>
      <c r="I13" s="2670"/>
      <c r="J13" s="2670"/>
      <c r="K13" s="2744"/>
      <c r="L13" s="811"/>
      <c r="M13" s="2890"/>
      <c r="N13" s="2686"/>
      <c r="O13" s="2686"/>
      <c r="P13" s="2891"/>
      <c r="Q13" s="3"/>
      <c r="R13" s="3"/>
      <c r="S13" s="3"/>
      <c r="T13" s="3"/>
      <c r="U13" s="3"/>
      <c r="V13" s="3"/>
      <c r="W13" s="3"/>
    </row>
    <row r="14" spans="1:23" x14ac:dyDescent="0.25">
      <c r="A14" s="2743"/>
      <c r="B14" s="2670"/>
      <c r="C14" s="2670"/>
      <c r="D14" s="2670"/>
      <c r="E14" s="2670"/>
      <c r="F14" s="2670"/>
      <c r="G14" s="2670"/>
      <c r="H14" s="2670"/>
      <c r="I14" s="2670"/>
      <c r="J14" s="2670"/>
      <c r="K14" s="2744"/>
      <c r="L14" s="811"/>
      <c r="M14" s="2890"/>
      <c r="N14" s="2686"/>
      <c r="O14" s="2686"/>
      <c r="P14" s="2891"/>
      <c r="Q14" s="3"/>
      <c r="R14" s="3"/>
      <c r="S14" s="3"/>
      <c r="T14" s="3"/>
      <c r="U14" s="3"/>
      <c r="V14" s="3"/>
      <c r="W14" s="3"/>
    </row>
    <row r="15" spans="1:23" ht="15.75" thickBot="1" x14ac:dyDescent="0.3">
      <c r="A15" s="2745"/>
      <c r="B15" s="2746"/>
      <c r="C15" s="2746"/>
      <c r="D15" s="2746"/>
      <c r="E15" s="2746"/>
      <c r="F15" s="2746"/>
      <c r="G15" s="2746"/>
      <c r="H15" s="2746"/>
      <c r="I15" s="2746"/>
      <c r="J15" s="2746"/>
      <c r="K15" s="2747"/>
      <c r="M15" s="2892"/>
      <c r="N15" s="2893"/>
      <c r="O15" s="2893"/>
      <c r="P15" s="2894"/>
    </row>
    <row r="16" spans="1:23" x14ac:dyDescent="0.25">
      <c r="A16" s="862"/>
      <c r="B16" s="862"/>
      <c r="C16" s="862"/>
      <c r="D16" s="862"/>
      <c r="E16" s="862"/>
      <c r="F16" s="862"/>
      <c r="G16" s="863"/>
      <c r="H16" s="88"/>
      <c r="I16" s="88"/>
      <c r="J16" s="88"/>
      <c r="K16" s="88"/>
      <c r="L16" s="3"/>
    </row>
    <row r="17" spans="1:31" x14ac:dyDescent="0.25">
      <c r="A17" s="30" t="s">
        <v>1342</v>
      </c>
      <c r="B17" s="19"/>
      <c r="C17" s="17"/>
      <c r="D17" s="17"/>
      <c r="E17" s="17"/>
      <c r="F17" s="2"/>
      <c r="G17" s="863"/>
      <c r="H17" s="88"/>
      <c r="I17" s="88"/>
      <c r="J17" s="88"/>
      <c r="K17" s="88"/>
      <c r="L17" s="3"/>
    </row>
    <row r="18" spans="1:31" x14ac:dyDescent="0.25">
      <c r="A18" s="862" t="s">
        <v>1391</v>
      </c>
      <c r="B18" s="862"/>
      <c r="C18" s="862"/>
      <c r="D18" s="862"/>
      <c r="E18" s="862"/>
      <c r="F18" s="862"/>
      <c r="G18" s="863"/>
      <c r="H18" s="88"/>
      <c r="I18" s="88"/>
      <c r="J18" s="88"/>
      <c r="K18" s="88"/>
      <c r="L18" s="3"/>
    </row>
    <row r="19" spans="1:31" x14ac:dyDescent="0.25">
      <c r="A19" s="862" t="s">
        <v>1392</v>
      </c>
      <c r="B19" s="862"/>
      <c r="C19" s="862"/>
      <c r="D19" s="862"/>
      <c r="E19" s="862"/>
      <c r="F19" s="862"/>
      <c r="G19" s="863"/>
      <c r="H19" s="88"/>
      <c r="I19" s="88"/>
      <c r="J19" s="88"/>
      <c r="K19" s="88"/>
      <c r="L19" s="3"/>
    </row>
    <row r="20" spans="1:31" x14ac:dyDescent="0.25">
      <c r="A20" s="862" t="s">
        <v>1393</v>
      </c>
      <c r="B20" s="862"/>
      <c r="C20" s="862"/>
      <c r="D20" s="862"/>
      <c r="E20" s="862"/>
      <c r="F20" s="862"/>
      <c r="G20" s="863"/>
      <c r="H20" s="88"/>
      <c r="I20" s="88"/>
      <c r="J20" s="88"/>
      <c r="K20" s="88"/>
      <c r="L20" s="3"/>
    </row>
    <row r="21" spans="1:31" x14ac:dyDescent="0.25">
      <c r="A21" s="862" t="s">
        <v>1394</v>
      </c>
      <c r="B21" s="862"/>
      <c r="C21" s="862"/>
      <c r="D21" s="862"/>
      <c r="E21" s="862"/>
      <c r="F21" s="862"/>
      <c r="G21" s="863"/>
      <c r="H21" s="88"/>
      <c r="I21" s="88"/>
      <c r="J21" s="88"/>
      <c r="K21" s="88"/>
      <c r="L21" s="3"/>
    </row>
    <row r="22" spans="1:31" x14ac:dyDescent="0.25">
      <c r="A22" s="862" t="s">
        <v>1395</v>
      </c>
      <c r="B22" s="862"/>
      <c r="C22" s="862"/>
      <c r="D22" s="862"/>
      <c r="E22" s="862"/>
      <c r="F22" s="862"/>
      <c r="G22" s="863"/>
      <c r="H22" s="88"/>
      <c r="I22" s="88"/>
      <c r="J22" s="88"/>
      <c r="K22" s="88"/>
      <c r="L22" s="3"/>
    </row>
    <row r="23" spans="1:31" x14ac:dyDescent="0.25">
      <c r="A23" s="862"/>
      <c r="B23" s="862"/>
      <c r="C23" s="862"/>
      <c r="D23" s="862"/>
      <c r="E23" s="862"/>
      <c r="F23" s="862"/>
      <c r="G23" s="863"/>
      <c r="H23" s="88"/>
      <c r="I23" s="88"/>
      <c r="J23" s="88"/>
      <c r="K23" s="88"/>
      <c r="L23" s="3"/>
    </row>
    <row r="24" spans="1:31" ht="15.75" thickBot="1" x14ac:dyDescent="0.3">
      <c r="A24" s="813"/>
      <c r="B24" s="813"/>
      <c r="C24" s="813"/>
      <c r="D24" s="813"/>
      <c r="E24" s="813"/>
      <c r="F24" s="813"/>
      <c r="G24" s="285"/>
      <c r="H24" s="814"/>
      <c r="I24" s="814"/>
      <c r="J24" s="814"/>
      <c r="K24" s="814"/>
    </row>
    <row r="25" spans="1:31" x14ac:dyDescent="0.25">
      <c r="A25" s="3052" t="s">
        <v>1396</v>
      </c>
      <c r="B25" s="3053"/>
      <c r="C25" s="3053"/>
      <c r="D25" s="3053"/>
      <c r="E25" s="3053"/>
      <c r="F25" s="3053"/>
      <c r="G25" s="3053"/>
      <c r="H25" s="3053"/>
      <c r="I25" s="3053"/>
      <c r="J25" s="3053"/>
      <c r="K25" s="3053"/>
      <c r="L25" s="3053"/>
      <c r="M25" s="3053"/>
      <c r="N25" s="3053"/>
      <c r="O25" s="3053"/>
      <c r="P25" s="3054"/>
    </row>
    <row r="26" spans="1:31" x14ac:dyDescent="0.25">
      <c r="A26" s="1209" t="s">
        <v>1397</v>
      </c>
      <c r="B26" s="865"/>
      <c r="C26" s="865"/>
      <c r="D26" s="865"/>
      <c r="E26" s="865"/>
      <c r="F26" s="865"/>
      <c r="G26" s="865"/>
      <c r="H26" s="865"/>
      <c r="I26" s="865"/>
      <c r="J26" s="865"/>
      <c r="K26" s="865"/>
      <c r="L26" s="865"/>
      <c r="M26" s="865"/>
      <c r="N26" s="865"/>
      <c r="O26" s="865"/>
      <c r="P26" s="1210"/>
    </row>
    <row r="27" spans="1:31" x14ac:dyDescent="0.25">
      <c r="A27" s="2950" t="s">
        <v>1286</v>
      </c>
      <c r="B27" s="2950"/>
      <c r="C27" s="2950"/>
      <c r="D27" s="2950"/>
      <c r="E27" s="1545" t="str">
        <f>CONCATENATE($P$4,"01")</f>
        <v>202401</v>
      </c>
      <c r="F27" s="1545" t="str">
        <f>CONCATENATE($P$4,"02")</f>
        <v>202402</v>
      </c>
      <c r="G27" s="1545" t="str">
        <f>CONCATENATE($P$4,"03")</f>
        <v>202403</v>
      </c>
      <c r="H27" s="1545" t="str">
        <f>CONCATENATE($P$4,"04")</f>
        <v>202404</v>
      </c>
      <c r="I27" s="1545" t="str">
        <f>CONCATENATE($P$4,"05")</f>
        <v>202405</v>
      </c>
      <c r="J27" s="1545" t="str">
        <f>CONCATENATE($P$4,"06")</f>
        <v>202406</v>
      </c>
      <c r="K27" s="1545" t="str">
        <f>CONCATENATE($P$4,"07")</f>
        <v>202407</v>
      </c>
      <c r="L27" s="1545" t="str">
        <f>CONCATENATE($P$4,"08")</f>
        <v>202408</v>
      </c>
      <c r="M27" s="1545" t="str">
        <f>CONCATENATE($P$4,"09")</f>
        <v>202409</v>
      </c>
      <c r="N27" s="1545" t="str">
        <f>CONCATENATE($P$4,"10")</f>
        <v>202410</v>
      </c>
      <c r="O27" s="1545" t="str">
        <f>CONCATENATE($P$4,"11")</f>
        <v>202411</v>
      </c>
      <c r="P27" s="1545" t="str">
        <f>CONCATENATE($P$4,"12")</f>
        <v>202412</v>
      </c>
      <c r="R27" s="297"/>
    </row>
    <row r="28" spans="1:31" ht="30" x14ac:dyDescent="0.25">
      <c r="A28" s="2950"/>
      <c r="B28" s="2950"/>
      <c r="C28" s="2950"/>
      <c r="D28" s="2950"/>
      <c r="E28" s="1581" t="s">
        <v>1287</v>
      </c>
      <c r="F28" s="1581" t="s">
        <v>1287</v>
      </c>
      <c r="G28" s="1581" t="s">
        <v>1287</v>
      </c>
      <c r="H28" s="1581" t="s">
        <v>1287</v>
      </c>
      <c r="I28" s="1581" t="s">
        <v>1287</v>
      </c>
      <c r="J28" s="1581" t="s">
        <v>1287</v>
      </c>
      <c r="K28" s="1581" t="s">
        <v>1287</v>
      </c>
      <c r="L28" s="1581" t="s">
        <v>1287</v>
      </c>
      <c r="M28" s="1581" t="s">
        <v>1287</v>
      </c>
      <c r="N28" s="1581" t="s">
        <v>1287</v>
      </c>
      <c r="O28" s="1581" t="s">
        <v>1287</v>
      </c>
      <c r="P28" s="1582" t="s">
        <v>1287</v>
      </c>
      <c r="R28" s="3042"/>
      <c r="S28" s="3042"/>
      <c r="T28" s="3042"/>
      <c r="U28" s="3042"/>
      <c r="V28" s="3042"/>
      <c r="W28" s="3042"/>
      <c r="X28" s="3042"/>
      <c r="Y28" s="3042"/>
      <c r="Z28" s="3042"/>
      <c r="AA28" s="3042"/>
      <c r="AB28" s="3042"/>
      <c r="AC28" s="3042"/>
      <c r="AD28" s="3042"/>
      <c r="AE28" s="3042"/>
    </row>
    <row r="29" spans="1:31" ht="30.75" customHeight="1" x14ac:dyDescent="0.25">
      <c r="A29" s="3040" t="s">
        <v>1398</v>
      </c>
      <c r="B29" s="3041"/>
      <c r="C29" s="3041"/>
      <c r="D29" s="3041"/>
      <c r="E29" s="1568"/>
      <c r="F29" s="1568"/>
      <c r="G29" s="1568"/>
      <c r="H29" s="1568"/>
      <c r="I29" s="1568"/>
      <c r="J29" s="1568"/>
      <c r="K29" s="1568"/>
      <c r="L29" s="1568"/>
      <c r="M29" s="1568"/>
      <c r="N29" s="1568"/>
      <c r="O29" s="1568"/>
      <c r="P29" s="1569"/>
    </row>
    <row r="30" spans="1:31" ht="30.75" customHeight="1" thickBot="1" x14ac:dyDescent="0.3">
      <c r="A30" s="3046" t="s">
        <v>1399</v>
      </c>
      <c r="B30" s="3047"/>
      <c r="C30" s="3047"/>
      <c r="D30" s="3047"/>
      <c r="E30" s="466"/>
      <c r="F30" s="466"/>
      <c r="G30" s="466"/>
      <c r="H30" s="466"/>
      <c r="I30" s="466"/>
      <c r="J30" s="466"/>
      <c r="K30" s="466"/>
      <c r="L30" s="466"/>
      <c r="M30" s="466"/>
      <c r="N30" s="466"/>
      <c r="O30" s="466"/>
      <c r="P30" s="467"/>
      <c r="Q30" s="301"/>
    </row>
    <row r="31" spans="1:31" x14ac:dyDescent="0.25">
      <c r="A31" s="2876"/>
      <c r="B31" s="2878"/>
      <c r="C31" s="2940" t="s">
        <v>478</v>
      </c>
      <c r="D31" s="2941"/>
      <c r="E31" s="1358" t="s">
        <v>621</v>
      </c>
      <c r="F31" s="1358" t="s">
        <v>621</v>
      </c>
      <c r="G31" s="1358" t="s">
        <v>621</v>
      </c>
      <c r="H31" s="1358" t="s">
        <v>621</v>
      </c>
      <c r="I31" s="1358" t="s">
        <v>621</v>
      </c>
      <c r="J31" s="1358" t="s">
        <v>621</v>
      </c>
      <c r="K31" s="1358" t="s">
        <v>621</v>
      </c>
      <c r="L31" s="1358" t="s">
        <v>621</v>
      </c>
      <c r="M31" s="1358" t="s">
        <v>621</v>
      </c>
      <c r="N31" s="1358" t="s">
        <v>621</v>
      </c>
      <c r="O31" s="1358" t="s">
        <v>621</v>
      </c>
      <c r="P31" s="1359" t="s">
        <v>621</v>
      </c>
    </row>
    <row r="32" spans="1:31" x14ac:dyDescent="0.25">
      <c r="A32" s="2879"/>
      <c r="B32" s="2881"/>
      <c r="C32" s="2942" t="s">
        <v>1268</v>
      </c>
      <c r="D32" s="2943"/>
      <c r="E32" s="1557"/>
      <c r="F32" s="1557" t="s">
        <v>621</v>
      </c>
      <c r="G32" s="1557" t="s">
        <v>621</v>
      </c>
      <c r="H32" s="1557" t="s">
        <v>621</v>
      </c>
      <c r="I32" s="1557" t="s">
        <v>621</v>
      </c>
      <c r="J32" s="1557" t="s">
        <v>621</v>
      </c>
      <c r="K32" s="1557" t="s">
        <v>621</v>
      </c>
      <c r="L32" s="1557" t="s">
        <v>621</v>
      </c>
      <c r="M32" s="1557" t="s">
        <v>621</v>
      </c>
      <c r="N32" s="1557" t="s">
        <v>621</v>
      </c>
      <c r="O32" s="1557" t="s">
        <v>621</v>
      </c>
      <c r="P32" s="1558" t="s">
        <v>621</v>
      </c>
    </row>
    <row r="33" spans="1:16" ht="15.75" thickBot="1" x14ac:dyDescent="0.3">
      <c r="A33" s="2882"/>
      <c r="B33" s="2884"/>
      <c r="C33" s="2870" t="s">
        <v>1289</v>
      </c>
      <c r="D33" s="2947"/>
      <c r="E33" s="464"/>
      <c r="F33" s="464"/>
      <c r="G33" s="464"/>
      <c r="H33" s="464"/>
      <c r="I33" s="464"/>
      <c r="J33" s="464"/>
      <c r="K33" s="464"/>
      <c r="L33" s="464"/>
      <c r="M33" s="464"/>
      <c r="N33" s="464"/>
      <c r="O33" s="464"/>
      <c r="P33" s="465"/>
    </row>
    <row r="34" spans="1:16" x14ac:dyDescent="0.25">
      <c r="A34" s="299"/>
    </row>
    <row r="35" spans="1:16" ht="15.75" thickBot="1" x14ac:dyDescent="0.3">
      <c r="A35" s="300" t="s">
        <v>1400</v>
      </c>
    </row>
    <row r="36" spans="1:16" x14ac:dyDescent="0.25">
      <c r="A36" s="637" t="str">
        <f>CONCATENATE($P$4,"01")</f>
        <v>202401</v>
      </c>
      <c r="B36" s="3044"/>
      <c r="C36" s="3044"/>
      <c r="D36" s="3044"/>
      <c r="E36" s="3044"/>
      <c r="F36" s="3044"/>
      <c r="G36" s="3044"/>
      <c r="H36" s="3044"/>
      <c r="I36" s="3044"/>
      <c r="J36" s="3044"/>
      <c r="K36" s="3044"/>
      <c r="L36" s="3044"/>
      <c r="M36" s="3044"/>
      <c r="N36" s="3044"/>
      <c r="O36" s="3044"/>
      <c r="P36" s="3045"/>
    </row>
    <row r="37" spans="1:16" x14ac:dyDescent="0.25">
      <c r="A37" s="1583" t="str">
        <f>CONCATENATE($P$4,"02")</f>
        <v>202402</v>
      </c>
      <c r="B37" s="2907"/>
      <c r="C37" s="2907"/>
      <c r="D37" s="2907"/>
      <c r="E37" s="2907"/>
      <c r="F37" s="2907"/>
      <c r="G37" s="2907"/>
      <c r="H37" s="2907"/>
      <c r="I37" s="2907"/>
      <c r="J37" s="2907"/>
      <c r="K37" s="2907"/>
      <c r="L37" s="2907"/>
      <c r="M37" s="2907"/>
      <c r="N37" s="2907"/>
      <c r="O37" s="2907"/>
      <c r="P37" s="3043"/>
    </row>
    <row r="38" spans="1:16" x14ac:dyDescent="0.25">
      <c r="A38" s="1583" t="str">
        <f>CONCATENATE($P$4,"03")</f>
        <v>202403</v>
      </c>
      <c r="B38" s="2907"/>
      <c r="C38" s="2907"/>
      <c r="D38" s="2907"/>
      <c r="E38" s="2907"/>
      <c r="F38" s="2907"/>
      <c r="G38" s="2907"/>
      <c r="H38" s="2907"/>
      <c r="I38" s="2907"/>
      <c r="J38" s="2907"/>
      <c r="K38" s="2907"/>
      <c r="L38" s="2907"/>
      <c r="M38" s="2907"/>
      <c r="N38" s="2907"/>
      <c r="O38" s="2907"/>
      <c r="P38" s="3043"/>
    </row>
    <row r="39" spans="1:16" x14ac:dyDescent="0.25">
      <c r="A39" s="1583" t="str">
        <f>CONCATENATE($P$4,"04")</f>
        <v>202404</v>
      </c>
      <c r="B39" s="2907"/>
      <c r="C39" s="2907"/>
      <c r="D39" s="2907"/>
      <c r="E39" s="2907"/>
      <c r="F39" s="2907"/>
      <c r="G39" s="2907"/>
      <c r="H39" s="2907"/>
      <c r="I39" s="2907"/>
      <c r="J39" s="2907"/>
      <c r="K39" s="2907"/>
      <c r="L39" s="2907"/>
      <c r="M39" s="2907"/>
      <c r="N39" s="2907"/>
      <c r="O39" s="2907"/>
      <c r="P39" s="3043"/>
    </row>
    <row r="40" spans="1:16" x14ac:dyDescent="0.25">
      <c r="A40" s="1583" t="str">
        <f>CONCATENATE($P$4,"05")</f>
        <v>202405</v>
      </c>
      <c r="B40" s="2907"/>
      <c r="C40" s="2907"/>
      <c r="D40" s="2907"/>
      <c r="E40" s="2907"/>
      <c r="F40" s="2907"/>
      <c r="G40" s="2907"/>
      <c r="H40" s="2907"/>
      <c r="I40" s="2907"/>
      <c r="J40" s="2907"/>
      <c r="K40" s="2907"/>
      <c r="L40" s="2907"/>
      <c r="M40" s="2907"/>
      <c r="N40" s="2907"/>
      <c r="O40" s="2907"/>
      <c r="P40" s="3043"/>
    </row>
    <row r="41" spans="1:16" x14ac:dyDescent="0.25">
      <c r="A41" s="1583" t="str">
        <f>CONCATENATE($P$4,"06")</f>
        <v>202406</v>
      </c>
      <c r="B41" s="2907"/>
      <c r="C41" s="2907"/>
      <c r="D41" s="2907"/>
      <c r="E41" s="2907"/>
      <c r="F41" s="2907"/>
      <c r="G41" s="2907"/>
      <c r="H41" s="2907"/>
      <c r="I41" s="2907"/>
      <c r="J41" s="2907"/>
      <c r="K41" s="2907"/>
      <c r="L41" s="2907"/>
      <c r="M41" s="2907"/>
      <c r="N41" s="2907"/>
      <c r="O41" s="2907"/>
      <c r="P41" s="3043"/>
    </row>
    <row r="42" spans="1:16" x14ac:dyDescent="0.25">
      <c r="A42" s="1583" t="str">
        <f>CONCATENATE($P$4,"07")</f>
        <v>202407</v>
      </c>
      <c r="B42" s="2907"/>
      <c r="C42" s="2907"/>
      <c r="D42" s="2907"/>
      <c r="E42" s="2907"/>
      <c r="F42" s="2907"/>
      <c r="G42" s="2907"/>
      <c r="H42" s="2907"/>
      <c r="I42" s="2907"/>
      <c r="J42" s="2907"/>
      <c r="K42" s="2907"/>
      <c r="L42" s="2907"/>
      <c r="M42" s="2907"/>
      <c r="N42" s="2907"/>
      <c r="O42" s="2907"/>
      <c r="P42" s="3043"/>
    </row>
    <row r="43" spans="1:16" x14ac:dyDescent="0.25">
      <c r="A43" s="1583" t="str">
        <f>CONCATENATE($P$4,"08")</f>
        <v>202408</v>
      </c>
      <c r="B43" s="2907"/>
      <c r="C43" s="2907"/>
      <c r="D43" s="2907"/>
      <c r="E43" s="2907"/>
      <c r="F43" s="2907"/>
      <c r="G43" s="2907"/>
      <c r="H43" s="2907"/>
      <c r="I43" s="2907"/>
      <c r="J43" s="2907"/>
      <c r="K43" s="2907"/>
      <c r="L43" s="2907"/>
      <c r="M43" s="2907"/>
      <c r="N43" s="2907"/>
      <c r="O43" s="2907"/>
      <c r="P43" s="3043"/>
    </row>
    <row r="44" spans="1:16" x14ac:dyDescent="0.25">
      <c r="A44" s="1583" t="str">
        <f>CONCATENATE($P$4,"09")</f>
        <v>202409</v>
      </c>
      <c r="B44" s="2907"/>
      <c r="C44" s="2907"/>
      <c r="D44" s="2907"/>
      <c r="E44" s="2907"/>
      <c r="F44" s="2907"/>
      <c r="G44" s="2907"/>
      <c r="H44" s="2907"/>
      <c r="I44" s="2907"/>
      <c r="J44" s="2907"/>
      <c r="K44" s="2907"/>
      <c r="L44" s="2907"/>
      <c r="M44" s="2907"/>
      <c r="N44" s="2907"/>
      <c r="O44" s="2907"/>
      <c r="P44" s="3043"/>
    </row>
    <row r="45" spans="1:16" x14ac:dyDescent="0.25">
      <c r="A45" s="1583" t="str">
        <f>CONCATENATE($P$4,"10")</f>
        <v>202410</v>
      </c>
      <c r="B45" s="2907"/>
      <c r="C45" s="2907"/>
      <c r="D45" s="2907"/>
      <c r="E45" s="2907"/>
      <c r="F45" s="2907"/>
      <c r="G45" s="2907"/>
      <c r="H45" s="2907"/>
      <c r="I45" s="2907"/>
      <c r="J45" s="2907"/>
      <c r="K45" s="2907"/>
      <c r="L45" s="2907"/>
      <c r="M45" s="2907"/>
      <c r="N45" s="2907"/>
      <c r="O45" s="2907"/>
      <c r="P45" s="3043"/>
    </row>
    <row r="46" spans="1:16" x14ac:dyDescent="0.25">
      <c r="A46" s="1583" t="str">
        <f>CONCATENATE($P$4,"11")</f>
        <v>202411</v>
      </c>
      <c r="B46" s="2907"/>
      <c r="C46" s="2907"/>
      <c r="D46" s="2907"/>
      <c r="E46" s="2907"/>
      <c r="F46" s="2907"/>
      <c r="G46" s="2907"/>
      <c r="H46" s="2907"/>
      <c r="I46" s="2907"/>
      <c r="J46" s="2907"/>
      <c r="K46" s="2907"/>
      <c r="L46" s="2907"/>
      <c r="M46" s="2907"/>
      <c r="N46" s="2907"/>
      <c r="O46" s="2907"/>
      <c r="P46" s="3043"/>
    </row>
    <row r="47" spans="1:16" ht="15.75" thickBot="1" x14ac:dyDescent="0.3">
      <c r="A47" s="459" t="str">
        <f>CONCATENATE($P$4,"12")</f>
        <v>202412</v>
      </c>
      <c r="B47" s="3050"/>
      <c r="C47" s="3050"/>
      <c r="D47" s="3050"/>
      <c r="E47" s="3050"/>
      <c r="F47" s="3050"/>
      <c r="G47" s="3050"/>
      <c r="H47" s="3050"/>
      <c r="I47" s="3050"/>
      <c r="J47" s="3050"/>
      <c r="K47" s="3050"/>
      <c r="L47" s="3050"/>
      <c r="M47" s="3050"/>
      <c r="N47" s="3050"/>
      <c r="O47" s="3050"/>
      <c r="P47" s="3051"/>
    </row>
    <row r="48" spans="1:16" ht="15.75" thickBot="1" x14ac:dyDescent="0.3">
      <c r="A48" s="298"/>
      <c r="C48" s="184"/>
      <c r="D48" s="184"/>
      <c r="E48" s="184"/>
      <c r="F48" s="184"/>
      <c r="G48" s="184"/>
      <c r="H48" s="184"/>
      <c r="I48" s="184"/>
      <c r="J48" s="184"/>
      <c r="K48" s="184"/>
      <c r="L48" s="184"/>
    </row>
    <row r="49" spans="1:13" x14ac:dyDescent="0.25">
      <c r="A49" s="1225" t="s">
        <v>1401</v>
      </c>
      <c r="B49" s="1226"/>
      <c r="C49" s="1226"/>
      <c r="D49" s="1226"/>
      <c r="E49" s="1226"/>
      <c r="F49" s="1341">
        <v>1500</v>
      </c>
      <c r="G49" s="1226"/>
      <c r="H49" s="1226"/>
      <c r="I49" s="1226"/>
      <c r="J49" s="1226"/>
      <c r="K49" s="1227"/>
      <c r="L49" s="1228"/>
      <c r="M49" s="174"/>
    </row>
    <row r="50" spans="1:13" x14ac:dyDescent="0.25">
      <c r="A50" s="1224" t="s">
        <v>1402</v>
      </c>
      <c r="B50" s="2864" t="s">
        <v>1403</v>
      </c>
      <c r="C50" s="2864"/>
      <c r="D50" s="1356" t="s">
        <v>1299</v>
      </c>
      <c r="E50" s="1356" t="s">
        <v>1325</v>
      </c>
      <c r="F50" s="1356" t="s">
        <v>608</v>
      </c>
      <c r="G50" s="2864" t="s">
        <v>1261</v>
      </c>
      <c r="H50" s="2864"/>
      <c r="I50" s="2864"/>
      <c r="J50" s="2864"/>
      <c r="K50" s="2864"/>
      <c r="L50" s="2865"/>
      <c r="M50" s="174"/>
    </row>
    <row r="51" spans="1:13" x14ac:dyDescent="0.25">
      <c r="A51" s="1541"/>
      <c r="B51" s="2858"/>
      <c r="C51" s="2858"/>
      <c r="D51" s="1542"/>
      <c r="E51" s="1539"/>
      <c r="F51" s="1540"/>
      <c r="G51" s="2854"/>
      <c r="H51" s="2854"/>
      <c r="I51" s="2854"/>
      <c r="J51" s="2854"/>
      <c r="K51" s="2854"/>
      <c r="L51" s="2855"/>
      <c r="M51" s="174"/>
    </row>
    <row r="52" spans="1:13" x14ac:dyDescent="0.25">
      <c r="A52" s="1541"/>
      <c r="B52" s="2858"/>
      <c r="C52" s="2858"/>
      <c r="D52" s="1542"/>
      <c r="E52" s="1539"/>
      <c r="F52" s="1540"/>
      <c r="G52" s="2854"/>
      <c r="H52" s="2854"/>
      <c r="I52" s="2854"/>
      <c r="J52" s="2854"/>
      <c r="K52" s="2854"/>
      <c r="L52" s="2855"/>
      <c r="M52" s="174"/>
    </row>
    <row r="53" spans="1:13" x14ac:dyDescent="0.25">
      <c r="A53" s="1541"/>
      <c r="B53" s="2858"/>
      <c r="C53" s="2858"/>
      <c r="D53" s="1542"/>
      <c r="E53" s="1539"/>
      <c r="F53" s="1540"/>
      <c r="G53" s="2854"/>
      <c r="H53" s="2854"/>
      <c r="I53" s="2854"/>
      <c r="J53" s="2854"/>
      <c r="K53" s="2854"/>
      <c r="L53" s="2855"/>
      <c r="M53" s="174"/>
    </row>
    <row r="54" spans="1:13" x14ac:dyDescent="0.25">
      <c r="A54" s="1541"/>
      <c r="B54" s="2858"/>
      <c r="C54" s="2858"/>
      <c r="D54" s="1542"/>
      <c r="E54" s="1539"/>
      <c r="F54" s="1540"/>
      <c r="G54" s="2854"/>
      <c r="H54" s="2854"/>
      <c r="I54" s="2854"/>
      <c r="J54" s="2854"/>
      <c r="K54" s="2854"/>
      <c r="L54" s="2855"/>
      <c r="M54" s="174"/>
    </row>
    <row r="55" spans="1:13" x14ac:dyDescent="0.25">
      <c r="A55" s="1541"/>
      <c r="B55" s="2858"/>
      <c r="C55" s="2858"/>
      <c r="D55" s="1542"/>
      <c r="E55" s="1539"/>
      <c r="F55" s="1540"/>
      <c r="G55" s="2854"/>
      <c r="H55" s="2854"/>
      <c r="I55" s="2854"/>
      <c r="J55" s="2854"/>
      <c r="K55" s="2854"/>
      <c r="L55" s="2855"/>
      <c r="M55" s="174"/>
    </row>
    <row r="56" spans="1:13" x14ac:dyDescent="0.25">
      <c r="A56" s="1541"/>
      <c r="B56" s="2858"/>
      <c r="C56" s="2858"/>
      <c r="D56" s="1542"/>
      <c r="E56" s="1539"/>
      <c r="F56" s="1540"/>
      <c r="G56" s="2854"/>
      <c r="H56" s="2854"/>
      <c r="I56" s="2854"/>
      <c r="J56" s="2854"/>
      <c r="K56" s="2854"/>
      <c r="L56" s="2855"/>
      <c r="M56" s="174"/>
    </row>
    <row r="57" spans="1:13" ht="15.75" thickBot="1" x14ac:dyDescent="0.3">
      <c r="A57" s="2873" t="s">
        <v>1326</v>
      </c>
      <c r="B57" s="2874"/>
      <c r="C57" s="2874"/>
      <c r="D57" s="2874"/>
      <c r="E57" s="2875"/>
      <c r="F57" s="454">
        <f>SUM(F51:F56)</f>
        <v>0</v>
      </c>
      <c r="G57" s="2861"/>
      <c r="H57" s="2862"/>
      <c r="I57" s="2862"/>
      <c r="J57" s="2862"/>
      <c r="K57" s="2862"/>
      <c r="L57" s="2863"/>
      <c r="M57" s="174"/>
    </row>
    <row r="58" spans="1:13" x14ac:dyDescent="0.25">
      <c r="A58" s="170" t="s">
        <v>1327</v>
      </c>
      <c r="B58" s="170"/>
      <c r="C58" s="170"/>
      <c r="D58" s="170"/>
      <c r="E58" s="170"/>
      <c r="F58" s="1052">
        <f>_xlfn.XLOOKUP(F49,'Saldobalanse m arb-status'!A:A,'Saldobalanse m arb-status'!C:C,"Ikke funnet",0)</f>
        <v>0</v>
      </c>
      <c r="G58" s="184"/>
      <c r="H58" s="184"/>
      <c r="I58" s="184"/>
      <c r="J58" s="184"/>
      <c r="K58" s="184"/>
      <c r="L58" s="184"/>
      <c r="M58" s="174"/>
    </row>
    <row r="59" spans="1:13" x14ac:dyDescent="0.25">
      <c r="A59" s="170" t="s">
        <v>1260</v>
      </c>
      <c r="B59" s="170"/>
      <c r="C59" s="170"/>
      <c r="D59" s="170"/>
      <c r="E59" s="170"/>
      <c r="F59" s="1052">
        <f>F57-F58</f>
        <v>0</v>
      </c>
      <c r="G59" s="184"/>
      <c r="H59" s="184"/>
      <c r="I59" s="184"/>
      <c r="J59" s="184"/>
      <c r="K59" s="184"/>
      <c r="L59" s="184"/>
      <c r="M59" s="174"/>
    </row>
    <row r="60" spans="1:13" ht="15.75" thickBot="1" x14ac:dyDescent="0.3">
      <c r="A60" s="279"/>
      <c r="B60" s="174"/>
      <c r="C60" s="174"/>
      <c r="D60" s="174"/>
      <c r="E60" s="174"/>
      <c r="F60" s="174"/>
      <c r="G60" s="174"/>
      <c r="H60" s="174"/>
      <c r="I60" s="174"/>
      <c r="J60" s="174"/>
      <c r="K60" s="174"/>
      <c r="L60" s="174"/>
      <c r="M60" s="174"/>
    </row>
    <row r="61" spans="1:13" x14ac:dyDescent="0.25">
      <c r="A61" s="1225" t="s">
        <v>1401</v>
      </c>
      <c r="B61" s="1226"/>
      <c r="C61" s="1226"/>
      <c r="D61" s="1226"/>
      <c r="E61" s="1226"/>
      <c r="F61" s="1342">
        <v>2400</v>
      </c>
      <c r="G61" s="1226"/>
      <c r="H61" s="1226"/>
      <c r="I61" s="1226"/>
      <c r="J61" s="1226"/>
      <c r="K61" s="1227"/>
      <c r="L61" s="1228"/>
      <c r="M61" s="174"/>
    </row>
    <row r="62" spans="1:13" x14ac:dyDescent="0.25">
      <c r="A62" s="1224" t="s">
        <v>1404</v>
      </c>
      <c r="B62" s="2864" t="s">
        <v>1405</v>
      </c>
      <c r="C62" s="2864"/>
      <c r="D62" s="1356" t="s">
        <v>1299</v>
      </c>
      <c r="E62" s="1356" t="s">
        <v>1325</v>
      </c>
      <c r="F62" s="1356" t="s">
        <v>608</v>
      </c>
      <c r="G62" s="2864" t="s">
        <v>1261</v>
      </c>
      <c r="H62" s="2864"/>
      <c r="I62" s="2864"/>
      <c r="J62" s="2864"/>
      <c r="K62" s="2864"/>
      <c r="L62" s="2865"/>
      <c r="M62" s="174"/>
    </row>
    <row r="63" spans="1:13" x14ac:dyDescent="0.25">
      <c r="A63" s="1541"/>
      <c r="B63" s="2858"/>
      <c r="C63" s="2858"/>
      <c r="D63" s="1542"/>
      <c r="E63" s="1539"/>
      <c r="F63" s="1540"/>
      <c r="G63" s="2854"/>
      <c r="H63" s="2854"/>
      <c r="I63" s="2854"/>
      <c r="J63" s="2854"/>
      <c r="K63" s="2854"/>
      <c r="L63" s="2855"/>
      <c r="M63" s="174"/>
    </row>
    <row r="64" spans="1:13" x14ac:dyDescent="0.25">
      <c r="A64" s="1541"/>
      <c r="B64" s="2858"/>
      <c r="C64" s="2858"/>
      <c r="D64" s="1542"/>
      <c r="E64" s="1539"/>
      <c r="F64" s="1540"/>
      <c r="G64" s="2854"/>
      <c r="H64" s="2854"/>
      <c r="I64" s="2854"/>
      <c r="J64" s="2854"/>
      <c r="K64" s="2854"/>
      <c r="L64" s="2855"/>
      <c r="M64" s="174"/>
    </row>
    <row r="65" spans="1:13" x14ac:dyDescent="0.25">
      <c r="A65" s="1541"/>
      <c r="B65" s="2858"/>
      <c r="C65" s="2858"/>
      <c r="D65" s="1542"/>
      <c r="E65" s="1539"/>
      <c r="F65" s="1540"/>
      <c r="G65" s="2854"/>
      <c r="H65" s="2854"/>
      <c r="I65" s="2854"/>
      <c r="J65" s="2854"/>
      <c r="K65" s="2854"/>
      <c r="L65" s="2855"/>
      <c r="M65" s="174"/>
    </row>
    <row r="66" spans="1:13" x14ac:dyDescent="0.25">
      <c r="A66" s="1541"/>
      <c r="B66" s="2858"/>
      <c r="C66" s="2858"/>
      <c r="D66" s="1542"/>
      <c r="E66" s="1539"/>
      <c r="F66" s="1540"/>
      <c r="G66" s="2854"/>
      <c r="H66" s="2854"/>
      <c r="I66" s="2854"/>
      <c r="J66" s="2854"/>
      <c r="K66" s="2854"/>
      <c r="L66" s="2855"/>
      <c r="M66" s="174"/>
    </row>
    <row r="67" spans="1:13" x14ac:dyDescent="0.25">
      <c r="A67" s="1541"/>
      <c r="B67" s="2858"/>
      <c r="C67" s="2858"/>
      <c r="D67" s="1542"/>
      <c r="E67" s="1539"/>
      <c r="F67" s="1540"/>
      <c r="G67" s="2854"/>
      <c r="H67" s="2854"/>
      <c r="I67" s="2854"/>
      <c r="J67" s="2854"/>
      <c r="K67" s="2854"/>
      <c r="L67" s="2855"/>
      <c r="M67" s="174"/>
    </row>
    <row r="68" spans="1:13" x14ac:dyDescent="0.25">
      <c r="A68" s="1541"/>
      <c r="B68" s="2858"/>
      <c r="C68" s="2858"/>
      <c r="D68" s="1542"/>
      <c r="E68" s="1539"/>
      <c r="F68" s="1540"/>
      <c r="G68" s="2854"/>
      <c r="H68" s="2854"/>
      <c r="I68" s="2854"/>
      <c r="J68" s="2854"/>
      <c r="K68" s="2854"/>
      <c r="L68" s="2855"/>
      <c r="M68" s="174"/>
    </row>
    <row r="69" spans="1:13" ht="15.75" thickBot="1" x14ac:dyDescent="0.3">
      <c r="A69" s="2873" t="s">
        <v>1326</v>
      </c>
      <c r="B69" s="2874"/>
      <c r="C69" s="2874"/>
      <c r="D69" s="2874"/>
      <c r="E69" s="2875"/>
      <c r="F69" s="454">
        <f>SUM(F63:F68)</f>
        <v>0</v>
      </c>
      <c r="G69" s="2861"/>
      <c r="H69" s="2862"/>
      <c r="I69" s="2862"/>
      <c r="J69" s="2862"/>
      <c r="K69" s="2862"/>
      <c r="L69" s="2863"/>
      <c r="M69" s="174"/>
    </row>
    <row r="70" spans="1:13" x14ac:dyDescent="0.25">
      <c r="A70" s="170" t="s">
        <v>1327</v>
      </c>
      <c r="B70" s="170"/>
      <c r="C70" s="170"/>
      <c r="D70" s="170"/>
      <c r="E70" s="170"/>
      <c r="F70" s="1052">
        <f>_xlfn.XLOOKUP(F61,'Saldobalanse m arb-status'!A:A,'Saldobalanse m arb-status'!C:C,"Ikke funnet",0)</f>
        <v>0</v>
      </c>
      <c r="G70" s="184"/>
      <c r="H70" s="184"/>
      <c r="I70" s="184"/>
      <c r="J70" s="184"/>
      <c r="K70" s="184"/>
      <c r="L70" s="184"/>
      <c r="M70" s="174"/>
    </row>
    <row r="71" spans="1:13" x14ac:dyDescent="0.25">
      <c r="A71" s="170" t="s">
        <v>1260</v>
      </c>
      <c r="B71" s="170"/>
      <c r="C71" s="170"/>
      <c r="D71" s="170"/>
      <c r="E71" s="170"/>
      <c r="F71" s="1052">
        <f>F69-F70</f>
        <v>0</v>
      </c>
      <c r="G71" s="184"/>
      <c r="H71" s="184"/>
      <c r="I71" s="184"/>
      <c r="J71" s="184"/>
      <c r="K71" s="184"/>
      <c r="L71" s="184"/>
      <c r="M71" s="174"/>
    </row>
    <row r="72" spans="1:13" x14ac:dyDescent="0.25">
      <c r="A72" s="174"/>
      <c r="B72" s="174"/>
      <c r="C72" s="174"/>
      <c r="D72" s="174"/>
      <c r="E72" s="174"/>
      <c r="F72" s="174"/>
      <c r="G72" s="174"/>
      <c r="H72" s="174"/>
      <c r="I72" s="174"/>
      <c r="J72" s="174"/>
      <c r="K72" s="174"/>
      <c r="L72" s="174"/>
      <c r="M72" s="174"/>
    </row>
    <row r="73" spans="1:13" x14ac:dyDescent="0.25">
      <c r="A73" s="3048" t="s">
        <v>1406</v>
      </c>
      <c r="B73" s="3048"/>
      <c r="C73" s="3048"/>
      <c r="D73" s="3048"/>
      <c r="E73" s="3048"/>
      <c r="F73" s="3048"/>
      <c r="G73" s="3048"/>
      <c r="H73" s="3048"/>
      <c r="I73" s="3048"/>
      <c r="J73" s="3048"/>
      <c r="K73" s="3048"/>
      <c r="L73" s="3048"/>
      <c r="M73" s="174"/>
    </row>
    <row r="74" spans="1:13" x14ac:dyDescent="0.25">
      <c r="A74" s="3049" t="s">
        <v>1407</v>
      </c>
      <c r="B74" s="3049"/>
      <c r="C74" s="3049"/>
      <c r="D74" s="3049"/>
      <c r="E74" s="3049"/>
      <c r="F74" s="3049"/>
      <c r="G74" s="3049"/>
      <c r="H74" s="3049"/>
      <c r="I74" s="3049"/>
      <c r="J74" s="3049"/>
      <c r="K74" s="3049"/>
      <c r="L74" s="3049"/>
    </row>
    <row r="75" spans="1:13" ht="15" customHeight="1" x14ac:dyDescent="0.25">
      <c r="A75" s="1190" t="s">
        <v>1408</v>
      </c>
      <c r="B75" s="1190"/>
      <c r="C75" s="1190"/>
      <c r="D75" s="1190"/>
      <c r="E75" s="1190"/>
      <c r="F75" s="1190"/>
      <c r="G75" s="1190"/>
      <c r="H75" s="1190"/>
      <c r="I75" s="1190"/>
      <c r="J75" s="1190"/>
      <c r="K75" s="1190"/>
      <c r="L75" s="1190"/>
    </row>
    <row r="76" spans="1:13" x14ac:dyDescent="0.25">
      <c r="A76" s="174"/>
      <c r="B76" s="174"/>
      <c r="C76" s="174"/>
      <c r="D76" s="174"/>
      <c r="E76" s="174"/>
      <c r="F76" s="174"/>
      <c r="G76" s="174"/>
      <c r="H76" s="174"/>
      <c r="I76" s="174"/>
      <c r="J76" s="174"/>
      <c r="K76" s="174"/>
      <c r="L76" s="174"/>
    </row>
    <row r="78" spans="1:13" x14ac:dyDescent="0.25">
      <c r="A78" s="174"/>
      <c r="B78" s="174"/>
      <c r="C78" s="174"/>
      <c r="D78" s="174"/>
      <c r="E78" s="174"/>
      <c r="F78" s="174"/>
      <c r="G78" s="174"/>
      <c r="H78" s="174"/>
      <c r="I78" s="174"/>
    </row>
    <row r="79" spans="1:13" ht="15" customHeight="1" x14ac:dyDescent="0.25"/>
  </sheetData>
  <mergeCells count="71">
    <mergeCell ref="U9:W9"/>
    <mergeCell ref="U10:W10"/>
    <mergeCell ref="U6:W6"/>
    <mergeCell ref="U7:W7"/>
    <mergeCell ref="U4:W4"/>
    <mergeCell ref="U5:W5"/>
    <mergeCell ref="U8:W8"/>
    <mergeCell ref="B4:N4"/>
    <mergeCell ref="B5:L5"/>
    <mergeCell ref="A57:E57"/>
    <mergeCell ref="G57:L57"/>
    <mergeCell ref="B54:C54"/>
    <mergeCell ref="G54:L54"/>
    <mergeCell ref="B55:C55"/>
    <mergeCell ref="G55:L55"/>
    <mergeCell ref="M11:P15"/>
    <mergeCell ref="A10:K10"/>
    <mergeCell ref="A11:K15"/>
    <mergeCell ref="B50:C50"/>
    <mergeCell ref="G50:L50"/>
    <mergeCell ref="B47:P47"/>
    <mergeCell ref="A25:P25"/>
    <mergeCell ref="M10:P10"/>
    <mergeCell ref="A73:L73"/>
    <mergeCell ref="A74:L74"/>
    <mergeCell ref="A69:E69"/>
    <mergeCell ref="G69:L69"/>
    <mergeCell ref="B68:C68"/>
    <mergeCell ref="G68:L68"/>
    <mergeCell ref="R28:AE28"/>
    <mergeCell ref="B46:P46"/>
    <mergeCell ref="C33:D33"/>
    <mergeCell ref="C31:D31"/>
    <mergeCell ref="C32:D32"/>
    <mergeCell ref="B36:P36"/>
    <mergeCell ref="B37:P37"/>
    <mergeCell ref="B38:P38"/>
    <mergeCell ref="B39:P39"/>
    <mergeCell ref="B40:P40"/>
    <mergeCell ref="B41:P41"/>
    <mergeCell ref="B42:P42"/>
    <mergeCell ref="B43:P43"/>
    <mergeCell ref="B44:P44"/>
    <mergeCell ref="B45:P45"/>
    <mergeCell ref="A30:D30"/>
    <mergeCell ref="A29:D29"/>
    <mergeCell ref="B66:C66"/>
    <mergeCell ref="G66:L66"/>
    <mergeCell ref="B67:C67"/>
    <mergeCell ref="G67:L67"/>
    <mergeCell ref="G63:L63"/>
    <mergeCell ref="B64:C64"/>
    <mergeCell ref="G64:L64"/>
    <mergeCell ref="B65:C65"/>
    <mergeCell ref="G65:L65"/>
    <mergeCell ref="A7:P7"/>
    <mergeCell ref="B62:C62"/>
    <mergeCell ref="G62:L62"/>
    <mergeCell ref="B63:C63"/>
    <mergeCell ref="B2:P2"/>
    <mergeCell ref="B3:P3"/>
    <mergeCell ref="A31:B33"/>
    <mergeCell ref="B56:C56"/>
    <mergeCell ref="G56:L56"/>
    <mergeCell ref="B51:C51"/>
    <mergeCell ref="G51:L51"/>
    <mergeCell ref="B52:C52"/>
    <mergeCell ref="G52:L52"/>
    <mergeCell ref="B53:C53"/>
    <mergeCell ref="G53:L53"/>
    <mergeCell ref="A27:D28"/>
  </mergeCells>
  <conditionalFormatting sqref="E33:P33">
    <cfRule type="expression" dxfId="225" priority="10">
      <formula>E33="Alt OK"</formula>
    </cfRule>
    <cfRule type="expression" dxfId="224" priority="11">
      <formula>E33="DFØ følger opp"</formula>
    </cfRule>
    <cfRule type="expression" dxfId="223" priority="12">
      <formula>E33="Kunde følger opp"</formula>
    </cfRule>
  </conditionalFormatting>
  <hyperlinks>
    <hyperlink ref="A2" location="Avstemmingsoversikt!A1" display="Til avviksoversikt" xr:uid="{00000000-0004-0000-0A00-000000000000}"/>
  </hyperlinks>
  <pageMargins left="0.7" right="0.7" top="0.75" bottom="0.75" header="0.3" footer="0.3"/>
  <pageSetup paperSize="9" scale="62" orientation="landscape" r:id="rId1"/>
  <ignoredErrors>
    <ignoredError sqref="B4"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Avstemmingskoder" xr:uid="{00000000-0002-0000-0A00-000000000000}">
          <x14:formula1>
            <xm:f>Avstemmingskoder!$A$3:$A$5</xm:f>
          </x14:formula1>
          <xm:sqref>E33:P33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8"/>
  <dimension ref="A1:AC156"/>
  <sheetViews>
    <sheetView showGridLines="0" zoomScaleNormal="100" workbookViewId="0"/>
  </sheetViews>
  <sheetFormatPr baseColWidth="10" defaultColWidth="11.42578125" defaultRowHeight="15" x14ac:dyDescent="0.25"/>
  <cols>
    <col min="1" max="1" width="13.42578125" style="169" customWidth="1"/>
    <col min="2" max="2" width="16.7109375" style="169" customWidth="1"/>
    <col min="3" max="3" width="22.85546875" style="169" customWidth="1"/>
    <col min="4" max="4" width="16.7109375" style="169" customWidth="1"/>
    <col min="5" max="5" width="8.5703125" style="169" customWidth="1"/>
    <col min="6" max="6" width="7.7109375" style="169" bestFit="1" customWidth="1"/>
    <col min="7" max="7" width="11.42578125" style="169"/>
    <col min="8" max="8" width="11.7109375" style="169" customWidth="1"/>
    <col min="9" max="9" width="11.42578125" style="169"/>
    <col min="10" max="21" width="13.42578125" style="169" customWidth="1"/>
    <col min="22" max="22" width="12.140625" style="169" customWidth="1"/>
    <col min="23" max="16384" width="11.42578125" style="169"/>
  </cols>
  <sheetData>
    <row r="1" spans="1:29" ht="19.5" thickBot="1" x14ac:dyDescent="0.35">
      <c r="A1" s="181" t="s">
        <v>1409</v>
      </c>
      <c r="B1" s="183"/>
      <c r="C1" s="182"/>
      <c r="D1" s="182"/>
      <c r="E1" s="182"/>
      <c r="F1" s="182"/>
      <c r="G1" s="182"/>
      <c r="H1" s="182"/>
      <c r="I1" s="182"/>
      <c r="J1" s="182"/>
      <c r="K1" s="182"/>
      <c r="L1" s="182"/>
      <c r="M1" s="182"/>
      <c r="N1" s="182"/>
      <c r="O1" s="182"/>
      <c r="P1" s="182"/>
      <c r="Q1" s="182"/>
      <c r="R1" s="182"/>
      <c r="S1" s="182"/>
      <c r="T1" s="183"/>
      <c r="U1" s="183"/>
      <c r="AB1" s="359"/>
      <c r="AC1" s="359"/>
    </row>
    <row r="2" spans="1:29" ht="18.75" x14ac:dyDescent="0.3">
      <c r="A2" s="973" t="s">
        <v>1244</v>
      </c>
      <c r="B2" s="2898" t="s">
        <v>540</v>
      </c>
      <c r="C2" s="2899"/>
      <c r="D2" s="2899"/>
      <c r="E2" s="2899"/>
      <c r="F2" s="2899"/>
      <c r="G2" s="2899"/>
      <c r="H2" s="2899"/>
      <c r="I2" s="2899"/>
      <c r="J2" s="2899"/>
      <c r="K2" s="2899"/>
      <c r="L2" s="2899"/>
      <c r="M2" s="2899"/>
      <c r="N2" s="2899"/>
      <c r="O2" s="2899"/>
      <c r="P2" s="2899"/>
      <c r="Q2" s="2899"/>
      <c r="R2" s="2899"/>
      <c r="S2" s="2899"/>
      <c r="T2" s="2899"/>
      <c r="U2" s="2900"/>
    </row>
    <row r="3" spans="1:29" ht="15.75" thickBot="1" x14ac:dyDescent="0.3">
      <c r="A3" s="974" t="s">
        <v>1245</v>
      </c>
      <c r="B3" s="2901" t="s">
        <v>1246</v>
      </c>
      <c r="C3" s="2752"/>
      <c r="D3" s="2752"/>
      <c r="E3" s="2752"/>
      <c r="F3" s="2752"/>
      <c r="G3" s="2752"/>
      <c r="H3" s="2752"/>
      <c r="I3" s="2752"/>
      <c r="J3" s="2752"/>
      <c r="K3" s="2752"/>
      <c r="L3" s="2752"/>
      <c r="M3" s="2752"/>
      <c r="N3" s="2752"/>
      <c r="O3" s="2752"/>
      <c r="P3" s="2752"/>
      <c r="Q3" s="2752"/>
      <c r="R3" s="2752"/>
      <c r="S3" s="2752"/>
      <c r="T3" s="2752"/>
      <c r="U3" s="2753"/>
    </row>
    <row r="4" spans="1:29" x14ac:dyDescent="0.25">
      <c r="A4" s="986" t="s">
        <v>1247</v>
      </c>
      <c r="B4" s="3074" t="str">
        <f>Avstemmingsoversikt!A5</f>
        <v>XX - MAL - XXX/XXXX</v>
      </c>
      <c r="C4" s="3075"/>
      <c r="D4" s="3075"/>
      <c r="E4" s="3075"/>
      <c r="F4" s="3075"/>
      <c r="G4" s="3075"/>
      <c r="H4" s="3075"/>
      <c r="I4" s="3075"/>
      <c r="J4" s="3075"/>
      <c r="K4" s="3075"/>
      <c r="L4" s="3075"/>
      <c r="M4" s="3075"/>
      <c r="N4" s="3075"/>
      <c r="O4" s="3075"/>
      <c r="P4" s="3075"/>
      <c r="Q4" s="3075"/>
      <c r="R4" s="3075"/>
      <c r="S4" s="3075"/>
      <c r="T4" s="998" t="s">
        <v>481</v>
      </c>
      <c r="U4" s="1004">
        <f>IF(Avstemmingsoversikt!P3= " "," ",Avstemmingsoversikt!P3)</f>
        <v>2024</v>
      </c>
    </row>
    <row r="5" spans="1:29" ht="15.75" thickBot="1" x14ac:dyDescent="0.3">
      <c r="A5" s="987" t="s">
        <v>1271</v>
      </c>
      <c r="B5" s="3076"/>
      <c r="C5" s="3077"/>
      <c r="D5" s="3077"/>
      <c r="E5" s="3077"/>
      <c r="F5" s="3077"/>
      <c r="G5" s="3077"/>
      <c r="H5" s="3077"/>
      <c r="I5" s="3077"/>
      <c r="J5" s="3077"/>
      <c r="K5" s="3077"/>
      <c r="L5" s="3077"/>
      <c r="M5" s="3077"/>
      <c r="N5" s="3077"/>
      <c r="O5" s="3077"/>
      <c r="P5" s="3077"/>
      <c r="Q5" s="3077"/>
      <c r="R5" s="1000" t="s">
        <v>1249</v>
      </c>
      <c r="S5" s="1005"/>
      <c r="T5" s="1000" t="s">
        <v>1250</v>
      </c>
      <c r="U5" s="1044" t="str">
        <f>IF(Avstemmingsoversikt!P5= " "," ",Avstemmingsoversikt!P4)</f>
        <v>xx/2024</v>
      </c>
    </row>
    <row r="6" spans="1:29" x14ac:dyDescent="0.25">
      <c r="A6" s="85"/>
      <c r="B6" s="80"/>
      <c r="C6" s="80"/>
      <c r="D6" s="80"/>
      <c r="E6" s="80"/>
      <c r="F6" s="80"/>
      <c r="G6" s="80"/>
      <c r="H6" s="80"/>
      <c r="I6" s="80"/>
      <c r="J6" s="80"/>
      <c r="K6" s="80"/>
      <c r="L6" s="80"/>
      <c r="M6" s="80"/>
      <c r="N6" s="80"/>
      <c r="O6" s="80"/>
      <c r="P6" s="80"/>
      <c r="Q6" s="80"/>
      <c r="R6" s="85"/>
      <c r="S6" s="96"/>
      <c r="T6" s="85"/>
      <c r="U6" s="90"/>
    </row>
    <row r="7" spans="1:29" ht="73.5" customHeight="1" x14ac:dyDescent="0.25">
      <c r="A7" s="3133" t="s">
        <v>1410</v>
      </c>
      <c r="B7" s="3133"/>
      <c r="C7" s="3133"/>
      <c r="D7" s="3133"/>
      <c r="E7" s="3133"/>
      <c r="F7" s="3133"/>
      <c r="G7" s="3133"/>
      <c r="H7" s="3133"/>
      <c r="I7" s="3133"/>
      <c r="J7" s="3133"/>
      <c r="K7" s="3133"/>
      <c r="L7" s="3133"/>
      <c r="M7" s="3133"/>
      <c r="N7" s="3133"/>
      <c r="O7" s="3133"/>
      <c r="P7" s="3133"/>
      <c r="Q7" s="3133"/>
      <c r="R7" s="3133"/>
      <c r="S7" s="3133"/>
      <c r="T7" s="3133"/>
      <c r="U7" s="3133"/>
    </row>
    <row r="8" spans="1:29" x14ac:dyDescent="0.25">
      <c r="A8" s="85"/>
      <c r="B8" s="80"/>
      <c r="C8" s="80"/>
      <c r="D8" s="80"/>
      <c r="E8" s="80"/>
      <c r="F8" s="80"/>
      <c r="G8" s="80"/>
      <c r="H8" s="80"/>
      <c r="I8" s="80"/>
      <c r="J8" s="80"/>
      <c r="K8" s="80"/>
      <c r="L8" s="80"/>
      <c r="M8" s="80"/>
      <c r="N8" s="80"/>
      <c r="O8" s="80"/>
      <c r="P8" s="80"/>
      <c r="Q8" s="80"/>
      <c r="R8" s="85"/>
      <c r="S8" s="96"/>
      <c r="T8" s="85"/>
      <c r="U8" s="90"/>
    </row>
    <row r="9" spans="1:29" ht="20.25" customHeight="1" thickBot="1" x14ac:dyDescent="0.3"/>
    <row r="10" spans="1:29" ht="19.5" thickBot="1" x14ac:dyDescent="0.3">
      <c r="A10" s="854" t="s">
        <v>1252</v>
      </c>
      <c r="B10" s="855"/>
      <c r="C10" s="855"/>
      <c r="D10" s="855"/>
      <c r="E10" s="855"/>
      <c r="F10" s="855"/>
      <c r="G10" s="855"/>
      <c r="H10" s="855"/>
      <c r="I10" s="855"/>
      <c r="J10" s="855"/>
      <c r="K10" s="855"/>
      <c r="L10" s="855"/>
      <c r="M10" s="855"/>
      <c r="N10" s="855"/>
      <c r="O10" s="855"/>
      <c r="P10" s="856"/>
      <c r="R10" s="851" t="s">
        <v>1253</v>
      </c>
      <c r="S10" s="852"/>
      <c r="T10" s="852"/>
      <c r="U10" s="853"/>
    </row>
    <row r="11" spans="1:29" x14ac:dyDescent="0.25">
      <c r="A11" s="3078"/>
      <c r="B11" s="3079"/>
      <c r="C11" s="3079"/>
      <c r="D11" s="3079"/>
      <c r="E11" s="3079"/>
      <c r="F11" s="3079"/>
      <c r="G11" s="3079"/>
      <c r="H11" s="3079"/>
      <c r="I11" s="3079"/>
      <c r="J11" s="3079"/>
      <c r="K11" s="3079"/>
      <c r="L11" s="3079"/>
      <c r="M11" s="3079"/>
      <c r="N11" s="3079"/>
      <c r="O11" s="3079"/>
      <c r="P11" s="3080"/>
      <c r="R11" s="2888"/>
      <c r="S11" s="2683"/>
      <c r="T11" s="2683"/>
      <c r="U11" s="2889"/>
    </row>
    <row r="12" spans="1:29" x14ac:dyDescent="0.25">
      <c r="A12" s="3081"/>
      <c r="B12" s="3082"/>
      <c r="C12" s="3082"/>
      <c r="D12" s="3082"/>
      <c r="E12" s="3082"/>
      <c r="F12" s="3082"/>
      <c r="G12" s="3082"/>
      <c r="H12" s="3082"/>
      <c r="I12" s="3082"/>
      <c r="J12" s="3082"/>
      <c r="K12" s="3082"/>
      <c r="L12" s="3082"/>
      <c r="M12" s="3082"/>
      <c r="N12" s="3082"/>
      <c r="O12" s="3082"/>
      <c r="P12" s="3083"/>
      <c r="R12" s="2890"/>
      <c r="S12" s="2686"/>
      <c r="T12" s="2686"/>
      <c r="U12" s="2891"/>
    </row>
    <row r="13" spans="1:29" x14ac:dyDescent="0.25">
      <c r="A13" s="3081"/>
      <c r="B13" s="3082"/>
      <c r="C13" s="3082"/>
      <c r="D13" s="3082"/>
      <c r="E13" s="3082"/>
      <c r="F13" s="3082"/>
      <c r="G13" s="3082"/>
      <c r="H13" s="3082"/>
      <c r="I13" s="3082"/>
      <c r="J13" s="3082"/>
      <c r="K13" s="3082"/>
      <c r="L13" s="3082"/>
      <c r="M13" s="3082"/>
      <c r="N13" s="3082"/>
      <c r="O13" s="3082"/>
      <c r="P13" s="3083"/>
      <c r="R13" s="2890"/>
      <c r="S13" s="2686"/>
      <c r="T13" s="2686"/>
      <c r="U13" s="2891"/>
    </row>
    <row r="14" spans="1:29" x14ac:dyDescent="0.25">
      <c r="A14" s="3081"/>
      <c r="B14" s="3082"/>
      <c r="C14" s="3082"/>
      <c r="D14" s="3082"/>
      <c r="E14" s="3082"/>
      <c r="F14" s="3082"/>
      <c r="G14" s="3082"/>
      <c r="H14" s="3082"/>
      <c r="I14" s="3082"/>
      <c r="J14" s="3082"/>
      <c r="K14" s="3082"/>
      <c r="L14" s="3082"/>
      <c r="M14" s="3082"/>
      <c r="N14" s="3082"/>
      <c r="O14" s="3082"/>
      <c r="P14" s="3083"/>
      <c r="R14" s="2890"/>
      <c r="S14" s="2686"/>
      <c r="T14" s="2686"/>
      <c r="U14" s="2891"/>
    </row>
    <row r="15" spans="1:29" ht="15.75" thickBot="1" x14ac:dyDescent="0.3">
      <c r="A15" s="3084"/>
      <c r="B15" s="3085"/>
      <c r="C15" s="3085"/>
      <c r="D15" s="3085"/>
      <c r="E15" s="3085"/>
      <c r="F15" s="3085"/>
      <c r="G15" s="3085"/>
      <c r="H15" s="3085"/>
      <c r="I15" s="3085"/>
      <c r="J15" s="3085"/>
      <c r="K15" s="3085"/>
      <c r="L15" s="3085"/>
      <c r="M15" s="3085"/>
      <c r="N15" s="3085"/>
      <c r="O15" s="3085"/>
      <c r="P15" s="3086"/>
      <c r="R15" s="2892"/>
      <c r="S15" s="2893"/>
      <c r="T15" s="2893"/>
      <c r="U15" s="2894"/>
    </row>
    <row r="16" spans="1:29" x14ac:dyDescent="0.25">
      <c r="A16" s="430"/>
      <c r="B16" s="430"/>
      <c r="C16" s="430"/>
      <c r="D16" s="430"/>
      <c r="E16" s="430"/>
      <c r="F16" s="430"/>
      <c r="G16" s="430"/>
      <c r="H16" s="430"/>
      <c r="I16" s="430"/>
      <c r="J16" s="430"/>
      <c r="K16" s="430"/>
      <c r="L16" s="430"/>
      <c r="M16" s="430"/>
      <c r="N16" s="430"/>
      <c r="O16" s="430"/>
      <c r="P16" s="430"/>
      <c r="Q16" s="3"/>
      <c r="R16" s="88"/>
      <c r="S16" s="88"/>
      <c r="T16" s="88"/>
      <c r="U16" s="88"/>
    </row>
    <row r="17" spans="1:22" x14ac:dyDescent="0.25">
      <c r="A17" s="30" t="s">
        <v>1342</v>
      </c>
      <c r="C17" s="17"/>
      <c r="D17" s="17"/>
      <c r="E17" s="17"/>
      <c r="G17" s="2" t="s">
        <v>1255</v>
      </c>
      <c r="H17" s="430"/>
      <c r="I17" s="430"/>
      <c r="J17" s="430"/>
      <c r="K17" s="430"/>
      <c r="L17" s="430"/>
      <c r="M17" s="430"/>
      <c r="N17" s="430"/>
      <c r="O17" s="430"/>
      <c r="P17" s="430"/>
      <c r="Q17" s="3"/>
      <c r="R17" s="88"/>
      <c r="S17" s="88"/>
      <c r="T17" s="88"/>
      <c r="U17" s="88"/>
    </row>
    <row r="18" spans="1:22" x14ac:dyDescent="0.25">
      <c r="A18" s="174" t="s">
        <v>1411</v>
      </c>
      <c r="C18" s="430"/>
      <c r="D18" s="430"/>
      <c r="E18" s="430"/>
      <c r="G18" s="430" t="s">
        <v>1412</v>
      </c>
      <c r="H18" s="430"/>
      <c r="I18" s="430"/>
      <c r="J18" s="430"/>
      <c r="K18" s="430"/>
      <c r="L18" s="430"/>
      <c r="M18" s="430"/>
      <c r="N18" s="430"/>
      <c r="O18" s="430"/>
      <c r="P18" s="430"/>
      <c r="Q18" s="3"/>
      <c r="R18" s="88"/>
      <c r="S18" s="88"/>
      <c r="T18" s="88"/>
      <c r="U18" s="88"/>
    </row>
    <row r="19" spans="1:22" x14ac:dyDescent="0.25">
      <c r="A19" s="174" t="s">
        <v>1413</v>
      </c>
      <c r="B19" s="174"/>
      <c r="C19" s="430"/>
      <c r="D19" s="430"/>
      <c r="E19" s="430"/>
      <c r="F19" s="430"/>
      <c r="G19" s="430"/>
      <c r="H19" s="430"/>
      <c r="I19" s="430"/>
      <c r="J19" s="430"/>
      <c r="K19" s="430"/>
      <c r="L19" s="430"/>
      <c r="M19" s="430"/>
      <c r="N19" s="430"/>
      <c r="O19" s="430"/>
      <c r="P19" s="430"/>
      <c r="Q19" s="3"/>
      <c r="R19" s="88"/>
      <c r="S19" s="88"/>
      <c r="T19" s="88"/>
      <c r="U19" s="88"/>
    </row>
    <row r="20" spans="1:22" x14ac:dyDescent="0.25">
      <c r="A20" s="430"/>
      <c r="B20" s="174"/>
      <c r="C20" s="430"/>
      <c r="D20" s="430"/>
      <c r="E20" s="430"/>
      <c r="F20" s="430"/>
      <c r="G20" s="430"/>
      <c r="H20" s="430"/>
      <c r="I20" s="430"/>
      <c r="J20" s="430"/>
      <c r="K20" s="430"/>
      <c r="L20" s="430"/>
      <c r="M20" s="430"/>
      <c r="N20" s="430"/>
      <c r="O20" s="430"/>
      <c r="P20" s="430"/>
      <c r="Q20" s="3"/>
      <c r="R20" s="88"/>
      <c r="S20" s="88"/>
      <c r="T20" s="88"/>
      <c r="U20" s="88"/>
    </row>
    <row r="21" spans="1:22" ht="15.75" thickBot="1" x14ac:dyDescent="0.3">
      <c r="A21" s="430"/>
      <c r="B21" s="430"/>
      <c r="C21" s="430"/>
      <c r="D21" s="430"/>
      <c r="E21" s="430"/>
      <c r="F21" s="430"/>
      <c r="G21" s="430"/>
      <c r="H21" s="430"/>
      <c r="I21" s="430"/>
      <c r="J21" s="430"/>
      <c r="K21" s="430"/>
      <c r="L21" s="430"/>
      <c r="M21" s="430"/>
      <c r="N21" s="430"/>
      <c r="O21" s="430"/>
      <c r="P21" s="430"/>
      <c r="Q21" s="3"/>
      <c r="R21" s="88"/>
      <c r="S21" s="88"/>
      <c r="T21" s="88"/>
      <c r="U21" s="88"/>
    </row>
    <row r="22" spans="1:22" x14ac:dyDescent="0.25">
      <c r="A22" s="3087" t="s">
        <v>1414</v>
      </c>
      <c r="B22" s="3088"/>
      <c r="C22" s="3088" t="s">
        <v>1415</v>
      </c>
      <c r="D22" s="3088"/>
      <c r="E22" s="3088" t="s">
        <v>1259</v>
      </c>
      <c r="F22" s="3089"/>
      <c r="G22" s="3088"/>
      <c r="H22" s="3088"/>
      <c r="I22" s="625" t="str">
        <f>CONCATENATE($U$4,"00")</f>
        <v>202400</v>
      </c>
      <c r="J22" s="625" t="str">
        <f>CONCATENATE($U$4,"01")</f>
        <v>202401</v>
      </c>
      <c r="K22" s="625" t="str">
        <f>CONCATENATE($U$4,"02")</f>
        <v>202402</v>
      </c>
      <c r="L22" s="625" t="str">
        <f>CONCATENATE($U$4,"03")</f>
        <v>202403</v>
      </c>
      <c r="M22" s="625" t="str">
        <f>CONCATENATE($U$4,"04")</f>
        <v>202404</v>
      </c>
      <c r="N22" s="625" t="str">
        <f>CONCATENATE($U$4,"05")</f>
        <v>202405</v>
      </c>
      <c r="O22" s="625" t="str">
        <f>CONCATENATE($U$4,"06")</f>
        <v>202406</v>
      </c>
      <c r="P22" s="625" t="str">
        <f>CONCATENATE($U$4,"07")</f>
        <v>202407</v>
      </c>
      <c r="Q22" s="625" t="str">
        <f>CONCATENATE($U$4,"08")</f>
        <v>202408</v>
      </c>
      <c r="R22" s="625" t="str">
        <f>CONCATENATE($U$4,"09")</f>
        <v>202409</v>
      </c>
      <c r="S22" s="625" t="str">
        <f>CONCATENATE($U$4,"10")</f>
        <v>202410</v>
      </c>
      <c r="T22" s="625" t="str">
        <f>CONCATENATE($U$4,"11")</f>
        <v>202411</v>
      </c>
      <c r="U22" s="626" t="str">
        <f>CONCATENATE($U$4,"12")</f>
        <v>202412</v>
      </c>
    </row>
    <row r="23" spans="1:22" ht="21" customHeight="1" x14ac:dyDescent="0.3">
      <c r="A23" s="3090" t="s">
        <v>1416</v>
      </c>
      <c r="B23" s="3091"/>
      <c r="C23" s="3091"/>
      <c r="D23" s="3091"/>
      <c r="E23" s="3091"/>
      <c r="F23" s="3091"/>
      <c r="G23" s="3091"/>
      <c r="H23" s="3091"/>
      <c r="I23" s="3091"/>
      <c r="J23" s="3091"/>
      <c r="K23" s="3091"/>
      <c r="L23" s="3091"/>
      <c r="M23" s="3091"/>
      <c r="N23" s="3091"/>
      <c r="O23" s="3091"/>
      <c r="P23" s="3091"/>
      <c r="Q23" s="3091"/>
      <c r="R23" s="3091"/>
      <c r="S23" s="3091"/>
      <c r="T23" s="3091"/>
      <c r="U23" s="3092"/>
    </row>
    <row r="24" spans="1:22" s="184" customFormat="1" ht="60.75" customHeight="1" x14ac:dyDescent="0.25">
      <c r="A24" s="3071" t="s">
        <v>1417</v>
      </c>
      <c r="B24" s="3060"/>
      <c r="C24" s="3060" t="s">
        <v>1418</v>
      </c>
      <c r="D24" s="3060"/>
      <c r="E24" s="3093" t="s">
        <v>1419</v>
      </c>
      <c r="F24" s="3073"/>
      <c r="G24" s="3059" t="s">
        <v>1420</v>
      </c>
      <c r="H24" s="3059"/>
      <c r="I24" s="1586"/>
      <c r="J24" s="1587"/>
      <c r="K24" s="1587"/>
      <c r="L24" s="1587"/>
      <c r="M24" s="1587"/>
      <c r="N24" s="1587"/>
      <c r="O24" s="1587"/>
      <c r="P24" s="1587"/>
      <c r="Q24" s="1587"/>
      <c r="R24" s="1587"/>
      <c r="S24" s="1587"/>
      <c r="T24" s="1587"/>
      <c r="U24" s="1588"/>
    </row>
    <row r="25" spans="1:22" ht="35.25" customHeight="1" x14ac:dyDescent="0.25">
      <c r="A25" s="3071" t="s">
        <v>1421</v>
      </c>
      <c r="B25" s="3060"/>
      <c r="C25" s="3060" t="s">
        <v>1422</v>
      </c>
      <c r="D25" s="3060"/>
      <c r="E25" s="3072"/>
      <c r="F25" s="3073"/>
      <c r="G25" s="3059" t="s">
        <v>1420</v>
      </c>
      <c r="H25" s="3059"/>
      <c r="I25" s="1586"/>
      <c r="J25" s="1586"/>
      <c r="K25" s="1587"/>
      <c r="L25" s="1587"/>
      <c r="M25" s="1587"/>
      <c r="N25" s="1587"/>
      <c r="O25" s="1587"/>
      <c r="P25" s="1587"/>
      <c r="Q25" s="1587"/>
      <c r="R25" s="1587"/>
      <c r="S25" s="1587"/>
      <c r="T25" s="1587"/>
      <c r="U25" s="1588"/>
    </row>
    <row r="26" spans="1:22" ht="54.75" customHeight="1" thickBot="1" x14ac:dyDescent="0.3">
      <c r="A26" s="3071"/>
      <c r="B26" s="3060"/>
      <c r="C26" s="3060"/>
      <c r="D26" s="3060"/>
      <c r="E26" s="3072"/>
      <c r="F26" s="3073"/>
      <c r="G26" s="3059" t="s">
        <v>1423</v>
      </c>
      <c r="H26" s="3059"/>
      <c r="I26" s="1586"/>
      <c r="J26" s="1586"/>
      <c r="K26" s="1586"/>
      <c r="L26" s="1586"/>
      <c r="M26" s="1586"/>
      <c r="N26" s="1586"/>
      <c r="O26" s="1586"/>
      <c r="P26" s="1586"/>
      <c r="Q26" s="1586"/>
      <c r="R26" s="1586"/>
      <c r="S26" s="1586"/>
      <c r="T26" s="1586"/>
      <c r="U26" s="1588"/>
      <c r="V26" s="302" t="s">
        <v>1424</v>
      </c>
    </row>
    <row r="27" spans="1:22" ht="45" customHeight="1" thickBot="1" x14ac:dyDescent="0.3">
      <c r="A27" s="3068"/>
      <c r="B27" s="3061"/>
      <c r="C27" s="3061"/>
      <c r="D27" s="3061"/>
      <c r="E27" s="3057"/>
      <c r="F27" s="3058"/>
      <c r="G27" s="3065" t="s">
        <v>1260</v>
      </c>
      <c r="H27" s="3065"/>
      <c r="I27" s="1215"/>
      <c r="J27" s="496">
        <f t="shared" ref="J27:U27" si="0">SUM(J24:J26)</f>
        <v>0</v>
      </c>
      <c r="K27" s="496">
        <f t="shared" si="0"/>
        <v>0</v>
      </c>
      <c r="L27" s="496">
        <f t="shared" si="0"/>
        <v>0</v>
      </c>
      <c r="M27" s="496">
        <f t="shared" si="0"/>
        <v>0</v>
      </c>
      <c r="N27" s="496">
        <f t="shared" si="0"/>
        <v>0</v>
      </c>
      <c r="O27" s="496">
        <f t="shared" si="0"/>
        <v>0</v>
      </c>
      <c r="P27" s="496">
        <f t="shared" si="0"/>
        <v>0</v>
      </c>
      <c r="Q27" s="496">
        <f t="shared" si="0"/>
        <v>0</v>
      </c>
      <c r="R27" s="496">
        <f t="shared" si="0"/>
        <v>0</v>
      </c>
      <c r="S27" s="496">
        <f t="shared" si="0"/>
        <v>0</v>
      </c>
      <c r="T27" s="496">
        <f t="shared" si="0"/>
        <v>0</v>
      </c>
      <c r="U27" s="1216">
        <f t="shared" si="0"/>
        <v>0</v>
      </c>
      <c r="V27" s="866">
        <f>SUM(J27:U27)</f>
        <v>0</v>
      </c>
    </row>
    <row r="28" spans="1:22" ht="15.75" customHeight="1" thickBot="1" x14ac:dyDescent="0.3">
      <c r="A28" s="174"/>
      <c r="B28" s="174"/>
      <c r="C28" s="174"/>
      <c r="D28" s="174"/>
      <c r="E28" s="174"/>
      <c r="F28" s="174"/>
      <c r="G28" s="174"/>
      <c r="H28" s="174"/>
      <c r="I28" s="174"/>
      <c r="J28" s="174"/>
      <c r="K28" s="174"/>
      <c r="L28" s="174"/>
      <c r="M28" s="174"/>
      <c r="N28" s="174"/>
      <c r="O28" s="174"/>
      <c r="P28" s="174"/>
      <c r="Q28" s="174"/>
      <c r="R28" s="174"/>
      <c r="S28" s="174"/>
      <c r="T28" s="174"/>
      <c r="U28" s="174"/>
    </row>
    <row r="29" spans="1:22" ht="18.75" customHeight="1" x14ac:dyDescent="0.3">
      <c r="A29" s="3062" t="s">
        <v>1425</v>
      </c>
      <c r="B29" s="3063"/>
      <c r="C29" s="3063"/>
      <c r="D29" s="3063"/>
      <c r="E29" s="3063"/>
      <c r="F29" s="3063"/>
      <c r="G29" s="3063"/>
      <c r="H29" s="3063"/>
      <c r="I29" s="3063"/>
      <c r="J29" s="3063"/>
      <c r="K29" s="3063"/>
      <c r="L29" s="3063"/>
      <c r="M29" s="3063"/>
      <c r="N29" s="3063"/>
      <c r="O29" s="3063"/>
      <c r="P29" s="3063"/>
      <c r="Q29" s="3063"/>
      <c r="R29" s="3063"/>
      <c r="S29" s="3063"/>
      <c r="T29" s="3063"/>
      <c r="U29" s="3064"/>
    </row>
    <row r="30" spans="1:22" ht="45" customHeight="1" x14ac:dyDescent="0.25">
      <c r="A30" s="3071" t="s">
        <v>1426</v>
      </c>
      <c r="B30" s="3060"/>
      <c r="C30" s="3060" t="s">
        <v>1427</v>
      </c>
      <c r="D30" s="3060"/>
      <c r="E30" s="3069">
        <v>1571</v>
      </c>
      <c r="F30" s="3070"/>
      <c r="G30" s="3059" t="s">
        <v>1428</v>
      </c>
      <c r="H30" s="3059"/>
      <c r="I30" s="1587"/>
      <c r="J30" s="1587"/>
      <c r="K30" s="1587"/>
      <c r="L30" s="1587"/>
      <c r="M30" s="1587"/>
      <c r="N30" s="1587"/>
      <c r="O30" s="1587"/>
      <c r="P30" s="1587"/>
      <c r="Q30" s="1587"/>
      <c r="R30" s="1587"/>
      <c r="S30" s="1587"/>
      <c r="T30" s="1587"/>
      <c r="U30" s="1588"/>
    </row>
    <row r="31" spans="1:22" ht="45" customHeight="1" x14ac:dyDescent="0.25">
      <c r="A31" s="3071" t="s">
        <v>1429</v>
      </c>
      <c r="B31" s="3060"/>
      <c r="C31" s="3060" t="s">
        <v>1430</v>
      </c>
      <c r="D31" s="3060"/>
      <c r="E31" s="3069"/>
      <c r="F31" s="3070"/>
      <c r="G31" s="3059" t="s">
        <v>1428</v>
      </c>
      <c r="H31" s="3059"/>
      <c r="I31" s="1586"/>
      <c r="J31" s="1587"/>
      <c r="K31" s="1587"/>
      <c r="L31" s="1587"/>
      <c r="M31" s="1587"/>
      <c r="N31" s="1587"/>
      <c r="O31" s="1587"/>
      <c r="P31" s="1587"/>
      <c r="Q31" s="1587"/>
      <c r="R31" s="1587"/>
      <c r="S31" s="1587"/>
      <c r="T31" s="1587"/>
      <c r="U31" s="1588"/>
    </row>
    <row r="32" spans="1:22" ht="45" customHeight="1" thickBot="1" x14ac:dyDescent="0.3">
      <c r="A32" s="3068"/>
      <c r="B32" s="3061"/>
      <c r="C32" s="3061"/>
      <c r="D32" s="3061"/>
      <c r="E32" s="3066"/>
      <c r="F32" s="3067"/>
      <c r="G32" s="3065" t="s">
        <v>1260</v>
      </c>
      <c r="H32" s="3065"/>
      <c r="I32" s="1217"/>
      <c r="J32" s="496">
        <f t="shared" ref="J32:U32" si="1">J30-J31</f>
        <v>0</v>
      </c>
      <c r="K32" s="496">
        <f t="shared" si="1"/>
        <v>0</v>
      </c>
      <c r="L32" s="496">
        <f t="shared" si="1"/>
        <v>0</v>
      </c>
      <c r="M32" s="496">
        <f t="shared" si="1"/>
        <v>0</v>
      </c>
      <c r="N32" s="496">
        <f t="shared" si="1"/>
        <v>0</v>
      </c>
      <c r="O32" s="496">
        <f t="shared" si="1"/>
        <v>0</v>
      </c>
      <c r="P32" s="496">
        <f t="shared" si="1"/>
        <v>0</v>
      </c>
      <c r="Q32" s="496">
        <f t="shared" si="1"/>
        <v>0</v>
      </c>
      <c r="R32" s="496">
        <f t="shared" si="1"/>
        <v>0</v>
      </c>
      <c r="S32" s="496">
        <f t="shared" si="1"/>
        <v>0</v>
      </c>
      <c r="T32" s="496">
        <f t="shared" si="1"/>
        <v>0</v>
      </c>
      <c r="U32" s="1216">
        <f t="shared" si="1"/>
        <v>0</v>
      </c>
    </row>
    <row r="33" spans="1:25" ht="21.75" customHeight="1" thickBot="1" x14ac:dyDescent="0.3">
      <c r="A33" s="174"/>
      <c r="B33" s="174"/>
      <c r="C33" s="174"/>
      <c r="D33" s="174"/>
      <c r="E33" s="174"/>
      <c r="F33" s="174"/>
      <c r="G33" s="174"/>
      <c r="H33" s="174"/>
      <c r="I33" s="174"/>
      <c r="J33" s="174"/>
      <c r="K33" s="174"/>
      <c r="L33" s="174"/>
      <c r="M33" s="174"/>
      <c r="N33" s="174"/>
      <c r="O33" s="174"/>
      <c r="P33" s="174"/>
      <c r="Q33" s="174"/>
      <c r="R33" s="174"/>
      <c r="S33" s="174"/>
      <c r="T33" s="174"/>
      <c r="U33" s="174"/>
    </row>
    <row r="34" spans="1:25" ht="28.5" customHeight="1" x14ac:dyDescent="0.3">
      <c r="A34" s="3062" t="s">
        <v>1431</v>
      </c>
      <c r="B34" s="3063"/>
      <c r="C34" s="3063"/>
      <c r="D34" s="3063"/>
      <c r="E34" s="3063"/>
      <c r="F34" s="3063"/>
      <c r="G34" s="3063"/>
      <c r="H34" s="3063"/>
      <c r="I34" s="3063"/>
      <c r="J34" s="3063"/>
      <c r="K34" s="3063"/>
      <c r="L34" s="3063"/>
      <c r="M34" s="3063"/>
      <c r="N34" s="3063"/>
      <c r="O34" s="3063"/>
      <c r="P34" s="3063"/>
      <c r="Q34" s="3063"/>
      <c r="R34" s="3063"/>
      <c r="S34" s="3063"/>
      <c r="T34" s="3063"/>
      <c r="U34" s="3064"/>
    </row>
    <row r="35" spans="1:25" ht="45" customHeight="1" x14ac:dyDescent="0.25">
      <c r="A35" s="3071"/>
      <c r="B35" s="3060"/>
      <c r="C35" s="3060" t="s">
        <v>1427</v>
      </c>
      <c r="D35" s="3060"/>
      <c r="E35" s="3069">
        <v>1571</v>
      </c>
      <c r="F35" s="3070"/>
      <c r="G35" s="3059" t="s">
        <v>1428</v>
      </c>
      <c r="H35" s="3059"/>
      <c r="I35" s="1589">
        <f t="shared" ref="I35:U35" si="2">I30</f>
        <v>0</v>
      </c>
      <c r="J35" s="1589">
        <f t="shared" si="2"/>
        <v>0</v>
      </c>
      <c r="K35" s="1589">
        <f t="shared" si="2"/>
        <v>0</v>
      </c>
      <c r="L35" s="1589">
        <f t="shared" si="2"/>
        <v>0</v>
      </c>
      <c r="M35" s="1589">
        <f t="shared" si="2"/>
        <v>0</v>
      </c>
      <c r="N35" s="1589">
        <f t="shared" si="2"/>
        <v>0</v>
      </c>
      <c r="O35" s="1589">
        <f t="shared" si="2"/>
        <v>0</v>
      </c>
      <c r="P35" s="1589">
        <f t="shared" si="2"/>
        <v>0</v>
      </c>
      <c r="Q35" s="1589">
        <f t="shared" si="2"/>
        <v>0</v>
      </c>
      <c r="R35" s="1589">
        <f t="shared" si="2"/>
        <v>0</v>
      </c>
      <c r="S35" s="1589">
        <f t="shared" si="2"/>
        <v>0</v>
      </c>
      <c r="T35" s="1589">
        <f t="shared" si="2"/>
        <v>0</v>
      </c>
      <c r="U35" s="1590">
        <f t="shared" si="2"/>
        <v>0</v>
      </c>
    </row>
    <row r="36" spans="1:25" ht="45" customHeight="1" x14ac:dyDescent="0.25">
      <c r="A36" s="3071" t="s">
        <v>1432</v>
      </c>
      <c r="B36" s="3060"/>
      <c r="C36" s="3060" t="s">
        <v>1433</v>
      </c>
      <c r="D36" s="3060"/>
      <c r="E36" s="3069" t="s">
        <v>1434</v>
      </c>
      <c r="F36" s="3070"/>
      <c r="G36" s="3059" t="s">
        <v>1428</v>
      </c>
      <c r="H36" s="3059"/>
      <c r="I36" s="1587"/>
      <c r="J36" s="1587"/>
      <c r="K36" s="1587"/>
      <c r="L36" s="1587"/>
      <c r="M36" s="1587"/>
      <c r="N36" s="1587"/>
      <c r="O36" s="1587"/>
      <c r="P36" s="1587"/>
      <c r="Q36" s="1587"/>
      <c r="R36" s="1587"/>
      <c r="S36" s="1587"/>
      <c r="T36" s="1587"/>
      <c r="U36" s="1588"/>
    </row>
    <row r="37" spans="1:25" ht="45" customHeight="1" thickBot="1" x14ac:dyDescent="0.3">
      <c r="A37" s="3068"/>
      <c r="B37" s="3061"/>
      <c r="C37" s="3061"/>
      <c r="D37" s="3061"/>
      <c r="E37" s="3066"/>
      <c r="F37" s="3067"/>
      <c r="G37" s="3065" t="s">
        <v>1260</v>
      </c>
      <c r="H37" s="3065"/>
      <c r="I37" s="496">
        <f t="shared" ref="I37:U37" si="3">I35+I36</f>
        <v>0</v>
      </c>
      <c r="J37" s="496">
        <f t="shared" si="3"/>
        <v>0</v>
      </c>
      <c r="K37" s="496">
        <f t="shared" si="3"/>
        <v>0</v>
      </c>
      <c r="L37" s="496">
        <f t="shared" si="3"/>
        <v>0</v>
      </c>
      <c r="M37" s="496">
        <f t="shared" si="3"/>
        <v>0</v>
      </c>
      <c r="N37" s="496">
        <f t="shared" si="3"/>
        <v>0</v>
      </c>
      <c r="O37" s="496">
        <f t="shared" si="3"/>
        <v>0</v>
      </c>
      <c r="P37" s="496">
        <f t="shared" si="3"/>
        <v>0</v>
      </c>
      <c r="Q37" s="496">
        <f t="shared" si="3"/>
        <v>0</v>
      </c>
      <c r="R37" s="496">
        <f t="shared" si="3"/>
        <v>0</v>
      </c>
      <c r="S37" s="496">
        <f t="shared" si="3"/>
        <v>0</v>
      </c>
      <c r="T37" s="496">
        <f t="shared" si="3"/>
        <v>0</v>
      </c>
      <c r="U37" s="1216">
        <f t="shared" si="3"/>
        <v>0</v>
      </c>
    </row>
    <row r="38" spans="1:25" ht="21.75" customHeight="1" thickBot="1" x14ac:dyDescent="0.3"/>
    <row r="39" spans="1:25" ht="45" customHeight="1" x14ac:dyDescent="0.3">
      <c r="A39" s="3062" t="s">
        <v>1435</v>
      </c>
      <c r="B39" s="3063"/>
      <c r="C39" s="3063"/>
      <c r="D39" s="3063"/>
      <c r="E39" s="3063"/>
      <c r="F39" s="3063"/>
      <c r="G39" s="3063"/>
      <c r="H39" s="3063"/>
      <c r="I39" s="3063"/>
      <c r="J39" s="3063"/>
      <c r="K39" s="3063"/>
      <c r="L39" s="3063"/>
      <c r="M39" s="3063"/>
      <c r="N39" s="3063"/>
      <c r="O39" s="3063"/>
      <c r="P39" s="3063"/>
      <c r="Q39" s="3063"/>
      <c r="R39" s="3063"/>
      <c r="S39" s="3063"/>
      <c r="T39" s="3063"/>
      <c r="U39" s="3064"/>
    </row>
    <row r="40" spans="1:25" ht="45" customHeight="1" thickBot="1" x14ac:dyDescent="0.3">
      <c r="A40" s="3118" t="s">
        <v>1436</v>
      </c>
      <c r="B40" s="3119"/>
      <c r="C40" s="3119" t="s">
        <v>1437</v>
      </c>
      <c r="D40" s="3119"/>
      <c r="E40" s="3116">
        <v>1574</v>
      </c>
      <c r="F40" s="3117"/>
      <c r="G40" s="3120" t="s">
        <v>1428</v>
      </c>
      <c r="H40" s="3121"/>
      <c r="I40" s="970"/>
      <c r="J40" s="970"/>
      <c r="K40" s="970"/>
      <c r="L40" s="970"/>
      <c r="M40" s="970"/>
      <c r="N40" s="970"/>
      <c r="O40" s="970"/>
      <c r="P40" s="970"/>
      <c r="Q40" s="970"/>
      <c r="R40" s="970"/>
      <c r="S40" s="970"/>
      <c r="T40" s="970"/>
      <c r="U40" s="1218"/>
    </row>
    <row r="41" spans="1:25" x14ac:dyDescent="0.25">
      <c r="A41" s="2876"/>
      <c r="B41" s="2877"/>
      <c r="C41" s="2877"/>
      <c r="D41" s="2877"/>
      <c r="E41" s="2877"/>
      <c r="F41" s="2878"/>
      <c r="G41" s="3110" t="s">
        <v>478</v>
      </c>
      <c r="H41" s="3111"/>
      <c r="I41" s="3111"/>
      <c r="J41" s="628" t="s">
        <v>621</v>
      </c>
      <c r="K41" s="628" t="s">
        <v>621</v>
      </c>
      <c r="L41" s="628" t="s">
        <v>621</v>
      </c>
      <c r="M41" s="628"/>
      <c r="N41" s="628"/>
      <c r="O41" s="628" t="s">
        <v>621</v>
      </c>
      <c r="P41" s="628" t="s">
        <v>621</v>
      </c>
      <c r="Q41" s="628" t="s">
        <v>621</v>
      </c>
      <c r="R41" s="628" t="s">
        <v>621</v>
      </c>
      <c r="S41" s="628" t="s">
        <v>621</v>
      </c>
      <c r="T41" s="628" t="s">
        <v>621</v>
      </c>
      <c r="U41" s="629"/>
    </row>
    <row r="42" spans="1:25" x14ac:dyDescent="0.25">
      <c r="A42" s="2879"/>
      <c r="B42" s="2880"/>
      <c r="C42" s="2880"/>
      <c r="D42" s="2880"/>
      <c r="E42" s="2880"/>
      <c r="F42" s="2881"/>
      <c r="G42" s="3112" t="s">
        <v>1268</v>
      </c>
      <c r="H42" s="3113"/>
      <c r="I42" s="3113" t="s">
        <v>621</v>
      </c>
      <c r="J42" s="1557" t="s">
        <v>621</v>
      </c>
      <c r="K42" s="1557" t="s">
        <v>621</v>
      </c>
      <c r="L42" s="1557" t="s">
        <v>621</v>
      </c>
      <c r="M42" s="1557"/>
      <c r="N42" s="1557"/>
      <c r="O42" s="1557" t="s">
        <v>621</v>
      </c>
      <c r="P42" s="1557" t="s">
        <v>621</v>
      </c>
      <c r="Q42" s="1557" t="s">
        <v>621</v>
      </c>
      <c r="R42" s="1557" t="s">
        <v>621</v>
      </c>
      <c r="S42" s="1557" t="s">
        <v>621</v>
      </c>
      <c r="T42" s="1557" t="s">
        <v>621</v>
      </c>
      <c r="U42" s="1558"/>
    </row>
    <row r="43" spans="1:25" ht="15.75" thickBot="1" x14ac:dyDescent="0.3">
      <c r="A43" s="2882"/>
      <c r="B43" s="2883"/>
      <c r="C43" s="2883"/>
      <c r="D43" s="2883"/>
      <c r="E43" s="2883"/>
      <c r="F43" s="2884"/>
      <c r="G43" s="3114" t="s">
        <v>1438</v>
      </c>
      <c r="H43" s="3115"/>
      <c r="I43" s="3115"/>
      <c r="J43" s="464"/>
      <c r="K43" s="464"/>
      <c r="L43" s="464"/>
      <c r="M43" s="464"/>
      <c r="N43" s="464"/>
      <c r="O43" s="464"/>
      <c r="P43" s="464"/>
      <c r="Q43" s="464"/>
      <c r="R43" s="464"/>
      <c r="S43" s="464"/>
      <c r="T43" s="464"/>
      <c r="U43" s="465"/>
    </row>
    <row r="44" spans="1:25" x14ac:dyDescent="0.25">
      <c r="A44" s="279"/>
    </row>
    <row r="45" spans="1:25" ht="15.75" thickBot="1" x14ac:dyDescent="0.3">
      <c r="A45" s="174"/>
    </row>
    <row r="46" spans="1:25" ht="43.5" customHeight="1" thickBot="1" x14ac:dyDescent="0.3">
      <c r="A46" s="3107" t="s">
        <v>1439</v>
      </c>
      <c r="B46" s="3108"/>
      <c r="C46" s="3108"/>
      <c r="D46" s="3109"/>
      <c r="G46" s="3107" t="s">
        <v>1440</v>
      </c>
      <c r="H46" s="3108"/>
      <c r="I46" s="3108"/>
      <c r="J46" s="3108"/>
      <c r="K46" s="3109"/>
      <c r="M46" s="3107" t="s">
        <v>1441</v>
      </c>
      <c r="N46" s="3108"/>
      <c r="O46" s="3108"/>
      <c r="P46" s="3109"/>
      <c r="R46" s="3122"/>
      <c r="S46" s="3122"/>
      <c r="T46" s="3122"/>
      <c r="U46" s="3122"/>
      <c r="W46" s="175"/>
      <c r="X46" s="175"/>
      <c r="Y46" s="175"/>
    </row>
    <row r="47" spans="1:25" x14ac:dyDescent="0.25">
      <c r="A47" s="1109" t="s">
        <v>434</v>
      </c>
      <c r="B47" s="1371" t="s">
        <v>608</v>
      </c>
      <c r="C47" s="3102" t="s">
        <v>1261</v>
      </c>
      <c r="D47" s="3103"/>
      <c r="G47" s="1109" t="s">
        <v>434</v>
      </c>
      <c r="H47" s="1371" t="s">
        <v>608</v>
      </c>
      <c r="I47" s="3102" t="s">
        <v>1261</v>
      </c>
      <c r="J47" s="3102"/>
      <c r="K47" s="3103"/>
      <c r="M47" s="1109" t="s">
        <v>434</v>
      </c>
      <c r="N47" s="1371" t="s">
        <v>608</v>
      </c>
      <c r="O47" s="3123" t="s">
        <v>1261</v>
      </c>
      <c r="P47" s="3124"/>
      <c r="R47" s="2542"/>
      <c r="S47" s="2542"/>
      <c r="T47" s="3125"/>
      <c r="U47" s="3125"/>
    </row>
    <row r="48" spans="1:25" x14ac:dyDescent="0.25">
      <c r="A48" s="1110" t="str">
        <f>CONCATENATE($U$4,"01")</f>
        <v>202401</v>
      </c>
      <c r="B48" s="1372">
        <f>J27</f>
        <v>0</v>
      </c>
      <c r="C48" s="3104"/>
      <c r="D48" s="3105"/>
      <c r="G48" s="1591" t="str">
        <f>CONCATENATE($U$4,"01")</f>
        <v>202401</v>
      </c>
      <c r="H48" s="1372">
        <f>J32</f>
        <v>0</v>
      </c>
      <c r="I48" s="3100"/>
      <c r="J48" s="3100"/>
      <c r="K48" s="3101"/>
      <c r="M48" s="1110" t="str">
        <f>CONCATENATE($U$4,"01")</f>
        <v>202401</v>
      </c>
      <c r="N48" s="1372">
        <f>J37</f>
        <v>0</v>
      </c>
      <c r="O48" s="3098"/>
      <c r="P48" s="3099"/>
      <c r="R48" s="616"/>
      <c r="S48" s="2543"/>
      <c r="T48" s="3106"/>
      <c r="U48" s="3106"/>
    </row>
    <row r="49" spans="1:25" x14ac:dyDescent="0.25">
      <c r="A49" s="1110" t="str">
        <f>CONCATENATE($U$4,"02")</f>
        <v>202402</v>
      </c>
      <c r="B49" s="1592">
        <f>K$27</f>
        <v>0</v>
      </c>
      <c r="C49" s="3098"/>
      <c r="D49" s="3099"/>
      <c r="G49" s="1591" t="str">
        <f>CONCATENATE($U$4,"02")</f>
        <v>202402</v>
      </c>
      <c r="H49" s="1592">
        <f>K32</f>
        <v>0</v>
      </c>
      <c r="I49" s="3100"/>
      <c r="J49" s="3100"/>
      <c r="K49" s="3101"/>
      <c r="M49" s="1110" t="str">
        <f>CONCATENATE($U$4,"02")</f>
        <v>202402</v>
      </c>
      <c r="N49" s="1592">
        <f>K37</f>
        <v>0</v>
      </c>
      <c r="O49" s="3098"/>
      <c r="P49" s="3099"/>
      <c r="R49" s="616"/>
      <c r="S49" s="2543"/>
      <c r="T49" s="3106"/>
      <c r="U49" s="3106"/>
    </row>
    <row r="50" spans="1:25" x14ac:dyDescent="0.25">
      <c r="A50" s="1110" t="str">
        <f>CONCATENATE($U$4,"03")</f>
        <v>202403</v>
      </c>
      <c r="B50" s="1592">
        <f>L$27</f>
        <v>0</v>
      </c>
      <c r="C50" s="3098"/>
      <c r="D50" s="3099"/>
      <c r="G50" s="1591" t="str">
        <f>CONCATENATE($U$4,"03")</f>
        <v>202403</v>
      </c>
      <c r="H50" s="1592">
        <f>L32</f>
        <v>0</v>
      </c>
      <c r="I50" s="3100"/>
      <c r="J50" s="3100"/>
      <c r="K50" s="3101"/>
      <c r="M50" s="1110" t="str">
        <f>CONCATENATE($U$4,"03")</f>
        <v>202403</v>
      </c>
      <c r="N50" s="1592">
        <f>L37</f>
        <v>0</v>
      </c>
      <c r="O50" s="3098"/>
      <c r="P50" s="3099"/>
      <c r="R50" s="616"/>
      <c r="S50" s="2543"/>
      <c r="T50" s="3106"/>
      <c r="U50" s="3106"/>
    </row>
    <row r="51" spans="1:25" x14ac:dyDescent="0.25">
      <c r="A51" s="1110" t="str">
        <f>CONCATENATE($U$4,"04")</f>
        <v>202404</v>
      </c>
      <c r="B51" s="1592">
        <f>M$27</f>
        <v>0</v>
      </c>
      <c r="C51" s="3098"/>
      <c r="D51" s="3099"/>
      <c r="G51" s="1591" t="str">
        <f>CONCATENATE($U$4,"04")</f>
        <v>202404</v>
      </c>
      <c r="H51" s="1592">
        <f>M32</f>
        <v>0</v>
      </c>
      <c r="I51" s="3100"/>
      <c r="J51" s="3100"/>
      <c r="K51" s="3101"/>
      <c r="M51" s="1110" t="str">
        <f>CONCATENATE($U$4,"04")</f>
        <v>202404</v>
      </c>
      <c r="N51" s="1592">
        <f>M37</f>
        <v>0</v>
      </c>
      <c r="O51" s="3098"/>
      <c r="P51" s="3099"/>
      <c r="R51" s="616"/>
      <c r="S51" s="2543"/>
      <c r="T51" s="3106"/>
      <c r="U51" s="3106"/>
    </row>
    <row r="52" spans="1:25" x14ac:dyDescent="0.25">
      <c r="A52" s="1110" t="str">
        <f>CONCATENATE($U$4,"05")</f>
        <v>202405</v>
      </c>
      <c r="B52" s="1592">
        <f>N$27</f>
        <v>0</v>
      </c>
      <c r="C52" s="3098"/>
      <c r="D52" s="3099"/>
      <c r="G52" s="1591" t="str">
        <f>CONCATENATE($U$4,"05")</f>
        <v>202405</v>
      </c>
      <c r="H52" s="1592">
        <f>N32</f>
        <v>0</v>
      </c>
      <c r="I52" s="3100"/>
      <c r="J52" s="3100"/>
      <c r="K52" s="3101"/>
      <c r="M52" s="1110" t="str">
        <f>CONCATENATE($U$4,"05")</f>
        <v>202405</v>
      </c>
      <c r="N52" s="1592">
        <f>N37</f>
        <v>0</v>
      </c>
      <c r="O52" s="3098"/>
      <c r="P52" s="3099"/>
      <c r="R52" s="616"/>
      <c r="S52" s="2543"/>
      <c r="T52" s="3106"/>
      <c r="U52" s="3106"/>
    </row>
    <row r="53" spans="1:25" x14ac:dyDescent="0.25">
      <c r="A53" s="1110" t="str">
        <f>CONCATENATE($U$4,"06")</f>
        <v>202406</v>
      </c>
      <c r="B53" s="1592">
        <f>O$27</f>
        <v>0</v>
      </c>
      <c r="C53" s="3098"/>
      <c r="D53" s="3099"/>
      <c r="G53" s="1591" t="str">
        <f>CONCATENATE($U$4,"06")</f>
        <v>202406</v>
      </c>
      <c r="H53" s="1592">
        <f>O32</f>
        <v>0</v>
      </c>
      <c r="I53" s="3100"/>
      <c r="J53" s="3100"/>
      <c r="K53" s="3101"/>
      <c r="M53" s="1110" t="str">
        <f>CONCATENATE($U$4,"06")</f>
        <v>202406</v>
      </c>
      <c r="N53" s="1592">
        <f>O37</f>
        <v>0</v>
      </c>
      <c r="O53" s="3098"/>
      <c r="P53" s="3099"/>
      <c r="R53" s="616"/>
      <c r="S53" s="2543"/>
      <c r="T53" s="3106"/>
      <c r="U53" s="3106"/>
    </row>
    <row r="54" spans="1:25" x14ac:dyDescent="0.25">
      <c r="A54" s="1110" t="str">
        <f>CONCATENATE($U$4,"07")</f>
        <v>202407</v>
      </c>
      <c r="B54" s="1592">
        <f>P$27</f>
        <v>0</v>
      </c>
      <c r="C54" s="3098"/>
      <c r="D54" s="3099"/>
      <c r="G54" s="1591" t="str">
        <f>CONCATENATE($U$4,"07")</f>
        <v>202407</v>
      </c>
      <c r="H54" s="1592">
        <f>P32</f>
        <v>0</v>
      </c>
      <c r="I54" s="3100"/>
      <c r="J54" s="3100"/>
      <c r="K54" s="3101"/>
      <c r="M54" s="1110" t="str">
        <f>CONCATENATE($U$4,"07")</f>
        <v>202407</v>
      </c>
      <c r="N54" s="1592">
        <f>P37</f>
        <v>0</v>
      </c>
      <c r="O54" s="3098"/>
      <c r="P54" s="3099"/>
      <c r="R54" s="616"/>
      <c r="S54" s="2543"/>
      <c r="T54" s="3106"/>
      <c r="U54" s="3106"/>
    </row>
    <row r="55" spans="1:25" x14ac:dyDescent="0.25">
      <c r="A55" s="1110" t="str">
        <f>CONCATENATE($U$4,"08")</f>
        <v>202408</v>
      </c>
      <c r="B55" s="1592">
        <f>Q$27</f>
        <v>0</v>
      </c>
      <c r="C55" s="3098"/>
      <c r="D55" s="3099"/>
      <c r="G55" s="1591" t="str">
        <f>CONCATENATE($U$4,"08")</f>
        <v>202408</v>
      </c>
      <c r="H55" s="1592">
        <f>Q32</f>
        <v>0</v>
      </c>
      <c r="I55" s="3100"/>
      <c r="J55" s="3100"/>
      <c r="K55" s="3101"/>
      <c r="M55" s="1110" t="str">
        <f>CONCATENATE($U$4,"08")</f>
        <v>202408</v>
      </c>
      <c r="N55" s="1592">
        <f>Q37</f>
        <v>0</v>
      </c>
      <c r="O55" s="3098"/>
      <c r="P55" s="3099"/>
      <c r="R55" s="616"/>
      <c r="S55" s="2543"/>
      <c r="T55" s="3106"/>
      <c r="U55" s="3106"/>
    </row>
    <row r="56" spans="1:25" x14ac:dyDescent="0.25">
      <c r="A56" s="1110" t="str">
        <f>CONCATENATE($U$4,"09")</f>
        <v>202409</v>
      </c>
      <c r="B56" s="1592">
        <f>R$27</f>
        <v>0</v>
      </c>
      <c r="C56" s="3098"/>
      <c r="D56" s="3099"/>
      <c r="G56" s="1591" t="str">
        <f>CONCATENATE($U$4,"09")</f>
        <v>202409</v>
      </c>
      <c r="H56" s="1592">
        <f>R32</f>
        <v>0</v>
      </c>
      <c r="I56" s="3100"/>
      <c r="J56" s="3100"/>
      <c r="K56" s="3101"/>
      <c r="M56" s="1110" t="str">
        <f>CONCATENATE($U$4,"09")</f>
        <v>202409</v>
      </c>
      <c r="N56" s="1592">
        <f>R37</f>
        <v>0</v>
      </c>
      <c r="O56" s="3098"/>
      <c r="P56" s="3099"/>
      <c r="R56" s="616"/>
      <c r="S56" s="2543"/>
      <c r="T56" s="3106"/>
      <c r="U56" s="3106"/>
    </row>
    <row r="57" spans="1:25" x14ac:dyDescent="0.25">
      <c r="A57" s="1110" t="str">
        <f>CONCATENATE($U$4,"10")</f>
        <v>202410</v>
      </c>
      <c r="B57" s="1592">
        <f>S$27</f>
        <v>0</v>
      </c>
      <c r="C57" s="3098"/>
      <c r="D57" s="3099"/>
      <c r="G57" s="1591" t="str">
        <f>CONCATENATE($U$4,"10")</f>
        <v>202410</v>
      </c>
      <c r="H57" s="1592">
        <f>S32</f>
        <v>0</v>
      </c>
      <c r="I57" s="3100"/>
      <c r="J57" s="3100"/>
      <c r="K57" s="3101"/>
      <c r="M57" s="1110" t="str">
        <f>CONCATENATE($U$4,"10")</f>
        <v>202410</v>
      </c>
      <c r="N57" s="1592">
        <f>S37</f>
        <v>0</v>
      </c>
      <c r="O57" s="3098"/>
      <c r="P57" s="3099"/>
      <c r="R57" s="616"/>
      <c r="S57" s="2543"/>
      <c r="T57" s="3106"/>
      <c r="U57" s="3106"/>
    </row>
    <row r="58" spans="1:25" x14ac:dyDescent="0.25">
      <c r="A58" s="1110" t="str">
        <f>CONCATENATE($U$4,"11")</f>
        <v>202411</v>
      </c>
      <c r="B58" s="1592">
        <f>T$27</f>
        <v>0</v>
      </c>
      <c r="C58" s="3098"/>
      <c r="D58" s="3099"/>
      <c r="G58" s="1591" t="str">
        <f>CONCATENATE($U$4,"11")</f>
        <v>202411</v>
      </c>
      <c r="H58" s="1592">
        <f>T32</f>
        <v>0</v>
      </c>
      <c r="I58" s="3100"/>
      <c r="J58" s="3100"/>
      <c r="K58" s="3101"/>
      <c r="M58" s="1110" t="str">
        <f>CONCATENATE($U$4,"11")</f>
        <v>202411</v>
      </c>
      <c r="N58" s="1592">
        <f>T37</f>
        <v>0</v>
      </c>
      <c r="O58" s="3098"/>
      <c r="P58" s="3099"/>
      <c r="R58" s="616"/>
      <c r="S58" s="2543"/>
      <c r="T58" s="3106"/>
      <c r="U58" s="3106"/>
    </row>
    <row r="59" spans="1:25" ht="15.75" thickBot="1" x14ac:dyDescent="0.3">
      <c r="A59" s="1030" t="str">
        <f>CONCATENATE($U$4,"12")</f>
        <v>202412</v>
      </c>
      <c r="B59" s="1031">
        <f>U$27</f>
        <v>0</v>
      </c>
      <c r="C59" s="3094"/>
      <c r="D59" s="3095"/>
      <c r="G59" s="1030" t="str">
        <f>CONCATENATE($U$4,"12")</f>
        <v>202412</v>
      </c>
      <c r="H59" s="1031">
        <f>U32</f>
        <v>0</v>
      </c>
      <c r="I59" s="3096"/>
      <c r="J59" s="3096"/>
      <c r="K59" s="3097"/>
      <c r="M59" s="1030" t="str">
        <f>CONCATENATE($U$4,"12")</f>
        <v>202412</v>
      </c>
      <c r="N59" s="1031">
        <f>U37</f>
        <v>0</v>
      </c>
      <c r="O59" s="3094"/>
      <c r="P59" s="3095"/>
      <c r="R59" s="616"/>
      <c r="S59" s="2543"/>
      <c r="T59" s="3106"/>
      <c r="U59" s="3106"/>
    </row>
    <row r="60" spans="1:25" ht="15.75" thickBot="1" x14ac:dyDescent="0.3">
      <c r="A60" s="709" t="s">
        <v>1442</v>
      </c>
      <c r="B60" s="1093">
        <f>SUM(B48:B59)</f>
        <v>0</v>
      </c>
      <c r="C60" s="3131"/>
      <c r="D60" s="3132"/>
      <c r="R60" s="3"/>
      <c r="S60" s="3"/>
      <c r="T60" s="3"/>
      <c r="U60" s="3"/>
    </row>
    <row r="61" spans="1:25" x14ac:dyDescent="0.25">
      <c r="A61" s="170"/>
      <c r="B61" s="184"/>
      <c r="C61" s="184"/>
      <c r="D61" s="184"/>
      <c r="E61" s="184"/>
      <c r="F61" s="173"/>
      <c r="G61" s="184"/>
      <c r="H61" s="184"/>
      <c r="I61" s="184"/>
      <c r="J61" s="184"/>
      <c r="K61" s="184"/>
      <c r="L61" s="184"/>
      <c r="M61" s="184"/>
      <c r="N61" s="184"/>
      <c r="O61" s="184"/>
      <c r="P61" s="184"/>
      <c r="Q61" s="184"/>
      <c r="R61" s="50"/>
      <c r="S61" s="50"/>
      <c r="T61" s="50"/>
      <c r="U61" s="50"/>
      <c r="V61" s="184"/>
      <c r="W61" s="184"/>
      <c r="X61" s="184"/>
      <c r="Y61" s="184"/>
    </row>
    <row r="62" spans="1:25" x14ac:dyDescent="0.25">
      <c r="A62" s="279" t="s">
        <v>1443</v>
      </c>
      <c r="R62" s="3"/>
      <c r="S62" s="3"/>
      <c r="T62" s="3"/>
      <c r="U62" s="3"/>
    </row>
    <row r="63" spans="1:25" ht="30" customHeight="1" x14ac:dyDescent="0.25">
      <c r="A63" s="2691" t="s">
        <v>1444</v>
      </c>
      <c r="B63" s="2691"/>
      <c r="C63" s="2691"/>
      <c r="D63" s="2691"/>
      <c r="E63" s="2691"/>
      <c r="F63" s="2691"/>
      <c r="G63" s="2691"/>
      <c r="H63" s="2691"/>
      <c r="I63" s="2691"/>
      <c r="J63" s="2691"/>
    </row>
    <row r="64" spans="1:25" ht="15.75" thickBot="1" x14ac:dyDescent="0.3"/>
    <row r="65" spans="1:10" ht="15.75" thickBot="1" x14ac:dyDescent="0.3">
      <c r="A65" s="1211" t="s">
        <v>1445</v>
      </c>
      <c r="B65" s="1212"/>
      <c r="C65" s="1212"/>
      <c r="D65" s="1212"/>
      <c r="E65" s="1212"/>
      <c r="F65" s="1343">
        <v>1571</v>
      </c>
      <c r="G65" s="1230" t="s">
        <v>1446</v>
      </c>
      <c r="H65" s="1212"/>
      <c r="I65" s="1212"/>
      <c r="J65" s="1213"/>
    </row>
    <row r="66" spans="1:10" x14ac:dyDescent="0.25">
      <c r="A66" s="1127" t="s">
        <v>254</v>
      </c>
      <c r="B66" s="1360" t="s">
        <v>1299</v>
      </c>
      <c r="C66" s="1360" t="s">
        <v>1447</v>
      </c>
      <c r="D66" s="1360" t="s">
        <v>1325</v>
      </c>
      <c r="E66" s="1360" t="s">
        <v>434</v>
      </c>
      <c r="F66" s="1360" t="s">
        <v>608</v>
      </c>
      <c r="G66" s="1360" t="s">
        <v>1338</v>
      </c>
      <c r="H66" s="3129" t="s">
        <v>1261</v>
      </c>
      <c r="I66" s="3129"/>
      <c r="J66" s="3130"/>
    </row>
    <row r="67" spans="1:10" x14ac:dyDescent="0.25">
      <c r="A67" s="1099"/>
      <c r="B67" s="1526"/>
      <c r="C67" s="1526"/>
      <c r="D67" s="1526"/>
      <c r="E67" s="1526"/>
      <c r="F67" s="1550"/>
      <c r="G67" s="1526"/>
      <c r="H67" s="2907"/>
      <c r="I67" s="2907"/>
      <c r="J67" s="3126"/>
    </row>
    <row r="68" spans="1:10" x14ac:dyDescent="0.25">
      <c r="A68" s="1099"/>
      <c r="B68" s="1526"/>
      <c r="C68" s="1526"/>
      <c r="D68" s="1559"/>
      <c r="E68" s="1526"/>
      <c r="F68" s="1550"/>
      <c r="G68" s="1526"/>
      <c r="H68" s="2907"/>
      <c r="I68" s="2907"/>
      <c r="J68" s="3126"/>
    </row>
    <row r="69" spans="1:10" x14ac:dyDescent="0.25">
      <c r="A69" s="1099"/>
      <c r="B69" s="1526"/>
      <c r="C69" s="1526"/>
      <c r="D69" s="1559"/>
      <c r="E69" s="1526"/>
      <c r="F69" s="1550"/>
      <c r="G69" s="1526"/>
      <c r="H69" s="2907"/>
      <c r="I69" s="2907"/>
      <c r="J69" s="3126"/>
    </row>
    <row r="70" spans="1:10" x14ac:dyDescent="0.25">
      <c r="A70" s="1099"/>
      <c r="B70" s="1526"/>
      <c r="C70" s="1526"/>
      <c r="D70" s="1559"/>
      <c r="E70" s="1526"/>
      <c r="F70" s="1550"/>
      <c r="G70" s="1526"/>
      <c r="H70" s="2907"/>
      <c r="I70" s="2907"/>
      <c r="J70" s="3126"/>
    </row>
    <row r="71" spans="1:10" x14ac:dyDescent="0.25">
      <c r="A71" s="1099"/>
      <c r="B71" s="1526"/>
      <c r="C71" s="1526"/>
      <c r="D71" s="1559"/>
      <c r="E71" s="1526"/>
      <c r="F71" s="1550"/>
      <c r="G71" s="1526"/>
      <c r="H71" s="2907"/>
      <c r="I71" s="2907"/>
      <c r="J71" s="3126"/>
    </row>
    <row r="72" spans="1:10" x14ac:dyDescent="0.25">
      <c r="A72" s="1099"/>
      <c r="B72" s="1526"/>
      <c r="C72" s="1526"/>
      <c r="D72" s="1559"/>
      <c r="E72" s="1526"/>
      <c r="F72" s="1550"/>
      <c r="G72" s="1526"/>
      <c r="H72" s="2907"/>
      <c r="I72" s="2907"/>
      <c r="J72" s="3126"/>
    </row>
    <row r="73" spans="1:10" x14ac:dyDescent="0.25">
      <c r="A73" s="1099"/>
      <c r="B73" s="1526"/>
      <c r="C73" s="1526"/>
      <c r="D73" s="1559"/>
      <c r="E73" s="1526"/>
      <c r="F73" s="1550"/>
      <c r="G73" s="1526"/>
      <c r="H73" s="2907"/>
      <c r="I73" s="2907"/>
      <c r="J73" s="3126"/>
    </row>
    <row r="74" spans="1:10" x14ac:dyDescent="0.25">
      <c r="A74" s="1099"/>
      <c r="B74" s="1526"/>
      <c r="C74" s="1526"/>
      <c r="D74" s="1559"/>
      <c r="E74" s="1526"/>
      <c r="F74" s="1550"/>
      <c r="G74" s="1526"/>
      <c r="H74" s="2907"/>
      <c r="I74" s="2907"/>
      <c r="J74" s="3126"/>
    </row>
    <row r="75" spans="1:10" x14ac:dyDescent="0.25">
      <c r="A75" s="1099"/>
      <c r="B75" s="1526"/>
      <c r="C75" s="1526"/>
      <c r="D75" s="1559"/>
      <c r="E75" s="1526"/>
      <c r="F75" s="1550"/>
      <c r="G75" s="1526"/>
      <c r="H75" s="2907"/>
      <c r="I75" s="2907"/>
      <c r="J75" s="3126"/>
    </row>
    <row r="76" spans="1:10" x14ac:dyDescent="0.25">
      <c r="A76" s="1099"/>
      <c r="B76" s="1526"/>
      <c r="C76" s="1526"/>
      <c r="D76" s="1559"/>
      <c r="E76" s="1526"/>
      <c r="F76" s="1550"/>
      <c r="G76" s="1526"/>
      <c r="H76" s="2907"/>
      <c r="I76" s="2907"/>
      <c r="J76" s="3126"/>
    </row>
    <row r="77" spans="1:10" x14ac:dyDescent="0.25">
      <c r="A77" s="1099"/>
      <c r="B77" s="1526"/>
      <c r="C77" s="1526"/>
      <c r="D77" s="1559"/>
      <c r="E77" s="1526"/>
      <c r="F77" s="1550"/>
      <c r="G77" s="1526"/>
      <c r="H77" s="2907"/>
      <c r="I77" s="2907"/>
      <c r="J77" s="3126"/>
    </row>
    <row r="78" spans="1:10" x14ac:dyDescent="0.25">
      <c r="A78" s="1099"/>
      <c r="B78" s="1526"/>
      <c r="C78" s="1526"/>
      <c r="D78" s="1559"/>
      <c r="E78" s="1526"/>
      <c r="F78" s="1550"/>
      <c r="G78" s="1593"/>
      <c r="H78" s="3127"/>
      <c r="I78" s="3127"/>
      <c r="J78" s="3128"/>
    </row>
    <row r="79" spans="1:10" ht="15.75" thickBot="1" x14ac:dyDescent="0.3">
      <c r="A79" s="703" t="s">
        <v>1326</v>
      </c>
      <c r="B79" s="707"/>
      <c r="C79" s="707"/>
      <c r="D79" s="707"/>
      <c r="E79" s="708"/>
      <c r="F79" s="710">
        <f>SUBTOTAL(9,F67:F78)</f>
        <v>0</v>
      </c>
      <c r="G79" s="704"/>
      <c r="H79" s="705"/>
      <c r="I79" s="705"/>
      <c r="J79" s="706"/>
    </row>
    <row r="80" spans="1:10" x14ac:dyDescent="0.25">
      <c r="A80" s="170" t="s">
        <v>1327</v>
      </c>
      <c r="F80" s="1052">
        <f>_xlfn.XLOOKUP(F65,'Saldobalanse m arb-status'!A:A,'Saldobalanse m arb-status'!C:C,"Ikke funnet",0)</f>
        <v>0</v>
      </c>
    </row>
    <row r="81" spans="1:11" x14ac:dyDescent="0.25">
      <c r="A81" s="170" t="s">
        <v>1260</v>
      </c>
      <c r="F81" s="1052">
        <f>F79-F80</f>
        <v>0</v>
      </c>
      <c r="K81" s="169" t="s">
        <v>621</v>
      </c>
    </row>
    <row r="82" spans="1:11" ht="15.75" thickBot="1" x14ac:dyDescent="0.3">
      <c r="A82" s="170"/>
      <c r="F82" s="173"/>
    </row>
    <row r="83" spans="1:11" ht="15.75" thickBot="1" x14ac:dyDescent="0.3">
      <c r="A83" s="1211" t="s">
        <v>1445</v>
      </c>
      <c r="B83" s="1212"/>
      <c r="C83" s="1214"/>
      <c r="D83" s="1212"/>
      <c r="E83" s="1212"/>
      <c r="F83" s="1343">
        <v>1574</v>
      </c>
      <c r="G83" s="1230" t="s">
        <v>725</v>
      </c>
      <c r="H83" s="1212"/>
      <c r="I83" s="1212"/>
      <c r="J83" s="1213"/>
    </row>
    <row r="84" spans="1:11" x14ac:dyDescent="0.25">
      <c r="A84" s="1127" t="s">
        <v>254</v>
      </c>
      <c r="B84" s="1360" t="s">
        <v>1299</v>
      </c>
      <c r="C84" s="1360" t="s">
        <v>1447</v>
      </c>
      <c r="D84" s="1360" t="s">
        <v>1325</v>
      </c>
      <c r="E84" s="1360" t="s">
        <v>434</v>
      </c>
      <c r="F84" s="1360" t="s">
        <v>608</v>
      </c>
      <c r="G84" s="1360" t="s">
        <v>1338</v>
      </c>
      <c r="H84" s="3129" t="s">
        <v>1261</v>
      </c>
      <c r="I84" s="3129"/>
      <c r="J84" s="3130"/>
    </row>
    <row r="85" spans="1:11" x14ac:dyDescent="0.25">
      <c r="A85" s="1099"/>
      <c r="B85" s="1526"/>
      <c r="C85" s="1526"/>
      <c r="D85" s="1526"/>
      <c r="E85" s="1526"/>
      <c r="F85" s="1550"/>
      <c r="G85" s="1526"/>
      <c r="H85" s="2907"/>
      <c r="I85" s="2907"/>
      <c r="J85" s="3126"/>
    </row>
    <row r="86" spans="1:11" x14ac:dyDescent="0.25">
      <c r="A86" s="1099"/>
      <c r="B86" s="1526"/>
      <c r="C86" s="1526"/>
      <c r="D86" s="1559"/>
      <c r="E86" s="1526"/>
      <c r="F86" s="1550"/>
      <c r="G86" s="1526"/>
      <c r="H86" s="2907"/>
      <c r="I86" s="2907"/>
      <c r="J86" s="3126"/>
    </row>
    <row r="87" spans="1:11" x14ac:dyDescent="0.25">
      <c r="A87" s="1099"/>
      <c r="B87" s="1526"/>
      <c r="C87" s="1526"/>
      <c r="D87" s="1559"/>
      <c r="E87" s="1526"/>
      <c r="F87" s="1550"/>
      <c r="G87" s="1526"/>
      <c r="H87" s="2907"/>
      <c r="I87" s="2907"/>
      <c r="J87" s="3126"/>
    </row>
    <row r="88" spans="1:11" x14ac:dyDescent="0.25">
      <c r="A88" s="1099"/>
      <c r="B88" s="1526"/>
      <c r="C88" s="1526"/>
      <c r="D88" s="1559"/>
      <c r="E88" s="1526"/>
      <c r="F88" s="1550"/>
      <c r="G88" s="1526"/>
      <c r="H88" s="2907"/>
      <c r="I88" s="2907"/>
      <c r="J88" s="3126"/>
    </row>
    <row r="89" spans="1:11" x14ac:dyDescent="0.25">
      <c r="A89" s="1099"/>
      <c r="B89" s="1526"/>
      <c r="C89" s="1526"/>
      <c r="D89" s="1559"/>
      <c r="E89" s="1526"/>
      <c r="F89" s="1550"/>
      <c r="G89" s="1526"/>
      <c r="H89" s="2907"/>
      <c r="I89" s="2907"/>
      <c r="J89" s="3126"/>
    </row>
    <row r="90" spans="1:11" x14ac:dyDescent="0.25">
      <c r="A90" s="1099"/>
      <c r="B90" s="1526"/>
      <c r="C90" s="1526"/>
      <c r="D90" s="1559"/>
      <c r="E90" s="1526"/>
      <c r="F90" s="1550"/>
      <c r="G90" s="1526"/>
      <c r="H90" s="2907"/>
      <c r="I90" s="2907"/>
      <c r="J90" s="3126"/>
    </row>
    <row r="91" spans="1:11" x14ac:dyDescent="0.25">
      <c r="A91" s="1099"/>
      <c r="B91" s="1526"/>
      <c r="C91" s="1526"/>
      <c r="D91" s="1559"/>
      <c r="E91" s="1526"/>
      <c r="F91" s="1550"/>
      <c r="G91" s="1526"/>
      <c r="H91" s="2907"/>
      <c r="I91" s="2907"/>
      <c r="J91" s="3126"/>
    </row>
    <row r="92" spans="1:11" x14ac:dyDescent="0.25">
      <c r="A92" s="1099"/>
      <c r="B92" s="1526"/>
      <c r="C92" s="1526"/>
      <c r="D92" s="1559"/>
      <c r="E92" s="1526"/>
      <c r="F92" s="1550"/>
      <c r="G92" s="1526"/>
      <c r="H92" s="2907"/>
      <c r="I92" s="2907"/>
      <c r="J92" s="3126"/>
    </row>
    <row r="93" spans="1:11" x14ac:dyDescent="0.25">
      <c r="A93" s="1099"/>
      <c r="B93" s="1526"/>
      <c r="C93" s="1526"/>
      <c r="D93" s="1559"/>
      <c r="E93" s="1526"/>
      <c r="F93" s="1550"/>
      <c r="G93" s="1593"/>
      <c r="H93" s="3127"/>
      <c r="I93" s="3127"/>
      <c r="J93" s="3128"/>
    </row>
    <row r="94" spans="1:11" ht="15.75" thickBot="1" x14ac:dyDescent="0.3">
      <c r="A94" s="703" t="s">
        <v>1326</v>
      </c>
      <c r="B94" s="707"/>
      <c r="C94" s="707"/>
      <c r="D94" s="707"/>
      <c r="E94" s="708"/>
      <c r="F94" s="711">
        <f>SUBTOTAL(9,F85:F93)</f>
        <v>0</v>
      </c>
      <c r="G94" s="704"/>
      <c r="H94" s="705"/>
      <c r="I94" s="705"/>
      <c r="J94" s="706"/>
    </row>
    <row r="95" spans="1:11" x14ac:dyDescent="0.25">
      <c r="A95" s="170" t="s">
        <v>1327</v>
      </c>
      <c r="F95" s="1052">
        <f>_xlfn.XLOOKUP(F83,'Saldobalanse m arb-status'!A:A,'Saldobalanse m arb-status'!C:C,"Ikke funnet",0)</f>
        <v>0</v>
      </c>
    </row>
    <row r="96" spans="1:11" x14ac:dyDescent="0.25">
      <c r="A96" s="170" t="s">
        <v>1260</v>
      </c>
      <c r="F96" s="1052">
        <f>F94-F95</f>
        <v>0</v>
      </c>
      <c r="K96" s="169" t="s">
        <v>621</v>
      </c>
    </row>
    <row r="97" spans="1:11" ht="15.75" thickBot="1" x14ac:dyDescent="0.3"/>
    <row r="98" spans="1:11" ht="15.75" thickBot="1" x14ac:dyDescent="0.3">
      <c r="A98" s="1211" t="s">
        <v>1445</v>
      </c>
      <c r="B98" s="1212"/>
      <c r="C98" s="1214"/>
      <c r="D98" s="1212"/>
      <c r="E98" s="1212"/>
      <c r="F98" s="1343">
        <v>1575</v>
      </c>
      <c r="G98" s="1230" t="s">
        <v>727</v>
      </c>
      <c r="H98" s="1212"/>
      <c r="I98" s="1212"/>
      <c r="J98" s="1213"/>
    </row>
    <row r="99" spans="1:11" x14ac:dyDescent="0.25">
      <c r="A99" s="1127" t="s">
        <v>254</v>
      </c>
      <c r="B99" s="1360" t="s">
        <v>1299</v>
      </c>
      <c r="C99" s="1360" t="s">
        <v>1447</v>
      </c>
      <c r="D99" s="1360" t="s">
        <v>1325</v>
      </c>
      <c r="E99" s="1360" t="s">
        <v>434</v>
      </c>
      <c r="F99" s="1360" t="s">
        <v>608</v>
      </c>
      <c r="G99" s="1360" t="s">
        <v>1338</v>
      </c>
      <c r="H99" s="3129" t="s">
        <v>1261</v>
      </c>
      <c r="I99" s="3129"/>
      <c r="J99" s="3130"/>
    </row>
    <row r="100" spans="1:11" x14ac:dyDescent="0.25">
      <c r="A100" s="1099"/>
      <c r="B100" s="1526"/>
      <c r="C100" s="1526"/>
      <c r="D100" s="1526"/>
      <c r="E100" s="1526"/>
      <c r="F100" s="1550"/>
      <c r="G100" s="1526"/>
      <c r="H100" s="2907"/>
      <c r="I100" s="2907"/>
      <c r="J100" s="3126"/>
    </row>
    <row r="101" spans="1:11" x14ac:dyDescent="0.25">
      <c r="A101" s="1099"/>
      <c r="B101" s="1526"/>
      <c r="C101" s="1526"/>
      <c r="D101" s="1559"/>
      <c r="E101" s="1526"/>
      <c r="F101" s="1550"/>
      <c r="G101" s="1526"/>
      <c r="H101" s="2907"/>
      <c r="I101" s="2907"/>
      <c r="J101" s="3126"/>
    </row>
    <row r="102" spans="1:11" x14ac:dyDescent="0.25">
      <c r="A102" s="1099"/>
      <c r="B102" s="1526"/>
      <c r="C102" s="1526"/>
      <c r="D102" s="1559"/>
      <c r="E102" s="1526"/>
      <c r="F102" s="1550"/>
      <c r="G102" s="1526"/>
      <c r="H102" s="2907"/>
      <c r="I102" s="2907"/>
      <c r="J102" s="3126"/>
    </row>
    <row r="103" spans="1:11" x14ac:dyDescent="0.25">
      <c r="A103" s="1099"/>
      <c r="B103" s="1526"/>
      <c r="C103" s="1526"/>
      <c r="D103" s="1559"/>
      <c r="E103" s="1526"/>
      <c r="F103" s="1550"/>
      <c r="G103" s="1526"/>
      <c r="H103" s="2907"/>
      <c r="I103" s="2907"/>
      <c r="J103" s="3126"/>
    </row>
    <row r="104" spans="1:11" x14ac:dyDescent="0.25">
      <c r="A104" s="1099"/>
      <c r="B104" s="1526"/>
      <c r="C104" s="1526"/>
      <c r="D104" s="1559"/>
      <c r="E104" s="1526"/>
      <c r="F104" s="1550"/>
      <c r="G104" s="1526"/>
      <c r="H104" s="2907"/>
      <c r="I104" s="2907"/>
      <c r="J104" s="3126"/>
    </row>
    <row r="105" spans="1:11" x14ac:dyDescent="0.25">
      <c r="A105" s="1099"/>
      <c r="B105" s="1526"/>
      <c r="C105" s="1526"/>
      <c r="D105" s="1559"/>
      <c r="E105" s="1526"/>
      <c r="F105" s="1550"/>
      <c r="G105" s="1526"/>
      <c r="H105" s="2907"/>
      <c r="I105" s="2907"/>
      <c r="J105" s="3126"/>
    </row>
    <row r="106" spans="1:11" x14ac:dyDescent="0.25">
      <c r="A106" s="1099"/>
      <c r="B106" s="1526"/>
      <c r="C106" s="1526"/>
      <c r="D106" s="1559"/>
      <c r="E106" s="1526"/>
      <c r="F106" s="1550"/>
      <c r="G106" s="1526"/>
      <c r="H106" s="2907"/>
      <c r="I106" s="2907"/>
      <c r="J106" s="3126"/>
    </row>
    <row r="107" spans="1:11" x14ac:dyDescent="0.25">
      <c r="A107" s="1099"/>
      <c r="B107" s="1526"/>
      <c r="C107" s="1526"/>
      <c r="D107" s="1559"/>
      <c r="E107" s="1526"/>
      <c r="F107" s="1550"/>
      <c r="G107" s="1526"/>
      <c r="H107" s="2907"/>
      <c r="I107" s="2907"/>
      <c r="J107" s="3126"/>
    </row>
    <row r="108" spans="1:11" x14ac:dyDescent="0.25">
      <c r="A108" s="1099"/>
      <c r="B108" s="1526"/>
      <c r="C108" s="1526"/>
      <c r="D108" s="1559"/>
      <c r="E108" s="1526"/>
      <c r="F108" s="1550"/>
      <c r="G108" s="1593"/>
      <c r="H108" s="3127"/>
      <c r="I108" s="3127"/>
      <c r="J108" s="3128"/>
    </row>
    <row r="109" spans="1:11" ht="15.75" thickBot="1" x14ac:dyDescent="0.3">
      <c r="A109" s="703" t="s">
        <v>1326</v>
      </c>
      <c r="B109" s="707"/>
      <c r="C109" s="707"/>
      <c r="D109" s="707"/>
      <c r="E109" s="708"/>
      <c r="F109" s="711">
        <f>SUBTOTAL(9,F100:F108)</f>
        <v>0</v>
      </c>
      <c r="G109" s="704"/>
      <c r="H109" s="705"/>
      <c r="I109" s="705"/>
      <c r="J109" s="706"/>
    </row>
    <row r="110" spans="1:11" x14ac:dyDescent="0.25">
      <c r="A110" s="170" t="s">
        <v>1327</v>
      </c>
      <c r="F110" s="1052">
        <f>_xlfn.XLOOKUP(F98,'Saldobalanse m arb-status'!A:A,'Saldobalanse m arb-status'!C:C,"Ikke funnet",0)</f>
        <v>0</v>
      </c>
    </row>
    <row r="111" spans="1:11" x14ac:dyDescent="0.25">
      <c r="A111" s="170" t="s">
        <v>1260</v>
      </c>
      <c r="F111" s="1052">
        <f>F109-F110</f>
        <v>0</v>
      </c>
      <c r="K111" s="169" t="s">
        <v>621</v>
      </c>
    </row>
    <row r="112" spans="1:11" ht="15.75" thickBot="1" x14ac:dyDescent="0.3"/>
    <row r="113" spans="1:11" ht="15.75" thickBot="1" x14ac:dyDescent="0.3">
      <c r="A113" s="1211" t="s">
        <v>1445</v>
      </c>
      <c r="B113" s="1212"/>
      <c r="C113" s="1214"/>
      <c r="D113" s="1212"/>
      <c r="E113" s="1212"/>
      <c r="F113" s="1343">
        <v>1576</v>
      </c>
      <c r="G113" s="1230" t="s">
        <v>728</v>
      </c>
      <c r="H113" s="1212"/>
      <c r="I113" s="1212"/>
      <c r="J113" s="1213"/>
    </row>
    <row r="114" spans="1:11" x14ac:dyDescent="0.25">
      <c r="A114" s="1127" t="s">
        <v>254</v>
      </c>
      <c r="B114" s="1360" t="s">
        <v>1299</v>
      </c>
      <c r="C114" s="1360" t="s">
        <v>1447</v>
      </c>
      <c r="D114" s="1360" t="s">
        <v>1325</v>
      </c>
      <c r="E114" s="1360" t="s">
        <v>434</v>
      </c>
      <c r="F114" s="1360" t="s">
        <v>608</v>
      </c>
      <c r="G114" s="1360" t="s">
        <v>1338</v>
      </c>
      <c r="H114" s="3129" t="s">
        <v>1261</v>
      </c>
      <c r="I114" s="3129"/>
      <c r="J114" s="3130"/>
    </row>
    <row r="115" spans="1:11" x14ac:dyDescent="0.25">
      <c r="A115" s="1099"/>
      <c r="B115" s="1526"/>
      <c r="C115" s="1526"/>
      <c r="D115" s="1526"/>
      <c r="E115" s="1526"/>
      <c r="F115" s="1550"/>
      <c r="G115" s="1526"/>
      <c r="H115" s="2907"/>
      <c r="I115" s="2907"/>
      <c r="J115" s="3126"/>
    </row>
    <row r="116" spans="1:11" x14ac:dyDescent="0.25">
      <c r="A116" s="1099"/>
      <c r="B116" s="1526"/>
      <c r="C116" s="1526"/>
      <c r="D116" s="1559"/>
      <c r="E116" s="1526"/>
      <c r="F116" s="1550"/>
      <c r="G116" s="1526"/>
      <c r="H116" s="2907"/>
      <c r="I116" s="2907"/>
      <c r="J116" s="3126"/>
    </row>
    <row r="117" spans="1:11" x14ac:dyDescent="0.25">
      <c r="A117" s="1099"/>
      <c r="B117" s="1526"/>
      <c r="C117" s="1526"/>
      <c r="D117" s="1559"/>
      <c r="E117" s="1526"/>
      <c r="F117" s="1550"/>
      <c r="G117" s="1526"/>
      <c r="H117" s="2907"/>
      <c r="I117" s="2907"/>
      <c r="J117" s="3126"/>
    </row>
    <row r="118" spans="1:11" x14ac:dyDescent="0.25">
      <c r="A118" s="1099"/>
      <c r="B118" s="1526"/>
      <c r="C118" s="1526"/>
      <c r="D118" s="1559"/>
      <c r="E118" s="1526"/>
      <c r="F118" s="1550"/>
      <c r="G118" s="1526"/>
      <c r="H118" s="2907"/>
      <c r="I118" s="2907"/>
      <c r="J118" s="3126"/>
    </row>
    <row r="119" spans="1:11" x14ac:dyDescent="0.25">
      <c r="A119" s="1099"/>
      <c r="B119" s="1526"/>
      <c r="C119" s="1526"/>
      <c r="D119" s="1559"/>
      <c r="E119" s="1526"/>
      <c r="F119" s="1550"/>
      <c r="G119" s="1526"/>
      <c r="H119" s="2907"/>
      <c r="I119" s="2907"/>
      <c r="J119" s="3126"/>
    </row>
    <row r="120" spans="1:11" x14ac:dyDescent="0.25">
      <c r="A120" s="1099"/>
      <c r="B120" s="1526"/>
      <c r="C120" s="1526"/>
      <c r="D120" s="1559"/>
      <c r="E120" s="1526"/>
      <c r="F120" s="1550"/>
      <c r="G120" s="1526"/>
      <c r="H120" s="2907"/>
      <c r="I120" s="2907"/>
      <c r="J120" s="3126"/>
    </row>
    <row r="121" spans="1:11" x14ac:dyDescent="0.25">
      <c r="A121" s="1099"/>
      <c r="B121" s="1526"/>
      <c r="C121" s="1526"/>
      <c r="D121" s="1559"/>
      <c r="E121" s="1526"/>
      <c r="F121" s="1550"/>
      <c r="G121" s="1526"/>
      <c r="H121" s="2907"/>
      <c r="I121" s="2907"/>
      <c r="J121" s="3126"/>
    </row>
    <row r="122" spans="1:11" x14ac:dyDescent="0.25">
      <c r="A122" s="1099"/>
      <c r="B122" s="1526"/>
      <c r="C122" s="1526"/>
      <c r="D122" s="1559"/>
      <c r="E122" s="1526"/>
      <c r="F122" s="1550"/>
      <c r="G122" s="1526"/>
      <c r="H122" s="2907"/>
      <c r="I122" s="2907"/>
      <c r="J122" s="3126"/>
    </row>
    <row r="123" spans="1:11" x14ac:dyDescent="0.25">
      <c r="A123" s="1099"/>
      <c r="B123" s="1526"/>
      <c r="C123" s="1526"/>
      <c r="D123" s="1559"/>
      <c r="E123" s="1526"/>
      <c r="F123" s="1550"/>
      <c r="G123" s="1593"/>
      <c r="H123" s="3127"/>
      <c r="I123" s="3127"/>
      <c r="J123" s="3128"/>
    </row>
    <row r="124" spans="1:11" ht="15.75" thickBot="1" x14ac:dyDescent="0.3">
      <c r="A124" s="703" t="s">
        <v>1326</v>
      </c>
      <c r="B124" s="707"/>
      <c r="C124" s="707"/>
      <c r="D124" s="707"/>
      <c r="E124" s="708"/>
      <c r="F124" s="711">
        <f>SUBTOTAL(9,F115:F123)</f>
        <v>0</v>
      </c>
      <c r="G124" s="704"/>
      <c r="H124" s="705"/>
      <c r="I124" s="705"/>
      <c r="J124" s="706"/>
    </row>
    <row r="125" spans="1:11" x14ac:dyDescent="0.25">
      <c r="A125" s="170" t="s">
        <v>1327</v>
      </c>
      <c r="F125" s="1052">
        <f>_xlfn.XLOOKUP(F113,'Saldobalanse m arb-status'!A:A,'Saldobalanse m arb-status'!C:C,"Ikke funnet",0)</f>
        <v>0</v>
      </c>
    </row>
    <row r="126" spans="1:11" x14ac:dyDescent="0.25">
      <c r="A126" s="170" t="s">
        <v>1260</v>
      </c>
      <c r="F126" s="1052">
        <f>F124-F125</f>
        <v>0</v>
      </c>
      <c r="K126" s="169" t="s">
        <v>621</v>
      </c>
    </row>
    <row r="127" spans="1:11" ht="15.75" thickBot="1" x14ac:dyDescent="0.3"/>
    <row r="128" spans="1:11" ht="15.75" thickBot="1" x14ac:dyDescent="0.3">
      <c r="A128" s="1211" t="s">
        <v>1445</v>
      </c>
      <c r="B128" s="1212"/>
      <c r="C128" s="1214"/>
      <c r="D128" s="1212"/>
      <c r="E128" s="1212"/>
      <c r="F128" s="1343">
        <v>1577</v>
      </c>
      <c r="G128" s="1230" t="s">
        <v>729</v>
      </c>
      <c r="H128" s="1212"/>
      <c r="I128" s="1212"/>
      <c r="J128" s="1213"/>
    </row>
    <row r="129" spans="1:11" x14ac:dyDescent="0.25">
      <c r="A129" s="1127" t="s">
        <v>254</v>
      </c>
      <c r="B129" s="1360" t="s">
        <v>1299</v>
      </c>
      <c r="C129" s="1360" t="s">
        <v>1447</v>
      </c>
      <c r="D129" s="1360" t="s">
        <v>1325</v>
      </c>
      <c r="E129" s="1360" t="s">
        <v>434</v>
      </c>
      <c r="F129" s="1360" t="s">
        <v>608</v>
      </c>
      <c r="G129" s="1360" t="s">
        <v>1338</v>
      </c>
      <c r="H129" s="3129" t="s">
        <v>1261</v>
      </c>
      <c r="I129" s="3129"/>
      <c r="J129" s="3130"/>
    </row>
    <row r="130" spans="1:11" x14ac:dyDescent="0.25">
      <c r="A130" s="1099"/>
      <c r="B130" s="1526"/>
      <c r="C130" s="1526"/>
      <c r="D130" s="1526"/>
      <c r="E130" s="1526"/>
      <c r="F130" s="1550"/>
      <c r="G130" s="1526"/>
      <c r="H130" s="2907"/>
      <c r="I130" s="2907"/>
      <c r="J130" s="3126"/>
    </row>
    <row r="131" spans="1:11" x14ac:dyDescent="0.25">
      <c r="A131" s="1099"/>
      <c r="B131" s="1526"/>
      <c r="C131" s="1526"/>
      <c r="D131" s="1559"/>
      <c r="E131" s="1526"/>
      <c r="F131" s="1550"/>
      <c r="G131" s="1526"/>
      <c r="H131" s="2907"/>
      <c r="I131" s="2907"/>
      <c r="J131" s="3126"/>
    </row>
    <row r="132" spans="1:11" x14ac:dyDescent="0.25">
      <c r="A132" s="1099"/>
      <c r="B132" s="1526"/>
      <c r="C132" s="1526"/>
      <c r="D132" s="1559"/>
      <c r="E132" s="1526"/>
      <c r="F132" s="1550"/>
      <c r="G132" s="1526"/>
      <c r="H132" s="2907"/>
      <c r="I132" s="2907"/>
      <c r="J132" s="3126"/>
    </row>
    <row r="133" spans="1:11" x14ac:dyDescent="0.25">
      <c r="A133" s="1099"/>
      <c r="B133" s="1526"/>
      <c r="C133" s="1526"/>
      <c r="D133" s="1559"/>
      <c r="E133" s="1526"/>
      <c r="F133" s="1550"/>
      <c r="G133" s="1526"/>
      <c r="H133" s="2907"/>
      <c r="I133" s="2907"/>
      <c r="J133" s="3126"/>
    </row>
    <row r="134" spans="1:11" x14ac:dyDescent="0.25">
      <c r="A134" s="1099"/>
      <c r="B134" s="1526"/>
      <c r="C134" s="1526"/>
      <c r="D134" s="1559"/>
      <c r="E134" s="1526"/>
      <c r="F134" s="1550"/>
      <c r="G134" s="1526"/>
      <c r="H134" s="2907"/>
      <c r="I134" s="2907"/>
      <c r="J134" s="3126"/>
    </row>
    <row r="135" spans="1:11" x14ac:dyDescent="0.25">
      <c r="A135" s="1099"/>
      <c r="B135" s="1526"/>
      <c r="C135" s="1526"/>
      <c r="D135" s="1559"/>
      <c r="E135" s="1526"/>
      <c r="F135" s="1550"/>
      <c r="G135" s="1526"/>
      <c r="H135" s="2907"/>
      <c r="I135" s="2907"/>
      <c r="J135" s="3126"/>
    </row>
    <row r="136" spans="1:11" x14ac:dyDescent="0.25">
      <c r="A136" s="1099"/>
      <c r="B136" s="1526"/>
      <c r="C136" s="1526"/>
      <c r="D136" s="1559"/>
      <c r="E136" s="1526"/>
      <c r="F136" s="1550"/>
      <c r="G136" s="1526"/>
      <c r="H136" s="2907"/>
      <c r="I136" s="2907"/>
      <c r="J136" s="3126"/>
    </row>
    <row r="137" spans="1:11" x14ac:dyDescent="0.25">
      <c r="A137" s="1099"/>
      <c r="B137" s="1526"/>
      <c r="C137" s="1526"/>
      <c r="D137" s="1559"/>
      <c r="E137" s="1526"/>
      <c r="F137" s="1550"/>
      <c r="G137" s="1526"/>
      <c r="H137" s="2907"/>
      <c r="I137" s="2907"/>
      <c r="J137" s="3126"/>
    </row>
    <row r="138" spans="1:11" x14ac:dyDescent="0.25">
      <c r="A138" s="1099"/>
      <c r="B138" s="1526"/>
      <c r="C138" s="1526"/>
      <c r="D138" s="1559"/>
      <c r="E138" s="1526"/>
      <c r="F138" s="1550"/>
      <c r="G138" s="1593"/>
      <c r="H138" s="3127"/>
      <c r="I138" s="3127"/>
      <c r="J138" s="3128"/>
    </row>
    <row r="139" spans="1:11" ht="15.75" thickBot="1" x14ac:dyDescent="0.3">
      <c r="A139" s="703" t="s">
        <v>1326</v>
      </c>
      <c r="B139" s="707"/>
      <c r="C139" s="707"/>
      <c r="D139" s="707"/>
      <c r="E139" s="708"/>
      <c r="F139" s="711">
        <f>SUBTOTAL(9,F130:F138)</f>
        <v>0</v>
      </c>
      <c r="G139" s="704"/>
      <c r="H139" s="705"/>
      <c r="I139" s="705"/>
      <c r="J139" s="706"/>
    </row>
    <row r="140" spans="1:11" x14ac:dyDescent="0.25">
      <c r="A140" s="170" t="s">
        <v>1327</v>
      </c>
      <c r="F140" s="1052">
        <f>_xlfn.XLOOKUP(F128,'Saldobalanse m arb-status'!A:A,'Saldobalanse m arb-status'!C:C,"Ikke funnet",0)</f>
        <v>0</v>
      </c>
      <c r="H140" s="873"/>
      <c r="I140" s="873"/>
      <c r="J140" s="873"/>
    </row>
    <row r="141" spans="1:11" x14ac:dyDescent="0.25">
      <c r="A141" s="170" t="s">
        <v>1260</v>
      </c>
      <c r="F141" s="1052">
        <f>F139-F140</f>
        <v>0</v>
      </c>
      <c r="K141" s="169" t="s">
        <v>621</v>
      </c>
    </row>
    <row r="142" spans="1:11" ht="15.75" thickBot="1" x14ac:dyDescent="0.3"/>
    <row r="143" spans="1:11" ht="15.75" thickBot="1" x14ac:dyDescent="0.3">
      <c r="A143" s="1211" t="s">
        <v>1445</v>
      </c>
      <c r="B143" s="1212"/>
      <c r="C143" s="1214"/>
      <c r="D143" s="1212"/>
      <c r="E143" s="1212"/>
      <c r="F143" s="1343">
        <v>1578</v>
      </c>
      <c r="G143" s="1230" t="s">
        <v>730</v>
      </c>
      <c r="H143" s="1212"/>
      <c r="I143" s="1212"/>
      <c r="J143" s="1213"/>
    </row>
    <row r="144" spans="1:11" x14ac:dyDescent="0.25">
      <c r="A144" s="1127" t="s">
        <v>254</v>
      </c>
      <c r="B144" s="1360" t="s">
        <v>1299</v>
      </c>
      <c r="C144" s="1360" t="s">
        <v>1447</v>
      </c>
      <c r="D144" s="1360" t="s">
        <v>1325</v>
      </c>
      <c r="E144" s="1360" t="s">
        <v>434</v>
      </c>
      <c r="F144" s="1360" t="s">
        <v>608</v>
      </c>
      <c r="G144" s="1360" t="s">
        <v>1338</v>
      </c>
      <c r="H144" s="3129" t="s">
        <v>1261</v>
      </c>
      <c r="I144" s="3129"/>
      <c r="J144" s="3130"/>
    </row>
    <row r="145" spans="1:11" x14ac:dyDescent="0.25">
      <c r="A145" s="1099"/>
      <c r="B145" s="1526"/>
      <c r="C145" s="1526"/>
      <c r="D145" s="1526"/>
      <c r="E145" s="1526"/>
      <c r="F145" s="1550"/>
      <c r="G145" s="1526"/>
      <c r="H145" s="2907"/>
      <c r="I145" s="2907"/>
      <c r="J145" s="3126"/>
    </row>
    <row r="146" spans="1:11" x14ac:dyDescent="0.25">
      <c r="A146" s="1099"/>
      <c r="B146" s="1526"/>
      <c r="C146" s="1526"/>
      <c r="D146" s="1559"/>
      <c r="E146" s="1526"/>
      <c r="F146" s="1550"/>
      <c r="G146" s="1526"/>
      <c r="H146" s="2907"/>
      <c r="I146" s="2907"/>
      <c r="J146" s="3126"/>
    </row>
    <row r="147" spans="1:11" x14ac:dyDescent="0.25">
      <c r="A147" s="1099"/>
      <c r="B147" s="1526"/>
      <c r="C147" s="1526"/>
      <c r="D147" s="1559"/>
      <c r="E147" s="1526"/>
      <c r="F147" s="1550"/>
      <c r="G147" s="1526"/>
      <c r="H147" s="2907"/>
      <c r="I147" s="2907"/>
      <c r="J147" s="3126"/>
    </row>
    <row r="148" spans="1:11" x14ac:dyDescent="0.25">
      <c r="A148" s="1099"/>
      <c r="B148" s="1526"/>
      <c r="C148" s="1526"/>
      <c r="D148" s="1559"/>
      <c r="E148" s="1526"/>
      <c r="F148" s="1550"/>
      <c r="G148" s="1526"/>
      <c r="H148" s="2907"/>
      <c r="I148" s="2907"/>
      <c r="J148" s="3126"/>
    </row>
    <row r="149" spans="1:11" x14ac:dyDescent="0.25">
      <c r="A149" s="1099"/>
      <c r="B149" s="1526"/>
      <c r="C149" s="1526"/>
      <c r="D149" s="1559"/>
      <c r="E149" s="1526"/>
      <c r="F149" s="1550"/>
      <c r="G149" s="1526"/>
      <c r="H149" s="2907"/>
      <c r="I149" s="2907"/>
      <c r="J149" s="3126"/>
    </row>
    <row r="150" spans="1:11" x14ac:dyDescent="0.25">
      <c r="A150" s="1099"/>
      <c r="B150" s="1526"/>
      <c r="C150" s="1526"/>
      <c r="D150" s="1559"/>
      <c r="E150" s="1526"/>
      <c r="F150" s="1550"/>
      <c r="G150" s="1526"/>
      <c r="H150" s="2907"/>
      <c r="I150" s="2907"/>
      <c r="J150" s="3126"/>
    </row>
    <row r="151" spans="1:11" x14ac:dyDescent="0.25">
      <c r="A151" s="1099"/>
      <c r="B151" s="1526"/>
      <c r="C151" s="1526"/>
      <c r="D151" s="1559"/>
      <c r="E151" s="1526"/>
      <c r="F151" s="1550"/>
      <c r="G151" s="1526"/>
      <c r="H151" s="2907"/>
      <c r="I151" s="2907"/>
      <c r="J151" s="3126"/>
    </row>
    <row r="152" spans="1:11" x14ac:dyDescent="0.25">
      <c r="A152" s="1099"/>
      <c r="B152" s="1526"/>
      <c r="C152" s="1526"/>
      <c r="D152" s="1559"/>
      <c r="E152" s="1526"/>
      <c r="F152" s="1550"/>
      <c r="G152" s="1526"/>
      <c r="H152" s="2907"/>
      <c r="I152" s="2907"/>
      <c r="J152" s="3126"/>
    </row>
    <row r="153" spans="1:11" x14ac:dyDescent="0.25">
      <c r="A153" s="1099"/>
      <c r="B153" s="1526"/>
      <c r="C153" s="1526"/>
      <c r="D153" s="1559"/>
      <c r="E153" s="1526"/>
      <c r="F153" s="1550"/>
      <c r="G153" s="1593"/>
      <c r="H153" s="3127"/>
      <c r="I153" s="3127"/>
      <c r="J153" s="3128"/>
    </row>
    <row r="154" spans="1:11" ht="15.75" thickBot="1" x14ac:dyDescent="0.3">
      <c r="A154" s="703" t="s">
        <v>1326</v>
      </c>
      <c r="B154" s="707"/>
      <c r="C154" s="707"/>
      <c r="D154" s="707"/>
      <c r="E154" s="708"/>
      <c r="F154" s="711">
        <f>SUBTOTAL(9,F145:F153)</f>
        <v>0</v>
      </c>
      <c r="G154" s="704"/>
      <c r="H154" s="705"/>
      <c r="I154" s="705"/>
      <c r="J154" s="706"/>
    </row>
    <row r="155" spans="1:11" x14ac:dyDescent="0.25">
      <c r="A155" s="170" t="s">
        <v>1327</v>
      </c>
      <c r="F155" s="1052">
        <f>_xlfn.XLOOKUP(F143,'Saldobalanse m arb-status'!A:A,'Saldobalanse m arb-status'!C:C,"Ikke funnet",0)</f>
        <v>0</v>
      </c>
    </row>
    <row r="156" spans="1:11" x14ac:dyDescent="0.25">
      <c r="A156" s="170" t="s">
        <v>1260</v>
      </c>
      <c r="F156" s="1052">
        <f>F154-F155</f>
        <v>0</v>
      </c>
      <c r="K156" s="169" t="s">
        <v>621</v>
      </c>
    </row>
  </sheetData>
  <sheetProtection formatCells="0" formatColumns="0" formatRows="0" insertColumns="0" insertRows="0" insertHyperlinks="0" deleteColumns="0" deleteRows="0" sort="0" autoFilter="0"/>
  <mergeCells count="182">
    <mergeCell ref="H123:J123"/>
    <mergeCell ref="A7:U7"/>
    <mergeCell ref="B3:U3"/>
    <mergeCell ref="H144:J144"/>
    <mergeCell ref="H145:J145"/>
    <mergeCell ref="H146:J146"/>
    <mergeCell ref="H147:J147"/>
    <mergeCell ref="H148:J148"/>
    <mergeCell ref="H149:J149"/>
    <mergeCell ref="H100:J100"/>
    <mergeCell ref="H101:J101"/>
    <mergeCell ref="H102:J102"/>
    <mergeCell ref="H103:J103"/>
    <mergeCell ref="H104:J104"/>
    <mergeCell ref="H75:J75"/>
    <mergeCell ref="O51:P51"/>
    <mergeCell ref="H105:J105"/>
    <mergeCell ref="H106:J106"/>
    <mergeCell ref="H107:J107"/>
    <mergeCell ref="H108:J108"/>
    <mergeCell ref="H67:J67"/>
    <mergeCell ref="H68:J68"/>
    <mergeCell ref="H69:J69"/>
    <mergeCell ref="H70:J70"/>
    <mergeCell ref="H114:J114"/>
    <mergeCell ref="H115:J115"/>
    <mergeCell ref="H116:J116"/>
    <mergeCell ref="H117:J117"/>
    <mergeCell ref="H118:J118"/>
    <mergeCell ref="H119:J119"/>
    <mergeCell ref="H120:J120"/>
    <mergeCell ref="H121:J121"/>
    <mergeCell ref="H122:J122"/>
    <mergeCell ref="H152:J152"/>
    <mergeCell ref="H153:J153"/>
    <mergeCell ref="H129:J129"/>
    <mergeCell ref="H130:J130"/>
    <mergeCell ref="H131:J131"/>
    <mergeCell ref="H132:J132"/>
    <mergeCell ref="H133:J133"/>
    <mergeCell ref="H134:J134"/>
    <mergeCell ref="H135:J135"/>
    <mergeCell ref="H136:J136"/>
    <mergeCell ref="H137:J137"/>
    <mergeCell ref="H138:J138"/>
    <mergeCell ref="H151:J151"/>
    <mergeCell ref="H150:J150"/>
    <mergeCell ref="H99:J99"/>
    <mergeCell ref="H84:J84"/>
    <mergeCell ref="H85:J85"/>
    <mergeCell ref="H86:J86"/>
    <mergeCell ref="H87:J87"/>
    <mergeCell ref="H88:J88"/>
    <mergeCell ref="H89:J89"/>
    <mergeCell ref="H90:J90"/>
    <mergeCell ref="H91:J91"/>
    <mergeCell ref="H92:J92"/>
    <mergeCell ref="H93:J93"/>
    <mergeCell ref="H76:J76"/>
    <mergeCell ref="H77:J77"/>
    <mergeCell ref="H78:J78"/>
    <mergeCell ref="O58:P58"/>
    <mergeCell ref="H66:J66"/>
    <mergeCell ref="O59:P59"/>
    <mergeCell ref="A63:J63"/>
    <mergeCell ref="C60:D60"/>
    <mergeCell ref="T54:U54"/>
    <mergeCell ref="I54:K54"/>
    <mergeCell ref="H71:J71"/>
    <mergeCell ref="H72:J72"/>
    <mergeCell ref="T59:U59"/>
    <mergeCell ref="C55:D55"/>
    <mergeCell ref="I55:K55"/>
    <mergeCell ref="O55:P55"/>
    <mergeCell ref="O56:P56"/>
    <mergeCell ref="T56:U56"/>
    <mergeCell ref="C57:D57"/>
    <mergeCell ref="I57:K57"/>
    <mergeCell ref="O57:P57"/>
    <mergeCell ref="T57:U57"/>
    <mergeCell ref="H73:J73"/>
    <mergeCell ref="H74:J74"/>
    <mergeCell ref="T50:U50"/>
    <mergeCell ref="O52:P52"/>
    <mergeCell ref="T51:U51"/>
    <mergeCell ref="T52:U52"/>
    <mergeCell ref="O53:P53"/>
    <mergeCell ref="T53:U53"/>
    <mergeCell ref="T58:U58"/>
    <mergeCell ref="E40:F40"/>
    <mergeCell ref="A40:B40"/>
    <mergeCell ref="G40:H40"/>
    <mergeCell ref="C40:D40"/>
    <mergeCell ref="R46:U46"/>
    <mergeCell ref="O47:P47"/>
    <mergeCell ref="T47:U47"/>
    <mergeCell ref="T55:U55"/>
    <mergeCell ref="C56:D56"/>
    <mergeCell ref="I56:K56"/>
    <mergeCell ref="G36:H36"/>
    <mergeCell ref="C36:D36"/>
    <mergeCell ref="C37:D37"/>
    <mergeCell ref="C50:D50"/>
    <mergeCell ref="I50:K50"/>
    <mergeCell ref="M46:P46"/>
    <mergeCell ref="G41:I41"/>
    <mergeCell ref="G42:I42"/>
    <mergeCell ref="G43:I43"/>
    <mergeCell ref="A41:F43"/>
    <mergeCell ref="A46:D46"/>
    <mergeCell ref="G46:K46"/>
    <mergeCell ref="C49:D49"/>
    <mergeCell ref="C59:D59"/>
    <mergeCell ref="I59:K59"/>
    <mergeCell ref="C58:D58"/>
    <mergeCell ref="I58:K58"/>
    <mergeCell ref="C54:D54"/>
    <mergeCell ref="C51:D51"/>
    <mergeCell ref="A39:U39"/>
    <mergeCell ref="E36:F36"/>
    <mergeCell ref="I51:K51"/>
    <mergeCell ref="C53:D53"/>
    <mergeCell ref="I53:K53"/>
    <mergeCell ref="C52:D52"/>
    <mergeCell ref="I52:K52"/>
    <mergeCell ref="C47:D47"/>
    <mergeCell ref="I47:K47"/>
    <mergeCell ref="C48:D48"/>
    <mergeCell ref="O48:P48"/>
    <mergeCell ref="T48:U48"/>
    <mergeCell ref="O49:P49"/>
    <mergeCell ref="T49:U49"/>
    <mergeCell ref="O50:P50"/>
    <mergeCell ref="O54:P54"/>
    <mergeCell ref="I48:K48"/>
    <mergeCell ref="I49:K49"/>
    <mergeCell ref="B2:U2"/>
    <mergeCell ref="B4:S4"/>
    <mergeCell ref="B5:Q5"/>
    <mergeCell ref="R11:U15"/>
    <mergeCell ref="A11:P15"/>
    <mergeCell ref="G37:H37"/>
    <mergeCell ref="E26:F26"/>
    <mergeCell ref="A36:B36"/>
    <mergeCell ref="A22:B22"/>
    <mergeCell ref="C22:D22"/>
    <mergeCell ref="G22:H22"/>
    <mergeCell ref="E22:F22"/>
    <mergeCell ref="A23:U23"/>
    <mergeCell ref="C35:D35"/>
    <mergeCell ref="E37:F37"/>
    <mergeCell ref="C31:D31"/>
    <mergeCell ref="A37:B37"/>
    <mergeCell ref="A30:B30"/>
    <mergeCell ref="A31:B31"/>
    <mergeCell ref="E24:F24"/>
    <mergeCell ref="A35:B35"/>
    <mergeCell ref="C32:D32"/>
    <mergeCell ref="E35:F35"/>
    <mergeCell ref="C30:D30"/>
    <mergeCell ref="E27:F27"/>
    <mergeCell ref="G24:H24"/>
    <mergeCell ref="C24:D24"/>
    <mergeCell ref="C27:D27"/>
    <mergeCell ref="A29:U29"/>
    <mergeCell ref="G31:H31"/>
    <mergeCell ref="G30:H30"/>
    <mergeCell ref="G35:H35"/>
    <mergeCell ref="G25:H25"/>
    <mergeCell ref="G32:H32"/>
    <mergeCell ref="E32:F32"/>
    <mergeCell ref="C25:D26"/>
    <mergeCell ref="A27:B27"/>
    <mergeCell ref="A32:B32"/>
    <mergeCell ref="E31:F31"/>
    <mergeCell ref="E30:F30"/>
    <mergeCell ref="G27:H27"/>
    <mergeCell ref="A24:B24"/>
    <mergeCell ref="E25:F25"/>
    <mergeCell ref="A25:B26"/>
    <mergeCell ref="G26:H26"/>
    <mergeCell ref="A34:U34"/>
  </mergeCells>
  <phoneticPr fontId="63" type="noConversion"/>
  <conditionalFormatting sqref="J43:U43">
    <cfRule type="expression" dxfId="222" priority="10">
      <formula>J43="Alt OK"</formula>
    </cfRule>
    <cfRule type="expression" dxfId="221" priority="11">
      <formula>J43="DFØ følger opp"</formula>
    </cfRule>
    <cfRule type="expression" dxfId="220" priority="12">
      <formula>J43="Kunde følger opp"</formula>
    </cfRule>
  </conditionalFormatting>
  <conditionalFormatting sqref="V27">
    <cfRule type="cellIs" dxfId="219" priority="16" operator="notEqual">
      <formula>0</formula>
    </cfRule>
  </conditionalFormatting>
  <hyperlinks>
    <hyperlink ref="A2" location="Avstemmingsoversikt!A1" display="Til avviksoversikt" xr:uid="{00000000-0004-0000-0B00-000000000000}"/>
  </hyperlinks>
  <pageMargins left="0.7" right="0.7" top="0.75" bottom="0.75" header="0.3" footer="0.3"/>
  <pageSetup paperSize="9" scale="28" orientation="landscape" r:id="rId1"/>
  <rowBreaks count="1" manualBreakCount="1">
    <brk id="95" max="21" man="1"/>
  </rowBreaks>
  <ignoredErrors>
    <ignoredError sqref="I35:U35 T4:U4 B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6FA1BE5A-6829-4ADC-A309-13DE72D4502C}">
          <x14:formula1>
            <xm:f>Avstemmingskoder!$A$3:$A$5</xm:f>
          </x14:formula1>
          <xm:sqref>J43:U43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9">
    <pageSetUpPr fitToPage="1"/>
  </sheetPr>
  <dimension ref="A1:M70"/>
  <sheetViews>
    <sheetView showGridLines="0" zoomScaleNormal="100" workbookViewId="0"/>
  </sheetViews>
  <sheetFormatPr baseColWidth="10" defaultColWidth="11.42578125" defaultRowHeight="15" x14ac:dyDescent="0.25"/>
  <cols>
    <col min="1" max="1" width="24.28515625" style="3" customWidth="1"/>
    <col min="2" max="2" width="18.5703125" style="3" customWidth="1"/>
    <col min="3" max="3" width="14.7109375" style="3" customWidth="1"/>
    <col min="4" max="4" width="15.5703125" style="3" customWidth="1"/>
    <col min="5" max="5" width="15.28515625" style="3" customWidth="1"/>
    <col min="6" max="6" width="15" style="3" customWidth="1"/>
    <col min="7" max="7" width="18.42578125" style="3" customWidth="1"/>
    <col min="8" max="8" width="14.140625" style="3" customWidth="1"/>
    <col min="9" max="9" width="19.28515625" style="3" customWidth="1"/>
    <col min="10" max="10" width="15.7109375" style="3" customWidth="1"/>
    <col min="11" max="11" width="14.85546875" style="3" customWidth="1"/>
    <col min="12" max="12" width="15" style="3" customWidth="1"/>
    <col min="13" max="13" width="18" style="3" customWidth="1"/>
    <col min="14" max="16384" width="11.42578125" style="3"/>
  </cols>
  <sheetData>
    <row r="1" spans="1:13" ht="19.5" thickBot="1" x14ac:dyDescent="0.35">
      <c r="A1" s="8" t="s">
        <v>1448</v>
      </c>
      <c r="B1" s="9"/>
      <c r="C1" s="10"/>
      <c r="D1" s="10"/>
      <c r="E1" s="10"/>
      <c r="F1" s="10"/>
      <c r="G1" s="10"/>
      <c r="H1" s="10"/>
      <c r="K1" s="9"/>
    </row>
    <row r="2" spans="1:13" ht="18.75" x14ac:dyDescent="0.3">
      <c r="A2" s="973" t="s">
        <v>1244</v>
      </c>
      <c r="B2" s="2898" t="s">
        <v>544</v>
      </c>
      <c r="C2" s="2899"/>
      <c r="D2" s="2899"/>
      <c r="E2" s="2899"/>
      <c r="F2" s="2899"/>
      <c r="G2" s="2899"/>
      <c r="H2" s="2899"/>
      <c r="I2" s="2899"/>
      <c r="J2" s="2899"/>
      <c r="K2" s="2899"/>
      <c r="L2" s="2900"/>
    </row>
    <row r="3" spans="1:13" ht="15.75" thickBot="1" x14ac:dyDescent="0.3">
      <c r="A3" s="996" t="s">
        <v>1245</v>
      </c>
      <c r="B3" s="2901" t="s">
        <v>1246</v>
      </c>
      <c r="C3" s="2752"/>
      <c r="D3" s="2752"/>
      <c r="E3" s="2752"/>
      <c r="F3" s="2752"/>
      <c r="G3" s="2752"/>
      <c r="H3" s="2752"/>
      <c r="I3" s="2752"/>
      <c r="J3" s="2752"/>
      <c r="K3" s="2752"/>
      <c r="L3" s="2753"/>
      <c r="M3" s="129"/>
    </row>
    <row r="4" spans="1:13" x14ac:dyDescent="0.25">
      <c r="A4" s="986" t="s">
        <v>1247</v>
      </c>
      <c r="B4" s="2902" t="str">
        <f>Avstemmingsoversikt!A5</f>
        <v>XX - MAL - XXX/XXXX</v>
      </c>
      <c r="C4" s="2903"/>
      <c r="D4" s="2903"/>
      <c r="E4" s="2903"/>
      <c r="F4" s="2903"/>
      <c r="G4" s="2903"/>
      <c r="H4" s="2903"/>
      <c r="I4" s="2903"/>
      <c r="J4" s="2903"/>
      <c r="K4" s="998" t="s">
        <v>481</v>
      </c>
      <c r="L4" s="1007">
        <f>IF(Avstemmingsoversikt!P3= " "," ",Avstemmingsoversikt!P3)</f>
        <v>2024</v>
      </c>
    </row>
    <row r="5" spans="1:13" ht="15.75" thickBot="1" x14ac:dyDescent="0.3">
      <c r="A5" s="987" t="s">
        <v>1248</v>
      </c>
      <c r="B5" s="2756"/>
      <c r="C5" s="2757"/>
      <c r="D5" s="2757"/>
      <c r="E5" s="2757"/>
      <c r="F5" s="2757"/>
      <c r="G5" s="2757"/>
      <c r="H5" s="2757"/>
      <c r="I5" s="1000" t="s">
        <v>1249</v>
      </c>
      <c r="J5" s="972"/>
      <c r="K5" s="1000" t="s">
        <v>1250</v>
      </c>
      <c r="L5" s="1001" t="str">
        <f>IF(Avstemmingsoversikt!P5= " "," ",Avstemmingsoversikt!P4)</f>
        <v>xx/2024</v>
      </c>
    </row>
    <row r="6" spans="1:13" x14ac:dyDescent="0.25">
      <c r="A6" s="85"/>
      <c r="B6" s="80"/>
      <c r="C6" s="80"/>
      <c r="D6" s="80"/>
      <c r="E6" s="80"/>
      <c r="F6" s="80"/>
      <c r="G6" s="80"/>
      <c r="H6" s="85"/>
      <c r="I6" s="96"/>
      <c r="J6" s="85"/>
      <c r="K6" s="151"/>
    </row>
    <row r="7" spans="1:13" x14ac:dyDescent="0.25">
      <c r="A7" s="2659" t="s">
        <v>1449</v>
      </c>
      <c r="B7" s="2659"/>
      <c r="C7" s="2659"/>
      <c r="D7" s="2659"/>
      <c r="E7" s="2659"/>
      <c r="F7" s="2659"/>
      <c r="G7" s="2659"/>
      <c r="H7" s="2659"/>
      <c r="I7" s="2659"/>
      <c r="J7" s="2659"/>
      <c r="K7" s="2659"/>
      <c r="L7" s="2659"/>
    </row>
    <row r="8" spans="1:13" x14ac:dyDescent="0.25">
      <c r="A8"/>
      <c r="B8" s="80"/>
      <c r="C8" s="80"/>
      <c r="D8" s="80"/>
      <c r="E8" s="80"/>
      <c r="F8" s="80"/>
      <c r="G8" s="80"/>
      <c r="H8" s="85"/>
      <c r="I8" s="96"/>
      <c r="J8" s="85"/>
      <c r="K8" s="151"/>
    </row>
    <row r="9" spans="1:13" ht="15.75" thickBot="1" x14ac:dyDescent="0.3">
      <c r="B9" s="80"/>
      <c r="C9" s="80"/>
      <c r="D9" s="80"/>
      <c r="E9" s="80"/>
      <c r="F9" s="80"/>
      <c r="G9" s="80"/>
      <c r="H9" s="85"/>
      <c r="I9" s="96"/>
      <c r="J9" s="85"/>
      <c r="K9" s="151"/>
    </row>
    <row r="10" spans="1:13" ht="19.5" thickBot="1" x14ac:dyDescent="0.3">
      <c r="A10" s="3146" t="s">
        <v>1252</v>
      </c>
      <c r="B10" s="3147"/>
      <c r="C10" s="3147"/>
      <c r="D10" s="3147"/>
      <c r="E10" s="3147"/>
      <c r="F10" s="3147"/>
      <c r="G10" s="3148"/>
      <c r="H10" s="816"/>
      <c r="I10" s="3143" t="s">
        <v>1253</v>
      </c>
      <c r="J10" s="3144"/>
      <c r="K10" s="3144"/>
      <c r="L10" s="3145"/>
    </row>
    <row r="11" spans="1:13" x14ac:dyDescent="0.25">
      <c r="A11" s="2740"/>
      <c r="B11" s="2741"/>
      <c r="C11" s="2741"/>
      <c r="D11" s="2741"/>
      <c r="E11" s="2741"/>
      <c r="F11" s="2741"/>
      <c r="G11" s="2742"/>
      <c r="H11" s="817"/>
      <c r="I11" s="3149"/>
      <c r="J11" s="3150"/>
      <c r="K11" s="3150"/>
      <c r="L11" s="3151"/>
    </row>
    <row r="12" spans="1:13" x14ac:dyDescent="0.25">
      <c r="A12" s="2743"/>
      <c r="B12" s="2670"/>
      <c r="C12" s="2670"/>
      <c r="D12" s="2670"/>
      <c r="E12" s="2670"/>
      <c r="F12" s="2670"/>
      <c r="G12" s="2744"/>
      <c r="H12" s="817"/>
      <c r="I12" s="2890"/>
      <c r="J12" s="2686"/>
      <c r="K12" s="2686"/>
      <c r="L12" s="2891"/>
    </row>
    <row r="13" spans="1:13" x14ac:dyDescent="0.25">
      <c r="A13" s="2743"/>
      <c r="B13" s="2670"/>
      <c r="C13" s="2670"/>
      <c r="D13" s="2670"/>
      <c r="E13" s="2670"/>
      <c r="F13" s="2670"/>
      <c r="G13" s="2744"/>
      <c r="H13" s="817"/>
      <c r="I13" s="2890"/>
      <c r="J13" s="2686"/>
      <c r="K13" s="2686"/>
      <c r="L13" s="2891"/>
    </row>
    <row r="14" spans="1:13" x14ac:dyDescent="0.25">
      <c r="A14" s="2743"/>
      <c r="B14" s="2670"/>
      <c r="C14" s="2670"/>
      <c r="D14" s="2670"/>
      <c r="E14" s="2670"/>
      <c r="F14" s="2670"/>
      <c r="G14" s="2744"/>
      <c r="H14" s="817"/>
      <c r="I14" s="2890"/>
      <c r="J14" s="2686"/>
      <c r="K14" s="2686"/>
      <c r="L14" s="2891"/>
    </row>
    <row r="15" spans="1:13" ht="15.75" thickBot="1" x14ac:dyDescent="0.3">
      <c r="A15" s="2745"/>
      <c r="B15" s="2746"/>
      <c r="C15" s="2746"/>
      <c r="D15" s="2746"/>
      <c r="E15" s="2746"/>
      <c r="F15" s="2746"/>
      <c r="G15" s="2747"/>
      <c r="H15" s="817"/>
      <c r="I15" s="2892"/>
      <c r="J15" s="2893"/>
      <c r="K15" s="2893"/>
      <c r="L15" s="2894"/>
    </row>
    <row r="16" spans="1:13" x14ac:dyDescent="0.25">
      <c r="A16" s="862"/>
      <c r="B16" s="862"/>
      <c r="C16" s="862"/>
      <c r="D16" s="862"/>
      <c r="E16" s="862"/>
      <c r="F16" s="862"/>
      <c r="G16" s="862"/>
      <c r="H16" s="430"/>
      <c r="I16" s="88"/>
      <c r="J16" s="88"/>
      <c r="K16" s="88"/>
      <c r="L16" s="88"/>
    </row>
    <row r="17" spans="1:13" x14ac:dyDescent="0.25">
      <c r="A17" s="140" t="s">
        <v>1254</v>
      </c>
      <c r="B17"/>
      <c r="C17" s="80"/>
      <c r="D17" s="80"/>
      <c r="E17" s="80"/>
      <c r="F17" s="2" t="s">
        <v>1255</v>
      </c>
      <c r="G17" s="80"/>
      <c r="H17" s="85"/>
      <c r="I17" s="96"/>
    </row>
    <row r="18" spans="1:13" x14ac:dyDescent="0.25">
      <c r="A18"/>
      <c r="B18"/>
      <c r="C18" s="80"/>
      <c r="D18" s="80"/>
      <c r="E18" s="80"/>
      <c r="F18" s="51" t="s">
        <v>1450</v>
      </c>
      <c r="G18" s="80"/>
      <c r="H18" s="85"/>
      <c r="I18" s="96"/>
    </row>
    <row r="19" spans="1:13" x14ac:dyDescent="0.25">
      <c r="A19"/>
      <c r="B19"/>
      <c r="C19" s="80"/>
      <c r="D19" s="80"/>
      <c r="E19" s="80"/>
      <c r="F19" s="80"/>
      <c r="G19" s="80"/>
      <c r="H19" s="85"/>
      <c r="I19" s="96"/>
    </row>
    <row r="20" spans="1:13" ht="15.75" thickBot="1" x14ac:dyDescent="0.3">
      <c r="A20"/>
      <c r="B20"/>
      <c r="C20" s="80"/>
      <c r="D20" s="80"/>
      <c r="E20" s="80"/>
      <c r="F20" s="80"/>
      <c r="G20" s="80"/>
      <c r="H20" s="85"/>
      <c r="I20" s="96"/>
    </row>
    <row r="21" spans="1:13" ht="15.75" thickBot="1" x14ac:dyDescent="0.3">
      <c r="A21" s="3152" t="s">
        <v>1451</v>
      </c>
      <c r="B21" s="3152"/>
      <c r="C21" s="3153"/>
      <c r="D21" s="154" t="s">
        <v>19</v>
      </c>
      <c r="E21" s="3152" t="s">
        <v>1452</v>
      </c>
      <c r="F21" s="3154"/>
      <c r="G21" s="155" t="str">
        <f>Avstemmingsoversikt!H3</f>
        <v>Xbudsjettert</v>
      </c>
      <c r="H21" s="85"/>
      <c r="I21" s="96"/>
      <c r="J21" s="85"/>
      <c r="K21" s="151"/>
    </row>
    <row r="22" spans="1:13" ht="15.75" thickBot="1" x14ac:dyDescent="0.3">
      <c r="B22" s="80"/>
      <c r="E22" s="80"/>
      <c r="F22" s="80"/>
      <c r="G22" s="80"/>
      <c r="H22" s="85"/>
      <c r="I22" s="96"/>
      <c r="J22" s="85"/>
      <c r="K22" s="151"/>
    </row>
    <row r="23" spans="1:13" x14ac:dyDescent="0.25">
      <c r="A23" s="2706" t="s">
        <v>1453</v>
      </c>
      <c r="B23" s="2707"/>
      <c r="C23" s="2707"/>
      <c r="D23" s="2707"/>
      <c r="E23" s="2707"/>
      <c r="F23" s="2707"/>
      <c r="G23" s="2707"/>
      <c r="H23" s="2707"/>
      <c r="I23" s="2707"/>
      <c r="J23" s="2707"/>
      <c r="K23" s="2707"/>
      <c r="L23" s="2982"/>
    </row>
    <row r="24" spans="1:13" x14ac:dyDescent="0.25">
      <c r="A24" s="1219"/>
      <c r="B24" s="3134" t="s">
        <v>1282</v>
      </c>
      <c r="C24" s="3134"/>
      <c r="D24" s="1373"/>
      <c r="E24" s="3134" t="s">
        <v>1282</v>
      </c>
      <c r="F24" s="3134"/>
      <c r="G24" s="3134"/>
      <c r="H24" s="1374"/>
      <c r="I24" s="1362"/>
      <c r="J24" s="3135" t="s">
        <v>478</v>
      </c>
      <c r="K24" s="3135" t="s">
        <v>1268</v>
      </c>
      <c r="L24" s="3137" t="s">
        <v>1454</v>
      </c>
    </row>
    <row r="25" spans="1:13" x14ac:dyDescent="0.25">
      <c r="A25" s="1594" t="s">
        <v>1455</v>
      </c>
      <c r="B25" s="1595" t="s">
        <v>1456</v>
      </c>
      <c r="C25" s="1595" t="s">
        <v>1457</v>
      </c>
      <c r="D25" s="1595" t="s">
        <v>1458</v>
      </c>
      <c r="E25" s="1595" t="s">
        <v>1459</v>
      </c>
      <c r="F25" s="1595" t="s">
        <v>1460</v>
      </c>
      <c r="G25" s="1595" t="s">
        <v>1461</v>
      </c>
      <c r="H25" s="1585" t="s">
        <v>1462</v>
      </c>
      <c r="I25" s="1596" t="s">
        <v>1463</v>
      </c>
      <c r="J25" s="3136"/>
      <c r="K25" s="3136"/>
      <c r="L25" s="3138"/>
    </row>
    <row r="26" spans="1:13" ht="30" x14ac:dyDescent="0.25">
      <c r="A26" s="1598" t="s">
        <v>434</v>
      </c>
      <c r="B26" s="1585" t="s">
        <v>1259</v>
      </c>
      <c r="C26" s="1585" t="s">
        <v>1259</v>
      </c>
      <c r="D26" s="1585" t="s">
        <v>1464</v>
      </c>
      <c r="E26" s="1585" t="s">
        <v>1259</v>
      </c>
      <c r="F26" s="1599" t="s">
        <v>1259</v>
      </c>
      <c r="G26" s="1585" t="s">
        <v>1259</v>
      </c>
      <c r="H26" s="1595" t="s">
        <v>1465</v>
      </c>
      <c r="I26" s="1596" t="s">
        <v>1466</v>
      </c>
      <c r="J26" s="3136"/>
      <c r="K26" s="3136"/>
      <c r="L26" s="3138"/>
    </row>
    <row r="27" spans="1:13" x14ac:dyDescent="0.25">
      <c r="A27" s="1594"/>
      <c r="B27" s="1595" t="s">
        <v>1467</v>
      </c>
      <c r="C27" s="1595">
        <v>5290</v>
      </c>
      <c r="D27" s="1595" t="s">
        <v>1260</v>
      </c>
      <c r="E27" s="1595">
        <v>5920</v>
      </c>
      <c r="F27" s="1600" t="str">
        <f>IFERROR(IF(G21="Nettobudsjettert","2962",IF(G21="Bruttobudsjettert",IF(D21="Nei", "1985","2811"), ""))+0,"1985/2811/2962")</f>
        <v>1985/2811/2962</v>
      </c>
      <c r="G27" s="1595">
        <v>5250</v>
      </c>
      <c r="H27" s="1581" t="s">
        <v>1260</v>
      </c>
      <c r="I27" s="1581" t="s">
        <v>1260</v>
      </c>
      <c r="J27" s="3136"/>
      <c r="K27" s="3136"/>
      <c r="L27" s="3138"/>
    </row>
    <row r="28" spans="1:13" x14ac:dyDescent="0.25">
      <c r="A28" s="1601" t="str">
        <f>CONCATENATE($L$4,"00")</f>
        <v>202400</v>
      </c>
      <c r="B28" s="1602">
        <v>520</v>
      </c>
      <c r="C28" s="1595"/>
      <c r="D28" s="1595"/>
      <c r="E28" s="1595"/>
      <c r="F28" s="1595"/>
      <c r="G28" s="1595"/>
      <c r="H28" s="1595"/>
      <c r="I28" s="1581"/>
      <c r="J28" s="3136"/>
      <c r="K28" s="3136"/>
      <c r="L28" s="3138"/>
    </row>
    <row r="29" spans="1:13" x14ac:dyDescent="0.25">
      <c r="A29" s="1601" t="str">
        <f>CONCATENATE($L$4,"01")</f>
        <v>202401</v>
      </c>
      <c r="B29" s="1603"/>
      <c r="C29" s="1603"/>
      <c r="D29" s="1604">
        <f>-B29-C29</f>
        <v>0</v>
      </c>
      <c r="E29" s="1603"/>
      <c r="F29" s="1603"/>
      <c r="G29" s="1603"/>
      <c r="H29" s="1604">
        <f t="shared" ref="H29:H40" si="0">+E29+F29</f>
        <v>0</v>
      </c>
      <c r="I29" s="1605">
        <f t="shared" ref="I29:I40" si="1">+E29-G29</f>
        <v>0</v>
      </c>
      <c r="J29" s="1606"/>
      <c r="K29" s="1557"/>
      <c r="L29" s="1558"/>
      <c r="M29" s="63"/>
    </row>
    <row r="30" spans="1:13" x14ac:dyDescent="0.25">
      <c r="A30" s="1601" t="str">
        <f>CONCATENATE($L$4,"02")</f>
        <v>202402</v>
      </c>
      <c r="B30" s="1603"/>
      <c r="C30" s="1603"/>
      <c r="D30" s="1604">
        <f t="shared" ref="D30:D40" si="2">-B30-C30</f>
        <v>0</v>
      </c>
      <c r="E30" s="1603"/>
      <c r="F30" s="1603"/>
      <c r="G30" s="1603"/>
      <c r="H30" s="1604">
        <f t="shared" si="0"/>
        <v>0</v>
      </c>
      <c r="I30" s="1605">
        <f t="shared" si="1"/>
        <v>0</v>
      </c>
      <c r="J30" s="1606"/>
      <c r="K30" s="1557"/>
      <c r="L30" s="1558"/>
      <c r="M30" s="63"/>
    </row>
    <row r="31" spans="1:13" x14ac:dyDescent="0.25">
      <c r="A31" s="1583" t="str">
        <f>CONCATENATE($L$4,"03")</f>
        <v>202403</v>
      </c>
      <c r="B31" s="1527"/>
      <c r="C31" s="1527"/>
      <c r="D31" s="1605">
        <f t="shared" si="2"/>
        <v>0</v>
      </c>
      <c r="E31" s="1527"/>
      <c r="F31" s="1527"/>
      <c r="G31" s="1527"/>
      <c r="H31" s="1605">
        <f t="shared" si="0"/>
        <v>0</v>
      </c>
      <c r="I31" s="1605">
        <f t="shared" si="1"/>
        <v>0</v>
      </c>
      <c r="J31" s="1606"/>
      <c r="K31" s="1557"/>
      <c r="L31" s="1558"/>
      <c r="M31" s="63"/>
    </row>
    <row r="32" spans="1:13" x14ac:dyDescent="0.25">
      <c r="A32" s="1583" t="str">
        <f>CONCATENATE($L$4,"04")</f>
        <v>202404</v>
      </c>
      <c r="B32" s="1527"/>
      <c r="C32" s="1527"/>
      <c r="D32" s="1605">
        <f t="shared" si="2"/>
        <v>0</v>
      </c>
      <c r="E32" s="1527"/>
      <c r="F32" s="1527"/>
      <c r="G32" s="1527"/>
      <c r="H32" s="1605">
        <f t="shared" si="0"/>
        <v>0</v>
      </c>
      <c r="I32" s="1605">
        <f t="shared" si="1"/>
        <v>0</v>
      </c>
      <c r="J32" s="1606"/>
      <c r="K32" s="1557"/>
      <c r="L32" s="1558"/>
      <c r="M32" s="63"/>
    </row>
    <row r="33" spans="1:13" x14ac:dyDescent="0.25">
      <c r="A33" s="1583" t="str">
        <f>CONCATENATE($L$4,"05")</f>
        <v>202405</v>
      </c>
      <c r="B33" s="1527"/>
      <c r="C33" s="1527"/>
      <c r="D33" s="1605">
        <f t="shared" si="2"/>
        <v>0</v>
      </c>
      <c r="E33" s="1527"/>
      <c r="F33" s="1527"/>
      <c r="G33" s="1527"/>
      <c r="H33" s="1605">
        <f t="shared" si="0"/>
        <v>0</v>
      </c>
      <c r="I33" s="1605">
        <f t="shared" si="1"/>
        <v>0</v>
      </c>
      <c r="J33" s="1606"/>
      <c r="K33" s="1557"/>
      <c r="L33" s="1558"/>
      <c r="M33" s="63"/>
    </row>
    <row r="34" spans="1:13" x14ac:dyDescent="0.25">
      <c r="A34" s="1583" t="str">
        <f>CONCATENATE($L$4,"06")</f>
        <v>202406</v>
      </c>
      <c r="B34" s="1527"/>
      <c r="C34" s="1527"/>
      <c r="D34" s="1605">
        <f t="shared" si="2"/>
        <v>0</v>
      </c>
      <c r="E34" s="1527"/>
      <c r="F34" s="1527"/>
      <c r="G34" s="1527"/>
      <c r="H34" s="1605">
        <f t="shared" si="0"/>
        <v>0</v>
      </c>
      <c r="I34" s="1605">
        <f t="shared" si="1"/>
        <v>0</v>
      </c>
      <c r="J34" s="1606"/>
      <c r="K34" s="1557"/>
      <c r="L34" s="1558"/>
      <c r="M34" s="89" t="str">
        <f>IF($D$21="Ja","Faktura fra SPK føres mot konto 2962 eller 2811.","")</f>
        <v/>
      </c>
    </row>
    <row r="35" spans="1:13" x14ac:dyDescent="0.25">
      <c r="A35" s="1583" t="str">
        <f>CONCATENATE($L$4,"07")</f>
        <v>202407</v>
      </c>
      <c r="B35" s="1527"/>
      <c r="C35" s="1527"/>
      <c r="D35" s="1605">
        <f t="shared" si="2"/>
        <v>0</v>
      </c>
      <c r="E35" s="1527"/>
      <c r="F35" s="1527"/>
      <c r="G35" s="1527"/>
      <c r="H35" s="1605">
        <f t="shared" si="0"/>
        <v>0</v>
      </c>
      <c r="I35" s="1605">
        <f t="shared" si="1"/>
        <v>0</v>
      </c>
      <c r="J35" s="1606"/>
      <c r="K35" s="1557"/>
      <c r="L35" s="1558"/>
      <c r="M35" s="63"/>
    </row>
    <row r="36" spans="1:13" x14ac:dyDescent="0.25">
      <c r="A36" s="1583" t="str">
        <f>CONCATENATE($L$4,"08")</f>
        <v>202408</v>
      </c>
      <c r="B36" s="1527"/>
      <c r="C36" s="1527"/>
      <c r="D36" s="1605">
        <f t="shared" si="2"/>
        <v>0</v>
      </c>
      <c r="E36" s="1527"/>
      <c r="F36" s="1527"/>
      <c r="G36" s="1527"/>
      <c r="H36" s="1605">
        <f t="shared" si="0"/>
        <v>0</v>
      </c>
      <c r="I36" s="1605">
        <f t="shared" si="1"/>
        <v>0</v>
      </c>
      <c r="J36" s="1606"/>
      <c r="K36" s="1557"/>
      <c r="L36" s="1558"/>
      <c r="M36" s="63"/>
    </row>
    <row r="37" spans="1:13" x14ac:dyDescent="0.25">
      <c r="A37" s="1583" t="str">
        <f>CONCATENATE($L$4,"09")</f>
        <v>202409</v>
      </c>
      <c r="B37" s="1527"/>
      <c r="C37" s="1527"/>
      <c r="D37" s="1605">
        <f t="shared" si="2"/>
        <v>0</v>
      </c>
      <c r="E37" s="1527"/>
      <c r="F37" s="1527"/>
      <c r="G37" s="1527"/>
      <c r="H37" s="1605">
        <f t="shared" si="0"/>
        <v>0</v>
      </c>
      <c r="I37" s="1605">
        <f t="shared" si="1"/>
        <v>0</v>
      </c>
      <c r="J37" s="1606"/>
      <c r="K37" s="1557"/>
      <c r="L37" s="1558"/>
      <c r="M37" s="63"/>
    </row>
    <row r="38" spans="1:13" x14ac:dyDescent="0.25">
      <c r="A38" s="1583" t="str">
        <f>CONCATENATE($L$4,"10")</f>
        <v>202410</v>
      </c>
      <c r="B38" s="1527"/>
      <c r="C38" s="1527"/>
      <c r="D38" s="1605">
        <f t="shared" si="2"/>
        <v>0</v>
      </c>
      <c r="E38" s="1527"/>
      <c r="F38" s="1527"/>
      <c r="G38" s="1527"/>
      <c r="H38" s="1605">
        <f t="shared" si="0"/>
        <v>0</v>
      </c>
      <c r="I38" s="1605">
        <f t="shared" si="1"/>
        <v>0</v>
      </c>
      <c r="J38" s="1606"/>
      <c r="K38" s="1557"/>
      <c r="L38" s="1558"/>
      <c r="M38" s="63"/>
    </row>
    <row r="39" spans="1:13" x14ac:dyDescent="0.25">
      <c r="A39" s="1583" t="str">
        <f>CONCATENATE($L$4,"11")</f>
        <v>202411</v>
      </c>
      <c r="B39" s="1527"/>
      <c r="C39" s="1527"/>
      <c r="D39" s="1605">
        <f t="shared" si="2"/>
        <v>0</v>
      </c>
      <c r="E39" s="1527"/>
      <c r="F39" s="1527"/>
      <c r="G39" s="1527"/>
      <c r="H39" s="1605">
        <f t="shared" si="0"/>
        <v>0</v>
      </c>
      <c r="I39" s="1605">
        <f t="shared" si="1"/>
        <v>0</v>
      </c>
      <c r="J39" s="1606"/>
      <c r="K39" s="1557"/>
      <c r="L39" s="1558"/>
      <c r="M39" s="63"/>
    </row>
    <row r="40" spans="1:13" x14ac:dyDescent="0.25">
      <c r="A40" s="1583" t="str">
        <f>CONCATENATE($L$4,"12")</f>
        <v>202412</v>
      </c>
      <c r="B40" s="1527"/>
      <c r="C40" s="1527"/>
      <c r="D40" s="1605">
        <f t="shared" si="2"/>
        <v>0</v>
      </c>
      <c r="E40" s="1527"/>
      <c r="F40" s="1527"/>
      <c r="G40" s="1527"/>
      <c r="H40" s="1605">
        <f t="shared" si="0"/>
        <v>0</v>
      </c>
      <c r="I40" s="1605">
        <f t="shared" si="1"/>
        <v>0</v>
      </c>
      <c r="J40" s="1606"/>
      <c r="K40" s="1557"/>
      <c r="L40" s="1558"/>
      <c r="M40" s="89" t="str">
        <f>IF($D$21="Ja","Husk resultatføring av differanse på konto 2962 eller 2811 ved årets slutt, avhengig av om man er bruttobudsjettert eller nettobudsjettert.","")</f>
        <v/>
      </c>
    </row>
    <row r="41" spans="1:13" ht="15.75" thickBot="1" x14ac:dyDescent="0.3">
      <c r="A41" s="470" t="s">
        <v>1326</v>
      </c>
      <c r="B41" s="471">
        <f>SUM(B29:B40)</f>
        <v>0</v>
      </c>
      <c r="C41" s="471">
        <f>SUM(C29:C40)</f>
        <v>0</v>
      </c>
      <c r="D41" s="472">
        <f t="shared" ref="D41:G41" si="3">SUM(D29:D40)</f>
        <v>0</v>
      </c>
      <c r="E41" s="471">
        <f t="shared" si="3"/>
        <v>0</v>
      </c>
      <c r="F41" s="471">
        <f>SUM(F28:F40)</f>
        <v>0</v>
      </c>
      <c r="G41" s="471">
        <f t="shared" si="3"/>
        <v>0</v>
      </c>
      <c r="H41" s="472">
        <f>SUM(H29:H40)</f>
        <v>0</v>
      </c>
      <c r="I41" s="472">
        <f>SUM(I29:I40)</f>
        <v>0</v>
      </c>
      <c r="J41" s="3141"/>
      <c r="K41" s="3141"/>
      <c r="L41" s="3142"/>
      <c r="M41" s="63"/>
    </row>
    <row r="42" spans="1:13" x14ac:dyDescent="0.25">
      <c r="A42" s="58" t="s">
        <v>1327</v>
      </c>
      <c r="B42" s="130">
        <f>SUMIFS('Saldobalanse m arb-status'!C:C,'Saldobalanse m arb-status'!K:K,52&amp;"*")-C42</f>
        <v>0</v>
      </c>
      <c r="C42" s="130">
        <f>_xlfn.XLOOKUP(C27,'Saldobalanse m arb-status'!A:A,'Saldobalanse m arb-status'!C:C,"Ikke funnet",0)</f>
        <v>0</v>
      </c>
      <c r="D42" s="590"/>
      <c r="E42" s="130">
        <f>_xlfn.XLOOKUP(E27,'Saldobalanse m arb-status'!A:A,'Saldobalanse m arb-status'!C:C,"Ikke funnet",0)</f>
        <v>0</v>
      </c>
      <c r="F42" s="130" t="str">
        <f>_xlfn.XLOOKUP(F27,'Saldobalanse m arb-status'!A:A,'Saldobalanse m arb-status'!C:C,"Ikke funnet",0)</f>
        <v>Ikke funnet</v>
      </c>
      <c r="G42" s="130">
        <f>_xlfn.XLOOKUP(G27,'Saldobalanse m arb-status'!A:A,'Saldobalanse m arb-status'!C:C,"Ikke funnet",0)</f>
        <v>0</v>
      </c>
      <c r="M42" s="63"/>
    </row>
    <row r="43" spans="1:13" x14ac:dyDescent="0.25">
      <c r="A43" s="58" t="s">
        <v>1260</v>
      </c>
      <c r="B43" s="130">
        <f>B41-B42</f>
        <v>0</v>
      </c>
      <c r="C43" s="130">
        <f>C41-C42</f>
        <v>0</v>
      </c>
      <c r="D43" s="590"/>
      <c r="E43" s="130">
        <f>E41-E42</f>
        <v>0</v>
      </c>
      <c r="F43" s="130" t="e">
        <f>F41-F42</f>
        <v>#VALUE!</v>
      </c>
      <c r="G43" s="130">
        <f>G41-G42</f>
        <v>0</v>
      </c>
      <c r="M43" s="63"/>
    </row>
    <row r="46" spans="1:13" ht="15.75" thickBot="1" x14ac:dyDescent="0.3">
      <c r="A46" s="11" t="s">
        <v>1468</v>
      </c>
      <c r="F46" s="68"/>
    </row>
    <row r="47" spans="1:13" x14ac:dyDescent="0.25">
      <c r="A47" s="681" t="s">
        <v>254</v>
      </c>
      <c r="B47" s="624" t="s">
        <v>1299</v>
      </c>
      <c r="C47" s="624" t="s">
        <v>1325</v>
      </c>
      <c r="D47" s="624" t="s">
        <v>434</v>
      </c>
      <c r="E47" s="624" t="s">
        <v>1259</v>
      </c>
      <c r="F47" s="624" t="s">
        <v>1367</v>
      </c>
      <c r="G47" s="624" t="s">
        <v>608</v>
      </c>
      <c r="H47" s="2988" t="s">
        <v>1261</v>
      </c>
      <c r="I47" s="2989"/>
      <c r="J47" s="2989"/>
      <c r="K47" s="2989"/>
      <c r="L47" s="2990"/>
      <c r="M47" s="11"/>
    </row>
    <row r="48" spans="1:13" x14ac:dyDescent="0.25">
      <c r="A48" s="1547"/>
      <c r="B48" s="1526"/>
      <c r="C48" s="1550"/>
      <c r="D48" s="1526"/>
      <c r="E48" s="1577"/>
      <c r="F48" s="1526"/>
      <c r="G48" s="1526"/>
      <c r="H48" s="2980"/>
      <c r="I48" s="2980"/>
      <c r="J48" s="2980"/>
      <c r="K48" s="2980"/>
      <c r="L48" s="2981"/>
      <c r="M48" s="23"/>
    </row>
    <row r="49" spans="1:13" x14ac:dyDescent="0.25">
      <c r="A49" s="1547"/>
      <c r="B49" s="1559"/>
      <c r="C49" s="1550"/>
      <c r="D49" s="1526"/>
      <c r="E49" s="1577"/>
      <c r="F49" s="1526"/>
      <c r="G49" s="1526"/>
      <c r="H49" s="2980"/>
      <c r="I49" s="2980"/>
      <c r="J49" s="2980"/>
      <c r="K49" s="2980"/>
      <c r="L49" s="2981"/>
      <c r="M49" s="23"/>
    </row>
    <row r="50" spans="1:13" x14ac:dyDescent="0.25">
      <c r="A50" s="1547"/>
      <c r="B50" s="1559"/>
      <c r="C50" s="1550"/>
      <c r="D50" s="1526"/>
      <c r="E50" s="1577"/>
      <c r="F50" s="1526"/>
      <c r="G50" s="1526"/>
      <c r="H50" s="2980"/>
      <c r="I50" s="2980"/>
      <c r="J50" s="2980"/>
      <c r="K50" s="2980"/>
      <c r="L50" s="2981"/>
      <c r="M50" s="23"/>
    </row>
    <row r="51" spans="1:13" x14ac:dyDescent="0.25">
      <c r="A51" s="1547"/>
      <c r="B51" s="1559"/>
      <c r="C51" s="1550"/>
      <c r="D51" s="1526"/>
      <c r="E51" s="1577"/>
      <c r="F51" s="1526"/>
      <c r="G51" s="1526"/>
      <c r="H51" s="2980"/>
      <c r="I51" s="2980"/>
      <c r="J51" s="2980"/>
      <c r="K51" s="2980"/>
      <c r="L51" s="2981"/>
      <c r="M51" s="23"/>
    </row>
    <row r="52" spans="1:13" x14ac:dyDescent="0.25">
      <c r="A52" s="1547"/>
      <c r="B52" s="1559"/>
      <c r="C52" s="1550"/>
      <c r="D52" s="1526"/>
      <c r="E52" s="1577"/>
      <c r="F52" s="1526"/>
      <c r="G52" s="1526"/>
      <c r="H52" s="2980"/>
      <c r="I52" s="2980"/>
      <c r="J52" s="2980"/>
      <c r="K52" s="2980"/>
      <c r="L52" s="2981"/>
      <c r="M52" s="23"/>
    </row>
    <row r="53" spans="1:13" x14ac:dyDescent="0.25">
      <c r="A53" s="1547"/>
      <c r="B53" s="1559"/>
      <c r="C53" s="1550"/>
      <c r="D53" s="1526"/>
      <c r="E53" s="1577"/>
      <c r="F53" s="1526"/>
      <c r="G53" s="1526"/>
      <c r="H53" s="2980"/>
      <c r="I53" s="2980"/>
      <c r="J53" s="2980"/>
      <c r="K53" s="2980"/>
      <c r="L53" s="2981"/>
      <c r="M53" s="23"/>
    </row>
    <row r="54" spans="1:13" x14ac:dyDescent="0.25">
      <c r="A54" s="1547"/>
      <c r="B54" s="1559"/>
      <c r="C54" s="1550"/>
      <c r="D54" s="1526"/>
      <c r="E54" s="1577"/>
      <c r="F54" s="1526"/>
      <c r="G54" s="1526"/>
      <c r="H54" s="2980"/>
      <c r="I54" s="2980"/>
      <c r="J54" s="2980"/>
      <c r="K54" s="2980"/>
      <c r="L54" s="2981"/>
      <c r="M54" s="23"/>
    </row>
    <row r="55" spans="1:13" x14ac:dyDescent="0.25">
      <c r="A55" s="1547"/>
      <c r="B55" s="1559"/>
      <c r="C55" s="1550"/>
      <c r="D55" s="1526"/>
      <c r="E55" s="1577"/>
      <c r="F55" s="1526"/>
      <c r="G55" s="1526"/>
      <c r="H55" s="2980"/>
      <c r="I55" s="2980"/>
      <c r="J55" s="2980"/>
      <c r="K55" s="2980"/>
      <c r="L55" s="2981"/>
      <c r="M55" s="23"/>
    </row>
    <row r="56" spans="1:13" x14ac:dyDescent="0.25">
      <c r="A56" s="1547"/>
      <c r="B56" s="1559"/>
      <c r="C56" s="1550"/>
      <c r="D56" s="1526"/>
      <c r="E56" s="1577"/>
      <c r="F56" s="1526"/>
      <c r="G56" s="1526"/>
      <c r="H56" s="2980"/>
      <c r="I56" s="2980"/>
      <c r="J56" s="2980"/>
      <c r="K56" s="2980"/>
      <c r="L56" s="2981"/>
      <c r="M56" s="23"/>
    </row>
    <row r="57" spans="1:13" x14ac:dyDescent="0.25">
      <c r="A57" s="1547"/>
      <c r="B57" s="1559"/>
      <c r="C57" s="1550"/>
      <c r="D57" s="1526"/>
      <c r="E57" s="1577"/>
      <c r="F57" s="1526"/>
      <c r="G57" s="1526"/>
      <c r="H57" s="2980"/>
      <c r="I57" s="2980"/>
      <c r="J57" s="2980"/>
      <c r="K57" s="2980"/>
      <c r="L57" s="2981"/>
      <c r="M57" s="23"/>
    </row>
    <row r="58" spans="1:13" x14ac:dyDescent="0.25">
      <c r="A58" s="1547"/>
      <c r="B58" s="1559"/>
      <c r="C58" s="1550"/>
      <c r="D58" s="1526"/>
      <c r="E58" s="1577"/>
      <c r="F58" s="1526"/>
      <c r="G58" s="1526"/>
      <c r="H58" s="2980"/>
      <c r="I58" s="2980"/>
      <c r="J58" s="2980"/>
      <c r="K58" s="2980"/>
      <c r="L58" s="2981"/>
      <c r="M58" s="23"/>
    </row>
    <row r="59" spans="1:13" x14ac:dyDescent="0.25">
      <c r="A59" s="1547"/>
      <c r="B59" s="1559"/>
      <c r="C59" s="1550"/>
      <c r="D59" s="1526"/>
      <c r="E59" s="1577"/>
      <c r="F59" s="1526"/>
      <c r="G59" s="1526"/>
      <c r="H59" s="2980"/>
      <c r="I59" s="2980"/>
      <c r="J59" s="2980"/>
      <c r="K59" s="2980"/>
      <c r="L59" s="2981"/>
      <c r="M59" s="23"/>
    </row>
    <row r="60" spans="1:13" x14ac:dyDescent="0.25">
      <c r="A60" s="1547"/>
      <c r="B60" s="1559"/>
      <c r="C60" s="1550"/>
      <c r="D60" s="1526"/>
      <c r="E60" s="1577"/>
      <c r="F60" s="1526"/>
      <c r="G60" s="1526"/>
      <c r="H60" s="2980"/>
      <c r="I60" s="2980"/>
      <c r="J60" s="2980"/>
      <c r="K60" s="2980"/>
      <c r="L60" s="2981"/>
      <c r="M60" s="23"/>
    </row>
    <row r="61" spans="1:13" x14ac:dyDescent="0.25">
      <c r="A61" s="1547"/>
      <c r="B61" s="1559"/>
      <c r="C61" s="1550"/>
      <c r="D61" s="1526"/>
      <c r="E61" s="1577"/>
      <c r="F61" s="1526"/>
      <c r="G61" s="1526"/>
      <c r="H61" s="2980"/>
      <c r="I61" s="2980"/>
      <c r="J61" s="2980"/>
      <c r="K61" s="2980"/>
      <c r="L61" s="2981"/>
    </row>
    <row r="62" spans="1:13" x14ac:dyDescent="0.25">
      <c r="A62" s="1547"/>
      <c r="B62" s="1559"/>
      <c r="C62" s="1550"/>
      <c r="D62" s="1526"/>
      <c r="E62" s="1577"/>
      <c r="F62" s="1526"/>
      <c r="G62" s="1526"/>
      <c r="H62" s="2980"/>
      <c r="I62" s="2980"/>
      <c r="J62" s="2980"/>
      <c r="K62" s="2980"/>
      <c r="L62" s="2981"/>
    </row>
    <row r="63" spans="1:13" x14ac:dyDescent="0.25">
      <c r="A63" s="1547"/>
      <c r="B63" s="1559"/>
      <c r="C63" s="1550"/>
      <c r="D63" s="1526"/>
      <c r="E63" s="1577"/>
      <c r="F63" s="1526"/>
      <c r="G63" s="1526"/>
      <c r="H63" s="2980"/>
      <c r="I63" s="2980"/>
      <c r="J63" s="2980"/>
      <c r="K63" s="2980"/>
      <c r="L63" s="2981"/>
    </row>
    <row r="64" spans="1:13" x14ac:dyDescent="0.25">
      <c r="A64" s="1547"/>
      <c r="B64" s="1559"/>
      <c r="C64" s="1550"/>
      <c r="D64" s="1526"/>
      <c r="E64" s="1577"/>
      <c r="F64" s="1526"/>
      <c r="G64" s="1526"/>
      <c r="H64" s="2980"/>
      <c r="I64" s="2980"/>
      <c r="J64" s="2980"/>
      <c r="K64" s="2980"/>
      <c r="L64" s="2981"/>
    </row>
    <row r="65" spans="1:12" x14ac:dyDescent="0.25">
      <c r="A65" s="1547"/>
      <c r="B65" s="1559"/>
      <c r="C65" s="1550"/>
      <c r="D65" s="1526"/>
      <c r="E65" s="1577"/>
      <c r="F65" s="1526"/>
      <c r="G65" s="1593"/>
      <c r="H65" s="2980"/>
      <c r="I65" s="2980"/>
      <c r="J65" s="2980"/>
      <c r="K65" s="2980"/>
      <c r="L65" s="2981"/>
    </row>
    <row r="66" spans="1:12" x14ac:dyDescent="0.25">
      <c r="A66" s="1547"/>
      <c r="B66" s="1559"/>
      <c r="C66" s="1550"/>
      <c r="D66" s="1526"/>
      <c r="E66" s="1577"/>
      <c r="F66" s="1526"/>
      <c r="G66" s="1593"/>
      <c r="H66" s="2980"/>
      <c r="I66" s="2980"/>
      <c r="J66" s="2980"/>
      <c r="K66" s="2980"/>
      <c r="L66" s="2981"/>
    </row>
    <row r="67" spans="1:12" x14ac:dyDescent="0.25">
      <c r="A67" s="1547"/>
      <c r="B67" s="1559"/>
      <c r="C67" s="1550"/>
      <c r="D67" s="1526"/>
      <c r="E67" s="1577"/>
      <c r="F67" s="1526"/>
      <c r="G67" s="1593"/>
      <c r="H67" s="2980"/>
      <c r="I67" s="2980"/>
      <c r="J67" s="2980"/>
      <c r="K67" s="2980"/>
      <c r="L67" s="2981"/>
    </row>
    <row r="68" spans="1:12" ht="15.75" thickBot="1" x14ac:dyDescent="0.3">
      <c r="A68" s="468"/>
      <c r="B68" s="469"/>
      <c r="C68" s="469"/>
      <c r="D68" s="469"/>
      <c r="E68" s="469"/>
      <c r="F68" s="469"/>
      <c r="G68" s="469"/>
      <c r="H68" s="3139"/>
      <c r="I68" s="3139"/>
      <c r="J68" s="3139"/>
      <c r="K68" s="3139"/>
      <c r="L68" s="3140"/>
    </row>
    <row r="69" spans="1:12" x14ac:dyDescent="0.25">
      <c r="A69" s="58"/>
      <c r="F69" s="59"/>
    </row>
    <row r="70" spans="1:12" x14ac:dyDescent="0.25">
      <c r="A70" s="58"/>
      <c r="F70" s="59"/>
    </row>
  </sheetData>
  <sheetProtection formatCells="0" formatColumns="0" formatRows="0" insertColumns="0" insertRows="0" insertHyperlinks="0" deleteColumns="0" deleteRows="0" sort="0" autoFilter="0"/>
  <mergeCells count="40">
    <mergeCell ref="A23:L23"/>
    <mergeCell ref="A11:G15"/>
    <mergeCell ref="I11:L15"/>
    <mergeCell ref="A21:C21"/>
    <mergeCell ref="E21:F21"/>
    <mergeCell ref="B2:L2"/>
    <mergeCell ref="B3:L3"/>
    <mergeCell ref="B4:J4"/>
    <mergeCell ref="B5:H5"/>
    <mergeCell ref="I10:L10"/>
    <mergeCell ref="A10:G10"/>
    <mergeCell ref="A7:L7"/>
    <mergeCell ref="H68:L68"/>
    <mergeCell ref="H58:L58"/>
    <mergeCell ref="J41:L41"/>
    <mergeCell ref="H53:L53"/>
    <mergeCell ref="H54:L54"/>
    <mergeCell ref="H55:L55"/>
    <mergeCell ref="H56:L56"/>
    <mergeCell ref="H57:L57"/>
    <mergeCell ref="H52:L52"/>
    <mergeCell ref="H47:L47"/>
    <mergeCell ref="H48:L48"/>
    <mergeCell ref="H49:L49"/>
    <mergeCell ref="H50:L50"/>
    <mergeCell ref="H66:L66"/>
    <mergeCell ref="H59:L59"/>
    <mergeCell ref="H60:L60"/>
    <mergeCell ref="H51:L51"/>
    <mergeCell ref="H65:L65"/>
    <mergeCell ref="H67:L67"/>
    <mergeCell ref="B24:C24"/>
    <mergeCell ref="E24:G24"/>
    <mergeCell ref="H61:L61"/>
    <mergeCell ref="H62:L62"/>
    <mergeCell ref="H63:L63"/>
    <mergeCell ref="H64:L64"/>
    <mergeCell ref="J24:J28"/>
    <mergeCell ref="K24:K28"/>
    <mergeCell ref="L24:L28"/>
  </mergeCells>
  <phoneticPr fontId="63" type="noConversion"/>
  <conditionalFormatting sqref="F28">
    <cfRule type="expression" dxfId="218" priority="7">
      <formula>$D$21="Ja"</formula>
    </cfRule>
  </conditionalFormatting>
  <conditionalFormatting sqref="L29:L40">
    <cfRule type="expression" dxfId="217" priority="54">
      <formula>L29="Alt OK"</formula>
    </cfRule>
    <cfRule type="expression" dxfId="216" priority="55">
      <formula>L29="DFØ følger opp"</formula>
    </cfRule>
    <cfRule type="expression" dxfId="215" priority="56">
      <formula>L29="Kunde følger opp"</formula>
    </cfRule>
  </conditionalFormatting>
  <hyperlinks>
    <hyperlink ref="A2" location="Avstemmingsoversikt!A1" display="Til avviksoversikt" xr:uid="{00000000-0004-0000-0C00-000000000000}"/>
  </hyperlinks>
  <pageMargins left="0.7" right="0.7" top="0.75" bottom="0.75" header="0.3" footer="0.3"/>
  <pageSetup paperSize="9" scale="67" fitToHeight="0" orientation="landscape" r:id="rId1"/>
  <ignoredErrors>
    <ignoredError sqref="B4" unlockedFormula="1"/>
    <ignoredError sqref="B41" formulaRange="1"/>
    <ignoredError sqref="F41"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1000000}">
          <x14:formula1>
            <xm:f>Grunnlagsdata!$D$3:$D$4</xm:f>
          </x14:formula1>
          <xm:sqref>D21</xm:sqref>
        </x14:dataValidation>
        <x14:dataValidation type="list" allowBlank="1" showInputMessage="1" showErrorMessage="1" promptTitle="Avstemmingskoder" xr:uid="{769452C9-ED00-4229-8EBC-769995750309}">
          <x14:formula1>
            <xm:f>Avstemmingskoder!$A$3:$A$5</xm:f>
          </x14:formula1>
          <xm:sqref>L29:L40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7"/>
  <dimension ref="A1:A8"/>
  <sheetViews>
    <sheetView workbookViewId="0">
      <selection activeCell="E45" sqref="E45"/>
    </sheetView>
  </sheetViews>
  <sheetFormatPr baseColWidth="10" defaultColWidth="11.42578125" defaultRowHeight="15" x14ac:dyDescent="0.25"/>
  <cols>
    <col min="1" max="1" width="18.28515625" bestFit="1" customWidth="1"/>
    <col min="2" max="2" width="23.28515625" bestFit="1" customWidth="1"/>
  </cols>
  <sheetData>
    <row r="1" spans="1:1" ht="21" x14ac:dyDescent="0.35">
      <c r="A1" s="6" t="s">
        <v>403</v>
      </c>
    </row>
    <row r="2" spans="1:1" x14ac:dyDescent="0.25">
      <c r="A2" t="s">
        <v>404</v>
      </c>
    </row>
    <row r="3" spans="1:1" x14ac:dyDescent="0.25">
      <c r="A3" s="5" t="s">
        <v>405</v>
      </c>
    </row>
    <row r="4" spans="1:1" x14ac:dyDescent="0.25">
      <c r="A4" s="52" t="s">
        <v>406</v>
      </c>
    </row>
    <row r="5" spans="1:1" x14ac:dyDescent="0.25">
      <c r="A5" s="7" t="s">
        <v>407</v>
      </c>
    </row>
    <row r="6" spans="1:1" x14ac:dyDescent="0.25">
      <c r="A6" t="s">
        <v>408</v>
      </c>
    </row>
    <row r="7" spans="1:1" x14ac:dyDescent="0.25">
      <c r="A7" s="5" t="s">
        <v>405</v>
      </c>
    </row>
    <row r="8" spans="1:1" x14ac:dyDescent="0.25">
      <c r="A8" s="52" t="s">
        <v>406</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20"/>
  <dimension ref="A1:S105"/>
  <sheetViews>
    <sheetView showGridLines="0" zoomScaleNormal="100" workbookViewId="0"/>
  </sheetViews>
  <sheetFormatPr baseColWidth="10" defaultColWidth="11.42578125" defaultRowHeight="15" x14ac:dyDescent="0.25"/>
  <cols>
    <col min="1" max="1" width="13.42578125" style="169" customWidth="1"/>
    <col min="2" max="3" width="16.7109375" style="169" customWidth="1"/>
    <col min="4" max="15" width="13.42578125" style="169" customWidth="1"/>
    <col min="16" max="16" width="5.42578125" style="169" customWidth="1"/>
    <col min="17" max="16384" width="11.42578125" style="169"/>
  </cols>
  <sheetData>
    <row r="1" spans="1:15" ht="19.5" thickBot="1" x14ac:dyDescent="0.35">
      <c r="A1" s="181" t="s">
        <v>1469</v>
      </c>
      <c r="B1" s="183"/>
      <c r="C1" s="182"/>
      <c r="D1" s="182"/>
      <c r="E1" s="182"/>
      <c r="F1" s="182"/>
      <c r="G1" s="182"/>
      <c r="H1" s="182"/>
      <c r="I1" s="182"/>
      <c r="J1" s="183"/>
      <c r="K1" s="183"/>
      <c r="N1" s="359"/>
      <c r="O1" s="359"/>
    </row>
    <row r="2" spans="1:15" ht="18.75" x14ac:dyDescent="0.3">
      <c r="A2" s="973" t="s">
        <v>1244</v>
      </c>
      <c r="B2" s="2898" t="s">
        <v>545</v>
      </c>
      <c r="C2" s="2898"/>
      <c r="D2" s="2898"/>
      <c r="E2" s="2898"/>
      <c r="F2" s="2898"/>
      <c r="G2" s="2898"/>
      <c r="H2" s="2898"/>
      <c r="I2" s="2898"/>
      <c r="J2" s="2898"/>
      <c r="K2" s="2898"/>
      <c r="L2" s="2898"/>
      <c r="M2" s="2898"/>
      <c r="N2" s="2898"/>
      <c r="O2" s="2898"/>
    </row>
    <row r="3" spans="1:15" ht="15.75" thickBot="1" x14ac:dyDescent="0.3">
      <c r="A3" s="974" t="s">
        <v>1245</v>
      </c>
      <c r="B3" s="2901" t="s">
        <v>1246</v>
      </c>
      <c r="C3" s="2901"/>
      <c r="D3" s="2901"/>
      <c r="E3" s="2901"/>
      <c r="F3" s="2901"/>
      <c r="G3" s="2901"/>
      <c r="H3" s="2901"/>
      <c r="I3" s="2901"/>
      <c r="J3" s="2901"/>
      <c r="K3" s="2901"/>
      <c r="L3" s="2901"/>
      <c r="M3" s="2901"/>
      <c r="N3" s="2901"/>
      <c r="O3" s="2901"/>
    </row>
    <row r="4" spans="1:15" x14ac:dyDescent="0.25">
      <c r="A4" s="986" t="s">
        <v>1247</v>
      </c>
      <c r="B4" s="2754" t="str">
        <f>Avstemmingsoversikt!A5</f>
        <v>XX - MAL - XXX/XXXX</v>
      </c>
      <c r="C4" s="2754"/>
      <c r="D4" s="2754"/>
      <c r="E4" s="2754"/>
      <c r="F4" s="2754"/>
      <c r="G4" s="2754"/>
      <c r="H4" s="2754"/>
      <c r="I4" s="2754"/>
      <c r="J4" s="2754"/>
      <c r="K4" s="2754"/>
      <c r="L4" s="2754"/>
      <c r="M4" s="2754"/>
      <c r="N4" s="977" t="s">
        <v>481</v>
      </c>
      <c r="O4" s="1007">
        <f>IF(Avstemmingsoversikt!P3= " "," ",Avstemmingsoversikt!P3)</f>
        <v>2024</v>
      </c>
    </row>
    <row r="5" spans="1:15" ht="15.75" thickBot="1" x14ac:dyDescent="0.3">
      <c r="A5" s="987" t="s">
        <v>1248</v>
      </c>
      <c r="B5" s="2756"/>
      <c r="C5" s="2756"/>
      <c r="D5" s="2756"/>
      <c r="E5" s="2756"/>
      <c r="F5" s="2756"/>
      <c r="G5" s="2756"/>
      <c r="H5" s="2756"/>
      <c r="I5" s="2756"/>
      <c r="J5" s="2756"/>
      <c r="K5" s="2756"/>
      <c r="L5" s="971" t="s">
        <v>1249</v>
      </c>
      <c r="M5" s="972"/>
      <c r="N5" s="971" t="s">
        <v>1250</v>
      </c>
      <c r="O5" s="1001" t="str">
        <f>IF(Avstemmingsoversikt!P5= " "," ",Avstemmingsoversikt!P4)</f>
        <v>xx/2024</v>
      </c>
    </row>
    <row r="6" spans="1:15" x14ac:dyDescent="0.25">
      <c r="A6" s="85"/>
      <c r="B6" s="80"/>
      <c r="C6" s="80"/>
      <c r="D6" s="80"/>
      <c r="E6" s="80"/>
      <c r="F6" s="80"/>
      <c r="G6" s="80"/>
      <c r="H6" s="85"/>
      <c r="I6" s="96"/>
      <c r="J6" s="85"/>
      <c r="K6" s="90"/>
    </row>
    <row r="7" spans="1:15" x14ac:dyDescent="0.25">
      <c r="A7" s="2659" t="s">
        <v>1470</v>
      </c>
      <c r="B7" s="2659"/>
      <c r="C7" s="2659"/>
      <c r="D7" s="2659"/>
      <c r="E7" s="2659"/>
      <c r="F7" s="2659"/>
      <c r="G7" s="2659"/>
      <c r="H7" s="2659"/>
      <c r="I7" s="2659"/>
      <c r="J7" s="2659"/>
      <c r="K7" s="2659"/>
      <c r="L7" s="2659"/>
      <c r="M7" s="2659"/>
      <c r="N7" s="2659"/>
      <c r="O7" s="2659"/>
    </row>
    <row r="8" spans="1:15" x14ac:dyDescent="0.25">
      <c r="A8" s="168" t="s">
        <v>2684</v>
      </c>
      <c r="B8" s="80"/>
      <c r="C8" s="80"/>
      <c r="D8" s="80"/>
      <c r="E8" s="80"/>
      <c r="F8" s="80"/>
      <c r="G8" s="80"/>
      <c r="H8" s="85"/>
      <c r="I8" s="96"/>
      <c r="J8" s="85"/>
      <c r="K8" s="90"/>
    </row>
    <row r="9" spans="1:15" ht="15.75" thickBot="1" x14ac:dyDescent="0.3"/>
    <row r="10" spans="1:15" ht="19.5" thickBot="1" x14ac:dyDescent="0.3">
      <c r="A10" s="3170" t="s">
        <v>1252</v>
      </c>
      <c r="B10" s="3171"/>
      <c r="C10" s="3171"/>
      <c r="D10" s="3171"/>
      <c r="E10" s="3171"/>
      <c r="F10" s="3171"/>
      <c r="G10" s="3171"/>
      <c r="H10" s="3171"/>
      <c r="I10" s="3171"/>
      <c r="J10" s="3172"/>
      <c r="L10" s="3170" t="s">
        <v>1253</v>
      </c>
      <c r="M10" s="3171"/>
      <c r="N10" s="3171"/>
      <c r="O10" s="3172"/>
    </row>
    <row r="11" spans="1:15" ht="15.75" thickBot="1" x14ac:dyDescent="0.3">
      <c r="A11" s="2669"/>
      <c r="B11" s="2743"/>
      <c r="C11" s="2743"/>
      <c r="D11" s="2743"/>
      <c r="E11" s="2743"/>
      <c r="F11" s="2743"/>
      <c r="G11" s="2743"/>
      <c r="H11" s="2743"/>
      <c r="I11" s="2743"/>
      <c r="J11" s="3173"/>
      <c r="L11" s="3165"/>
      <c r="M11" s="3149"/>
      <c r="N11" s="3149"/>
      <c r="O11" s="3166"/>
    </row>
    <row r="12" spans="1:15" ht="15.75" thickBot="1" x14ac:dyDescent="0.3">
      <c r="A12" s="2669"/>
      <c r="B12" s="2743"/>
      <c r="C12" s="2743"/>
      <c r="D12" s="2743"/>
      <c r="E12" s="2743"/>
      <c r="F12" s="2743"/>
      <c r="G12" s="2743"/>
      <c r="H12" s="2743"/>
      <c r="I12" s="2743"/>
      <c r="J12" s="3173"/>
      <c r="L12" s="3165"/>
      <c r="M12" s="3149"/>
      <c r="N12" s="3149"/>
      <c r="O12" s="3166"/>
    </row>
    <row r="13" spans="1:15" ht="15.75" thickBot="1" x14ac:dyDescent="0.3">
      <c r="A13" s="2669"/>
      <c r="B13" s="2743"/>
      <c r="C13" s="2743"/>
      <c r="D13" s="2743"/>
      <c r="E13" s="2743"/>
      <c r="F13" s="2743"/>
      <c r="G13" s="2743"/>
      <c r="H13" s="2743"/>
      <c r="I13" s="2743"/>
      <c r="J13" s="3173"/>
      <c r="L13" s="3165"/>
      <c r="M13" s="3149"/>
      <c r="N13" s="3149"/>
      <c r="O13" s="3166"/>
    </row>
    <row r="14" spans="1:15" ht="15.75" thickBot="1" x14ac:dyDescent="0.3">
      <c r="A14" s="2669"/>
      <c r="B14" s="2743"/>
      <c r="C14" s="2743"/>
      <c r="D14" s="2743"/>
      <c r="E14" s="2743"/>
      <c r="F14" s="2743"/>
      <c r="G14" s="2743"/>
      <c r="H14" s="2743"/>
      <c r="I14" s="2743"/>
      <c r="J14" s="3173"/>
      <c r="L14" s="3165"/>
      <c r="M14" s="3149"/>
      <c r="N14" s="3149"/>
      <c r="O14" s="3166"/>
    </row>
    <row r="15" spans="1:15" ht="15.75" thickBot="1" x14ac:dyDescent="0.3">
      <c r="A15" s="2672"/>
      <c r="B15" s="3174"/>
      <c r="C15" s="3174"/>
      <c r="D15" s="3174"/>
      <c r="E15" s="3174"/>
      <c r="F15" s="3174"/>
      <c r="G15" s="3174"/>
      <c r="H15" s="3174"/>
      <c r="I15" s="3174"/>
      <c r="J15" s="3175"/>
      <c r="L15" s="3167"/>
      <c r="M15" s="3168"/>
      <c r="N15" s="3168"/>
      <c r="O15" s="3169"/>
    </row>
    <row r="16" spans="1:15" x14ac:dyDescent="0.25">
      <c r="A16" s="862"/>
      <c r="B16" s="862"/>
      <c r="C16" s="862"/>
      <c r="D16" s="862"/>
      <c r="E16" s="862"/>
      <c r="F16" s="862"/>
      <c r="G16" s="430"/>
      <c r="H16" s="88"/>
      <c r="I16" s="88"/>
      <c r="J16" s="88"/>
      <c r="K16" s="88"/>
    </row>
    <row r="17" spans="1:15" x14ac:dyDescent="0.25">
      <c r="A17" s="140" t="s">
        <v>1254</v>
      </c>
      <c r="B17"/>
      <c r="C17" s="80"/>
      <c r="D17" s="80"/>
      <c r="E17" s="80"/>
      <c r="G17" s="2" t="s">
        <v>1255</v>
      </c>
      <c r="H17" s="88"/>
      <c r="I17" s="88"/>
      <c r="J17" s="88"/>
      <c r="K17" s="88"/>
    </row>
    <row r="18" spans="1:15" x14ac:dyDescent="0.25">
      <c r="A18" s="862" t="s">
        <v>1471</v>
      </c>
      <c r="B18" s="862"/>
      <c r="C18" s="80"/>
      <c r="D18" s="80"/>
      <c r="E18" s="80"/>
      <c r="G18" s="51" t="s">
        <v>1472</v>
      </c>
      <c r="H18" s="88"/>
      <c r="I18" s="88"/>
      <c r="J18" s="88"/>
      <c r="K18" s="88"/>
    </row>
    <row r="19" spans="1:15" x14ac:dyDescent="0.25">
      <c r="A19" t="s">
        <v>1473</v>
      </c>
      <c r="B19"/>
      <c r="C19" s="813"/>
      <c r="D19" s="813"/>
      <c r="E19" s="813"/>
      <c r="G19" s="51" t="s">
        <v>1474</v>
      </c>
      <c r="H19" s="814"/>
      <c r="I19" s="814"/>
      <c r="J19" s="814"/>
      <c r="K19" s="814"/>
    </row>
    <row r="20" spans="1:15" x14ac:dyDescent="0.25">
      <c r="A20" s="862" t="s">
        <v>1475</v>
      </c>
      <c r="B20" s="813"/>
      <c r="C20" s="813"/>
      <c r="D20" s="813"/>
      <c r="E20" s="813"/>
      <c r="G20" s="51" t="s">
        <v>1476</v>
      </c>
      <c r="H20" s="814"/>
      <c r="I20" s="814"/>
      <c r="J20" s="814"/>
      <c r="K20" s="814"/>
    </row>
    <row r="21" spans="1:15" x14ac:dyDescent="0.25">
      <c r="C21" s="813"/>
      <c r="D21" s="813"/>
      <c r="E21" s="813"/>
      <c r="G21" s="51" t="s">
        <v>1477</v>
      </c>
      <c r="H21" s="814"/>
      <c r="I21" s="814"/>
      <c r="J21" s="814"/>
      <c r="K21" s="814"/>
    </row>
    <row r="22" spans="1:15" x14ac:dyDescent="0.25">
      <c r="C22" s="813"/>
      <c r="D22" s="813"/>
      <c r="E22" s="813"/>
      <c r="F22" s="51"/>
      <c r="G22" s="817"/>
      <c r="H22" s="814"/>
      <c r="I22" s="814"/>
      <c r="J22" s="814"/>
      <c r="K22" s="814"/>
    </row>
    <row r="23" spans="1:15" ht="15.75" thickBot="1" x14ac:dyDescent="0.3">
      <c r="A23" s="3159"/>
      <c r="B23" s="3159"/>
      <c r="C23" s="3159"/>
      <c r="D23" s="3159"/>
      <c r="E23" s="3159"/>
      <c r="F23" s="3159"/>
      <c r="G23" s="3159"/>
      <c r="H23" s="3159"/>
      <c r="I23" s="3159"/>
      <c r="J23" s="3159"/>
      <c r="K23" s="3159"/>
    </row>
    <row r="24" spans="1:15" ht="33.75" customHeight="1" x14ac:dyDescent="0.25">
      <c r="A24" s="2719" t="s">
        <v>1286</v>
      </c>
      <c r="B24" s="2719"/>
      <c r="C24" s="2719"/>
      <c r="D24" s="625" t="str">
        <f>CONCATENATE($O$4,"01")</f>
        <v>202401</v>
      </c>
      <c r="E24" s="625" t="str">
        <f>CONCATENATE($O$4,"02")</f>
        <v>202402</v>
      </c>
      <c r="F24" s="625" t="str">
        <f>CONCATENATE($O$4,"03")</f>
        <v>202403</v>
      </c>
      <c r="G24" s="625" t="str">
        <f>CONCATENATE($O$4,"04")</f>
        <v>202404</v>
      </c>
      <c r="H24" s="625" t="str">
        <f>CONCATENATE($O$4,"05")</f>
        <v>202405</v>
      </c>
      <c r="I24" s="625" t="str">
        <f>CONCATENATE($O$4,"06")</f>
        <v>202406</v>
      </c>
      <c r="J24" s="625" t="str">
        <f>CONCATENATE($O$4,"07")</f>
        <v>202407</v>
      </c>
      <c r="K24" s="625" t="str">
        <f>CONCATENATE($O$4,"08")</f>
        <v>202408</v>
      </c>
      <c r="L24" s="625" t="str">
        <f>CONCATENATE($O$4,"09")</f>
        <v>202409</v>
      </c>
      <c r="M24" s="625" t="str">
        <f>CONCATENATE($O$4,"10")</f>
        <v>202410</v>
      </c>
      <c r="N24" s="625" t="str">
        <f>CONCATENATE($O$4,"11")</f>
        <v>202411</v>
      </c>
      <c r="O24" s="626" t="str">
        <f>CONCATENATE($O$4,"12")</f>
        <v>202412</v>
      </c>
    </row>
    <row r="25" spans="1:15" x14ac:dyDescent="0.25">
      <c r="A25" s="2719"/>
      <c r="B25" s="2719"/>
      <c r="C25" s="2719"/>
      <c r="D25" s="1544" t="s">
        <v>1478</v>
      </c>
      <c r="E25" s="1544" t="s">
        <v>1478</v>
      </c>
      <c r="F25" s="1544" t="s">
        <v>1478</v>
      </c>
      <c r="G25" s="1544" t="s">
        <v>1478</v>
      </c>
      <c r="H25" s="1544" t="s">
        <v>1478</v>
      </c>
      <c r="I25" s="1544" t="s">
        <v>1478</v>
      </c>
      <c r="J25" s="1544" t="s">
        <v>1478</v>
      </c>
      <c r="K25" s="1544" t="s">
        <v>1478</v>
      </c>
      <c r="L25" s="1544" t="s">
        <v>1478</v>
      </c>
      <c r="M25" s="1544" t="s">
        <v>1478</v>
      </c>
      <c r="N25" s="1544" t="s">
        <v>1478</v>
      </c>
      <c r="O25" s="1607" t="s">
        <v>1478</v>
      </c>
    </row>
    <row r="26" spans="1:15" ht="32.25" customHeight="1" x14ac:dyDescent="0.25">
      <c r="A26" s="3164" t="s">
        <v>1479</v>
      </c>
      <c r="B26" s="3164"/>
      <c r="C26" s="3164"/>
      <c r="D26" s="1568"/>
      <c r="E26" s="1568"/>
      <c r="F26" s="1568"/>
      <c r="G26" s="1568"/>
      <c r="H26" s="1568"/>
      <c r="I26" s="1568"/>
      <c r="J26" s="1568"/>
      <c r="K26" s="1568"/>
      <c r="L26" s="1568"/>
      <c r="M26" s="1568"/>
      <c r="N26" s="1568"/>
      <c r="O26" s="1569"/>
    </row>
    <row r="27" spans="1:15" s="317" customFormat="1" ht="32.25" customHeight="1" x14ac:dyDescent="0.25">
      <c r="A27" s="3164" t="s">
        <v>1480</v>
      </c>
      <c r="B27" s="3164"/>
      <c r="C27" s="3164"/>
      <c r="D27" s="1568"/>
      <c r="E27" s="1568"/>
      <c r="F27" s="1568"/>
      <c r="G27" s="1568"/>
      <c r="H27" s="1568"/>
      <c r="I27" s="1568"/>
      <c r="J27" s="1568"/>
      <c r="K27" s="1568"/>
      <c r="L27" s="1568"/>
      <c r="M27" s="1568"/>
      <c r="N27" s="1568"/>
      <c r="O27" s="1569"/>
    </row>
    <row r="28" spans="1:15" s="317" customFormat="1" ht="32.25" customHeight="1" x14ac:dyDescent="0.25">
      <c r="A28" s="3164" t="s">
        <v>1481</v>
      </c>
      <c r="B28" s="3164"/>
      <c r="C28" s="3164"/>
      <c r="D28" s="1568"/>
      <c r="E28" s="1568"/>
      <c r="F28" s="1568"/>
      <c r="G28" s="1568"/>
      <c r="H28" s="1568"/>
      <c r="I28" s="1568"/>
      <c r="J28" s="1568"/>
      <c r="K28" s="1568"/>
      <c r="L28" s="1568"/>
      <c r="M28" s="1568"/>
      <c r="N28" s="1568"/>
      <c r="O28" s="1569"/>
    </row>
    <row r="29" spans="1:15" s="317" customFormat="1" ht="54.75" customHeight="1" x14ac:dyDescent="0.25">
      <c r="A29" s="3162" t="s">
        <v>1482</v>
      </c>
      <c r="B29" s="3163"/>
      <c r="C29" s="3163"/>
      <c r="D29" s="466"/>
      <c r="E29" s="466"/>
      <c r="F29" s="466"/>
      <c r="G29" s="466"/>
      <c r="H29" s="466"/>
      <c r="I29" s="466"/>
      <c r="J29" s="466"/>
      <c r="K29" s="466"/>
      <c r="L29" s="466"/>
      <c r="M29" s="466"/>
      <c r="N29" s="466"/>
      <c r="O29" s="467"/>
    </row>
    <row r="30" spans="1:15" s="317" customFormat="1" x14ac:dyDescent="0.25">
      <c r="A30" s="3156"/>
      <c r="B30" s="2940" t="s">
        <v>478</v>
      </c>
      <c r="C30" s="2976"/>
      <c r="D30" s="1358"/>
      <c r="E30" s="1358"/>
      <c r="F30" s="1358"/>
      <c r="G30" s="1358"/>
      <c r="H30" s="1358"/>
      <c r="I30" s="1358"/>
      <c r="J30" s="1358"/>
      <c r="K30" s="1358"/>
      <c r="L30" s="1358"/>
      <c r="M30" s="1358"/>
      <c r="N30" s="1358"/>
      <c r="O30" s="1359"/>
    </row>
    <row r="31" spans="1:15" x14ac:dyDescent="0.25">
      <c r="A31" s="3157"/>
      <c r="B31" s="2942" t="s">
        <v>1268</v>
      </c>
      <c r="C31" s="2908"/>
      <c r="D31" s="1557"/>
      <c r="E31" s="1557"/>
      <c r="F31" s="1557"/>
      <c r="G31" s="1557"/>
      <c r="H31" s="1557"/>
      <c r="I31" s="1557"/>
      <c r="J31" s="1557"/>
      <c r="K31" s="1557"/>
      <c r="L31" s="1557"/>
      <c r="M31" s="1557"/>
      <c r="N31" s="1557"/>
      <c r="O31" s="1558"/>
    </row>
    <row r="32" spans="1:15" x14ac:dyDescent="0.25">
      <c r="A32" s="3158"/>
      <c r="B32" s="2870" t="s">
        <v>1289</v>
      </c>
      <c r="C32" s="2913"/>
      <c r="D32" s="464"/>
      <c r="E32" s="464"/>
      <c r="F32" s="464"/>
      <c r="G32" s="464"/>
      <c r="H32" s="464"/>
      <c r="I32" s="464"/>
      <c r="J32" s="464"/>
      <c r="K32" s="464"/>
      <c r="L32" s="464"/>
      <c r="M32" s="464"/>
      <c r="N32" s="464"/>
      <c r="O32" s="465"/>
    </row>
    <row r="33" spans="1:19" x14ac:dyDescent="0.25">
      <c r="A33" s="316" t="s">
        <v>1483</v>
      </c>
    </row>
    <row r="36" spans="1:19" ht="47.25" customHeight="1" thickBot="1" x14ac:dyDescent="0.3">
      <c r="A36" s="3155" t="s">
        <v>1484</v>
      </c>
      <c r="B36" s="3155"/>
      <c r="C36" s="3155"/>
      <c r="D36" s="3155"/>
      <c r="E36" s="3155"/>
      <c r="F36" s="3155"/>
      <c r="G36" s="3155"/>
      <c r="H36" s="3155"/>
      <c r="I36" s="174"/>
      <c r="J36" s="174"/>
      <c r="K36" s="174"/>
      <c r="L36" s="174"/>
      <c r="M36" s="174"/>
      <c r="N36" s="174"/>
      <c r="O36" s="174"/>
      <c r="R36" s="176"/>
      <c r="S36" s="176"/>
    </row>
    <row r="37" spans="1:19" s="174" customFormat="1" x14ac:dyDescent="0.25">
      <c r="A37" s="680" t="s">
        <v>1485</v>
      </c>
      <c r="B37" s="671" t="s">
        <v>1486</v>
      </c>
      <c r="C37" s="1189" t="s">
        <v>254</v>
      </c>
      <c r="D37" s="671" t="s">
        <v>1487</v>
      </c>
      <c r="E37" s="671" t="s">
        <v>1259</v>
      </c>
      <c r="F37" s="671" t="s">
        <v>434</v>
      </c>
      <c r="G37" s="671" t="s">
        <v>1299</v>
      </c>
      <c r="H37" s="671" t="s">
        <v>608</v>
      </c>
      <c r="I37" s="671" t="s">
        <v>1488</v>
      </c>
      <c r="J37" s="3160" t="s">
        <v>1261</v>
      </c>
      <c r="K37" s="3160"/>
      <c r="L37" s="3160"/>
      <c r="M37" s="3160"/>
      <c r="N37" s="3160"/>
      <c r="O37" s="3161"/>
    </row>
    <row r="38" spans="1:19" s="174" customFormat="1" x14ac:dyDescent="0.25">
      <c r="A38" s="1111"/>
      <c r="B38" s="1375"/>
      <c r="C38" s="1608"/>
      <c r="D38" s="1375"/>
      <c r="E38" s="1375"/>
      <c r="F38" s="1375"/>
      <c r="G38" s="1375"/>
      <c r="H38" s="1375"/>
      <c r="I38" s="1375"/>
      <c r="J38" s="3178"/>
      <c r="K38" s="3178"/>
      <c r="L38" s="3178"/>
      <c r="M38" s="3178"/>
      <c r="N38" s="3178"/>
      <c r="O38" s="3179"/>
      <c r="P38" s="169"/>
      <c r="Q38" s="169"/>
    </row>
    <row r="39" spans="1:19" x14ac:dyDescent="0.25">
      <c r="A39" s="1111"/>
      <c r="B39" s="1375"/>
      <c r="C39" s="1577"/>
      <c r="D39" s="1526"/>
      <c r="E39" s="1526"/>
      <c r="F39" s="1526"/>
      <c r="G39" s="1526"/>
      <c r="H39" s="1526"/>
      <c r="I39" s="1526"/>
      <c r="J39" s="2986"/>
      <c r="K39" s="2986"/>
      <c r="L39" s="2986"/>
      <c r="M39" s="2986"/>
      <c r="N39" s="2986"/>
      <c r="O39" s="2987"/>
    </row>
    <row r="40" spans="1:19" x14ac:dyDescent="0.25">
      <c r="A40" s="1111"/>
      <c r="B40" s="1375"/>
      <c r="C40" s="1577"/>
      <c r="D40" s="1526"/>
      <c r="E40" s="1526"/>
      <c r="F40" s="1526"/>
      <c r="G40" s="1526"/>
      <c r="H40" s="1526"/>
      <c r="I40" s="1526"/>
      <c r="J40" s="2986"/>
      <c r="K40" s="2986"/>
      <c r="L40" s="2986"/>
      <c r="M40" s="2986"/>
      <c r="N40" s="2986"/>
      <c r="O40" s="2987"/>
    </row>
    <row r="41" spans="1:19" x14ac:dyDescent="0.25">
      <c r="A41" s="1111"/>
      <c r="B41" s="1375"/>
      <c r="C41" s="1577"/>
      <c r="D41" s="1526"/>
      <c r="E41" s="1526"/>
      <c r="F41" s="1526"/>
      <c r="G41" s="1526"/>
      <c r="H41" s="1526"/>
      <c r="I41" s="1526"/>
      <c r="J41" s="2986"/>
      <c r="K41" s="2986"/>
      <c r="L41" s="2986"/>
      <c r="M41" s="2986"/>
      <c r="N41" s="2986"/>
      <c r="O41" s="2987"/>
    </row>
    <row r="42" spans="1:19" x14ac:dyDescent="0.25">
      <c r="A42" s="1111"/>
      <c r="B42" s="1375"/>
      <c r="C42" s="1577"/>
      <c r="D42" s="1526"/>
      <c r="E42" s="1526"/>
      <c r="F42" s="1526"/>
      <c r="G42" s="1526"/>
      <c r="H42" s="1526"/>
      <c r="I42" s="1526"/>
      <c r="J42" s="2986"/>
      <c r="K42" s="2986"/>
      <c r="L42" s="2986"/>
      <c r="M42" s="2986"/>
      <c r="N42" s="2986"/>
      <c r="O42" s="2987"/>
    </row>
    <row r="43" spans="1:19" x14ac:dyDescent="0.25">
      <c r="A43" s="1111"/>
      <c r="B43" s="1375"/>
      <c r="C43" s="1577"/>
      <c r="D43" s="1526"/>
      <c r="E43" s="1526"/>
      <c r="F43" s="1526"/>
      <c r="G43" s="1526"/>
      <c r="H43" s="1526"/>
      <c r="I43" s="1526"/>
      <c r="J43" s="2986"/>
      <c r="K43" s="2986"/>
      <c r="L43" s="2986"/>
      <c r="M43" s="2986"/>
      <c r="N43" s="2986"/>
      <c r="O43" s="2987"/>
    </row>
    <row r="44" spans="1:19" x14ac:dyDescent="0.25">
      <c r="A44" s="1111"/>
      <c r="B44" s="1375"/>
      <c r="C44" s="1577"/>
      <c r="D44" s="1526"/>
      <c r="E44" s="1526"/>
      <c r="F44" s="1526"/>
      <c r="G44" s="1526"/>
      <c r="H44" s="1526"/>
      <c r="I44" s="1526"/>
      <c r="J44" s="2986"/>
      <c r="K44" s="2986"/>
      <c r="L44" s="2986"/>
      <c r="M44" s="2986"/>
      <c r="N44" s="2986"/>
      <c r="O44" s="2987"/>
    </row>
    <row r="45" spans="1:19" x14ac:dyDescent="0.25">
      <c r="A45" s="1111"/>
      <c r="B45" s="1375"/>
      <c r="C45" s="1577"/>
      <c r="D45" s="1526"/>
      <c r="E45" s="1526"/>
      <c r="F45" s="1526"/>
      <c r="G45" s="1526"/>
      <c r="H45" s="1526"/>
      <c r="I45" s="1526"/>
      <c r="J45" s="2986"/>
      <c r="K45" s="2986"/>
      <c r="L45" s="2986"/>
      <c r="M45" s="2986"/>
      <c r="N45" s="2986"/>
      <c r="O45" s="2987"/>
    </row>
    <row r="46" spans="1:19" x14ac:dyDescent="0.25">
      <c r="A46" s="1111"/>
      <c r="B46" s="1375"/>
      <c r="C46" s="1577"/>
      <c r="D46" s="1526"/>
      <c r="E46" s="1526"/>
      <c r="F46" s="1526"/>
      <c r="G46" s="1526"/>
      <c r="H46" s="1526"/>
      <c r="I46" s="1526"/>
      <c r="J46" s="2986"/>
      <c r="K46" s="2986"/>
      <c r="L46" s="2986"/>
      <c r="M46" s="2986"/>
      <c r="N46" s="2986"/>
      <c r="O46" s="2987"/>
    </row>
    <row r="47" spans="1:19" x14ac:dyDescent="0.25">
      <c r="A47" s="1111"/>
      <c r="B47" s="1375"/>
      <c r="C47" s="1577"/>
      <c r="D47" s="1526"/>
      <c r="E47" s="1526"/>
      <c r="F47" s="1526"/>
      <c r="G47" s="1526"/>
      <c r="H47" s="1526"/>
      <c r="I47" s="1526"/>
      <c r="J47" s="2986"/>
      <c r="K47" s="2986"/>
      <c r="L47" s="2986"/>
      <c r="M47" s="2986"/>
      <c r="N47" s="2986"/>
      <c r="O47" s="2987"/>
    </row>
    <row r="48" spans="1:19" x14ac:dyDescent="0.25">
      <c r="A48" s="1111"/>
      <c r="B48" s="1375"/>
      <c r="C48" s="1577"/>
      <c r="D48" s="1526"/>
      <c r="E48" s="1526"/>
      <c r="F48" s="1526"/>
      <c r="G48" s="1526"/>
      <c r="H48" s="1526"/>
      <c r="I48" s="1526"/>
      <c r="J48" s="2986"/>
      <c r="K48" s="2986"/>
      <c r="L48" s="2986"/>
      <c r="M48" s="2986"/>
      <c r="N48" s="2986"/>
      <c r="O48" s="2987"/>
    </row>
    <row r="49" spans="1:15" x14ac:dyDescent="0.25">
      <c r="A49" s="1111"/>
      <c r="B49" s="1375"/>
      <c r="C49" s="1577"/>
      <c r="D49" s="1526"/>
      <c r="E49" s="1526"/>
      <c r="F49" s="1526"/>
      <c r="G49" s="1526"/>
      <c r="H49" s="1526"/>
      <c r="I49" s="1526"/>
      <c r="J49" s="2986"/>
      <c r="K49" s="2986"/>
      <c r="L49" s="2986"/>
      <c r="M49" s="2986"/>
      <c r="N49" s="2986"/>
      <c r="O49" s="2987"/>
    </row>
    <row r="50" spans="1:15" x14ac:dyDescent="0.25">
      <c r="A50" s="1111"/>
      <c r="B50" s="1375"/>
      <c r="C50" s="1577"/>
      <c r="D50" s="1526"/>
      <c r="E50" s="1526"/>
      <c r="F50" s="1526"/>
      <c r="G50" s="1526"/>
      <c r="H50" s="1526"/>
      <c r="I50" s="1526"/>
      <c r="J50" s="2986"/>
      <c r="K50" s="2986"/>
      <c r="L50" s="2986"/>
      <c r="M50" s="2986"/>
      <c r="N50" s="2986"/>
      <c r="O50" s="2987"/>
    </row>
    <row r="51" spans="1:15" x14ac:dyDescent="0.25">
      <c r="A51" s="1111"/>
      <c r="B51" s="1375"/>
      <c r="C51" s="1577"/>
      <c r="D51" s="1526"/>
      <c r="E51" s="1526"/>
      <c r="F51" s="1526"/>
      <c r="G51" s="1526"/>
      <c r="H51" s="1526"/>
      <c r="I51" s="1526"/>
      <c r="J51" s="2986"/>
      <c r="K51" s="2986"/>
      <c r="L51" s="2986"/>
      <c r="M51" s="2986"/>
      <c r="N51" s="2986"/>
      <c r="O51" s="2987"/>
    </row>
    <row r="52" spans="1:15" x14ac:dyDescent="0.25">
      <c r="A52" s="1111"/>
      <c r="B52" s="1375"/>
      <c r="C52" s="1577"/>
      <c r="D52" s="1526"/>
      <c r="E52" s="1526"/>
      <c r="F52" s="1526"/>
      <c r="G52" s="1526"/>
      <c r="H52" s="1526"/>
      <c r="I52" s="1526"/>
      <c r="J52" s="2986"/>
      <c r="K52" s="2986"/>
      <c r="L52" s="2986"/>
      <c r="M52" s="2986"/>
      <c r="N52" s="2986"/>
      <c r="O52" s="2987"/>
    </row>
    <row r="53" spans="1:15" ht="15.75" thickBot="1" x14ac:dyDescent="0.3">
      <c r="A53" s="1008"/>
      <c r="B53" s="1009"/>
      <c r="C53" s="1006"/>
      <c r="D53" s="475"/>
      <c r="E53" s="475"/>
      <c r="F53" s="475"/>
      <c r="G53" s="475"/>
      <c r="H53" s="475"/>
      <c r="I53" s="475"/>
      <c r="J53" s="3176"/>
      <c r="K53" s="3176"/>
      <c r="L53" s="3176"/>
      <c r="M53" s="3176"/>
      <c r="N53" s="3176"/>
      <c r="O53" s="3177"/>
    </row>
    <row r="55" spans="1:15" ht="46.5" customHeight="1" thickBot="1" x14ac:dyDescent="0.3">
      <c r="A55" s="3155" t="s">
        <v>1484</v>
      </c>
      <c r="B55" s="3155"/>
      <c r="C55" s="3155"/>
      <c r="D55" s="3155"/>
      <c r="E55" s="3155"/>
      <c r="F55" s="3155"/>
      <c r="G55" s="3155"/>
      <c r="H55" s="3155"/>
      <c r="I55" s="174"/>
    </row>
    <row r="56" spans="1:15" x14ac:dyDescent="0.25">
      <c r="A56" s="680" t="s">
        <v>1402</v>
      </c>
      <c r="B56" s="671" t="s">
        <v>1489</v>
      </c>
      <c r="C56" s="1189" t="s">
        <v>254</v>
      </c>
      <c r="D56" s="671" t="s">
        <v>1487</v>
      </c>
      <c r="E56" s="671" t="s">
        <v>1259</v>
      </c>
      <c r="F56" s="671" t="s">
        <v>434</v>
      </c>
      <c r="G56" s="671" t="s">
        <v>1299</v>
      </c>
      <c r="H56" s="671" t="s">
        <v>608</v>
      </c>
      <c r="I56" s="671" t="s">
        <v>1488</v>
      </c>
      <c r="J56" s="3160" t="s">
        <v>1261</v>
      </c>
      <c r="K56" s="3160"/>
      <c r="L56" s="3160"/>
      <c r="M56" s="3160"/>
      <c r="N56" s="3160"/>
      <c r="O56" s="3161"/>
    </row>
    <row r="57" spans="1:15" x14ac:dyDescent="0.25">
      <c r="A57" s="1111"/>
      <c r="B57" s="1375"/>
      <c r="C57" s="1608"/>
      <c r="D57" s="1375"/>
      <c r="E57" s="1375"/>
      <c r="F57" s="1375"/>
      <c r="G57" s="1375"/>
      <c r="H57" s="1375"/>
      <c r="I57" s="1375"/>
      <c r="J57" s="3178"/>
      <c r="K57" s="3178"/>
      <c r="L57" s="3178"/>
      <c r="M57" s="3178"/>
      <c r="N57" s="3178"/>
      <c r="O57" s="3179"/>
    </row>
    <row r="58" spans="1:15" x14ac:dyDescent="0.25">
      <c r="A58" s="1111"/>
      <c r="B58" s="1375"/>
      <c r="C58" s="1577"/>
      <c r="D58" s="1526"/>
      <c r="E58" s="1526"/>
      <c r="F58" s="1526"/>
      <c r="G58" s="1526"/>
      <c r="H58" s="1526"/>
      <c r="I58" s="1526"/>
      <c r="J58" s="2986"/>
      <c r="K58" s="2986"/>
      <c r="L58" s="2986"/>
      <c r="M58" s="2986"/>
      <c r="N58" s="2986"/>
      <c r="O58" s="2987"/>
    </row>
    <row r="59" spans="1:15" x14ac:dyDescent="0.25">
      <c r="A59" s="1111"/>
      <c r="B59" s="1375"/>
      <c r="C59" s="1577"/>
      <c r="D59" s="1526"/>
      <c r="E59" s="1526"/>
      <c r="F59" s="1526"/>
      <c r="G59" s="1526"/>
      <c r="H59" s="1526"/>
      <c r="I59" s="1526"/>
      <c r="J59" s="2986"/>
      <c r="K59" s="2986"/>
      <c r="L59" s="2986"/>
      <c r="M59" s="2986"/>
      <c r="N59" s="2986"/>
      <c r="O59" s="2987"/>
    </row>
    <row r="60" spans="1:15" x14ac:dyDescent="0.25">
      <c r="A60" s="1111"/>
      <c r="B60" s="1375"/>
      <c r="C60" s="1577"/>
      <c r="D60" s="1526"/>
      <c r="E60" s="1526"/>
      <c r="F60" s="1526"/>
      <c r="G60" s="1526"/>
      <c r="H60" s="1526"/>
      <c r="I60" s="1526"/>
      <c r="J60" s="2986"/>
      <c r="K60" s="2986"/>
      <c r="L60" s="2986"/>
      <c r="M60" s="2986"/>
      <c r="N60" s="2986"/>
      <c r="O60" s="2987"/>
    </row>
    <row r="61" spans="1:15" x14ac:dyDescent="0.25">
      <c r="A61" s="1111"/>
      <c r="B61" s="1375"/>
      <c r="C61" s="1577"/>
      <c r="D61" s="1526"/>
      <c r="E61" s="1526"/>
      <c r="F61" s="1526"/>
      <c r="G61" s="1526"/>
      <c r="H61" s="1526"/>
      <c r="I61" s="1526"/>
      <c r="J61" s="2986"/>
      <c r="K61" s="2986"/>
      <c r="L61" s="2986"/>
      <c r="M61" s="2986"/>
      <c r="N61" s="2986"/>
      <c r="O61" s="2987"/>
    </row>
    <row r="62" spans="1:15" x14ac:dyDescent="0.25">
      <c r="A62" s="1111"/>
      <c r="B62" s="1375"/>
      <c r="C62" s="1577"/>
      <c r="D62" s="1526"/>
      <c r="E62" s="1526"/>
      <c r="F62" s="1526"/>
      <c r="G62" s="1526"/>
      <c r="H62" s="1526"/>
      <c r="I62" s="1526"/>
      <c r="J62" s="2986"/>
      <c r="K62" s="2986"/>
      <c r="L62" s="2986"/>
      <c r="M62" s="2986"/>
      <c r="N62" s="2986"/>
      <c r="O62" s="2987"/>
    </row>
    <row r="63" spans="1:15" x14ac:dyDescent="0.25">
      <c r="A63" s="1111"/>
      <c r="B63" s="1375"/>
      <c r="C63" s="1577"/>
      <c r="D63" s="1526"/>
      <c r="E63" s="1526"/>
      <c r="F63" s="1526"/>
      <c r="G63" s="1526"/>
      <c r="H63" s="1526"/>
      <c r="I63" s="1526"/>
      <c r="J63" s="2986"/>
      <c r="K63" s="2986"/>
      <c r="L63" s="2986"/>
      <c r="M63" s="2986"/>
      <c r="N63" s="2986"/>
      <c r="O63" s="2987"/>
    </row>
    <row r="64" spans="1:15" x14ac:dyDescent="0.25">
      <c r="A64" s="1111"/>
      <c r="B64" s="1375"/>
      <c r="C64" s="1577"/>
      <c r="D64" s="1526"/>
      <c r="E64" s="1526"/>
      <c r="F64" s="1526"/>
      <c r="G64" s="1526"/>
      <c r="H64" s="1526"/>
      <c r="I64" s="1526"/>
      <c r="J64" s="2986"/>
      <c r="K64" s="2986"/>
      <c r="L64" s="2986"/>
      <c r="M64" s="2986"/>
      <c r="N64" s="2986"/>
      <c r="O64" s="2987"/>
    </row>
    <row r="65" spans="1:15" x14ac:dyDescent="0.25">
      <c r="A65" s="1111"/>
      <c r="B65" s="1375"/>
      <c r="C65" s="1577"/>
      <c r="D65" s="1526"/>
      <c r="E65" s="1526"/>
      <c r="F65" s="1526"/>
      <c r="G65" s="1526"/>
      <c r="H65" s="1526"/>
      <c r="I65" s="1526"/>
      <c r="J65" s="2986"/>
      <c r="K65" s="2986"/>
      <c r="L65" s="2986"/>
      <c r="M65" s="2986"/>
      <c r="N65" s="2986"/>
      <c r="O65" s="2987"/>
    </row>
    <row r="66" spans="1:15" x14ac:dyDescent="0.25">
      <c r="A66" s="1111"/>
      <c r="B66" s="1375"/>
      <c r="C66" s="1577"/>
      <c r="D66" s="1526"/>
      <c r="E66" s="1526"/>
      <c r="F66" s="1526"/>
      <c r="G66" s="1526"/>
      <c r="H66" s="1526"/>
      <c r="I66" s="1526"/>
      <c r="J66" s="2986"/>
      <c r="K66" s="2986"/>
      <c r="L66" s="2986"/>
      <c r="M66" s="2986"/>
      <c r="N66" s="2986"/>
      <c r="O66" s="2987"/>
    </row>
    <row r="67" spans="1:15" x14ac:dyDescent="0.25">
      <c r="A67" s="1111"/>
      <c r="B67" s="1375"/>
      <c r="C67" s="1577"/>
      <c r="D67" s="1526"/>
      <c r="E67" s="1526"/>
      <c r="F67" s="1526"/>
      <c r="G67" s="1526"/>
      <c r="H67" s="1526"/>
      <c r="I67" s="1526"/>
      <c r="J67" s="2986"/>
      <c r="K67" s="2986"/>
      <c r="L67" s="2986"/>
      <c r="M67" s="2986"/>
      <c r="N67" s="2986"/>
      <c r="O67" s="2987"/>
    </row>
    <row r="68" spans="1:15" x14ac:dyDescent="0.25">
      <c r="A68" s="1111"/>
      <c r="B68" s="1375"/>
      <c r="C68" s="1577"/>
      <c r="D68" s="1526"/>
      <c r="E68" s="1526"/>
      <c r="F68" s="1526"/>
      <c r="G68" s="1526"/>
      <c r="H68" s="1526"/>
      <c r="I68" s="1526"/>
      <c r="J68" s="2986"/>
      <c r="K68" s="2986"/>
      <c r="L68" s="2986"/>
      <c r="M68" s="2986"/>
      <c r="N68" s="2986"/>
      <c r="O68" s="2987"/>
    </row>
    <row r="69" spans="1:15" x14ac:dyDescent="0.25">
      <c r="A69" s="1111"/>
      <c r="B69" s="1375"/>
      <c r="C69" s="1577"/>
      <c r="D69" s="1526"/>
      <c r="E69" s="1526"/>
      <c r="F69" s="1526"/>
      <c r="G69" s="1526"/>
      <c r="H69" s="1526"/>
      <c r="I69" s="1526"/>
      <c r="J69" s="2986"/>
      <c r="K69" s="2986"/>
      <c r="L69" s="2986"/>
      <c r="M69" s="2986"/>
      <c r="N69" s="2986"/>
      <c r="O69" s="2987"/>
    </row>
    <row r="70" spans="1:15" x14ac:dyDescent="0.25">
      <c r="A70" s="1111"/>
      <c r="B70" s="1375"/>
      <c r="C70" s="1577"/>
      <c r="D70" s="1526"/>
      <c r="E70" s="1526"/>
      <c r="F70" s="1526"/>
      <c r="G70" s="1526"/>
      <c r="H70" s="1526"/>
      <c r="I70" s="1526"/>
      <c r="J70" s="2986"/>
      <c r="K70" s="2986"/>
      <c r="L70" s="2986"/>
      <c r="M70" s="2986"/>
      <c r="N70" s="2986"/>
      <c r="O70" s="2987"/>
    </row>
    <row r="71" spans="1:15" x14ac:dyDescent="0.25">
      <c r="A71" s="1111"/>
      <c r="B71" s="1375"/>
      <c r="C71" s="1577"/>
      <c r="D71" s="1526"/>
      <c r="E71" s="1526"/>
      <c r="F71" s="1526"/>
      <c r="G71" s="1526"/>
      <c r="H71" s="1526"/>
      <c r="I71" s="1526"/>
      <c r="J71" s="2986"/>
      <c r="K71" s="2986"/>
      <c r="L71" s="2986"/>
      <c r="M71" s="2986"/>
      <c r="N71" s="2986"/>
      <c r="O71" s="2987"/>
    </row>
    <row r="72" spans="1:15" ht="15.75" thickBot="1" x14ac:dyDescent="0.3">
      <c r="A72" s="1008"/>
      <c r="B72" s="1009"/>
      <c r="C72" s="1006"/>
      <c r="D72" s="475"/>
      <c r="E72" s="475"/>
      <c r="F72" s="475"/>
      <c r="G72" s="475"/>
      <c r="H72" s="475"/>
      <c r="I72" s="475"/>
      <c r="J72" s="3176"/>
      <c r="K72" s="3176"/>
      <c r="L72" s="3176"/>
      <c r="M72" s="3176"/>
      <c r="N72" s="3176"/>
      <c r="O72" s="3177"/>
    </row>
    <row r="75" spans="1:15" ht="15.75" thickBot="1" x14ac:dyDescent="0.3">
      <c r="A75" s="171" t="s">
        <v>1490</v>
      </c>
      <c r="K75" s="3180"/>
      <c r="L75" s="3180"/>
      <c r="M75" s="3180"/>
      <c r="N75" s="3180"/>
      <c r="O75" s="3180"/>
    </row>
    <row r="76" spans="1:15" x14ac:dyDescent="0.25">
      <c r="A76" s="680" t="s">
        <v>1491</v>
      </c>
      <c r="B76" s="1189" t="s">
        <v>1492</v>
      </c>
      <c r="C76" s="671" t="s">
        <v>1493</v>
      </c>
      <c r="D76" s="671" t="s">
        <v>1494</v>
      </c>
      <c r="E76" s="671" t="s">
        <v>1495</v>
      </c>
      <c r="F76" s="3181" t="s">
        <v>1496</v>
      </c>
      <c r="G76" s="3181"/>
      <c r="H76" s="3181"/>
      <c r="I76" s="3181"/>
      <c r="J76" s="3181"/>
      <c r="K76" s="3181"/>
      <c r="L76" s="3181"/>
      <c r="M76" s="3181"/>
      <c r="N76" s="3181"/>
      <c r="O76" s="3161"/>
    </row>
    <row r="77" spans="1:15" x14ac:dyDescent="0.25">
      <c r="A77" s="1111"/>
      <c r="B77" s="1375"/>
      <c r="C77" s="1375"/>
      <c r="D77" s="1375"/>
      <c r="E77" s="1375"/>
      <c r="F77" s="2986"/>
      <c r="G77" s="2986"/>
      <c r="H77" s="2986"/>
      <c r="I77" s="2986"/>
      <c r="J77" s="2986"/>
      <c r="K77" s="2986"/>
      <c r="L77" s="2986"/>
      <c r="M77" s="2986"/>
      <c r="N77" s="2986"/>
      <c r="O77" s="2987"/>
    </row>
    <row r="78" spans="1:15" x14ac:dyDescent="0.25">
      <c r="A78" s="1547"/>
      <c r="B78" s="1526"/>
      <c r="C78" s="1526"/>
      <c r="D78" s="1526"/>
      <c r="E78" s="1526"/>
      <c r="F78" s="2986"/>
      <c r="G78" s="2986"/>
      <c r="H78" s="2986"/>
      <c r="I78" s="2986"/>
      <c r="J78" s="2986"/>
      <c r="K78" s="2986"/>
      <c r="L78" s="2986"/>
      <c r="M78" s="2986"/>
      <c r="N78" s="2986"/>
      <c r="O78" s="2987"/>
    </row>
    <row r="79" spans="1:15" x14ac:dyDescent="0.25">
      <c r="A79" s="1547"/>
      <c r="B79" s="1526"/>
      <c r="C79" s="1526"/>
      <c r="D79" s="1526"/>
      <c r="E79" s="1526"/>
      <c r="F79" s="2986"/>
      <c r="G79" s="2986"/>
      <c r="H79" s="2986"/>
      <c r="I79" s="2986"/>
      <c r="J79" s="2986"/>
      <c r="K79" s="2986"/>
      <c r="L79" s="2986"/>
      <c r="M79" s="2986"/>
      <c r="N79" s="2986"/>
      <c r="O79" s="2987"/>
    </row>
    <row r="80" spans="1:15" x14ac:dyDescent="0.25">
      <c r="A80" s="1547"/>
      <c r="B80" s="1526"/>
      <c r="C80" s="1526"/>
      <c r="D80" s="1526"/>
      <c r="E80" s="1526"/>
      <c r="F80" s="2986"/>
      <c r="G80" s="2986"/>
      <c r="H80" s="2986"/>
      <c r="I80" s="2986"/>
      <c r="J80" s="2986"/>
      <c r="K80" s="2986"/>
      <c r="L80" s="2986"/>
      <c r="M80" s="2986"/>
      <c r="N80" s="2986"/>
      <c r="O80" s="2987"/>
    </row>
    <row r="81" spans="1:15" x14ac:dyDescent="0.25">
      <c r="A81" s="1547"/>
      <c r="B81" s="1526"/>
      <c r="C81" s="1526"/>
      <c r="D81" s="1526"/>
      <c r="E81" s="1526"/>
      <c r="F81" s="2986"/>
      <c r="G81" s="2986"/>
      <c r="H81" s="2986"/>
      <c r="I81" s="2986"/>
      <c r="J81" s="2986"/>
      <c r="K81" s="2986"/>
      <c r="L81" s="2986"/>
      <c r="M81" s="2986"/>
      <c r="N81" s="2986"/>
      <c r="O81" s="2987"/>
    </row>
    <row r="82" spans="1:15" x14ac:dyDescent="0.25">
      <c r="A82" s="1547"/>
      <c r="B82" s="1609"/>
      <c r="C82" s="1526"/>
      <c r="D82" s="1526"/>
      <c r="E82" s="1526"/>
      <c r="F82" s="2986"/>
      <c r="G82" s="2986"/>
      <c r="H82" s="2986"/>
      <c r="I82" s="2986"/>
      <c r="J82" s="2986"/>
      <c r="K82" s="2986"/>
      <c r="L82" s="2986"/>
      <c r="M82" s="2986"/>
      <c r="N82" s="2986"/>
      <c r="O82" s="2987"/>
    </row>
    <row r="83" spans="1:15" x14ac:dyDescent="0.25">
      <c r="A83" s="1610"/>
      <c r="B83" s="1611"/>
      <c r="C83" s="1526"/>
      <c r="D83" s="1526"/>
      <c r="E83" s="1526"/>
      <c r="F83" s="2986"/>
      <c r="G83" s="2986"/>
      <c r="H83" s="2986"/>
      <c r="I83" s="2986"/>
      <c r="J83" s="2986"/>
      <c r="K83" s="2986"/>
      <c r="L83" s="2986"/>
      <c r="M83" s="2986"/>
      <c r="N83" s="2986"/>
      <c r="O83" s="2987"/>
    </row>
    <row r="84" spans="1:15" x14ac:dyDescent="0.25">
      <c r="A84" s="1610"/>
      <c r="B84" s="1611"/>
      <c r="C84" s="1526"/>
      <c r="D84" s="1526"/>
      <c r="E84" s="1526"/>
      <c r="F84" s="2986"/>
      <c r="G84" s="2986"/>
      <c r="H84" s="2986"/>
      <c r="I84" s="2986"/>
      <c r="J84" s="2986"/>
      <c r="K84" s="2986"/>
      <c r="L84" s="2986"/>
      <c r="M84" s="2986"/>
      <c r="N84" s="2986"/>
      <c r="O84" s="2987"/>
    </row>
    <row r="85" spans="1:15" x14ac:dyDescent="0.25">
      <c r="A85" s="1610"/>
      <c r="B85" s="1611"/>
      <c r="C85" s="1526"/>
      <c r="D85" s="1526"/>
      <c r="E85" s="1526"/>
      <c r="F85" s="2986"/>
      <c r="G85" s="2986"/>
      <c r="H85" s="2986"/>
      <c r="I85" s="2986"/>
      <c r="J85" s="2986"/>
      <c r="K85" s="2986"/>
      <c r="L85" s="2986"/>
      <c r="M85" s="2986"/>
      <c r="N85" s="2986"/>
      <c r="O85" s="2987"/>
    </row>
    <row r="86" spans="1:15" x14ac:dyDescent="0.25">
      <c r="A86" s="1547"/>
      <c r="B86" s="1526"/>
      <c r="C86" s="1526"/>
      <c r="D86" s="1526"/>
      <c r="E86" s="1526"/>
      <c r="F86" s="2986"/>
      <c r="G86" s="2986"/>
      <c r="H86" s="2986"/>
      <c r="I86" s="2986"/>
      <c r="J86" s="2986"/>
      <c r="K86" s="2986"/>
      <c r="L86" s="2986"/>
      <c r="M86" s="2986"/>
      <c r="N86" s="2986"/>
      <c r="O86" s="2987"/>
    </row>
    <row r="87" spans="1:15" x14ac:dyDescent="0.25">
      <c r="A87" s="1547"/>
      <c r="B87" s="1526"/>
      <c r="C87" s="1526"/>
      <c r="D87" s="1526"/>
      <c r="E87" s="1526"/>
      <c r="F87" s="2986"/>
      <c r="G87" s="2986"/>
      <c r="H87" s="2986"/>
      <c r="I87" s="2986"/>
      <c r="J87" s="2986"/>
      <c r="K87" s="2986"/>
      <c r="L87" s="2986"/>
      <c r="M87" s="2986"/>
      <c r="N87" s="2986"/>
      <c r="O87" s="2987"/>
    </row>
    <row r="88" spans="1:15" x14ac:dyDescent="0.25">
      <c r="A88" s="1547"/>
      <c r="B88" s="1526"/>
      <c r="C88" s="1526"/>
      <c r="D88" s="1526"/>
      <c r="E88" s="1526"/>
      <c r="F88" s="2986"/>
      <c r="G88" s="2986"/>
      <c r="H88" s="2986"/>
      <c r="I88" s="2986"/>
      <c r="J88" s="2986"/>
      <c r="K88" s="2986"/>
      <c r="L88" s="2986"/>
      <c r="M88" s="2986"/>
      <c r="N88" s="2986"/>
      <c r="O88" s="2987"/>
    </row>
    <row r="89" spans="1:15" x14ac:dyDescent="0.25">
      <c r="A89" s="1547"/>
      <c r="B89" s="1526"/>
      <c r="C89" s="1526"/>
      <c r="D89" s="1526"/>
      <c r="E89" s="1526"/>
      <c r="F89" s="2986"/>
      <c r="G89" s="2986"/>
      <c r="H89" s="2986"/>
      <c r="I89" s="2986"/>
      <c r="J89" s="2986"/>
      <c r="K89" s="2986"/>
      <c r="L89" s="2986"/>
      <c r="M89" s="2986"/>
      <c r="N89" s="2986"/>
      <c r="O89" s="2987"/>
    </row>
    <row r="90" spans="1:15" x14ac:dyDescent="0.25">
      <c r="A90" s="1547"/>
      <c r="B90" s="1526"/>
      <c r="C90" s="1526"/>
      <c r="D90" s="1526"/>
      <c r="E90" s="1526"/>
      <c r="F90" s="2986"/>
      <c r="G90" s="2986"/>
      <c r="H90" s="2986"/>
      <c r="I90" s="2986"/>
      <c r="J90" s="2986"/>
      <c r="K90" s="2986"/>
      <c r="L90" s="2986"/>
      <c r="M90" s="2986"/>
      <c r="N90" s="2986"/>
      <c r="O90" s="2987"/>
    </row>
    <row r="91" spans="1:15" x14ac:dyDescent="0.25">
      <c r="A91" s="1547"/>
      <c r="B91" s="1526"/>
      <c r="C91" s="1526"/>
      <c r="D91" s="1526"/>
      <c r="E91" s="1526"/>
      <c r="F91" s="2986"/>
      <c r="G91" s="2986"/>
      <c r="H91" s="2986"/>
      <c r="I91" s="2986"/>
      <c r="J91" s="2986"/>
      <c r="K91" s="2986"/>
      <c r="L91" s="2986"/>
      <c r="M91" s="2986"/>
      <c r="N91" s="2986"/>
      <c r="O91" s="2987"/>
    </row>
    <row r="92" spans="1:15" x14ac:dyDescent="0.25">
      <c r="A92" s="1547"/>
      <c r="B92" s="1526"/>
      <c r="C92" s="1526"/>
      <c r="D92" s="1526"/>
      <c r="E92" s="1526"/>
      <c r="F92" s="2986"/>
      <c r="G92" s="2986"/>
      <c r="H92" s="2986"/>
      <c r="I92" s="2986"/>
      <c r="J92" s="2986"/>
      <c r="K92" s="2986"/>
      <c r="L92" s="2986"/>
      <c r="M92" s="2986"/>
      <c r="N92" s="2986"/>
      <c r="O92" s="2987"/>
    </row>
    <row r="93" spans="1:15" x14ac:dyDescent="0.25">
      <c r="A93" s="1547"/>
      <c r="B93" s="1526"/>
      <c r="C93" s="1526"/>
      <c r="D93" s="1526"/>
      <c r="E93" s="1526"/>
      <c r="F93" s="2986"/>
      <c r="G93" s="2986"/>
      <c r="H93" s="2986"/>
      <c r="I93" s="2986"/>
      <c r="J93" s="2986"/>
      <c r="K93" s="2986"/>
      <c r="L93" s="2986"/>
      <c r="M93" s="2986"/>
      <c r="N93" s="2986"/>
      <c r="O93" s="2987"/>
    </row>
    <row r="94" spans="1:15" x14ac:dyDescent="0.25">
      <c r="A94" s="1547"/>
      <c r="B94" s="1526"/>
      <c r="C94" s="1526"/>
      <c r="D94" s="1526"/>
      <c r="E94" s="1526"/>
      <c r="F94" s="2986"/>
      <c r="G94" s="2986"/>
      <c r="H94" s="2986"/>
      <c r="I94" s="2986"/>
      <c r="J94" s="2986"/>
      <c r="K94" s="2986"/>
      <c r="L94" s="2986"/>
      <c r="M94" s="2986"/>
      <c r="N94" s="2986"/>
      <c r="O94" s="2987"/>
    </row>
    <row r="95" spans="1:15" x14ac:dyDescent="0.25">
      <c r="A95" s="1547"/>
      <c r="B95" s="1526"/>
      <c r="C95" s="1526"/>
      <c r="D95" s="1526"/>
      <c r="E95" s="1526"/>
      <c r="F95" s="2986"/>
      <c r="G95" s="2986"/>
      <c r="H95" s="2986"/>
      <c r="I95" s="2986"/>
      <c r="J95" s="2986"/>
      <c r="K95" s="2986"/>
      <c r="L95" s="2986"/>
      <c r="M95" s="2986"/>
      <c r="N95" s="2986"/>
      <c r="O95" s="2987"/>
    </row>
    <row r="96" spans="1:15" x14ac:dyDescent="0.25">
      <c r="A96" s="1547"/>
      <c r="B96" s="1526"/>
      <c r="C96" s="1526"/>
      <c r="D96" s="1526"/>
      <c r="E96" s="1526"/>
      <c r="F96" s="2986"/>
      <c r="G96" s="2986"/>
      <c r="H96" s="2986"/>
      <c r="I96" s="2986"/>
      <c r="J96" s="2986"/>
      <c r="K96" s="2986"/>
      <c r="L96" s="2986"/>
      <c r="M96" s="2986"/>
      <c r="N96" s="2986"/>
      <c r="O96" s="2987"/>
    </row>
    <row r="97" spans="1:15" x14ac:dyDescent="0.25">
      <c r="A97" s="1547"/>
      <c r="B97" s="1526"/>
      <c r="C97" s="1526"/>
      <c r="D97" s="1526"/>
      <c r="E97" s="1526"/>
      <c r="F97" s="2986"/>
      <c r="G97" s="2986"/>
      <c r="H97" s="2986"/>
      <c r="I97" s="2986"/>
      <c r="J97" s="2986"/>
      <c r="K97" s="2986"/>
      <c r="L97" s="2986"/>
      <c r="M97" s="2986"/>
      <c r="N97" s="2986"/>
      <c r="O97" s="2987"/>
    </row>
    <row r="98" spans="1:15" x14ac:dyDescent="0.25">
      <c r="A98" s="1547"/>
      <c r="B98" s="1526"/>
      <c r="C98" s="1526"/>
      <c r="D98" s="1526"/>
      <c r="E98" s="1526"/>
      <c r="F98" s="2986"/>
      <c r="G98" s="2986"/>
      <c r="H98" s="2986"/>
      <c r="I98" s="2986"/>
      <c r="J98" s="2986"/>
      <c r="K98" s="2986"/>
      <c r="L98" s="2986"/>
      <c r="M98" s="2986"/>
      <c r="N98" s="2986"/>
      <c r="O98" s="2987"/>
    </row>
    <row r="99" spans="1:15" x14ac:dyDescent="0.25">
      <c r="A99" s="1547"/>
      <c r="B99" s="1526"/>
      <c r="C99" s="1526"/>
      <c r="D99" s="1526"/>
      <c r="E99" s="1526"/>
      <c r="F99" s="2986"/>
      <c r="G99" s="2986"/>
      <c r="H99" s="2986"/>
      <c r="I99" s="2986"/>
      <c r="J99" s="2986"/>
      <c r="K99" s="2986"/>
      <c r="L99" s="2986"/>
      <c r="M99" s="2986"/>
      <c r="N99" s="2986"/>
      <c r="O99" s="2987"/>
    </row>
    <row r="100" spans="1:15" x14ac:dyDescent="0.25">
      <c r="A100" s="1547"/>
      <c r="B100" s="1526"/>
      <c r="C100" s="1526"/>
      <c r="D100" s="1526"/>
      <c r="E100" s="1526"/>
      <c r="F100" s="2986"/>
      <c r="G100" s="2986"/>
      <c r="H100" s="2986"/>
      <c r="I100" s="2986"/>
      <c r="J100" s="2986"/>
      <c r="K100" s="2986"/>
      <c r="L100" s="2986"/>
      <c r="M100" s="2986"/>
      <c r="N100" s="2986"/>
      <c r="O100" s="2987"/>
    </row>
    <row r="101" spans="1:15" x14ac:dyDescent="0.25">
      <c r="A101" s="1547"/>
      <c r="B101" s="1526"/>
      <c r="C101" s="1526"/>
      <c r="D101" s="1526"/>
      <c r="E101" s="1526"/>
      <c r="F101" s="2986"/>
      <c r="G101" s="2986"/>
      <c r="H101" s="2986"/>
      <c r="I101" s="2986"/>
      <c r="J101" s="2986"/>
      <c r="K101" s="2986"/>
      <c r="L101" s="2986"/>
      <c r="M101" s="2986"/>
      <c r="N101" s="2986"/>
      <c r="O101" s="2987"/>
    </row>
    <row r="102" spans="1:15" x14ac:dyDescent="0.25">
      <c r="A102" s="1547"/>
      <c r="B102" s="1526"/>
      <c r="C102" s="1526"/>
      <c r="D102" s="1526"/>
      <c r="E102" s="1526"/>
      <c r="F102" s="2986"/>
      <c r="G102" s="2986"/>
      <c r="H102" s="2986"/>
      <c r="I102" s="2986"/>
      <c r="J102" s="2986"/>
      <c r="K102" s="2986"/>
      <c r="L102" s="2986"/>
      <c r="M102" s="2986"/>
      <c r="N102" s="2986"/>
      <c r="O102" s="2987"/>
    </row>
    <row r="103" spans="1:15" x14ac:dyDescent="0.25">
      <c r="A103" s="1547"/>
      <c r="B103" s="1526"/>
      <c r="C103" s="1526"/>
      <c r="D103" s="1526"/>
      <c r="E103" s="1526"/>
      <c r="F103" s="2986"/>
      <c r="G103" s="2986"/>
      <c r="H103" s="2986"/>
      <c r="I103" s="2986"/>
      <c r="J103" s="2986"/>
      <c r="K103" s="2986"/>
      <c r="L103" s="2986"/>
      <c r="M103" s="2986"/>
      <c r="N103" s="2986"/>
      <c r="O103" s="2987"/>
    </row>
    <row r="104" spans="1:15" x14ac:dyDescent="0.25">
      <c r="A104" s="1547"/>
      <c r="B104" s="1526"/>
      <c r="C104" s="1526"/>
      <c r="D104" s="1526"/>
      <c r="E104" s="1526"/>
      <c r="F104" s="2986"/>
      <c r="G104" s="2986"/>
      <c r="H104" s="2986"/>
      <c r="I104" s="2986"/>
      <c r="J104" s="2986"/>
      <c r="K104" s="2986"/>
      <c r="L104" s="2986"/>
      <c r="M104" s="2986"/>
      <c r="N104" s="2986"/>
      <c r="O104" s="2987"/>
    </row>
    <row r="105" spans="1:15" x14ac:dyDescent="0.25">
      <c r="A105" s="1547"/>
      <c r="B105" s="1526"/>
      <c r="C105" s="1526"/>
      <c r="D105" s="1526"/>
      <c r="E105" s="1526"/>
      <c r="F105" s="2986"/>
      <c r="G105" s="2986"/>
      <c r="H105" s="2986"/>
      <c r="I105" s="2986"/>
      <c r="J105" s="2986"/>
      <c r="K105" s="2986"/>
      <c r="L105" s="2986"/>
      <c r="M105" s="2986"/>
      <c r="N105" s="2986"/>
      <c r="O105" s="2987"/>
    </row>
  </sheetData>
  <sheetProtection formatCells="0" formatColumns="0" formatRows="0" insertColumns="0" insertRows="0" insertHyperlinks="0" deleteColumns="0" deleteRows="0" sort="0" autoFilter="0"/>
  <mergeCells count="86">
    <mergeCell ref="F103:O103"/>
    <mergeCell ref="A28:C28"/>
    <mergeCell ref="F76:O76"/>
    <mergeCell ref="F77:O77"/>
    <mergeCell ref="F78:O78"/>
    <mergeCell ref="F79:O79"/>
    <mergeCell ref="F80:O80"/>
    <mergeCell ref="F81:O81"/>
    <mergeCell ref="F82:O82"/>
    <mergeCell ref="F83:O83"/>
    <mergeCell ref="F84:O84"/>
    <mergeCell ref="F85:O85"/>
    <mergeCell ref="F86:O86"/>
    <mergeCell ref="F87:O87"/>
    <mergeCell ref="F88:O88"/>
    <mergeCell ref="F102:O102"/>
    <mergeCell ref="F98:O98"/>
    <mergeCell ref="F99:O99"/>
    <mergeCell ref="F100:O100"/>
    <mergeCell ref="F101:O101"/>
    <mergeCell ref="F89:O89"/>
    <mergeCell ref="F92:O92"/>
    <mergeCell ref="F93:O93"/>
    <mergeCell ref="F94:O94"/>
    <mergeCell ref="F95:O95"/>
    <mergeCell ref="F97:O97"/>
    <mergeCell ref="F96:O96"/>
    <mergeCell ref="J67:O67"/>
    <mergeCell ref="J68:O68"/>
    <mergeCell ref="J69:O69"/>
    <mergeCell ref="F90:O90"/>
    <mergeCell ref="F91:O91"/>
    <mergeCell ref="J70:O70"/>
    <mergeCell ref="J71:O71"/>
    <mergeCell ref="J72:O72"/>
    <mergeCell ref="K75:O75"/>
    <mergeCell ref="J42:O42"/>
    <mergeCell ref="J43:O43"/>
    <mergeCell ref="J44:O44"/>
    <mergeCell ref="J45:O45"/>
    <mergeCell ref="J38:O38"/>
    <mergeCell ref="J39:O39"/>
    <mergeCell ref="J40:O40"/>
    <mergeCell ref="J41:O41"/>
    <mergeCell ref="J50:O50"/>
    <mergeCell ref="J51:O51"/>
    <mergeCell ref="J60:O60"/>
    <mergeCell ref="J59:O59"/>
    <mergeCell ref="J52:O52"/>
    <mergeCell ref="J53:O53"/>
    <mergeCell ref="J56:O56"/>
    <mergeCell ref="J57:O57"/>
    <mergeCell ref="J58:O58"/>
    <mergeCell ref="B2:O2"/>
    <mergeCell ref="B3:O3"/>
    <mergeCell ref="B4:M4"/>
    <mergeCell ref="B5:K5"/>
    <mergeCell ref="L11:O15"/>
    <mergeCell ref="L10:O10"/>
    <mergeCell ref="A10:J10"/>
    <mergeCell ref="A11:J15"/>
    <mergeCell ref="A7:O7"/>
    <mergeCell ref="A23:K23"/>
    <mergeCell ref="J37:O37"/>
    <mergeCell ref="B30:C30"/>
    <mergeCell ref="B31:C31"/>
    <mergeCell ref="A29:C29"/>
    <mergeCell ref="A24:C25"/>
    <mergeCell ref="A26:C26"/>
    <mergeCell ref="A27:C27"/>
    <mergeCell ref="F104:O104"/>
    <mergeCell ref="F105:O105"/>
    <mergeCell ref="A55:H55"/>
    <mergeCell ref="B32:C32"/>
    <mergeCell ref="A36:H36"/>
    <mergeCell ref="A30:A32"/>
    <mergeCell ref="J46:O46"/>
    <mergeCell ref="J47:O47"/>
    <mergeCell ref="J48:O48"/>
    <mergeCell ref="J61:O61"/>
    <mergeCell ref="J62:O62"/>
    <mergeCell ref="J63:O63"/>
    <mergeCell ref="J64:O64"/>
    <mergeCell ref="J65:O65"/>
    <mergeCell ref="J66:O66"/>
    <mergeCell ref="J49:O49"/>
  </mergeCells>
  <conditionalFormatting sqref="D32:O32">
    <cfRule type="expression" dxfId="214" priority="10">
      <formula>D32="Alt OK"</formula>
    </cfRule>
    <cfRule type="expression" dxfId="213" priority="11">
      <formula>D32="DFØ følger opp"</formula>
    </cfRule>
    <cfRule type="expression" dxfId="212" priority="12">
      <formula>D32="Kunde følger opp"</formula>
    </cfRule>
  </conditionalFormatting>
  <hyperlinks>
    <hyperlink ref="A2" location="Avstemmingsoversikt!A1" display="Til avviksoversikt" xr:uid="{00000000-0004-0000-0D00-000000000000}"/>
  </hyperlinks>
  <pageMargins left="0.7" right="0.7" top="0.75" bottom="0.75" header="0.3" footer="0.3"/>
  <pageSetup paperSize="9" scale="41"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Avstemmingskoder" xr:uid="{2C8096AF-2984-4073-B577-099F7946F419}">
          <x14:formula1>
            <xm:f>Avstemmingskoder!$A$3:$A$5</xm:f>
          </x14:formula1>
          <xm:sqref>D32:O32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FB5E-8CE1-4EDF-BDBE-0EEDC549B975}">
  <dimension ref="A1:U137"/>
  <sheetViews>
    <sheetView showGridLines="0" zoomScaleNormal="100" workbookViewId="0"/>
  </sheetViews>
  <sheetFormatPr baseColWidth="10" defaultColWidth="11.42578125" defaultRowHeight="15" x14ac:dyDescent="0.25"/>
  <cols>
    <col min="1" max="1" width="18" style="3" customWidth="1"/>
    <col min="2" max="2" width="26.85546875" style="3" customWidth="1"/>
    <col min="3" max="5" width="17.5703125" style="3" customWidth="1"/>
    <col min="6" max="6" width="19.28515625" style="3" customWidth="1"/>
    <col min="7" max="7" width="19.7109375" style="3" customWidth="1"/>
    <col min="8" max="8" width="18.28515625" style="3" customWidth="1"/>
    <col min="9" max="10" width="17.28515625" style="3" customWidth="1"/>
    <col min="11" max="11" width="16.5703125" style="3" customWidth="1"/>
    <col min="12" max="12" width="20.85546875" style="3" bestFit="1" customWidth="1"/>
    <col min="13" max="13" width="16" style="3" customWidth="1"/>
    <col min="14" max="14" width="14" style="3" customWidth="1"/>
    <col min="15" max="17" width="13.42578125" style="3" customWidth="1"/>
    <col min="18" max="18" width="11.42578125" style="3" customWidth="1"/>
    <col min="19" max="19" width="9.28515625" style="3" customWidth="1"/>
    <col min="20" max="20" width="14" style="3" customWidth="1"/>
    <col min="21" max="16384" width="11.42578125" style="3"/>
  </cols>
  <sheetData>
    <row r="1" spans="1:21" ht="19.5" thickBot="1" x14ac:dyDescent="0.35">
      <c r="A1" s="8" t="s">
        <v>1497</v>
      </c>
      <c r="B1" s="8"/>
      <c r="C1" s="8"/>
      <c r="D1" s="10"/>
      <c r="E1" s="10"/>
      <c r="F1" s="10"/>
      <c r="G1" s="10"/>
      <c r="H1" s="10"/>
      <c r="I1" s="10"/>
      <c r="J1" s="10"/>
      <c r="K1" s="9"/>
      <c r="L1" s="9"/>
    </row>
    <row r="2" spans="1:21" ht="18.75" x14ac:dyDescent="0.3">
      <c r="A2" s="973" t="s">
        <v>1244</v>
      </c>
      <c r="B2" s="2898" t="s">
        <v>547</v>
      </c>
      <c r="C2" s="2899"/>
      <c r="D2" s="2899"/>
      <c r="E2" s="2899"/>
      <c r="F2" s="2899"/>
      <c r="G2" s="2899"/>
      <c r="H2" s="2899"/>
      <c r="I2" s="2899"/>
      <c r="J2" s="2899"/>
      <c r="K2" s="2899"/>
      <c r="L2" s="2900"/>
    </row>
    <row r="3" spans="1:21" ht="15.75" thickBot="1" x14ac:dyDescent="0.3">
      <c r="A3" s="996" t="s">
        <v>1245</v>
      </c>
      <c r="B3" s="2901" t="s">
        <v>1353</v>
      </c>
      <c r="C3" s="2752"/>
      <c r="D3" s="2752"/>
      <c r="E3" s="2752"/>
      <c r="F3" s="2752"/>
      <c r="G3" s="2752"/>
      <c r="H3" s="2752"/>
      <c r="I3" s="2752"/>
      <c r="J3" s="2752"/>
      <c r="K3" s="2752"/>
      <c r="L3" s="2753"/>
    </row>
    <row r="4" spans="1:21" s="53" customFormat="1" x14ac:dyDescent="0.25">
      <c r="A4" s="986" t="s">
        <v>1247</v>
      </c>
      <c r="B4" s="3232" t="str">
        <f>Avstemmingsoversikt!A5</f>
        <v>XX - MAL - XXX/XXXX</v>
      </c>
      <c r="C4" s="3233"/>
      <c r="D4" s="3233"/>
      <c r="E4" s="3233"/>
      <c r="F4" s="3233"/>
      <c r="G4" s="3233"/>
      <c r="H4" s="3233"/>
      <c r="I4" s="3233"/>
      <c r="J4" s="3233"/>
      <c r="K4" s="998" t="s">
        <v>481</v>
      </c>
      <c r="L4" s="1007">
        <f>IF(Avstemmingsoversikt!P3= " "," ",Avstemmingsoversikt!P3)</f>
        <v>2024</v>
      </c>
    </row>
    <row r="5" spans="1:21" customFormat="1" ht="15.75" thickBot="1" x14ac:dyDescent="0.3">
      <c r="A5" s="987" t="s">
        <v>1248</v>
      </c>
      <c r="B5" s="3024"/>
      <c r="C5" s="3019"/>
      <c r="D5" s="3019"/>
      <c r="E5" s="3019"/>
      <c r="F5" s="3019"/>
      <c r="G5" s="3019"/>
      <c r="H5" s="3019"/>
      <c r="I5" s="1000" t="s">
        <v>1249</v>
      </c>
      <c r="J5" s="972"/>
      <c r="K5" s="1000" t="s">
        <v>1250</v>
      </c>
      <c r="L5" s="1039" t="str">
        <f>IF(Avstemmingsoversikt!P5= " "," ",Avstemmingsoversikt!P4)</f>
        <v>xx/2024</v>
      </c>
      <c r="M5" s="3"/>
      <c r="N5" s="3"/>
    </row>
    <row r="6" spans="1:21" customFormat="1" x14ac:dyDescent="0.25">
      <c r="P6" s="3"/>
      <c r="Q6" s="3"/>
    </row>
    <row r="7" spans="1:21" customFormat="1" x14ac:dyDescent="0.25">
      <c r="A7" s="2659" t="s">
        <v>1498</v>
      </c>
      <c r="B7" s="2659"/>
      <c r="C7" s="2659"/>
      <c r="D7" s="2659"/>
      <c r="E7" s="2659"/>
      <c r="F7" s="2659"/>
      <c r="G7" s="2659"/>
      <c r="H7" s="2659"/>
      <c r="I7" s="2659"/>
      <c r="J7" s="2659"/>
      <c r="K7" s="2659"/>
      <c r="L7" s="2659"/>
      <c r="R7" s="3"/>
      <c r="S7" s="3"/>
      <c r="T7" s="3"/>
      <c r="U7" s="3"/>
    </row>
    <row r="8" spans="1:21" customFormat="1" x14ac:dyDescent="0.25">
      <c r="A8" s="3"/>
      <c r="R8" s="3"/>
      <c r="S8" s="3"/>
      <c r="T8" s="3"/>
      <c r="U8" s="3"/>
    </row>
    <row r="9" spans="1:21" customFormat="1" ht="15.75" thickBot="1" x14ac:dyDescent="0.3">
      <c r="R9" s="3"/>
      <c r="S9" s="3"/>
      <c r="T9" s="3"/>
      <c r="U9" s="3"/>
    </row>
    <row r="10" spans="1:21" customFormat="1" ht="19.5" thickBot="1" x14ac:dyDescent="0.3">
      <c r="A10" s="3143" t="s">
        <v>1252</v>
      </c>
      <c r="B10" s="3144"/>
      <c r="C10" s="3144"/>
      <c r="D10" s="3144"/>
      <c r="E10" s="3144"/>
      <c r="F10" s="3144"/>
      <c r="G10" s="3145"/>
      <c r="H10" s="3"/>
      <c r="I10" s="3143" t="s">
        <v>1253</v>
      </c>
      <c r="J10" s="3144"/>
      <c r="K10" s="3144"/>
      <c r="L10" s="3145"/>
      <c r="M10" s="3"/>
      <c r="N10" s="3"/>
      <c r="O10" s="3"/>
      <c r="P10" s="3"/>
    </row>
    <row r="11" spans="1:21" customFormat="1" x14ac:dyDescent="0.25">
      <c r="A11" s="2740"/>
      <c r="B11" s="2741"/>
      <c r="C11" s="2741"/>
      <c r="D11" s="2741"/>
      <c r="E11" s="2741"/>
      <c r="F11" s="2741"/>
      <c r="G11" s="2742"/>
      <c r="H11" s="3"/>
      <c r="I11" s="3149"/>
      <c r="J11" s="3150"/>
      <c r="K11" s="3150"/>
      <c r="L11" s="3151"/>
      <c r="M11" s="3"/>
      <c r="N11" s="3"/>
      <c r="O11" s="3"/>
      <c r="P11" s="3"/>
    </row>
    <row r="12" spans="1:21" customFormat="1" x14ac:dyDescent="0.25">
      <c r="A12" s="2743"/>
      <c r="B12" s="2670"/>
      <c r="C12" s="2670"/>
      <c r="D12" s="2670"/>
      <c r="E12" s="2670"/>
      <c r="F12" s="2670"/>
      <c r="G12" s="2744"/>
      <c r="H12" s="3"/>
      <c r="I12" s="2890"/>
      <c r="J12" s="2686"/>
      <c r="K12" s="2686"/>
      <c r="L12" s="2891"/>
      <c r="M12" s="3"/>
      <c r="N12" s="3"/>
      <c r="O12" s="3"/>
      <c r="P12" s="3"/>
    </row>
    <row r="13" spans="1:21" customFormat="1" x14ac:dyDescent="0.25">
      <c r="A13" s="2743"/>
      <c r="B13" s="2670"/>
      <c r="C13" s="2670"/>
      <c r="D13" s="2670"/>
      <c r="E13" s="2670"/>
      <c r="F13" s="2670"/>
      <c r="G13" s="2744"/>
      <c r="H13" s="3"/>
      <c r="I13" s="2890"/>
      <c r="J13" s="2686"/>
      <c r="K13" s="2686"/>
      <c r="L13" s="2891"/>
      <c r="M13" s="3"/>
      <c r="N13" s="3"/>
      <c r="O13" s="3"/>
      <c r="P13" s="3"/>
    </row>
    <row r="14" spans="1:21" customFormat="1" x14ac:dyDescent="0.25">
      <c r="A14" s="2743"/>
      <c r="B14" s="2670"/>
      <c r="C14" s="2670"/>
      <c r="D14" s="2670"/>
      <c r="E14" s="2670"/>
      <c r="F14" s="2670"/>
      <c r="G14" s="2744"/>
      <c r="H14" s="3"/>
      <c r="I14" s="2890"/>
      <c r="J14" s="2686"/>
      <c r="K14" s="2686"/>
      <c r="L14" s="2891"/>
      <c r="M14" s="3"/>
      <c r="N14" s="3"/>
      <c r="O14" s="3"/>
      <c r="P14" s="3"/>
    </row>
    <row r="15" spans="1:21" customFormat="1" ht="15.75" thickBot="1" x14ac:dyDescent="0.3">
      <c r="A15" s="2745"/>
      <c r="B15" s="2746"/>
      <c r="C15" s="2746"/>
      <c r="D15" s="2746"/>
      <c r="E15" s="2746"/>
      <c r="F15" s="2746"/>
      <c r="G15" s="2747"/>
      <c r="H15" s="3"/>
      <c r="I15" s="2892"/>
      <c r="J15" s="2893"/>
      <c r="K15" s="2893"/>
      <c r="L15" s="2894"/>
      <c r="S15" s="3"/>
      <c r="T15" s="3"/>
      <c r="U15" s="3"/>
    </row>
    <row r="16" spans="1:21" customFormat="1" x14ac:dyDescent="0.25">
      <c r="A16" s="3"/>
      <c r="B16" s="3"/>
      <c r="C16" s="3"/>
      <c r="D16" s="15"/>
      <c r="I16" s="3"/>
      <c r="R16" s="3"/>
      <c r="S16" s="3"/>
      <c r="T16" s="3"/>
      <c r="U16" s="3"/>
    </row>
    <row r="17" spans="1:21" customFormat="1" x14ac:dyDescent="0.25">
      <c r="A17" s="2" t="s">
        <v>1342</v>
      </c>
      <c r="B17" s="3"/>
      <c r="D17" s="12"/>
      <c r="F17" s="2" t="s">
        <v>1255</v>
      </c>
      <c r="I17" s="3"/>
      <c r="R17" s="3"/>
      <c r="S17" s="3"/>
      <c r="T17" s="3"/>
      <c r="U17" s="3"/>
    </row>
    <row r="18" spans="1:21" customFormat="1" x14ac:dyDescent="0.25">
      <c r="A18" t="s">
        <v>1499</v>
      </c>
      <c r="D18" s="12"/>
      <c r="F18" t="s">
        <v>1500</v>
      </c>
      <c r="I18" s="3"/>
      <c r="R18" s="3"/>
      <c r="S18" s="3"/>
      <c r="T18" s="3"/>
      <c r="U18" s="3"/>
    </row>
    <row r="19" spans="1:21" customFormat="1" x14ac:dyDescent="0.25">
      <c r="A19" t="s">
        <v>1501</v>
      </c>
      <c r="D19" s="12"/>
      <c r="F19" s="2"/>
      <c r="I19" s="3"/>
      <c r="R19" s="3"/>
      <c r="S19" s="3"/>
      <c r="T19" s="3"/>
      <c r="U19" s="3"/>
    </row>
    <row r="20" spans="1:21" customFormat="1" x14ac:dyDescent="0.25">
      <c r="B20" s="3"/>
      <c r="D20" s="12"/>
      <c r="I20" s="3"/>
      <c r="J20" s="12"/>
      <c r="K20" s="3"/>
    </row>
    <row r="21" spans="1:21" customFormat="1" x14ac:dyDescent="0.25">
      <c r="D21" s="12"/>
      <c r="I21" s="3"/>
      <c r="J21" s="12"/>
      <c r="K21" s="3"/>
    </row>
    <row r="22" spans="1:21" ht="19.5" thickBot="1" x14ac:dyDescent="0.35">
      <c r="A22" s="3249" t="s">
        <v>1502</v>
      </c>
      <c r="B22" s="3249"/>
      <c r="C22" s="3249"/>
      <c r="D22" s="3249"/>
      <c r="E22" s="3249"/>
      <c r="F22" s="3249"/>
      <c r="G22" s="3249"/>
      <c r="H22" s="3249"/>
      <c r="I22" s="3249"/>
      <c r="J22" s="3249"/>
      <c r="K22" s="3249"/>
      <c r="L22" s="3249"/>
    </row>
    <row r="23" spans="1:21" s="51" customFormat="1" x14ac:dyDescent="0.25">
      <c r="A23" s="700"/>
      <c r="B23" s="3160" t="s">
        <v>3</v>
      </c>
      <c r="C23" s="3220"/>
      <c r="D23" s="3181" t="s">
        <v>1282</v>
      </c>
      <c r="E23" s="3181"/>
      <c r="F23" s="3181"/>
      <c r="G23" s="3181" t="s">
        <v>1503</v>
      </c>
      <c r="H23" s="3160"/>
      <c r="I23" s="3161"/>
      <c r="J23" s="3234" t="s">
        <v>478</v>
      </c>
      <c r="K23" s="3227" t="s">
        <v>1268</v>
      </c>
      <c r="L23" s="3229" t="s">
        <v>1454</v>
      </c>
    </row>
    <row r="24" spans="1:21" s="51" customFormat="1" x14ac:dyDescent="0.25">
      <c r="A24" s="1612" t="s">
        <v>1455</v>
      </c>
      <c r="B24" s="1613" t="s">
        <v>1456</v>
      </c>
      <c r="C24" s="1614" t="s">
        <v>1457</v>
      </c>
      <c r="D24" s="1615" t="s">
        <v>1504</v>
      </c>
      <c r="E24" s="1616" t="s">
        <v>1459</v>
      </c>
      <c r="F24" s="1615" t="s">
        <v>1460</v>
      </c>
      <c r="G24" s="1615" t="s">
        <v>1505</v>
      </c>
      <c r="H24" s="1617" t="s">
        <v>1506</v>
      </c>
      <c r="I24" s="1618" t="s">
        <v>1507</v>
      </c>
      <c r="J24" s="3235"/>
      <c r="K24" s="3212"/>
      <c r="L24" s="3230"/>
    </row>
    <row r="25" spans="1:21" s="51" customFormat="1" ht="45" x14ac:dyDescent="0.25">
      <c r="A25" s="698" t="s">
        <v>434</v>
      </c>
      <c r="B25" s="1619" t="s">
        <v>1508</v>
      </c>
      <c r="C25" s="1619" t="s">
        <v>1509</v>
      </c>
      <c r="D25" s="1585" t="s">
        <v>1510</v>
      </c>
      <c r="E25" s="1585" t="s">
        <v>1511</v>
      </c>
      <c r="F25" s="1620" t="s">
        <v>1512</v>
      </c>
      <c r="G25" s="3213" t="s">
        <v>1513</v>
      </c>
      <c r="H25" s="3213" t="s">
        <v>1514</v>
      </c>
      <c r="I25" s="3217" t="s">
        <v>1515</v>
      </c>
      <c r="J25" s="3236"/>
      <c r="K25" s="3228"/>
      <c r="L25" s="3231"/>
    </row>
    <row r="26" spans="1:21" s="51" customFormat="1" x14ac:dyDescent="0.25">
      <c r="A26" s="1622" t="s">
        <v>1259</v>
      </c>
      <c r="B26" s="1614"/>
      <c r="C26" s="1614"/>
      <c r="D26" s="1623">
        <v>5420</v>
      </c>
      <c r="E26" s="1616">
        <v>2810</v>
      </c>
      <c r="F26" s="1624">
        <v>2630</v>
      </c>
      <c r="G26" s="3203"/>
      <c r="H26" s="3203"/>
      <c r="I26" s="3218"/>
      <c r="J26" s="3236"/>
      <c r="K26" s="3228"/>
      <c r="L26" s="3231"/>
    </row>
    <row r="27" spans="1:21" s="51" customFormat="1" x14ac:dyDescent="0.25">
      <c r="A27" s="1625" t="s">
        <v>438</v>
      </c>
      <c r="B27" s="1356"/>
      <c r="C27" s="1356"/>
      <c r="D27" s="1626"/>
      <c r="E27" s="1587"/>
      <c r="F27" s="1587"/>
      <c r="G27" s="3204"/>
      <c r="H27" s="3204"/>
      <c r="I27" s="3219"/>
      <c r="J27" s="3236"/>
      <c r="K27" s="3228"/>
      <c r="L27" s="3231"/>
    </row>
    <row r="28" spans="1:21" s="51" customFormat="1" x14ac:dyDescent="0.25">
      <c r="A28" s="1601" t="s">
        <v>1516</v>
      </c>
      <c r="B28" s="1377"/>
      <c r="C28" s="1587"/>
      <c r="D28" s="1377"/>
      <c r="E28" s="1587"/>
      <c r="F28" s="1587"/>
      <c r="G28" s="1627">
        <f>+D28+E28</f>
        <v>0</v>
      </c>
      <c r="H28" s="1628">
        <f>+B28+E28</f>
        <v>0</v>
      </c>
      <c r="I28" s="1629">
        <f>+C28-F28</f>
        <v>0</v>
      </c>
      <c r="J28" s="1630"/>
      <c r="K28" s="1539"/>
      <c r="L28" s="1631"/>
    </row>
    <row r="29" spans="1:21" s="51" customFormat="1" x14ac:dyDescent="0.25">
      <c r="A29" s="1601" t="s">
        <v>1517</v>
      </c>
      <c r="B29" s="1377"/>
      <c r="C29" s="1587"/>
      <c r="D29" s="1377"/>
      <c r="E29" s="1587"/>
      <c r="F29" s="1587"/>
      <c r="G29" s="1627">
        <f t="shared" ref="G29:G33" si="0">+D29+E29</f>
        <v>0</v>
      </c>
      <c r="H29" s="1628">
        <f t="shared" ref="H29:H33" si="1">+B29+E29</f>
        <v>0</v>
      </c>
      <c r="I29" s="1629">
        <f t="shared" ref="I29:I33" si="2">+C29-F29</f>
        <v>0</v>
      </c>
      <c r="J29" s="1630"/>
      <c r="K29" s="1539"/>
      <c r="L29" s="1631"/>
    </row>
    <row r="30" spans="1:21" s="51" customFormat="1" x14ac:dyDescent="0.25">
      <c r="A30" s="1601" t="s">
        <v>1518</v>
      </c>
      <c r="B30" s="1377"/>
      <c r="C30" s="1587"/>
      <c r="D30" s="1377"/>
      <c r="E30" s="1587"/>
      <c r="F30" s="1587"/>
      <c r="G30" s="1627">
        <f t="shared" si="0"/>
        <v>0</v>
      </c>
      <c r="H30" s="1628">
        <f t="shared" si="1"/>
        <v>0</v>
      </c>
      <c r="I30" s="1629">
        <f t="shared" si="2"/>
        <v>0</v>
      </c>
      <c r="J30" s="1630"/>
      <c r="K30" s="1539"/>
      <c r="L30" s="1631"/>
    </row>
    <row r="31" spans="1:21" s="51" customFormat="1" x14ac:dyDescent="0.25">
      <c r="A31" s="1601" t="s">
        <v>1519</v>
      </c>
      <c r="B31" s="1377"/>
      <c r="C31" s="1587"/>
      <c r="D31" s="1377"/>
      <c r="E31" s="1587"/>
      <c r="F31" s="1587"/>
      <c r="G31" s="1627">
        <f t="shared" si="0"/>
        <v>0</v>
      </c>
      <c r="H31" s="1628">
        <f t="shared" si="1"/>
        <v>0</v>
      </c>
      <c r="I31" s="1629">
        <f t="shared" si="2"/>
        <v>0</v>
      </c>
      <c r="J31" s="1630"/>
      <c r="K31" s="1539"/>
      <c r="L31" s="1631"/>
    </row>
    <row r="32" spans="1:21" s="51" customFormat="1" x14ac:dyDescent="0.25">
      <c r="A32" s="1601" t="s">
        <v>1520</v>
      </c>
      <c r="B32" s="1377"/>
      <c r="C32" s="1587"/>
      <c r="D32" s="1377"/>
      <c r="E32" s="1587"/>
      <c r="F32" s="1587"/>
      <c r="G32" s="1627">
        <f t="shared" si="0"/>
        <v>0</v>
      </c>
      <c r="H32" s="1628">
        <f t="shared" si="1"/>
        <v>0</v>
      </c>
      <c r="I32" s="1629">
        <f t="shared" si="2"/>
        <v>0</v>
      </c>
      <c r="J32" s="1630"/>
      <c r="K32" s="1539"/>
      <c r="L32" s="1631"/>
    </row>
    <row r="33" spans="1:20" s="51" customFormat="1" x14ac:dyDescent="0.25">
      <c r="A33" s="1601" t="s">
        <v>1521</v>
      </c>
      <c r="B33" s="1587"/>
      <c r="C33" s="1587"/>
      <c r="D33" s="1587"/>
      <c r="E33" s="1587"/>
      <c r="F33" s="1587"/>
      <c r="G33" s="1627">
        <f t="shared" si="0"/>
        <v>0</v>
      </c>
      <c r="H33" s="1628">
        <f t="shared" si="1"/>
        <v>0</v>
      </c>
      <c r="I33" s="1629">
        <f t="shared" si="2"/>
        <v>0</v>
      </c>
      <c r="J33" s="1630"/>
      <c r="K33" s="1539"/>
      <c r="L33" s="1631"/>
    </row>
    <row r="34" spans="1:20" s="51" customFormat="1" ht="15.75" thickBot="1" x14ac:dyDescent="0.3">
      <c r="A34" s="499" t="s">
        <v>1522</v>
      </c>
      <c r="B34" s="500">
        <f>SUM(B28:B33)</f>
        <v>0</v>
      </c>
      <c r="C34" s="500">
        <f t="shared" ref="C34:I34" si="3">SUM(C28:C33)</f>
        <v>0</v>
      </c>
      <c r="D34" s="500">
        <f t="shared" si="3"/>
        <v>0</v>
      </c>
      <c r="E34" s="500">
        <f>SUM(E27:E33)</f>
        <v>0</v>
      </c>
      <c r="F34" s="500">
        <f>SUM(F27:F33)</f>
        <v>0</v>
      </c>
      <c r="G34" s="501">
        <f t="shared" si="3"/>
        <v>0</v>
      </c>
      <c r="H34" s="501">
        <f t="shared" si="3"/>
        <v>0</v>
      </c>
      <c r="I34" s="502">
        <f t="shared" si="3"/>
        <v>0</v>
      </c>
      <c r="J34" s="503"/>
      <c r="K34" s="503"/>
      <c r="L34" s="504"/>
    </row>
    <row r="35" spans="1:20" s="12" customFormat="1" x14ac:dyDescent="0.25">
      <c r="A35" s="505"/>
      <c r="B35" s="133"/>
      <c r="C35" s="133"/>
      <c r="D35" s="506"/>
      <c r="E35" s="86"/>
      <c r="F35" s="86"/>
      <c r="I35" s="492"/>
      <c r="N35" s="51"/>
      <c r="O35" s="134"/>
      <c r="P35" s="133"/>
      <c r="S35" s="87"/>
      <c r="T35" s="87"/>
    </row>
    <row r="36" spans="1:20" s="12" customFormat="1" x14ac:dyDescent="0.25">
      <c r="A36" s="505"/>
      <c r="B36" s="133"/>
      <c r="C36" s="133"/>
      <c r="D36" s="506"/>
      <c r="E36" s="86"/>
      <c r="F36" s="86"/>
      <c r="I36" s="492"/>
      <c r="N36" s="51"/>
      <c r="O36" s="134"/>
      <c r="P36" s="133"/>
      <c r="S36" s="87"/>
      <c r="T36" s="87"/>
    </row>
    <row r="37" spans="1:20" s="12" customFormat="1" ht="19.5" thickBot="1" x14ac:dyDescent="0.3">
      <c r="A37" s="3250" t="s">
        <v>1523</v>
      </c>
      <c r="B37" s="3250"/>
      <c r="C37" s="3250"/>
      <c r="D37" s="3250"/>
      <c r="E37" s="3250"/>
      <c r="F37" s="3250"/>
      <c r="G37" s="3250"/>
      <c r="H37" s="3250"/>
      <c r="I37" s="3250"/>
      <c r="J37" s="3250"/>
      <c r="K37" s="3250"/>
      <c r="L37" s="3250"/>
      <c r="M37" s="3250"/>
      <c r="N37" s="3250"/>
    </row>
    <row r="38" spans="1:20" s="12" customFormat="1" x14ac:dyDescent="0.25">
      <c r="A38" s="700"/>
      <c r="B38" s="3205" t="s">
        <v>1524</v>
      </c>
      <c r="C38" s="3206"/>
      <c r="D38" s="899"/>
      <c r="E38" s="3160" t="s">
        <v>1282</v>
      </c>
      <c r="F38" s="3220"/>
      <c r="G38" s="3220"/>
      <c r="H38" s="3221"/>
      <c r="I38" s="3160" t="s">
        <v>1525</v>
      </c>
      <c r="J38" s="3220"/>
      <c r="K38" s="3222"/>
      <c r="L38" s="3207" t="s">
        <v>478</v>
      </c>
      <c r="M38" s="3210" t="s">
        <v>1268</v>
      </c>
      <c r="N38" s="3200" t="s">
        <v>1454</v>
      </c>
    </row>
    <row r="39" spans="1:20" s="12" customFormat="1" ht="28.9" customHeight="1" x14ac:dyDescent="0.25">
      <c r="A39" s="1612" t="s">
        <v>1455</v>
      </c>
      <c r="B39" s="1632" t="s">
        <v>1456</v>
      </c>
      <c r="C39" s="1632" t="s">
        <v>1457</v>
      </c>
      <c r="D39" s="1632" t="s">
        <v>1504</v>
      </c>
      <c r="E39" s="1633" t="s">
        <v>1459</v>
      </c>
      <c r="F39" s="1632" t="s">
        <v>1460</v>
      </c>
      <c r="G39" s="1599" t="s">
        <v>1461</v>
      </c>
      <c r="H39" s="1599" t="s">
        <v>1526</v>
      </c>
      <c r="I39" s="1634" t="s">
        <v>1527</v>
      </c>
      <c r="J39" s="1595" t="s">
        <v>1528</v>
      </c>
      <c r="K39" s="1635" t="s">
        <v>1529</v>
      </c>
      <c r="L39" s="3208"/>
      <c r="M39" s="3211"/>
      <c r="N39" s="3201"/>
    </row>
    <row r="40" spans="1:20" s="12" customFormat="1" x14ac:dyDescent="0.25">
      <c r="A40" s="698" t="s">
        <v>434</v>
      </c>
      <c r="B40" s="3203" t="s">
        <v>1530</v>
      </c>
      <c r="C40" s="3203" t="s">
        <v>1531</v>
      </c>
      <c r="D40" s="1585" t="s">
        <v>1532</v>
      </c>
      <c r="E40" s="3223" t="s">
        <v>1524</v>
      </c>
      <c r="F40" s="3224"/>
      <c r="G40" s="3224"/>
      <c r="H40" s="3225"/>
      <c r="I40" s="3213" t="s">
        <v>1533</v>
      </c>
      <c r="J40" s="3213" t="s">
        <v>1534</v>
      </c>
      <c r="K40" s="1637" t="s">
        <v>1535</v>
      </c>
      <c r="L40" s="3208"/>
      <c r="M40" s="3211"/>
      <c r="N40" s="3201"/>
    </row>
    <row r="41" spans="1:20" s="12" customFormat="1" ht="30" x14ac:dyDescent="0.25">
      <c r="A41" s="1612" t="s">
        <v>1259</v>
      </c>
      <c r="B41" s="3204"/>
      <c r="C41" s="3204"/>
      <c r="D41" s="1636">
        <v>2400</v>
      </c>
      <c r="E41" s="1633">
        <f>$E$26</f>
        <v>2810</v>
      </c>
      <c r="F41" s="1599">
        <f>$F$26</f>
        <v>2630</v>
      </c>
      <c r="G41" s="1599">
        <v>2820</v>
      </c>
      <c r="H41" s="1599" t="s">
        <v>1536</v>
      </c>
      <c r="I41" s="3204"/>
      <c r="J41" s="3204"/>
      <c r="K41" s="1637">
        <v>2820</v>
      </c>
      <c r="L41" s="3209"/>
      <c r="M41" s="3212"/>
      <c r="N41" s="3202"/>
    </row>
    <row r="42" spans="1:20" s="12" customFormat="1" ht="15.75" thickBot="1" x14ac:dyDescent="0.3">
      <c r="A42" s="902" t="s">
        <v>1537</v>
      </c>
      <c r="B42" s="550"/>
      <c r="C42" s="551"/>
      <c r="D42" s="551"/>
      <c r="E42" s="551"/>
      <c r="F42" s="551"/>
      <c r="G42" s="549"/>
      <c r="H42" s="549"/>
      <c r="I42" s="925"/>
      <c r="J42" s="925"/>
      <c r="K42" s="926"/>
      <c r="L42" s="925"/>
      <c r="M42" s="925"/>
      <c r="N42" s="926"/>
    </row>
    <row r="43" spans="1:20" s="12" customFormat="1" x14ac:dyDescent="0.25">
      <c r="A43" s="1112" t="s">
        <v>1516</v>
      </c>
      <c r="B43" s="1638"/>
      <c r="C43" s="1639"/>
      <c r="D43" s="1639"/>
      <c r="E43" s="1639"/>
      <c r="F43" s="1639"/>
      <c r="G43" s="1377"/>
      <c r="H43" s="1377"/>
      <c r="I43" s="1378">
        <f>+E28+E43</f>
        <v>0</v>
      </c>
      <c r="J43" s="1378">
        <f>F28+F43</f>
        <v>0</v>
      </c>
      <c r="K43" s="1379">
        <f>D43-E28-F28</f>
        <v>0</v>
      </c>
      <c r="L43" s="1630"/>
      <c r="M43" s="1539"/>
      <c r="N43" s="1631"/>
    </row>
    <row r="44" spans="1:20" s="12" customFormat="1" x14ac:dyDescent="0.25">
      <c r="A44" s="1601" t="s">
        <v>1517</v>
      </c>
      <c r="B44" s="1640"/>
      <c r="C44" s="1641"/>
      <c r="D44" s="1641"/>
      <c r="E44" s="1641"/>
      <c r="F44" s="1641"/>
      <c r="G44" s="1587"/>
      <c r="H44" s="1587"/>
      <c r="I44" s="1604">
        <f t="shared" ref="I44:I48" si="4">+E29+E44</f>
        <v>0</v>
      </c>
      <c r="J44" s="1604">
        <f t="shared" ref="J44:J48" si="5">F29+F44</f>
        <v>0</v>
      </c>
      <c r="K44" s="1642">
        <f t="shared" ref="K44:K48" si="6">D44-E29-F29</f>
        <v>0</v>
      </c>
      <c r="L44" s="1630"/>
      <c r="M44" s="1539"/>
      <c r="N44" s="1631"/>
    </row>
    <row r="45" spans="1:20" s="12" customFormat="1" x14ac:dyDescent="0.25">
      <c r="A45" s="1601" t="s">
        <v>1518</v>
      </c>
      <c r="B45" s="1640"/>
      <c r="C45" s="1641"/>
      <c r="D45" s="1641"/>
      <c r="E45" s="1641"/>
      <c r="F45" s="1641"/>
      <c r="G45" s="1587"/>
      <c r="H45" s="1587"/>
      <c r="I45" s="1604">
        <f t="shared" si="4"/>
        <v>0</v>
      </c>
      <c r="J45" s="1604">
        <f t="shared" si="5"/>
        <v>0</v>
      </c>
      <c r="K45" s="1642">
        <f t="shared" si="6"/>
        <v>0</v>
      </c>
      <c r="L45" s="1630"/>
      <c r="M45" s="1539"/>
      <c r="N45" s="1631"/>
    </row>
    <row r="46" spans="1:20" s="12" customFormat="1" x14ac:dyDescent="0.25">
      <c r="A46" s="1601" t="s">
        <v>1519</v>
      </c>
      <c r="B46" s="1640"/>
      <c r="C46" s="1641"/>
      <c r="D46" s="1641"/>
      <c r="E46" s="1641"/>
      <c r="F46" s="1641"/>
      <c r="G46" s="1587"/>
      <c r="H46" s="1587"/>
      <c r="I46" s="1604">
        <f t="shared" si="4"/>
        <v>0</v>
      </c>
      <c r="J46" s="1604">
        <f t="shared" si="5"/>
        <v>0</v>
      </c>
      <c r="K46" s="1642">
        <f t="shared" si="6"/>
        <v>0</v>
      </c>
      <c r="L46" s="1630"/>
      <c r="M46" s="1539"/>
      <c r="N46" s="1631"/>
    </row>
    <row r="47" spans="1:20" s="12" customFormat="1" ht="15.6" customHeight="1" x14ac:dyDescent="0.25">
      <c r="A47" s="1601" t="s">
        <v>1520</v>
      </c>
      <c r="B47" s="1640"/>
      <c r="C47" s="1641"/>
      <c r="D47" s="1641"/>
      <c r="E47" s="1641"/>
      <c r="F47" s="1641"/>
      <c r="G47" s="1587"/>
      <c r="H47" s="1587"/>
      <c r="I47" s="1604">
        <f t="shared" si="4"/>
        <v>0</v>
      </c>
      <c r="J47" s="1604">
        <f t="shared" si="5"/>
        <v>0</v>
      </c>
      <c r="K47" s="1642">
        <f t="shared" si="6"/>
        <v>0</v>
      </c>
      <c r="L47" s="1630"/>
      <c r="M47" s="1539"/>
      <c r="N47" s="1631"/>
    </row>
    <row r="48" spans="1:20" s="12" customFormat="1" x14ac:dyDescent="0.25">
      <c r="A48" s="1601" t="s">
        <v>1521</v>
      </c>
      <c r="B48" s="1643"/>
      <c r="C48" s="1587"/>
      <c r="D48" s="1641"/>
      <c r="E48" s="1641"/>
      <c r="F48" s="1641"/>
      <c r="G48" s="1587"/>
      <c r="H48" s="1587"/>
      <c r="I48" s="1604">
        <f t="shared" si="4"/>
        <v>0</v>
      </c>
      <c r="J48" s="1604">
        <f t="shared" si="5"/>
        <v>0</v>
      </c>
      <c r="K48" s="1642">
        <f t="shared" si="6"/>
        <v>0</v>
      </c>
      <c r="L48" s="1630"/>
      <c r="M48" s="1539"/>
      <c r="N48" s="1631"/>
    </row>
    <row r="49" spans="1:17" s="12" customFormat="1" ht="15.75" thickBot="1" x14ac:dyDescent="0.3">
      <c r="A49" s="923" t="s">
        <v>1522</v>
      </c>
      <c r="B49" s="924"/>
      <c r="C49" s="842"/>
      <c r="D49" s="509">
        <f t="shared" ref="D49:H49" si="7">SUM(D43:D48)</f>
        <v>0</v>
      </c>
      <c r="E49" s="509">
        <f t="shared" si="7"/>
        <v>0</v>
      </c>
      <c r="F49" s="546">
        <f>SUM(F43:F48)</f>
        <v>0</v>
      </c>
      <c r="G49" s="500">
        <f t="shared" si="7"/>
        <v>0</v>
      </c>
      <c r="H49" s="500">
        <f t="shared" si="7"/>
        <v>0</v>
      </c>
      <c r="I49" s="547">
        <f>SUM(I43:I48)</f>
        <v>0</v>
      </c>
      <c r="J49" s="547">
        <f>SUM(J43:J48)</f>
        <v>0</v>
      </c>
      <c r="K49" s="548">
        <f>SUM(K43:K48)</f>
        <v>0</v>
      </c>
      <c r="L49" s="503"/>
      <c r="M49" s="503"/>
      <c r="N49" s="504"/>
    </row>
    <row r="50" spans="1:17" s="12" customFormat="1" ht="30" x14ac:dyDescent="0.25">
      <c r="A50" s="3226" t="s">
        <v>1538</v>
      </c>
      <c r="B50" s="3226"/>
      <c r="D50" s="492" t="s">
        <v>1539</v>
      </c>
      <c r="E50" s="510"/>
      <c r="F50" s="506"/>
      <c r="G50" s="511"/>
      <c r="H50" s="511"/>
      <c r="I50" s="511"/>
      <c r="K50" s="492"/>
      <c r="L50" s="134"/>
      <c r="M50" s="133"/>
    </row>
    <row r="51" spans="1:17" s="12" customFormat="1" x14ac:dyDescent="0.25">
      <c r="A51" s="961"/>
      <c r="B51" s="961"/>
      <c r="D51" s="492"/>
      <c r="E51" s="133"/>
      <c r="F51" s="506"/>
      <c r="G51" s="511"/>
      <c r="H51" s="511"/>
      <c r="I51" s="511"/>
      <c r="K51" s="492"/>
      <c r="L51" s="134"/>
      <c r="M51" s="133"/>
    </row>
    <row r="52" spans="1:17" s="12" customFormat="1" x14ac:dyDescent="0.25">
      <c r="A52" s="505"/>
      <c r="C52" s="492"/>
      <c r="D52" s="133"/>
      <c r="E52" s="133"/>
      <c r="F52" s="86"/>
      <c r="G52" s="88"/>
      <c r="H52" s="87"/>
      <c r="I52" s="87"/>
      <c r="K52" s="492"/>
      <c r="L52" s="134"/>
      <c r="M52" s="133"/>
    </row>
    <row r="53" spans="1:17" s="12" customFormat="1" ht="19.5" customHeight="1" x14ac:dyDescent="0.25">
      <c r="A53" s="507" t="s">
        <v>1540</v>
      </c>
      <c r="B53" s="512"/>
      <c r="C53" s="512"/>
      <c r="D53" s="512"/>
      <c r="E53" s="512"/>
      <c r="F53" s="512"/>
      <c r="G53" s="512"/>
      <c r="H53" s="512"/>
      <c r="I53" s="512"/>
      <c r="K53" s="3"/>
      <c r="L53" s="3"/>
      <c r="M53" s="3"/>
      <c r="N53" s="3"/>
      <c r="P53" s="87"/>
      <c r="Q53" s="87"/>
    </row>
    <row r="54" spans="1:17" s="12" customFormat="1" x14ac:dyDescent="0.25">
      <c r="A54" s="3" t="s">
        <v>1541</v>
      </c>
      <c r="B54" s="3"/>
      <c r="C54"/>
      <c r="D54"/>
      <c r="E54"/>
      <c r="F54" s="3"/>
      <c r="G54" s="3"/>
      <c r="H54" s="3"/>
      <c r="I54" s="3"/>
      <c r="J54" s="3"/>
      <c r="K54" s="3"/>
      <c r="L54" s="3"/>
      <c r="M54" s="3"/>
      <c r="N54" s="3"/>
      <c r="P54" s="87"/>
      <c r="Q54" s="87"/>
    </row>
    <row r="55" spans="1:17" s="12" customFormat="1" x14ac:dyDescent="0.25">
      <c r="A55" s="3" t="s">
        <v>1542</v>
      </c>
      <c r="B55" s="3"/>
      <c r="C55"/>
      <c r="D55"/>
      <c r="E55"/>
      <c r="F55" s="3"/>
      <c r="G55" s="3"/>
      <c r="H55" s="3"/>
      <c r="I55" s="3"/>
      <c r="J55" s="3"/>
      <c r="K55" s="3"/>
      <c r="L55" s="3"/>
      <c r="M55" s="3"/>
      <c r="N55" s="3"/>
      <c r="P55" s="87"/>
      <c r="Q55" s="87"/>
    </row>
    <row r="56" spans="1:17" s="12" customFormat="1" ht="15.75" thickBot="1" x14ac:dyDescent="0.3">
      <c r="A56" s="3"/>
      <c r="B56" s="3"/>
      <c r="C56"/>
      <c r="D56"/>
      <c r="E56"/>
      <c r="F56" s="3"/>
      <c r="G56" s="3"/>
      <c r="H56" s="3"/>
      <c r="I56" s="3"/>
      <c r="J56" s="3"/>
      <c r="K56" s="3"/>
      <c r="L56" s="3"/>
      <c r="M56" s="3"/>
      <c r="N56" s="3"/>
      <c r="P56" s="87"/>
      <c r="Q56" s="87"/>
    </row>
    <row r="57" spans="1:17" s="12" customFormat="1" ht="15.75" thickBot="1" x14ac:dyDescent="0.3">
      <c r="A57" s="3198" t="s">
        <v>1543</v>
      </c>
      <c r="B57" s="3199"/>
      <c r="C57" s="513"/>
      <c r="D57"/>
      <c r="E57"/>
      <c r="F57" s="3"/>
      <c r="G57" s="3"/>
      <c r="H57" s="3"/>
      <c r="I57" s="3"/>
      <c r="Q57" s="87"/>
    </row>
    <row r="58" spans="1:17" s="12" customFormat="1" ht="15.75" thickBot="1" x14ac:dyDescent="0.3">
      <c r="A58" s="3"/>
      <c r="B58" s="3"/>
      <c r="C58" s="3"/>
      <c r="D58" s="3"/>
      <c r="E58" s="3"/>
      <c r="F58" s="3"/>
      <c r="G58" s="3"/>
      <c r="H58" s="3"/>
    </row>
    <row r="59" spans="1:17" s="12" customFormat="1" x14ac:dyDescent="0.25">
      <c r="A59" s="634"/>
      <c r="B59" s="514"/>
      <c r="C59" s="515" t="s">
        <v>1516</v>
      </c>
      <c r="D59" s="515" t="s">
        <v>1517</v>
      </c>
      <c r="E59" s="515" t="s">
        <v>1518</v>
      </c>
      <c r="F59" s="515" t="s">
        <v>1519</v>
      </c>
      <c r="G59" s="515" t="s">
        <v>1520</v>
      </c>
      <c r="H59" s="516" t="s">
        <v>1521</v>
      </c>
    </row>
    <row r="60" spans="1:17" s="12" customFormat="1" x14ac:dyDescent="0.25">
      <c r="A60" s="3214" t="s">
        <v>1544</v>
      </c>
      <c r="B60" s="1644" t="s">
        <v>1545</v>
      </c>
      <c r="C60" s="1611"/>
      <c r="D60" s="1611"/>
      <c r="E60" s="1611"/>
      <c r="F60" s="1611"/>
      <c r="G60" s="1611"/>
      <c r="H60" s="1645"/>
      <c r="I60" s="3"/>
    </row>
    <row r="61" spans="1:17" s="12" customFormat="1" x14ac:dyDescent="0.25">
      <c r="A61" s="3214"/>
      <c r="B61" s="1646" t="s">
        <v>1259</v>
      </c>
      <c r="C61" s="1647" t="s">
        <v>608</v>
      </c>
      <c r="D61" s="1647" t="s">
        <v>608</v>
      </c>
      <c r="E61" s="1647" t="s">
        <v>608</v>
      </c>
      <c r="F61" s="1647" t="s">
        <v>608</v>
      </c>
      <c r="G61" s="1647" t="s">
        <v>608</v>
      </c>
      <c r="H61" s="1648" t="s">
        <v>608</v>
      </c>
      <c r="I61" s="3"/>
    </row>
    <row r="62" spans="1:17" s="12" customFormat="1" x14ac:dyDescent="0.25">
      <c r="A62" s="3214"/>
      <c r="B62" s="1646">
        <v>2820</v>
      </c>
      <c r="C62" s="1380"/>
      <c r="D62" s="1649"/>
      <c r="E62" s="1649"/>
      <c r="F62" s="1649"/>
      <c r="G62" s="1649"/>
      <c r="H62" s="1650"/>
      <c r="I62" s="3"/>
    </row>
    <row r="63" spans="1:17" s="12" customFormat="1" x14ac:dyDescent="0.25">
      <c r="A63" s="3214"/>
      <c r="B63" s="1644">
        <v>5420</v>
      </c>
      <c r="C63" s="1649"/>
      <c r="D63" s="1649"/>
      <c r="E63" s="1649"/>
      <c r="F63" s="1649"/>
      <c r="G63" s="1649"/>
      <c r="H63" s="1650"/>
      <c r="I63" s="3"/>
    </row>
    <row r="64" spans="1:17" s="12" customFormat="1" x14ac:dyDescent="0.25">
      <c r="A64" s="3214"/>
      <c r="B64" s="1545" t="s">
        <v>1546</v>
      </c>
      <c r="C64" s="1649"/>
      <c r="D64" s="1649"/>
      <c r="E64" s="1649"/>
      <c r="F64" s="1649"/>
      <c r="G64" s="1649"/>
      <c r="H64" s="1650"/>
      <c r="I64" s="3"/>
    </row>
    <row r="65" spans="1:21" s="12" customFormat="1" ht="15.75" thickBot="1" x14ac:dyDescent="0.3">
      <c r="A65" s="3215"/>
      <c r="B65" s="517">
        <v>1986</v>
      </c>
      <c r="C65" s="518"/>
      <c r="D65" s="518"/>
      <c r="E65" s="518"/>
      <c r="F65" s="518"/>
      <c r="G65" s="518"/>
      <c r="H65" s="519"/>
    </row>
    <row r="66" spans="1:21" x14ac:dyDescent="0.25">
      <c r="A66" s="3216" t="s">
        <v>1414</v>
      </c>
      <c r="B66" s="1644">
        <v>2820</v>
      </c>
      <c r="C66" s="1651">
        <f>J43</f>
        <v>0</v>
      </c>
      <c r="D66" s="1651">
        <f>J44</f>
        <v>0</v>
      </c>
      <c r="E66" s="1651">
        <f>J45</f>
        <v>0</v>
      </c>
      <c r="F66" s="1651">
        <f>J46</f>
        <v>0</v>
      </c>
      <c r="G66" s="1651">
        <f>J47</f>
        <v>0</v>
      </c>
      <c r="H66" s="1652">
        <f>J48</f>
        <v>0</v>
      </c>
    </row>
    <row r="67" spans="1:21" x14ac:dyDescent="0.25">
      <c r="A67" s="3214"/>
      <c r="B67" s="1644">
        <v>5420</v>
      </c>
      <c r="C67" s="1651">
        <f t="shared" ref="C67:H67" si="8">-C66</f>
        <v>0</v>
      </c>
      <c r="D67" s="1651">
        <f t="shared" si="8"/>
        <v>0</v>
      </c>
      <c r="E67" s="1651">
        <f t="shared" si="8"/>
        <v>0</v>
      </c>
      <c r="F67" s="1651">
        <f t="shared" si="8"/>
        <v>0</v>
      </c>
      <c r="G67" s="1651">
        <f t="shared" si="8"/>
        <v>0</v>
      </c>
      <c r="H67" s="1652">
        <f t="shared" si="8"/>
        <v>0</v>
      </c>
    </row>
    <row r="68" spans="1:21" x14ac:dyDescent="0.25">
      <c r="A68" s="3214"/>
      <c r="B68" s="1545" t="s">
        <v>1546</v>
      </c>
      <c r="C68" s="1651">
        <f t="shared" ref="C68:H68" si="9">+C67*$C$57</f>
        <v>0</v>
      </c>
      <c r="D68" s="1651">
        <f t="shared" si="9"/>
        <v>0</v>
      </c>
      <c r="E68" s="1651">
        <f t="shared" si="9"/>
        <v>0</v>
      </c>
      <c r="F68" s="1651">
        <f t="shared" si="9"/>
        <v>0</v>
      </c>
      <c r="G68" s="1651">
        <f t="shared" si="9"/>
        <v>0</v>
      </c>
      <c r="H68" s="1652">
        <f t="shared" si="9"/>
        <v>0</v>
      </c>
    </row>
    <row r="69" spans="1:21" ht="15.75" thickBot="1" x14ac:dyDescent="0.3">
      <c r="A69" s="3215"/>
      <c r="B69" s="517">
        <v>1986</v>
      </c>
      <c r="C69" s="544">
        <f t="shared" ref="C69:H69" si="10">-C68</f>
        <v>0</v>
      </c>
      <c r="D69" s="544">
        <f t="shared" si="10"/>
        <v>0</v>
      </c>
      <c r="E69" s="544">
        <f t="shared" si="10"/>
        <v>0</v>
      </c>
      <c r="F69" s="544">
        <f t="shared" si="10"/>
        <v>0</v>
      </c>
      <c r="G69" s="544">
        <f t="shared" si="10"/>
        <v>0</v>
      </c>
      <c r="H69" s="545">
        <f t="shared" si="10"/>
        <v>0</v>
      </c>
    </row>
    <row r="70" spans="1:21" x14ac:dyDescent="0.25">
      <c r="A70" s="3216" t="s">
        <v>1260</v>
      </c>
      <c r="B70" s="1646">
        <v>2820</v>
      </c>
      <c r="C70" s="1381">
        <f>C66-C62</f>
        <v>0</v>
      </c>
      <c r="D70" s="1381">
        <f t="shared" ref="D70:G73" si="11">D66-D62</f>
        <v>0</v>
      </c>
      <c r="E70" s="1381">
        <f t="shared" si="11"/>
        <v>0</v>
      </c>
      <c r="F70" s="1381">
        <f t="shared" si="11"/>
        <v>0</v>
      </c>
      <c r="G70" s="1381">
        <f t="shared" si="11"/>
        <v>0</v>
      </c>
      <c r="H70" s="1382">
        <f>H66-H62</f>
        <v>0</v>
      </c>
    </row>
    <row r="71" spans="1:21" x14ac:dyDescent="0.25">
      <c r="A71" s="3214"/>
      <c r="B71" s="1644">
        <v>5420</v>
      </c>
      <c r="C71" s="1653">
        <f>C67-C63</f>
        <v>0</v>
      </c>
      <c r="D71" s="1653">
        <f t="shared" si="11"/>
        <v>0</v>
      </c>
      <c r="E71" s="1653">
        <f t="shared" si="11"/>
        <v>0</v>
      </c>
      <c r="F71" s="1653">
        <f t="shared" si="11"/>
        <v>0</v>
      </c>
      <c r="G71" s="1653">
        <f t="shared" si="11"/>
        <v>0</v>
      </c>
      <c r="H71" s="1654">
        <f>H67-H63</f>
        <v>0</v>
      </c>
      <c r="J71" s="12"/>
      <c r="K71" s="12"/>
      <c r="L71" s="12"/>
      <c r="M71" s="12"/>
      <c r="N71" s="12"/>
      <c r="O71" s="12"/>
      <c r="P71" s="12"/>
      <c r="Q71" s="12"/>
      <c r="R71" s="12"/>
      <c r="S71" s="12"/>
      <c r="T71" s="12"/>
    </row>
    <row r="72" spans="1:21" x14ac:dyDescent="0.25">
      <c r="A72" s="3214"/>
      <c r="B72" s="1644" t="s">
        <v>1546</v>
      </c>
      <c r="C72" s="1653">
        <f>C68-C64</f>
        <v>0</v>
      </c>
      <c r="D72" s="1653">
        <f t="shared" si="11"/>
        <v>0</v>
      </c>
      <c r="E72" s="1653">
        <f t="shared" si="11"/>
        <v>0</v>
      </c>
      <c r="F72" s="1653">
        <f t="shared" si="11"/>
        <v>0</v>
      </c>
      <c r="G72" s="1653">
        <f t="shared" si="11"/>
        <v>0</v>
      </c>
      <c r="H72" s="1654">
        <f>H68-H64</f>
        <v>0</v>
      </c>
      <c r="J72" s="12"/>
      <c r="K72" s="12"/>
      <c r="L72" s="12"/>
      <c r="M72" s="12"/>
      <c r="N72" s="12"/>
      <c r="O72" s="12"/>
      <c r="P72" s="12"/>
      <c r="Q72" s="12"/>
      <c r="R72" s="12"/>
      <c r="S72" s="12"/>
      <c r="T72" s="12"/>
    </row>
    <row r="73" spans="1:21" ht="15.75" thickBot="1" x14ac:dyDescent="0.3">
      <c r="A73" s="3215"/>
      <c r="B73" s="517">
        <v>1986</v>
      </c>
      <c r="C73" s="520">
        <f>C69-C65</f>
        <v>0</v>
      </c>
      <c r="D73" s="520">
        <f t="shared" si="11"/>
        <v>0</v>
      </c>
      <c r="E73" s="520">
        <f t="shared" si="11"/>
        <v>0</v>
      </c>
      <c r="F73" s="520">
        <f t="shared" si="11"/>
        <v>0</v>
      </c>
      <c r="G73" s="520">
        <f t="shared" si="11"/>
        <v>0</v>
      </c>
      <c r="H73" s="521">
        <f>H69-H65</f>
        <v>0</v>
      </c>
      <c r="J73" s="12"/>
      <c r="K73" s="12"/>
      <c r="L73" s="12"/>
      <c r="M73" s="12"/>
      <c r="N73" s="12"/>
      <c r="O73" s="12"/>
      <c r="P73" s="12"/>
      <c r="Q73" s="12"/>
      <c r="R73" s="12"/>
      <c r="S73" s="12"/>
      <c r="T73" s="12"/>
    </row>
    <row r="74" spans="1:21" x14ac:dyDescent="0.25">
      <c r="A74" s="522"/>
      <c r="B74" s="538" t="s">
        <v>478</v>
      </c>
      <c r="C74" s="635"/>
      <c r="D74" s="635"/>
      <c r="E74" s="635"/>
      <c r="F74" s="635"/>
      <c r="G74" s="635"/>
      <c r="H74" s="636"/>
      <c r="J74" s="12"/>
      <c r="K74" s="12"/>
      <c r="L74" s="12"/>
      <c r="M74" s="12"/>
      <c r="N74" s="12"/>
      <c r="O74" s="12"/>
      <c r="P74" s="12"/>
      <c r="Q74" s="12"/>
      <c r="R74" s="12"/>
      <c r="S74" s="12"/>
      <c r="T74" s="12"/>
    </row>
    <row r="75" spans="1:21" x14ac:dyDescent="0.25">
      <c r="A75" s="523"/>
      <c r="B75" s="1644" t="s">
        <v>1268</v>
      </c>
      <c r="C75" s="1539"/>
      <c r="D75" s="1539"/>
      <c r="E75" s="1539"/>
      <c r="F75" s="1539"/>
      <c r="G75" s="1539"/>
      <c r="H75" s="1655"/>
      <c r="J75" s="12"/>
      <c r="K75" s="12"/>
      <c r="L75" s="12"/>
      <c r="M75" s="12"/>
      <c r="N75" s="12"/>
      <c r="O75" s="12"/>
      <c r="P75" s="12"/>
      <c r="Q75" s="12"/>
      <c r="R75" s="12"/>
      <c r="S75" s="12"/>
      <c r="T75" s="12"/>
    </row>
    <row r="76" spans="1:21" s="12" customFormat="1" ht="15.75" thickBot="1" x14ac:dyDescent="0.3">
      <c r="A76" s="524"/>
      <c r="B76" s="517" t="s">
        <v>1454</v>
      </c>
      <c r="C76" s="498"/>
      <c r="D76" s="498"/>
      <c r="E76" s="498"/>
      <c r="F76" s="498"/>
      <c r="G76" s="498"/>
      <c r="H76" s="525"/>
      <c r="I76" s="3"/>
    </row>
    <row r="77" spans="1:21" s="12" customFormat="1" x14ac:dyDescent="0.25">
      <c r="E77" s="3"/>
      <c r="F77" s="3"/>
      <c r="G77" s="3"/>
      <c r="H77" s="3"/>
      <c r="I77" s="3"/>
    </row>
    <row r="78" spans="1:21" s="12" customFormat="1" x14ac:dyDescent="0.25">
      <c r="E78" s="3"/>
      <c r="F78" s="3"/>
      <c r="G78" s="3"/>
      <c r="H78" s="3"/>
      <c r="I78" s="3"/>
    </row>
    <row r="79" spans="1:21" s="12" customFormat="1" ht="19.5" thickBot="1" x14ac:dyDescent="0.35">
      <c r="A79" s="3249" t="s">
        <v>1547</v>
      </c>
      <c r="B79" s="3249"/>
      <c r="C79" s="3249"/>
      <c r="D79" s="3249"/>
      <c r="E79" s="3249"/>
      <c r="F79" s="3249"/>
      <c r="G79" s="3249"/>
      <c r="H79" s="3249"/>
      <c r="I79" s="3249"/>
      <c r="J79" s="3249"/>
      <c r="K79" s="3249"/>
      <c r="R79" s="3"/>
      <c r="S79" s="3"/>
      <c r="T79" s="3"/>
      <c r="U79" s="3"/>
    </row>
    <row r="80" spans="1:21" x14ac:dyDescent="0.25">
      <c r="A80" s="3190" t="s">
        <v>1548</v>
      </c>
      <c r="B80" s="3191"/>
      <c r="C80" s="3191"/>
      <c r="D80" s="3191"/>
      <c r="E80" s="3191"/>
      <c r="F80" s="3191"/>
      <c r="G80" s="3191"/>
      <c r="H80" s="3192"/>
      <c r="I80" s="3182" t="s">
        <v>478</v>
      </c>
      <c r="J80" s="3184" t="s">
        <v>1268</v>
      </c>
      <c r="K80" s="3196" t="s">
        <v>1454</v>
      </c>
    </row>
    <row r="81" spans="1:16" x14ac:dyDescent="0.25">
      <c r="A81" s="3193" t="s">
        <v>1549</v>
      </c>
      <c r="B81" s="3194"/>
      <c r="C81" s="3194"/>
      <c r="D81" s="3194"/>
      <c r="E81" s="3194"/>
      <c r="F81" s="3194"/>
      <c r="G81" s="3194"/>
      <c r="H81" s="3195"/>
      <c r="I81" s="3183"/>
      <c r="J81" s="3185"/>
      <c r="K81" s="3197"/>
    </row>
    <row r="82" spans="1:16" x14ac:dyDescent="0.25">
      <c r="A82" s="1113" t="s">
        <v>1259</v>
      </c>
      <c r="B82" s="1658"/>
      <c r="C82" s="1383">
        <f>E26</f>
        <v>2810</v>
      </c>
      <c r="D82" s="1383">
        <f>F26</f>
        <v>2630</v>
      </c>
      <c r="E82" s="3187">
        <v>2820</v>
      </c>
      <c r="F82" s="3187"/>
      <c r="G82" s="3188">
        <f>D26</f>
        <v>5420</v>
      </c>
      <c r="H82" s="3189"/>
      <c r="I82" s="3183"/>
      <c r="J82" s="3185"/>
      <c r="K82" s="3197"/>
    </row>
    <row r="83" spans="1:16" x14ac:dyDescent="0.25">
      <c r="A83" s="1583"/>
      <c r="B83" s="1659" t="s">
        <v>1550</v>
      </c>
      <c r="C83" s="1660">
        <f>E34</f>
        <v>0</v>
      </c>
      <c r="D83" s="1660">
        <f>F34</f>
        <v>0</v>
      </c>
      <c r="E83" s="1661" t="s">
        <v>1524</v>
      </c>
      <c r="F83" s="1660">
        <f>F48</f>
        <v>0</v>
      </c>
      <c r="G83" s="1661" t="s">
        <v>1551</v>
      </c>
      <c r="H83" s="1662">
        <f>D34</f>
        <v>0</v>
      </c>
      <c r="I83" s="3183"/>
      <c r="J83" s="3185"/>
      <c r="K83" s="3197"/>
    </row>
    <row r="84" spans="1:16" x14ac:dyDescent="0.25">
      <c r="A84" s="1583" t="s">
        <v>1552</v>
      </c>
      <c r="B84" s="1659" t="s">
        <v>1524</v>
      </c>
      <c r="C84" s="1663">
        <f>D48</f>
        <v>0</v>
      </c>
      <c r="D84" s="1660">
        <f>E48</f>
        <v>0</v>
      </c>
      <c r="E84" s="1661" t="s">
        <v>1553</v>
      </c>
      <c r="F84" s="1660">
        <f>SUM(C62:H62)</f>
        <v>0</v>
      </c>
      <c r="G84" s="1661" t="s">
        <v>1553</v>
      </c>
      <c r="H84" s="1662">
        <f>SUM(C63:H63)</f>
        <v>0</v>
      </c>
      <c r="I84" s="3183"/>
      <c r="J84" s="3185"/>
      <c r="K84" s="3197"/>
    </row>
    <row r="85" spans="1:16" ht="15.75" thickBot="1" x14ac:dyDescent="0.3">
      <c r="A85" s="459" t="s">
        <v>1554</v>
      </c>
      <c r="B85" s="829" t="s">
        <v>1555</v>
      </c>
      <c r="C85" s="840">
        <f>SUM(C83:C84)</f>
        <v>0</v>
      </c>
      <c r="D85" s="840">
        <f>SUM(D83:D84)</f>
        <v>0</v>
      </c>
      <c r="E85" s="830" t="s">
        <v>1555</v>
      </c>
      <c r="F85" s="840">
        <f>SUM(F83:F84)</f>
        <v>0</v>
      </c>
      <c r="G85" s="839" t="s">
        <v>1555</v>
      </c>
      <c r="H85" s="841">
        <f>SUM(H83:H84)</f>
        <v>0</v>
      </c>
      <c r="I85" s="894"/>
      <c r="J85" s="498"/>
      <c r="K85" s="525"/>
    </row>
    <row r="86" spans="1:16" x14ac:dyDescent="0.25">
      <c r="A86" s="959" t="s">
        <v>1327</v>
      </c>
      <c r="B86" s="960"/>
      <c r="C86" s="1055">
        <f>_xlfn.XLOOKUP($C$82,'Saldobalanse m arb-status'!A:A,'Saldobalanse m arb-status'!C:C,"Ikke funnet",0)</f>
        <v>0</v>
      </c>
      <c r="D86" s="1055">
        <f>_xlfn.XLOOKUP($D$82,'Saldobalanse m arb-status'!A:A,'Saldobalanse m arb-status'!C:C,"Ikke funnet",0)</f>
        <v>0</v>
      </c>
      <c r="E86" s="1056"/>
      <c r="F86" s="1055">
        <f>_xlfn.XLOOKUP($E$82,'Saldobalanse m arb-status'!A:A,'Saldobalanse m arb-status'!C:C,"Ikke funnet",0)</f>
        <v>0</v>
      </c>
      <c r="G86" s="1056"/>
      <c r="H86" s="1055">
        <f>_xlfn.XLOOKUP($G$82,'Saldobalanse m arb-status'!A:A,'Saldobalanse m arb-status'!C:C,"Ikke funnet",0)</f>
        <v>0</v>
      </c>
    </row>
    <row r="87" spans="1:16" x14ac:dyDescent="0.25">
      <c r="A87" s="959" t="s">
        <v>1260</v>
      </c>
      <c r="B87" s="960"/>
      <c r="C87" s="1057">
        <f>C85-C86</f>
        <v>0</v>
      </c>
      <c r="D87" s="1057">
        <f>D85-D86</f>
        <v>0</v>
      </c>
      <c r="E87" s="1056"/>
      <c r="F87" s="1057">
        <f>F85-F86</f>
        <v>0</v>
      </c>
      <c r="G87" s="1056"/>
      <c r="H87" s="1057">
        <f>H85-H86</f>
        <v>0</v>
      </c>
    </row>
    <row r="88" spans="1:16" x14ac:dyDescent="0.25">
      <c r="A88" s="64" t="str">
        <f>+IF(AND(C85=0,D85=0,F85=0),"","Saldo skal være null på konto "&amp;C82&amp;", "&amp;D82&amp;" og "&amp;E82&amp;" ved årets slutt")</f>
        <v/>
      </c>
      <c r="B88" s="51"/>
      <c r="D88" s="890"/>
      <c r="E88" s="51"/>
      <c r="F88" s="890"/>
      <c r="G88" s="51"/>
      <c r="H88" s="890"/>
    </row>
    <row r="89" spans="1:16" x14ac:dyDescent="0.25">
      <c r="A89" s="64"/>
      <c r="B89" s="51"/>
      <c r="D89" s="890"/>
      <c r="E89" s="51"/>
      <c r="F89" s="890"/>
      <c r="G89" s="51"/>
      <c r="H89" s="890"/>
    </row>
    <row r="90" spans="1:16" ht="19.5" thickBot="1" x14ac:dyDescent="0.3">
      <c r="A90" s="946" t="s">
        <v>1556</v>
      </c>
      <c r="B90" s="134"/>
      <c r="C90" s="133"/>
      <c r="D90" s="12"/>
      <c r="E90" s="12"/>
      <c r="F90" s="12"/>
      <c r="G90" s="12"/>
      <c r="H90" s="12"/>
      <c r="I90" s="12"/>
      <c r="J90" s="12"/>
      <c r="K90" s="12"/>
      <c r="L90" s="12"/>
      <c r="M90" s="12"/>
      <c r="N90" s="12"/>
      <c r="O90" s="12"/>
      <c r="P90" s="12"/>
    </row>
    <row r="91" spans="1:16" x14ac:dyDescent="0.25">
      <c r="A91" s="940" t="s">
        <v>1557</v>
      </c>
      <c r="B91" s="941" t="s">
        <v>1456</v>
      </c>
      <c r="C91" s="632" t="s">
        <v>1457</v>
      </c>
      <c r="D91" s="3237" t="s">
        <v>1458</v>
      </c>
      <c r="E91" s="3238"/>
      <c r="F91" s="3239" t="s">
        <v>1460</v>
      </c>
      <c r="G91" s="3240"/>
      <c r="H91" s="633" t="s">
        <v>1558</v>
      </c>
      <c r="I91" s="12"/>
      <c r="J91" s="12"/>
      <c r="K91" s="12"/>
      <c r="L91" s="12"/>
      <c r="M91" s="12"/>
      <c r="N91" s="12"/>
      <c r="O91" s="12"/>
      <c r="P91" s="12"/>
    </row>
    <row r="92" spans="1:16" ht="45" x14ac:dyDescent="0.25">
      <c r="A92" s="1664"/>
      <c r="B92" s="1665" t="s">
        <v>1559</v>
      </c>
      <c r="C92" s="1585" t="s">
        <v>1560</v>
      </c>
      <c r="D92" s="3241" t="s">
        <v>1561</v>
      </c>
      <c r="E92" s="3242"/>
      <c r="F92" s="3243" t="s">
        <v>1562</v>
      </c>
      <c r="G92" s="3244"/>
      <c r="H92" s="1597" t="s">
        <v>1563</v>
      </c>
      <c r="I92" s="12"/>
      <c r="J92" s="12"/>
      <c r="K92" s="12"/>
      <c r="L92" s="12"/>
      <c r="M92" s="12"/>
      <c r="N92" s="12"/>
      <c r="O92" s="12"/>
      <c r="P92" s="12"/>
    </row>
    <row r="93" spans="1:16" x14ac:dyDescent="0.25">
      <c r="A93" s="1666" t="s">
        <v>1516</v>
      </c>
      <c r="B93" s="1667">
        <f t="shared" ref="B93:B98" si="12">-(D42-H42)</f>
        <v>0</v>
      </c>
      <c r="C93" s="1667">
        <f>F42</f>
        <v>0</v>
      </c>
      <c r="D93" s="3245">
        <f>B93-C93</f>
        <v>0</v>
      </c>
      <c r="E93" s="3246"/>
      <c r="F93" s="3247"/>
      <c r="G93" s="3247"/>
      <c r="H93" s="1668">
        <f t="shared" ref="H93:H99" si="13">D93-F93</f>
        <v>0</v>
      </c>
      <c r="I93" s="12"/>
      <c r="J93" s="12"/>
      <c r="K93" s="12"/>
      <c r="L93" s="12"/>
      <c r="M93" s="12"/>
      <c r="N93" s="12"/>
      <c r="O93" s="12"/>
      <c r="P93" s="12"/>
    </row>
    <row r="94" spans="1:16" x14ac:dyDescent="0.25">
      <c r="A94" s="1666" t="s">
        <v>1517</v>
      </c>
      <c r="B94" s="1667">
        <f t="shared" si="12"/>
        <v>0</v>
      </c>
      <c r="C94" s="1667">
        <f t="shared" ref="C94:C98" si="14">F43</f>
        <v>0</v>
      </c>
      <c r="D94" s="3245">
        <f t="shared" ref="D94:D98" si="15">B94-C94</f>
        <v>0</v>
      </c>
      <c r="E94" s="3246"/>
      <c r="F94" s="3247"/>
      <c r="G94" s="3247"/>
      <c r="H94" s="1668">
        <f t="shared" si="13"/>
        <v>0</v>
      </c>
      <c r="I94" s="12"/>
      <c r="J94" s="12"/>
      <c r="K94" s="12"/>
      <c r="L94" s="12"/>
      <c r="M94" s="12"/>
      <c r="N94" s="12"/>
      <c r="O94" s="12"/>
      <c r="P94" s="12"/>
    </row>
    <row r="95" spans="1:16" x14ac:dyDescent="0.25">
      <c r="A95" s="1666" t="s">
        <v>1518</v>
      </c>
      <c r="B95" s="1667">
        <f t="shared" si="12"/>
        <v>0</v>
      </c>
      <c r="C95" s="1667">
        <f t="shared" si="14"/>
        <v>0</v>
      </c>
      <c r="D95" s="3245">
        <f t="shared" si="15"/>
        <v>0</v>
      </c>
      <c r="E95" s="3246"/>
      <c r="F95" s="3247"/>
      <c r="G95" s="3247"/>
      <c r="H95" s="1668">
        <f t="shared" si="13"/>
        <v>0</v>
      </c>
      <c r="I95" s="12"/>
      <c r="J95" s="12"/>
      <c r="K95" s="12"/>
      <c r="L95" s="12"/>
      <c r="M95" s="12"/>
      <c r="N95" s="12"/>
      <c r="O95" s="12"/>
      <c r="P95" s="12"/>
    </row>
    <row r="96" spans="1:16" x14ac:dyDescent="0.25">
      <c r="A96" s="1666" t="s">
        <v>1519</v>
      </c>
      <c r="B96" s="1667">
        <f t="shared" si="12"/>
        <v>0</v>
      </c>
      <c r="C96" s="1667">
        <f t="shared" si="14"/>
        <v>0</v>
      </c>
      <c r="D96" s="3245">
        <f t="shared" si="15"/>
        <v>0</v>
      </c>
      <c r="E96" s="3246"/>
      <c r="F96" s="3247"/>
      <c r="G96" s="3247"/>
      <c r="H96" s="1668">
        <f t="shared" si="13"/>
        <v>0</v>
      </c>
      <c r="I96" s="12"/>
      <c r="J96" s="12"/>
      <c r="K96" s="12"/>
      <c r="L96" s="12"/>
      <c r="M96" s="12"/>
      <c r="N96" s="12"/>
      <c r="O96" s="12"/>
      <c r="P96" s="12"/>
    </row>
    <row r="97" spans="1:16" x14ac:dyDescent="0.25">
      <c r="A97" s="1666" t="s">
        <v>1520</v>
      </c>
      <c r="B97" s="1667">
        <f t="shared" si="12"/>
        <v>0</v>
      </c>
      <c r="C97" s="1667">
        <f t="shared" si="14"/>
        <v>0</v>
      </c>
      <c r="D97" s="3245">
        <f t="shared" si="15"/>
        <v>0</v>
      </c>
      <c r="E97" s="3246"/>
      <c r="F97" s="3247"/>
      <c r="G97" s="3247"/>
      <c r="H97" s="1668">
        <f t="shared" si="13"/>
        <v>0</v>
      </c>
      <c r="I97" s="12"/>
      <c r="J97" s="12"/>
      <c r="K97" s="12"/>
      <c r="L97" s="12"/>
      <c r="M97" s="12"/>
      <c r="N97" s="12"/>
      <c r="O97" s="12"/>
      <c r="P97" s="12"/>
    </row>
    <row r="98" spans="1:16" ht="15.75" thickBot="1" x14ac:dyDescent="0.3">
      <c r="A98" s="947" t="s">
        <v>1521</v>
      </c>
      <c r="B98" s="942">
        <f t="shared" si="12"/>
        <v>0</v>
      </c>
      <c r="C98" s="1667">
        <f t="shared" si="14"/>
        <v>0</v>
      </c>
      <c r="D98" s="3251">
        <f t="shared" si="15"/>
        <v>0</v>
      </c>
      <c r="E98" s="3252"/>
      <c r="F98" s="3253"/>
      <c r="G98" s="3253"/>
      <c r="H98" s="945">
        <f t="shared" si="13"/>
        <v>0</v>
      </c>
      <c r="I98" s="12"/>
      <c r="J98" s="12"/>
      <c r="K98" s="12"/>
      <c r="L98" s="12"/>
      <c r="M98" s="12"/>
      <c r="N98" s="12"/>
      <c r="O98" s="12"/>
      <c r="P98" s="12"/>
    </row>
    <row r="99" spans="1:16" ht="15.75" thickBot="1" x14ac:dyDescent="0.3">
      <c r="A99" s="948" t="s">
        <v>1522</v>
      </c>
      <c r="B99" s="943">
        <f>SUM(B93:B98)</f>
        <v>0</v>
      </c>
      <c r="C99" s="943">
        <f>SUM(C93:C98)</f>
        <v>0</v>
      </c>
      <c r="D99" s="3254">
        <f>B99-C99</f>
        <v>0</v>
      </c>
      <c r="E99" s="3255"/>
      <c r="F99" s="3256"/>
      <c r="G99" s="3256"/>
      <c r="H99" s="944">
        <f t="shared" si="13"/>
        <v>0</v>
      </c>
      <c r="I99" s="12"/>
      <c r="J99" s="12"/>
      <c r="K99" s="12"/>
      <c r="L99" s="12"/>
      <c r="M99" s="12"/>
      <c r="N99" s="12"/>
      <c r="O99" s="12"/>
      <c r="P99" s="12"/>
    </row>
    <row r="100" spans="1:16" ht="33" customHeight="1" x14ac:dyDescent="0.25">
      <c r="A100" s="3248" t="s">
        <v>1564</v>
      </c>
      <c r="B100" s="3248"/>
      <c r="C100" s="3248"/>
      <c r="D100" s="3248"/>
      <c r="E100" s="3248"/>
      <c r="F100" s="3248"/>
      <c r="G100" s="3248"/>
      <c r="H100" s="3248"/>
      <c r="I100" s="3248"/>
      <c r="J100" s="3248"/>
      <c r="K100" s="492"/>
      <c r="L100" s="134"/>
      <c r="M100" s="133"/>
      <c r="N100" s="12"/>
      <c r="O100" s="12"/>
      <c r="P100" s="12"/>
    </row>
    <row r="101" spans="1:16" x14ac:dyDescent="0.25">
      <c r="B101" s="51"/>
      <c r="D101" s="51"/>
      <c r="E101" s="51"/>
      <c r="F101" s="51"/>
      <c r="G101" s="51"/>
      <c r="H101" s="51"/>
    </row>
    <row r="102" spans="1:16" x14ac:dyDescent="0.25">
      <c r="B102" s="51"/>
      <c r="D102" s="51"/>
      <c r="E102" s="51"/>
      <c r="F102" s="51"/>
      <c r="G102" s="51"/>
      <c r="H102" s="51"/>
    </row>
    <row r="103" spans="1:16" ht="15.75" thickBot="1" x14ac:dyDescent="0.3">
      <c r="A103" s="11" t="s">
        <v>1565</v>
      </c>
      <c r="B103" s="51"/>
      <c r="C103" s="51"/>
      <c r="D103" s="51"/>
      <c r="E103" s="51"/>
      <c r="F103" s="51"/>
      <c r="G103" s="51"/>
      <c r="H103" s="51"/>
      <c r="I103" s="51"/>
      <c r="J103" s="51"/>
      <c r="K103" s="51"/>
    </row>
    <row r="104" spans="1:16" x14ac:dyDescent="0.25">
      <c r="A104" s="681" t="s">
        <v>1259</v>
      </c>
      <c r="B104" s="624" t="s">
        <v>254</v>
      </c>
      <c r="C104" s="624" t="s">
        <v>1299</v>
      </c>
      <c r="D104" s="624" t="s">
        <v>1325</v>
      </c>
      <c r="E104" s="624" t="s">
        <v>434</v>
      </c>
      <c r="F104" s="624" t="s">
        <v>1367</v>
      </c>
      <c r="G104" s="624" t="s">
        <v>608</v>
      </c>
      <c r="H104" s="2951" t="s">
        <v>1261</v>
      </c>
      <c r="I104" s="2952"/>
      <c r="J104" s="2952"/>
      <c r="K104" s="2952"/>
      <c r="L104" s="2953"/>
    </row>
    <row r="105" spans="1:16" x14ac:dyDescent="0.25">
      <c r="A105" s="1547"/>
      <c r="B105" s="1559"/>
      <c r="C105" s="1550"/>
      <c r="D105" s="1669"/>
      <c r="E105" s="1577"/>
      <c r="F105" s="1526"/>
      <c r="G105" s="1526"/>
      <c r="H105" s="2948"/>
      <c r="I105" s="2949"/>
      <c r="J105" s="2949"/>
      <c r="K105" s="2949"/>
      <c r="L105" s="3186"/>
    </row>
    <row r="106" spans="1:16" x14ac:dyDescent="0.25">
      <c r="A106" s="1547"/>
      <c r="B106" s="1559"/>
      <c r="C106" s="1550"/>
      <c r="D106" s="1669"/>
      <c r="E106" s="1577"/>
      <c r="F106" s="1526"/>
      <c r="G106" s="1526"/>
      <c r="H106" s="2948"/>
      <c r="I106" s="2949"/>
      <c r="J106" s="2949"/>
      <c r="K106" s="2949"/>
      <c r="L106" s="3186"/>
    </row>
    <row r="107" spans="1:16" x14ac:dyDescent="0.25">
      <c r="A107" s="1547"/>
      <c r="B107" s="1559"/>
      <c r="C107" s="1550"/>
      <c r="D107" s="1669"/>
      <c r="E107" s="1577"/>
      <c r="F107" s="1526"/>
      <c r="G107" s="1526"/>
      <c r="H107" s="2948"/>
      <c r="I107" s="2949"/>
      <c r="J107" s="2949"/>
      <c r="K107" s="2949"/>
      <c r="L107" s="3186"/>
    </row>
    <row r="108" spans="1:16" x14ac:dyDescent="0.25">
      <c r="A108" s="1547"/>
      <c r="B108" s="1559"/>
      <c r="C108" s="1550"/>
      <c r="D108" s="1669"/>
      <c r="E108" s="1577"/>
      <c r="F108" s="1526"/>
      <c r="G108" s="1526"/>
      <c r="H108" s="2948"/>
      <c r="I108" s="2949"/>
      <c r="J108" s="2949"/>
      <c r="K108" s="2949"/>
      <c r="L108" s="3186"/>
    </row>
    <row r="109" spans="1:16" x14ac:dyDescent="0.25">
      <c r="A109" s="1547"/>
      <c r="B109" s="1559"/>
      <c r="C109" s="1550"/>
      <c r="D109" s="1669"/>
      <c r="E109" s="1577"/>
      <c r="F109" s="1526"/>
      <c r="G109" s="1526"/>
      <c r="H109" s="2948"/>
      <c r="I109" s="2949"/>
      <c r="J109" s="2949"/>
      <c r="K109" s="2949"/>
      <c r="L109" s="3186"/>
    </row>
    <row r="110" spans="1:16" x14ac:dyDescent="0.25">
      <c r="A110" s="1547"/>
      <c r="B110" s="1559"/>
      <c r="C110" s="1550"/>
      <c r="D110" s="1669"/>
      <c r="E110" s="1577"/>
      <c r="F110" s="1526"/>
      <c r="G110" s="1526"/>
      <c r="H110" s="2948"/>
      <c r="I110" s="2949"/>
      <c r="J110" s="2949"/>
      <c r="K110" s="2949"/>
      <c r="L110" s="3186"/>
    </row>
    <row r="111" spans="1:16" x14ac:dyDescent="0.25">
      <c r="A111" s="1547"/>
      <c r="B111" s="1559"/>
      <c r="C111" s="1550"/>
      <c r="D111" s="1669"/>
      <c r="E111" s="1577"/>
      <c r="F111" s="1526"/>
      <c r="G111" s="1526"/>
      <c r="H111" s="2948"/>
      <c r="I111" s="2949"/>
      <c r="J111" s="2949"/>
      <c r="K111" s="2949"/>
      <c r="L111" s="3186"/>
    </row>
    <row r="112" spans="1:16" x14ac:dyDescent="0.25">
      <c r="A112" s="1547"/>
      <c r="B112" s="1559"/>
      <c r="C112" s="1550"/>
      <c r="D112" s="1669"/>
      <c r="E112" s="1577"/>
      <c r="F112" s="1526"/>
      <c r="G112" s="1526"/>
      <c r="H112" s="2948"/>
      <c r="I112" s="2949"/>
      <c r="J112" s="2949"/>
      <c r="K112" s="2949"/>
      <c r="L112" s="3186"/>
    </row>
    <row r="113" spans="1:12" ht="15.75" thickBot="1" x14ac:dyDescent="0.3">
      <c r="A113" s="468" t="s">
        <v>1326</v>
      </c>
      <c r="B113" s="469"/>
      <c r="C113" s="469"/>
      <c r="D113" s="469"/>
      <c r="E113" s="469"/>
      <c r="F113" s="469"/>
      <c r="G113" s="471">
        <f>SUBTOTAL(9,G105:G112)</f>
        <v>0</v>
      </c>
      <c r="H113" s="490"/>
      <c r="I113" s="447"/>
      <c r="J113" s="447"/>
      <c r="K113" s="447"/>
      <c r="L113" s="448"/>
    </row>
    <row r="115" spans="1:12" ht="15.75" thickBot="1" x14ac:dyDescent="0.3">
      <c r="A115" s="31" t="s">
        <v>1566</v>
      </c>
      <c r="B115" s="12"/>
      <c r="C115" s="12"/>
      <c r="D115" s="12"/>
      <c r="E115" s="12"/>
      <c r="F115" s="12"/>
      <c r="G115" s="12"/>
      <c r="H115" s="12"/>
      <c r="I115" s="12"/>
      <c r="J115" s="12"/>
      <c r="K115" s="12"/>
      <c r="L115" s="12"/>
    </row>
    <row r="116" spans="1:12" x14ac:dyDescent="0.25">
      <c r="A116" s="681" t="s">
        <v>1259</v>
      </c>
      <c r="B116" s="624" t="s">
        <v>254</v>
      </c>
      <c r="C116" s="624" t="s">
        <v>1299</v>
      </c>
      <c r="D116" s="624" t="s">
        <v>1325</v>
      </c>
      <c r="E116" s="624" t="s">
        <v>434</v>
      </c>
      <c r="F116" s="624" t="s">
        <v>1367</v>
      </c>
      <c r="G116" s="624" t="s">
        <v>608</v>
      </c>
      <c r="H116" s="2951" t="s">
        <v>1261</v>
      </c>
      <c r="I116" s="2952"/>
      <c r="J116" s="2952"/>
      <c r="K116" s="2952"/>
      <c r="L116" s="2953"/>
    </row>
    <row r="117" spans="1:12" x14ac:dyDescent="0.25">
      <c r="A117" s="1547"/>
      <c r="B117" s="1559"/>
      <c r="C117" s="1550"/>
      <c r="D117" s="1669"/>
      <c r="E117" s="1577"/>
      <c r="F117" s="1526"/>
      <c r="G117" s="1526"/>
      <c r="H117" s="2948"/>
      <c r="I117" s="2949"/>
      <c r="J117" s="2949"/>
      <c r="K117" s="2949"/>
      <c r="L117" s="3186"/>
    </row>
    <row r="118" spans="1:12" x14ac:dyDescent="0.25">
      <c r="A118" s="1547"/>
      <c r="B118" s="1559"/>
      <c r="C118" s="1550"/>
      <c r="D118" s="1669"/>
      <c r="E118" s="1577"/>
      <c r="F118" s="1526"/>
      <c r="G118" s="1526"/>
      <c r="H118" s="2948"/>
      <c r="I118" s="2949"/>
      <c r="J118" s="2949"/>
      <c r="K118" s="2949"/>
      <c r="L118" s="3186"/>
    </row>
    <row r="119" spans="1:12" x14ac:dyDescent="0.25">
      <c r="A119" s="1547"/>
      <c r="B119" s="1559"/>
      <c r="C119" s="1550"/>
      <c r="D119" s="1669"/>
      <c r="E119" s="1577"/>
      <c r="F119" s="1526"/>
      <c r="G119" s="1526"/>
      <c r="H119" s="2948"/>
      <c r="I119" s="2949"/>
      <c r="J119" s="2949"/>
      <c r="K119" s="2949"/>
      <c r="L119" s="3186"/>
    </row>
    <row r="120" spans="1:12" x14ac:dyDescent="0.25">
      <c r="A120" s="1547"/>
      <c r="B120" s="1559"/>
      <c r="C120" s="1550"/>
      <c r="D120" s="1669"/>
      <c r="E120" s="1577"/>
      <c r="F120" s="1526"/>
      <c r="G120" s="1526"/>
      <c r="H120" s="2948"/>
      <c r="I120" s="2949"/>
      <c r="J120" s="2949"/>
      <c r="K120" s="2949"/>
      <c r="L120" s="3186"/>
    </row>
    <row r="121" spans="1:12" x14ac:dyDescent="0.25">
      <c r="A121" s="1547"/>
      <c r="B121" s="1559"/>
      <c r="C121" s="1550"/>
      <c r="D121" s="1669"/>
      <c r="E121" s="1577"/>
      <c r="F121" s="1526"/>
      <c r="G121" s="1526"/>
      <c r="H121" s="2948"/>
      <c r="I121" s="2949"/>
      <c r="J121" s="2949"/>
      <c r="K121" s="2949"/>
      <c r="L121" s="3186"/>
    </row>
    <row r="122" spans="1:12" x14ac:dyDescent="0.25">
      <c r="A122" s="1547"/>
      <c r="B122" s="1559"/>
      <c r="C122" s="1550"/>
      <c r="D122" s="1669"/>
      <c r="E122" s="1577"/>
      <c r="F122" s="1526"/>
      <c r="G122" s="1526"/>
      <c r="H122" s="2948"/>
      <c r="I122" s="2949"/>
      <c r="J122" s="2949"/>
      <c r="K122" s="2949"/>
      <c r="L122" s="3186"/>
    </row>
    <row r="123" spans="1:12" x14ac:dyDescent="0.25">
      <c r="A123" s="1547"/>
      <c r="B123" s="1559"/>
      <c r="C123" s="1550"/>
      <c r="D123" s="1669"/>
      <c r="E123" s="1577"/>
      <c r="F123" s="1526"/>
      <c r="G123" s="1526"/>
      <c r="H123" s="2948"/>
      <c r="I123" s="2949"/>
      <c r="J123" s="2949"/>
      <c r="K123" s="2949"/>
      <c r="L123" s="3186"/>
    </row>
    <row r="124" spans="1:12" x14ac:dyDescent="0.25">
      <c r="A124" s="1547"/>
      <c r="B124" s="1559"/>
      <c r="C124" s="1550"/>
      <c r="D124" s="1669"/>
      <c r="E124" s="1577"/>
      <c r="F124" s="1526"/>
      <c r="G124" s="1526"/>
      <c r="H124" s="2948"/>
      <c r="I124" s="2949"/>
      <c r="J124" s="2949"/>
      <c r="K124" s="2949"/>
      <c r="L124" s="3186"/>
    </row>
    <row r="125" spans="1:12" ht="15.75" thickBot="1" x14ac:dyDescent="0.3">
      <c r="A125" s="468" t="s">
        <v>1326</v>
      </c>
      <c r="B125" s="469"/>
      <c r="C125" s="469"/>
      <c r="D125" s="469"/>
      <c r="E125" s="469"/>
      <c r="F125" s="469"/>
      <c r="G125" s="471">
        <f>SUBTOTAL(9,G117:G124)</f>
        <v>0</v>
      </c>
      <c r="H125" s="490"/>
      <c r="I125" s="447"/>
      <c r="J125" s="447"/>
      <c r="K125" s="447"/>
      <c r="L125" s="448"/>
    </row>
    <row r="127" spans="1:12" ht="15.75" thickBot="1" x14ac:dyDescent="0.3">
      <c r="A127" s="31" t="s">
        <v>1567</v>
      </c>
      <c r="B127" s="12"/>
      <c r="C127" s="12"/>
      <c r="D127" s="12"/>
      <c r="E127" s="12"/>
      <c r="F127" s="12"/>
      <c r="G127" s="12"/>
      <c r="H127" s="12"/>
      <c r="I127" s="12"/>
      <c r="J127" s="12"/>
      <c r="K127" s="12"/>
      <c r="L127" s="12"/>
    </row>
    <row r="128" spans="1:12" x14ac:dyDescent="0.25">
      <c r="A128" s="681" t="s">
        <v>1259</v>
      </c>
      <c r="B128" s="624" t="s">
        <v>254</v>
      </c>
      <c r="C128" s="624" t="s">
        <v>1299</v>
      </c>
      <c r="D128" s="624" t="s">
        <v>1325</v>
      </c>
      <c r="E128" s="624" t="s">
        <v>434</v>
      </c>
      <c r="F128" s="624" t="s">
        <v>1367</v>
      </c>
      <c r="G128" s="624" t="s">
        <v>608</v>
      </c>
      <c r="H128" s="2951" t="s">
        <v>1261</v>
      </c>
      <c r="I128" s="2952"/>
      <c r="J128" s="2952"/>
      <c r="K128" s="2952"/>
      <c r="L128" s="2953"/>
    </row>
    <row r="129" spans="1:12" x14ac:dyDescent="0.25">
      <c r="A129" s="1547"/>
      <c r="B129" s="1559"/>
      <c r="C129" s="1550"/>
      <c r="D129" s="1669"/>
      <c r="E129" s="1577"/>
      <c r="F129" s="1526"/>
      <c r="G129" s="1526"/>
      <c r="H129" s="2948"/>
      <c r="I129" s="2949"/>
      <c r="J129" s="2949"/>
      <c r="K129" s="2949"/>
      <c r="L129" s="3186"/>
    </row>
    <row r="130" spans="1:12" x14ac:dyDescent="0.25">
      <c r="A130" s="1547"/>
      <c r="B130" s="1559"/>
      <c r="C130" s="1550"/>
      <c r="D130" s="1669"/>
      <c r="E130" s="1577"/>
      <c r="F130" s="1526"/>
      <c r="G130" s="1526"/>
      <c r="H130" s="2948"/>
      <c r="I130" s="2949"/>
      <c r="J130" s="2949"/>
      <c r="K130" s="2949"/>
      <c r="L130" s="3186"/>
    </row>
    <row r="131" spans="1:12" x14ac:dyDescent="0.25">
      <c r="A131" s="1547"/>
      <c r="B131" s="1559"/>
      <c r="C131" s="1550"/>
      <c r="D131" s="1669"/>
      <c r="E131" s="1577"/>
      <c r="F131" s="1526"/>
      <c r="G131" s="1526"/>
      <c r="H131" s="2948"/>
      <c r="I131" s="2949"/>
      <c r="J131" s="2949"/>
      <c r="K131" s="2949"/>
      <c r="L131" s="3186"/>
    </row>
    <row r="132" spans="1:12" x14ac:dyDescent="0.25">
      <c r="A132" s="1547"/>
      <c r="B132" s="1559"/>
      <c r="C132" s="1550"/>
      <c r="D132" s="1669"/>
      <c r="E132" s="1577"/>
      <c r="F132" s="1526"/>
      <c r="G132" s="1526"/>
      <c r="H132" s="2948"/>
      <c r="I132" s="2949"/>
      <c r="J132" s="2949"/>
      <c r="K132" s="2949"/>
      <c r="L132" s="3186"/>
    </row>
    <row r="133" spans="1:12" x14ac:dyDescent="0.25">
      <c r="A133" s="1547"/>
      <c r="B133" s="1559"/>
      <c r="C133" s="1550"/>
      <c r="D133" s="1669"/>
      <c r="E133" s="1577"/>
      <c r="F133" s="1526"/>
      <c r="G133" s="1526"/>
      <c r="H133" s="2948"/>
      <c r="I133" s="2949"/>
      <c r="J133" s="2949"/>
      <c r="K133" s="2949"/>
      <c r="L133" s="3186"/>
    </row>
    <row r="134" spans="1:12" x14ac:dyDescent="0.25">
      <c r="A134" s="1547"/>
      <c r="B134" s="1559"/>
      <c r="C134" s="1550"/>
      <c r="D134" s="1669"/>
      <c r="E134" s="1577"/>
      <c r="F134" s="1526"/>
      <c r="G134" s="1526"/>
      <c r="H134" s="2948"/>
      <c r="I134" s="2949"/>
      <c r="J134" s="2949"/>
      <c r="K134" s="2949"/>
      <c r="L134" s="3186"/>
    </row>
    <row r="135" spans="1:12" x14ac:dyDescent="0.25">
      <c r="A135" s="1547"/>
      <c r="B135" s="1559"/>
      <c r="C135" s="1550"/>
      <c r="D135" s="1669"/>
      <c r="E135" s="1577"/>
      <c r="F135" s="1526"/>
      <c r="G135" s="1526"/>
      <c r="H135" s="2948"/>
      <c r="I135" s="2949"/>
      <c r="J135" s="2949"/>
      <c r="K135" s="2949"/>
      <c r="L135" s="3186"/>
    </row>
    <row r="136" spans="1:12" x14ac:dyDescent="0.25">
      <c r="A136" s="1547"/>
      <c r="B136" s="1559"/>
      <c r="C136" s="1550"/>
      <c r="D136" s="1669"/>
      <c r="E136" s="1577"/>
      <c r="F136" s="1526"/>
      <c r="G136" s="1526"/>
      <c r="H136" s="2948"/>
      <c r="I136" s="2949"/>
      <c r="J136" s="2949"/>
      <c r="K136" s="2949"/>
      <c r="L136" s="3186"/>
    </row>
    <row r="137" spans="1:12" ht="15.75" thickBot="1" x14ac:dyDescent="0.3">
      <c r="A137" s="468" t="s">
        <v>1326</v>
      </c>
      <c r="B137" s="469"/>
      <c r="C137" s="469"/>
      <c r="D137" s="469"/>
      <c r="E137" s="469"/>
      <c r="F137" s="469"/>
      <c r="G137" s="471">
        <f>SUBTOTAL(9,G129:G136)</f>
        <v>0</v>
      </c>
      <c r="H137" s="490"/>
      <c r="I137" s="447"/>
      <c r="J137" s="447"/>
      <c r="K137" s="447"/>
      <c r="L137" s="448"/>
    </row>
  </sheetData>
  <sheetProtection formatCells="0" formatColumns="0" formatRows="0" insertColumns="0" insertRows="0" insertHyperlinks="0" deleteColumns="0" deleteRows="0" sort="0" autoFilter="0"/>
  <mergeCells count="90">
    <mergeCell ref="A100:J100"/>
    <mergeCell ref="A22:L22"/>
    <mergeCell ref="A37:N37"/>
    <mergeCell ref="A79:K79"/>
    <mergeCell ref="D97:E97"/>
    <mergeCell ref="F97:G97"/>
    <mergeCell ref="D98:E98"/>
    <mergeCell ref="F98:G98"/>
    <mergeCell ref="D99:E99"/>
    <mergeCell ref="F99:G99"/>
    <mergeCell ref="D94:E94"/>
    <mergeCell ref="F94:G94"/>
    <mergeCell ref="D95:E95"/>
    <mergeCell ref="F95:G95"/>
    <mergeCell ref="D96:E96"/>
    <mergeCell ref="F96:G96"/>
    <mergeCell ref="D91:E91"/>
    <mergeCell ref="F91:G91"/>
    <mergeCell ref="D92:E92"/>
    <mergeCell ref="F92:G92"/>
    <mergeCell ref="D93:E93"/>
    <mergeCell ref="F93:G93"/>
    <mergeCell ref="L23:L27"/>
    <mergeCell ref="B2:L2"/>
    <mergeCell ref="B3:L3"/>
    <mergeCell ref="B4:J4"/>
    <mergeCell ref="B5:H5"/>
    <mergeCell ref="A10:G10"/>
    <mergeCell ref="B23:C23"/>
    <mergeCell ref="D23:F23"/>
    <mergeCell ref="G23:I23"/>
    <mergeCell ref="J23:J27"/>
    <mergeCell ref="I10:L10"/>
    <mergeCell ref="G25:G27"/>
    <mergeCell ref="A7:L7"/>
    <mergeCell ref="A60:A65"/>
    <mergeCell ref="A66:A69"/>
    <mergeCell ref="A70:A73"/>
    <mergeCell ref="H25:H27"/>
    <mergeCell ref="I25:I27"/>
    <mergeCell ref="E38:H38"/>
    <mergeCell ref="I38:K38"/>
    <mergeCell ref="C40:C41"/>
    <mergeCell ref="E40:H40"/>
    <mergeCell ref="J40:J41"/>
    <mergeCell ref="A50:B50"/>
    <mergeCell ref="K23:K27"/>
    <mergeCell ref="N38:N41"/>
    <mergeCell ref="B40:B41"/>
    <mergeCell ref="B38:C38"/>
    <mergeCell ref="L38:L41"/>
    <mergeCell ref="M38:M41"/>
    <mergeCell ref="I40:I41"/>
    <mergeCell ref="H136:L136"/>
    <mergeCell ref="H128:L128"/>
    <mergeCell ref="H129:L129"/>
    <mergeCell ref="H130:L130"/>
    <mergeCell ref="H131:L131"/>
    <mergeCell ref="H132:L132"/>
    <mergeCell ref="H133:L133"/>
    <mergeCell ref="H134:L134"/>
    <mergeCell ref="H135:L135"/>
    <mergeCell ref="H124:L124"/>
    <mergeCell ref="H110:L110"/>
    <mergeCell ref="H111:L111"/>
    <mergeCell ref="H112:L112"/>
    <mergeCell ref="H116:L116"/>
    <mergeCell ref="H117:L117"/>
    <mergeCell ref="H118:L118"/>
    <mergeCell ref="H119:L119"/>
    <mergeCell ref="H120:L120"/>
    <mergeCell ref="H121:L121"/>
    <mergeCell ref="H122:L122"/>
    <mergeCell ref="H123:L123"/>
    <mergeCell ref="I80:I84"/>
    <mergeCell ref="J80:J84"/>
    <mergeCell ref="H109:L109"/>
    <mergeCell ref="A11:G15"/>
    <mergeCell ref="I11:L15"/>
    <mergeCell ref="H104:L104"/>
    <mergeCell ref="H105:L105"/>
    <mergeCell ref="H106:L106"/>
    <mergeCell ref="H107:L107"/>
    <mergeCell ref="H108:L108"/>
    <mergeCell ref="E82:F82"/>
    <mergeCell ref="G82:H82"/>
    <mergeCell ref="A80:H80"/>
    <mergeCell ref="A81:H81"/>
    <mergeCell ref="K80:K84"/>
    <mergeCell ref="A57:B57"/>
  </mergeCells>
  <conditionalFormatting sqref="C85:D85 F85">
    <cfRule type="cellIs" dxfId="211" priority="1" operator="notEqual">
      <formula>0</formula>
    </cfRule>
  </conditionalFormatting>
  <conditionalFormatting sqref="C76:H76">
    <cfRule type="expression" dxfId="210" priority="18">
      <formula>C76="Alt OK"</formula>
    </cfRule>
    <cfRule type="expression" dxfId="209" priority="19">
      <formula>C76="DFØ følger opp"</formula>
    </cfRule>
    <cfRule type="expression" dxfId="208" priority="20">
      <formula>C76="Kunde følger opp"</formula>
    </cfRule>
  </conditionalFormatting>
  <conditionalFormatting sqref="K85">
    <cfRule type="expression" dxfId="207" priority="2">
      <formula>K85="Alt OK"</formula>
    </cfRule>
    <cfRule type="expression" dxfId="206" priority="3">
      <formula>K85="DFØ følger opp"</formula>
    </cfRule>
    <cfRule type="expression" dxfId="205" priority="4">
      <formula>K85="Kunde følger opp"</formula>
    </cfRule>
  </conditionalFormatting>
  <conditionalFormatting sqref="L28:L33">
    <cfRule type="expression" dxfId="204" priority="27">
      <formula>L28="Alt OK"</formula>
    </cfRule>
    <cfRule type="expression" dxfId="203" priority="28">
      <formula>L28="DFØ følger opp"</formula>
    </cfRule>
    <cfRule type="expression" dxfId="202" priority="29">
      <formula>L28="Kunde følger opp"</formula>
    </cfRule>
  </conditionalFormatting>
  <conditionalFormatting sqref="N43:N48">
    <cfRule type="expression" dxfId="201" priority="24">
      <formula>N43="Alt OK"</formula>
    </cfRule>
    <cfRule type="expression" dxfId="200" priority="25">
      <formula>N43="DFØ følger opp"</formula>
    </cfRule>
    <cfRule type="expression" dxfId="199" priority="26">
      <formula>N43="Kunde følger opp"</formula>
    </cfRule>
  </conditionalFormatting>
  <hyperlinks>
    <hyperlink ref="A2" location="Avstemmingsoversikt!A1" display="Til avviksoversikt" xr:uid="{C97208D4-223D-46EA-8BAB-382474736CC7}"/>
  </hyperlinks>
  <pageMargins left="0.7" right="0.7" top="0.75" bottom="0.75" header="0.3" footer="0.3"/>
  <pageSetup paperSize="9" scale="52" orientation="landscape" r:id="rId1"/>
  <ignoredErrors>
    <ignoredError sqref="C68:H68" formula="1"/>
    <ignoredError sqref="E34:F34 F84 H84 D49 E49:F49"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E35F01D6-C303-4AE0-8845-F528CE94AE6E}">
          <x14:formula1>
            <xm:f>Avstemmingskoder!$A$3:$A$5</xm:f>
          </x14:formula1>
          <xm:sqref>L28:L33 N43:N48 C76:H76 K85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BD879-4D33-4532-A87B-A69F24FA9830}">
  <dimension ref="A1:Q147"/>
  <sheetViews>
    <sheetView showGridLines="0" zoomScaleNormal="100" workbookViewId="0"/>
  </sheetViews>
  <sheetFormatPr baseColWidth="10" defaultColWidth="11.42578125" defaultRowHeight="15" x14ac:dyDescent="0.25"/>
  <cols>
    <col min="1" max="1" width="20" style="3" customWidth="1"/>
    <col min="2" max="2" width="25.7109375" style="3" customWidth="1"/>
    <col min="3" max="5" width="17.5703125" style="3" customWidth="1"/>
    <col min="6" max="6" width="19.140625" style="3" customWidth="1"/>
    <col min="7" max="7" width="17.42578125" style="3" customWidth="1"/>
    <col min="8" max="8" width="18" style="3" customWidth="1"/>
    <col min="9" max="9" width="18.42578125" style="3" customWidth="1"/>
    <col min="10" max="10" width="16" style="3" customWidth="1"/>
    <col min="11" max="11" width="13.140625" style="3" customWidth="1"/>
    <col min="12" max="12" width="20.85546875" style="3" bestFit="1" customWidth="1"/>
    <col min="13" max="13" width="16" style="3" customWidth="1"/>
    <col min="14" max="14" width="16.140625" style="3" customWidth="1"/>
    <col min="15" max="15" width="16.42578125" style="3" customWidth="1"/>
    <col min="16" max="16" width="13.42578125" style="3" customWidth="1"/>
    <col min="17" max="17" width="11.42578125" style="3" customWidth="1"/>
    <col min="18" max="18" width="15" style="3" customWidth="1"/>
    <col min="19" max="19" width="14" style="3" customWidth="1"/>
    <col min="20" max="16384" width="11.42578125" style="3"/>
  </cols>
  <sheetData>
    <row r="1" spans="1:15" ht="19.5" thickBot="1" x14ac:dyDescent="0.35">
      <c r="A1" s="8" t="s">
        <v>1568</v>
      </c>
      <c r="B1" s="8"/>
      <c r="C1" s="8"/>
      <c r="D1" s="10"/>
      <c r="E1" s="10"/>
      <c r="F1" s="10"/>
      <c r="G1" s="10"/>
      <c r="H1" s="10"/>
      <c r="I1" s="10"/>
      <c r="J1" s="10"/>
      <c r="K1" s="10"/>
      <c r="L1" s="10"/>
      <c r="M1" s="10"/>
      <c r="N1" s="9"/>
      <c r="O1" s="9"/>
    </row>
    <row r="2" spans="1:15" ht="18.75" x14ac:dyDescent="0.3">
      <c r="A2" s="973" t="s">
        <v>1244</v>
      </c>
      <c r="B2" s="2898" t="s">
        <v>547</v>
      </c>
      <c r="C2" s="2899"/>
      <c r="D2" s="2899"/>
      <c r="E2" s="2899"/>
      <c r="F2" s="2899"/>
      <c r="G2" s="2899"/>
      <c r="H2" s="2899"/>
      <c r="I2" s="2899"/>
      <c r="J2" s="2899"/>
      <c r="K2" s="2899"/>
      <c r="L2" s="2900"/>
    </row>
    <row r="3" spans="1:15" ht="15.75" thickBot="1" x14ac:dyDescent="0.3">
      <c r="A3" s="996" t="s">
        <v>1245</v>
      </c>
      <c r="B3" s="2901" t="s">
        <v>1569</v>
      </c>
      <c r="C3" s="2752"/>
      <c r="D3" s="2752"/>
      <c r="E3" s="2752"/>
      <c r="F3" s="2752"/>
      <c r="G3" s="2752"/>
      <c r="H3" s="2752"/>
      <c r="I3" s="2752"/>
      <c r="J3" s="2752"/>
      <c r="K3" s="2752"/>
      <c r="L3" s="2753"/>
    </row>
    <row r="4" spans="1:15" s="53" customFormat="1" x14ac:dyDescent="0.25">
      <c r="A4" s="986" t="s">
        <v>1247</v>
      </c>
      <c r="B4" s="2754" t="str">
        <f>Avstemmingsoversikt!A5</f>
        <v>XX - MAL - XXX/XXXX</v>
      </c>
      <c r="C4" s="2755"/>
      <c r="D4" s="2755"/>
      <c r="E4" s="2755"/>
      <c r="F4" s="2755"/>
      <c r="G4" s="2755"/>
      <c r="H4" s="2755"/>
      <c r="I4" s="2755"/>
      <c r="J4" s="2755"/>
      <c r="K4" s="998" t="s">
        <v>481</v>
      </c>
      <c r="L4" s="1007">
        <f>IF(Avstemmingsoversikt!P3= " "," ",Avstemmingsoversikt!P3)</f>
        <v>2024</v>
      </c>
    </row>
    <row r="5" spans="1:15" customFormat="1" ht="15.75" thickBot="1" x14ac:dyDescent="0.3">
      <c r="A5" s="987" t="s">
        <v>1248</v>
      </c>
      <c r="B5" s="2756"/>
      <c r="C5" s="2757"/>
      <c r="D5" s="2757"/>
      <c r="E5" s="2757"/>
      <c r="F5" s="2757"/>
      <c r="G5" s="2757"/>
      <c r="H5" s="2757"/>
      <c r="I5" s="1000" t="s">
        <v>1249</v>
      </c>
      <c r="J5" s="972"/>
      <c r="K5" s="1000" t="s">
        <v>1250</v>
      </c>
      <c r="L5" s="1001" t="str">
        <f>IF(Avstemmingsoversikt!P5= " "," ",Avstemmingsoversikt!P4)</f>
        <v>xx/2024</v>
      </c>
    </row>
    <row r="6" spans="1:15" customFormat="1" x14ac:dyDescent="0.25"/>
    <row r="7" spans="1:15" customFormat="1" x14ac:dyDescent="0.25">
      <c r="A7" s="2659" t="s">
        <v>1570</v>
      </c>
      <c r="B7" s="2659"/>
      <c r="C7" s="2659"/>
      <c r="D7" s="2659"/>
      <c r="E7" s="2659"/>
      <c r="F7" s="2659"/>
      <c r="G7" s="2659"/>
      <c r="H7" s="2659"/>
      <c r="I7" s="2659"/>
      <c r="J7" s="2659"/>
      <c r="K7" s="2659"/>
      <c r="L7" s="2659"/>
    </row>
    <row r="8" spans="1:15" customFormat="1" x14ac:dyDescent="0.25"/>
    <row r="9" spans="1:15" customFormat="1" ht="15.75" thickBot="1" x14ac:dyDescent="0.3"/>
    <row r="10" spans="1:15" customFormat="1" ht="19.5" thickBot="1" x14ac:dyDescent="0.3">
      <c r="A10" s="3143" t="s">
        <v>1252</v>
      </c>
      <c r="B10" s="3144"/>
      <c r="C10" s="3144"/>
      <c r="D10" s="3144"/>
      <c r="E10" s="3144"/>
      <c r="F10" s="3144"/>
      <c r="G10" s="3145"/>
      <c r="H10" s="3"/>
      <c r="I10" s="3143" t="s">
        <v>1253</v>
      </c>
      <c r="J10" s="3144"/>
      <c r="K10" s="3144"/>
      <c r="L10" s="3145"/>
      <c r="M10" s="3"/>
    </row>
    <row r="11" spans="1:15" customFormat="1" x14ac:dyDescent="0.25">
      <c r="A11" s="2743"/>
      <c r="B11" s="2670"/>
      <c r="C11" s="2670"/>
      <c r="D11" s="2670"/>
      <c r="E11" s="2670"/>
      <c r="F11" s="2670"/>
      <c r="G11" s="2744"/>
      <c r="H11" s="3"/>
      <c r="I11" s="3149"/>
      <c r="J11" s="3150"/>
      <c r="K11" s="3150"/>
      <c r="L11" s="3151"/>
      <c r="M11" s="3"/>
    </row>
    <row r="12" spans="1:15" customFormat="1" x14ac:dyDescent="0.25">
      <c r="A12" s="2743"/>
      <c r="B12" s="2670"/>
      <c r="C12" s="2670"/>
      <c r="D12" s="2670"/>
      <c r="E12" s="2670"/>
      <c r="F12" s="2670"/>
      <c r="G12" s="2744"/>
      <c r="H12" s="3"/>
      <c r="I12" s="2890"/>
      <c r="J12" s="2686"/>
      <c r="K12" s="2686"/>
      <c r="L12" s="2891"/>
      <c r="M12" s="3"/>
    </row>
    <row r="13" spans="1:15" customFormat="1" x14ac:dyDescent="0.25">
      <c r="A13" s="2743"/>
      <c r="B13" s="2670"/>
      <c r="C13" s="2670"/>
      <c r="D13" s="2670"/>
      <c r="E13" s="2670"/>
      <c r="F13" s="2670"/>
      <c r="G13" s="2744"/>
      <c r="H13" s="3"/>
      <c r="I13" s="2890"/>
      <c r="J13" s="2686"/>
      <c r="K13" s="2686"/>
      <c r="L13" s="2891"/>
      <c r="M13" s="3"/>
    </row>
    <row r="14" spans="1:15" customFormat="1" x14ac:dyDescent="0.25">
      <c r="A14" s="2743"/>
      <c r="B14" s="2670"/>
      <c r="C14" s="2670"/>
      <c r="D14" s="2670"/>
      <c r="E14" s="2670"/>
      <c r="F14" s="2670"/>
      <c r="G14" s="2744"/>
      <c r="H14" s="3"/>
      <c r="I14" s="2890"/>
      <c r="J14" s="2686"/>
      <c r="K14" s="2686"/>
      <c r="L14" s="2891"/>
      <c r="M14" s="3"/>
    </row>
    <row r="15" spans="1:15" customFormat="1" ht="15.75" thickBot="1" x14ac:dyDescent="0.3">
      <c r="A15" s="2745"/>
      <c r="B15" s="2746"/>
      <c r="C15" s="2746"/>
      <c r="D15" s="2746"/>
      <c r="E15" s="2746"/>
      <c r="F15" s="2746"/>
      <c r="G15" s="2747"/>
      <c r="H15" s="3"/>
      <c r="I15" s="2892"/>
      <c r="J15" s="2893"/>
      <c r="K15" s="2893"/>
      <c r="L15" s="2894"/>
    </row>
    <row r="16" spans="1:15" customFormat="1" x14ac:dyDescent="0.25">
      <c r="A16" s="3"/>
      <c r="B16" s="3"/>
    </row>
    <row r="17" spans="1:12" customFormat="1" x14ac:dyDescent="0.25">
      <c r="A17" s="2" t="s">
        <v>1342</v>
      </c>
      <c r="B17" s="3"/>
      <c r="F17" s="2" t="s">
        <v>1255</v>
      </c>
    </row>
    <row r="18" spans="1:12" customFormat="1" x14ac:dyDescent="0.25">
      <c r="A18" s="62" t="s">
        <v>1499</v>
      </c>
      <c r="B18" s="3"/>
      <c r="F18" t="s">
        <v>1500</v>
      </c>
    </row>
    <row r="19" spans="1:12" customFormat="1" x14ac:dyDescent="0.25">
      <c r="A19" s="62" t="s">
        <v>1501</v>
      </c>
      <c r="B19" s="62"/>
    </row>
    <row r="20" spans="1:12" customFormat="1" x14ac:dyDescent="0.25">
      <c r="B20" s="62"/>
    </row>
    <row r="21" spans="1:12" customFormat="1" x14ac:dyDescent="0.25"/>
    <row r="22" spans="1:12" customFormat="1" ht="19.5" thickBot="1" x14ac:dyDescent="0.35">
      <c r="A22" s="3249" t="s">
        <v>1502</v>
      </c>
      <c r="B22" s="3249"/>
      <c r="C22" s="3249"/>
      <c r="D22" s="3249"/>
      <c r="E22" s="3249"/>
      <c r="F22" s="3249"/>
      <c r="G22" s="3249"/>
      <c r="H22" s="3249"/>
      <c r="I22" s="3249"/>
      <c r="J22" s="3249"/>
      <c r="K22" s="3249"/>
      <c r="L22" s="3249"/>
    </row>
    <row r="23" spans="1:12" s="51" customFormat="1" x14ac:dyDescent="0.25">
      <c r="A23" s="697"/>
      <c r="B23" s="3181" t="s">
        <v>3</v>
      </c>
      <c r="C23" s="3181"/>
      <c r="D23" s="3181" t="s">
        <v>1282</v>
      </c>
      <c r="E23" s="3181"/>
      <c r="F23" s="3181"/>
      <c r="G23" s="3181" t="s">
        <v>1503</v>
      </c>
      <c r="H23" s="3181"/>
      <c r="I23" s="3161"/>
      <c r="J23" s="3234" t="s">
        <v>478</v>
      </c>
      <c r="K23" s="3210" t="s">
        <v>1268</v>
      </c>
      <c r="L23" s="3266" t="s">
        <v>1454</v>
      </c>
    </row>
    <row r="24" spans="1:12" s="51" customFormat="1" x14ac:dyDescent="0.25">
      <c r="A24" s="1612" t="s">
        <v>1455</v>
      </c>
      <c r="B24" s="1671" t="s">
        <v>1456</v>
      </c>
      <c r="C24" s="1671" t="s">
        <v>1457</v>
      </c>
      <c r="D24" s="1585" t="s">
        <v>1504</v>
      </c>
      <c r="E24" s="1585" t="s">
        <v>1459</v>
      </c>
      <c r="F24" s="1585" t="s">
        <v>1460</v>
      </c>
      <c r="G24" s="1585" t="s">
        <v>1505</v>
      </c>
      <c r="H24" s="1585" t="s">
        <v>1506</v>
      </c>
      <c r="I24" s="1637" t="s">
        <v>1507</v>
      </c>
      <c r="J24" s="3236"/>
      <c r="K24" s="3211"/>
      <c r="L24" s="3267"/>
    </row>
    <row r="25" spans="1:12" s="51" customFormat="1" ht="45" x14ac:dyDescent="0.25">
      <c r="A25" s="1612" t="s">
        <v>434</v>
      </c>
      <c r="B25" s="1619" t="s">
        <v>1508</v>
      </c>
      <c r="C25" s="1619" t="s">
        <v>1509</v>
      </c>
      <c r="D25" s="1585" t="s">
        <v>1510</v>
      </c>
      <c r="E25" s="1585" t="s">
        <v>1511</v>
      </c>
      <c r="F25" s="1585" t="s">
        <v>1512</v>
      </c>
      <c r="G25" s="3213" t="s">
        <v>1513</v>
      </c>
      <c r="H25" s="3213" t="s">
        <v>1514</v>
      </c>
      <c r="I25" s="3217" t="s">
        <v>1515</v>
      </c>
      <c r="J25" s="3236"/>
      <c r="K25" s="3211"/>
      <c r="L25" s="3267"/>
    </row>
    <row r="26" spans="1:12" s="51" customFormat="1" x14ac:dyDescent="0.25">
      <c r="A26" s="1625" t="s">
        <v>1259</v>
      </c>
      <c r="B26" s="1672"/>
      <c r="C26" s="1672"/>
      <c r="D26" s="1673">
        <v>5420</v>
      </c>
      <c r="E26" s="1614">
        <v>2961</v>
      </c>
      <c r="F26" s="1674">
        <v>2630</v>
      </c>
      <c r="G26" s="3203"/>
      <c r="H26" s="3203"/>
      <c r="I26" s="3218"/>
      <c r="J26" s="3236"/>
      <c r="K26" s="3211"/>
      <c r="L26" s="3267"/>
    </row>
    <row r="27" spans="1:12" s="51" customFormat="1" x14ac:dyDescent="0.25">
      <c r="A27" s="1625" t="s">
        <v>438</v>
      </c>
      <c r="B27" s="1672"/>
      <c r="C27" s="1672"/>
      <c r="D27" s="1675"/>
      <c r="E27" s="1676"/>
      <c r="F27" s="1677"/>
      <c r="G27" s="3204"/>
      <c r="H27" s="3204"/>
      <c r="I27" s="3219"/>
      <c r="J27" s="3236"/>
      <c r="K27" s="3212"/>
      <c r="L27" s="3230"/>
    </row>
    <row r="28" spans="1:12" s="51" customFormat="1" x14ac:dyDescent="0.25">
      <c r="A28" s="1601" t="s">
        <v>1516</v>
      </c>
      <c r="B28" s="1676"/>
      <c r="C28" s="1676"/>
      <c r="D28" s="1676"/>
      <c r="E28" s="1676"/>
      <c r="F28" s="1676"/>
      <c r="G28" s="1385">
        <f>+D28+E28</f>
        <v>0</v>
      </c>
      <c r="H28" s="1627">
        <f>+B28+E28</f>
        <v>0</v>
      </c>
      <c r="I28" s="1629">
        <f>+C28-F28</f>
        <v>0</v>
      </c>
      <c r="J28" s="1678"/>
      <c r="K28" s="1539"/>
      <c r="L28" s="1631"/>
    </row>
    <row r="29" spans="1:12" s="51" customFormat="1" x14ac:dyDescent="0.25">
      <c r="A29" s="1601" t="s">
        <v>1517</v>
      </c>
      <c r="B29" s="1676"/>
      <c r="C29" s="1676"/>
      <c r="D29" s="1676"/>
      <c r="E29" s="1676"/>
      <c r="F29" s="1676"/>
      <c r="G29" s="1627">
        <f t="shared" ref="G29:G33" si="0">+D29+E29</f>
        <v>0</v>
      </c>
      <c r="H29" s="1627">
        <f t="shared" ref="H29:H33" si="1">+B29+E29</f>
        <v>0</v>
      </c>
      <c r="I29" s="1629">
        <f t="shared" ref="I29:I33" si="2">+C29-F29</f>
        <v>0</v>
      </c>
      <c r="J29" s="1678"/>
      <c r="K29" s="1539"/>
      <c r="L29" s="1631"/>
    </row>
    <row r="30" spans="1:12" s="51" customFormat="1" x14ac:dyDescent="0.25">
      <c r="A30" s="1601" t="s">
        <v>1518</v>
      </c>
      <c r="B30" s="1676"/>
      <c r="C30" s="1676"/>
      <c r="D30" s="1676"/>
      <c r="E30" s="1676"/>
      <c r="F30" s="1676"/>
      <c r="G30" s="1627">
        <f t="shared" si="0"/>
        <v>0</v>
      </c>
      <c r="H30" s="1627">
        <f t="shared" si="1"/>
        <v>0</v>
      </c>
      <c r="I30" s="1629">
        <f t="shared" si="2"/>
        <v>0</v>
      </c>
      <c r="J30" s="1678"/>
      <c r="K30" s="1539"/>
      <c r="L30" s="1631"/>
    </row>
    <row r="31" spans="1:12" s="51" customFormat="1" x14ac:dyDescent="0.25">
      <c r="A31" s="1601" t="s">
        <v>1519</v>
      </c>
      <c r="B31" s="1676"/>
      <c r="C31" s="1676"/>
      <c r="D31" s="1676"/>
      <c r="E31" s="1676"/>
      <c r="F31" s="1676"/>
      <c r="G31" s="1627">
        <f t="shared" si="0"/>
        <v>0</v>
      </c>
      <c r="H31" s="1627">
        <f t="shared" si="1"/>
        <v>0</v>
      </c>
      <c r="I31" s="1629">
        <f t="shared" si="2"/>
        <v>0</v>
      </c>
      <c r="J31" s="1678"/>
      <c r="K31" s="1539"/>
      <c r="L31" s="1631"/>
    </row>
    <row r="32" spans="1:12" s="51" customFormat="1" x14ac:dyDescent="0.25">
      <c r="A32" s="1601" t="s">
        <v>1520</v>
      </c>
      <c r="B32" s="1676"/>
      <c r="C32" s="1676"/>
      <c r="D32" s="1676"/>
      <c r="E32" s="1676"/>
      <c r="F32" s="1676"/>
      <c r="G32" s="1627">
        <f t="shared" si="0"/>
        <v>0</v>
      </c>
      <c r="H32" s="1627">
        <f t="shared" si="1"/>
        <v>0</v>
      </c>
      <c r="I32" s="1629">
        <f t="shared" si="2"/>
        <v>0</v>
      </c>
      <c r="J32" s="1678"/>
      <c r="K32" s="1539"/>
      <c r="L32" s="1631"/>
    </row>
    <row r="33" spans="1:16" s="51" customFormat="1" x14ac:dyDescent="0.25">
      <c r="A33" s="1601" t="s">
        <v>1521</v>
      </c>
      <c r="B33" s="1676"/>
      <c r="C33" s="1676"/>
      <c r="D33" s="1676"/>
      <c r="E33" s="1676"/>
      <c r="F33" s="1676"/>
      <c r="G33" s="1627">
        <f t="shared" si="0"/>
        <v>0</v>
      </c>
      <c r="H33" s="1627">
        <f t="shared" si="1"/>
        <v>0</v>
      </c>
      <c r="I33" s="1629">
        <f t="shared" si="2"/>
        <v>0</v>
      </c>
      <c r="J33" s="1678"/>
      <c r="K33" s="1539"/>
      <c r="L33" s="1631"/>
    </row>
    <row r="34" spans="1:16" s="51" customFormat="1" ht="15.75" thickBot="1" x14ac:dyDescent="0.3">
      <c r="A34" s="499" t="s">
        <v>1522</v>
      </c>
      <c r="B34" s="509">
        <f>SUM(B28:B33)</f>
        <v>0</v>
      </c>
      <c r="C34" s="500">
        <f t="shared" ref="C34:I34" si="3">SUM(C28:C33)</f>
        <v>0</v>
      </c>
      <c r="D34" s="500">
        <f t="shared" si="3"/>
        <v>0</v>
      </c>
      <c r="E34" s="500">
        <f>SUM(E27:E33)</f>
        <v>0</v>
      </c>
      <c r="F34" s="500">
        <f>SUM(F27:F33)</f>
        <v>0</v>
      </c>
      <c r="G34" s="501">
        <f t="shared" si="3"/>
        <v>0</v>
      </c>
      <c r="H34" s="501">
        <f t="shared" si="3"/>
        <v>0</v>
      </c>
      <c r="I34" s="502">
        <f t="shared" si="3"/>
        <v>0</v>
      </c>
      <c r="J34" s="503"/>
      <c r="K34" s="503"/>
      <c r="L34" s="504"/>
    </row>
    <row r="35" spans="1:16" s="12" customFormat="1" ht="15" customHeight="1" x14ac:dyDescent="0.25">
      <c r="A35" s="505"/>
      <c r="B35" s="133"/>
      <c r="C35" s="133"/>
      <c r="D35" s="133"/>
      <c r="E35" s="86"/>
      <c r="F35" s="86"/>
    </row>
    <row r="36" spans="1:16" s="12" customFormat="1" ht="15" customHeight="1" x14ac:dyDescent="0.25">
      <c r="A36" s="505"/>
      <c r="B36" s="133"/>
      <c r="C36" s="133"/>
      <c r="D36" s="133"/>
      <c r="E36" s="86"/>
      <c r="F36" s="86"/>
    </row>
    <row r="37" spans="1:16" s="12" customFormat="1" ht="19.5" thickBot="1" x14ac:dyDescent="0.35">
      <c r="A37" s="3249" t="s">
        <v>1523</v>
      </c>
      <c r="B37" s="3249"/>
      <c r="C37" s="3249"/>
      <c r="D37" s="3249"/>
      <c r="E37" s="3249"/>
      <c r="F37" s="3249"/>
      <c r="G37" s="3249"/>
      <c r="H37" s="3249"/>
      <c r="I37" s="3249"/>
      <c r="J37" s="3249"/>
      <c r="K37" s="3249"/>
      <c r="L37" s="3249"/>
      <c r="M37" s="133"/>
      <c r="N37" s="86"/>
      <c r="O37" s="88"/>
      <c r="P37" s="87"/>
    </row>
    <row r="38" spans="1:16" s="12" customFormat="1" x14ac:dyDescent="0.25">
      <c r="A38" s="701"/>
      <c r="B38" s="3260" t="s">
        <v>1524</v>
      </c>
      <c r="C38" s="3221"/>
      <c r="D38" s="1092"/>
      <c r="E38" s="3260" t="s">
        <v>1282</v>
      </c>
      <c r="F38" s="3205"/>
      <c r="G38" s="3206"/>
      <c r="H38" s="3181" t="s">
        <v>1525</v>
      </c>
      <c r="I38" s="3161"/>
      <c r="J38" s="3234" t="s">
        <v>478</v>
      </c>
      <c r="K38" s="3227" t="s">
        <v>1268</v>
      </c>
      <c r="L38" s="3229" t="s">
        <v>1454</v>
      </c>
      <c r="M38" s="492"/>
    </row>
    <row r="39" spans="1:16" s="12" customFormat="1" ht="30" x14ac:dyDescent="0.25">
      <c r="A39" s="1679" t="s">
        <v>1455</v>
      </c>
      <c r="B39" s="1614" t="s">
        <v>1456</v>
      </c>
      <c r="C39" s="1621" t="s">
        <v>1457</v>
      </c>
      <c r="D39" s="1621" t="s">
        <v>1504</v>
      </c>
      <c r="E39" s="1632" t="s">
        <v>1459</v>
      </c>
      <c r="F39" s="1585" t="s">
        <v>1460</v>
      </c>
      <c r="G39" s="1585" t="s">
        <v>1461</v>
      </c>
      <c r="H39" s="1373" t="s">
        <v>1571</v>
      </c>
      <c r="I39" s="1386" t="s">
        <v>1572</v>
      </c>
      <c r="J39" s="3235"/>
      <c r="K39" s="3212"/>
      <c r="L39" s="3230"/>
      <c r="M39" s="492"/>
    </row>
    <row r="40" spans="1:16" s="12" customFormat="1" ht="15" customHeight="1" x14ac:dyDescent="0.25">
      <c r="A40" s="1612" t="s">
        <v>434</v>
      </c>
      <c r="B40" s="3203" t="s">
        <v>1530</v>
      </c>
      <c r="C40" s="3213" t="s">
        <v>1531</v>
      </c>
      <c r="D40" s="1585" t="s">
        <v>1532</v>
      </c>
      <c r="E40" s="3261" t="s">
        <v>1524</v>
      </c>
      <c r="F40" s="3262"/>
      <c r="G40" s="3263"/>
      <c r="H40" s="3059" t="s">
        <v>1573</v>
      </c>
      <c r="I40" s="3268" t="s">
        <v>1534</v>
      </c>
      <c r="J40" s="3236"/>
      <c r="K40" s="3228"/>
      <c r="L40" s="3231"/>
      <c r="M40" s="492"/>
    </row>
    <row r="41" spans="1:16" s="12" customFormat="1" ht="30" x14ac:dyDescent="0.25">
      <c r="A41" s="1679" t="s">
        <v>1259</v>
      </c>
      <c r="B41" s="3204"/>
      <c r="C41" s="3204"/>
      <c r="D41" s="1632">
        <v>2400</v>
      </c>
      <c r="E41" s="1585">
        <v>2961</v>
      </c>
      <c r="F41" s="1585">
        <v>2630</v>
      </c>
      <c r="G41" s="1585" t="s">
        <v>1536</v>
      </c>
      <c r="H41" s="3059"/>
      <c r="I41" s="3268"/>
      <c r="J41" s="3236"/>
      <c r="K41" s="3228"/>
      <c r="L41" s="3231"/>
      <c r="M41" s="492"/>
    </row>
    <row r="42" spans="1:16" s="12" customFormat="1" ht="15.75" thickBot="1" x14ac:dyDescent="0.3">
      <c r="A42" s="902" t="s">
        <v>1537</v>
      </c>
      <c r="B42" s="964"/>
      <c r="C42" s="965"/>
      <c r="D42" s="2544"/>
      <c r="E42" s="2545"/>
      <c r="F42" s="2545"/>
      <c r="G42" s="2545"/>
      <c r="H42" s="925"/>
      <c r="I42" s="926"/>
      <c r="J42" s="962"/>
      <c r="K42" s="927"/>
      <c r="L42" s="963"/>
      <c r="M42" s="492"/>
    </row>
    <row r="43" spans="1:16" s="12" customFormat="1" x14ac:dyDescent="0.25">
      <c r="A43" s="1601" t="s">
        <v>1516</v>
      </c>
      <c r="B43" s="1387"/>
      <c r="C43" s="1387"/>
      <c r="D43" s="1388"/>
      <c r="E43" s="1388"/>
      <c r="F43" s="1388"/>
      <c r="G43" s="1388"/>
      <c r="H43" s="1378">
        <f t="shared" ref="H43:H48" si="4">+E28+E43</f>
        <v>0</v>
      </c>
      <c r="I43" s="1379">
        <f t="shared" ref="I43:I48" si="5">F28+F43</f>
        <v>0</v>
      </c>
      <c r="J43" s="1680"/>
      <c r="K43" s="1389"/>
      <c r="L43" s="1390"/>
      <c r="M43" s="492"/>
    </row>
    <row r="44" spans="1:16" s="12" customFormat="1" x14ac:dyDescent="0.25">
      <c r="A44" s="1601" t="s">
        <v>1517</v>
      </c>
      <c r="B44" s="1681"/>
      <c r="C44" s="1681"/>
      <c r="D44" s="1676"/>
      <c r="E44" s="1676"/>
      <c r="F44" s="1676"/>
      <c r="G44" s="1676"/>
      <c r="H44" s="1604">
        <f t="shared" si="4"/>
        <v>0</v>
      </c>
      <c r="I44" s="1642">
        <f t="shared" si="5"/>
        <v>0</v>
      </c>
      <c r="J44" s="1678"/>
      <c r="K44" s="1539"/>
      <c r="L44" s="1631"/>
      <c r="M44" s="492"/>
    </row>
    <row r="45" spans="1:16" s="12" customFormat="1" x14ac:dyDescent="0.25">
      <c r="A45" s="1601" t="s">
        <v>1518</v>
      </c>
      <c r="B45" s="1681"/>
      <c r="C45" s="1681"/>
      <c r="D45" s="1676"/>
      <c r="E45" s="1676"/>
      <c r="F45" s="1676"/>
      <c r="G45" s="1676"/>
      <c r="H45" s="1604">
        <f t="shared" si="4"/>
        <v>0</v>
      </c>
      <c r="I45" s="1642">
        <f t="shared" si="5"/>
        <v>0</v>
      </c>
      <c r="J45" s="1678"/>
      <c r="K45" s="1539"/>
      <c r="L45" s="1631"/>
      <c r="M45" s="492"/>
    </row>
    <row r="46" spans="1:16" s="12" customFormat="1" x14ac:dyDescent="0.25">
      <c r="A46" s="1601" t="s">
        <v>1519</v>
      </c>
      <c r="B46" s="1681"/>
      <c r="C46" s="1681"/>
      <c r="D46" s="1676"/>
      <c r="E46" s="1676"/>
      <c r="F46" s="1676"/>
      <c r="G46" s="1676"/>
      <c r="H46" s="1604">
        <f t="shared" si="4"/>
        <v>0</v>
      </c>
      <c r="I46" s="1642">
        <f t="shared" si="5"/>
        <v>0</v>
      </c>
      <c r="J46" s="1678"/>
      <c r="K46" s="1539"/>
      <c r="L46" s="1631"/>
      <c r="M46" s="492"/>
    </row>
    <row r="47" spans="1:16" s="12" customFormat="1" x14ac:dyDescent="0.25">
      <c r="A47" s="1601" t="s">
        <v>1520</v>
      </c>
      <c r="B47" s="1681"/>
      <c r="C47" s="1681"/>
      <c r="D47" s="1676"/>
      <c r="E47" s="1676"/>
      <c r="F47" s="1676"/>
      <c r="G47" s="1676"/>
      <c r="H47" s="1604">
        <f t="shared" si="4"/>
        <v>0</v>
      </c>
      <c r="I47" s="1642">
        <f t="shared" si="5"/>
        <v>0</v>
      </c>
      <c r="J47" s="1678"/>
      <c r="K47" s="1539"/>
      <c r="L47" s="1631"/>
      <c r="M47" s="492"/>
    </row>
    <row r="48" spans="1:16" s="12" customFormat="1" x14ac:dyDescent="0.25">
      <c r="A48" s="1601" t="s">
        <v>1521</v>
      </c>
      <c r="B48" s="1681"/>
      <c r="C48" s="1681"/>
      <c r="D48" s="1676"/>
      <c r="E48" s="1676"/>
      <c r="F48" s="1676"/>
      <c r="G48" s="1676"/>
      <c r="H48" s="1604">
        <f t="shared" si="4"/>
        <v>0</v>
      </c>
      <c r="I48" s="1642">
        <f t="shared" si="5"/>
        <v>0</v>
      </c>
      <c r="J48" s="1678"/>
      <c r="K48" s="1539"/>
      <c r="L48" s="1631"/>
      <c r="M48" s="492"/>
    </row>
    <row r="49" spans="1:17" s="12" customFormat="1" ht="15.75" thickBot="1" x14ac:dyDescent="0.3">
      <c r="A49" s="499" t="s">
        <v>1522</v>
      </c>
      <c r="B49" s="1058"/>
      <c r="C49" s="1058"/>
      <c r="D49" s="500">
        <f t="shared" ref="D49:I49" si="6">SUM(D43:D48)</f>
        <v>0</v>
      </c>
      <c r="E49" s="500">
        <f t="shared" si="6"/>
        <v>0</v>
      </c>
      <c r="F49" s="500">
        <f t="shared" si="6"/>
        <v>0</v>
      </c>
      <c r="G49" s="500">
        <f t="shared" si="6"/>
        <v>0</v>
      </c>
      <c r="H49" s="547">
        <f t="shared" si="6"/>
        <v>0</v>
      </c>
      <c r="I49" s="1059">
        <f t="shared" si="6"/>
        <v>0</v>
      </c>
      <c r="J49" s="1060"/>
      <c r="K49" s="503"/>
      <c r="L49" s="504"/>
      <c r="M49" s="492"/>
    </row>
    <row r="50" spans="1:17" s="12" customFormat="1" ht="30" x14ac:dyDescent="0.25">
      <c r="A50" s="3265" t="s">
        <v>1538</v>
      </c>
      <c r="B50" s="3265"/>
      <c r="D50" s="895" t="s">
        <v>1539</v>
      </c>
      <c r="E50" s="895"/>
      <c r="F50" s="133"/>
      <c r="G50" s="88"/>
      <c r="H50" s="87"/>
      <c r="M50" s="492"/>
      <c r="N50" s="134"/>
      <c r="P50" s="88"/>
      <c r="Q50" s="87"/>
    </row>
    <row r="51" spans="1:17" s="12" customFormat="1" x14ac:dyDescent="0.25">
      <c r="A51" s="368"/>
      <c r="C51" s="527"/>
      <c r="D51" s="133"/>
      <c r="E51" s="133"/>
      <c r="F51" s="88"/>
      <c r="G51" s="87"/>
      <c r="L51" s="492"/>
      <c r="M51" s="134"/>
      <c r="O51" s="88"/>
      <c r="P51" s="87"/>
    </row>
    <row r="52" spans="1:17" s="12" customFormat="1" x14ac:dyDescent="0.25">
      <c r="A52" s="368"/>
      <c r="C52" s="527"/>
      <c r="D52" s="133"/>
      <c r="E52" s="133"/>
      <c r="F52" s="88"/>
      <c r="G52" s="87"/>
      <c r="L52" s="492"/>
      <c r="M52" s="134"/>
      <c r="O52" s="88"/>
      <c r="P52" s="87"/>
    </row>
    <row r="53" spans="1:17" s="12" customFormat="1" ht="18.75" x14ac:dyDescent="0.3">
      <c r="A53" s="8" t="s">
        <v>1540</v>
      </c>
      <c r="C53" s="492"/>
      <c r="D53" s="133"/>
      <c r="E53" s="133"/>
      <c r="F53" s="88"/>
      <c r="G53" s="87"/>
      <c r="L53" s="492"/>
      <c r="M53" s="134"/>
      <c r="O53" s="88"/>
      <c r="P53" s="87"/>
    </row>
    <row r="54" spans="1:17" s="12" customFormat="1" x14ac:dyDescent="0.25">
      <c r="A54" s="3" t="s">
        <v>1574</v>
      </c>
      <c r="C54" s="492"/>
      <c r="D54" s="133"/>
      <c r="E54" s="133"/>
      <c r="F54" s="88"/>
      <c r="G54" s="87"/>
      <c r="L54" s="492"/>
      <c r="M54" s="134"/>
      <c r="O54" s="88"/>
      <c r="P54" s="87"/>
    </row>
    <row r="55" spans="1:17" s="12" customFormat="1" x14ac:dyDescent="0.25">
      <c r="A55" s="3" t="s">
        <v>1575</v>
      </c>
      <c r="C55" s="492"/>
      <c r="D55" s="133"/>
      <c r="E55" s="133"/>
      <c r="F55" s="88"/>
      <c r="G55" s="87"/>
      <c r="L55" s="492"/>
      <c r="M55" s="134"/>
      <c r="O55" s="88"/>
      <c r="P55" s="87"/>
    </row>
    <row r="56" spans="1:17" s="12" customFormat="1" x14ac:dyDescent="0.25">
      <c r="A56" s="51" t="s">
        <v>1576</v>
      </c>
      <c r="C56" s="492"/>
      <c r="D56" s="133"/>
      <c r="E56" s="133"/>
      <c r="F56" s="88"/>
      <c r="G56" s="87"/>
      <c r="L56" s="492"/>
      <c r="M56" s="134"/>
      <c r="O56" s="88"/>
      <c r="P56" s="87"/>
    </row>
    <row r="57" spans="1:17" s="12" customFormat="1" x14ac:dyDescent="0.25">
      <c r="A57" s="51"/>
      <c r="C57" s="492"/>
      <c r="D57" s="133"/>
      <c r="E57" s="133"/>
      <c r="F57" s="88"/>
      <c r="G57" s="87"/>
      <c r="L57" s="492"/>
      <c r="M57" s="134"/>
      <c r="O57" s="88"/>
      <c r="P57" s="87"/>
    </row>
    <row r="58" spans="1:17" s="12" customFormat="1" x14ac:dyDescent="0.25">
      <c r="A58" s="51" t="s">
        <v>1577</v>
      </c>
      <c r="C58" s="492"/>
      <c r="D58" s="133"/>
      <c r="E58" s="133"/>
      <c r="F58" s="88"/>
      <c r="G58" s="87"/>
      <c r="L58" s="492"/>
      <c r="M58" s="134"/>
      <c r="O58" s="88"/>
      <c r="P58" s="87"/>
    </row>
    <row r="59" spans="1:17" s="12" customFormat="1" x14ac:dyDescent="0.25">
      <c r="A59" s="3" t="s">
        <v>1578</v>
      </c>
      <c r="C59" s="492"/>
      <c r="D59" s="133"/>
      <c r="E59" s="133"/>
      <c r="F59" s="88"/>
      <c r="G59" s="87"/>
      <c r="L59" s="492"/>
      <c r="M59" s="134"/>
      <c r="O59" s="88"/>
      <c r="P59" s="87"/>
    </row>
    <row r="60" spans="1:17" s="12" customFormat="1" ht="15.75" thickBot="1" x14ac:dyDescent="0.3">
      <c r="A60" s="368"/>
      <c r="C60" s="492"/>
      <c r="D60" s="133"/>
      <c r="E60" s="133"/>
      <c r="F60" s="88"/>
      <c r="G60" s="87"/>
      <c r="L60" s="492"/>
      <c r="M60" s="134"/>
      <c r="O60" s="88"/>
      <c r="P60" s="87"/>
    </row>
    <row r="61" spans="1:17" s="12" customFormat="1" ht="15.75" thickBot="1" x14ac:dyDescent="0.3">
      <c r="A61" s="528" t="s">
        <v>1543</v>
      </c>
      <c r="B61" s="529"/>
      <c r="C61" s="513"/>
      <c r="D61" s="133"/>
      <c r="E61" s="133"/>
      <c r="F61" s="88"/>
      <c r="G61" s="87"/>
      <c r="L61" s="492"/>
      <c r="M61" s="134"/>
      <c r="O61" s="88"/>
      <c r="P61" s="87"/>
    </row>
    <row r="62" spans="1:17" s="12" customFormat="1" x14ac:dyDescent="0.25">
      <c r="A62" s="368"/>
      <c r="C62" s="492"/>
      <c r="D62" s="133"/>
      <c r="E62" s="133"/>
      <c r="F62" s="88"/>
      <c r="G62" s="87"/>
      <c r="L62" s="492"/>
      <c r="M62" s="134"/>
      <c r="O62" s="88"/>
      <c r="P62" s="87"/>
    </row>
    <row r="63" spans="1:17" s="12" customFormat="1" ht="33.75" customHeight="1" x14ac:dyDescent="0.25">
      <c r="A63" s="3264" t="s">
        <v>1579</v>
      </c>
      <c r="B63" s="3264"/>
      <c r="C63" s="3264"/>
      <c r="D63" s="3264"/>
      <c r="E63" s="3264"/>
      <c r="F63" s="3264"/>
      <c r="G63" s="3264"/>
      <c r="H63" s="3264"/>
      <c r="I63" s="3264"/>
      <c r="J63" s="3264"/>
      <c r="K63" s="3264"/>
      <c r="L63" s="3264"/>
      <c r="M63" s="134"/>
      <c r="O63" s="88"/>
      <c r="P63" s="87"/>
    </row>
    <row r="64" spans="1:17" s="12" customFormat="1" x14ac:dyDescent="0.25">
      <c r="A64" s="530" t="s">
        <v>1580</v>
      </c>
      <c r="C64" s="492"/>
      <c r="D64" s="133"/>
      <c r="E64" s="133"/>
      <c r="F64" s="88"/>
      <c r="G64" s="87"/>
      <c r="L64" s="492"/>
      <c r="M64" s="134"/>
      <c r="O64" s="88"/>
      <c r="P64" s="87"/>
    </row>
    <row r="65" spans="1:16" s="12" customFormat="1" ht="15.75" thickBot="1" x14ac:dyDescent="0.3">
      <c r="A65" s="368"/>
      <c r="C65" s="492"/>
      <c r="D65" s="133"/>
      <c r="E65" s="133"/>
      <c r="F65" s="88"/>
      <c r="G65" s="87"/>
      <c r="L65" s="492"/>
      <c r="M65" s="134"/>
      <c r="O65" s="3"/>
      <c r="P65" s="87"/>
    </row>
    <row r="66" spans="1:16" x14ac:dyDescent="0.25">
      <c r="A66" s="638"/>
      <c r="B66" s="531"/>
      <c r="C66" s="532" t="s">
        <v>1516</v>
      </c>
      <c r="D66" s="532" t="s">
        <v>1517</v>
      </c>
      <c r="E66" s="532" t="s">
        <v>1518</v>
      </c>
      <c r="F66" s="532" t="s">
        <v>1519</v>
      </c>
      <c r="G66" s="532" t="s">
        <v>1520</v>
      </c>
      <c r="H66" s="552" t="s">
        <v>1521</v>
      </c>
      <c r="I66" s="552" t="s">
        <v>1581</v>
      </c>
      <c r="K66" s="50"/>
      <c r="L66" s="50"/>
    </row>
    <row r="67" spans="1:16" x14ac:dyDescent="0.25">
      <c r="A67" s="3258" t="s">
        <v>1544</v>
      </c>
      <c r="B67" s="1682" t="s">
        <v>1582</v>
      </c>
      <c r="C67" s="1391"/>
      <c r="D67" s="1638"/>
      <c r="E67" s="1638"/>
      <c r="F67" s="1638"/>
      <c r="G67" s="1638"/>
      <c r="H67" s="1683"/>
      <c r="I67" s="1683"/>
      <c r="K67" s="50"/>
      <c r="L67" s="50"/>
    </row>
    <row r="68" spans="1:16" x14ac:dyDescent="0.25">
      <c r="A68" s="3258"/>
      <c r="B68" s="1646" t="s">
        <v>1259</v>
      </c>
      <c r="C68" s="1384" t="s">
        <v>608</v>
      </c>
      <c r="D68" s="1646" t="s">
        <v>608</v>
      </c>
      <c r="E68" s="1646" t="s">
        <v>608</v>
      </c>
      <c r="F68" s="1646" t="s">
        <v>608</v>
      </c>
      <c r="G68" s="1646" t="s">
        <v>608</v>
      </c>
      <c r="H68" s="1684" t="s">
        <v>608</v>
      </c>
      <c r="I68" s="1684"/>
      <c r="K68" s="50"/>
      <c r="L68" s="50"/>
    </row>
    <row r="69" spans="1:16" x14ac:dyDescent="0.25">
      <c r="A69" s="3258"/>
      <c r="B69" s="1646">
        <v>2961</v>
      </c>
      <c r="C69" s="1392"/>
      <c r="D69" s="1685"/>
      <c r="E69" s="1685"/>
      <c r="F69" s="1685"/>
      <c r="G69" s="1685"/>
      <c r="H69" s="1686"/>
      <c r="I69" s="1686"/>
      <c r="K69" s="50"/>
      <c r="L69" s="50"/>
    </row>
    <row r="70" spans="1:16" x14ac:dyDescent="0.25">
      <c r="A70" s="3258"/>
      <c r="B70" s="1646">
        <v>2630</v>
      </c>
      <c r="C70" s="1392"/>
      <c r="D70" s="1685"/>
      <c r="E70" s="1685"/>
      <c r="F70" s="1685"/>
      <c r="G70" s="1685"/>
      <c r="H70" s="1686"/>
      <c r="I70" s="1686"/>
      <c r="K70" s="50"/>
      <c r="L70" s="50"/>
    </row>
    <row r="71" spans="1:16" x14ac:dyDescent="0.25">
      <c r="A71" s="3258"/>
      <c r="B71" s="1646">
        <v>5420</v>
      </c>
      <c r="C71" s="1392"/>
      <c r="D71" s="1685"/>
      <c r="E71" s="1685"/>
      <c r="F71" s="1685"/>
      <c r="G71" s="1685"/>
      <c r="H71" s="1686"/>
      <c r="I71" s="1686"/>
      <c r="K71" s="50"/>
      <c r="L71" s="50"/>
    </row>
    <row r="72" spans="1:16" x14ac:dyDescent="0.25">
      <c r="A72" s="3258"/>
      <c r="B72" s="1646">
        <v>5401</v>
      </c>
      <c r="C72" s="1392"/>
      <c r="D72" s="1685"/>
      <c r="E72" s="1685"/>
      <c r="F72" s="1685"/>
      <c r="G72" s="1685"/>
      <c r="H72" s="1686"/>
      <c r="I72" s="1686"/>
      <c r="K72" s="50"/>
      <c r="L72" s="50"/>
    </row>
    <row r="73" spans="1:16" ht="15.75" thickBot="1" x14ac:dyDescent="0.3">
      <c r="A73" s="3259"/>
      <c r="B73" s="517">
        <v>2771</v>
      </c>
      <c r="C73" s="533"/>
      <c r="D73" s="534"/>
      <c r="E73" s="534"/>
      <c r="F73" s="534"/>
      <c r="G73" s="534"/>
      <c r="H73" s="535"/>
      <c r="I73" s="535"/>
      <c r="K73" s="50"/>
      <c r="L73" s="50"/>
    </row>
    <row r="74" spans="1:16" x14ac:dyDescent="0.25">
      <c r="A74" s="3257" t="s">
        <v>1414</v>
      </c>
      <c r="B74" s="1646">
        <v>2961</v>
      </c>
      <c r="C74" s="1393">
        <f>H43</f>
        <v>0</v>
      </c>
      <c r="D74" s="1687">
        <f>H44</f>
        <v>0</v>
      </c>
      <c r="E74" s="1687">
        <f>H45</f>
        <v>0</v>
      </c>
      <c r="F74" s="1687">
        <f>H46</f>
        <v>0</v>
      </c>
      <c r="G74" s="1687">
        <f>H47</f>
        <v>0</v>
      </c>
      <c r="H74" s="1688">
        <f>H48</f>
        <v>0</v>
      </c>
      <c r="I74" s="1688">
        <f>H49</f>
        <v>0</v>
      </c>
      <c r="K74" s="50"/>
      <c r="L74" s="50"/>
    </row>
    <row r="75" spans="1:16" x14ac:dyDescent="0.25">
      <c r="A75" s="3258"/>
      <c r="B75" s="1644">
        <v>2630</v>
      </c>
      <c r="C75" s="1689">
        <f>I43</f>
        <v>0</v>
      </c>
      <c r="D75" s="1667">
        <f>I44</f>
        <v>0</v>
      </c>
      <c r="E75" s="1667">
        <f>I45</f>
        <v>0</v>
      </c>
      <c r="F75" s="1667">
        <f>I46</f>
        <v>0</v>
      </c>
      <c r="G75" s="1667">
        <f>I47</f>
        <v>0</v>
      </c>
      <c r="H75" s="1690">
        <f>I48</f>
        <v>0</v>
      </c>
      <c r="I75" s="1690">
        <f>I49</f>
        <v>0</v>
      </c>
      <c r="K75" s="50"/>
      <c r="L75" s="50"/>
    </row>
    <row r="76" spans="1:16" x14ac:dyDescent="0.25">
      <c r="A76" s="3258"/>
      <c r="B76" s="1644">
        <v>5420</v>
      </c>
      <c r="C76" s="1689">
        <f t="shared" ref="C76:G76" si="7">-C74-C75</f>
        <v>0</v>
      </c>
      <c r="D76" s="1667">
        <f t="shared" si="7"/>
        <v>0</v>
      </c>
      <c r="E76" s="1667">
        <f t="shared" si="7"/>
        <v>0</v>
      </c>
      <c r="F76" s="1667">
        <f t="shared" si="7"/>
        <v>0</v>
      </c>
      <c r="G76" s="1667">
        <f t="shared" si="7"/>
        <v>0</v>
      </c>
      <c r="H76" s="1690">
        <f>-H74-H75</f>
        <v>0</v>
      </c>
      <c r="I76" s="1690">
        <f>-I74-I75</f>
        <v>0</v>
      </c>
      <c r="K76" s="50"/>
      <c r="L76" s="50"/>
    </row>
    <row r="77" spans="1:16" x14ac:dyDescent="0.25">
      <c r="A77" s="3258"/>
      <c r="B77" s="1644">
        <v>5401</v>
      </c>
      <c r="C77" s="1689">
        <f t="shared" ref="C77:G77" si="8">+C76*$C$61</f>
        <v>0</v>
      </c>
      <c r="D77" s="1667">
        <f t="shared" si="8"/>
        <v>0</v>
      </c>
      <c r="E77" s="1667">
        <f t="shared" si="8"/>
        <v>0</v>
      </c>
      <c r="F77" s="1667">
        <f t="shared" si="8"/>
        <v>0</v>
      </c>
      <c r="G77" s="1667">
        <f t="shared" si="8"/>
        <v>0</v>
      </c>
      <c r="H77" s="1690">
        <f>+H76*$C$61</f>
        <v>0</v>
      </c>
      <c r="I77" s="1690">
        <f>+I76*$C$61</f>
        <v>0</v>
      </c>
      <c r="K77" s="50"/>
      <c r="L77" s="50"/>
    </row>
    <row r="78" spans="1:16" ht="15.75" thickBot="1" x14ac:dyDescent="0.3">
      <c r="A78" s="3259"/>
      <c r="B78" s="536">
        <v>2771</v>
      </c>
      <c r="C78" s="1691">
        <f>-C77</f>
        <v>0</v>
      </c>
      <c r="D78" s="1692">
        <f t="shared" ref="D78:G78" si="9">-D77</f>
        <v>0</v>
      </c>
      <c r="E78" s="1692">
        <f t="shared" si="9"/>
        <v>0</v>
      </c>
      <c r="F78" s="1692">
        <f t="shared" si="9"/>
        <v>0</v>
      </c>
      <c r="G78" s="1692">
        <f t="shared" si="9"/>
        <v>0</v>
      </c>
      <c r="H78" s="1693">
        <f>-H77</f>
        <v>0</v>
      </c>
      <c r="I78" s="1693">
        <f>-I77</f>
        <v>0</v>
      </c>
      <c r="K78" s="50"/>
      <c r="L78" s="50"/>
    </row>
    <row r="79" spans="1:16" x14ac:dyDescent="0.25">
      <c r="A79" s="3257" t="s">
        <v>1260</v>
      </c>
      <c r="B79" s="1646">
        <v>2961</v>
      </c>
      <c r="C79" s="639">
        <f>C69-C74</f>
        <v>0</v>
      </c>
      <c r="D79" s="639">
        <f t="shared" ref="D79:G80" si="10">D69-D74</f>
        <v>0</v>
      </c>
      <c r="E79" s="639">
        <f t="shared" si="10"/>
        <v>0</v>
      </c>
      <c r="F79" s="639">
        <f t="shared" si="10"/>
        <v>0</v>
      </c>
      <c r="G79" s="639">
        <f t="shared" si="10"/>
        <v>0</v>
      </c>
      <c r="H79" s="640">
        <f t="shared" ref="H79:I83" si="11">H69-H74</f>
        <v>0</v>
      </c>
      <c r="I79" s="640">
        <f t="shared" si="11"/>
        <v>0</v>
      </c>
      <c r="K79" s="50"/>
      <c r="L79" s="50"/>
    </row>
    <row r="80" spans="1:16" x14ac:dyDescent="0.25">
      <c r="A80" s="3258"/>
      <c r="B80" s="1644">
        <v>2630</v>
      </c>
      <c r="C80" s="1694">
        <f>C70-C75</f>
        <v>0</v>
      </c>
      <c r="D80" s="1694">
        <f t="shared" si="10"/>
        <v>0</v>
      </c>
      <c r="E80" s="1694">
        <f t="shared" si="10"/>
        <v>0</v>
      </c>
      <c r="F80" s="1694">
        <f t="shared" si="10"/>
        <v>0</v>
      </c>
      <c r="G80" s="1694">
        <f t="shared" si="10"/>
        <v>0</v>
      </c>
      <c r="H80" s="1695">
        <f t="shared" si="11"/>
        <v>0</v>
      </c>
      <c r="I80" s="1695">
        <f t="shared" si="11"/>
        <v>0</v>
      </c>
      <c r="K80" s="50"/>
      <c r="L80" s="50"/>
    </row>
    <row r="81" spans="1:16" x14ac:dyDescent="0.25">
      <c r="A81" s="3258"/>
      <c r="B81" s="1644">
        <v>5420</v>
      </c>
      <c r="C81" s="1694">
        <f t="shared" ref="C81:G83" si="12">C71-C76</f>
        <v>0</v>
      </c>
      <c r="D81" s="1694">
        <f t="shared" si="12"/>
        <v>0</v>
      </c>
      <c r="E81" s="1694">
        <f t="shared" si="12"/>
        <v>0</v>
      </c>
      <c r="F81" s="1694">
        <f t="shared" si="12"/>
        <v>0</v>
      </c>
      <c r="G81" s="1694">
        <f t="shared" si="12"/>
        <v>0</v>
      </c>
      <c r="H81" s="1695">
        <f t="shared" si="11"/>
        <v>0</v>
      </c>
      <c r="I81" s="1695">
        <f t="shared" si="11"/>
        <v>0</v>
      </c>
      <c r="K81" s="50"/>
      <c r="L81" s="50"/>
    </row>
    <row r="82" spans="1:16" x14ac:dyDescent="0.25">
      <c r="A82" s="3258"/>
      <c r="B82" s="1644">
        <v>5401</v>
      </c>
      <c r="C82" s="1694">
        <f t="shared" si="12"/>
        <v>0</v>
      </c>
      <c r="D82" s="1694">
        <f t="shared" si="12"/>
        <v>0</v>
      </c>
      <c r="E82" s="1694">
        <f t="shared" si="12"/>
        <v>0</v>
      </c>
      <c r="F82" s="1694">
        <f t="shared" si="12"/>
        <v>0</v>
      </c>
      <c r="G82" s="1694">
        <f t="shared" si="12"/>
        <v>0</v>
      </c>
      <c r="H82" s="1695">
        <f t="shared" si="11"/>
        <v>0</v>
      </c>
      <c r="I82" s="1695">
        <f t="shared" si="11"/>
        <v>0</v>
      </c>
      <c r="K82" s="50"/>
      <c r="L82" s="50"/>
    </row>
    <row r="83" spans="1:16" ht="15.75" thickBot="1" x14ac:dyDescent="0.3">
      <c r="A83" s="3259"/>
      <c r="B83" s="1696">
        <v>2771</v>
      </c>
      <c r="C83" s="1694">
        <f t="shared" si="12"/>
        <v>0</v>
      </c>
      <c r="D83" s="1694">
        <f t="shared" si="12"/>
        <v>0</v>
      </c>
      <c r="E83" s="1694">
        <f t="shared" si="12"/>
        <v>0</v>
      </c>
      <c r="F83" s="1694">
        <f t="shared" si="12"/>
        <v>0</v>
      </c>
      <c r="G83" s="1694">
        <f t="shared" si="12"/>
        <v>0</v>
      </c>
      <c r="H83" s="1695">
        <f t="shared" si="11"/>
        <v>0</v>
      </c>
      <c r="I83" s="1695">
        <f t="shared" si="11"/>
        <v>0</v>
      </c>
      <c r="K83" s="50"/>
      <c r="L83" s="50"/>
    </row>
    <row r="84" spans="1:16" x14ac:dyDescent="0.25">
      <c r="A84" s="537"/>
      <c r="B84" s="538" t="s">
        <v>478</v>
      </c>
      <c r="C84" s="539"/>
      <c r="D84" s="641"/>
      <c r="E84" s="641"/>
      <c r="F84" s="641"/>
      <c r="G84" s="641"/>
      <c r="H84" s="642"/>
      <c r="I84" s="1315"/>
      <c r="K84" s="50"/>
      <c r="L84" s="50"/>
    </row>
    <row r="85" spans="1:16" x14ac:dyDescent="0.25">
      <c r="A85" s="540"/>
      <c r="B85" s="1644" t="s">
        <v>1268</v>
      </c>
      <c r="C85" s="1697"/>
      <c r="D85" s="1681"/>
      <c r="E85" s="1681"/>
      <c r="F85" s="1681"/>
      <c r="G85" s="1681"/>
      <c r="H85" s="1698"/>
      <c r="I85" s="1699"/>
      <c r="K85" s="50"/>
      <c r="L85" s="50"/>
    </row>
    <row r="86" spans="1:16" ht="15.75" thickBot="1" x14ac:dyDescent="0.3">
      <c r="A86" s="541"/>
      <c r="B86" s="542" t="s">
        <v>1454</v>
      </c>
      <c r="C86" s="719"/>
      <c r="D86" s="720"/>
      <c r="E86" s="720"/>
      <c r="F86" s="720"/>
      <c r="G86" s="720"/>
      <c r="H86" s="721"/>
      <c r="I86" s="1316"/>
      <c r="K86" s="50"/>
      <c r="L86" s="50"/>
      <c r="O86" s="88"/>
    </row>
    <row r="87" spans="1:16" s="12" customFormat="1" x14ac:dyDescent="0.25">
      <c r="A87" s="368"/>
      <c r="C87" s="492"/>
      <c r="D87" s="133"/>
      <c r="E87" s="133"/>
      <c r="F87" s="88"/>
      <c r="G87" s="87"/>
      <c r="L87" s="492"/>
      <c r="M87" s="134"/>
      <c r="O87" s="88"/>
      <c r="P87" s="87"/>
    </row>
    <row r="88" spans="1:16" s="12" customFormat="1" x14ac:dyDescent="0.25">
      <c r="A88" s="368"/>
      <c r="C88" s="492"/>
      <c r="D88" s="133"/>
      <c r="E88" s="133"/>
      <c r="F88" s="88"/>
      <c r="G88" s="87"/>
      <c r="L88" s="492"/>
      <c r="M88" s="134"/>
      <c r="O88" s="88"/>
      <c r="P88" s="87"/>
    </row>
    <row r="89" spans="1:16" s="12" customFormat="1" ht="19.5" thickBot="1" x14ac:dyDescent="0.35">
      <c r="A89" s="3249" t="s">
        <v>1547</v>
      </c>
      <c r="B89" s="3249"/>
      <c r="C89" s="3249"/>
      <c r="D89" s="3249"/>
      <c r="E89" s="3249"/>
      <c r="F89" s="3249"/>
      <c r="G89" s="3249"/>
      <c r="H89" s="3249"/>
      <c r="I89" s="3249"/>
      <c r="L89" s="492"/>
      <c r="M89" s="134"/>
      <c r="O89" s="3"/>
      <c r="P89" s="87"/>
    </row>
    <row r="90" spans="1:16" x14ac:dyDescent="0.25">
      <c r="A90" s="891" t="s">
        <v>1548</v>
      </c>
      <c r="B90" s="892"/>
      <c r="C90" s="892"/>
      <c r="D90" s="892"/>
      <c r="E90" s="892"/>
      <c r="F90" s="893"/>
      <c r="G90" s="3182" t="s">
        <v>478</v>
      </c>
      <c r="H90" s="3184" t="s">
        <v>1268</v>
      </c>
      <c r="I90" s="3196" t="s">
        <v>1454</v>
      </c>
      <c r="J90"/>
      <c r="K90"/>
      <c r="L90"/>
      <c r="N90"/>
      <c r="O90"/>
    </row>
    <row r="91" spans="1:16" x14ac:dyDescent="0.25">
      <c r="A91" s="1700" t="s">
        <v>1549</v>
      </c>
      <c r="B91" s="1701"/>
      <c r="C91" s="1701"/>
      <c r="D91" s="1701"/>
      <c r="E91" s="1701"/>
      <c r="F91" s="1702"/>
      <c r="G91" s="3183"/>
      <c r="H91" s="3185"/>
      <c r="I91" s="3197"/>
      <c r="J91"/>
      <c r="K91"/>
      <c r="L91"/>
      <c r="N91"/>
      <c r="O91"/>
    </row>
    <row r="92" spans="1:16" x14ac:dyDescent="0.25">
      <c r="A92" s="1113" t="s">
        <v>1259</v>
      </c>
      <c r="B92" s="1658"/>
      <c r="C92" s="1384">
        <f>E26</f>
        <v>2961</v>
      </c>
      <c r="D92" s="1384">
        <f>F26</f>
        <v>2630</v>
      </c>
      <c r="E92" s="3188">
        <f>D26</f>
        <v>5420</v>
      </c>
      <c r="F92" s="3189"/>
      <c r="G92" s="3183"/>
      <c r="H92" s="3185"/>
      <c r="I92" s="3197"/>
      <c r="J92"/>
      <c r="K92"/>
      <c r="L92"/>
      <c r="N92"/>
      <c r="O92"/>
    </row>
    <row r="93" spans="1:16" x14ac:dyDescent="0.25">
      <c r="A93" s="1583"/>
      <c r="B93" s="1659" t="s">
        <v>1550</v>
      </c>
      <c r="C93" s="1660">
        <f>E34</f>
        <v>0</v>
      </c>
      <c r="D93" s="1660">
        <f>F34</f>
        <v>0</v>
      </c>
      <c r="E93" s="1661" t="s">
        <v>1551</v>
      </c>
      <c r="F93" s="1662">
        <f>D34</f>
        <v>0</v>
      </c>
      <c r="G93" s="3183"/>
      <c r="H93" s="3185"/>
      <c r="I93" s="3197"/>
      <c r="J93"/>
      <c r="K93"/>
      <c r="L93"/>
      <c r="N93"/>
      <c r="O93"/>
    </row>
    <row r="94" spans="1:16" x14ac:dyDescent="0.25">
      <c r="A94" s="1583" t="s">
        <v>1552</v>
      </c>
      <c r="B94" s="1659" t="s">
        <v>1524</v>
      </c>
      <c r="C94" s="1660">
        <f>E49</f>
        <v>0</v>
      </c>
      <c r="D94" s="1660">
        <f>F49</f>
        <v>0</v>
      </c>
      <c r="E94" s="1661" t="s">
        <v>1553</v>
      </c>
      <c r="F94" s="1662">
        <f>IF(ISBLANK(I71),SUM(C71:H71),I71)</f>
        <v>0</v>
      </c>
      <c r="G94" s="3183"/>
      <c r="H94" s="3185"/>
      <c r="I94" s="3197"/>
      <c r="J94"/>
      <c r="L94"/>
      <c r="N94"/>
      <c r="O94"/>
    </row>
    <row r="95" spans="1:16" ht="15.75" thickBot="1" x14ac:dyDescent="0.3">
      <c r="A95" s="459" t="s">
        <v>1554</v>
      </c>
      <c r="B95" s="829" t="s">
        <v>1555</v>
      </c>
      <c r="C95" s="840">
        <f>SUM(C93:C94)</f>
        <v>0</v>
      </c>
      <c r="D95" s="840">
        <f>SUM(D93:D94)</f>
        <v>0</v>
      </c>
      <c r="E95" s="839" t="s">
        <v>1555</v>
      </c>
      <c r="F95" s="841">
        <f>SUM(F93:F94)</f>
        <v>0</v>
      </c>
      <c r="G95" s="894"/>
      <c r="H95" s="498"/>
      <c r="I95" s="525"/>
      <c r="J95"/>
      <c r="K95"/>
      <c r="L95"/>
      <c r="N95"/>
      <c r="O95"/>
    </row>
    <row r="96" spans="1:16" x14ac:dyDescent="0.25">
      <c r="A96" s="959" t="s">
        <v>1327</v>
      </c>
      <c r="B96" s="960"/>
      <c r="C96" s="1055">
        <f>_xlfn.XLOOKUP($C$92,'Saldobalanse m arb-status'!A:A,'Saldobalanse m arb-status'!C:C,"Ikke funnet",0)</f>
        <v>0</v>
      </c>
      <c r="D96" s="1055">
        <f>_xlfn.XLOOKUP($D$92,'Saldobalanse m arb-status'!A:A,'Saldobalanse m arb-status'!C:C,"Ikke funnet",0)</f>
        <v>0</v>
      </c>
      <c r="E96" s="1056"/>
      <c r="F96" s="1055">
        <f>_xlfn.XLOOKUP($E$92,'Saldobalanse m arb-status'!A:A,'Saldobalanse m arb-status'!C:C,"Ikke funnet",0)</f>
        <v>0</v>
      </c>
      <c r="J96"/>
      <c r="K96"/>
      <c r="L96"/>
      <c r="N96"/>
      <c r="O96"/>
    </row>
    <row r="97" spans="1:17" x14ac:dyDescent="0.25">
      <c r="A97" s="959" t="s">
        <v>1260</v>
      </c>
      <c r="B97" s="960"/>
      <c r="C97" s="1057">
        <f>C95-C96</f>
        <v>0</v>
      </c>
      <c r="D97" s="1057">
        <f>D95-D96</f>
        <v>0</v>
      </c>
      <c r="E97" s="1056"/>
      <c r="F97" s="1057">
        <f>F95-F96</f>
        <v>0</v>
      </c>
      <c r="J97"/>
      <c r="K97"/>
      <c r="L97"/>
      <c r="N97"/>
      <c r="O97"/>
    </row>
    <row r="98" spans="1:17" x14ac:dyDescent="0.25">
      <c r="A98" s="64" t="str">
        <f>+IF(AND(C95=0,D95=0),"","Saldo skal være null på konto "&amp;C92&amp;" og "&amp;D92&amp;" ved årets slutt")</f>
        <v/>
      </c>
      <c r="B98" s="51"/>
      <c r="D98" s="890"/>
      <c r="E98" s="51"/>
      <c r="F98" s="890"/>
      <c r="G98" s="51"/>
      <c r="H98" s="890"/>
      <c r="L98"/>
      <c r="M98"/>
      <c r="N98"/>
      <c r="P98"/>
      <c r="Q98"/>
    </row>
    <row r="99" spans="1:17" x14ac:dyDescent="0.25">
      <c r="A99" s="64"/>
      <c r="B99" s="51"/>
      <c r="D99" s="890"/>
      <c r="E99" s="51"/>
      <c r="F99"/>
      <c r="G99" s="51"/>
      <c r="H99" s="890"/>
      <c r="L99"/>
      <c r="M99"/>
      <c r="N99"/>
      <c r="P99"/>
      <c r="Q99"/>
    </row>
    <row r="100" spans="1:17" ht="19.5" thickBot="1" x14ac:dyDescent="0.3">
      <c r="A100" s="946" t="s">
        <v>1556</v>
      </c>
      <c r="B100" s="134"/>
      <c r="C100" s="133"/>
      <c r="D100" s="12"/>
      <c r="E100" s="12"/>
      <c r="F100" s="12"/>
      <c r="G100" s="12"/>
      <c r="H100" s="12"/>
      <c r="I100" s="12"/>
      <c r="J100" s="12"/>
      <c r="K100" s="12"/>
      <c r="L100" s="12"/>
      <c r="M100" s="12"/>
      <c r="N100" s="12"/>
      <c r="O100" s="12"/>
      <c r="P100" s="12"/>
      <c r="Q100"/>
    </row>
    <row r="101" spans="1:17" x14ac:dyDescent="0.25">
      <c r="A101" s="940" t="s">
        <v>1557</v>
      </c>
      <c r="B101" s="941" t="s">
        <v>1456</v>
      </c>
      <c r="C101" s="632" t="s">
        <v>1457</v>
      </c>
      <c r="D101" s="3237" t="s">
        <v>1458</v>
      </c>
      <c r="E101" s="3238"/>
      <c r="F101" s="3239" t="s">
        <v>1460</v>
      </c>
      <c r="G101" s="3240"/>
      <c r="H101" s="633" t="s">
        <v>1558</v>
      </c>
      <c r="I101" s="12"/>
      <c r="J101" s="12"/>
      <c r="K101" s="12"/>
      <c r="L101" s="12"/>
      <c r="M101" s="12"/>
      <c r="N101" s="12"/>
      <c r="O101" s="12"/>
      <c r="P101" s="12"/>
      <c r="Q101"/>
    </row>
    <row r="102" spans="1:17" ht="57" x14ac:dyDescent="0.25">
      <c r="A102" s="1664"/>
      <c r="B102" s="1665" t="s">
        <v>1583</v>
      </c>
      <c r="C102" s="1585" t="s">
        <v>1560</v>
      </c>
      <c r="D102" s="3241" t="s">
        <v>1584</v>
      </c>
      <c r="E102" s="3242"/>
      <c r="F102" s="3243" t="s">
        <v>1585</v>
      </c>
      <c r="G102" s="3244"/>
      <c r="H102" s="1597" t="s">
        <v>1563</v>
      </c>
      <c r="I102" s="12"/>
      <c r="J102" s="12"/>
      <c r="K102" s="12"/>
      <c r="L102" s="12"/>
      <c r="M102" s="12"/>
      <c r="N102" s="12"/>
      <c r="O102" s="12"/>
      <c r="P102" s="12"/>
      <c r="Q102"/>
    </row>
    <row r="103" spans="1:17" x14ac:dyDescent="0.25">
      <c r="A103" s="1666" t="s">
        <v>1516</v>
      </c>
      <c r="B103" s="1667">
        <f t="shared" ref="B103:B108" si="13">-(D42-G42)</f>
        <v>0</v>
      </c>
      <c r="C103" s="1667">
        <f>F42</f>
        <v>0</v>
      </c>
      <c r="D103" s="3245">
        <f>B103-C103</f>
        <v>0</v>
      </c>
      <c r="E103" s="3246"/>
      <c r="F103" s="3247"/>
      <c r="G103" s="3247"/>
      <c r="H103" s="1668">
        <f t="shared" ref="H103:H109" si="14">D103-F103</f>
        <v>0</v>
      </c>
      <c r="I103" s="12"/>
      <c r="J103" s="12"/>
      <c r="K103" s="12"/>
      <c r="L103" s="12"/>
      <c r="M103" s="12"/>
      <c r="N103" s="12"/>
      <c r="O103" s="12"/>
      <c r="P103" s="12"/>
      <c r="Q103"/>
    </row>
    <row r="104" spans="1:17" x14ac:dyDescent="0.25">
      <c r="A104" s="1666" t="s">
        <v>1517</v>
      </c>
      <c r="B104" s="1667">
        <f t="shared" si="13"/>
        <v>0</v>
      </c>
      <c r="C104" s="1667">
        <f t="shared" ref="C104:C108" si="15">F43</f>
        <v>0</v>
      </c>
      <c r="D104" s="3245">
        <f t="shared" ref="D104:D108" si="16">B104-C104</f>
        <v>0</v>
      </c>
      <c r="E104" s="3246"/>
      <c r="F104" s="3247"/>
      <c r="G104" s="3247"/>
      <c r="H104" s="1668">
        <f t="shared" si="14"/>
        <v>0</v>
      </c>
      <c r="I104" s="12"/>
      <c r="J104" s="12"/>
      <c r="K104" s="12"/>
      <c r="L104" s="12"/>
      <c r="M104" s="12"/>
      <c r="N104" s="12"/>
      <c r="O104" s="12"/>
      <c r="P104" s="12"/>
      <c r="Q104"/>
    </row>
    <row r="105" spans="1:17" x14ac:dyDescent="0.25">
      <c r="A105" s="1666" t="s">
        <v>1518</v>
      </c>
      <c r="B105" s="1667">
        <f t="shared" si="13"/>
        <v>0</v>
      </c>
      <c r="C105" s="1667">
        <f t="shared" si="15"/>
        <v>0</v>
      </c>
      <c r="D105" s="3245">
        <f t="shared" si="16"/>
        <v>0</v>
      </c>
      <c r="E105" s="3246"/>
      <c r="F105" s="3247"/>
      <c r="G105" s="3247"/>
      <c r="H105" s="1668">
        <f t="shared" si="14"/>
        <v>0</v>
      </c>
      <c r="I105" s="12"/>
      <c r="J105" s="12"/>
      <c r="K105" s="12"/>
      <c r="L105" s="12"/>
      <c r="M105" s="12"/>
      <c r="N105" s="12"/>
      <c r="O105" s="12"/>
      <c r="P105" s="12"/>
      <c r="Q105"/>
    </row>
    <row r="106" spans="1:17" x14ac:dyDescent="0.25">
      <c r="A106" s="1666" t="s">
        <v>1519</v>
      </c>
      <c r="B106" s="1667">
        <f t="shared" si="13"/>
        <v>0</v>
      </c>
      <c r="C106" s="1667">
        <f t="shared" si="15"/>
        <v>0</v>
      </c>
      <c r="D106" s="3245">
        <f t="shared" si="16"/>
        <v>0</v>
      </c>
      <c r="E106" s="3246"/>
      <c r="F106" s="3247"/>
      <c r="G106" s="3247"/>
      <c r="H106" s="1668">
        <f t="shared" si="14"/>
        <v>0</v>
      </c>
      <c r="I106" s="12"/>
      <c r="J106" s="12"/>
      <c r="K106" s="12"/>
      <c r="L106" s="12"/>
      <c r="M106" s="12"/>
      <c r="N106" s="12"/>
      <c r="O106" s="12"/>
      <c r="P106" s="12"/>
      <c r="Q106"/>
    </row>
    <row r="107" spans="1:17" x14ac:dyDescent="0.25">
      <c r="A107" s="1666" t="s">
        <v>1520</v>
      </c>
      <c r="B107" s="1667">
        <f t="shared" si="13"/>
        <v>0</v>
      </c>
      <c r="C107" s="1667">
        <f t="shared" si="15"/>
        <v>0</v>
      </c>
      <c r="D107" s="3245">
        <f t="shared" si="16"/>
        <v>0</v>
      </c>
      <c r="E107" s="3246"/>
      <c r="F107" s="3247"/>
      <c r="G107" s="3247"/>
      <c r="H107" s="1668">
        <f t="shared" si="14"/>
        <v>0</v>
      </c>
      <c r="I107" s="12"/>
      <c r="J107" s="12"/>
      <c r="K107" s="12"/>
      <c r="L107" s="12"/>
      <c r="M107" s="12"/>
      <c r="N107" s="12"/>
      <c r="O107" s="12"/>
      <c r="P107" s="12"/>
      <c r="Q107"/>
    </row>
    <row r="108" spans="1:17" ht="15.75" thickBot="1" x14ac:dyDescent="0.3">
      <c r="A108" s="947" t="s">
        <v>1521</v>
      </c>
      <c r="B108" s="544">
        <f t="shared" si="13"/>
        <v>0</v>
      </c>
      <c r="C108" s="1667">
        <f t="shared" si="15"/>
        <v>0</v>
      </c>
      <c r="D108" s="3251">
        <f t="shared" si="16"/>
        <v>0</v>
      </c>
      <c r="E108" s="3252"/>
      <c r="F108" s="3253"/>
      <c r="G108" s="3253"/>
      <c r="H108" s="945">
        <f t="shared" si="14"/>
        <v>0</v>
      </c>
      <c r="I108" s="12"/>
      <c r="J108" s="12"/>
      <c r="K108" s="12"/>
      <c r="L108" s="12"/>
      <c r="M108" s="12"/>
      <c r="N108" s="12"/>
      <c r="O108" s="12"/>
      <c r="P108" s="12"/>
      <c r="Q108"/>
    </row>
    <row r="109" spans="1:17" ht="15.75" thickBot="1" x14ac:dyDescent="0.3">
      <c r="A109" s="948" t="s">
        <v>1522</v>
      </c>
      <c r="B109" s="943">
        <f>SUM(B103:B108)</f>
        <v>0</v>
      </c>
      <c r="C109" s="943">
        <f>SUM(C103:C108)</f>
        <v>0</v>
      </c>
      <c r="D109" s="3254">
        <f>B109-C109</f>
        <v>0</v>
      </c>
      <c r="E109" s="3255"/>
      <c r="F109" s="3256"/>
      <c r="G109" s="3256"/>
      <c r="H109" s="944">
        <f t="shared" si="14"/>
        <v>0</v>
      </c>
      <c r="I109" s="12"/>
      <c r="J109" s="12"/>
      <c r="K109" s="12"/>
      <c r="L109" s="12"/>
      <c r="M109" s="12"/>
      <c r="N109" s="12"/>
      <c r="O109" s="12"/>
      <c r="P109" s="12"/>
      <c r="Q109"/>
    </row>
    <row r="110" spans="1:17" ht="31.5" customHeight="1" x14ac:dyDescent="0.25">
      <c r="A110" s="3248" t="s">
        <v>1564</v>
      </c>
      <c r="B110" s="3248"/>
      <c r="C110" s="3248"/>
      <c r="D110" s="3248"/>
      <c r="E110" s="3248"/>
      <c r="F110" s="3248"/>
      <c r="G110" s="3248"/>
      <c r="H110" s="3248"/>
      <c r="I110" s="3248"/>
      <c r="J110" s="3248"/>
      <c r="K110" s="492"/>
      <c r="L110" s="134"/>
      <c r="M110" s="133"/>
      <c r="N110" s="12"/>
      <c r="O110" s="12"/>
      <c r="P110" s="12"/>
      <c r="Q110"/>
    </row>
    <row r="111" spans="1:17" x14ac:dyDescent="0.25">
      <c r="A111" s="64"/>
      <c r="B111" s="51"/>
      <c r="D111" s="890"/>
      <c r="E111" s="51"/>
      <c r="F111" s="890"/>
      <c r="G111" s="51"/>
      <c r="H111" s="890"/>
      <c r="L111"/>
      <c r="M111"/>
      <c r="N111"/>
      <c r="P111"/>
    </row>
    <row r="112" spans="1:17" x14ac:dyDescent="0.25">
      <c r="A112"/>
      <c r="B112"/>
      <c r="C112"/>
      <c r="D112"/>
      <c r="E112"/>
      <c r="F112"/>
      <c r="G112"/>
      <c r="H112"/>
      <c r="I112"/>
      <c r="J112"/>
      <c r="K112"/>
      <c r="L112"/>
      <c r="M112"/>
      <c r="N112"/>
      <c r="P112"/>
    </row>
    <row r="113" spans="1:12" ht="15.75" thickBot="1" x14ac:dyDescent="0.3">
      <c r="A113" s="11" t="s">
        <v>1565</v>
      </c>
      <c r="B113" s="51"/>
      <c r="C113" s="51"/>
      <c r="D113" s="51"/>
      <c r="E113" s="51"/>
      <c r="F113" s="51"/>
      <c r="G113" s="51"/>
      <c r="H113" s="51"/>
      <c r="I113" s="51"/>
      <c r="J113" s="51"/>
      <c r="K113" s="51"/>
    </row>
    <row r="114" spans="1:12" x14ac:dyDescent="0.25">
      <c r="A114" s="681" t="s">
        <v>1259</v>
      </c>
      <c r="B114" s="624" t="s">
        <v>254</v>
      </c>
      <c r="C114" s="624" t="s">
        <v>1299</v>
      </c>
      <c r="D114" s="624" t="s">
        <v>1325</v>
      </c>
      <c r="E114" s="624" t="s">
        <v>434</v>
      </c>
      <c r="F114" s="624" t="s">
        <v>1367</v>
      </c>
      <c r="G114" s="624" t="s">
        <v>608</v>
      </c>
      <c r="H114" s="2951" t="s">
        <v>1261</v>
      </c>
      <c r="I114" s="2952"/>
      <c r="J114" s="2952"/>
      <c r="K114" s="2952"/>
      <c r="L114" s="2953"/>
    </row>
    <row r="115" spans="1:12" x14ac:dyDescent="0.25">
      <c r="A115" s="1547"/>
      <c r="B115" s="1526"/>
      <c r="C115" s="1580"/>
      <c r="D115" s="1669"/>
      <c r="E115" s="1577"/>
      <c r="F115" s="1526"/>
      <c r="G115" s="1573"/>
      <c r="H115" s="2948"/>
      <c r="I115" s="2949"/>
      <c r="J115" s="2949"/>
      <c r="K115" s="2949"/>
      <c r="L115" s="3186"/>
    </row>
    <row r="116" spans="1:12" x14ac:dyDescent="0.25">
      <c r="A116" s="1547"/>
      <c r="B116" s="1526"/>
      <c r="C116" s="1580"/>
      <c r="D116" s="1669"/>
      <c r="E116" s="1577"/>
      <c r="F116" s="1526"/>
      <c r="G116" s="1573"/>
      <c r="H116" s="2948"/>
      <c r="I116" s="2949"/>
      <c r="J116" s="2949"/>
      <c r="K116" s="2949"/>
      <c r="L116" s="3186"/>
    </row>
    <row r="117" spans="1:12" x14ac:dyDescent="0.25">
      <c r="A117" s="1547"/>
      <c r="B117" s="1526"/>
      <c r="C117" s="1580"/>
      <c r="D117" s="1669"/>
      <c r="E117" s="1577"/>
      <c r="F117" s="1526"/>
      <c r="G117" s="1573"/>
      <c r="H117" s="2948"/>
      <c r="I117" s="2949"/>
      <c r="J117" s="2949"/>
      <c r="K117" s="2949"/>
      <c r="L117" s="3186"/>
    </row>
    <row r="118" spans="1:12" x14ac:dyDescent="0.25">
      <c r="A118" s="1547"/>
      <c r="B118" s="1526"/>
      <c r="C118" s="1580"/>
      <c r="D118" s="1669"/>
      <c r="E118" s="1577"/>
      <c r="F118" s="1526"/>
      <c r="G118" s="1573"/>
      <c r="H118" s="2948"/>
      <c r="I118" s="2949"/>
      <c r="J118" s="2949"/>
      <c r="K118" s="2949"/>
      <c r="L118" s="3186"/>
    </row>
    <row r="119" spans="1:12" x14ac:dyDescent="0.25">
      <c r="A119" s="1547"/>
      <c r="B119" s="1526"/>
      <c r="C119" s="1580"/>
      <c r="D119" s="1669"/>
      <c r="E119" s="1577"/>
      <c r="F119" s="1526"/>
      <c r="G119" s="1573"/>
      <c r="H119" s="2948"/>
      <c r="I119" s="2949"/>
      <c r="J119" s="2949"/>
      <c r="K119" s="2949"/>
      <c r="L119" s="3186"/>
    </row>
    <row r="120" spans="1:12" x14ac:dyDescent="0.25">
      <c r="A120" s="1547"/>
      <c r="B120" s="1526"/>
      <c r="C120" s="1580"/>
      <c r="D120" s="1669"/>
      <c r="E120" s="1577"/>
      <c r="F120" s="1526"/>
      <c r="G120" s="1573"/>
      <c r="H120" s="2948"/>
      <c r="I120" s="2949"/>
      <c r="J120" s="2949"/>
      <c r="K120" s="2949"/>
      <c r="L120" s="3186"/>
    </row>
    <row r="121" spans="1:12" x14ac:dyDescent="0.25">
      <c r="A121" s="1547"/>
      <c r="B121" s="1526"/>
      <c r="C121" s="1580"/>
      <c r="D121" s="1669"/>
      <c r="E121" s="1577"/>
      <c r="F121" s="1526"/>
      <c r="G121" s="1573"/>
      <c r="H121" s="1548"/>
      <c r="I121" s="1549"/>
      <c r="J121" s="1549"/>
      <c r="K121" s="1549"/>
      <c r="L121" s="1670"/>
    </row>
    <row r="122" spans="1:12" x14ac:dyDescent="0.25">
      <c r="A122" s="1547"/>
      <c r="B122" s="1526"/>
      <c r="C122" s="1580"/>
      <c r="D122" s="1669"/>
      <c r="E122" s="1577"/>
      <c r="F122" s="1526"/>
      <c r="G122" s="1573"/>
      <c r="H122" s="2948"/>
      <c r="I122" s="2949"/>
      <c r="J122" s="2949"/>
      <c r="K122" s="2949"/>
      <c r="L122" s="3186"/>
    </row>
    <row r="123" spans="1:12" ht="15.75" thickBot="1" x14ac:dyDescent="0.3">
      <c r="A123" s="468" t="s">
        <v>1326</v>
      </c>
      <c r="B123" s="469"/>
      <c r="C123" s="469"/>
      <c r="D123" s="469"/>
      <c r="E123" s="469"/>
      <c r="F123" s="469"/>
      <c r="G123" s="471">
        <f>SUBTOTAL(9,G115:G122)</f>
        <v>0</v>
      </c>
      <c r="H123" s="490"/>
      <c r="I123" s="447"/>
      <c r="J123" s="447"/>
      <c r="K123" s="447"/>
      <c r="L123" s="448"/>
    </row>
    <row r="125" spans="1:12" ht="15.75" thickBot="1" x14ac:dyDescent="0.3">
      <c r="A125" s="31" t="s">
        <v>1566</v>
      </c>
      <c r="B125" s="12"/>
      <c r="C125" s="12"/>
      <c r="D125" s="12"/>
      <c r="E125" s="12"/>
      <c r="F125" s="12"/>
      <c r="G125" s="12"/>
      <c r="H125" s="12"/>
      <c r="I125" s="12"/>
      <c r="J125" s="12"/>
      <c r="K125" s="12"/>
      <c r="L125" s="12"/>
    </row>
    <row r="126" spans="1:12" x14ac:dyDescent="0.25">
      <c r="A126" s="681" t="s">
        <v>1259</v>
      </c>
      <c r="B126" s="624" t="s">
        <v>254</v>
      </c>
      <c r="C126" s="624" t="s">
        <v>1299</v>
      </c>
      <c r="D126" s="624" t="s">
        <v>1325</v>
      </c>
      <c r="E126" s="624" t="s">
        <v>434</v>
      </c>
      <c r="F126" s="624" t="s">
        <v>1367</v>
      </c>
      <c r="G126" s="624" t="s">
        <v>608</v>
      </c>
      <c r="H126" s="2951" t="s">
        <v>1261</v>
      </c>
      <c r="I126" s="2952"/>
      <c r="J126" s="2952"/>
      <c r="K126" s="2952"/>
      <c r="L126" s="2953"/>
    </row>
    <row r="127" spans="1:12" x14ac:dyDescent="0.25">
      <c r="A127" s="1547"/>
      <c r="B127" s="1526"/>
      <c r="C127" s="1580"/>
      <c r="D127" s="1669"/>
      <c r="E127" s="1577"/>
      <c r="F127" s="1526"/>
      <c r="G127" s="1573"/>
      <c r="H127" s="2948"/>
      <c r="I127" s="2949"/>
      <c r="J127" s="2949"/>
      <c r="K127" s="2949"/>
      <c r="L127" s="3186"/>
    </row>
    <row r="128" spans="1:12" x14ac:dyDescent="0.25">
      <c r="A128" s="1547"/>
      <c r="B128" s="1526"/>
      <c r="C128" s="1580"/>
      <c r="D128" s="1669"/>
      <c r="E128" s="1577"/>
      <c r="F128" s="1526"/>
      <c r="G128" s="1573"/>
      <c r="H128" s="2948"/>
      <c r="I128" s="2949"/>
      <c r="J128" s="2949"/>
      <c r="K128" s="2949"/>
      <c r="L128" s="3186"/>
    </row>
    <row r="129" spans="1:12" x14ac:dyDescent="0.25">
      <c r="A129" s="1547"/>
      <c r="B129" s="1526"/>
      <c r="C129" s="1580"/>
      <c r="D129" s="1669"/>
      <c r="E129" s="1577"/>
      <c r="F129" s="1526"/>
      <c r="G129" s="1573"/>
      <c r="H129" s="2948"/>
      <c r="I129" s="2949"/>
      <c r="J129" s="2949"/>
      <c r="K129" s="2949"/>
      <c r="L129" s="3186"/>
    </row>
    <row r="130" spans="1:12" x14ac:dyDescent="0.25">
      <c r="A130" s="1547"/>
      <c r="B130" s="1526"/>
      <c r="C130" s="1580"/>
      <c r="D130" s="1669"/>
      <c r="E130" s="1577"/>
      <c r="F130" s="1526"/>
      <c r="G130" s="1573"/>
      <c r="H130" s="2948"/>
      <c r="I130" s="2949"/>
      <c r="J130" s="2949"/>
      <c r="K130" s="2949"/>
      <c r="L130" s="3186"/>
    </row>
    <row r="131" spans="1:12" x14ac:dyDescent="0.25">
      <c r="A131" s="1547"/>
      <c r="B131" s="1526"/>
      <c r="C131" s="1580"/>
      <c r="D131" s="1669"/>
      <c r="E131" s="1577"/>
      <c r="F131" s="1526"/>
      <c r="G131" s="1573"/>
      <c r="H131" s="2948"/>
      <c r="I131" s="2949"/>
      <c r="J131" s="2949"/>
      <c r="K131" s="2949"/>
      <c r="L131" s="3186"/>
    </row>
    <row r="132" spans="1:12" x14ac:dyDescent="0.25">
      <c r="A132" s="1547"/>
      <c r="B132" s="1526"/>
      <c r="C132" s="1580"/>
      <c r="D132" s="1669"/>
      <c r="E132" s="1577"/>
      <c r="F132" s="1526"/>
      <c r="G132" s="1573"/>
      <c r="H132" s="2948"/>
      <c r="I132" s="2949"/>
      <c r="J132" s="2949"/>
      <c r="K132" s="2949"/>
      <c r="L132" s="3186"/>
    </row>
    <row r="133" spans="1:12" x14ac:dyDescent="0.25">
      <c r="A133" s="1547"/>
      <c r="B133" s="1526"/>
      <c r="C133" s="1580"/>
      <c r="D133" s="1669"/>
      <c r="E133" s="1577"/>
      <c r="F133" s="1526"/>
      <c r="G133" s="1573"/>
      <c r="H133" s="2948"/>
      <c r="I133" s="2949"/>
      <c r="J133" s="2949"/>
      <c r="K133" s="2949"/>
      <c r="L133" s="3186"/>
    </row>
    <row r="134" spans="1:12" x14ac:dyDescent="0.25">
      <c r="A134" s="1547"/>
      <c r="B134" s="1526"/>
      <c r="C134" s="1580"/>
      <c r="D134" s="1669"/>
      <c r="E134" s="1577"/>
      <c r="F134" s="1526"/>
      <c r="G134" s="1573"/>
      <c r="H134" s="2948"/>
      <c r="I134" s="2949"/>
      <c r="J134" s="2949"/>
      <c r="K134" s="2949"/>
      <c r="L134" s="3186"/>
    </row>
    <row r="135" spans="1:12" ht="15.75" thickBot="1" x14ac:dyDescent="0.3">
      <c r="A135" s="468" t="s">
        <v>1326</v>
      </c>
      <c r="B135" s="469"/>
      <c r="C135" s="469"/>
      <c r="D135" s="469"/>
      <c r="E135" s="469"/>
      <c r="F135" s="469"/>
      <c r="G135" s="543">
        <f>SUBTOTAL(9,G127:G134)</f>
        <v>0</v>
      </c>
      <c r="H135" s="490"/>
      <c r="I135" s="447"/>
      <c r="J135" s="447"/>
      <c r="K135" s="447"/>
      <c r="L135" s="448"/>
    </row>
    <row r="137" spans="1:12" ht="15.75" thickBot="1" x14ac:dyDescent="0.3">
      <c r="A137" s="31" t="s">
        <v>1567</v>
      </c>
      <c r="B137" s="12"/>
      <c r="C137" s="12"/>
      <c r="D137" s="12"/>
      <c r="E137" s="12"/>
      <c r="F137" s="12"/>
      <c r="G137" s="12"/>
      <c r="H137" s="12"/>
      <c r="I137" s="12"/>
      <c r="J137" s="12"/>
      <c r="K137" s="12"/>
      <c r="L137" s="12"/>
    </row>
    <row r="138" spans="1:12" x14ac:dyDescent="0.25">
      <c r="A138" s="681" t="s">
        <v>1259</v>
      </c>
      <c r="B138" s="624" t="s">
        <v>254</v>
      </c>
      <c r="C138" s="624" t="s">
        <v>1299</v>
      </c>
      <c r="D138" s="624" t="s">
        <v>1325</v>
      </c>
      <c r="E138" s="624" t="s">
        <v>434</v>
      </c>
      <c r="F138" s="624" t="s">
        <v>1367</v>
      </c>
      <c r="G138" s="624" t="s">
        <v>608</v>
      </c>
      <c r="H138" s="2951" t="s">
        <v>1261</v>
      </c>
      <c r="I138" s="2952"/>
      <c r="J138" s="2952"/>
      <c r="K138" s="2952"/>
      <c r="L138" s="2953"/>
    </row>
    <row r="139" spans="1:12" x14ac:dyDescent="0.25">
      <c r="A139" s="1547"/>
      <c r="B139" s="1526"/>
      <c r="C139" s="1580"/>
      <c r="D139" s="1669"/>
      <c r="E139" s="1577"/>
      <c r="F139" s="1526"/>
      <c r="G139" s="1573"/>
      <c r="H139" s="2948"/>
      <c r="I139" s="2949"/>
      <c r="J139" s="2949"/>
      <c r="K139" s="2949"/>
      <c r="L139" s="3186"/>
    </row>
    <row r="140" spans="1:12" x14ac:dyDescent="0.25">
      <c r="A140" s="1547"/>
      <c r="B140" s="1526"/>
      <c r="C140" s="1580"/>
      <c r="D140" s="1669"/>
      <c r="E140" s="1577"/>
      <c r="F140" s="1526"/>
      <c r="G140" s="1573"/>
      <c r="H140" s="2948"/>
      <c r="I140" s="2949"/>
      <c r="J140" s="2949"/>
      <c r="K140" s="2949"/>
      <c r="L140" s="3186"/>
    </row>
    <row r="141" spans="1:12" x14ac:dyDescent="0.25">
      <c r="A141" s="1547"/>
      <c r="B141" s="1526"/>
      <c r="C141" s="1580"/>
      <c r="D141" s="1669"/>
      <c r="E141" s="1577"/>
      <c r="F141" s="1526"/>
      <c r="G141" s="1573"/>
      <c r="H141" s="2948"/>
      <c r="I141" s="2949"/>
      <c r="J141" s="2949"/>
      <c r="K141" s="2949"/>
      <c r="L141" s="3186"/>
    </row>
    <row r="142" spans="1:12" x14ac:dyDescent="0.25">
      <c r="A142" s="1547"/>
      <c r="B142" s="1526"/>
      <c r="C142" s="1580"/>
      <c r="D142" s="1669"/>
      <c r="E142" s="1577"/>
      <c r="F142" s="1526"/>
      <c r="G142" s="1573"/>
      <c r="H142" s="2948"/>
      <c r="I142" s="2949"/>
      <c r="J142" s="2949"/>
      <c r="K142" s="2949"/>
      <c r="L142" s="3186"/>
    </row>
    <row r="143" spans="1:12" x14ac:dyDescent="0.25">
      <c r="A143" s="1547"/>
      <c r="B143" s="1526"/>
      <c r="C143" s="1580"/>
      <c r="D143" s="1669"/>
      <c r="E143" s="1577"/>
      <c r="F143" s="1526"/>
      <c r="G143" s="1573"/>
      <c r="H143" s="2948"/>
      <c r="I143" s="2949"/>
      <c r="J143" s="2949"/>
      <c r="K143" s="2949"/>
      <c r="L143" s="3186"/>
    </row>
    <row r="144" spans="1:12" x14ac:dyDescent="0.25">
      <c r="A144" s="1547"/>
      <c r="B144" s="1526"/>
      <c r="C144" s="1580"/>
      <c r="D144" s="1669"/>
      <c r="E144" s="1577"/>
      <c r="F144" s="1526"/>
      <c r="G144" s="1573"/>
      <c r="H144" s="2948"/>
      <c r="I144" s="2949"/>
      <c r="J144" s="2949"/>
      <c r="K144" s="2949"/>
      <c r="L144" s="3186"/>
    </row>
    <row r="145" spans="1:12" x14ac:dyDescent="0.25">
      <c r="A145" s="1547"/>
      <c r="B145" s="1526"/>
      <c r="C145" s="1580"/>
      <c r="D145" s="1669"/>
      <c r="E145" s="1577"/>
      <c r="F145" s="1526"/>
      <c r="G145" s="1573"/>
      <c r="H145" s="2948"/>
      <c r="I145" s="2949"/>
      <c r="J145" s="2949"/>
      <c r="K145" s="2949"/>
      <c r="L145" s="3186"/>
    </row>
    <row r="146" spans="1:12" x14ac:dyDescent="0.25">
      <c r="A146" s="1547"/>
      <c r="B146" s="1526"/>
      <c r="C146" s="1580"/>
      <c r="D146" s="1669"/>
      <c r="E146" s="1577"/>
      <c r="F146" s="1526"/>
      <c r="G146" s="1573"/>
      <c r="H146" s="2948"/>
      <c r="I146" s="2949"/>
      <c r="J146" s="2949"/>
      <c r="K146" s="2949"/>
      <c r="L146" s="3186"/>
    </row>
    <row r="147" spans="1:12" ht="15.75" thickBot="1" x14ac:dyDescent="0.3">
      <c r="A147" s="468" t="s">
        <v>1326</v>
      </c>
      <c r="B147" s="469"/>
      <c r="C147" s="469"/>
      <c r="D147" s="469"/>
      <c r="E147" s="469"/>
      <c r="F147" s="469"/>
      <c r="G147" s="543">
        <f>SUBTOTAL(9,G139:G146)</f>
        <v>0</v>
      </c>
      <c r="H147" s="490"/>
      <c r="I147" s="447"/>
      <c r="J147" s="447"/>
      <c r="K147" s="447"/>
      <c r="L147" s="448"/>
    </row>
  </sheetData>
  <sheetProtection formatCells="0" formatColumns="0" formatRows="0" insertColumns="0" insertRows="0" insertHyperlinks="0" deleteColumns="0" deleteRows="0" sort="0" autoFilter="0"/>
  <mergeCells count="86">
    <mergeCell ref="A22:L22"/>
    <mergeCell ref="A89:I89"/>
    <mergeCell ref="D108:E108"/>
    <mergeCell ref="F108:G108"/>
    <mergeCell ref="K23:K27"/>
    <mergeCell ref="L23:L27"/>
    <mergeCell ref="B38:C38"/>
    <mergeCell ref="H38:I38"/>
    <mergeCell ref="J38:J41"/>
    <mergeCell ref="K38:K41"/>
    <mergeCell ref="L38:L41"/>
    <mergeCell ref="B40:B41"/>
    <mergeCell ref="H40:H41"/>
    <mergeCell ref="I40:I41"/>
    <mergeCell ref="B23:C23"/>
    <mergeCell ref="D23:F23"/>
    <mergeCell ref="F109:G109"/>
    <mergeCell ref="A110:J110"/>
    <mergeCell ref="D105:E105"/>
    <mergeCell ref="F105:G105"/>
    <mergeCell ref="D106:E106"/>
    <mergeCell ref="F106:G106"/>
    <mergeCell ref="D107:E107"/>
    <mergeCell ref="F107:G107"/>
    <mergeCell ref="A11:G15"/>
    <mergeCell ref="I11:L15"/>
    <mergeCell ref="B2:L2"/>
    <mergeCell ref="B3:L3"/>
    <mergeCell ref="B4:J4"/>
    <mergeCell ref="B5:H5"/>
    <mergeCell ref="A10:G10"/>
    <mergeCell ref="I10:L10"/>
    <mergeCell ref="A7:L7"/>
    <mergeCell ref="G23:I23"/>
    <mergeCell ref="J23:J27"/>
    <mergeCell ref="E38:G38"/>
    <mergeCell ref="E40:G40"/>
    <mergeCell ref="A74:A78"/>
    <mergeCell ref="A63:L63"/>
    <mergeCell ref="A67:A73"/>
    <mergeCell ref="C40:C41"/>
    <mergeCell ref="A50:B50"/>
    <mergeCell ref="A37:L37"/>
    <mergeCell ref="G25:G27"/>
    <mergeCell ref="H25:H27"/>
    <mergeCell ref="I25:I27"/>
    <mergeCell ref="A79:A83"/>
    <mergeCell ref="H114:L114"/>
    <mergeCell ref="H115:L115"/>
    <mergeCell ref="G90:G94"/>
    <mergeCell ref="H90:H94"/>
    <mergeCell ref="I90:I94"/>
    <mergeCell ref="E92:F92"/>
    <mergeCell ref="D101:E101"/>
    <mergeCell ref="F101:G101"/>
    <mergeCell ref="D102:E102"/>
    <mergeCell ref="F102:G102"/>
    <mergeCell ref="D103:E103"/>
    <mergeCell ref="F103:G103"/>
    <mergeCell ref="D104:E104"/>
    <mergeCell ref="F104:G104"/>
    <mergeCell ref="D109:E109"/>
    <mergeCell ref="H146:L146"/>
    <mergeCell ref="H140:L140"/>
    <mergeCell ref="H141:L141"/>
    <mergeCell ref="H142:L142"/>
    <mergeCell ref="H143:L143"/>
    <mergeCell ref="H144:L144"/>
    <mergeCell ref="H145:L145"/>
    <mergeCell ref="H139:L139"/>
    <mergeCell ref="H122:L122"/>
    <mergeCell ref="H126:L126"/>
    <mergeCell ref="H127:L127"/>
    <mergeCell ref="H128:L128"/>
    <mergeCell ref="H129:L129"/>
    <mergeCell ref="H130:L130"/>
    <mergeCell ref="H132:L132"/>
    <mergeCell ref="H133:L133"/>
    <mergeCell ref="H134:L134"/>
    <mergeCell ref="H120:L120"/>
    <mergeCell ref="H138:L138"/>
    <mergeCell ref="H116:L116"/>
    <mergeCell ref="H117:L117"/>
    <mergeCell ref="H118:L118"/>
    <mergeCell ref="H119:L119"/>
    <mergeCell ref="H131:L131"/>
  </mergeCells>
  <conditionalFormatting sqref="C95:D95">
    <cfRule type="cellIs" dxfId="198" priority="1" operator="notEqual">
      <formula>0</formula>
    </cfRule>
  </conditionalFormatting>
  <conditionalFormatting sqref="C86:I86">
    <cfRule type="expression" dxfId="197" priority="14">
      <formula>C86="Alt OK"</formula>
    </cfRule>
    <cfRule type="expression" dxfId="196" priority="15">
      <formula>C86="DFØ følger opp"</formula>
    </cfRule>
    <cfRule type="expression" dxfId="195" priority="16">
      <formula>C86="Kunde følger opp"</formula>
    </cfRule>
  </conditionalFormatting>
  <conditionalFormatting sqref="I95">
    <cfRule type="expression" dxfId="194" priority="2">
      <formula>I95="Alt OK"</formula>
    </cfRule>
    <cfRule type="expression" dxfId="193" priority="3">
      <formula>I95="DFØ følger opp"</formula>
    </cfRule>
    <cfRule type="expression" dxfId="192" priority="4">
      <formula>I95="Kunde følger opp"</formula>
    </cfRule>
  </conditionalFormatting>
  <conditionalFormatting sqref="L28:L33">
    <cfRule type="expression" dxfId="191" priority="20">
      <formula>L28="Alt OK"</formula>
    </cfRule>
    <cfRule type="expression" dxfId="190" priority="21">
      <formula>L28="DFØ følger opp"</formula>
    </cfRule>
    <cfRule type="expression" dxfId="189" priority="22">
      <formula>L28="Kunde følger opp"</formula>
    </cfRule>
  </conditionalFormatting>
  <conditionalFormatting sqref="L43:L48">
    <cfRule type="expression" dxfId="188" priority="17">
      <formula>L43="Alt OK"</formula>
    </cfRule>
    <cfRule type="expression" dxfId="187" priority="18">
      <formula>L43="DFØ følger opp"</formula>
    </cfRule>
    <cfRule type="expression" dxfId="186" priority="19">
      <formula>L43="Kunde følger opp"</formula>
    </cfRule>
  </conditionalFormatting>
  <hyperlinks>
    <hyperlink ref="A2" location="Avstemmingsoversikt!A1" display="Til avviksoversikt" xr:uid="{9244F76D-41A8-47E9-AAA6-76C70CF14A50}"/>
  </hyperlinks>
  <pageMargins left="0.7" right="0.7" top="0.75" bottom="0.75" header="0.3" footer="0.3"/>
  <pageSetup paperSize="9" scale="52" orientation="landscape" r:id="rId1"/>
  <rowBreaks count="1" manualBreakCount="1">
    <brk id="112" max="11" man="1"/>
  </rowBreaks>
  <ignoredErrors>
    <ignoredError sqref="E34:F34 D49 E49:F49 F94"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EDAE9C9F-105D-420E-9DEC-25F3BB7D1E10}">
          <x14:formula1>
            <xm:f>Avstemmingskoder!$A$3:$A$5</xm:f>
          </x14:formula1>
          <xm:sqref>L28:L33 L43:L48 I95 C86:I86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61CE8-DB38-4771-86A4-17FF54F5D564}">
  <sheetPr>
    <pageSetUpPr fitToPage="1"/>
  </sheetPr>
  <dimension ref="A1:S83"/>
  <sheetViews>
    <sheetView showGridLines="0" zoomScaleNormal="100" workbookViewId="0"/>
  </sheetViews>
  <sheetFormatPr baseColWidth="10" defaultColWidth="11.42578125" defaultRowHeight="15" x14ac:dyDescent="0.25"/>
  <cols>
    <col min="1" max="1" width="19.5703125" style="42" customWidth="1"/>
    <col min="2" max="2" width="12" style="42" customWidth="1"/>
    <col min="3" max="3" width="12.85546875" style="42" customWidth="1"/>
    <col min="4" max="4" width="21.140625" style="42" customWidth="1"/>
    <col min="5" max="5" width="13.28515625" style="42" customWidth="1"/>
    <col min="6" max="10" width="15.140625" style="42" customWidth="1"/>
    <col min="11" max="13" width="15" style="42" customWidth="1"/>
    <col min="14" max="16384" width="11.42578125" style="42"/>
  </cols>
  <sheetData>
    <row r="1" spans="1:13" ht="19.5" thickBot="1" x14ac:dyDescent="0.35">
      <c r="A1" s="41" t="s">
        <v>1586</v>
      </c>
      <c r="B1" s="43"/>
      <c r="C1" s="44"/>
      <c r="D1" s="44"/>
      <c r="E1" s="44"/>
      <c r="F1" s="44"/>
      <c r="G1" s="44"/>
      <c r="H1" s="44"/>
      <c r="I1" s="43"/>
      <c r="J1" s="43"/>
    </row>
    <row r="2" spans="1:13" ht="18.75" x14ac:dyDescent="0.3">
      <c r="A2" s="973" t="s">
        <v>1244</v>
      </c>
      <c r="B2" s="3287" t="s">
        <v>548</v>
      </c>
      <c r="C2" s="3288"/>
      <c r="D2" s="3288"/>
      <c r="E2" s="3288"/>
      <c r="F2" s="3288"/>
      <c r="G2" s="3288"/>
      <c r="H2" s="3288"/>
      <c r="I2" s="3288"/>
      <c r="J2" s="3288"/>
      <c r="K2" s="3288"/>
      <c r="L2" s="3288"/>
      <c r="M2" s="3289"/>
    </row>
    <row r="3" spans="1:13" ht="15.75" thickBot="1" x14ac:dyDescent="0.3">
      <c r="A3" s="974" t="s">
        <v>1245</v>
      </c>
      <c r="B3" s="2901" t="s">
        <v>1246</v>
      </c>
      <c r="C3" s="2752"/>
      <c r="D3" s="2752"/>
      <c r="E3" s="2752"/>
      <c r="F3" s="2752"/>
      <c r="G3" s="2752"/>
      <c r="H3" s="2752"/>
      <c r="I3" s="2752"/>
      <c r="J3" s="2752"/>
      <c r="K3" s="2752"/>
      <c r="L3" s="2752"/>
      <c r="M3" s="2753"/>
    </row>
    <row r="4" spans="1:13" x14ac:dyDescent="0.25">
      <c r="A4" s="1010" t="s">
        <v>1247</v>
      </c>
      <c r="B4" s="3290" t="str">
        <f>Avstemmingsoversikt!A5</f>
        <v>XX - MAL - XXX/XXXX</v>
      </c>
      <c r="C4" s="3291"/>
      <c r="D4" s="3291"/>
      <c r="E4" s="3291"/>
      <c r="F4" s="3291"/>
      <c r="G4" s="3291"/>
      <c r="H4" s="3291"/>
      <c r="I4" s="3291"/>
      <c r="J4" s="3291"/>
      <c r="K4" s="3291"/>
      <c r="L4" s="1011" t="s">
        <v>481</v>
      </c>
      <c r="M4" s="1012">
        <f>IF(Avstemmingsoversikt!P3= " "," ",Avstemmingsoversikt!P3)</f>
        <v>2024</v>
      </c>
    </row>
    <row r="5" spans="1:13" ht="15.75" thickBot="1" x14ac:dyDescent="0.3">
      <c r="A5" s="989" t="s">
        <v>1248</v>
      </c>
      <c r="B5" s="3292"/>
      <c r="C5" s="2971"/>
      <c r="D5" s="2971"/>
      <c r="E5" s="2971"/>
      <c r="F5" s="2971"/>
      <c r="G5" s="2971"/>
      <c r="H5" s="2971"/>
      <c r="I5" s="2971"/>
      <c r="J5" s="988" t="s">
        <v>1249</v>
      </c>
      <c r="K5" s="1042"/>
      <c r="L5" s="988" t="s">
        <v>1250</v>
      </c>
      <c r="M5" s="1001" t="str">
        <f>IF(Avstemmingsoversikt!P5= " "," ",Avstemmingsoversikt!P4)</f>
        <v>xx/2024</v>
      </c>
    </row>
    <row r="6" spans="1:13" x14ac:dyDescent="0.25">
      <c r="A6" s="558"/>
      <c r="B6" s="558"/>
      <c r="C6" s="558"/>
      <c r="D6" s="558"/>
      <c r="E6" s="558"/>
      <c r="F6" s="558"/>
      <c r="G6" s="558"/>
      <c r="H6" s="558"/>
      <c r="I6" s="558"/>
      <c r="J6" s="558"/>
      <c r="K6" s="558"/>
      <c r="L6" s="558"/>
      <c r="M6" s="46"/>
    </row>
    <row r="7" spans="1:13" x14ac:dyDescent="0.25">
      <c r="A7" s="2659" t="s">
        <v>2871</v>
      </c>
      <c r="B7" s="2659"/>
      <c r="C7" s="2659"/>
      <c r="D7" s="2659"/>
      <c r="E7" s="2659"/>
      <c r="F7" s="2659"/>
      <c r="G7" s="2659"/>
      <c r="H7" s="2659"/>
      <c r="I7" s="2659"/>
      <c r="J7" s="2659"/>
      <c r="K7" s="2659"/>
      <c r="L7" s="2659"/>
      <c r="M7" s="2659"/>
    </row>
    <row r="8" spans="1:13" x14ac:dyDescent="0.25">
      <c r="A8" s="558"/>
      <c r="B8" s="558"/>
      <c r="C8" s="558"/>
      <c r="D8" s="558"/>
      <c r="E8" s="558"/>
      <c r="F8" s="558"/>
      <c r="G8" s="558"/>
      <c r="H8" s="558"/>
      <c r="I8" s="558"/>
      <c r="J8" s="558"/>
      <c r="K8" s="558"/>
      <c r="L8" s="558"/>
      <c r="M8" s="46"/>
    </row>
    <row r="9" spans="1:13" ht="15.75" thickBot="1" x14ac:dyDescent="0.3">
      <c r="A9" s="558"/>
      <c r="B9" s="558"/>
      <c r="C9" s="558"/>
      <c r="D9" s="558"/>
      <c r="E9" s="558"/>
      <c r="F9" s="558"/>
      <c r="G9" s="558"/>
      <c r="H9" s="558"/>
      <c r="I9" s="558"/>
      <c r="J9" s="558"/>
      <c r="K9" s="558"/>
      <c r="L9" s="558"/>
      <c r="M9" s="46"/>
    </row>
    <row r="10" spans="1:13" ht="19.5" thickBot="1" x14ac:dyDescent="0.3">
      <c r="A10" s="3143" t="s">
        <v>1252</v>
      </c>
      <c r="B10" s="3144"/>
      <c r="C10" s="3144"/>
      <c r="D10" s="3144"/>
      <c r="E10" s="3144"/>
      <c r="F10" s="3144"/>
      <c r="G10" s="3144"/>
      <c r="H10" s="3145"/>
      <c r="J10" s="3143" t="s">
        <v>1253</v>
      </c>
      <c r="K10" s="3144"/>
      <c r="L10" s="3144"/>
      <c r="M10" s="3145"/>
    </row>
    <row r="11" spans="1:13" x14ac:dyDescent="0.25">
      <c r="A11" s="2740"/>
      <c r="B11" s="2741"/>
      <c r="C11" s="2741"/>
      <c r="D11" s="2741"/>
      <c r="E11" s="2741"/>
      <c r="F11" s="2741"/>
      <c r="G11" s="2741"/>
      <c r="H11" s="2742"/>
      <c r="J11" s="3149"/>
      <c r="K11" s="3150"/>
      <c r="L11" s="3150"/>
      <c r="M11" s="3151"/>
    </row>
    <row r="12" spans="1:13" x14ac:dyDescent="0.25">
      <c r="A12" s="2743"/>
      <c r="B12" s="2670"/>
      <c r="C12" s="2670"/>
      <c r="D12" s="2670"/>
      <c r="E12" s="2670"/>
      <c r="F12" s="2670"/>
      <c r="G12" s="2670"/>
      <c r="H12" s="2744"/>
      <c r="J12" s="2890"/>
      <c r="K12" s="2686"/>
      <c r="L12" s="2686"/>
      <c r="M12" s="2891"/>
    </row>
    <row r="13" spans="1:13" x14ac:dyDescent="0.25">
      <c r="A13" s="2743"/>
      <c r="B13" s="2670"/>
      <c r="C13" s="2670"/>
      <c r="D13" s="2670"/>
      <c r="E13" s="2670"/>
      <c r="F13" s="2670"/>
      <c r="G13" s="2670"/>
      <c r="H13" s="2744"/>
      <c r="J13" s="2890"/>
      <c r="K13" s="2686"/>
      <c r="L13" s="2686"/>
      <c r="M13" s="2891"/>
    </row>
    <row r="14" spans="1:13" x14ac:dyDescent="0.25">
      <c r="A14" s="2743"/>
      <c r="B14" s="2670"/>
      <c r="C14" s="2670"/>
      <c r="D14" s="2670"/>
      <c r="E14" s="2670"/>
      <c r="F14" s="2670"/>
      <c r="G14" s="2670"/>
      <c r="H14" s="2744"/>
      <c r="J14" s="2890"/>
      <c r="K14" s="2686"/>
      <c r="L14" s="2686"/>
      <c r="M14" s="2891"/>
    </row>
    <row r="15" spans="1:13" ht="15.75" thickBot="1" x14ac:dyDescent="0.3">
      <c r="A15" s="2745"/>
      <c r="B15" s="2746"/>
      <c r="C15" s="2746"/>
      <c r="D15" s="2746"/>
      <c r="E15" s="2746"/>
      <c r="F15" s="2746"/>
      <c r="G15" s="2746"/>
      <c r="H15" s="2747"/>
      <c r="J15" s="2892"/>
      <c r="K15" s="2893"/>
      <c r="L15" s="2893"/>
      <c r="M15" s="2894"/>
    </row>
    <row r="16" spans="1:13" x14ac:dyDescent="0.25">
      <c r="A16" s="862"/>
      <c r="B16" s="862"/>
      <c r="C16" s="862"/>
      <c r="D16" s="862"/>
      <c r="E16" s="862"/>
      <c r="F16" s="862"/>
      <c r="G16" s="862"/>
      <c r="H16" s="862"/>
      <c r="J16" s="88"/>
      <c r="K16" s="88"/>
      <c r="L16" s="88"/>
      <c r="M16" s="88"/>
    </row>
    <row r="17" spans="1:19" x14ac:dyDescent="0.25">
      <c r="A17" s="140" t="s">
        <v>1254</v>
      </c>
      <c r="C17" s="558"/>
      <c r="D17" s="558"/>
      <c r="E17" s="558"/>
      <c r="F17" s="2" t="s">
        <v>1255</v>
      </c>
      <c r="G17" s="558"/>
      <c r="H17" s="558"/>
      <c r="I17" s="558"/>
      <c r="J17" s="558"/>
      <c r="K17" s="558"/>
      <c r="L17" s="558"/>
      <c r="M17" s="46"/>
    </row>
    <row r="18" spans="1:19" x14ac:dyDescent="0.25">
      <c r="A18" t="s">
        <v>1587</v>
      </c>
      <c r="B18"/>
      <c r="C18" s="558"/>
      <c r="D18" s="558"/>
      <c r="E18" s="558"/>
      <c r="F18" t="s">
        <v>1588</v>
      </c>
      <c r="G18" s="558"/>
      <c r="H18" s="558"/>
      <c r="I18" s="558"/>
      <c r="J18" s="558"/>
      <c r="K18" s="558"/>
      <c r="L18" s="558"/>
      <c r="M18" s="46"/>
    </row>
    <row r="19" spans="1:19" x14ac:dyDescent="0.25">
      <c r="A19" t="s">
        <v>1589</v>
      </c>
      <c r="B19"/>
      <c r="C19" s="558"/>
      <c r="D19" s="558"/>
      <c r="E19" s="558"/>
      <c r="F19" s="2"/>
      <c r="G19" s="558"/>
      <c r="H19" s="558"/>
      <c r="I19" s="558"/>
      <c r="J19" s="558"/>
      <c r="K19" s="558"/>
      <c r="L19" s="558"/>
      <c r="M19" s="46"/>
    </row>
    <row r="20" spans="1:19" x14ac:dyDescent="0.25">
      <c r="A20"/>
      <c r="C20" s="558"/>
      <c r="D20" s="558"/>
      <c r="E20" s="558"/>
      <c r="F20" s="558"/>
      <c r="G20" s="558"/>
      <c r="H20" s="558"/>
      <c r="I20" s="558"/>
      <c r="J20" s="558"/>
      <c r="K20" s="558"/>
      <c r="L20" s="558"/>
      <c r="M20" s="46"/>
    </row>
    <row r="21" spans="1:19" ht="15.75" thickBot="1" x14ac:dyDescent="0.3">
      <c r="A21"/>
      <c r="B21"/>
      <c r="C21" s="558"/>
      <c r="D21" s="558"/>
      <c r="E21" s="558"/>
      <c r="F21" s="558"/>
      <c r="G21" s="558"/>
      <c r="H21" s="558"/>
      <c r="I21" s="558"/>
      <c r="J21" s="558"/>
      <c r="K21" s="558"/>
      <c r="L21" s="558"/>
      <c r="M21" s="46"/>
    </row>
    <row r="22" spans="1:19" x14ac:dyDescent="0.25">
      <c r="A22" s="3293" t="s">
        <v>1590</v>
      </c>
      <c r="B22" s="3294"/>
      <c r="C22" s="1201">
        <v>2703</v>
      </c>
      <c r="D22" s="3295"/>
      <c r="E22" s="3296"/>
      <c r="F22" s="3297" t="s">
        <v>1591</v>
      </c>
      <c r="G22" s="3297"/>
      <c r="H22" s="3297" t="s">
        <v>1592</v>
      </c>
      <c r="I22" s="3297"/>
      <c r="J22" s="3297" t="s">
        <v>1593</v>
      </c>
      <c r="K22" s="3297"/>
      <c r="L22" s="3297" t="s">
        <v>1594</v>
      </c>
      <c r="M22" s="3298"/>
    </row>
    <row r="23" spans="1:19" x14ac:dyDescent="0.25">
      <c r="A23" s="3301" t="s">
        <v>1595</v>
      </c>
      <c r="B23" s="3302"/>
      <c r="C23" s="1703" t="s">
        <v>1259</v>
      </c>
      <c r="D23" s="3307" t="s">
        <v>1278</v>
      </c>
      <c r="E23" s="3307"/>
      <c r="F23" s="1703" t="s">
        <v>1596</v>
      </c>
      <c r="G23" s="1703" t="s">
        <v>1597</v>
      </c>
      <c r="H23" s="1703" t="s">
        <v>1596</v>
      </c>
      <c r="I23" s="1703" t="s">
        <v>1597</v>
      </c>
      <c r="J23" s="1703" t="s">
        <v>1596</v>
      </c>
      <c r="K23" s="1703" t="s">
        <v>1597</v>
      </c>
      <c r="L23" s="1703" t="s">
        <v>1596</v>
      </c>
      <c r="M23" s="1704" t="s">
        <v>1597</v>
      </c>
      <c r="N23" s="45"/>
    </row>
    <row r="24" spans="1:19" x14ac:dyDescent="0.25">
      <c r="A24" s="3303"/>
      <c r="B24" s="3304"/>
      <c r="C24" s="1705"/>
      <c r="D24" s="3308"/>
      <c r="E24" s="3308"/>
      <c r="F24" s="1706"/>
      <c r="G24" s="3309"/>
      <c r="H24" s="1706"/>
      <c r="I24" s="3309"/>
      <c r="J24" s="1706"/>
      <c r="K24" s="3309"/>
      <c r="L24" s="1706"/>
      <c r="M24" s="3312"/>
    </row>
    <row r="25" spans="1:19" x14ac:dyDescent="0.25">
      <c r="A25" s="3303"/>
      <c r="B25" s="3304"/>
      <c r="C25" s="1705"/>
      <c r="D25" s="3308"/>
      <c r="E25" s="3308"/>
      <c r="F25" s="1706"/>
      <c r="G25" s="3310"/>
      <c r="H25" s="1706"/>
      <c r="I25" s="3310"/>
      <c r="J25" s="1706"/>
      <c r="K25" s="3310"/>
      <c r="L25" s="1706"/>
      <c r="M25" s="3313"/>
    </row>
    <row r="26" spans="1:19" x14ac:dyDescent="0.25">
      <c r="A26" s="3303"/>
      <c r="B26" s="3304"/>
      <c r="C26" s="1705"/>
      <c r="D26" s="3308"/>
      <c r="E26" s="3308"/>
      <c r="F26" s="1706"/>
      <c r="G26" s="3310"/>
      <c r="H26" s="1706"/>
      <c r="I26" s="3310"/>
      <c r="J26" s="1706"/>
      <c r="K26" s="3310"/>
      <c r="L26" s="1706"/>
      <c r="M26" s="3313"/>
    </row>
    <row r="27" spans="1:19" x14ac:dyDescent="0.25">
      <c r="A27" s="3303"/>
      <c r="B27" s="3304"/>
      <c r="C27" s="1705"/>
      <c r="D27" s="3315"/>
      <c r="E27" s="3316"/>
      <c r="F27" s="1706"/>
      <c r="G27" s="3310"/>
      <c r="H27" s="1706"/>
      <c r="I27" s="3310"/>
      <c r="J27" s="1706"/>
      <c r="K27" s="3310"/>
      <c r="L27" s="1706"/>
      <c r="M27" s="3313"/>
      <c r="O27" s="40"/>
      <c r="Q27" s="40"/>
      <c r="R27" s="40"/>
      <c r="S27" s="40"/>
    </row>
    <row r="28" spans="1:19" x14ac:dyDescent="0.25">
      <c r="A28" s="3305"/>
      <c r="B28" s="3306"/>
      <c r="C28" s="1705"/>
      <c r="D28" s="3315"/>
      <c r="E28" s="3316"/>
      <c r="F28" s="1706"/>
      <c r="G28" s="3311"/>
      <c r="H28" s="1706"/>
      <c r="I28" s="3311"/>
      <c r="J28" s="1706"/>
      <c r="K28" s="3311"/>
      <c r="L28" s="1706"/>
      <c r="M28" s="3314"/>
      <c r="O28" s="40"/>
      <c r="Q28" s="40"/>
      <c r="R28" s="40"/>
      <c r="S28" s="40"/>
    </row>
    <row r="29" spans="1:19" x14ac:dyDescent="0.25">
      <c r="A29" s="3299" t="s">
        <v>1598</v>
      </c>
      <c r="B29" s="3300"/>
      <c r="C29" s="3300"/>
      <c r="D29" s="3300"/>
      <c r="E29" s="3300"/>
      <c r="F29" s="1707">
        <f>SUM(F24:F28)</f>
        <v>0</v>
      </c>
      <c r="G29" s="1707">
        <f>+F29*Grunnlagsdata!$I$3</f>
        <v>0</v>
      </c>
      <c r="H29" s="1707">
        <f t="shared" ref="H29:L29" si="0">SUM(H24:H28)</f>
        <v>0</v>
      </c>
      <c r="I29" s="1707">
        <f>+H29*Grunnlagsdata!$I$3</f>
        <v>0</v>
      </c>
      <c r="J29" s="1707">
        <f t="shared" si="0"/>
        <v>0</v>
      </c>
      <c r="K29" s="1707">
        <f>+J29*Grunnlagsdata!$I$3</f>
        <v>0</v>
      </c>
      <c r="L29" s="1707">
        <f t="shared" si="0"/>
        <v>0</v>
      </c>
      <c r="M29" s="1708">
        <f>+L29*Grunnlagsdata!$I$3</f>
        <v>0</v>
      </c>
      <c r="O29" s="40"/>
      <c r="Q29" s="40"/>
      <c r="R29" s="40"/>
      <c r="S29" s="40"/>
    </row>
    <row r="30" spans="1:19" x14ac:dyDescent="0.25">
      <c r="A30" s="3317" t="s">
        <v>1599</v>
      </c>
      <c r="B30" s="3318"/>
      <c r="C30" s="3318"/>
      <c r="D30" s="3318"/>
      <c r="E30" s="1709" t="s">
        <v>23</v>
      </c>
      <c r="F30" s="1706"/>
      <c r="G30" s="1710">
        <f>+F30*Grunnlagsdata!$I$3</f>
        <v>0</v>
      </c>
      <c r="H30" s="1706"/>
      <c r="I30" s="1710">
        <f>+H30*Grunnlagsdata!$I$3</f>
        <v>0</v>
      </c>
      <c r="J30" s="1706"/>
      <c r="K30" s="1710">
        <f>+J30*Grunnlagsdata!$I$3</f>
        <v>0</v>
      </c>
      <c r="L30" s="1706"/>
      <c r="M30" s="1711">
        <f>+L30*Grunnlagsdata!$I$3</f>
        <v>0</v>
      </c>
      <c r="O30" s="36"/>
      <c r="P30" s="36"/>
      <c r="Q30" s="36"/>
      <c r="R30" s="40"/>
      <c r="S30" s="40"/>
    </row>
    <row r="31" spans="1:19" x14ac:dyDescent="0.25">
      <c r="A31" s="3317" t="s">
        <v>1600</v>
      </c>
      <c r="B31" s="3318"/>
      <c r="C31" s="3318"/>
      <c r="D31" s="3318"/>
      <c r="E31" s="1709" t="s">
        <v>23</v>
      </c>
      <c r="F31" s="1706"/>
      <c r="G31" s="1710">
        <f>+F31*Grunnlagsdata!$I$3</f>
        <v>0</v>
      </c>
      <c r="H31" s="1706"/>
      <c r="I31" s="1710">
        <f>+H31*Grunnlagsdata!$I$3</f>
        <v>0</v>
      </c>
      <c r="J31" s="1706"/>
      <c r="K31" s="1710">
        <f>+J31*Grunnlagsdata!$I$3</f>
        <v>0</v>
      </c>
      <c r="L31" s="1706"/>
      <c r="M31" s="1711">
        <f>+L31*Grunnlagsdata!$I$3</f>
        <v>0</v>
      </c>
      <c r="O31" s="36"/>
      <c r="P31" s="36"/>
      <c r="Q31" s="36"/>
      <c r="R31" s="40"/>
      <c r="S31" s="40"/>
    </row>
    <row r="32" spans="1:19" ht="15.75" thickBot="1" x14ac:dyDescent="0.3">
      <c r="A32" s="3319" t="s">
        <v>1260</v>
      </c>
      <c r="B32" s="3320"/>
      <c r="C32" s="3320"/>
      <c r="D32" s="3320"/>
      <c r="E32" s="559" t="s">
        <v>1554</v>
      </c>
      <c r="F32" s="560">
        <f>+F29-F30-F31</f>
        <v>0</v>
      </c>
      <c r="G32" s="560">
        <f t="shared" ref="G32:M32" si="1">+G29-G30-G31</f>
        <v>0</v>
      </c>
      <c r="H32" s="560">
        <f t="shared" si="1"/>
        <v>0</v>
      </c>
      <c r="I32" s="560">
        <f t="shared" si="1"/>
        <v>0</v>
      </c>
      <c r="J32" s="560">
        <f t="shared" si="1"/>
        <v>0</v>
      </c>
      <c r="K32" s="560">
        <f t="shared" si="1"/>
        <v>0</v>
      </c>
      <c r="L32" s="560">
        <f t="shared" si="1"/>
        <v>0</v>
      </c>
      <c r="M32" s="561">
        <f t="shared" si="1"/>
        <v>0</v>
      </c>
      <c r="O32" s="36"/>
      <c r="P32" s="36"/>
      <c r="Q32" s="36"/>
      <c r="R32" s="40"/>
      <c r="S32" s="40"/>
    </row>
    <row r="33" spans="1:19" x14ac:dyDescent="0.25">
      <c r="A33" s="793"/>
      <c r="B33" s="794"/>
      <c r="C33" s="794"/>
      <c r="D33" s="794"/>
      <c r="E33" s="795"/>
      <c r="F33" s="562"/>
      <c r="G33" s="562"/>
      <c r="H33" s="562"/>
      <c r="I33" s="562"/>
      <c r="J33" s="562"/>
      <c r="K33" s="562"/>
      <c r="L33" s="562"/>
      <c r="M33" s="562"/>
      <c r="O33" s="36"/>
      <c r="P33" s="36"/>
      <c r="Q33" s="36"/>
      <c r="R33" s="40"/>
      <c r="S33" s="40"/>
    </row>
    <row r="34" spans="1:19" x14ac:dyDescent="0.25">
      <c r="A34" s="793"/>
      <c r="B34" s="794"/>
      <c r="C34" s="794"/>
      <c r="D34" s="794"/>
      <c r="E34" s="795"/>
      <c r="F34" s="562"/>
      <c r="G34" s="562"/>
      <c r="H34" s="562"/>
      <c r="I34" s="562"/>
      <c r="J34" s="562"/>
      <c r="K34" s="562"/>
      <c r="L34" s="562"/>
      <c r="M34" s="562"/>
      <c r="O34" s="36"/>
      <c r="P34" s="36"/>
      <c r="Q34" s="36"/>
      <c r="R34" s="40"/>
      <c r="S34" s="40"/>
    </row>
    <row r="35" spans="1:19" s="40" customFormat="1" ht="15.75" thickBot="1" x14ac:dyDescent="0.3">
      <c r="O35" s="36"/>
      <c r="P35" s="36"/>
      <c r="Q35" s="36"/>
    </row>
    <row r="36" spans="1:19" s="37" customFormat="1" x14ac:dyDescent="0.25">
      <c r="A36" s="3321" t="s">
        <v>1601</v>
      </c>
      <c r="B36" s="3322"/>
      <c r="C36" s="3322"/>
      <c r="D36" s="3322"/>
      <c r="E36" s="643" t="s">
        <v>1259</v>
      </c>
      <c r="F36" s="3341"/>
      <c r="G36" s="643" t="s">
        <v>1602</v>
      </c>
      <c r="H36" s="3333"/>
      <c r="I36" s="643" t="s">
        <v>1602</v>
      </c>
      <c r="J36" s="3333"/>
      <c r="K36" s="643" t="s">
        <v>1602</v>
      </c>
      <c r="L36" s="3333"/>
      <c r="M36" s="644" t="s">
        <v>1602</v>
      </c>
      <c r="O36" s="1035"/>
    </row>
    <row r="37" spans="1:19" s="37" customFormat="1" x14ac:dyDescent="0.25">
      <c r="A37" s="3336" t="s">
        <v>1603</v>
      </c>
      <c r="B37" s="3337"/>
      <c r="C37" s="3337"/>
      <c r="D37" s="3337"/>
      <c r="E37" s="1712">
        <v>2740</v>
      </c>
      <c r="F37" s="3342"/>
      <c r="G37" s="1706"/>
      <c r="H37" s="3334"/>
      <c r="I37" s="1706"/>
      <c r="J37" s="3334"/>
      <c r="K37" s="1706"/>
      <c r="L37" s="3334"/>
      <c r="M37" s="1713"/>
    </row>
    <row r="38" spans="1:19" s="37" customFormat="1" ht="29.25" customHeight="1" x14ac:dyDescent="0.25">
      <c r="A38" s="3338" t="s">
        <v>1604</v>
      </c>
      <c r="B38" s="3339"/>
      <c r="C38" s="3339"/>
      <c r="D38" s="3340"/>
      <c r="E38" s="1714" t="s">
        <v>23</v>
      </c>
      <c r="F38" s="3342"/>
      <c r="G38" s="1710">
        <f>+G30+G31</f>
        <v>0</v>
      </c>
      <c r="H38" s="3334"/>
      <c r="I38" s="1710">
        <f>+I30+I31</f>
        <v>0</v>
      </c>
      <c r="J38" s="3334"/>
      <c r="K38" s="1710">
        <f>+K30+K31</f>
        <v>0</v>
      </c>
      <c r="L38" s="3334"/>
      <c r="M38" s="1711">
        <f>+M30+M31</f>
        <v>0</v>
      </c>
    </row>
    <row r="39" spans="1:19" s="37" customFormat="1" ht="15.75" thickBot="1" x14ac:dyDescent="0.3">
      <c r="A39" s="3331" t="s">
        <v>1260</v>
      </c>
      <c r="B39" s="3332"/>
      <c r="C39" s="3332"/>
      <c r="D39" s="3332"/>
      <c r="E39" s="702" t="s">
        <v>1554</v>
      </c>
      <c r="F39" s="3343"/>
      <c r="G39" s="563">
        <f>G37-G38</f>
        <v>0</v>
      </c>
      <c r="H39" s="3335"/>
      <c r="I39" s="563">
        <f>I37-I38</f>
        <v>0</v>
      </c>
      <c r="J39" s="3335"/>
      <c r="K39" s="563">
        <f>K37-K38</f>
        <v>0</v>
      </c>
      <c r="L39" s="3335"/>
      <c r="M39" s="564">
        <f>M37-M38</f>
        <v>0</v>
      </c>
    </row>
    <row r="40" spans="1:19" s="36" customFormat="1" x14ac:dyDescent="0.25">
      <c r="A40" s="565" t="s">
        <v>1605</v>
      </c>
      <c r="B40" s="565"/>
      <c r="C40" s="565"/>
      <c r="D40" s="565"/>
      <c r="E40" s="562">
        <f>_xlfn.XLOOKUP($E$37,'Saldobalanse m arb-status'!A:A,'Saldobalanse m arb-status'!C:C,"Ikke funnet",0)</f>
        <v>0</v>
      </c>
      <c r="G40" s="562"/>
      <c r="H40" s="562"/>
      <c r="I40" s="562"/>
      <c r="J40" s="562"/>
      <c r="K40" s="562"/>
      <c r="L40" s="562"/>
      <c r="N40" s="1032"/>
    </row>
    <row r="41" spans="1:19" s="36" customFormat="1" x14ac:dyDescent="0.25">
      <c r="A41" s="565" t="s">
        <v>1260</v>
      </c>
      <c r="B41" s="565"/>
      <c r="C41" s="565"/>
      <c r="D41" s="565"/>
      <c r="E41" s="562" t="str">
        <f>IF(LEFT(M5,2)="03",G37-$E$40, IF(LEFT(M5,2)="06",I37-$E$40, IF(LEFT(M5,2)="09",K37-$E$40, IF(LEFT(M5,2)="12",M37-$E$40, "Saldobalanse gjelder ikke avstemmingsperiode"))))</f>
        <v>Saldobalanse gjelder ikke avstemmingsperiode</v>
      </c>
      <c r="G41" s="562"/>
      <c r="H41" s="562"/>
      <c r="I41" s="562"/>
      <c r="J41" s="562"/>
      <c r="K41" s="562"/>
      <c r="L41" s="562"/>
      <c r="N41" s="1032"/>
    </row>
    <row r="42" spans="1:19" s="36" customFormat="1" x14ac:dyDescent="0.25"/>
    <row r="43" spans="1:19" s="36" customFormat="1" ht="15.75" thickBot="1" x14ac:dyDescent="0.3">
      <c r="A43" s="39" t="s">
        <v>1606</v>
      </c>
    </row>
    <row r="44" spans="1:19" s="34" customFormat="1" x14ac:dyDescent="0.25">
      <c r="A44" s="3323" t="s">
        <v>1607</v>
      </c>
      <c r="B44" s="3324"/>
      <c r="C44" s="3324"/>
      <c r="D44" s="3324"/>
      <c r="E44" s="3324"/>
      <c r="F44" s="3325"/>
      <c r="G44" s="645"/>
      <c r="H44" s="3325"/>
      <c r="I44" s="645"/>
      <c r="J44" s="3325"/>
      <c r="K44" s="645"/>
      <c r="L44" s="3325"/>
      <c r="M44" s="646"/>
      <c r="O44" s="37"/>
      <c r="P44" s="37"/>
      <c r="Q44" s="37"/>
    </row>
    <row r="45" spans="1:19" s="34" customFormat="1" x14ac:dyDescent="0.25">
      <c r="A45" s="3328"/>
      <c r="B45" s="3329"/>
      <c r="C45" s="3329"/>
      <c r="D45" s="3329"/>
      <c r="E45" s="3330"/>
      <c r="F45" s="3326"/>
      <c r="G45" s="1706"/>
      <c r="H45" s="3326"/>
      <c r="I45" s="1706"/>
      <c r="J45" s="3326"/>
      <c r="K45" s="1706"/>
      <c r="L45" s="3326"/>
      <c r="M45" s="1713"/>
      <c r="O45" s="37"/>
      <c r="P45" s="37"/>
      <c r="Q45" s="37"/>
    </row>
    <row r="46" spans="1:19" s="34" customFormat="1" ht="15.75" thickBot="1" x14ac:dyDescent="0.3">
      <c r="A46" s="3331" t="s">
        <v>1608</v>
      </c>
      <c r="B46" s="3332"/>
      <c r="C46" s="3332"/>
      <c r="D46" s="3332"/>
      <c r="E46" s="3332"/>
      <c r="F46" s="3327"/>
      <c r="G46" s="563">
        <f>SUM(G44:G45)</f>
        <v>0</v>
      </c>
      <c r="H46" s="3327"/>
      <c r="I46" s="563">
        <f>SUM(I44:I45)</f>
        <v>0</v>
      </c>
      <c r="J46" s="3327"/>
      <c r="K46" s="563">
        <f>SUM(K44:K45)</f>
        <v>0</v>
      </c>
      <c r="L46" s="3327"/>
      <c r="M46" s="564">
        <f>SUM(M44:M45)</f>
        <v>0</v>
      </c>
      <c r="O46" s="37"/>
      <c r="P46" s="37"/>
      <c r="Q46" s="37"/>
    </row>
    <row r="47" spans="1:19" s="40" customFormat="1" x14ac:dyDescent="0.25">
      <c r="A47" s="3269"/>
      <c r="B47" s="3270"/>
      <c r="C47" s="3270"/>
      <c r="D47" s="3270"/>
      <c r="E47" s="3271"/>
      <c r="F47" s="566" t="s">
        <v>478</v>
      </c>
      <c r="G47" s="647"/>
      <c r="H47" s="648" t="s">
        <v>478</v>
      </c>
      <c r="I47" s="647"/>
      <c r="J47" s="648" t="s">
        <v>478</v>
      </c>
      <c r="K47" s="647"/>
      <c r="L47" s="648" t="s">
        <v>478</v>
      </c>
      <c r="M47" s="649"/>
    </row>
    <row r="48" spans="1:19" s="40" customFormat="1" x14ac:dyDescent="0.25">
      <c r="A48" s="3272"/>
      <c r="B48" s="3273"/>
      <c r="C48" s="3273"/>
      <c r="D48" s="3273"/>
      <c r="E48" s="3274"/>
      <c r="F48" s="1715" t="s">
        <v>1268</v>
      </c>
      <c r="G48" s="1716"/>
      <c r="H48" s="1717" t="s">
        <v>1268</v>
      </c>
      <c r="I48" s="1716"/>
      <c r="J48" s="1717" t="s">
        <v>1268</v>
      </c>
      <c r="K48" s="1716"/>
      <c r="L48" s="1717" t="s">
        <v>1268</v>
      </c>
      <c r="M48" s="1718"/>
    </row>
    <row r="49" spans="1:19" s="40" customFormat="1" ht="15.75" thickBot="1" x14ac:dyDescent="0.3">
      <c r="A49" s="3275"/>
      <c r="B49" s="3276"/>
      <c r="C49" s="3276"/>
      <c r="D49" s="3276"/>
      <c r="E49" s="3277"/>
      <c r="F49" s="567" t="s">
        <v>1454</v>
      </c>
      <c r="G49" s="464"/>
      <c r="H49" s="568" t="s">
        <v>1454</v>
      </c>
      <c r="I49" s="464"/>
      <c r="J49" s="568" t="s">
        <v>1454</v>
      </c>
      <c r="K49" s="464"/>
      <c r="L49" s="568" t="s">
        <v>1454</v>
      </c>
      <c r="M49" s="465"/>
    </row>
    <row r="50" spans="1:19" s="40" customFormat="1" ht="12.75" x14ac:dyDescent="0.2"/>
    <row r="51" spans="1:19" ht="15.75" thickBot="1" x14ac:dyDescent="0.3">
      <c r="O51" s="40"/>
      <c r="P51" s="40"/>
      <c r="Q51" s="40"/>
      <c r="R51" s="40"/>
      <c r="S51" s="40"/>
    </row>
    <row r="52" spans="1:19" ht="30" customHeight="1" x14ac:dyDescent="0.25">
      <c r="A52" s="3344" t="s">
        <v>1609</v>
      </c>
      <c r="B52" s="3345"/>
      <c r="C52" s="3345"/>
      <c r="D52" s="3345"/>
      <c r="E52" s="3345"/>
      <c r="F52" s="3348" t="s">
        <v>1610</v>
      </c>
      <c r="G52" s="3349"/>
      <c r="H52" s="3349"/>
      <c r="I52" s="3349"/>
      <c r="J52" s="3349"/>
      <c r="K52" s="3349"/>
      <c r="L52" s="3349"/>
      <c r="M52" s="3350"/>
      <c r="O52" s="40"/>
      <c r="P52" s="40"/>
      <c r="Q52" s="40"/>
      <c r="R52" s="40"/>
      <c r="S52" s="40"/>
    </row>
    <row r="53" spans="1:19" x14ac:dyDescent="0.25">
      <c r="A53" s="3346"/>
      <c r="B53" s="3347"/>
      <c r="C53" s="3347"/>
      <c r="D53" s="3347"/>
      <c r="E53" s="3347"/>
      <c r="F53" s="3351" t="s">
        <v>1591</v>
      </c>
      <c r="G53" s="3351"/>
      <c r="H53" s="3351" t="s">
        <v>1592</v>
      </c>
      <c r="I53" s="3351"/>
      <c r="J53" s="3351" t="s">
        <v>1593</v>
      </c>
      <c r="K53" s="3351"/>
      <c r="L53" s="3351" t="s">
        <v>1594</v>
      </c>
      <c r="M53" s="3352"/>
    </row>
    <row r="54" spans="1:19" ht="30" customHeight="1" x14ac:dyDescent="0.25">
      <c r="A54" s="1719" t="s">
        <v>1259</v>
      </c>
      <c r="B54" s="3353" t="s">
        <v>1278</v>
      </c>
      <c r="C54" s="3353"/>
      <c r="D54" s="3353"/>
      <c r="E54" s="3353"/>
      <c r="F54" s="1703" t="s">
        <v>1611</v>
      </c>
      <c r="G54" s="1703" t="s">
        <v>1612</v>
      </c>
      <c r="H54" s="1703" t="s">
        <v>1611</v>
      </c>
      <c r="I54" s="1703" t="s">
        <v>1612</v>
      </c>
      <c r="J54" s="1703" t="s">
        <v>1611</v>
      </c>
      <c r="K54" s="1703" t="s">
        <v>1612</v>
      </c>
      <c r="L54" s="1703" t="s">
        <v>1611</v>
      </c>
      <c r="M54" s="1704" t="s">
        <v>1612</v>
      </c>
    </row>
    <row r="55" spans="1:19" x14ac:dyDescent="0.25">
      <c r="A55" s="1720"/>
      <c r="B55" s="3354"/>
      <c r="C55" s="3354"/>
      <c r="D55" s="3354"/>
      <c r="E55" s="3354"/>
      <c r="F55" s="1706"/>
      <c r="G55" s="1706"/>
      <c r="H55" s="1706"/>
      <c r="I55" s="1706"/>
      <c r="J55" s="1706"/>
      <c r="K55" s="1706"/>
      <c r="L55" s="1706"/>
      <c r="M55" s="1713"/>
    </row>
    <row r="56" spans="1:19" x14ac:dyDescent="0.25">
      <c r="A56" s="1720"/>
      <c r="B56" s="3354"/>
      <c r="C56" s="3354"/>
      <c r="D56" s="3354"/>
      <c r="E56" s="3354"/>
      <c r="F56" s="1706"/>
      <c r="G56" s="1706"/>
      <c r="H56" s="1706"/>
      <c r="I56" s="1706"/>
      <c r="J56" s="1706"/>
      <c r="K56" s="1706"/>
      <c r="L56" s="1706"/>
      <c r="M56" s="1713"/>
    </row>
    <row r="57" spans="1:19" ht="15.75" thickBot="1" x14ac:dyDescent="0.3">
      <c r="A57" s="3355" t="s">
        <v>1613</v>
      </c>
      <c r="B57" s="3356"/>
      <c r="C57" s="3356"/>
      <c r="D57" s="3356"/>
      <c r="E57" s="3356"/>
      <c r="F57" s="569">
        <f t="shared" ref="F57:M57" si="2">SUM(F55:F56)</f>
        <v>0</v>
      </c>
      <c r="G57" s="569">
        <f t="shared" si="2"/>
        <v>0</v>
      </c>
      <c r="H57" s="569">
        <f t="shared" si="2"/>
        <v>0</v>
      </c>
      <c r="I57" s="569">
        <f t="shared" si="2"/>
        <v>0</v>
      </c>
      <c r="J57" s="569">
        <f t="shared" si="2"/>
        <v>0</v>
      </c>
      <c r="K57" s="569">
        <f t="shared" si="2"/>
        <v>0</v>
      </c>
      <c r="L57" s="569">
        <f t="shared" si="2"/>
        <v>0</v>
      </c>
      <c r="M57" s="570">
        <f t="shared" si="2"/>
        <v>0</v>
      </c>
    </row>
    <row r="58" spans="1:19" x14ac:dyDescent="0.25">
      <c r="A58" s="3278"/>
      <c r="B58" s="3279"/>
      <c r="C58" s="3279"/>
      <c r="D58" s="3279"/>
      <c r="E58" s="3280"/>
      <c r="F58" s="571" t="s">
        <v>1492</v>
      </c>
      <c r="G58" s="650"/>
      <c r="H58" s="651" t="s">
        <v>1492</v>
      </c>
      <c r="I58" s="650" t="s">
        <v>621</v>
      </c>
      <c r="J58" s="651" t="s">
        <v>1492</v>
      </c>
      <c r="K58" s="650" t="s">
        <v>621</v>
      </c>
      <c r="L58" s="651" t="s">
        <v>1492</v>
      </c>
      <c r="M58" s="652" t="s">
        <v>621</v>
      </c>
    </row>
    <row r="59" spans="1:19" x14ac:dyDescent="0.25">
      <c r="A59" s="3281"/>
      <c r="B59" s="3282"/>
      <c r="C59" s="3282"/>
      <c r="D59" s="3282"/>
      <c r="E59" s="3283"/>
      <c r="F59" s="1721" t="s">
        <v>1614</v>
      </c>
      <c r="G59" s="1722"/>
      <c r="H59" s="1723" t="s">
        <v>1614</v>
      </c>
      <c r="I59" s="1722" t="s">
        <v>621</v>
      </c>
      <c r="J59" s="1723" t="s">
        <v>1614</v>
      </c>
      <c r="K59" s="1722" t="s">
        <v>621</v>
      </c>
      <c r="L59" s="1723" t="s">
        <v>1614</v>
      </c>
      <c r="M59" s="1724" t="s">
        <v>621</v>
      </c>
    </row>
    <row r="60" spans="1:19" ht="15.75" thickBot="1" x14ac:dyDescent="0.3">
      <c r="A60" s="3284"/>
      <c r="B60" s="3285"/>
      <c r="C60" s="3285"/>
      <c r="D60" s="3285"/>
      <c r="E60" s="3286"/>
      <c r="F60" s="572" t="s">
        <v>1268</v>
      </c>
      <c r="G60" s="573" t="s">
        <v>621</v>
      </c>
      <c r="H60" s="574" t="s">
        <v>1268</v>
      </c>
      <c r="I60" s="573" t="s">
        <v>621</v>
      </c>
      <c r="J60" s="574" t="s">
        <v>1268</v>
      </c>
      <c r="K60" s="573" t="s">
        <v>621</v>
      </c>
      <c r="L60" s="574" t="s">
        <v>1268</v>
      </c>
      <c r="M60" s="575" t="s">
        <v>621</v>
      </c>
    </row>
    <row r="62" spans="1:19" ht="15.75" thickBot="1" x14ac:dyDescent="0.3"/>
    <row r="63" spans="1:19" ht="15.75" thickBot="1" x14ac:dyDescent="0.3">
      <c r="A63" s="3357" t="s">
        <v>1615</v>
      </c>
      <c r="B63" s="3358"/>
      <c r="C63" s="3358"/>
      <c r="D63" s="3358"/>
      <c r="E63" s="3359"/>
    </row>
    <row r="64" spans="1:19" x14ac:dyDescent="0.25">
      <c r="A64" s="3366" t="s">
        <v>1385</v>
      </c>
      <c r="B64" s="3367"/>
      <c r="C64" s="3367"/>
      <c r="D64" s="3367"/>
      <c r="E64" s="3362"/>
      <c r="F64" s="3362" t="s">
        <v>1616</v>
      </c>
      <c r="G64" s="3364" t="s">
        <v>1591</v>
      </c>
      <c r="H64" s="3364" t="s">
        <v>1592</v>
      </c>
      <c r="I64" s="3364" t="s">
        <v>1593</v>
      </c>
      <c r="J64" s="3364" t="s">
        <v>1594</v>
      </c>
      <c r="K64" s="3376" t="s">
        <v>1220</v>
      </c>
      <c r="L64" s="3370" t="s">
        <v>1617</v>
      </c>
      <c r="M64" s="3371"/>
    </row>
    <row r="65" spans="1:13" x14ac:dyDescent="0.25">
      <c r="A65" s="3368"/>
      <c r="B65" s="3369"/>
      <c r="C65" s="3369"/>
      <c r="D65" s="3369"/>
      <c r="E65" s="3363"/>
      <c r="F65" s="3363"/>
      <c r="G65" s="3365"/>
      <c r="H65" s="3365"/>
      <c r="I65" s="3365"/>
      <c r="J65" s="3365"/>
      <c r="K65" s="3377"/>
      <c r="L65" s="1725" t="s">
        <v>1282</v>
      </c>
      <c r="M65" s="1726" t="s">
        <v>1260</v>
      </c>
    </row>
    <row r="66" spans="1:13" ht="15" customHeight="1" x14ac:dyDescent="0.25">
      <c r="A66" s="3372" t="s">
        <v>1618</v>
      </c>
      <c r="B66" s="3373"/>
      <c r="C66" s="3373"/>
      <c r="D66" s="3373"/>
      <c r="E66" s="3373"/>
      <c r="F66" s="1727"/>
      <c r="G66" s="1394">
        <f>F30</f>
        <v>0</v>
      </c>
      <c r="H66" s="1394">
        <f>H30</f>
        <v>0</v>
      </c>
      <c r="I66" s="1394">
        <f>J30</f>
        <v>0</v>
      </c>
      <c r="J66" s="1394">
        <f>L30</f>
        <v>0</v>
      </c>
      <c r="K66" s="1395">
        <f>SUM(G66:J66)</f>
        <v>0</v>
      </c>
      <c r="L66" s="1728"/>
      <c r="M66" s="1396">
        <f>+K66-L66</f>
        <v>0</v>
      </c>
    </row>
    <row r="67" spans="1:13" x14ac:dyDescent="0.25">
      <c r="A67" s="3374" t="s">
        <v>1619</v>
      </c>
      <c r="B67" s="3375"/>
      <c r="C67" s="3375"/>
      <c r="D67" s="3375"/>
      <c r="E67" s="3375"/>
      <c r="F67" s="1729" t="s">
        <v>1552</v>
      </c>
      <c r="G67" s="1710">
        <f>G30</f>
        <v>0</v>
      </c>
      <c r="H67" s="1710">
        <f>I30</f>
        <v>0</v>
      </c>
      <c r="I67" s="1710">
        <f>K30</f>
        <v>0</v>
      </c>
      <c r="J67" s="1710">
        <f>M30</f>
        <v>0</v>
      </c>
      <c r="K67" s="1711">
        <f t="shared" ref="K67:K69" si="3">SUM(G67:J67)</f>
        <v>0</v>
      </c>
      <c r="L67" s="1730"/>
      <c r="M67" s="1731">
        <f t="shared" ref="M67:M70" si="4">+K67-L67</f>
        <v>0</v>
      </c>
    </row>
    <row r="68" spans="1:13" ht="15" customHeight="1" x14ac:dyDescent="0.25">
      <c r="A68" s="3374" t="s">
        <v>1620</v>
      </c>
      <c r="B68" s="3375"/>
      <c r="C68" s="3375"/>
      <c r="D68" s="3375"/>
      <c r="E68" s="3375"/>
      <c r="F68" s="1729"/>
      <c r="G68" s="1710">
        <f>F31</f>
        <v>0</v>
      </c>
      <c r="H68" s="1710">
        <f>H31</f>
        <v>0</v>
      </c>
      <c r="I68" s="1710">
        <f>J31</f>
        <v>0</v>
      </c>
      <c r="J68" s="1710">
        <f>L31</f>
        <v>0</v>
      </c>
      <c r="K68" s="1711">
        <f t="shared" si="3"/>
        <v>0</v>
      </c>
      <c r="L68" s="1730"/>
      <c r="M68" s="1731">
        <f t="shared" si="4"/>
        <v>0</v>
      </c>
    </row>
    <row r="69" spans="1:13" x14ac:dyDescent="0.25">
      <c r="A69" s="3374" t="s">
        <v>1621</v>
      </c>
      <c r="B69" s="3375"/>
      <c r="C69" s="3375"/>
      <c r="D69" s="3375"/>
      <c r="E69" s="3375"/>
      <c r="F69" s="1729" t="s">
        <v>1552</v>
      </c>
      <c r="G69" s="1710">
        <f>G31</f>
        <v>0</v>
      </c>
      <c r="H69" s="1710">
        <f>I31</f>
        <v>0</v>
      </c>
      <c r="I69" s="1710">
        <f>K31</f>
        <v>0</v>
      </c>
      <c r="J69" s="1710">
        <f>M31</f>
        <v>0</v>
      </c>
      <c r="K69" s="1711">
        <f t="shared" si="3"/>
        <v>0</v>
      </c>
      <c r="L69" s="1730"/>
      <c r="M69" s="1731">
        <f t="shared" si="4"/>
        <v>0</v>
      </c>
    </row>
    <row r="70" spans="1:13" ht="15.75" thickBot="1" x14ac:dyDescent="0.3">
      <c r="A70" s="3360" t="s">
        <v>1622</v>
      </c>
      <c r="B70" s="3361"/>
      <c r="C70" s="3361"/>
      <c r="D70" s="3361"/>
      <c r="E70" s="3361"/>
      <c r="F70" s="576" t="s">
        <v>1554</v>
      </c>
      <c r="G70" s="569">
        <f>+G69+G67</f>
        <v>0</v>
      </c>
      <c r="H70" s="569">
        <f t="shared" ref="H70:J70" si="5">+H69+H67</f>
        <v>0</v>
      </c>
      <c r="I70" s="569">
        <f t="shared" si="5"/>
        <v>0</v>
      </c>
      <c r="J70" s="569">
        <f t="shared" si="5"/>
        <v>0</v>
      </c>
      <c r="K70" s="570">
        <f>SUM(G70:J70)</f>
        <v>0</v>
      </c>
      <c r="L70" s="577">
        <f>+L69+L67</f>
        <v>0</v>
      </c>
      <c r="M70" s="578">
        <f t="shared" si="4"/>
        <v>0</v>
      </c>
    </row>
    <row r="71" spans="1:13" ht="15.75" thickBot="1" x14ac:dyDescent="0.3"/>
    <row r="72" spans="1:13" x14ac:dyDescent="0.25">
      <c r="A72" s="3378" t="s">
        <v>1623</v>
      </c>
      <c r="B72" s="3379"/>
      <c r="C72" s="3379"/>
      <c r="D72" s="3379"/>
      <c r="E72" s="3379"/>
      <c r="F72" s="3380"/>
      <c r="G72" s="650"/>
      <c r="H72" s="650"/>
      <c r="I72" s="650"/>
      <c r="J72" s="652"/>
    </row>
    <row r="73" spans="1:13" x14ac:dyDescent="0.25">
      <c r="A73" s="3353" t="s">
        <v>1624</v>
      </c>
      <c r="B73" s="3353"/>
      <c r="C73" s="3353"/>
      <c r="D73" s="3353"/>
      <c r="E73" s="3353"/>
      <c r="F73" s="3353"/>
      <c r="G73" s="1732"/>
      <c r="H73" s="1732"/>
      <c r="I73" s="1732"/>
      <c r="J73" s="1733"/>
    </row>
    <row r="74" spans="1:13" x14ac:dyDescent="0.25">
      <c r="A74" s="3353" t="s">
        <v>1625</v>
      </c>
      <c r="B74" s="3353"/>
      <c r="C74" s="3353"/>
      <c r="D74" s="3353"/>
      <c r="E74" s="3353"/>
      <c r="F74" s="3353"/>
      <c r="G74" s="1728"/>
      <c r="H74" s="1728"/>
      <c r="I74" s="1728"/>
      <c r="J74" s="1734"/>
    </row>
    <row r="75" spans="1:13" ht="15.75" thickBot="1" x14ac:dyDescent="0.3">
      <c r="A75" s="3356" t="s">
        <v>1626</v>
      </c>
      <c r="B75" s="3356"/>
      <c r="C75" s="3356"/>
      <c r="D75" s="3356"/>
      <c r="E75" s="3356"/>
      <c r="F75" s="3356"/>
      <c r="G75" s="573"/>
      <c r="H75" s="573"/>
      <c r="I75" s="573"/>
      <c r="J75" s="575"/>
    </row>
    <row r="76" spans="1:13" ht="15.75" thickBot="1" x14ac:dyDescent="0.3">
      <c r="A76" s="3381" t="s">
        <v>1627</v>
      </c>
      <c r="B76" s="3382"/>
      <c r="C76" s="3382"/>
      <c r="D76" s="3382"/>
      <c r="E76" s="3382"/>
      <c r="F76" s="3383"/>
      <c r="G76" s="579"/>
      <c r="H76" s="579"/>
      <c r="I76" s="579"/>
      <c r="J76" s="580"/>
    </row>
    <row r="78" spans="1:13" ht="15.75" thickBot="1" x14ac:dyDescent="0.3">
      <c r="A78" s="46" t="s">
        <v>1628</v>
      </c>
    </row>
    <row r="79" spans="1:13" x14ac:dyDescent="0.25">
      <c r="A79" s="3392" t="str">
        <f>+"Bokført skyldig/tilgode mva på konto "&amp;E37</f>
        <v>Bokført skyldig/tilgode mva på konto 2740</v>
      </c>
      <c r="B79" s="3393"/>
      <c r="C79" s="3393"/>
      <c r="D79" s="3393"/>
      <c r="E79" s="3393"/>
      <c r="F79" s="3393"/>
      <c r="G79" s="653">
        <f>G37</f>
        <v>0</v>
      </c>
      <c r="H79" s="653">
        <f>I37</f>
        <v>0</v>
      </c>
      <c r="I79" s="653">
        <f>K37</f>
        <v>0</v>
      </c>
      <c r="J79" s="581">
        <f>M37</f>
        <v>0</v>
      </c>
      <c r="K79" s="3366" t="s">
        <v>1629</v>
      </c>
      <c r="L79" s="3384"/>
    </row>
    <row r="80" spans="1:13" ht="15.75" thickBot="1" x14ac:dyDescent="0.3">
      <c r="A80" s="3387" t="s">
        <v>1630</v>
      </c>
      <c r="B80" s="3388"/>
      <c r="C80" s="3388"/>
      <c r="D80" s="3388"/>
      <c r="E80" s="3388"/>
      <c r="F80" s="3388"/>
      <c r="G80" s="582">
        <f>+G74-G79</f>
        <v>0</v>
      </c>
      <c r="H80" s="582">
        <f>+H74-H79</f>
        <v>0</v>
      </c>
      <c r="I80" s="582">
        <f>+I74-I79</f>
        <v>0</v>
      </c>
      <c r="J80" s="583">
        <f>+J74-J79</f>
        <v>0</v>
      </c>
      <c r="K80" s="3385"/>
      <c r="L80" s="3386"/>
    </row>
    <row r="81" spans="1:12" x14ac:dyDescent="0.25">
      <c r="A81" s="3389" t="s">
        <v>478</v>
      </c>
      <c r="B81" s="3390"/>
      <c r="C81" s="3390"/>
      <c r="D81" s="3390"/>
      <c r="E81" s="3390"/>
      <c r="F81" s="3390"/>
      <c r="G81" s="1397" t="s">
        <v>621</v>
      </c>
      <c r="H81" s="1397" t="s">
        <v>621</v>
      </c>
      <c r="I81" s="1397" t="s">
        <v>621</v>
      </c>
      <c r="J81" s="1735" t="s">
        <v>621</v>
      </c>
      <c r="K81" s="1114" t="s">
        <v>478</v>
      </c>
      <c r="L81" s="1398"/>
    </row>
    <row r="82" spans="1:12" x14ac:dyDescent="0.25">
      <c r="A82" s="3391" t="s">
        <v>1268</v>
      </c>
      <c r="B82" s="3353"/>
      <c r="C82" s="3353"/>
      <c r="D82" s="3353"/>
      <c r="E82" s="3353"/>
      <c r="F82" s="3353"/>
      <c r="G82" s="1732" t="s">
        <v>621</v>
      </c>
      <c r="H82" s="1732" t="s">
        <v>621</v>
      </c>
      <c r="I82" s="1732" t="s">
        <v>621</v>
      </c>
      <c r="J82" s="1736" t="s">
        <v>621</v>
      </c>
      <c r="K82" s="1721" t="s">
        <v>1268</v>
      </c>
      <c r="L82" s="1737"/>
    </row>
    <row r="83" spans="1:12" ht="15.75" thickBot="1" x14ac:dyDescent="0.3">
      <c r="A83" s="3355" t="s">
        <v>1289</v>
      </c>
      <c r="B83" s="3356"/>
      <c r="C83" s="3356"/>
      <c r="D83" s="3356"/>
      <c r="E83" s="3356"/>
      <c r="F83" s="3356"/>
      <c r="G83" s="573"/>
      <c r="H83" s="573"/>
      <c r="I83" s="573"/>
      <c r="J83" s="584"/>
      <c r="K83" s="572" t="s">
        <v>1454</v>
      </c>
      <c r="L83" s="465"/>
    </row>
  </sheetData>
  <sheetProtection formatCells="0" formatColumns="0" formatRows="0" insertColumns="0" insertRows="0" insertHyperlinks="0" deleteColumns="0" deleteRows="0" sort="0" autoFilter="0"/>
  <mergeCells count="82">
    <mergeCell ref="K79:L80"/>
    <mergeCell ref="A80:F80"/>
    <mergeCell ref="A81:F81"/>
    <mergeCell ref="A82:F82"/>
    <mergeCell ref="A83:F83"/>
    <mergeCell ref="A79:F79"/>
    <mergeCell ref="A72:F72"/>
    <mergeCell ref="A73:F73"/>
    <mergeCell ref="A74:F74"/>
    <mergeCell ref="A75:F75"/>
    <mergeCell ref="A76:F76"/>
    <mergeCell ref="L64:M64"/>
    <mergeCell ref="A66:E66"/>
    <mergeCell ref="A67:E67"/>
    <mergeCell ref="A68:E68"/>
    <mergeCell ref="A69:E69"/>
    <mergeCell ref="J64:J65"/>
    <mergeCell ref="K64:K65"/>
    <mergeCell ref="A70:E70"/>
    <mergeCell ref="F64:F65"/>
    <mergeCell ref="G64:G65"/>
    <mergeCell ref="H64:H65"/>
    <mergeCell ref="I64:I65"/>
    <mergeCell ref="A64:E65"/>
    <mergeCell ref="B54:E54"/>
    <mergeCell ref="B55:E55"/>
    <mergeCell ref="B56:E56"/>
    <mergeCell ref="A57:E57"/>
    <mergeCell ref="A63:E63"/>
    <mergeCell ref="A52:E53"/>
    <mergeCell ref="F52:M52"/>
    <mergeCell ref="F53:G53"/>
    <mergeCell ref="H53:I53"/>
    <mergeCell ref="J53:K53"/>
    <mergeCell ref="L53:M53"/>
    <mergeCell ref="J36:J39"/>
    <mergeCell ref="L36:L39"/>
    <mergeCell ref="A37:D37"/>
    <mergeCell ref="A38:D38"/>
    <mergeCell ref="A39:D39"/>
    <mergeCell ref="H36:H39"/>
    <mergeCell ref="F36:F39"/>
    <mergeCell ref="F44:F46"/>
    <mergeCell ref="H44:H46"/>
    <mergeCell ref="J44:J46"/>
    <mergeCell ref="L44:L46"/>
    <mergeCell ref="A45:E45"/>
    <mergeCell ref="A46:E46"/>
    <mergeCell ref="A30:D30"/>
    <mergeCell ref="A31:D31"/>
    <mergeCell ref="A32:D32"/>
    <mergeCell ref="A36:D36"/>
    <mergeCell ref="A44:E44"/>
    <mergeCell ref="L22:M22"/>
    <mergeCell ref="A29:E29"/>
    <mergeCell ref="A23:B28"/>
    <mergeCell ref="D23:E23"/>
    <mergeCell ref="D24:E24"/>
    <mergeCell ref="G24:G28"/>
    <mergeCell ref="M24:M28"/>
    <mergeCell ref="D25:E25"/>
    <mergeCell ref="D26:E26"/>
    <mergeCell ref="D27:E27"/>
    <mergeCell ref="D28:E28"/>
    <mergeCell ref="I24:I28"/>
    <mergeCell ref="K24:K28"/>
    <mergeCell ref="A7:M7"/>
    <mergeCell ref="A47:E49"/>
    <mergeCell ref="A58:E60"/>
    <mergeCell ref="B2:M2"/>
    <mergeCell ref="B3:M3"/>
    <mergeCell ref="B4:K4"/>
    <mergeCell ref="B5:I5"/>
    <mergeCell ref="J10:M10"/>
    <mergeCell ref="A10:H10"/>
    <mergeCell ref="J11:M15"/>
    <mergeCell ref="A11:H15"/>
    <mergeCell ref="A22:B22"/>
    <mergeCell ref="D22:E22"/>
    <mergeCell ref="F22:G22"/>
    <mergeCell ref="H22:I22"/>
    <mergeCell ref="J22:K22"/>
  </mergeCells>
  <conditionalFormatting sqref="G49">
    <cfRule type="expression" dxfId="185" priority="50">
      <formula>G49="Alt OK"</formula>
    </cfRule>
    <cfRule type="expression" dxfId="184" priority="51">
      <formula>G49="DFØ følger opp"</formula>
    </cfRule>
    <cfRule type="expression" dxfId="183" priority="52">
      <formula>G49="Kunde følger opp"</formula>
    </cfRule>
  </conditionalFormatting>
  <conditionalFormatting sqref="G83:J83">
    <cfRule type="expression" dxfId="182" priority="7">
      <formula>G83="Alt OK"</formula>
    </cfRule>
    <cfRule type="expression" dxfId="181" priority="9">
      <formula>G83="DFØ følger opp"</formula>
    </cfRule>
    <cfRule type="expression" dxfId="180" priority="10">
      <formula>G83="Kunde følger opp"</formula>
    </cfRule>
  </conditionalFormatting>
  <conditionalFormatting sqref="I49">
    <cfRule type="expression" dxfId="179" priority="47">
      <formula>I49="Alt OK"</formula>
    </cfRule>
    <cfRule type="expression" dxfId="178" priority="48">
      <formula>I49="DFØ følger opp"</formula>
    </cfRule>
    <cfRule type="expression" dxfId="177" priority="49">
      <formula>I49="Kunde følger opp"</formula>
    </cfRule>
  </conditionalFormatting>
  <conditionalFormatting sqref="K49">
    <cfRule type="expression" dxfId="176" priority="44">
      <formula>K49="Alt OK"</formula>
    </cfRule>
    <cfRule type="expression" dxfId="175" priority="45">
      <formula>K49="DFØ følger opp"</formula>
    </cfRule>
    <cfRule type="expression" dxfId="174" priority="46">
      <formula>K49="Kunde følger opp"</formula>
    </cfRule>
  </conditionalFormatting>
  <conditionalFormatting sqref="L83">
    <cfRule type="expression" dxfId="173" priority="14">
      <formula>L83="Alt OK"</formula>
    </cfRule>
    <cfRule type="expression" dxfId="172" priority="15">
      <formula>L83="DFØ følger opp"</formula>
    </cfRule>
    <cfRule type="expression" dxfId="171" priority="16">
      <formula>L83="Kunde følger opp"</formula>
    </cfRule>
  </conditionalFormatting>
  <conditionalFormatting sqref="M49">
    <cfRule type="expression" dxfId="170" priority="41">
      <formula>M49="Alt OK"</formula>
    </cfRule>
    <cfRule type="expression" dxfId="169" priority="42">
      <formula>M49="DFØ følger opp"</formula>
    </cfRule>
    <cfRule type="expression" dxfId="168" priority="43">
      <formula>M49="Kunde følger opp"</formula>
    </cfRule>
  </conditionalFormatting>
  <hyperlinks>
    <hyperlink ref="A2" location="Avstemmingsoversikt!A1" display="Til avviksoversikt" xr:uid="{D5C1116B-0001-4EA9-9796-C503DCA2785C}"/>
  </hyperlinks>
  <pageMargins left="0.7" right="0.7" top="0.75" bottom="0.75" header="0.3" footer="0.3"/>
  <pageSetup paperSize="9" scale="64" fitToHeight="0" orientation="landscape" r:id="rId1"/>
  <ignoredErrors>
    <ignoredError sqref="G29 K29:L29 H29:J29 K70"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81701963-0212-44E2-AF2E-C272B704FD19}">
          <x14:formula1>
            <xm:f>Avstemmingskoder!$A$3:$A$5</xm:f>
          </x14:formula1>
          <xm:sqref>G49 I49 K49 M49 G83:J83 L83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766E-858B-4EC1-8BB7-6F014BEF1E72}">
  <dimension ref="A1:U1014"/>
  <sheetViews>
    <sheetView showGridLines="0" zoomScaleNormal="100" workbookViewId="0"/>
  </sheetViews>
  <sheetFormatPr baseColWidth="10" defaultColWidth="11.42578125" defaultRowHeight="15" x14ac:dyDescent="0.25"/>
  <cols>
    <col min="1" max="1" width="14.5703125" style="315" customWidth="1"/>
    <col min="2" max="2" width="15.140625" style="48" customWidth="1"/>
    <col min="3" max="3" width="15.28515625" style="49" customWidth="1"/>
    <col min="4" max="4" width="15" style="49" customWidth="1"/>
    <col min="5" max="5" width="17.85546875" style="3" customWidth="1"/>
    <col min="6" max="6" width="13.7109375" style="313" customWidth="1"/>
    <col min="7" max="7" width="13.7109375" style="48" customWidth="1"/>
    <col min="8" max="9" width="13.7109375" style="49" customWidth="1"/>
    <col min="10" max="10" width="15.5703125" style="3" customWidth="1"/>
    <col min="11" max="16" width="11.42578125" style="3"/>
    <col min="17" max="18" width="4.42578125" style="3" customWidth="1"/>
    <col min="19" max="19" width="27.42578125" customWidth="1"/>
    <col min="20" max="20" width="22.140625" style="20" customWidth="1"/>
    <col min="21" max="21" width="15.42578125" style="20" customWidth="1"/>
    <col min="22" max="16384" width="11.42578125" style="3"/>
  </cols>
  <sheetData>
    <row r="1" spans="1:21" ht="19.5" thickBot="1" x14ac:dyDescent="0.35">
      <c r="A1" s="8" t="s">
        <v>1631</v>
      </c>
      <c r="B1" s="9"/>
      <c r="C1" s="10"/>
      <c r="D1" s="10"/>
      <c r="E1" s="10"/>
      <c r="F1" s="10"/>
      <c r="G1" s="10"/>
      <c r="H1" s="10"/>
      <c r="I1" s="10"/>
      <c r="J1" s="10"/>
      <c r="K1" s="9"/>
      <c r="L1" s="9"/>
      <c r="M1" s="129"/>
      <c r="N1" s="129"/>
    </row>
    <row r="2" spans="1:21" ht="18.75" x14ac:dyDescent="0.3">
      <c r="A2" s="1271" t="s">
        <v>1244</v>
      </c>
      <c r="B2" s="3402" t="s">
        <v>549</v>
      </c>
      <c r="C2" s="3402"/>
      <c r="D2" s="3402"/>
      <c r="E2" s="3402"/>
      <c r="F2" s="3402"/>
      <c r="G2" s="3402"/>
      <c r="H2" s="3402"/>
      <c r="I2" s="3402"/>
      <c r="J2" s="3403"/>
      <c r="Q2"/>
      <c r="R2" s="20"/>
      <c r="S2" s="20"/>
      <c r="T2" s="3"/>
      <c r="U2" s="3"/>
    </row>
    <row r="3" spans="1:21" ht="15.75" thickBot="1" x14ac:dyDescent="0.3">
      <c r="A3" s="1275" t="s">
        <v>1245</v>
      </c>
      <c r="B3" s="3404" t="s">
        <v>1353</v>
      </c>
      <c r="C3" s="3404"/>
      <c r="D3" s="3404"/>
      <c r="E3" s="3404"/>
      <c r="F3" s="3404"/>
      <c r="G3" s="3404"/>
      <c r="H3" s="3404"/>
      <c r="I3" s="3404"/>
      <c r="J3" s="3405"/>
      <c r="Q3"/>
      <c r="R3" s="20"/>
      <c r="S3" s="20"/>
      <c r="T3" s="3"/>
      <c r="U3" s="3"/>
    </row>
    <row r="4" spans="1:21" x14ac:dyDescent="0.25">
      <c r="A4" s="1273" t="s">
        <v>1247</v>
      </c>
      <c r="B4" s="3406" t="str">
        <f>Avstemmingsoversikt!A5</f>
        <v>XX - MAL - XXX/XXXX</v>
      </c>
      <c r="C4" s="3406"/>
      <c r="D4" s="3406"/>
      <c r="E4" s="3406"/>
      <c r="F4" s="3406"/>
      <c r="G4" s="3406"/>
      <c r="H4" s="3407"/>
      <c r="I4" s="1357" t="s">
        <v>481</v>
      </c>
      <c r="J4" s="1399">
        <f>IF(Avstemmingsoversikt!P3= " "," ",Avstemmingsoversikt!P3)</f>
        <v>2024</v>
      </c>
      <c r="R4" s="20"/>
      <c r="S4" s="20"/>
      <c r="T4" s="3"/>
      <c r="U4" s="3"/>
    </row>
    <row r="5" spans="1:21" ht="15.75" thickBot="1" x14ac:dyDescent="0.3">
      <c r="A5" s="1276" t="s">
        <v>1248</v>
      </c>
      <c r="B5" s="3408"/>
      <c r="C5" s="3408"/>
      <c r="D5" s="3408"/>
      <c r="E5" s="3408"/>
      <c r="F5" s="3409"/>
      <c r="G5" s="727" t="s">
        <v>1249</v>
      </c>
      <c r="H5" s="1013"/>
      <c r="I5" s="727" t="s">
        <v>1250</v>
      </c>
      <c r="J5" s="486" t="str">
        <f>IF(Avstemmingsoversikt!P4= " "," ",Avstemmingsoversikt!P4)</f>
        <v>xx/2024</v>
      </c>
      <c r="Q5"/>
      <c r="R5" s="20"/>
      <c r="S5" s="20"/>
      <c r="T5" s="3"/>
      <c r="U5" s="3"/>
    </row>
    <row r="6" spans="1:21" x14ac:dyDescent="0.25">
      <c r="A6" s="85"/>
      <c r="B6" s="80"/>
      <c r="C6" s="80"/>
      <c r="D6" s="80"/>
      <c r="E6" s="80"/>
      <c r="F6" s="80"/>
      <c r="G6" s="85"/>
      <c r="H6" s="96"/>
      <c r="I6" s="85"/>
      <c r="J6" s="90"/>
      <c r="Q6"/>
      <c r="R6" s="20"/>
      <c r="S6" s="20"/>
      <c r="T6" s="3"/>
      <c r="U6" s="3"/>
    </row>
    <row r="7" spans="1:21" x14ac:dyDescent="0.25">
      <c r="A7" s="3133" t="s">
        <v>1632</v>
      </c>
      <c r="B7" s="3133"/>
      <c r="C7" s="3133"/>
      <c r="D7" s="3133"/>
      <c r="E7" s="3133"/>
      <c r="F7" s="3133"/>
      <c r="G7" s="3133"/>
      <c r="H7" s="3133"/>
      <c r="I7" s="3133"/>
      <c r="J7" s="3133"/>
      <c r="Q7"/>
      <c r="R7" s="20"/>
      <c r="S7" s="20"/>
      <c r="T7" s="3"/>
      <c r="U7" s="3"/>
    </row>
    <row r="8" spans="1:21" x14ac:dyDescent="0.25">
      <c r="B8" s="80"/>
      <c r="C8" s="80"/>
      <c r="D8" s="80"/>
      <c r="E8" s="80"/>
      <c r="F8" s="80"/>
      <c r="G8" s="85"/>
      <c r="H8" s="96"/>
      <c r="I8" s="85"/>
      <c r="J8" s="90"/>
      <c r="Q8"/>
      <c r="R8" s="20"/>
      <c r="S8" s="20"/>
      <c r="T8" s="3"/>
      <c r="U8" s="3"/>
    </row>
    <row r="9" spans="1:21" ht="15.75" thickBot="1" x14ac:dyDescent="0.3">
      <c r="A9" s="85"/>
      <c r="B9" s="80"/>
      <c r="C9" s="80"/>
      <c r="D9" s="80"/>
      <c r="E9" s="80"/>
      <c r="F9" s="80"/>
      <c r="G9" s="85"/>
      <c r="H9" s="96"/>
      <c r="I9" s="85"/>
      <c r="J9" s="90"/>
      <c r="Q9"/>
      <c r="R9" s="20"/>
      <c r="S9" s="20"/>
      <c r="T9" s="3"/>
      <c r="U9" s="3"/>
    </row>
    <row r="10" spans="1:21" ht="19.5" thickBot="1" x14ac:dyDescent="0.3">
      <c r="A10" s="3143" t="s">
        <v>1252</v>
      </c>
      <c r="B10" s="3144"/>
      <c r="C10" s="3144"/>
      <c r="D10" s="3144"/>
      <c r="E10" s="3145"/>
      <c r="F10" s="3"/>
      <c r="G10" s="3143" t="s">
        <v>1253</v>
      </c>
      <c r="H10" s="3144"/>
      <c r="I10" s="3144"/>
      <c r="J10" s="3145"/>
      <c r="K10" s="169"/>
      <c r="L10" s="169"/>
      <c r="M10" s="169"/>
      <c r="Q10"/>
      <c r="R10" s="20"/>
      <c r="S10" s="20"/>
      <c r="T10" s="3"/>
      <c r="U10" s="3"/>
    </row>
    <row r="11" spans="1:21" ht="15.75" x14ac:dyDescent="0.25">
      <c r="A11" s="2740"/>
      <c r="B11" s="2741"/>
      <c r="C11" s="2741"/>
      <c r="D11" s="2741"/>
      <c r="E11" s="2742"/>
      <c r="F11" s="3"/>
      <c r="G11" s="2890"/>
      <c r="H11" s="2686"/>
      <c r="I11" s="2686"/>
      <c r="J11" s="2891"/>
      <c r="K11" s="818"/>
      <c r="L11" s="818"/>
      <c r="M11" s="818"/>
      <c r="Q11"/>
      <c r="R11" s="20"/>
      <c r="S11" s="20"/>
      <c r="T11" s="3"/>
      <c r="U11" s="3"/>
    </row>
    <row r="12" spans="1:21" x14ac:dyDescent="0.25">
      <c r="A12" s="2743"/>
      <c r="B12" s="2670"/>
      <c r="C12" s="2670"/>
      <c r="D12" s="2670"/>
      <c r="E12" s="2744"/>
      <c r="F12" s="3"/>
      <c r="G12" s="2890"/>
      <c r="H12" s="2686"/>
      <c r="I12" s="2686"/>
      <c r="J12" s="2891"/>
      <c r="K12" s="819"/>
      <c r="L12" s="819"/>
      <c r="M12" s="819"/>
      <c r="Q12"/>
      <c r="R12" s="20"/>
      <c r="S12" s="20"/>
      <c r="T12" s="3"/>
      <c r="U12" s="3"/>
    </row>
    <row r="13" spans="1:21" x14ac:dyDescent="0.25">
      <c r="A13" s="2743"/>
      <c r="B13" s="2670"/>
      <c r="C13" s="2670"/>
      <c r="D13" s="2670"/>
      <c r="E13" s="2744"/>
      <c r="F13" s="3"/>
      <c r="G13" s="2890"/>
      <c r="H13" s="2686"/>
      <c r="I13" s="2686"/>
      <c r="J13" s="2891"/>
      <c r="K13" s="819"/>
      <c r="L13" s="819"/>
      <c r="M13" s="819"/>
      <c r="Q13"/>
      <c r="R13" s="20"/>
      <c r="S13" s="20"/>
      <c r="T13" s="3"/>
      <c r="U13" s="3"/>
    </row>
    <row r="14" spans="1:21" x14ac:dyDescent="0.25">
      <c r="A14" s="2743"/>
      <c r="B14" s="2670"/>
      <c r="C14" s="2670"/>
      <c r="D14" s="2670"/>
      <c r="E14" s="2744"/>
      <c r="F14" s="3"/>
      <c r="G14" s="2890"/>
      <c r="H14" s="2686"/>
      <c r="I14" s="2686"/>
      <c r="J14" s="2891"/>
      <c r="K14" s="819"/>
      <c r="L14" s="819"/>
      <c r="M14" s="819"/>
      <c r="Q14"/>
      <c r="R14" s="20"/>
      <c r="S14" s="20"/>
      <c r="T14" s="3"/>
      <c r="U14" s="3"/>
    </row>
    <row r="15" spans="1:21" ht="15.75" thickBot="1" x14ac:dyDescent="0.3">
      <c r="A15" s="2745"/>
      <c r="B15" s="2746"/>
      <c r="C15" s="2746"/>
      <c r="D15" s="2746"/>
      <c r="E15" s="2747"/>
      <c r="F15" s="3"/>
      <c r="G15" s="2892"/>
      <c r="H15" s="2893"/>
      <c r="I15" s="2893"/>
      <c r="J15" s="2894"/>
      <c r="K15" s="819"/>
      <c r="L15" s="819"/>
      <c r="M15" s="819"/>
      <c r="Q15"/>
      <c r="R15" s="20"/>
      <c r="S15" s="20"/>
      <c r="T15" s="3"/>
      <c r="U15" s="3"/>
    </row>
    <row r="16" spans="1:21" x14ac:dyDescent="0.25">
      <c r="A16" s="85"/>
      <c r="B16" s="80"/>
      <c r="C16" s="80"/>
      <c r="D16" s="80"/>
      <c r="E16" s="80"/>
      <c r="F16" s="80"/>
      <c r="G16" s="80"/>
      <c r="H16" s="80"/>
      <c r="I16" s="85"/>
      <c r="J16" s="96"/>
      <c r="K16" s="85"/>
      <c r="L16" s="90"/>
    </row>
    <row r="17" spans="1:21" x14ac:dyDescent="0.25">
      <c r="A17" s="85" t="s">
        <v>1254</v>
      </c>
      <c r="C17" s="80"/>
      <c r="D17" s="80"/>
      <c r="E17" s="80"/>
      <c r="F17" s="80"/>
      <c r="G17" s="2" t="s">
        <v>1255</v>
      </c>
      <c r="H17" s="85"/>
      <c r="J17" s="96"/>
      <c r="K17" s="85"/>
      <c r="L17" s="90"/>
    </row>
    <row r="18" spans="1:21" x14ac:dyDescent="0.25">
      <c r="A18" s="51" t="s">
        <v>1633</v>
      </c>
      <c r="B18" s="3"/>
      <c r="C18" s="80"/>
      <c r="D18" s="80"/>
      <c r="E18" s="80"/>
      <c r="F18" s="80"/>
      <c r="G18" s="51" t="s">
        <v>1634</v>
      </c>
      <c r="H18" s="80"/>
      <c r="I18" s="85"/>
      <c r="J18" s="96"/>
      <c r="K18" s="85"/>
      <c r="L18" s="90"/>
    </row>
    <row r="19" spans="1:21" x14ac:dyDescent="0.25">
      <c r="A19" s="51" t="s">
        <v>1635</v>
      </c>
      <c r="B19" s="51"/>
      <c r="C19" s="80"/>
      <c r="D19" s="80"/>
      <c r="E19" s="80"/>
      <c r="F19" s="80"/>
      <c r="G19" s="80"/>
      <c r="H19" s="80"/>
      <c r="I19" s="85"/>
      <c r="J19" s="96"/>
      <c r="K19" s="85"/>
      <c r="L19" s="90"/>
    </row>
    <row r="20" spans="1:21" x14ac:dyDescent="0.25">
      <c r="A20" s="85"/>
      <c r="B20" s="51"/>
      <c r="C20" s="80"/>
      <c r="D20" s="80"/>
      <c r="E20" s="80"/>
      <c r="F20" s="80"/>
      <c r="G20" s="80"/>
      <c r="H20" s="80"/>
      <c r="I20" s="85"/>
      <c r="J20" s="96"/>
      <c r="K20" s="85"/>
      <c r="L20" s="90"/>
    </row>
    <row r="21" spans="1:21" ht="15.75" thickBot="1" x14ac:dyDescent="0.3">
      <c r="A21" s="3"/>
      <c r="B21" s="3"/>
      <c r="C21" s="3"/>
      <c r="D21" s="3"/>
      <c r="F21" s="3"/>
      <c r="G21" s="3"/>
      <c r="H21" s="3"/>
      <c r="I21" s="3"/>
    </row>
    <row r="22" spans="1:21" x14ac:dyDescent="0.25">
      <c r="A22" s="2918" t="s">
        <v>1636</v>
      </c>
      <c r="B22" s="3397"/>
      <c r="C22" s="3398"/>
      <c r="D22" s="3398"/>
      <c r="E22" s="3398"/>
      <c r="F22" s="3398"/>
      <c r="G22" s="3398"/>
      <c r="H22" s="3399"/>
      <c r="I22" s="3"/>
    </row>
    <row r="23" spans="1:21" x14ac:dyDescent="0.25">
      <c r="A23" s="2908" t="s">
        <v>1637</v>
      </c>
      <c r="B23" s="2943"/>
      <c r="C23" s="3400"/>
      <c r="D23" s="3400"/>
      <c r="E23" s="3400"/>
      <c r="F23" s="3400"/>
      <c r="G23" s="3400"/>
      <c r="H23" s="3401"/>
      <c r="I23" s="3"/>
      <c r="S23" s="3"/>
    </row>
    <row r="24" spans="1:21" ht="15" customHeight="1" x14ac:dyDescent="0.25">
      <c r="A24" s="1115" t="s">
        <v>434</v>
      </c>
      <c r="B24" s="1367" t="s">
        <v>478</v>
      </c>
      <c r="C24" s="1367" t="s">
        <v>1268</v>
      </c>
      <c r="D24" s="1738" t="s">
        <v>1454</v>
      </c>
      <c r="E24" s="3394" t="s">
        <v>1261</v>
      </c>
      <c r="F24" s="3395"/>
      <c r="G24" s="3395"/>
      <c r="H24" s="3396"/>
      <c r="I24" s="3"/>
      <c r="Q24"/>
      <c r="R24" s="11"/>
      <c r="S24" s="2"/>
      <c r="T24" s="3"/>
      <c r="U24" s="3"/>
    </row>
    <row r="25" spans="1:21" x14ac:dyDescent="0.25">
      <c r="A25" s="1583" t="str">
        <f>CONCATENATE($J$4,"01")</f>
        <v>202401</v>
      </c>
      <c r="B25" s="1739"/>
      <c r="C25" s="1526"/>
      <c r="D25" s="1740"/>
      <c r="E25" s="3423"/>
      <c r="F25" s="3423"/>
      <c r="G25" s="3423"/>
      <c r="H25" s="3424"/>
      <c r="I25" s="3"/>
      <c r="Q25"/>
      <c r="R25" s="23"/>
      <c r="T25" s="3"/>
      <c r="U25" s="3"/>
    </row>
    <row r="26" spans="1:21" x14ac:dyDescent="0.25">
      <c r="A26" s="1583" t="str">
        <f>CONCATENATE($J$4,"02")</f>
        <v>202402</v>
      </c>
      <c r="B26" s="1739"/>
      <c r="C26" s="1526"/>
      <c r="D26" s="1740"/>
      <c r="E26" s="3423"/>
      <c r="F26" s="3423"/>
      <c r="G26" s="3423"/>
      <c r="H26" s="3424"/>
      <c r="I26" s="3"/>
      <c r="Q26"/>
      <c r="T26" s="3"/>
      <c r="U26" s="3"/>
    </row>
    <row r="27" spans="1:21" x14ac:dyDescent="0.25">
      <c r="A27" s="1583" t="str">
        <f>CONCATENATE($J$4,"03")</f>
        <v>202403</v>
      </c>
      <c r="B27" s="1739"/>
      <c r="C27" s="1526"/>
      <c r="D27" s="1740"/>
      <c r="E27" s="3423"/>
      <c r="F27" s="3423"/>
      <c r="G27" s="3423"/>
      <c r="H27" s="3424"/>
      <c r="I27" s="3"/>
      <c r="Q27"/>
      <c r="R27" s="20"/>
      <c r="S27" s="20"/>
      <c r="T27" s="3"/>
      <c r="U27" s="3"/>
    </row>
    <row r="28" spans="1:21" x14ac:dyDescent="0.25">
      <c r="A28" s="1583" t="str">
        <f>CONCATENATE($J$4,"04")</f>
        <v>202404</v>
      </c>
      <c r="B28" s="1739"/>
      <c r="C28" s="1526"/>
      <c r="D28" s="1740"/>
      <c r="E28" s="3423"/>
      <c r="F28" s="3423"/>
      <c r="G28" s="3423"/>
      <c r="H28" s="3424"/>
      <c r="I28" s="3"/>
      <c r="Q28"/>
      <c r="R28" s="20"/>
      <c r="S28" s="20"/>
      <c r="T28" s="3"/>
      <c r="U28" s="3"/>
    </row>
    <row r="29" spans="1:21" x14ac:dyDescent="0.25">
      <c r="A29" s="1583" t="str">
        <f>CONCATENATE($J$4,"05")</f>
        <v>202405</v>
      </c>
      <c r="B29" s="1739"/>
      <c r="C29" s="1526"/>
      <c r="D29" s="1740"/>
      <c r="E29" s="3423"/>
      <c r="F29" s="3423"/>
      <c r="G29" s="3423"/>
      <c r="H29" s="3424"/>
      <c r="I29" s="3"/>
      <c r="Q29"/>
      <c r="R29" s="20"/>
      <c r="S29" s="20"/>
      <c r="T29" s="3"/>
      <c r="U29" s="3"/>
    </row>
    <row r="30" spans="1:21" x14ac:dyDescent="0.25">
      <c r="A30" s="1583" t="str">
        <f>CONCATENATE($J$4,"06")</f>
        <v>202406</v>
      </c>
      <c r="B30" s="1739"/>
      <c r="C30" s="1526"/>
      <c r="D30" s="1740"/>
      <c r="E30" s="3423"/>
      <c r="F30" s="3423"/>
      <c r="G30" s="3423"/>
      <c r="H30" s="3424"/>
      <c r="I30" s="3"/>
      <c r="Q30"/>
      <c r="R30" s="20"/>
      <c r="S30" s="20"/>
      <c r="T30" s="3"/>
      <c r="U30" s="3"/>
    </row>
    <row r="31" spans="1:21" x14ac:dyDescent="0.25">
      <c r="A31" s="1583" t="str">
        <f>CONCATENATE($J$4,"07")</f>
        <v>202407</v>
      </c>
      <c r="B31" s="1739"/>
      <c r="C31" s="1526"/>
      <c r="D31" s="1740"/>
      <c r="E31" s="3423"/>
      <c r="F31" s="3423"/>
      <c r="G31" s="3423"/>
      <c r="H31" s="3424"/>
      <c r="I31" s="3"/>
      <c r="Q31"/>
      <c r="R31" s="20"/>
      <c r="S31" s="20"/>
      <c r="T31" s="3"/>
      <c r="U31" s="3"/>
    </row>
    <row r="32" spans="1:21" x14ac:dyDescent="0.25">
      <c r="A32" s="1583" t="str">
        <f>CONCATENATE($J$4,"08")</f>
        <v>202408</v>
      </c>
      <c r="B32" s="1739"/>
      <c r="C32" s="1526"/>
      <c r="D32" s="1740"/>
      <c r="E32" s="3423"/>
      <c r="F32" s="3423"/>
      <c r="G32" s="3423"/>
      <c r="H32" s="3424"/>
      <c r="I32" s="3"/>
      <c r="Q32"/>
      <c r="R32" s="20"/>
      <c r="S32" s="20"/>
      <c r="T32" s="3"/>
      <c r="U32" s="3"/>
    </row>
    <row r="33" spans="1:21" x14ac:dyDescent="0.25">
      <c r="A33" s="1583" t="str">
        <f>CONCATENATE($J$4,"09")</f>
        <v>202409</v>
      </c>
      <c r="B33" s="1739"/>
      <c r="C33" s="1526"/>
      <c r="D33" s="1740"/>
      <c r="E33" s="3423"/>
      <c r="F33" s="3423"/>
      <c r="G33" s="3423"/>
      <c r="H33" s="3424"/>
      <c r="I33" s="3"/>
      <c r="Q33"/>
      <c r="R33" s="20"/>
      <c r="S33" s="20"/>
      <c r="T33" s="3"/>
      <c r="U33" s="3"/>
    </row>
    <row r="34" spans="1:21" x14ac:dyDescent="0.25">
      <c r="A34" s="1583" t="str">
        <f>CONCATENATE($J$4,"10")</f>
        <v>202410</v>
      </c>
      <c r="B34" s="1739"/>
      <c r="C34" s="1526"/>
      <c r="D34" s="1740"/>
      <c r="E34" s="3423"/>
      <c r="F34" s="3423"/>
      <c r="G34" s="3423"/>
      <c r="H34" s="3424"/>
      <c r="I34" s="3"/>
      <c r="Q34"/>
      <c r="R34" s="20"/>
      <c r="S34" s="20"/>
      <c r="T34" s="3"/>
      <c r="U34" s="3"/>
    </row>
    <row r="35" spans="1:21" x14ac:dyDescent="0.25">
      <c r="A35" s="1583" t="str">
        <f>CONCATENATE($J$4,"11")</f>
        <v>202411</v>
      </c>
      <c r="B35" s="1739"/>
      <c r="C35" s="1526"/>
      <c r="D35" s="1740"/>
      <c r="E35" s="3423"/>
      <c r="F35" s="3423"/>
      <c r="G35" s="3423"/>
      <c r="H35" s="3424"/>
      <c r="I35" s="3"/>
      <c r="Q35"/>
      <c r="R35" s="20"/>
      <c r="S35" s="20"/>
      <c r="T35" s="3"/>
      <c r="U35" s="3"/>
    </row>
    <row r="36" spans="1:21" ht="15.75" thickBot="1" x14ac:dyDescent="0.3">
      <c r="A36" s="459" t="str">
        <f>CONCATENATE($J$4,"12")</f>
        <v>202412</v>
      </c>
      <c r="B36" s="474"/>
      <c r="C36" s="475"/>
      <c r="D36" s="476"/>
      <c r="E36" s="3421"/>
      <c r="F36" s="3421"/>
      <c r="G36" s="3421"/>
      <c r="H36" s="3422"/>
      <c r="I36" s="3"/>
      <c r="Q36"/>
      <c r="R36" s="20"/>
      <c r="S36" s="20"/>
      <c r="T36" s="3"/>
      <c r="U36" s="3"/>
    </row>
    <row r="37" spans="1:21" x14ac:dyDescent="0.25">
      <c r="A37" s="3"/>
      <c r="B37" s="3"/>
      <c r="C37" s="3"/>
      <c r="D37" s="3"/>
      <c r="F37" s="3"/>
      <c r="G37" s="3"/>
      <c r="H37" s="3"/>
      <c r="I37" s="3"/>
    </row>
    <row r="38" spans="1:21" ht="15.75" thickBot="1" x14ac:dyDescent="0.3">
      <c r="A38" s="3416"/>
      <c r="B38" s="3416"/>
      <c r="C38" s="3416"/>
      <c r="D38" s="3416"/>
      <c r="E38" s="3416"/>
      <c r="F38" s="3416"/>
      <c r="G38" s="3417"/>
      <c r="H38" s="3417"/>
      <c r="I38" s="3"/>
    </row>
    <row r="39" spans="1:21" ht="15.75" thickBot="1" x14ac:dyDescent="0.3">
      <c r="A39" s="3418" t="s">
        <v>1638</v>
      </c>
      <c r="B39" s="3419"/>
      <c r="C39" s="3419"/>
      <c r="D39" s="3419"/>
      <c r="E39" s="3419"/>
      <c r="F39" s="3419"/>
      <c r="G39" s="3419"/>
      <c r="H39" s="3419"/>
      <c r="I39" s="3419"/>
      <c r="J39" s="3420"/>
      <c r="K39"/>
      <c r="L39" s="20"/>
      <c r="M39" s="20"/>
      <c r="S39" s="3"/>
      <c r="T39" s="3"/>
      <c r="U39" s="3"/>
    </row>
    <row r="40" spans="1:21" s="12" customFormat="1" ht="46.5" customHeight="1" thickBot="1" x14ac:dyDescent="0.3">
      <c r="A40" s="3410" t="s">
        <v>1639</v>
      </c>
      <c r="B40" s="3411"/>
      <c r="C40" s="3412"/>
      <c r="D40" s="1024" t="s">
        <v>1640</v>
      </c>
      <c r="E40" s="1025" t="s">
        <v>1641</v>
      </c>
      <c r="F40" s="3413" t="s">
        <v>1642</v>
      </c>
      <c r="G40" s="3414"/>
      <c r="H40" s="3415"/>
      <c r="I40" s="1026" t="s">
        <v>1643</v>
      </c>
      <c r="J40" s="1027" t="s">
        <v>1644</v>
      </c>
      <c r="L40" s="24"/>
      <c r="M40" s="21"/>
    </row>
    <row r="41" spans="1:21" x14ac:dyDescent="0.25">
      <c r="A41" s="322" t="s">
        <v>1383</v>
      </c>
      <c r="B41" s="1222" t="s">
        <v>1386</v>
      </c>
      <c r="C41" s="159" t="s">
        <v>1387</v>
      </c>
      <c r="D41" s="1061" t="s">
        <v>1645</v>
      </c>
      <c r="E41" s="318" t="s">
        <v>1260</v>
      </c>
      <c r="F41" s="160" t="s">
        <v>1383</v>
      </c>
      <c r="G41" s="1223" t="s">
        <v>1386</v>
      </c>
      <c r="H41" s="161" t="s">
        <v>1387</v>
      </c>
      <c r="I41" s="162" t="s">
        <v>608</v>
      </c>
      <c r="J41" s="323" t="s">
        <v>1260</v>
      </c>
      <c r="K41"/>
      <c r="L41" s="72"/>
      <c r="M41" s="72"/>
      <c r="S41" s="3"/>
      <c r="T41" s="3"/>
      <c r="U41" s="3"/>
    </row>
    <row r="42" spans="1:21" x14ac:dyDescent="0.25">
      <c r="A42" s="1116"/>
      <c r="B42" s="1741"/>
      <c r="C42" s="1742"/>
      <c r="D42" s="1743" cm="1">
        <f t="array" ref="D42">IFERROR(INDEX(tbl_rapptot,MATCH(1,(tbl_rappstat=$A42)*(tbl_rappart=$B42),0),3),"FEIL")</f>
        <v>0</v>
      </c>
      <c r="E42" s="1062">
        <f>IF(D42=C42,0,IF(AND(C42=0,D42="FEIL"),"se bort i fra","feil"))</f>
        <v>0</v>
      </c>
      <c r="F42" s="1744"/>
      <c r="G42" s="1745"/>
      <c r="H42" s="1746"/>
      <c r="I42" s="1747" cm="1">
        <f t="array" ref="I42">IFERROR(INDEX(tbl_total,MATCH(1,(tbl_stats=$F42)*(tbl_arts=$G42),0),3),"FEIL")</f>
        <v>0</v>
      </c>
      <c r="J42" s="1066">
        <f>IF(I42=H42,0,IF(AND(H42=0,I42="FEIL"),"se bort i fra","feil"))</f>
        <v>0</v>
      </c>
      <c r="K42"/>
      <c r="L42" s="20"/>
      <c r="M42" s="20"/>
      <c r="S42" s="3"/>
      <c r="T42" s="3"/>
      <c r="U42" s="3"/>
    </row>
    <row r="43" spans="1:21" x14ac:dyDescent="0.25">
      <c r="A43" s="1116"/>
      <c r="B43" s="1741"/>
      <c r="C43" s="1742"/>
      <c r="D43" s="1743" cm="1">
        <f t="array" ref="D43">IFERROR(INDEX(tbl_rapptot,MATCH(1,(tbl_rappstat=$A43)*(tbl_rappart=$B43),0),3),"FEIL")</f>
        <v>0</v>
      </c>
      <c r="E43" s="1063">
        <f t="shared" ref="E43:E106" si="0">IF(D43=C43,0,IF(AND(C43=0,D43="FEIL"),"se bort i fra","feil"))</f>
        <v>0</v>
      </c>
      <c r="F43" s="1748"/>
      <c r="G43" s="1741"/>
      <c r="H43" s="1742"/>
      <c r="I43" s="1747" cm="1">
        <f t="array" ref="I43">IFERROR(INDEX(tbl_total,MATCH(1,(tbl_stats=$F43)*(tbl_arts=$G43),0),3),"FEIL")</f>
        <v>0</v>
      </c>
      <c r="J43" s="1066">
        <f t="shared" ref="J43:J106" si="1">IF(I43=H43,0,IF(AND(H43=0,I43="FEIL"),"se bort i fra","feil"))</f>
        <v>0</v>
      </c>
      <c r="K43"/>
      <c r="L43" s="20"/>
      <c r="M43" s="20"/>
      <c r="S43" s="3"/>
      <c r="T43" s="3"/>
      <c r="U43" s="3"/>
    </row>
    <row r="44" spans="1:21" x14ac:dyDescent="0.25">
      <c r="A44" s="1116"/>
      <c r="B44" s="1741"/>
      <c r="C44" s="1742"/>
      <c r="D44" s="1743" cm="1">
        <f t="array" ref="D44">IFERROR(INDEX(tbl_rapptot,MATCH(1,(tbl_rappstat=$A44)*(tbl_rappart=$B44),0),3),"FEIL")</f>
        <v>0</v>
      </c>
      <c r="E44" s="1063">
        <f t="shared" si="0"/>
        <v>0</v>
      </c>
      <c r="F44" s="1748"/>
      <c r="G44" s="1741"/>
      <c r="H44" s="1742"/>
      <c r="I44" s="1747" cm="1">
        <f t="array" ref="I44">IFERROR(INDEX(tbl_total,MATCH(1,(tbl_stats=$F44)*(tbl_arts=$G44),0),3),"FEIL")</f>
        <v>0</v>
      </c>
      <c r="J44" s="1066">
        <f t="shared" si="1"/>
        <v>0</v>
      </c>
      <c r="K44"/>
      <c r="L44" s="20"/>
      <c r="M44" s="20"/>
      <c r="S44" s="3"/>
      <c r="T44" s="3"/>
      <c r="U44" s="3"/>
    </row>
    <row r="45" spans="1:21" x14ac:dyDescent="0.25">
      <c r="A45" s="1116"/>
      <c r="B45" s="1741"/>
      <c r="C45" s="1742"/>
      <c r="D45" s="1743" cm="1">
        <f t="array" ref="D45">IFERROR(INDEX(tbl_rapptot,MATCH(1,(tbl_rappstat=$A45)*(tbl_rappart=$B45),0),3),"FEIL")</f>
        <v>0</v>
      </c>
      <c r="E45" s="1063">
        <f t="shared" si="0"/>
        <v>0</v>
      </c>
      <c r="F45" s="1748"/>
      <c r="G45" s="1741"/>
      <c r="H45" s="1742"/>
      <c r="I45" s="1747" cm="1">
        <f t="array" ref="I45">IFERROR(INDEX(tbl_total,MATCH(1,(tbl_stats=$F45)*(tbl_arts=$G45),0),3),"FEIL")</f>
        <v>0</v>
      </c>
      <c r="J45" s="1066">
        <f t="shared" si="1"/>
        <v>0</v>
      </c>
      <c r="K45"/>
      <c r="L45" s="20"/>
      <c r="M45" s="20"/>
      <c r="S45" s="3"/>
      <c r="T45" s="3"/>
      <c r="U45" s="3"/>
    </row>
    <row r="46" spans="1:21" x14ac:dyDescent="0.25">
      <c r="A46" s="1116"/>
      <c r="B46" s="1741"/>
      <c r="C46" s="1742"/>
      <c r="D46" s="1743" cm="1">
        <f t="array" ref="D46">IFERROR(INDEX(tbl_rapptot,MATCH(1,(tbl_rappstat=$A46)*(tbl_rappart=$B46),0),3),"FEIL")</f>
        <v>0</v>
      </c>
      <c r="E46" s="1063">
        <f t="shared" si="0"/>
        <v>0</v>
      </c>
      <c r="F46" s="1748"/>
      <c r="G46" s="1741"/>
      <c r="H46" s="1742"/>
      <c r="I46" s="1747" cm="1">
        <f t="array" ref="I46">IFERROR(INDEX(tbl_total,MATCH(1,(tbl_stats=$F46)*(tbl_arts=$G46),0),3),"FEIL")</f>
        <v>0</v>
      </c>
      <c r="J46" s="1066">
        <f t="shared" si="1"/>
        <v>0</v>
      </c>
      <c r="K46"/>
      <c r="L46" s="20"/>
      <c r="M46" s="20"/>
      <c r="S46" s="3"/>
      <c r="T46" s="3"/>
      <c r="U46" s="3"/>
    </row>
    <row r="47" spans="1:21" x14ac:dyDescent="0.25">
      <c r="A47" s="1116"/>
      <c r="B47" s="1741"/>
      <c r="C47" s="1742"/>
      <c r="D47" s="1743" cm="1">
        <f t="array" ref="D47">IFERROR(INDEX(tbl_rapptot,MATCH(1,(tbl_rappstat=$A47)*(tbl_rappart=$B47),0),3),"FEIL")</f>
        <v>0</v>
      </c>
      <c r="E47" s="1063">
        <f t="shared" si="0"/>
        <v>0</v>
      </c>
      <c r="F47" s="1748"/>
      <c r="G47" s="1741"/>
      <c r="H47" s="1742"/>
      <c r="I47" s="1747" cm="1">
        <f t="array" ref="I47">IFERROR(INDEX(tbl_total,MATCH(1,(tbl_stats=$F47)*(tbl_arts=$G47),0),3),"FEIL")</f>
        <v>0</v>
      </c>
      <c r="J47" s="1066">
        <f t="shared" si="1"/>
        <v>0</v>
      </c>
      <c r="K47"/>
      <c r="L47" s="20"/>
      <c r="M47" s="20"/>
      <c r="S47" s="3"/>
      <c r="T47" s="3"/>
      <c r="U47" s="3"/>
    </row>
    <row r="48" spans="1:21" x14ac:dyDescent="0.25">
      <c r="A48" s="1116"/>
      <c r="B48" s="1741"/>
      <c r="C48" s="1742"/>
      <c r="D48" s="1743" cm="1">
        <f t="array" ref="D48">IFERROR(INDEX(tbl_rapptot,MATCH(1,(tbl_rappstat=$A48)*(tbl_rappart=$B48),0),3),"FEIL")</f>
        <v>0</v>
      </c>
      <c r="E48" s="1063">
        <f t="shared" si="0"/>
        <v>0</v>
      </c>
      <c r="F48" s="1748"/>
      <c r="G48" s="1741"/>
      <c r="H48" s="1742"/>
      <c r="I48" s="1747" cm="1">
        <f t="array" ref="I48">IFERROR(INDEX(tbl_total,MATCH(1,(tbl_stats=$F48)*(tbl_arts=$G48),0),3),"FEIL")</f>
        <v>0</v>
      </c>
      <c r="J48" s="1066">
        <f t="shared" si="1"/>
        <v>0</v>
      </c>
      <c r="K48"/>
      <c r="L48" s="20"/>
      <c r="M48" s="20"/>
      <c r="S48" s="3"/>
      <c r="T48" s="3"/>
      <c r="U48" s="3"/>
    </row>
    <row r="49" spans="1:21" x14ac:dyDescent="0.25">
      <c r="A49" s="1116"/>
      <c r="B49" s="1741"/>
      <c r="C49" s="1742"/>
      <c r="D49" s="1743" cm="1">
        <f t="array" ref="D49">IFERROR(INDEX(tbl_rapptot,MATCH(1,(tbl_rappstat=$A49)*(tbl_rappart=$B49),0),3),"FEIL")</f>
        <v>0</v>
      </c>
      <c r="E49" s="1063">
        <f t="shared" si="0"/>
        <v>0</v>
      </c>
      <c r="F49" s="1748"/>
      <c r="G49" s="1741"/>
      <c r="H49" s="1742"/>
      <c r="I49" s="1747" cm="1">
        <f t="array" ref="I49">IFERROR(INDEX(tbl_total,MATCH(1,(tbl_stats=$F49)*(tbl_arts=$G49),0),3),"FEIL")</f>
        <v>0</v>
      </c>
      <c r="J49" s="1066">
        <f t="shared" si="1"/>
        <v>0</v>
      </c>
      <c r="K49"/>
      <c r="L49" s="20"/>
      <c r="M49" s="20"/>
      <c r="S49" s="3"/>
      <c r="T49" s="3"/>
      <c r="U49" s="3"/>
    </row>
    <row r="50" spans="1:21" x14ac:dyDescent="0.25">
      <c r="A50" s="1116"/>
      <c r="B50" s="1741"/>
      <c r="C50" s="1742"/>
      <c r="D50" s="1743" cm="1">
        <f t="array" ref="D50">IFERROR(INDEX(tbl_rapptot,MATCH(1,(tbl_rappstat=$A50)*(tbl_rappart=$B50),0),3),"FEIL")</f>
        <v>0</v>
      </c>
      <c r="E50" s="1063">
        <f t="shared" si="0"/>
        <v>0</v>
      </c>
      <c r="F50" s="1748"/>
      <c r="G50" s="1741"/>
      <c r="H50" s="1742"/>
      <c r="I50" s="1747" cm="1">
        <f t="array" ref="I50">IFERROR(INDEX(tbl_total,MATCH(1,(tbl_stats=$F50)*(tbl_arts=$G50),0),3),"FEIL")</f>
        <v>0</v>
      </c>
      <c r="J50" s="1066">
        <f t="shared" si="1"/>
        <v>0</v>
      </c>
      <c r="K50"/>
      <c r="L50" s="20"/>
      <c r="M50" s="20"/>
      <c r="S50" s="3"/>
      <c r="T50" s="3"/>
      <c r="U50" s="3"/>
    </row>
    <row r="51" spans="1:21" x14ac:dyDescent="0.25">
      <c r="A51" s="1116"/>
      <c r="B51" s="1741"/>
      <c r="C51" s="1742"/>
      <c r="D51" s="1743" cm="1">
        <f t="array" ref="D51">IFERROR(INDEX(tbl_rapptot,MATCH(1,(tbl_rappstat=$A51)*(tbl_rappart=$B51),0),3),"FEIL")</f>
        <v>0</v>
      </c>
      <c r="E51" s="1063">
        <f t="shared" si="0"/>
        <v>0</v>
      </c>
      <c r="F51" s="1748"/>
      <c r="G51" s="1741"/>
      <c r="H51" s="1742"/>
      <c r="I51" s="1747" cm="1">
        <f t="array" ref="I51">IFERROR(INDEX(tbl_total,MATCH(1,(tbl_stats=$F51)*(tbl_arts=$G51),0),3),"FEIL")</f>
        <v>0</v>
      </c>
      <c r="J51" s="1066">
        <f t="shared" si="1"/>
        <v>0</v>
      </c>
      <c r="K51"/>
      <c r="L51" s="20"/>
      <c r="M51" s="20"/>
      <c r="S51" s="3"/>
      <c r="T51" s="3"/>
      <c r="U51" s="3"/>
    </row>
    <row r="52" spans="1:21" x14ac:dyDescent="0.25">
      <c r="A52" s="1116"/>
      <c r="B52" s="1741"/>
      <c r="C52" s="1742"/>
      <c r="D52" s="1743" cm="1">
        <f t="array" ref="D52">IFERROR(INDEX(tbl_rapptot,MATCH(1,(tbl_rappstat=$A52)*(tbl_rappart=$B52),0),3),"FEIL")</f>
        <v>0</v>
      </c>
      <c r="E52" s="1063">
        <f t="shared" si="0"/>
        <v>0</v>
      </c>
      <c r="F52" s="1748"/>
      <c r="G52" s="1741"/>
      <c r="H52" s="1742"/>
      <c r="I52" s="1747" cm="1">
        <f t="array" ref="I52">IFERROR(INDEX(tbl_total,MATCH(1,(tbl_stats=$F52)*(tbl_arts=$G52),0),3),"FEIL")</f>
        <v>0</v>
      </c>
      <c r="J52" s="1066">
        <f t="shared" si="1"/>
        <v>0</v>
      </c>
      <c r="K52"/>
      <c r="L52" s="20"/>
      <c r="M52" s="20"/>
      <c r="S52" s="3"/>
      <c r="T52" s="3"/>
      <c r="U52" s="3"/>
    </row>
    <row r="53" spans="1:21" x14ac:dyDescent="0.25">
      <c r="A53" s="1116"/>
      <c r="B53" s="1741"/>
      <c r="C53" s="1742"/>
      <c r="D53" s="1743" cm="1">
        <f t="array" ref="D53">IFERROR(INDEX(tbl_rapptot,MATCH(1,(tbl_rappstat=$A53)*(tbl_rappart=$B53),0),3),"FEIL")</f>
        <v>0</v>
      </c>
      <c r="E53" s="1063">
        <f t="shared" si="0"/>
        <v>0</v>
      </c>
      <c r="F53" s="1748"/>
      <c r="G53" s="1741"/>
      <c r="H53" s="1742"/>
      <c r="I53" s="1747" cm="1">
        <f t="array" ref="I53">IFERROR(INDEX(tbl_total,MATCH(1,(tbl_stats=$F53)*(tbl_arts=$G53),0),3),"FEIL")</f>
        <v>0</v>
      </c>
      <c r="J53" s="1066">
        <f t="shared" si="1"/>
        <v>0</v>
      </c>
      <c r="K53"/>
      <c r="L53" s="20"/>
      <c r="M53" s="20"/>
      <c r="S53" s="3"/>
      <c r="T53" s="3"/>
      <c r="U53" s="3"/>
    </row>
    <row r="54" spans="1:21" x14ac:dyDescent="0.25">
      <c r="A54" s="1116"/>
      <c r="B54" s="1741"/>
      <c r="C54" s="1742"/>
      <c r="D54" s="1743" cm="1">
        <f t="array" ref="D54">IFERROR(INDEX(tbl_rapptot,MATCH(1,(tbl_rappstat=$A54)*(tbl_rappart=$B54),0),3),"FEIL")</f>
        <v>0</v>
      </c>
      <c r="E54" s="1063">
        <f t="shared" si="0"/>
        <v>0</v>
      </c>
      <c r="F54" s="1748"/>
      <c r="G54" s="1741"/>
      <c r="H54" s="1742"/>
      <c r="I54" s="1747" cm="1">
        <f t="array" ref="I54">IFERROR(INDEX(tbl_total,MATCH(1,(tbl_stats=$F54)*(tbl_arts=$G54),0),3),"FEIL")</f>
        <v>0</v>
      </c>
      <c r="J54" s="1066">
        <f t="shared" si="1"/>
        <v>0</v>
      </c>
      <c r="K54"/>
      <c r="L54" s="20"/>
      <c r="M54" s="20"/>
      <c r="S54" s="3"/>
      <c r="T54" s="3"/>
      <c r="U54" s="3"/>
    </row>
    <row r="55" spans="1:21" x14ac:dyDescent="0.25">
      <c r="A55" s="1116"/>
      <c r="B55" s="1741"/>
      <c r="C55" s="1742"/>
      <c r="D55" s="1743" cm="1">
        <f t="array" ref="D55">IFERROR(INDEX(tbl_rapptot,MATCH(1,(tbl_rappstat=$A55)*(tbl_rappart=$B55),0),3),"FEIL")</f>
        <v>0</v>
      </c>
      <c r="E55" s="1063">
        <f t="shared" si="0"/>
        <v>0</v>
      </c>
      <c r="F55" s="1748"/>
      <c r="G55" s="1741"/>
      <c r="H55" s="1742"/>
      <c r="I55" s="1747" cm="1">
        <f t="array" ref="I55">IFERROR(INDEX(tbl_total,MATCH(1,(tbl_stats=$F55)*(tbl_arts=$G55),0),3),"FEIL")</f>
        <v>0</v>
      </c>
      <c r="J55" s="1066">
        <f t="shared" si="1"/>
        <v>0</v>
      </c>
      <c r="K55"/>
      <c r="L55" s="20"/>
      <c r="M55" s="20"/>
      <c r="S55" s="3"/>
      <c r="T55" s="3"/>
      <c r="U55" s="3"/>
    </row>
    <row r="56" spans="1:21" x14ac:dyDescent="0.25">
      <c r="A56" s="1116"/>
      <c r="B56" s="1741"/>
      <c r="C56" s="1742"/>
      <c r="D56" s="1743" cm="1">
        <f t="array" ref="D56">IFERROR(INDEX(tbl_rapptot,MATCH(1,(tbl_rappstat=$A56)*(tbl_rappart=$B56),0),3),"FEIL")</f>
        <v>0</v>
      </c>
      <c r="E56" s="1063">
        <f t="shared" si="0"/>
        <v>0</v>
      </c>
      <c r="F56" s="1748"/>
      <c r="G56" s="1741"/>
      <c r="H56" s="1742"/>
      <c r="I56" s="1747" cm="1">
        <f t="array" ref="I56">IFERROR(INDEX(tbl_total,MATCH(1,(tbl_stats=$F56)*(tbl_arts=$G56),0),3),"FEIL")</f>
        <v>0</v>
      </c>
      <c r="J56" s="1066">
        <f t="shared" si="1"/>
        <v>0</v>
      </c>
      <c r="K56"/>
      <c r="L56" s="20"/>
      <c r="M56" s="20"/>
      <c r="S56" s="3"/>
      <c r="T56" s="3"/>
      <c r="U56" s="3"/>
    </row>
    <row r="57" spans="1:21" x14ac:dyDescent="0.25">
      <c r="A57" s="1116"/>
      <c r="B57" s="1741"/>
      <c r="C57" s="1742"/>
      <c r="D57" s="1743" cm="1">
        <f t="array" ref="D57">IFERROR(INDEX(tbl_rapptot,MATCH(1,(tbl_rappstat=$A57)*(tbl_rappart=$B57),0),3),"FEIL")</f>
        <v>0</v>
      </c>
      <c r="E57" s="1063">
        <f t="shared" si="0"/>
        <v>0</v>
      </c>
      <c r="F57" s="1748"/>
      <c r="G57" s="1741"/>
      <c r="H57" s="1742"/>
      <c r="I57" s="1747" cm="1">
        <f t="array" ref="I57">IFERROR(INDEX(tbl_total,MATCH(1,(tbl_stats=$F57)*(tbl_arts=$G57),0),3),"FEIL")</f>
        <v>0</v>
      </c>
      <c r="J57" s="1066">
        <f t="shared" si="1"/>
        <v>0</v>
      </c>
      <c r="K57"/>
      <c r="L57" s="20"/>
      <c r="M57" s="20"/>
      <c r="S57" s="3"/>
      <c r="T57" s="3"/>
      <c r="U57" s="3"/>
    </row>
    <row r="58" spans="1:21" x14ac:dyDescent="0.25">
      <c r="A58" s="1116"/>
      <c r="B58" s="1741"/>
      <c r="C58" s="1742"/>
      <c r="D58" s="1743" cm="1">
        <f t="array" ref="D58">IFERROR(INDEX(tbl_rapptot,MATCH(1,(tbl_rappstat=$A58)*(tbl_rappart=$B58),0),3),"FEIL")</f>
        <v>0</v>
      </c>
      <c r="E58" s="1063">
        <f t="shared" si="0"/>
        <v>0</v>
      </c>
      <c r="F58" s="1748"/>
      <c r="G58" s="1741"/>
      <c r="H58" s="1742"/>
      <c r="I58" s="1747" cm="1">
        <f t="array" ref="I58">IFERROR(INDEX(tbl_total,MATCH(1,(tbl_stats=$F58)*(tbl_arts=$G58),0),3),"FEIL")</f>
        <v>0</v>
      </c>
      <c r="J58" s="1066">
        <f t="shared" si="1"/>
        <v>0</v>
      </c>
      <c r="K58"/>
      <c r="L58" s="20"/>
      <c r="M58" s="20"/>
      <c r="S58" s="3"/>
      <c r="T58" s="3"/>
      <c r="U58" s="3"/>
    </row>
    <row r="59" spans="1:21" x14ac:dyDescent="0.25">
      <c r="A59" s="1116"/>
      <c r="B59" s="1741"/>
      <c r="C59" s="1742"/>
      <c r="D59" s="1743" cm="1">
        <f t="array" ref="D59">IFERROR(INDEX(tbl_rapptot,MATCH(1,(tbl_rappstat=$A59)*(tbl_rappart=$B59),0),3),"FEIL")</f>
        <v>0</v>
      </c>
      <c r="E59" s="1063">
        <f t="shared" si="0"/>
        <v>0</v>
      </c>
      <c r="F59" s="1748"/>
      <c r="G59" s="1741"/>
      <c r="H59" s="1742"/>
      <c r="I59" s="1747" cm="1">
        <f t="array" ref="I59">IFERROR(INDEX(tbl_total,MATCH(1,(tbl_stats=$F59)*(tbl_arts=$G59),0),3),"FEIL")</f>
        <v>0</v>
      </c>
      <c r="J59" s="1066">
        <f t="shared" si="1"/>
        <v>0</v>
      </c>
      <c r="K59"/>
      <c r="L59" s="20"/>
      <c r="M59" s="20"/>
      <c r="S59" s="3"/>
      <c r="T59" s="3"/>
      <c r="U59" s="3"/>
    </row>
    <row r="60" spans="1:21" x14ac:dyDescent="0.25">
      <c r="A60" s="1116"/>
      <c r="B60" s="1741"/>
      <c r="C60" s="1742"/>
      <c r="D60" s="1743" cm="1">
        <f t="array" ref="D60">IFERROR(INDEX(tbl_rapptot,MATCH(1,(tbl_rappstat=$A60)*(tbl_rappart=$B60),0),3),"FEIL")</f>
        <v>0</v>
      </c>
      <c r="E60" s="1063">
        <f t="shared" si="0"/>
        <v>0</v>
      </c>
      <c r="F60" s="1748"/>
      <c r="G60" s="1741"/>
      <c r="H60" s="1742"/>
      <c r="I60" s="1747" cm="1">
        <f t="array" ref="I60">IFERROR(INDEX(tbl_total,MATCH(1,(tbl_stats=$F60)*(tbl_arts=$G60),0),3),"FEIL")</f>
        <v>0</v>
      </c>
      <c r="J60" s="1066">
        <f t="shared" si="1"/>
        <v>0</v>
      </c>
      <c r="K60"/>
      <c r="L60" s="20"/>
      <c r="M60" s="20"/>
      <c r="S60" s="3"/>
      <c r="T60" s="3"/>
      <c r="U60" s="3"/>
    </row>
    <row r="61" spans="1:21" x14ac:dyDescent="0.25">
      <c r="A61" s="1116"/>
      <c r="B61" s="1741"/>
      <c r="C61" s="1742"/>
      <c r="D61" s="1743" cm="1">
        <f t="array" ref="D61">IFERROR(INDEX(tbl_rapptot,MATCH(1,(tbl_rappstat=$A61)*(tbl_rappart=$B61),0),3),"FEIL")</f>
        <v>0</v>
      </c>
      <c r="E61" s="1063">
        <f t="shared" si="0"/>
        <v>0</v>
      </c>
      <c r="F61" s="1748"/>
      <c r="G61" s="1741"/>
      <c r="H61" s="1742"/>
      <c r="I61" s="1747" cm="1">
        <f t="array" ref="I61">IFERROR(INDEX(tbl_total,MATCH(1,(tbl_stats=$F61)*(tbl_arts=$G61),0),3),"FEIL")</f>
        <v>0</v>
      </c>
      <c r="J61" s="1066">
        <f t="shared" si="1"/>
        <v>0</v>
      </c>
      <c r="K61"/>
      <c r="L61" s="20"/>
      <c r="M61" s="20"/>
      <c r="S61" s="3"/>
      <c r="T61" s="3"/>
      <c r="U61" s="3"/>
    </row>
    <row r="62" spans="1:21" x14ac:dyDescent="0.25">
      <c r="A62" s="1116"/>
      <c r="B62" s="1741"/>
      <c r="C62" s="1742"/>
      <c r="D62" s="1743" cm="1">
        <f t="array" ref="D62">IFERROR(INDEX(tbl_rapptot,MATCH(1,(tbl_rappstat=$A62)*(tbl_rappart=$B62),0),3),"FEIL")</f>
        <v>0</v>
      </c>
      <c r="E62" s="1063">
        <f t="shared" si="0"/>
        <v>0</v>
      </c>
      <c r="F62" s="1748"/>
      <c r="G62" s="1741"/>
      <c r="H62" s="1742"/>
      <c r="I62" s="1747" cm="1">
        <f t="array" ref="I62">IFERROR(INDEX(tbl_total,MATCH(1,(tbl_stats=$F62)*(tbl_arts=$G62),0),3),"FEIL")</f>
        <v>0</v>
      </c>
      <c r="J62" s="1066">
        <f t="shared" si="1"/>
        <v>0</v>
      </c>
      <c r="K62"/>
      <c r="L62" s="20"/>
      <c r="M62" s="20"/>
      <c r="S62" s="3"/>
      <c r="T62" s="3"/>
      <c r="U62" s="3"/>
    </row>
    <row r="63" spans="1:21" x14ac:dyDescent="0.25">
      <c r="A63" s="1116"/>
      <c r="B63" s="1741"/>
      <c r="C63" s="1742"/>
      <c r="D63" s="1743" cm="1">
        <f t="array" ref="D63">IFERROR(INDEX(tbl_rapptot,MATCH(1,(tbl_rappstat=$A63)*(tbl_rappart=$B63),0),3),"FEIL")</f>
        <v>0</v>
      </c>
      <c r="E63" s="1063">
        <f t="shared" si="0"/>
        <v>0</v>
      </c>
      <c r="F63" s="1748"/>
      <c r="G63" s="1741"/>
      <c r="H63" s="1742"/>
      <c r="I63" s="1747" cm="1">
        <f t="array" ref="I63">IFERROR(INDEX(tbl_total,MATCH(1,(tbl_stats=$F63)*(tbl_arts=$G63),0),3),"FEIL")</f>
        <v>0</v>
      </c>
      <c r="J63" s="1066">
        <f t="shared" si="1"/>
        <v>0</v>
      </c>
      <c r="K63"/>
      <c r="L63" s="20"/>
      <c r="M63" s="20"/>
      <c r="S63" s="3"/>
      <c r="T63" s="3"/>
      <c r="U63" s="3"/>
    </row>
    <row r="64" spans="1:21" x14ac:dyDescent="0.25">
      <c r="A64" s="1116"/>
      <c r="B64" s="1741"/>
      <c r="C64" s="1742"/>
      <c r="D64" s="1743" cm="1">
        <f t="array" ref="D64">IFERROR(INDEX(tbl_rapptot,MATCH(1,(tbl_rappstat=$A64)*(tbl_rappart=$B64),0),3),"FEIL")</f>
        <v>0</v>
      </c>
      <c r="E64" s="1063">
        <f t="shared" si="0"/>
        <v>0</v>
      </c>
      <c r="F64" s="1748"/>
      <c r="G64" s="1741"/>
      <c r="H64" s="1742"/>
      <c r="I64" s="1747" cm="1">
        <f t="array" ref="I64">IFERROR(INDEX(tbl_total,MATCH(1,(tbl_stats=$F64)*(tbl_arts=$G64),0),3),"FEIL")</f>
        <v>0</v>
      </c>
      <c r="J64" s="1066">
        <f t="shared" si="1"/>
        <v>0</v>
      </c>
      <c r="K64"/>
      <c r="L64" s="20"/>
      <c r="M64" s="20"/>
      <c r="S64" s="3"/>
      <c r="T64" s="3"/>
      <c r="U64" s="3"/>
    </row>
    <row r="65" spans="1:21" x14ac:dyDescent="0.25">
      <c r="A65" s="1116"/>
      <c r="B65" s="1741"/>
      <c r="C65" s="1742"/>
      <c r="D65" s="1743" cm="1">
        <f t="array" ref="D65">IFERROR(INDEX(tbl_rapptot,MATCH(1,(tbl_rappstat=$A65)*(tbl_rappart=$B65),0),3),"FEIL")</f>
        <v>0</v>
      </c>
      <c r="E65" s="1063">
        <f t="shared" si="0"/>
        <v>0</v>
      </c>
      <c r="F65" s="1748"/>
      <c r="G65" s="1741"/>
      <c r="H65" s="1742"/>
      <c r="I65" s="1747" cm="1">
        <f t="array" ref="I65">IFERROR(INDEX(tbl_total,MATCH(1,(tbl_stats=$F65)*(tbl_arts=$G65),0),3),"FEIL")</f>
        <v>0</v>
      </c>
      <c r="J65" s="1066">
        <f t="shared" si="1"/>
        <v>0</v>
      </c>
      <c r="K65"/>
      <c r="L65" s="20"/>
      <c r="M65" s="20"/>
      <c r="S65" s="3"/>
      <c r="T65" s="3"/>
      <c r="U65" s="3"/>
    </row>
    <row r="66" spans="1:21" x14ac:dyDescent="0.25">
      <c r="A66" s="1116"/>
      <c r="B66" s="1741"/>
      <c r="C66" s="1742"/>
      <c r="D66" s="1743" cm="1">
        <f t="array" ref="D66">IFERROR(INDEX(tbl_rapptot,MATCH(1,(tbl_rappstat=$A66)*(tbl_rappart=$B66),0),3),"FEIL")</f>
        <v>0</v>
      </c>
      <c r="E66" s="1063">
        <f t="shared" si="0"/>
        <v>0</v>
      </c>
      <c r="F66" s="1748"/>
      <c r="G66" s="1741"/>
      <c r="H66" s="1742"/>
      <c r="I66" s="1747" cm="1">
        <f t="array" ref="I66">IFERROR(INDEX(tbl_total,MATCH(1,(tbl_stats=$F66)*(tbl_arts=$G66),0),3),"FEIL")</f>
        <v>0</v>
      </c>
      <c r="J66" s="1066">
        <f t="shared" si="1"/>
        <v>0</v>
      </c>
      <c r="K66"/>
      <c r="L66" s="20"/>
      <c r="M66" s="20"/>
      <c r="S66" s="3"/>
      <c r="T66" s="3"/>
      <c r="U66" s="3"/>
    </row>
    <row r="67" spans="1:21" x14ac:dyDescent="0.25">
      <c r="A67" s="1116"/>
      <c r="B67" s="1741"/>
      <c r="C67" s="1742"/>
      <c r="D67" s="1743" cm="1">
        <f t="array" ref="D67">IFERROR(INDEX(tbl_rapptot,MATCH(1,(tbl_rappstat=$A67)*(tbl_rappart=$B67),0),3),"FEIL")</f>
        <v>0</v>
      </c>
      <c r="E67" s="1063">
        <f t="shared" si="0"/>
        <v>0</v>
      </c>
      <c r="F67" s="1748"/>
      <c r="G67" s="1741"/>
      <c r="H67" s="1742"/>
      <c r="I67" s="1747" cm="1">
        <f t="array" ref="I67">IFERROR(INDEX(tbl_total,MATCH(1,(tbl_stats=$F67)*(tbl_arts=$G67),0),3),"FEIL")</f>
        <v>0</v>
      </c>
      <c r="J67" s="1066">
        <f t="shared" si="1"/>
        <v>0</v>
      </c>
      <c r="K67"/>
      <c r="L67" s="20"/>
      <c r="M67" s="20"/>
      <c r="S67" s="3"/>
      <c r="T67" s="3"/>
      <c r="U67" s="3"/>
    </row>
    <row r="68" spans="1:21" x14ac:dyDescent="0.25">
      <c r="A68" s="1116"/>
      <c r="B68" s="1741"/>
      <c r="C68" s="1742"/>
      <c r="D68" s="1743" cm="1">
        <f t="array" ref="D68">IFERROR(INDEX(tbl_rapptot,MATCH(1,(tbl_rappstat=$A68)*(tbl_rappart=$B68),0),3),"FEIL")</f>
        <v>0</v>
      </c>
      <c r="E68" s="1063">
        <f t="shared" si="0"/>
        <v>0</v>
      </c>
      <c r="F68" s="1748"/>
      <c r="G68" s="1741"/>
      <c r="H68" s="1742"/>
      <c r="I68" s="1747" cm="1">
        <f t="array" ref="I68">IFERROR(INDEX(tbl_total,MATCH(1,(tbl_stats=$F68)*(tbl_arts=$G68),0),3),"FEIL")</f>
        <v>0</v>
      </c>
      <c r="J68" s="1066">
        <f t="shared" si="1"/>
        <v>0</v>
      </c>
      <c r="K68"/>
      <c r="L68" s="20"/>
      <c r="M68" s="20"/>
      <c r="S68" s="3"/>
      <c r="T68" s="3"/>
      <c r="U68" s="3"/>
    </row>
    <row r="69" spans="1:21" x14ac:dyDescent="0.25">
      <c r="A69" s="1116"/>
      <c r="B69" s="1741"/>
      <c r="C69" s="1742"/>
      <c r="D69" s="1743" cm="1">
        <f t="array" ref="D69">IFERROR(INDEX(tbl_rapptot,MATCH(1,(tbl_rappstat=$A69)*(tbl_rappart=$B69),0),3),"FEIL")</f>
        <v>0</v>
      </c>
      <c r="E69" s="1063">
        <f t="shared" si="0"/>
        <v>0</v>
      </c>
      <c r="F69" s="1748"/>
      <c r="G69" s="1741"/>
      <c r="H69" s="1742"/>
      <c r="I69" s="1747" cm="1">
        <f t="array" ref="I69">IFERROR(INDEX(tbl_total,MATCH(1,(tbl_stats=$F69)*(tbl_arts=$G69),0),3),"FEIL")</f>
        <v>0</v>
      </c>
      <c r="J69" s="1066">
        <f t="shared" si="1"/>
        <v>0</v>
      </c>
      <c r="K69"/>
      <c r="L69" s="20"/>
      <c r="M69" s="20"/>
      <c r="S69" s="3"/>
      <c r="T69" s="3"/>
      <c r="U69" s="3"/>
    </row>
    <row r="70" spans="1:21" x14ac:dyDescent="0.25">
      <c r="A70" s="1116"/>
      <c r="B70" s="1741"/>
      <c r="C70" s="1742"/>
      <c r="D70" s="1743" cm="1">
        <f t="array" ref="D70">IFERROR(INDEX(tbl_rapptot,MATCH(1,(tbl_rappstat=$A70)*(tbl_rappart=$B70),0),3),"FEIL")</f>
        <v>0</v>
      </c>
      <c r="E70" s="1063">
        <f t="shared" si="0"/>
        <v>0</v>
      </c>
      <c r="F70" s="1748"/>
      <c r="G70" s="1741"/>
      <c r="H70" s="1742"/>
      <c r="I70" s="1747" cm="1">
        <f t="array" ref="I70">IFERROR(INDEX(tbl_total,MATCH(1,(tbl_stats=$F70)*(tbl_arts=$G70),0),3),"FEIL")</f>
        <v>0</v>
      </c>
      <c r="J70" s="1066">
        <f t="shared" si="1"/>
        <v>0</v>
      </c>
      <c r="K70"/>
      <c r="L70" s="20"/>
      <c r="M70" s="20"/>
      <c r="S70" s="3"/>
      <c r="T70" s="3"/>
      <c r="U70" s="3"/>
    </row>
    <row r="71" spans="1:21" x14ac:dyDescent="0.25">
      <c r="A71" s="1116"/>
      <c r="B71" s="1741"/>
      <c r="C71" s="1742"/>
      <c r="D71" s="1743" cm="1">
        <f t="array" ref="D71">IFERROR(INDEX(tbl_rapptot,MATCH(1,(tbl_rappstat=$A71)*(tbl_rappart=$B71),0),3),"FEIL")</f>
        <v>0</v>
      </c>
      <c r="E71" s="1063">
        <f t="shared" si="0"/>
        <v>0</v>
      </c>
      <c r="F71" s="1748"/>
      <c r="G71" s="1741"/>
      <c r="H71" s="1742"/>
      <c r="I71" s="1747" cm="1">
        <f t="array" ref="I71">IFERROR(INDEX(tbl_total,MATCH(1,(tbl_stats=$F71)*(tbl_arts=$G71),0),3),"FEIL")</f>
        <v>0</v>
      </c>
      <c r="J71" s="1066">
        <f t="shared" si="1"/>
        <v>0</v>
      </c>
      <c r="K71"/>
      <c r="L71" s="20"/>
      <c r="M71" s="20"/>
      <c r="S71" s="3"/>
      <c r="T71" s="3"/>
      <c r="U71" s="3"/>
    </row>
    <row r="72" spans="1:21" x14ac:dyDescent="0.25">
      <c r="A72" s="1116"/>
      <c r="B72" s="1741"/>
      <c r="C72" s="1742"/>
      <c r="D72" s="1743" cm="1">
        <f t="array" ref="D72">IFERROR(INDEX(tbl_rapptot,MATCH(1,(tbl_rappstat=$A72)*(tbl_rappart=$B72),0),3),"FEIL")</f>
        <v>0</v>
      </c>
      <c r="E72" s="1063">
        <f t="shared" si="0"/>
        <v>0</v>
      </c>
      <c r="F72" s="1748"/>
      <c r="G72" s="1741"/>
      <c r="H72" s="1742"/>
      <c r="I72" s="1747" cm="1">
        <f t="array" ref="I72">IFERROR(INDEX(tbl_total,MATCH(1,(tbl_stats=$F72)*(tbl_arts=$G72),0),3),"FEIL")</f>
        <v>0</v>
      </c>
      <c r="J72" s="1066">
        <f t="shared" si="1"/>
        <v>0</v>
      </c>
      <c r="K72"/>
      <c r="L72" s="20"/>
      <c r="M72" s="20"/>
      <c r="S72" s="3"/>
      <c r="T72" s="3"/>
      <c r="U72" s="3"/>
    </row>
    <row r="73" spans="1:21" x14ac:dyDescent="0.25">
      <c r="A73" s="1116"/>
      <c r="B73" s="1741"/>
      <c r="C73" s="1742"/>
      <c r="D73" s="1743" cm="1">
        <f t="array" ref="D73">IFERROR(INDEX(tbl_rapptot,MATCH(1,(tbl_rappstat=$A73)*(tbl_rappart=$B73),0),3),"FEIL")</f>
        <v>0</v>
      </c>
      <c r="E73" s="1063">
        <f t="shared" si="0"/>
        <v>0</v>
      </c>
      <c r="F73" s="1748"/>
      <c r="G73" s="1741"/>
      <c r="H73" s="1742"/>
      <c r="I73" s="1747" cm="1">
        <f t="array" ref="I73">IFERROR(INDEX(tbl_total,MATCH(1,(tbl_stats=$F73)*(tbl_arts=$G73),0),3),"FEIL")</f>
        <v>0</v>
      </c>
      <c r="J73" s="1066">
        <f t="shared" si="1"/>
        <v>0</v>
      </c>
      <c r="K73"/>
      <c r="L73" s="20"/>
      <c r="M73" s="20"/>
      <c r="S73" s="3"/>
      <c r="T73" s="3"/>
      <c r="U73" s="3"/>
    </row>
    <row r="74" spans="1:21" x14ac:dyDescent="0.25">
      <c r="A74" s="1116"/>
      <c r="B74" s="1741"/>
      <c r="C74" s="1742"/>
      <c r="D74" s="1743" cm="1">
        <f t="array" ref="D74">IFERROR(INDEX(tbl_rapptot,MATCH(1,(tbl_rappstat=$A74)*(tbl_rappart=$B74),0),3),"FEIL")</f>
        <v>0</v>
      </c>
      <c r="E74" s="1063">
        <f t="shared" si="0"/>
        <v>0</v>
      </c>
      <c r="F74" s="1748"/>
      <c r="G74" s="1741"/>
      <c r="H74" s="1742"/>
      <c r="I74" s="1747" cm="1">
        <f t="array" ref="I74">IFERROR(INDEX(tbl_total,MATCH(1,(tbl_stats=$F74)*(tbl_arts=$G74),0),3),"FEIL")</f>
        <v>0</v>
      </c>
      <c r="J74" s="1066">
        <f t="shared" si="1"/>
        <v>0</v>
      </c>
      <c r="K74"/>
      <c r="L74" s="20"/>
      <c r="M74" s="20"/>
      <c r="S74" s="3"/>
      <c r="T74" s="3"/>
      <c r="U74" s="3"/>
    </row>
    <row r="75" spans="1:21" x14ac:dyDescent="0.25">
      <c r="A75" s="1116"/>
      <c r="B75" s="1741"/>
      <c r="C75" s="1742"/>
      <c r="D75" s="1743" cm="1">
        <f t="array" ref="D75">IFERROR(INDEX(tbl_rapptot,MATCH(1,(tbl_rappstat=$A75)*(tbl_rappart=$B75),0),3),"FEIL")</f>
        <v>0</v>
      </c>
      <c r="E75" s="1063">
        <f t="shared" si="0"/>
        <v>0</v>
      </c>
      <c r="F75" s="1748"/>
      <c r="G75" s="1741"/>
      <c r="H75" s="1742"/>
      <c r="I75" s="1747" cm="1">
        <f t="array" ref="I75">IFERROR(INDEX(tbl_total,MATCH(1,(tbl_stats=$F75)*(tbl_arts=$G75),0),3),"FEIL")</f>
        <v>0</v>
      </c>
      <c r="J75" s="1066">
        <f t="shared" si="1"/>
        <v>0</v>
      </c>
      <c r="K75"/>
      <c r="L75" s="20"/>
      <c r="M75" s="20"/>
      <c r="S75" s="3"/>
      <c r="T75" s="3"/>
      <c r="U75" s="3"/>
    </row>
    <row r="76" spans="1:21" x14ac:dyDescent="0.25">
      <c r="A76" s="1116"/>
      <c r="B76" s="1741"/>
      <c r="C76" s="1742"/>
      <c r="D76" s="1743" cm="1">
        <f t="array" ref="D76">IFERROR(INDEX(tbl_rapptot,MATCH(1,(tbl_rappstat=$A76)*(tbl_rappart=$B76),0),3),"FEIL")</f>
        <v>0</v>
      </c>
      <c r="E76" s="1063">
        <f t="shared" si="0"/>
        <v>0</v>
      </c>
      <c r="F76" s="1748"/>
      <c r="G76" s="1741"/>
      <c r="H76" s="1742"/>
      <c r="I76" s="1747" cm="1">
        <f t="array" ref="I76">IFERROR(INDEX(tbl_total,MATCH(1,(tbl_stats=$F76)*(tbl_arts=$G76),0),3),"FEIL")</f>
        <v>0</v>
      </c>
      <c r="J76" s="1066">
        <f t="shared" si="1"/>
        <v>0</v>
      </c>
      <c r="K76"/>
      <c r="L76" s="20"/>
      <c r="M76" s="20"/>
      <c r="S76" s="3"/>
      <c r="T76" s="3"/>
      <c r="U76" s="3"/>
    </row>
    <row r="77" spans="1:21" x14ac:dyDescent="0.25">
      <c r="A77" s="1116"/>
      <c r="B77" s="1741"/>
      <c r="C77" s="1742"/>
      <c r="D77" s="1743" cm="1">
        <f t="array" ref="D77">IFERROR(INDEX(tbl_rapptot,MATCH(1,(tbl_rappstat=$A77)*(tbl_rappart=$B77),0),3),"FEIL")</f>
        <v>0</v>
      </c>
      <c r="E77" s="1063">
        <f t="shared" si="0"/>
        <v>0</v>
      </c>
      <c r="F77" s="1748"/>
      <c r="G77" s="1741"/>
      <c r="H77" s="1742"/>
      <c r="I77" s="1747" cm="1">
        <f t="array" ref="I77">IFERROR(INDEX(tbl_total,MATCH(1,(tbl_stats=$F77)*(tbl_arts=$G77),0),3),"FEIL")</f>
        <v>0</v>
      </c>
      <c r="J77" s="1066">
        <f t="shared" si="1"/>
        <v>0</v>
      </c>
      <c r="K77"/>
      <c r="L77" s="20"/>
      <c r="M77" s="20"/>
      <c r="S77" s="3"/>
      <c r="T77" s="3"/>
      <c r="U77" s="3"/>
    </row>
    <row r="78" spans="1:21" x14ac:dyDescent="0.25">
      <c r="A78" s="1116"/>
      <c r="B78" s="1741"/>
      <c r="C78" s="1742"/>
      <c r="D78" s="1743" cm="1">
        <f t="array" ref="D78">IFERROR(INDEX(tbl_rapptot,MATCH(1,(tbl_rappstat=$A78)*(tbl_rappart=$B78),0),3),"FEIL")</f>
        <v>0</v>
      </c>
      <c r="E78" s="1063">
        <f t="shared" si="0"/>
        <v>0</v>
      </c>
      <c r="F78" s="1748"/>
      <c r="G78" s="1741"/>
      <c r="H78" s="1742"/>
      <c r="I78" s="1747" cm="1">
        <f t="array" ref="I78">IFERROR(INDEX(tbl_total,MATCH(1,(tbl_stats=$F78)*(tbl_arts=$G78),0),3),"FEIL")</f>
        <v>0</v>
      </c>
      <c r="J78" s="1066">
        <f t="shared" si="1"/>
        <v>0</v>
      </c>
      <c r="K78"/>
      <c r="L78" s="20"/>
      <c r="M78" s="20"/>
      <c r="S78" s="3"/>
      <c r="T78" s="3"/>
      <c r="U78" s="3"/>
    </row>
    <row r="79" spans="1:21" x14ac:dyDescent="0.25">
      <c r="A79" s="1116"/>
      <c r="B79" s="1741"/>
      <c r="C79" s="1742"/>
      <c r="D79" s="1743" cm="1">
        <f t="array" ref="D79">IFERROR(INDEX(tbl_rapptot,MATCH(1,(tbl_rappstat=$A79)*(tbl_rappart=$B79),0),3),"FEIL")</f>
        <v>0</v>
      </c>
      <c r="E79" s="1063">
        <f t="shared" si="0"/>
        <v>0</v>
      </c>
      <c r="F79" s="1748"/>
      <c r="G79" s="1741"/>
      <c r="H79" s="1742"/>
      <c r="I79" s="1747" cm="1">
        <f t="array" ref="I79">IFERROR(INDEX(tbl_total,MATCH(1,(tbl_stats=$F79)*(tbl_arts=$G79),0),3),"FEIL")</f>
        <v>0</v>
      </c>
      <c r="J79" s="1066">
        <f t="shared" si="1"/>
        <v>0</v>
      </c>
      <c r="K79"/>
      <c r="L79" s="20"/>
      <c r="M79" s="20"/>
      <c r="S79" s="3"/>
      <c r="T79" s="3"/>
      <c r="U79" s="3"/>
    </row>
    <row r="80" spans="1:21" x14ac:dyDescent="0.25">
      <c r="A80" s="1116"/>
      <c r="B80" s="1741"/>
      <c r="C80" s="1742"/>
      <c r="D80" s="1743" cm="1">
        <f t="array" ref="D80">IFERROR(INDEX(tbl_rapptot,MATCH(1,(tbl_rappstat=$A80)*(tbl_rappart=$B80),0),3),"FEIL")</f>
        <v>0</v>
      </c>
      <c r="E80" s="1063">
        <f t="shared" si="0"/>
        <v>0</v>
      </c>
      <c r="F80" s="1748"/>
      <c r="G80" s="1741"/>
      <c r="H80" s="1742"/>
      <c r="I80" s="1747" cm="1">
        <f t="array" ref="I80">IFERROR(INDEX(tbl_total,MATCH(1,(tbl_stats=$F80)*(tbl_arts=$G80),0),3),"FEIL")</f>
        <v>0</v>
      </c>
      <c r="J80" s="1066">
        <f t="shared" si="1"/>
        <v>0</v>
      </c>
      <c r="K80"/>
      <c r="L80" s="20"/>
      <c r="M80" s="20"/>
      <c r="S80" s="3"/>
      <c r="T80" s="3"/>
      <c r="U80" s="3"/>
    </row>
    <row r="81" spans="1:21" x14ac:dyDescent="0.25">
      <c r="A81" s="1116"/>
      <c r="B81" s="1741"/>
      <c r="C81" s="1742"/>
      <c r="D81" s="1743" cm="1">
        <f t="array" ref="D81">IFERROR(INDEX(tbl_rapptot,MATCH(1,(tbl_rappstat=$A81)*(tbl_rappart=$B81),0),3),"FEIL")</f>
        <v>0</v>
      </c>
      <c r="E81" s="1063">
        <f t="shared" si="0"/>
        <v>0</v>
      </c>
      <c r="F81" s="1748"/>
      <c r="G81" s="1741"/>
      <c r="H81" s="1742"/>
      <c r="I81" s="1747" cm="1">
        <f t="array" ref="I81">IFERROR(INDEX(tbl_total,MATCH(1,(tbl_stats=$F81)*(tbl_arts=$G81),0),3),"FEIL")</f>
        <v>0</v>
      </c>
      <c r="J81" s="1066">
        <f t="shared" si="1"/>
        <v>0</v>
      </c>
      <c r="K81"/>
      <c r="L81" s="20"/>
      <c r="M81" s="20"/>
      <c r="S81" s="3"/>
      <c r="T81" s="3"/>
      <c r="U81" s="3"/>
    </row>
    <row r="82" spans="1:21" x14ac:dyDescent="0.25">
      <c r="A82" s="1116"/>
      <c r="B82" s="1741"/>
      <c r="C82" s="1742"/>
      <c r="D82" s="1743" cm="1">
        <f t="array" ref="D82">IFERROR(INDEX(tbl_rapptot,MATCH(1,(tbl_rappstat=$A82)*(tbl_rappart=$B82),0),3),"FEIL")</f>
        <v>0</v>
      </c>
      <c r="E82" s="1063">
        <f t="shared" si="0"/>
        <v>0</v>
      </c>
      <c r="F82" s="1748"/>
      <c r="G82" s="1741"/>
      <c r="H82" s="1742"/>
      <c r="I82" s="1747" cm="1">
        <f t="array" ref="I82">IFERROR(INDEX(tbl_total,MATCH(1,(tbl_stats=$F82)*(tbl_arts=$G82),0),3),"FEIL")</f>
        <v>0</v>
      </c>
      <c r="J82" s="1066">
        <f t="shared" si="1"/>
        <v>0</v>
      </c>
      <c r="K82"/>
      <c r="L82" s="20"/>
      <c r="M82" s="20"/>
      <c r="S82" s="3"/>
      <c r="T82" s="3"/>
      <c r="U82" s="3"/>
    </row>
    <row r="83" spans="1:21" x14ac:dyDescent="0.25">
      <c r="A83" s="1116"/>
      <c r="B83" s="1741"/>
      <c r="C83" s="1742"/>
      <c r="D83" s="1743" cm="1">
        <f t="array" ref="D83">IFERROR(INDEX(tbl_rapptot,MATCH(1,(tbl_rappstat=$A83)*(tbl_rappart=$B83),0),3),"FEIL")</f>
        <v>0</v>
      </c>
      <c r="E83" s="1063">
        <f t="shared" si="0"/>
        <v>0</v>
      </c>
      <c r="F83" s="1748"/>
      <c r="G83" s="1741"/>
      <c r="H83" s="1742"/>
      <c r="I83" s="1747" cm="1">
        <f t="array" ref="I83">IFERROR(INDEX(tbl_total,MATCH(1,(tbl_stats=$F83)*(tbl_arts=$G83),0),3),"FEIL")</f>
        <v>0</v>
      </c>
      <c r="J83" s="1066">
        <f t="shared" si="1"/>
        <v>0</v>
      </c>
      <c r="K83"/>
      <c r="L83" s="20"/>
      <c r="M83" s="20"/>
      <c r="S83" s="3"/>
      <c r="T83" s="3"/>
      <c r="U83" s="3"/>
    </row>
    <row r="84" spans="1:21" x14ac:dyDescent="0.25">
      <c r="A84" s="1116"/>
      <c r="B84" s="1741"/>
      <c r="C84" s="1742"/>
      <c r="D84" s="1743" cm="1">
        <f t="array" ref="D84">IFERROR(INDEX(tbl_rapptot,MATCH(1,(tbl_rappstat=$A84)*(tbl_rappart=$B84),0),3),"FEIL")</f>
        <v>0</v>
      </c>
      <c r="E84" s="1063">
        <f t="shared" si="0"/>
        <v>0</v>
      </c>
      <c r="F84" s="1748"/>
      <c r="G84" s="1741"/>
      <c r="H84" s="1742"/>
      <c r="I84" s="1747" cm="1">
        <f t="array" ref="I84">IFERROR(INDEX(tbl_total,MATCH(1,(tbl_stats=$F84)*(tbl_arts=$G84),0),3),"FEIL")</f>
        <v>0</v>
      </c>
      <c r="J84" s="1066">
        <f t="shared" si="1"/>
        <v>0</v>
      </c>
      <c r="K84"/>
      <c r="L84" s="20"/>
      <c r="M84" s="20"/>
      <c r="S84" s="3"/>
      <c r="T84" s="3"/>
      <c r="U84" s="3"/>
    </row>
    <row r="85" spans="1:21" x14ac:dyDescent="0.25">
      <c r="A85" s="1116"/>
      <c r="B85" s="1741"/>
      <c r="C85" s="1742"/>
      <c r="D85" s="1743" cm="1">
        <f t="array" ref="D85">IFERROR(INDEX(tbl_rapptot,MATCH(1,(tbl_rappstat=$A85)*(tbl_rappart=$B85),0),3),"FEIL")</f>
        <v>0</v>
      </c>
      <c r="E85" s="1063">
        <f t="shared" si="0"/>
        <v>0</v>
      </c>
      <c r="F85" s="1748"/>
      <c r="G85" s="1741"/>
      <c r="H85" s="1742"/>
      <c r="I85" s="1747" cm="1">
        <f t="array" ref="I85">IFERROR(INDEX(tbl_total,MATCH(1,(tbl_stats=$F85)*(tbl_arts=$G85),0),3),"FEIL")</f>
        <v>0</v>
      </c>
      <c r="J85" s="1066">
        <f t="shared" si="1"/>
        <v>0</v>
      </c>
      <c r="K85"/>
      <c r="L85" s="20"/>
      <c r="M85" s="20"/>
      <c r="S85" s="3"/>
      <c r="T85" s="3"/>
      <c r="U85" s="3"/>
    </row>
    <row r="86" spans="1:21" x14ac:dyDescent="0.25">
      <c r="A86" s="1116"/>
      <c r="B86" s="1741"/>
      <c r="C86" s="1742"/>
      <c r="D86" s="1743" cm="1">
        <f t="array" ref="D86">IFERROR(INDEX(tbl_rapptot,MATCH(1,(tbl_rappstat=$A86)*(tbl_rappart=$B86),0),3),"FEIL")</f>
        <v>0</v>
      </c>
      <c r="E86" s="1063">
        <f t="shared" si="0"/>
        <v>0</v>
      </c>
      <c r="F86" s="1748"/>
      <c r="G86" s="1741"/>
      <c r="H86" s="1742"/>
      <c r="I86" s="1747" cm="1">
        <f t="array" ref="I86">IFERROR(INDEX(tbl_total,MATCH(1,(tbl_stats=$F86)*(tbl_arts=$G86),0),3),"FEIL")</f>
        <v>0</v>
      </c>
      <c r="J86" s="1066">
        <f t="shared" si="1"/>
        <v>0</v>
      </c>
      <c r="K86"/>
      <c r="L86" s="20"/>
      <c r="M86" s="20"/>
      <c r="S86" s="3"/>
      <c r="T86" s="3"/>
      <c r="U86" s="3"/>
    </row>
    <row r="87" spans="1:21" x14ac:dyDescent="0.25">
      <c r="A87" s="1116"/>
      <c r="B87" s="1741"/>
      <c r="C87" s="1742"/>
      <c r="D87" s="1743" cm="1">
        <f t="array" ref="D87">IFERROR(INDEX(tbl_rapptot,MATCH(1,(tbl_rappstat=$A87)*(tbl_rappart=$B87),0),3),"FEIL")</f>
        <v>0</v>
      </c>
      <c r="E87" s="1063">
        <f t="shared" si="0"/>
        <v>0</v>
      </c>
      <c r="F87" s="1748"/>
      <c r="G87" s="1741"/>
      <c r="H87" s="1742"/>
      <c r="I87" s="1747" cm="1">
        <f t="array" ref="I87">IFERROR(INDEX(tbl_total,MATCH(1,(tbl_stats=$F87)*(tbl_arts=$G87),0),3),"FEIL")</f>
        <v>0</v>
      </c>
      <c r="J87" s="1066">
        <f t="shared" si="1"/>
        <v>0</v>
      </c>
      <c r="K87"/>
      <c r="L87" s="20"/>
      <c r="M87" s="20"/>
      <c r="S87" s="3"/>
      <c r="T87" s="3"/>
      <c r="U87" s="3"/>
    </row>
    <row r="88" spans="1:21" x14ac:dyDescent="0.25">
      <c r="A88" s="1116"/>
      <c r="B88" s="1741"/>
      <c r="C88" s="1742"/>
      <c r="D88" s="1743" cm="1">
        <f t="array" ref="D88">IFERROR(INDEX(tbl_rapptot,MATCH(1,(tbl_rappstat=$A88)*(tbl_rappart=$B88),0),3),"FEIL")</f>
        <v>0</v>
      </c>
      <c r="E88" s="1063">
        <f t="shared" si="0"/>
        <v>0</v>
      </c>
      <c r="F88" s="1748"/>
      <c r="G88" s="1741"/>
      <c r="H88" s="1742"/>
      <c r="I88" s="1747" cm="1">
        <f t="array" ref="I88">IFERROR(INDEX(tbl_total,MATCH(1,(tbl_stats=$F88)*(tbl_arts=$G88),0),3),"FEIL")</f>
        <v>0</v>
      </c>
      <c r="J88" s="1066">
        <f t="shared" si="1"/>
        <v>0</v>
      </c>
      <c r="K88"/>
      <c r="L88" s="20"/>
      <c r="M88" s="20"/>
      <c r="S88" s="3"/>
      <c r="T88" s="3"/>
      <c r="U88" s="3"/>
    </row>
    <row r="89" spans="1:21" x14ac:dyDescent="0.25">
      <c r="A89" s="1116"/>
      <c r="B89" s="1741"/>
      <c r="C89" s="1742"/>
      <c r="D89" s="1743" cm="1">
        <f t="array" ref="D89">IFERROR(INDEX(tbl_rapptot,MATCH(1,(tbl_rappstat=$A89)*(tbl_rappart=$B89),0),3),"FEIL")</f>
        <v>0</v>
      </c>
      <c r="E89" s="1063">
        <f t="shared" si="0"/>
        <v>0</v>
      </c>
      <c r="F89" s="1748"/>
      <c r="G89" s="1741"/>
      <c r="H89" s="1742"/>
      <c r="I89" s="1747" cm="1">
        <f t="array" ref="I89">IFERROR(INDEX(tbl_total,MATCH(1,(tbl_stats=$F89)*(tbl_arts=$G89),0),3),"FEIL")</f>
        <v>0</v>
      </c>
      <c r="J89" s="1066">
        <f t="shared" si="1"/>
        <v>0</v>
      </c>
      <c r="K89"/>
      <c r="L89" s="20"/>
      <c r="M89" s="20"/>
      <c r="S89" s="3"/>
      <c r="T89" s="3"/>
      <c r="U89" s="3"/>
    </row>
    <row r="90" spans="1:21" x14ac:dyDescent="0.25">
      <c r="A90" s="1116"/>
      <c r="B90" s="1741"/>
      <c r="C90" s="1742"/>
      <c r="D90" s="1743" cm="1">
        <f t="array" ref="D90">IFERROR(INDEX(tbl_rapptot,MATCH(1,(tbl_rappstat=$A90)*(tbl_rappart=$B90),0),3),"FEIL")</f>
        <v>0</v>
      </c>
      <c r="E90" s="1063">
        <f t="shared" si="0"/>
        <v>0</v>
      </c>
      <c r="F90" s="1748"/>
      <c r="G90" s="1741"/>
      <c r="H90" s="1742"/>
      <c r="I90" s="1747" cm="1">
        <f t="array" ref="I90">IFERROR(INDEX(tbl_total,MATCH(1,(tbl_stats=$F90)*(tbl_arts=$G90),0),3),"FEIL")</f>
        <v>0</v>
      </c>
      <c r="J90" s="1066">
        <f t="shared" si="1"/>
        <v>0</v>
      </c>
      <c r="K90"/>
      <c r="L90" s="20"/>
      <c r="M90" s="20"/>
      <c r="S90" s="3"/>
      <c r="T90" s="3"/>
      <c r="U90" s="3"/>
    </row>
    <row r="91" spans="1:21" x14ac:dyDescent="0.25">
      <c r="A91" s="1116"/>
      <c r="B91" s="1741"/>
      <c r="C91" s="1742"/>
      <c r="D91" s="1743" cm="1">
        <f t="array" ref="D91">IFERROR(INDEX(tbl_rapptot,MATCH(1,(tbl_rappstat=$A91)*(tbl_rappart=$B91),0),3),"FEIL")</f>
        <v>0</v>
      </c>
      <c r="E91" s="1063">
        <f t="shared" si="0"/>
        <v>0</v>
      </c>
      <c r="F91" s="1748"/>
      <c r="G91" s="1741"/>
      <c r="H91" s="1742"/>
      <c r="I91" s="1747" cm="1">
        <f t="array" ref="I91">IFERROR(INDEX(tbl_total,MATCH(1,(tbl_stats=$F91)*(tbl_arts=$G91),0),3),"FEIL")</f>
        <v>0</v>
      </c>
      <c r="J91" s="1066">
        <f t="shared" si="1"/>
        <v>0</v>
      </c>
      <c r="K91"/>
      <c r="L91" s="20"/>
      <c r="M91" s="20"/>
      <c r="S91" s="3"/>
      <c r="T91" s="3"/>
      <c r="U91" s="3"/>
    </row>
    <row r="92" spans="1:21" x14ac:dyDescent="0.25">
      <c r="A92" s="1116"/>
      <c r="B92" s="1741"/>
      <c r="C92" s="1742"/>
      <c r="D92" s="1743" cm="1">
        <f t="array" ref="D92">IFERROR(INDEX(tbl_rapptot,MATCH(1,(tbl_rappstat=$A92)*(tbl_rappart=$B92),0),3),"FEIL")</f>
        <v>0</v>
      </c>
      <c r="E92" s="1063">
        <f t="shared" si="0"/>
        <v>0</v>
      </c>
      <c r="F92" s="1748"/>
      <c r="G92" s="1741"/>
      <c r="H92" s="1742"/>
      <c r="I92" s="1747" cm="1">
        <f t="array" ref="I92">IFERROR(INDEX(tbl_total,MATCH(1,(tbl_stats=$F92)*(tbl_arts=$G92),0),3),"FEIL")</f>
        <v>0</v>
      </c>
      <c r="J92" s="1066">
        <f t="shared" si="1"/>
        <v>0</v>
      </c>
      <c r="K92"/>
      <c r="L92" s="20"/>
      <c r="M92" s="20"/>
      <c r="S92" s="3"/>
      <c r="T92" s="3"/>
      <c r="U92" s="3"/>
    </row>
    <row r="93" spans="1:21" x14ac:dyDescent="0.25">
      <c r="A93" s="1116"/>
      <c r="B93" s="1741"/>
      <c r="C93" s="1742"/>
      <c r="D93" s="1743" cm="1">
        <f t="array" ref="D93">IFERROR(INDEX(tbl_rapptot,MATCH(1,(tbl_rappstat=$A93)*(tbl_rappart=$B93),0),3),"FEIL")</f>
        <v>0</v>
      </c>
      <c r="E93" s="1063">
        <f t="shared" si="0"/>
        <v>0</v>
      </c>
      <c r="F93" s="1748"/>
      <c r="G93" s="1741"/>
      <c r="H93" s="1742"/>
      <c r="I93" s="1747" cm="1">
        <f t="array" ref="I93">IFERROR(INDEX(tbl_total,MATCH(1,(tbl_stats=$F93)*(tbl_arts=$G93),0),3),"FEIL")</f>
        <v>0</v>
      </c>
      <c r="J93" s="1066">
        <f t="shared" si="1"/>
        <v>0</v>
      </c>
      <c r="K93"/>
      <c r="L93" s="20"/>
      <c r="M93" s="20"/>
      <c r="S93" s="3"/>
      <c r="T93" s="3"/>
      <c r="U93" s="3"/>
    </row>
    <row r="94" spans="1:21" x14ac:dyDescent="0.25">
      <c r="A94" s="1116"/>
      <c r="B94" s="1741"/>
      <c r="C94" s="1742"/>
      <c r="D94" s="1743" cm="1">
        <f t="array" ref="D94">IFERROR(INDEX(tbl_rapptot,MATCH(1,(tbl_rappstat=$A94)*(tbl_rappart=$B94),0),3),"FEIL")</f>
        <v>0</v>
      </c>
      <c r="E94" s="1063">
        <f t="shared" si="0"/>
        <v>0</v>
      </c>
      <c r="F94" s="1748"/>
      <c r="G94" s="1741"/>
      <c r="H94" s="1742"/>
      <c r="I94" s="1747" cm="1">
        <f t="array" ref="I94">IFERROR(INDEX(tbl_total,MATCH(1,(tbl_stats=$F94)*(tbl_arts=$G94),0),3),"FEIL")</f>
        <v>0</v>
      </c>
      <c r="J94" s="1066">
        <f t="shared" si="1"/>
        <v>0</v>
      </c>
      <c r="K94"/>
      <c r="L94" s="20"/>
      <c r="M94" s="20"/>
      <c r="S94" s="3"/>
      <c r="T94" s="3"/>
      <c r="U94" s="3"/>
    </row>
    <row r="95" spans="1:21" x14ac:dyDescent="0.25">
      <c r="A95" s="1116"/>
      <c r="B95" s="1741"/>
      <c r="C95" s="1742"/>
      <c r="D95" s="1743" cm="1">
        <f t="array" ref="D95">IFERROR(INDEX(tbl_rapptot,MATCH(1,(tbl_rappstat=$A95)*(tbl_rappart=$B95),0),3),"FEIL")</f>
        <v>0</v>
      </c>
      <c r="E95" s="1063">
        <f t="shared" si="0"/>
        <v>0</v>
      </c>
      <c r="F95" s="1748"/>
      <c r="G95" s="1741"/>
      <c r="H95" s="1742"/>
      <c r="I95" s="1747" cm="1">
        <f t="array" ref="I95">IFERROR(INDEX(tbl_total,MATCH(1,(tbl_stats=$F95)*(tbl_arts=$G95),0),3),"FEIL")</f>
        <v>0</v>
      </c>
      <c r="J95" s="1066">
        <f t="shared" si="1"/>
        <v>0</v>
      </c>
      <c r="K95"/>
      <c r="L95" s="20"/>
      <c r="M95" s="20"/>
      <c r="S95" s="3"/>
      <c r="T95" s="3"/>
      <c r="U95" s="3"/>
    </row>
    <row r="96" spans="1:21" x14ac:dyDescent="0.25">
      <c r="A96" s="1116"/>
      <c r="B96" s="1741"/>
      <c r="C96" s="1742"/>
      <c r="D96" s="1743" cm="1">
        <f t="array" ref="D96">IFERROR(INDEX(tbl_rapptot,MATCH(1,(tbl_rappstat=$A96)*(tbl_rappart=$B96),0),3),"FEIL")</f>
        <v>0</v>
      </c>
      <c r="E96" s="1063">
        <f t="shared" si="0"/>
        <v>0</v>
      </c>
      <c r="F96" s="1748"/>
      <c r="G96" s="1741"/>
      <c r="H96" s="1742"/>
      <c r="I96" s="1747" cm="1">
        <f t="array" ref="I96">IFERROR(INDEX(tbl_total,MATCH(1,(tbl_stats=$F96)*(tbl_arts=$G96),0),3),"FEIL")</f>
        <v>0</v>
      </c>
      <c r="J96" s="1066">
        <f t="shared" si="1"/>
        <v>0</v>
      </c>
      <c r="K96"/>
      <c r="L96" s="20"/>
      <c r="M96" s="20"/>
      <c r="S96" s="3"/>
      <c r="T96" s="3"/>
      <c r="U96" s="3"/>
    </row>
    <row r="97" spans="1:21" x14ac:dyDescent="0.25">
      <c r="A97" s="1116"/>
      <c r="B97" s="1741"/>
      <c r="C97" s="1742"/>
      <c r="D97" s="1743" cm="1">
        <f t="array" ref="D97">IFERROR(INDEX(tbl_rapptot,MATCH(1,(tbl_rappstat=$A97)*(tbl_rappart=$B97),0),3),"FEIL")</f>
        <v>0</v>
      </c>
      <c r="E97" s="1063">
        <f t="shared" si="0"/>
        <v>0</v>
      </c>
      <c r="F97" s="1748"/>
      <c r="G97" s="1741"/>
      <c r="H97" s="1742"/>
      <c r="I97" s="1747" cm="1">
        <f t="array" ref="I97">IFERROR(INDEX(tbl_total,MATCH(1,(tbl_stats=$F97)*(tbl_arts=$G97),0),3),"FEIL")</f>
        <v>0</v>
      </c>
      <c r="J97" s="1066">
        <f t="shared" si="1"/>
        <v>0</v>
      </c>
      <c r="K97"/>
      <c r="L97" s="20"/>
      <c r="M97" s="20"/>
      <c r="S97" s="3"/>
      <c r="T97" s="3"/>
      <c r="U97" s="3"/>
    </row>
    <row r="98" spans="1:21" x14ac:dyDescent="0.25">
      <c r="A98" s="1116"/>
      <c r="B98" s="1741"/>
      <c r="C98" s="1742"/>
      <c r="D98" s="1743" cm="1">
        <f t="array" ref="D98">IFERROR(INDEX(tbl_rapptot,MATCH(1,(tbl_rappstat=$A98)*(tbl_rappart=$B98),0),3),"FEIL")</f>
        <v>0</v>
      </c>
      <c r="E98" s="1063">
        <f t="shared" si="0"/>
        <v>0</v>
      </c>
      <c r="F98" s="1748"/>
      <c r="G98" s="1741"/>
      <c r="H98" s="1742"/>
      <c r="I98" s="1747" cm="1">
        <f t="array" ref="I98">IFERROR(INDEX(tbl_total,MATCH(1,(tbl_stats=$F98)*(tbl_arts=$G98),0),3),"FEIL")</f>
        <v>0</v>
      </c>
      <c r="J98" s="1066">
        <f t="shared" si="1"/>
        <v>0</v>
      </c>
      <c r="K98"/>
      <c r="L98" s="20"/>
      <c r="M98" s="20"/>
      <c r="S98" s="3"/>
      <c r="T98" s="3"/>
      <c r="U98" s="3"/>
    </row>
    <row r="99" spans="1:21" x14ac:dyDescent="0.25">
      <c r="A99" s="1116"/>
      <c r="B99" s="1741"/>
      <c r="C99" s="1742"/>
      <c r="D99" s="1743" cm="1">
        <f t="array" ref="D99">IFERROR(INDEX(tbl_rapptot,MATCH(1,(tbl_rappstat=$A99)*(tbl_rappart=$B99),0),3),"FEIL")</f>
        <v>0</v>
      </c>
      <c r="E99" s="1063">
        <f t="shared" si="0"/>
        <v>0</v>
      </c>
      <c r="F99" s="1748"/>
      <c r="G99" s="1741"/>
      <c r="H99" s="1742"/>
      <c r="I99" s="1747" cm="1">
        <f t="array" ref="I99">IFERROR(INDEX(tbl_total,MATCH(1,(tbl_stats=$F99)*(tbl_arts=$G99),0),3),"FEIL")</f>
        <v>0</v>
      </c>
      <c r="J99" s="1066">
        <f t="shared" si="1"/>
        <v>0</v>
      </c>
      <c r="K99"/>
      <c r="L99" s="20"/>
      <c r="M99" s="20"/>
      <c r="S99" s="3"/>
      <c r="T99" s="3"/>
      <c r="U99" s="3"/>
    </row>
    <row r="100" spans="1:21" x14ac:dyDescent="0.25">
      <c r="A100" s="1116"/>
      <c r="B100" s="1741"/>
      <c r="C100" s="1742"/>
      <c r="D100" s="1743" cm="1">
        <f t="array" ref="D100">IFERROR(INDEX(tbl_rapptot,MATCH(1,(tbl_rappstat=$A100)*(tbl_rappart=$B100),0),3),"FEIL")</f>
        <v>0</v>
      </c>
      <c r="E100" s="1063">
        <f t="shared" si="0"/>
        <v>0</v>
      </c>
      <c r="F100" s="1748"/>
      <c r="G100" s="1741"/>
      <c r="H100" s="1742"/>
      <c r="I100" s="1747" cm="1">
        <f t="array" ref="I100">IFERROR(INDEX(tbl_total,MATCH(1,(tbl_stats=$F100)*(tbl_arts=$G100),0),3),"FEIL")</f>
        <v>0</v>
      </c>
      <c r="J100" s="1066">
        <f t="shared" si="1"/>
        <v>0</v>
      </c>
      <c r="K100"/>
      <c r="L100" s="20"/>
      <c r="M100" s="20"/>
      <c r="S100" s="3"/>
      <c r="T100" s="3"/>
      <c r="U100" s="3"/>
    </row>
    <row r="101" spans="1:21" x14ac:dyDescent="0.25">
      <c r="A101" s="1116"/>
      <c r="B101" s="1741"/>
      <c r="C101" s="1742"/>
      <c r="D101" s="1743" cm="1">
        <f t="array" ref="D101">IFERROR(INDEX(tbl_rapptot,MATCH(1,(tbl_rappstat=$A101)*(tbl_rappart=$B101),0),3),"FEIL")</f>
        <v>0</v>
      </c>
      <c r="E101" s="1063">
        <f t="shared" si="0"/>
        <v>0</v>
      </c>
      <c r="F101" s="1748"/>
      <c r="G101" s="1741"/>
      <c r="H101" s="1742"/>
      <c r="I101" s="1747" cm="1">
        <f t="array" ref="I101">IFERROR(INDEX(tbl_total,MATCH(1,(tbl_stats=$F101)*(tbl_arts=$G101),0),3),"FEIL")</f>
        <v>0</v>
      </c>
      <c r="J101" s="1066">
        <f t="shared" si="1"/>
        <v>0</v>
      </c>
      <c r="K101"/>
      <c r="L101" s="20"/>
      <c r="M101" s="20"/>
      <c r="S101" s="3"/>
      <c r="T101" s="3"/>
      <c r="U101" s="3"/>
    </row>
    <row r="102" spans="1:21" x14ac:dyDescent="0.25">
      <c r="A102" s="1116"/>
      <c r="B102" s="1741"/>
      <c r="C102" s="1742"/>
      <c r="D102" s="1743" cm="1">
        <f t="array" ref="D102">IFERROR(INDEX(tbl_rapptot,MATCH(1,(tbl_rappstat=$A102)*(tbl_rappart=$B102),0),3),"FEIL")</f>
        <v>0</v>
      </c>
      <c r="E102" s="1063">
        <f t="shared" si="0"/>
        <v>0</v>
      </c>
      <c r="F102" s="1748"/>
      <c r="G102" s="1741"/>
      <c r="H102" s="1742"/>
      <c r="I102" s="1747" cm="1">
        <f t="array" ref="I102">IFERROR(INDEX(tbl_total,MATCH(1,(tbl_stats=$F102)*(tbl_arts=$G102),0),3),"FEIL")</f>
        <v>0</v>
      </c>
      <c r="J102" s="1066">
        <f t="shared" si="1"/>
        <v>0</v>
      </c>
      <c r="K102"/>
      <c r="L102" s="20"/>
      <c r="M102" s="20"/>
      <c r="S102" s="3"/>
      <c r="T102" s="3"/>
      <c r="U102" s="3"/>
    </row>
    <row r="103" spans="1:21" x14ac:dyDescent="0.25">
      <c r="A103" s="1116"/>
      <c r="B103" s="1741"/>
      <c r="C103" s="1742"/>
      <c r="D103" s="1743" cm="1">
        <f t="array" ref="D103">IFERROR(INDEX(tbl_rapptot,MATCH(1,(tbl_rappstat=$A103)*(tbl_rappart=$B103),0),3),"FEIL")</f>
        <v>0</v>
      </c>
      <c r="E103" s="1063">
        <f t="shared" si="0"/>
        <v>0</v>
      </c>
      <c r="F103" s="1748"/>
      <c r="G103" s="1741"/>
      <c r="H103" s="1742"/>
      <c r="I103" s="1747" cm="1">
        <f t="array" ref="I103">IFERROR(INDEX(tbl_total,MATCH(1,(tbl_stats=$F103)*(tbl_arts=$G103),0),3),"FEIL")</f>
        <v>0</v>
      </c>
      <c r="J103" s="1066">
        <f t="shared" si="1"/>
        <v>0</v>
      </c>
      <c r="K103"/>
      <c r="L103" s="20"/>
      <c r="M103" s="20"/>
      <c r="S103" s="3"/>
      <c r="T103" s="3"/>
      <c r="U103" s="3"/>
    </row>
    <row r="104" spans="1:21" x14ac:dyDescent="0.25">
      <c r="A104" s="1116"/>
      <c r="B104" s="1741"/>
      <c r="C104" s="1742"/>
      <c r="D104" s="1743" cm="1">
        <f t="array" ref="D104">IFERROR(INDEX(tbl_rapptot,MATCH(1,(tbl_rappstat=$A104)*(tbl_rappart=$B104),0),3),"FEIL")</f>
        <v>0</v>
      </c>
      <c r="E104" s="1063">
        <f t="shared" si="0"/>
        <v>0</v>
      </c>
      <c r="F104" s="1748"/>
      <c r="G104" s="1741"/>
      <c r="H104" s="1742"/>
      <c r="I104" s="1747" cm="1">
        <f t="array" ref="I104">IFERROR(INDEX(tbl_total,MATCH(1,(tbl_stats=$F104)*(tbl_arts=$G104),0),3),"FEIL")</f>
        <v>0</v>
      </c>
      <c r="J104" s="1066">
        <f t="shared" si="1"/>
        <v>0</v>
      </c>
      <c r="K104"/>
      <c r="L104" s="20"/>
      <c r="M104" s="20"/>
      <c r="S104" s="3"/>
      <c r="T104" s="3"/>
      <c r="U104" s="3"/>
    </row>
    <row r="105" spans="1:21" x14ac:dyDescent="0.25">
      <c r="A105" s="1116"/>
      <c r="B105" s="1741"/>
      <c r="C105" s="1742"/>
      <c r="D105" s="1743" cm="1">
        <f t="array" ref="D105">IFERROR(INDEX(tbl_rapptot,MATCH(1,(tbl_rappstat=$A105)*(tbl_rappart=$B105),0),3),"FEIL")</f>
        <v>0</v>
      </c>
      <c r="E105" s="1063">
        <f t="shared" si="0"/>
        <v>0</v>
      </c>
      <c r="F105" s="1748"/>
      <c r="G105" s="1741"/>
      <c r="H105" s="1742"/>
      <c r="I105" s="1747" cm="1">
        <f t="array" ref="I105">IFERROR(INDEX(tbl_total,MATCH(1,(tbl_stats=$F105)*(tbl_arts=$G105),0),3),"FEIL")</f>
        <v>0</v>
      </c>
      <c r="J105" s="1066">
        <f t="shared" si="1"/>
        <v>0</v>
      </c>
      <c r="K105"/>
      <c r="L105" s="20"/>
      <c r="M105" s="20"/>
      <c r="S105" s="3"/>
      <c r="T105" s="3"/>
      <c r="U105" s="3"/>
    </row>
    <row r="106" spans="1:21" x14ac:dyDescent="0.25">
      <c r="A106" s="1116"/>
      <c r="B106" s="1741"/>
      <c r="C106" s="1742"/>
      <c r="D106" s="1743" cm="1">
        <f t="array" ref="D106">IFERROR(INDEX(tbl_rapptot,MATCH(1,(tbl_rappstat=$A106)*(tbl_rappart=$B106),0),3),"FEIL")</f>
        <v>0</v>
      </c>
      <c r="E106" s="1063">
        <f t="shared" si="0"/>
        <v>0</v>
      </c>
      <c r="F106" s="1748"/>
      <c r="G106" s="1741"/>
      <c r="H106" s="1742"/>
      <c r="I106" s="1747" cm="1">
        <f t="array" ref="I106">IFERROR(INDEX(tbl_total,MATCH(1,(tbl_stats=$F106)*(tbl_arts=$G106),0),3),"FEIL")</f>
        <v>0</v>
      </c>
      <c r="J106" s="1066">
        <f t="shared" si="1"/>
        <v>0</v>
      </c>
      <c r="K106"/>
      <c r="L106" s="20"/>
      <c r="M106" s="20"/>
      <c r="S106" s="3"/>
      <c r="T106" s="3"/>
      <c r="U106" s="3"/>
    </row>
    <row r="107" spans="1:21" x14ac:dyDescent="0.25">
      <c r="A107" s="1116"/>
      <c r="B107" s="1741"/>
      <c r="C107" s="1742"/>
      <c r="D107" s="1743" cm="1">
        <f t="array" ref="D107">IFERROR(INDEX(tbl_rapptot,MATCH(1,(tbl_rappstat=$A107)*(tbl_rappart=$B107),0),3),"FEIL")</f>
        <v>0</v>
      </c>
      <c r="E107" s="1063">
        <f t="shared" ref="E107:E170" si="2">IF(D107=C107,0,IF(AND(C107=0,D107="FEIL"),"se bort i fra","feil"))</f>
        <v>0</v>
      </c>
      <c r="F107" s="1748"/>
      <c r="G107" s="1741"/>
      <c r="H107" s="1742"/>
      <c r="I107" s="1747" cm="1">
        <f t="array" ref="I107">IFERROR(INDEX(tbl_total,MATCH(1,(tbl_stats=$F107)*(tbl_arts=$G107),0),3),"FEIL")</f>
        <v>0</v>
      </c>
      <c r="J107" s="1066">
        <f t="shared" ref="J107:J170" si="3">IF(I107=H107,0,IF(AND(H107=0,I107="FEIL"),"se bort i fra","feil"))</f>
        <v>0</v>
      </c>
      <c r="K107"/>
      <c r="L107" s="20"/>
      <c r="M107" s="20"/>
      <c r="S107" s="3"/>
      <c r="T107" s="3"/>
      <c r="U107" s="3"/>
    </row>
    <row r="108" spans="1:21" x14ac:dyDescent="0.25">
      <c r="A108" s="1116"/>
      <c r="B108" s="1741"/>
      <c r="C108" s="1742"/>
      <c r="D108" s="1743" cm="1">
        <f t="array" ref="D108">IFERROR(INDEX(tbl_rapptot,MATCH(1,(tbl_rappstat=$A108)*(tbl_rappart=$B108),0),3),"FEIL")</f>
        <v>0</v>
      </c>
      <c r="E108" s="1063">
        <f t="shared" si="2"/>
        <v>0</v>
      </c>
      <c r="F108" s="1748"/>
      <c r="G108" s="1741"/>
      <c r="H108" s="1742"/>
      <c r="I108" s="1747" cm="1">
        <f t="array" ref="I108">IFERROR(INDEX(tbl_total,MATCH(1,(tbl_stats=$F108)*(tbl_arts=$G108),0),3),"FEIL")</f>
        <v>0</v>
      </c>
      <c r="J108" s="1066">
        <f t="shared" si="3"/>
        <v>0</v>
      </c>
      <c r="K108"/>
      <c r="L108" s="20"/>
      <c r="M108" s="20"/>
      <c r="S108" s="3"/>
      <c r="T108" s="3"/>
      <c r="U108" s="3"/>
    </row>
    <row r="109" spans="1:21" x14ac:dyDescent="0.25">
      <c r="A109" s="1116"/>
      <c r="B109" s="1741"/>
      <c r="C109" s="1742"/>
      <c r="D109" s="1743" cm="1">
        <f t="array" ref="D109">IFERROR(INDEX(tbl_rapptot,MATCH(1,(tbl_rappstat=$A109)*(tbl_rappart=$B109),0),3),"FEIL")</f>
        <v>0</v>
      </c>
      <c r="E109" s="1063">
        <f t="shared" si="2"/>
        <v>0</v>
      </c>
      <c r="F109" s="1748"/>
      <c r="G109" s="1741"/>
      <c r="H109" s="1742"/>
      <c r="I109" s="1747" cm="1">
        <f t="array" ref="I109">IFERROR(INDEX(tbl_total,MATCH(1,(tbl_stats=$F109)*(tbl_arts=$G109),0),3),"FEIL")</f>
        <v>0</v>
      </c>
      <c r="J109" s="1066">
        <f t="shared" si="3"/>
        <v>0</v>
      </c>
      <c r="K109"/>
      <c r="L109" s="20"/>
      <c r="M109" s="20"/>
      <c r="S109" s="3"/>
      <c r="T109" s="3"/>
      <c r="U109" s="3"/>
    </row>
    <row r="110" spans="1:21" x14ac:dyDescent="0.25">
      <c r="A110" s="1116"/>
      <c r="B110" s="1741"/>
      <c r="C110" s="1742"/>
      <c r="D110" s="1743" cm="1">
        <f t="array" ref="D110">IFERROR(INDEX(tbl_rapptot,MATCH(1,(tbl_rappstat=$A110)*(tbl_rappart=$B110),0),3),"FEIL")</f>
        <v>0</v>
      </c>
      <c r="E110" s="1063">
        <f t="shared" si="2"/>
        <v>0</v>
      </c>
      <c r="F110" s="1748"/>
      <c r="G110" s="1741"/>
      <c r="H110" s="1742"/>
      <c r="I110" s="1747" cm="1">
        <f t="array" ref="I110">IFERROR(INDEX(tbl_total,MATCH(1,(tbl_stats=$F110)*(tbl_arts=$G110),0),3),"FEIL")</f>
        <v>0</v>
      </c>
      <c r="J110" s="1066">
        <f t="shared" si="3"/>
        <v>0</v>
      </c>
      <c r="K110"/>
      <c r="L110" s="20"/>
      <c r="M110" s="20"/>
      <c r="S110" s="3"/>
      <c r="T110" s="3"/>
      <c r="U110" s="3"/>
    </row>
    <row r="111" spans="1:21" x14ac:dyDescent="0.25">
      <c r="A111" s="1116"/>
      <c r="B111" s="1741"/>
      <c r="C111" s="1742"/>
      <c r="D111" s="1743" cm="1">
        <f t="array" ref="D111">IFERROR(INDEX(tbl_rapptot,MATCH(1,(tbl_rappstat=$A111)*(tbl_rappart=$B111),0),3),"FEIL")</f>
        <v>0</v>
      </c>
      <c r="E111" s="1063">
        <f t="shared" si="2"/>
        <v>0</v>
      </c>
      <c r="F111" s="1748"/>
      <c r="G111" s="1741"/>
      <c r="H111" s="1742"/>
      <c r="I111" s="1747" cm="1">
        <f t="array" ref="I111">IFERROR(INDEX(tbl_total,MATCH(1,(tbl_stats=$F111)*(tbl_arts=$G111),0),3),"FEIL")</f>
        <v>0</v>
      </c>
      <c r="J111" s="1066">
        <f t="shared" si="3"/>
        <v>0</v>
      </c>
      <c r="K111"/>
      <c r="L111" s="20"/>
      <c r="M111" s="20"/>
      <c r="S111" s="3"/>
      <c r="T111" s="3"/>
      <c r="U111" s="3"/>
    </row>
    <row r="112" spans="1:21" x14ac:dyDescent="0.25">
      <c r="A112" s="1116"/>
      <c r="B112" s="1741"/>
      <c r="C112" s="1742"/>
      <c r="D112" s="1743" cm="1">
        <f t="array" ref="D112">IFERROR(INDEX(tbl_rapptot,MATCH(1,(tbl_rappstat=$A112)*(tbl_rappart=$B112),0),3),"FEIL")</f>
        <v>0</v>
      </c>
      <c r="E112" s="1063">
        <f t="shared" si="2"/>
        <v>0</v>
      </c>
      <c r="F112" s="1748"/>
      <c r="G112" s="1741"/>
      <c r="H112" s="1742"/>
      <c r="I112" s="1747" cm="1">
        <f t="array" ref="I112">IFERROR(INDEX(tbl_total,MATCH(1,(tbl_stats=$F112)*(tbl_arts=$G112),0),3),"FEIL")</f>
        <v>0</v>
      </c>
      <c r="J112" s="1066">
        <f t="shared" si="3"/>
        <v>0</v>
      </c>
      <c r="K112"/>
      <c r="L112" s="20"/>
      <c r="M112" s="20"/>
      <c r="S112" s="3"/>
      <c r="T112" s="3"/>
      <c r="U112" s="3"/>
    </row>
    <row r="113" spans="1:21" x14ac:dyDescent="0.25">
      <c r="A113" s="1116"/>
      <c r="B113" s="1741"/>
      <c r="C113" s="1742"/>
      <c r="D113" s="1743" cm="1">
        <f t="array" ref="D113">IFERROR(INDEX(tbl_rapptot,MATCH(1,(tbl_rappstat=$A113)*(tbl_rappart=$B113),0),3),"FEIL")</f>
        <v>0</v>
      </c>
      <c r="E113" s="1063">
        <f t="shared" si="2"/>
        <v>0</v>
      </c>
      <c r="F113" s="1748"/>
      <c r="G113" s="1741"/>
      <c r="H113" s="1742"/>
      <c r="I113" s="1747" cm="1">
        <f t="array" ref="I113">IFERROR(INDEX(tbl_total,MATCH(1,(tbl_stats=$F113)*(tbl_arts=$G113),0),3),"FEIL")</f>
        <v>0</v>
      </c>
      <c r="J113" s="1066">
        <f t="shared" si="3"/>
        <v>0</v>
      </c>
      <c r="K113"/>
      <c r="L113" s="20"/>
      <c r="M113" s="20"/>
      <c r="S113" s="3"/>
      <c r="T113" s="3"/>
      <c r="U113" s="3"/>
    </row>
    <row r="114" spans="1:21" x14ac:dyDescent="0.25">
      <c r="A114" s="1116"/>
      <c r="B114" s="1741"/>
      <c r="C114" s="1742"/>
      <c r="D114" s="1743" cm="1">
        <f t="array" ref="D114">IFERROR(INDEX(tbl_rapptot,MATCH(1,(tbl_rappstat=$A114)*(tbl_rappart=$B114),0),3),"FEIL")</f>
        <v>0</v>
      </c>
      <c r="E114" s="1063">
        <f t="shared" si="2"/>
        <v>0</v>
      </c>
      <c r="F114" s="1748"/>
      <c r="G114" s="1741"/>
      <c r="H114" s="1742"/>
      <c r="I114" s="1747" cm="1">
        <f t="array" ref="I114">IFERROR(INDEX(tbl_total,MATCH(1,(tbl_stats=$F114)*(tbl_arts=$G114),0),3),"FEIL")</f>
        <v>0</v>
      </c>
      <c r="J114" s="1066">
        <f t="shared" si="3"/>
        <v>0</v>
      </c>
      <c r="K114"/>
      <c r="L114" s="20"/>
      <c r="M114" s="20"/>
      <c r="S114" s="3"/>
      <c r="T114" s="3"/>
      <c r="U114" s="3"/>
    </row>
    <row r="115" spans="1:21" x14ac:dyDescent="0.25">
      <c r="A115" s="1116"/>
      <c r="B115" s="1741"/>
      <c r="C115" s="1742"/>
      <c r="D115" s="1743" cm="1">
        <f t="array" ref="D115">IFERROR(INDEX(tbl_rapptot,MATCH(1,(tbl_rappstat=$A115)*(tbl_rappart=$B115),0),3),"FEIL")</f>
        <v>0</v>
      </c>
      <c r="E115" s="1063">
        <f t="shared" si="2"/>
        <v>0</v>
      </c>
      <c r="F115" s="1748"/>
      <c r="G115" s="1741"/>
      <c r="H115" s="1742"/>
      <c r="I115" s="1747" cm="1">
        <f t="array" ref="I115">IFERROR(INDEX(tbl_total,MATCH(1,(tbl_stats=$F115)*(tbl_arts=$G115),0),3),"FEIL")</f>
        <v>0</v>
      </c>
      <c r="J115" s="1066">
        <f t="shared" si="3"/>
        <v>0</v>
      </c>
      <c r="K115"/>
      <c r="L115" s="20"/>
      <c r="M115" s="20"/>
      <c r="S115" s="3"/>
      <c r="T115" s="3"/>
      <c r="U115" s="3"/>
    </row>
    <row r="116" spans="1:21" x14ac:dyDescent="0.25">
      <c r="A116" s="1116"/>
      <c r="B116" s="1741"/>
      <c r="C116" s="1742"/>
      <c r="D116" s="1743" cm="1">
        <f t="array" ref="D116">IFERROR(INDEX(tbl_rapptot,MATCH(1,(tbl_rappstat=$A116)*(tbl_rappart=$B116),0),3),"FEIL")</f>
        <v>0</v>
      </c>
      <c r="E116" s="1063">
        <f t="shared" si="2"/>
        <v>0</v>
      </c>
      <c r="F116" s="1748"/>
      <c r="G116" s="1741"/>
      <c r="H116" s="1742"/>
      <c r="I116" s="1747" cm="1">
        <f t="array" ref="I116">IFERROR(INDEX(tbl_total,MATCH(1,(tbl_stats=$F116)*(tbl_arts=$G116),0),3),"FEIL")</f>
        <v>0</v>
      </c>
      <c r="J116" s="1066">
        <f t="shared" si="3"/>
        <v>0</v>
      </c>
      <c r="K116"/>
      <c r="L116" s="20"/>
      <c r="M116" s="20"/>
      <c r="S116" s="3"/>
      <c r="T116" s="3"/>
      <c r="U116" s="3"/>
    </row>
    <row r="117" spans="1:21" x14ac:dyDescent="0.25">
      <c r="A117" s="1116"/>
      <c r="B117" s="1741"/>
      <c r="C117" s="1742"/>
      <c r="D117" s="1743" cm="1">
        <f t="array" ref="D117">IFERROR(INDEX(tbl_rapptot,MATCH(1,(tbl_rappstat=$A117)*(tbl_rappart=$B117),0),3),"FEIL")</f>
        <v>0</v>
      </c>
      <c r="E117" s="1063">
        <f t="shared" si="2"/>
        <v>0</v>
      </c>
      <c r="F117" s="1748"/>
      <c r="G117" s="1741"/>
      <c r="H117" s="1742"/>
      <c r="I117" s="1747" cm="1">
        <f t="array" ref="I117">IFERROR(INDEX(tbl_total,MATCH(1,(tbl_stats=$F117)*(tbl_arts=$G117),0),3),"FEIL")</f>
        <v>0</v>
      </c>
      <c r="J117" s="1066">
        <f t="shared" si="3"/>
        <v>0</v>
      </c>
      <c r="K117"/>
      <c r="L117" s="20"/>
      <c r="M117" s="20"/>
      <c r="S117" s="3"/>
      <c r="T117" s="3"/>
      <c r="U117" s="3"/>
    </row>
    <row r="118" spans="1:21" x14ac:dyDescent="0.25">
      <c r="A118" s="1116"/>
      <c r="B118" s="1741"/>
      <c r="C118" s="1742"/>
      <c r="D118" s="1743" cm="1">
        <f t="array" ref="D118">IFERROR(INDEX(tbl_rapptot,MATCH(1,(tbl_rappstat=$A118)*(tbl_rappart=$B118),0),3),"FEIL")</f>
        <v>0</v>
      </c>
      <c r="E118" s="1063">
        <f t="shared" si="2"/>
        <v>0</v>
      </c>
      <c r="F118" s="1748"/>
      <c r="G118" s="1741"/>
      <c r="H118" s="1742"/>
      <c r="I118" s="1747" cm="1">
        <f t="array" ref="I118">IFERROR(INDEX(tbl_total,MATCH(1,(tbl_stats=$F118)*(tbl_arts=$G118),0),3),"FEIL")</f>
        <v>0</v>
      </c>
      <c r="J118" s="1066">
        <f t="shared" si="3"/>
        <v>0</v>
      </c>
      <c r="K118"/>
      <c r="L118" s="20"/>
      <c r="M118" s="20"/>
      <c r="S118" s="3"/>
      <c r="T118" s="3"/>
      <c r="U118" s="3"/>
    </row>
    <row r="119" spans="1:21" x14ac:dyDescent="0.25">
      <c r="A119" s="1116"/>
      <c r="B119" s="1741"/>
      <c r="C119" s="1742"/>
      <c r="D119" s="1743" cm="1">
        <f t="array" ref="D119">IFERROR(INDEX(tbl_rapptot,MATCH(1,(tbl_rappstat=$A119)*(tbl_rappart=$B119),0),3),"FEIL")</f>
        <v>0</v>
      </c>
      <c r="E119" s="1063">
        <f t="shared" si="2"/>
        <v>0</v>
      </c>
      <c r="F119" s="1748"/>
      <c r="G119" s="1741"/>
      <c r="H119" s="1742"/>
      <c r="I119" s="1747" cm="1">
        <f t="array" ref="I119">IFERROR(INDEX(tbl_total,MATCH(1,(tbl_stats=$F119)*(tbl_arts=$G119),0),3),"FEIL")</f>
        <v>0</v>
      </c>
      <c r="J119" s="1066">
        <f t="shared" si="3"/>
        <v>0</v>
      </c>
      <c r="K119"/>
      <c r="L119" s="20"/>
      <c r="M119" s="20"/>
      <c r="S119" s="3"/>
      <c r="T119" s="3"/>
      <c r="U119" s="3"/>
    </row>
    <row r="120" spans="1:21" x14ac:dyDescent="0.25">
      <c r="A120" s="1116"/>
      <c r="B120" s="1741"/>
      <c r="C120" s="1742"/>
      <c r="D120" s="1743" cm="1">
        <f t="array" ref="D120">IFERROR(INDEX(tbl_rapptot,MATCH(1,(tbl_rappstat=$A120)*(tbl_rappart=$B120),0),3),"FEIL")</f>
        <v>0</v>
      </c>
      <c r="E120" s="1063">
        <f t="shared" si="2"/>
        <v>0</v>
      </c>
      <c r="F120" s="1748"/>
      <c r="G120" s="1741"/>
      <c r="H120" s="1742"/>
      <c r="I120" s="1747" cm="1">
        <f t="array" ref="I120">IFERROR(INDEX(tbl_total,MATCH(1,(tbl_stats=$F120)*(tbl_arts=$G120),0),3),"FEIL")</f>
        <v>0</v>
      </c>
      <c r="J120" s="1066">
        <f t="shared" si="3"/>
        <v>0</v>
      </c>
      <c r="K120"/>
      <c r="L120" s="20"/>
      <c r="M120" s="20"/>
      <c r="S120" s="3"/>
      <c r="T120" s="3"/>
      <c r="U120" s="3"/>
    </row>
    <row r="121" spans="1:21" x14ac:dyDescent="0.25">
      <c r="A121" s="1116"/>
      <c r="B121" s="1741"/>
      <c r="C121" s="1742"/>
      <c r="D121" s="1743" cm="1">
        <f t="array" ref="D121">IFERROR(INDEX(tbl_rapptot,MATCH(1,(tbl_rappstat=$A121)*(tbl_rappart=$B121),0),3),"FEIL")</f>
        <v>0</v>
      </c>
      <c r="E121" s="1063">
        <f t="shared" si="2"/>
        <v>0</v>
      </c>
      <c r="F121" s="1748"/>
      <c r="G121" s="1741"/>
      <c r="H121" s="1742"/>
      <c r="I121" s="1747" cm="1">
        <f t="array" ref="I121">IFERROR(INDEX(tbl_total,MATCH(1,(tbl_stats=$F121)*(tbl_arts=$G121),0),3),"FEIL")</f>
        <v>0</v>
      </c>
      <c r="J121" s="1066">
        <f t="shared" si="3"/>
        <v>0</v>
      </c>
      <c r="K121"/>
      <c r="L121" s="20"/>
      <c r="M121" s="20"/>
      <c r="S121" s="3"/>
      <c r="T121" s="3"/>
      <c r="U121" s="3"/>
    </row>
    <row r="122" spans="1:21" x14ac:dyDescent="0.25">
      <c r="A122" s="1116"/>
      <c r="B122" s="1741"/>
      <c r="C122" s="1742"/>
      <c r="D122" s="1743" cm="1">
        <f t="array" ref="D122">IFERROR(INDEX(tbl_rapptot,MATCH(1,(tbl_rappstat=$A122)*(tbl_rappart=$B122),0),3),"FEIL")</f>
        <v>0</v>
      </c>
      <c r="E122" s="1063">
        <f t="shared" si="2"/>
        <v>0</v>
      </c>
      <c r="F122" s="1748"/>
      <c r="G122" s="1741"/>
      <c r="H122" s="1742"/>
      <c r="I122" s="1747" cm="1">
        <f t="array" ref="I122">IFERROR(INDEX(tbl_total,MATCH(1,(tbl_stats=$F122)*(tbl_arts=$G122),0),3),"FEIL")</f>
        <v>0</v>
      </c>
      <c r="J122" s="1066">
        <f t="shared" si="3"/>
        <v>0</v>
      </c>
      <c r="K122"/>
      <c r="L122" s="20"/>
      <c r="M122" s="20"/>
      <c r="S122" s="3"/>
      <c r="T122" s="3"/>
      <c r="U122" s="3"/>
    </row>
    <row r="123" spans="1:21" x14ac:dyDescent="0.25">
      <c r="A123" s="1116"/>
      <c r="B123" s="1741"/>
      <c r="C123" s="1742"/>
      <c r="D123" s="1743" cm="1">
        <f t="array" ref="D123">IFERROR(INDEX(tbl_rapptot,MATCH(1,(tbl_rappstat=$A123)*(tbl_rappart=$B123),0),3),"FEIL")</f>
        <v>0</v>
      </c>
      <c r="E123" s="1063">
        <f t="shared" si="2"/>
        <v>0</v>
      </c>
      <c r="F123" s="1748"/>
      <c r="G123" s="1741"/>
      <c r="H123" s="1742"/>
      <c r="I123" s="1747" cm="1">
        <f t="array" ref="I123">IFERROR(INDEX(tbl_total,MATCH(1,(tbl_stats=$F123)*(tbl_arts=$G123),0),3),"FEIL")</f>
        <v>0</v>
      </c>
      <c r="J123" s="1066">
        <f t="shared" si="3"/>
        <v>0</v>
      </c>
      <c r="K123"/>
      <c r="L123" s="20"/>
      <c r="M123" s="20"/>
      <c r="S123" s="3"/>
      <c r="T123" s="3"/>
      <c r="U123" s="3"/>
    </row>
    <row r="124" spans="1:21" x14ac:dyDescent="0.25">
      <c r="A124" s="1116"/>
      <c r="B124" s="1741"/>
      <c r="C124" s="1742"/>
      <c r="D124" s="1743" cm="1">
        <f t="array" ref="D124">IFERROR(INDEX(tbl_rapptot,MATCH(1,(tbl_rappstat=$A124)*(tbl_rappart=$B124),0),3),"FEIL")</f>
        <v>0</v>
      </c>
      <c r="E124" s="1063">
        <f t="shared" si="2"/>
        <v>0</v>
      </c>
      <c r="F124" s="1748"/>
      <c r="G124" s="1741"/>
      <c r="H124" s="1742"/>
      <c r="I124" s="1747" cm="1">
        <f t="array" ref="I124">IFERROR(INDEX(tbl_total,MATCH(1,(tbl_stats=$F124)*(tbl_arts=$G124),0),3),"FEIL")</f>
        <v>0</v>
      </c>
      <c r="J124" s="1066">
        <f t="shared" si="3"/>
        <v>0</v>
      </c>
      <c r="K124"/>
      <c r="L124" s="20"/>
      <c r="M124" s="20"/>
      <c r="S124" s="3"/>
      <c r="T124" s="3"/>
      <c r="U124" s="3"/>
    </row>
    <row r="125" spans="1:21" x14ac:dyDescent="0.25">
      <c r="A125" s="1116"/>
      <c r="B125" s="1741"/>
      <c r="C125" s="1742"/>
      <c r="D125" s="1743" cm="1">
        <f t="array" ref="D125">IFERROR(INDEX(tbl_rapptot,MATCH(1,(tbl_rappstat=$A125)*(tbl_rappart=$B125),0),3),"FEIL")</f>
        <v>0</v>
      </c>
      <c r="E125" s="1063">
        <f t="shared" si="2"/>
        <v>0</v>
      </c>
      <c r="F125" s="1748"/>
      <c r="G125" s="1741"/>
      <c r="H125" s="1742"/>
      <c r="I125" s="1747" cm="1">
        <f t="array" ref="I125">IFERROR(INDEX(tbl_total,MATCH(1,(tbl_stats=$F125)*(tbl_arts=$G125),0),3),"FEIL")</f>
        <v>0</v>
      </c>
      <c r="J125" s="1066">
        <f t="shared" si="3"/>
        <v>0</v>
      </c>
      <c r="K125"/>
      <c r="L125" s="20"/>
      <c r="M125" s="20"/>
      <c r="S125" s="3"/>
      <c r="T125" s="3"/>
      <c r="U125" s="3"/>
    </row>
    <row r="126" spans="1:21" x14ac:dyDescent="0.25">
      <c r="A126" s="1116"/>
      <c r="B126" s="1741"/>
      <c r="C126" s="1742"/>
      <c r="D126" s="1743" cm="1">
        <f t="array" ref="D126">IFERROR(INDEX(tbl_rapptot,MATCH(1,(tbl_rappstat=$A126)*(tbl_rappart=$B126),0),3),"FEIL")</f>
        <v>0</v>
      </c>
      <c r="E126" s="1063">
        <f t="shared" si="2"/>
        <v>0</v>
      </c>
      <c r="F126" s="1748"/>
      <c r="G126" s="1741"/>
      <c r="H126" s="1742"/>
      <c r="I126" s="1747" cm="1">
        <f t="array" ref="I126">IFERROR(INDEX(tbl_total,MATCH(1,(tbl_stats=$F126)*(tbl_arts=$G126),0),3),"FEIL")</f>
        <v>0</v>
      </c>
      <c r="J126" s="1066">
        <f t="shared" si="3"/>
        <v>0</v>
      </c>
      <c r="K126"/>
      <c r="L126" s="20"/>
      <c r="M126" s="20"/>
      <c r="S126" s="3"/>
      <c r="T126" s="3"/>
      <c r="U126" s="3"/>
    </row>
    <row r="127" spans="1:21" x14ac:dyDescent="0.25">
      <c r="A127" s="1116"/>
      <c r="B127" s="1741"/>
      <c r="C127" s="1742"/>
      <c r="D127" s="1743" cm="1">
        <f t="array" ref="D127">IFERROR(INDEX(tbl_rapptot,MATCH(1,(tbl_rappstat=$A127)*(tbl_rappart=$B127),0),3),"FEIL")</f>
        <v>0</v>
      </c>
      <c r="E127" s="1063">
        <f t="shared" si="2"/>
        <v>0</v>
      </c>
      <c r="F127" s="1748"/>
      <c r="G127" s="1741"/>
      <c r="H127" s="1742"/>
      <c r="I127" s="1747" cm="1">
        <f t="array" ref="I127">IFERROR(INDEX(tbl_total,MATCH(1,(tbl_stats=$F127)*(tbl_arts=$G127),0),3),"FEIL")</f>
        <v>0</v>
      </c>
      <c r="J127" s="1066">
        <f t="shared" si="3"/>
        <v>0</v>
      </c>
      <c r="K127"/>
      <c r="L127" s="20"/>
      <c r="M127" s="20"/>
      <c r="S127" s="3"/>
      <c r="T127" s="3"/>
      <c r="U127" s="3"/>
    </row>
    <row r="128" spans="1:21" x14ac:dyDescent="0.25">
      <c r="A128" s="1116"/>
      <c r="B128" s="1741"/>
      <c r="C128" s="1742"/>
      <c r="D128" s="1743" cm="1">
        <f t="array" ref="D128">IFERROR(INDEX(tbl_rapptot,MATCH(1,(tbl_rappstat=$A128)*(tbl_rappart=$B128),0),3),"FEIL")</f>
        <v>0</v>
      </c>
      <c r="E128" s="1063">
        <f t="shared" si="2"/>
        <v>0</v>
      </c>
      <c r="F128" s="1748"/>
      <c r="G128" s="1741"/>
      <c r="H128" s="1742"/>
      <c r="I128" s="1747" cm="1">
        <f t="array" ref="I128">IFERROR(INDEX(tbl_total,MATCH(1,(tbl_stats=$F128)*(tbl_arts=$G128),0),3),"FEIL")</f>
        <v>0</v>
      </c>
      <c r="J128" s="1066">
        <f t="shared" si="3"/>
        <v>0</v>
      </c>
      <c r="K128"/>
      <c r="L128" s="20"/>
      <c r="M128" s="20"/>
      <c r="S128" s="3"/>
      <c r="T128" s="3"/>
      <c r="U128" s="3"/>
    </row>
    <row r="129" spans="1:21" x14ac:dyDescent="0.25">
      <c r="A129" s="1116"/>
      <c r="B129" s="1741"/>
      <c r="C129" s="1742"/>
      <c r="D129" s="1743" cm="1">
        <f t="array" ref="D129">IFERROR(INDEX(tbl_rapptot,MATCH(1,(tbl_rappstat=$A129)*(tbl_rappart=$B129),0),3),"FEIL")</f>
        <v>0</v>
      </c>
      <c r="E129" s="1063">
        <f t="shared" si="2"/>
        <v>0</v>
      </c>
      <c r="F129" s="1748"/>
      <c r="G129" s="1741"/>
      <c r="H129" s="1742"/>
      <c r="I129" s="1747" cm="1">
        <f t="array" ref="I129">IFERROR(INDEX(tbl_total,MATCH(1,(tbl_stats=$F129)*(tbl_arts=$G129),0),3),"FEIL")</f>
        <v>0</v>
      </c>
      <c r="J129" s="1066">
        <f t="shared" si="3"/>
        <v>0</v>
      </c>
      <c r="K129"/>
      <c r="L129" s="20"/>
      <c r="M129" s="20"/>
      <c r="S129" s="3"/>
      <c r="T129" s="3"/>
      <c r="U129" s="3"/>
    </row>
    <row r="130" spans="1:21" x14ac:dyDescent="0.25">
      <c r="A130" s="1116"/>
      <c r="B130" s="1741"/>
      <c r="C130" s="1742"/>
      <c r="D130" s="1743" cm="1">
        <f t="array" ref="D130">IFERROR(INDEX(tbl_rapptot,MATCH(1,(tbl_rappstat=$A130)*(tbl_rappart=$B130),0),3),"FEIL")</f>
        <v>0</v>
      </c>
      <c r="E130" s="1063">
        <f t="shared" si="2"/>
        <v>0</v>
      </c>
      <c r="F130" s="1748"/>
      <c r="G130" s="1741"/>
      <c r="H130" s="1742"/>
      <c r="I130" s="1747" cm="1">
        <f t="array" ref="I130">IFERROR(INDEX(tbl_total,MATCH(1,(tbl_stats=$F130)*(tbl_arts=$G130),0),3),"FEIL")</f>
        <v>0</v>
      </c>
      <c r="J130" s="1066">
        <f t="shared" si="3"/>
        <v>0</v>
      </c>
      <c r="K130"/>
      <c r="L130" s="20"/>
      <c r="M130" s="20"/>
      <c r="S130" s="3"/>
      <c r="T130" s="3"/>
      <c r="U130" s="3"/>
    </row>
    <row r="131" spans="1:21" x14ac:dyDescent="0.25">
      <c r="A131" s="1116"/>
      <c r="B131" s="1741"/>
      <c r="C131" s="1742"/>
      <c r="D131" s="1743" cm="1">
        <f t="array" ref="D131">IFERROR(INDEX(tbl_rapptot,MATCH(1,(tbl_rappstat=$A131)*(tbl_rappart=$B131),0),3),"FEIL")</f>
        <v>0</v>
      </c>
      <c r="E131" s="1063">
        <f t="shared" si="2"/>
        <v>0</v>
      </c>
      <c r="F131" s="1748"/>
      <c r="G131" s="1741"/>
      <c r="H131" s="1742"/>
      <c r="I131" s="1747" cm="1">
        <f t="array" ref="I131">IFERROR(INDEX(tbl_total,MATCH(1,(tbl_stats=$F131)*(tbl_arts=$G131),0),3),"FEIL")</f>
        <v>0</v>
      </c>
      <c r="J131" s="1066">
        <f t="shared" si="3"/>
        <v>0</v>
      </c>
      <c r="K131"/>
      <c r="L131" s="20"/>
      <c r="M131" s="20"/>
      <c r="S131" s="3"/>
      <c r="T131" s="3"/>
      <c r="U131" s="3"/>
    </row>
    <row r="132" spans="1:21" x14ac:dyDescent="0.25">
      <c r="A132" s="1116"/>
      <c r="B132" s="1741"/>
      <c r="C132" s="1742"/>
      <c r="D132" s="1743" cm="1">
        <f t="array" ref="D132">IFERROR(INDEX(tbl_rapptot,MATCH(1,(tbl_rappstat=$A132)*(tbl_rappart=$B132),0),3),"FEIL")</f>
        <v>0</v>
      </c>
      <c r="E132" s="1063">
        <f t="shared" si="2"/>
        <v>0</v>
      </c>
      <c r="F132" s="1748"/>
      <c r="G132" s="1741"/>
      <c r="H132" s="1742"/>
      <c r="I132" s="1747" cm="1">
        <f t="array" ref="I132">IFERROR(INDEX(tbl_total,MATCH(1,(tbl_stats=$F132)*(tbl_arts=$G132),0),3),"FEIL")</f>
        <v>0</v>
      </c>
      <c r="J132" s="1066">
        <f t="shared" si="3"/>
        <v>0</v>
      </c>
      <c r="K132"/>
      <c r="L132" s="20"/>
      <c r="M132" s="20"/>
      <c r="S132" s="3"/>
      <c r="T132" s="3"/>
      <c r="U132" s="3"/>
    </row>
    <row r="133" spans="1:21" x14ac:dyDescent="0.25">
      <c r="A133" s="1116"/>
      <c r="B133" s="1741"/>
      <c r="C133" s="1742"/>
      <c r="D133" s="1743" cm="1">
        <f t="array" ref="D133">IFERROR(INDEX(tbl_rapptot,MATCH(1,(tbl_rappstat=$A133)*(tbl_rappart=$B133),0),3),"FEIL")</f>
        <v>0</v>
      </c>
      <c r="E133" s="1063">
        <f t="shared" si="2"/>
        <v>0</v>
      </c>
      <c r="F133" s="1748"/>
      <c r="G133" s="1741"/>
      <c r="H133" s="1742"/>
      <c r="I133" s="1747" cm="1">
        <f t="array" ref="I133">IFERROR(INDEX(tbl_total,MATCH(1,(tbl_stats=$F133)*(tbl_arts=$G133),0),3),"FEIL")</f>
        <v>0</v>
      </c>
      <c r="J133" s="1066">
        <f t="shared" si="3"/>
        <v>0</v>
      </c>
      <c r="K133"/>
      <c r="L133" s="20"/>
      <c r="M133" s="20"/>
      <c r="S133" s="3"/>
      <c r="T133" s="3"/>
      <c r="U133" s="3"/>
    </row>
    <row r="134" spans="1:21" x14ac:dyDescent="0.25">
      <c r="A134" s="1116"/>
      <c r="B134" s="1741"/>
      <c r="C134" s="1742"/>
      <c r="D134" s="1743" cm="1">
        <f t="array" ref="D134">IFERROR(INDEX(tbl_rapptot,MATCH(1,(tbl_rappstat=$A134)*(tbl_rappart=$B134),0),3),"FEIL")</f>
        <v>0</v>
      </c>
      <c r="E134" s="1063">
        <f t="shared" si="2"/>
        <v>0</v>
      </c>
      <c r="F134" s="1748"/>
      <c r="G134" s="1741"/>
      <c r="H134" s="1742"/>
      <c r="I134" s="1747" cm="1">
        <f t="array" ref="I134">IFERROR(INDEX(tbl_total,MATCH(1,(tbl_stats=$F134)*(tbl_arts=$G134),0),3),"FEIL")</f>
        <v>0</v>
      </c>
      <c r="J134" s="1066">
        <f t="shared" si="3"/>
        <v>0</v>
      </c>
      <c r="K134"/>
      <c r="L134" s="20"/>
      <c r="M134" s="20"/>
      <c r="S134" s="3"/>
      <c r="T134" s="3"/>
      <c r="U134" s="3"/>
    </row>
    <row r="135" spans="1:21" x14ac:dyDescent="0.25">
      <c r="A135" s="1116"/>
      <c r="B135" s="1741"/>
      <c r="C135" s="1742"/>
      <c r="D135" s="1743" cm="1">
        <f t="array" ref="D135">IFERROR(INDEX(tbl_rapptot,MATCH(1,(tbl_rappstat=$A135)*(tbl_rappart=$B135),0),3),"FEIL")</f>
        <v>0</v>
      </c>
      <c r="E135" s="1063">
        <f t="shared" si="2"/>
        <v>0</v>
      </c>
      <c r="F135" s="1748"/>
      <c r="G135" s="1741"/>
      <c r="H135" s="1742"/>
      <c r="I135" s="1747" cm="1">
        <f t="array" ref="I135">IFERROR(INDEX(tbl_total,MATCH(1,(tbl_stats=$F135)*(tbl_arts=$G135),0),3),"FEIL")</f>
        <v>0</v>
      </c>
      <c r="J135" s="1066">
        <f t="shared" si="3"/>
        <v>0</v>
      </c>
      <c r="K135"/>
      <c r="L135" s="20"/>
      <c r="M135" s="20"/>
      <c r="S135" s="3"/>
      <c r="T135" s="3"/>
      <c r="U135" s="3"/>
    </row>
    <row r="136" spans="1:21" x14ac:dyDescent="0.25">
      <c r="A136" s="1116"/>
      <c r="B136" s="1741"/>
      <c r="C136" s="1742"/>
      <c r="D136" s="1743" cm="1">
        <f t="array" ref="D136">IFERROR(INDEX(tbl_rapptot,MATCH(1,(tbl_rappstat=$A136)*(tbl_rappart=$B136),0),3),"FEIL")</f>
        <v>0</v>
      </c>
      <c r="E136" s="1063">
        <f t="shared" si="2"/>
        <v>0</v>
      </c>
      <c r="F136" s="1748"/>
      <c r="G136" s="1741"/>
      <c r="H136" s="1742"/>
      <c r="I136" s="1747" cm="1">
        <f t="array" ref="I136">IFERROR(INDEX(tbl_total,MATCH(1,(tbl_stats=$F136)*(tbl_arts=$G136),0),3),"FEIL")</f>
        <v>0</v>
      </c>
      <c r="J136" s="1066">
        <f t="shared" si="3"/>
        <v>0</v>
      </c>
      <c r="K136"/>
      <c r="L136" s="20"/>
      <c r="M136" s="20"/>
      <c r="S136" s="3"/>
      <c r="T136" s="3"/>
      <c r="U136" s="3"/>
    </row>
    <row r="137" spans="1:21" x14ac:dyDescent="0.25">
      <c r="A137" s="1116"/>
      <c r="B137" s="1741"/>
      <c r="C137" s="1742"/>
      <c r="D137" s="1743" cm="1">
        <f t="array" ref="D137">IFERROR(INDEX(tbl_rapptot,MATCH(1,(tbl_rappstat=$A137)*(tbl_rappart=$B137),0),3),"FEIL")</f>
        <v>0</v>
      </c>
      <c r="E137" s="1063">
        <f t="shared" si="2"/>
        <v>0</v>
      </c>
      <c r="F137" s="1748"/>
      <c r="G137" s="1741"/>
      <c r="H137" s="1742"/>
      <c r="I137" s="1747" cm="1">
        <f t="array" ref="I137">IFERROR(INDEX(tbl_total,MATCH(1,(tbl_stats=$F137)*(tbl_arts=$G137),0),3),"FEIL")</f>
        <v>0</v>
      </c>
      <c r="J137" s="1066">
        <f t="shared" si="3"/>
        <v>0</v>
      </c>
      <c r="K137"/>
      <c r="L137" s="20"/>
      <c r="M137" s="20"/>
      <c r="S137" s="3"/>
      <c r="T137" s="3"/>
      <c r="U137" s="3"/>
    </row>
    <row r="138" spans="1:21" x14ac:dyDescent="0.25">
      <c r="A138" s="1116"/>
      <c r="B138" s="1741"/>
      <c r="C138" s="1742"/>
      <c r="D138" s="1743" cm="1">
        <f t="array" ref="D138">IFERROR(INDEX(tbl_rapptot,MATCH(1,(tbl_rappstat=$A138)*(tbl_rappart=$B138),0),3),"FEIL")</f>
        <v>0</v>
      </c>
      <c r="E138" s="1063">
        <f t="shared" si="2"/>
        <v>0</v>
      </c>
      <c r="F138" s="1748"/>
      <c r="G138" s="1741"/>
      <c r="H138" s="1742"/>
      <c r="I138" s="1747" cm="1">
        <f t="array" ref="I138">IFERROR(INDEX(tbl_total,MATCH(1,(tbl_stats=$F138)*(tbl_arts=$G138),0),3),"FEIL")</f>
        <v>0</v>
      </c>
      <c r="J138" s="1066">
        <f t="shared" si="3"/>
        <v>0</v>
      </c>
      <c r="K138"/>
      <c r="L138" s="20"/>
      <c r="M138" s="20"/>
      <c r="S138" s="3"/>
      <c r="T138" s="3"/>
      <c r="U138" s="3"/>
    </row>
    <row r="139" spans="1:21" x14ac:dyDescent="0.25">
      <c r="A139" s="1116"/>
      <c r="B139" s="1741"/>
      <c r="C139" s="1742"/>
      <c r="D139" s="1743" cm="1">
        <f t="array" ref="D139">IFERROR(INDEX(tbl_rapptot,MATCH(1,(tbl_rappstat=$A139)*(tbl_rappart=$B139),0),3),"FEIL")</f>
        <v>0</v>
      </c>
      <c r="E139" s="1063">
        <f t="shared" si="2"/>
        <v>0</v>
      </c>
      <c r="F139" s="1748"/>
      <c r="G139" s="1741"/>
      <c r="H139" s="1742"/>
      <c r="I139" s="1747" cm="1">
        <f t="array" ref="I139">IFERROR(INDEX(tbl_total,MATCH(1,(tbl_stats=$F139)*(tbl_arts=$G139),0),3),"FEIL")</f>
        <v>0</v>
      </c>
      <c r="J139" s="1066">
        <f t="shared" si="3"/>
        <v>0</v>
      </c>
      <c r="K139"/>
      <c r="L139" s="20"/>
      <c r="M139" s="20"/>
      <c r="S139" s="3"/>
      <c r="T139" s="3"/>
      <c r="U139" s="3"/>
    </row>
    <row r="140" spans="1:21" x14ac:dyDescent="0.25">
      <c r="A140" s="1116"/>
      <c r="B140" s="1741"/>
      <c r="C140" s="1742"/>
      <c r="D140" s="1743" cm="1">
        <f t="array" ref="D140">IFERROR(INDEX(tbl_rapptot,MATCH(1,(tbl_rappstat=$A140)*(tbl_rappart=$B140),0),3),"FEIL")</f>
        <v>0</v>
      </c>
      <c r="E140" s="1063">
        <f t="shared" si="2"/>
        <v>0</v>
      </c>
      <c r="F140" s="1748"/>
      <c r="G140" s="1741"/>
      <c r="H140" s="1742"/>
      <c r="I140" s="1747" cm="1">
        <f t="array" ref="I140">IFERROR(INDEX(tbl_total,MATCH(1,(tbl_stats=$F140)*(tbl_arts=$G140),0),3),"FEIL")</f>
        <v>0</v>
      </c>
      <c r="J140" s="1066">
        <f t="shared" si="3"/>
        <v>0</v>
      </c>
      <c r="K140"/>
      <c r="L140" s="20"/>
      <c r="M140" s="20"/>
      <c r="S140" s="3"/>
      <c r="T140" s="3"/>
      <c r="U140" s="3"/>
    </row>
    <row r="141" spans="1:21" x14ac:dyDescent="0.25">
      <c r="A141" s="1116"/>
      <c r="B141" s="1741"/>
      <c r="C141" s="1742"/>
      <c r="D141" s="1743" cm="1">
        <f t="array" ref="D141">IFERROR(INDEX(tbl_rapptot,MATCH(1,(tbl_rappstat=$A141)*(tbl_rappart=$B141),0),3),"FEIL")</f>
        <v>0</v>
      </c>
      <c r="E141" s="1063">
        <f t="shared" si="2"/>
        <v>0</v>
      </c>
      <c r="F141" s="1748"/>
      <c r="G141" s="1741"/>
      <c r="H141" s="1742"/>
      <c r="I141" s="1747" cm="1">
        <f t="array" ref="I141">IFERROR(INDEX(tbl_total,MATCH(1,(tbl_stats=$F141)*(tbl_arts=$G141),0),3),"FEIL")</f>
        <v>0</v>
      </c>
      <c r="J141" s="1066">
        <f t="shared" si="3"/>
        <v>0</v>
      </c>
      <c r="K141"/>
      <c r="L141" s="20"/>
      <c r="M141" s="20"/>
      <c r="S141" s="3"/>
      <c r="T141" s="3"/>
      <c r="U141" s="3"/>
    </row>
    <row r="142" spans="1:21" x14ac:dyDescent="0.25">
      <c r="A142" s="1116"/>
      <c r="B142" s="1741"/>
      <c r="C142" s="1742"/>
      <c r="D142" s="1743" cm="1">
        <f t="array" ref="D142">IFERROR(INDEX(tbl_rapptot,MATCH(1,(tbl_rappstat=$A142)*(tbl_rappart=$B142),0),3),"FEIL")</f>
        <v>0</v>
      </c>
      <c r="E142" s="1063">
        <f t="shared" si="2"/>
        <v>0</v>
      </c>
      <c r="F142" s="1748"/>
      <c r="G142" s="1741"/>
      <c r="H142" s="1742"/>
      <c r="I142" s="1747" cm="1">
        <f t="array" ref="I142">IFERROR(INDEX(tbl_total,MATCH(1,(tbl_stats=$F142)*(tbl_arts=$G142),0),3),"FEIL")</f>
        <v>0</v>
      </c>
      <c r="J142" s="1066">
        <f t="shared" si="3"/>
        <v>0</v>
      </c>
      <c r="K142"/>
      <c r="L142" s="20"/>
      <c r="M142" s="20"/>
      <c r="S142" s="3"/>
      <c r="T142" s="3"/>
      <c r="U142" s="3"/>
    </row>
    <row r="143" spans="1:21" x14ac:dyDescent="0.25">
      <c r="A143" s="1116"/>
      <c r="B143" s="1741"/>
      <c r="C143" s="1742"/>
      <c r="D143" s="1743" cm="1">
        <f t="array" ref="D143">IFERROR(INDEX(tbl_rapptot,MATCH(1,(tbl_rappstat=$A143)*(tbl_rappart=$B143),0),3),"FEIL")</f>
        <v>0</v>
      </c>
      <c r="E143" s="1063">
        <f t="shared" si="2"/>
        <v>0</v>
      </c>
      <c r="F143" s="1748"/>
      <c r="G143" s="1741"/>
      <c r="H143" s="1742"/>
      <c r="I143" s="1747" cm="1">
        <f t="array" ref="I143">IFERROR(INDEX(tbl_total,MATCH(1,(tbl_stats=$F143)*(tbl_arts=$G143),0),3),"FEIL")</f>
        <v>0</v>
      </c>
      <c r="J143" s="1066">
        <f t="shared" si="3"/>
        <v>0</v>
      </c>
      <c r="K143"/>
      <c r="L143" s="20"/>
      <c r="M143" s="20"/>
      <c r="S143" s="3"/>
      <c r="T143" s="3"/>
      <c r="U143" s="3"/>
    </row>
    <row r="144" spans="1:21" x14ac:dyDescent="0.25">
      <c r="A144" s="1116"/>
      <c r="B144" s="1741"/>
      <c r="C144" s="1742"/>
      <c r="D144" s="1743" cm="1">
        <f t="array" ref="D144">IFERROR(INDEX(tbl_rapptot,MATCH(1,(tbl_rappstat=$A144)*(tbl_rappart=$B144),0),3),"FEIL")</f>
        <v>0</v>
      </c>
      <c r="E144" s="1063">
        <f t="shared" si="2"/>
        <v>0</v>
      </c>
      <c r="F144" s="1748"/>
      <c r="G144" s="1741"/>
      <c r="H144" s="1742"/>
      <c r="I144" s="1747" cm="1">
        <f t="array" ref="I144">IFERROR(INDEX(tbl_total,MATCH(1,(tbl_stats=$F144)*(tbl_arts=$G144),0),3),"FEIL")</f>
        <v>0</v>
      </c>
      <c r="J144" s="1066">
        <f t="shared" si="3"/>
        <v>0</v>
      </c>
      <c r="K144"/>
      <c r="L144" s="20"/>
      <c r="M144" s="20"/>
      <c r="S144" s="3"/>
      <c r="T144" s="3"/>
      <c r="U144" s="3"/>
    </row>
    <row r="145" spans="1:21" x14ac:dyDescent="0.25">
      <c r="A145" s="1116"/>
      <c r="B145" s="1741"/>
      <c r="C145" s="1742"/>
      <c r="D145" s="1743" cm="1">
        <f t="array" ref="D145">IFERROR(INDEX(tbl_rapptot,MATCH(1,(tbl_rappstat=$A145)*(tbl_rappart=$B145),0),3),"FEIL")</f>
        <v>0</v>
      </c>
      <c r="E145" s="1063">
        <f t="shared" si="2"/>
        <v>0</v>
      </c>
      <c r="F145" s="1748"/>
      <c r="G145" s="1741"/>
      <c r="H145" s="1742"/>
      <c r="I145" s="1747" cm="1">
        <f t="array" ref="I145">IFERROR(INDEX(tbl_total,MATCH(1,(tbl_stats=$F145)*(tbl_arts=$G145),0),3),"FEIL")</f>
        <v>0</v>
      </c>
      <c r="J145" s="1066">
        <f t="shared" si="3"/>
        <v>0</v>
      </c>
      <c r="K145"/>
      <c r="L145" s="20"/>
      <c r="M145" s="20"/>
      <c r="S145" s="3"/>
      <c r="T145" s="3"/>
      <c r="U145" s="3"/>
    </row>
    <row r="146" spans="1:21" x14ac:dyDescent="0.25">
      <c r="A146" s="1116"/>
      <c r="B146" s="1741"/>
      <c r="C146" s="1742"/>
      <c r="D146" s="1743" cm="1">
        <f t="array" ref="D146">IFERROR(INDEX(tbl_rapptot,MATCH(1,(tbl_rappstat=$A146)*(tbl_rappart=$B146),0),3),"FEIL")</f>
        <v>0</v>
      </c>
      <c r="E146" s="1063">
        <f t="shared" si="2"/>
        <v>0</v>
      </c>
      <c r="F146" s="1748"/>
      <c r="G146" s="1741"/>
      <c r="H146" s="1742"/>
      <c r="I146" s="1747" cm="1">
        <f t="array" ref="I146">IFERROR(INDEX(tbl_total,MATCH(1,(tbl_stats=$F146)*(tbl_arts=$G146),0),3),"FEIL")</f>
        <v>0</v>
      </c>
      <c r="J146" s="1066">
        <f t="shared" si="3"/>
        <v>0</v>
      </c>
      <c r="K146"/>
      <c r="L146" s="20"/>
      <c r="M146" s="20"/>
      <c r="S146" s="3"/>
      <c r="T146" s="3"/>
      <c r="U146" s="3"/>
    </row>
    <row r="147" spans="1:21" x14ac:dyDescent="0.25">
      <c r="A147" s="1116"/>
      <c r="B147" s="1741"/>
      <c r="C147" s="1742"/>
      <c r="D147" s="1743" cm="1">
        <f t="array" ref="D147">IFERROR(INDEX(tbl_rapptot,MATCH(1,(tbl_rappstat=$A147)*(tbl_rappart=$B147),0),3),"FEIL")</f>
        <v>0</v>
      </c>
      <c r="E147" s="1063">
        <f t="shared" si="2"/>
        <v>0</v>
      </c>
      <c r="F147" s="1748"/>
      <c r="G147" s="1741"/>
      <c r="H147" s="1742"/>
      <c r="I147" s="1747" cm="1">
        <f t="array" ref="I147">IFERROR(INDEX(tbl_total,MATCH(1,(tbl_stats=$F147)*(tbl_arts=$G147),0),3),"FEIL")</f>
        <v>0</v>
      </c>
      <c r="J147" s="1066">
        <f t="shared" si="3"/>
        <v>0</v>
      </c>
      <c r="K147"/>
      <c r="L147" s="20"/>
      <c r="M147" s="20"/>
      <c r="S147" s="3"/>
      <c r="T147" s="3"/>
      <c r="U147" s="3"/>
    </row>
    <row r="148" spans="1:21" x14ac:dyDescent="0.25">
      <c r="A148" s="1116"/>
      <c r="B148" s="1741"/>
      <c r="C148" s="1742"/>
      <c r="D148" s="1743" cm="1">
        <f t="array" ref="D148">IFERROR(INDEX(tbl_rapptot,MATCH(1,(tbl_rappstat=$A148)*(tbl_rappart=$B148),0),3),"FEIL")</f>
        <v>0</v>
      </c>
      <c r="E148" s="1063">
        <f t="shared" si="2"/>
        <v>0</v>
      </c>
      <c r="F148" s="1748"/>
      <c r="G148" s="1741"/>
      <c r="H148" s="1742"/>
      <c r="I148" s="1747" cm="1">
        <f t="array" ref="I148">IFERROR(INDEX(tbl_total,MATCH(1,(tbl_stats=$F148)*(tbl_arts=$G148),0),3),"FEIL")</f>
        <v>0</v>
      </c>
      <c r="J148" s="1066">
        <f t="shared" si="3"/>
        <v>0</v>
      </c>
      <c r="K148"/>
      <c r="L148" s="20"/>
      <c r="M148" s="20"/>
      <c r="S148" s="3"/>
      <c r="T148" s="3"/>
      <c r="U148" s="3"/>
    </row>
    <row r="149" spans="1:21" x14ac:dyDescent="0.25">
      <c r="A149" s="1116"/>
      <c r="B149" s="1741"/>
      <c r="C149" s="1742"/>
      <c r="D149" s="1743" cm="1">
        <f t="array" ref="D149">IFERROR(INDEX(tbl_rapptot,MATCH(1,(tbl_rappstat=$A149)*(tbl_rappart=$B149),0),3),"FEIL")</f>
        <v>0</v>
      </c>
      <c r="E149" s="1063">
        <f t="shared" si="2"/>
        <v>0</v>
      </c>
      <c r="F149" s="1748"/>
      <c r="G149" s="1741"/>
      <c r="H149" s="1742"/>
      <c r="I149" s="1747" cm="1">
        <f t="array" ref="I149">IFERROR(INDEX(tbl_total,MATCH(1,(tbl_stats=$F149)*(tbl_arts=$G149),0),3),"FEIL")</f>
        <v>0</v>
      </c>
      <c r="J149" s="1066">
        <f t="shared" si="3"/>
        <v>0</v>
      </c>
      <c r="K149"/>
      <c r="L149" s="20"/>
      <c r="M149" s="20"/>
      <c r="S149" s="3"/>
      <c r="T149" s="3"/>
      <c r="U149" s="3"/>
    </row>
    <row r="150" spans="1:21" x14ac:dyDescent="0.25">
      <c r="A150" s="1116"/>
      <c r="B150" s="1741"/>
      <c r="C150" s="1742"/>
      <c r="D150" s="1743" cm="1">
        <f t="array" ref="D150">IFERROR(INDEX(tbl_rapptot,MATCH(1,(tbl_rappstat=$A150)*(tbl_rappart=$B150),0),3),"FEIL")</f>
        <v>0</v>
      </c>
      <c r="E150" s="1063">
        <f t="shared" si="2"/>
        <v>0</v>
      </c>
      <c r="F150" s="1748"/>
      <c r="G150" s="1741"/>
      <c r="H150" s="1742"/>
      <c r="I150" s="1747" cm="1">
        <f t="array" ref="I150">IFERROR(INDEX(tbl_total,MATCH(1,(tbl_stats=$F150)*(tbl_arts=$G150),0),3),"FEIL")</f>
        <v>0</v>
      </c>
      <c r="J150" s="1066">
        <f t="shared" si="3"/>
        <v>0</v>
      </c>
      <c r="K150"/>
      <c r="L150" s="20"/>
      <c r="M150" s="20"/>
      <c r="S150" s="3"/>
      <c r="T150" s="3"/>
      <c r="U150" s="3"/>
    </row>
    <row r="151" spans="1:21" x14ac:dyDescent="0.25">
      <c r="A151" s="1116"/>
      <c r="B151" s="1741"/>
      <c r="C151" s="1742"/>
      <c r="D151" s="1743" cm="1">
        <f t="array" ref="D151">IFERROR(INDEX(tbl_rapptot,MATCH(1,(tbl_rappstat=$A151)*(tbl_rappart=$B151),0),3),"FEIL")</f>
        <v>0</v>
      </c>
      <c r="E151" s="1063">
        <f t="shared" si="2"/>
        <v>0</v>
      </c>
      <c r="F151" s="1748"/>
      <c r="G151" s="1741"/>
      <c r="H151" s="1742"/>
      <c r="I151" s="1747" cm="1">
        <f t="array" ref="I151">IFERROR(INDEX(tbl_total,MATCH(1,(tbl_stats=$F151)*(tbl_arts=$G151),0),3),"FEIL")</f>
        <v>0</v>
      </c>
      <c r="J151" s="1066">
        <f t="shared" si="3"/>
        <v>0</v>
      </c>
      <c r="K151"/>
      <c r="L151" s="20"/>
      <c r="M151" s="20"/>
      <c r="S151" s="3"/>
      <c r="T151" s="3"/>
      <c r="U151" s="3"/>
    </row>
    <row r="152" spans="1:21" x14ac:dyDescent="0.25">
      <c r="A152" s="1116"/>
      <c r="B152" s="1741"/>
      <c r="C152" s="1742"/>
      <c r="D152" s="1743" cm="1">
        <f t="array" ref="D152">IFERROR(INDEX(tbl_rapptot,MATCH(1,(tbl_rappstat=$A152)*(tbl_rappart=$B152),0),3),"FEIL")</f>
        <v>0</v>
      </c>
      <c r="E152" s="1063">
        <f t="shared" si="2"/>
        <v>0</v>
      </c>
      <c r="F152" s="1748"/>
      <c r="G152" s="1741"/>
      <c r="H152" s="1742"/>
      <c r="I152" s="1747" cm="1">
        <f t="array" ref="I152">IFERROR(INDEX(tbl_total,MATCH(1,(tbl_stats=$F152)*(tbl_arts=$G152),0),3),"FEIL")</f>
        <v>0</v>
      </c>
      <c r="J152" s="1066">
        <f t="shared" si="3"/>
        <v>0</v>
      </c>
      <c r="K152"/>
      <c r="L152" s="20"/>
      <c r="M152" s="20"/>
      <c r="S152" s="3"/>
      <c r="T152" s="3"/>
      <c r="U152" s="3"/>
    </row>
    <row r="153" spans="1:21" x14ac:dyDescent="0.25">
      <c r="A153" s="1116"/>
      <c r="B153" s="1741"/>
      <c r="C153" s="1742"/>
      <c r="D153" s="1743" cm="1">
        <f t="array" ref="D153">IFERROR(INDEX(tbl_rapptot,MATCH(1,(tbl_rappstat=$A153)*(tbl_rappart=$B153),0),3),"FEIL")</f>
        <v>0</v>
      </c>
      <c r="E153" s="1063">
        <f t="shared" si="2"/>
        <v>0</v>
      </c>
      <c r="F153" s="1748"/>
      <c r="G153" s="1741"/>
      <c r="H153" s="1742"/>
      <c r="I153" s="1747" cm="1">
        <f t="array" ref="I153">IFERROR(INDEX(tbl_total,MATCH(1,(tbl_stats=$F153)*(tbl_arts=$G153),0),3),"FEIL")</f>
        <v>0</v>
      </c>
      <c r="J153" s="1066">
        <f t="shared" si="3"/>
        <v>0</v>
      </c>
      <c r="K153"/>
      <c r="L153" s="20"/>
      <c r="M153" s="20"/>
      <c r="S153" s="3"/>
      <c r="T153" s="3"/>
      <c r="U153" s="3"/>
    </row>
    <row r="154" spans="1:21" x14ac:dyDescent="0.25">
      <c r="A154" s="1116"/>
      <c r="B154" s="1741"/>
      <c r="C154" s="1742"/>
      <c r="D154" s="1743" cm="1">
        <f t="array" ref="D154">IFERROR(INDEX(tbl_rapptot,MATCH(1,(tbl_rappstat=$A154)*(tbl_rappart=$B154),0),3),"FEIL")</f>
        <v>0</v>
      </c>
      <c r="E154" s="1063">
        <f t="shared" si="2"/>
        <v>0</v>
      </c>
      <c r="F154" s="1748"/>
      <c r="G154" s="1741"/>
      <c r="H154" s="1742"/>
      <c r="I154" s="1747" cm="1">
        <f t="array" ref="I154">IFERROR(INDEX(tbl_total,MATCH(1,(tbl_stats=$F154)*(tbl_arts=$G154),0),3),"FEIL")</f>
        <v>0</v>
      </c>
      <c r="J154" s="1066">
        <f t="shared" si="3"/>
        <v>0</v>
      </c>
      <c r="K154"/>
      <c r="L154" s="20"/>
      <c r="M154" s="20"/>
      <c r="S154" s="3"/>
      <c r="T154" s="3"/>
      <c r="U154" s="3"/>
    </row>
    <row r="155" spans="1:21" x14ac:dyDescent="0.25">
      <c r="A155" s="1116"/>
      <c r="B155" s="1741"/>
      <c r="C155" s="1742"/>
      <c r="D155" s="1743" cm="1">
        <f t="array" ref="D155">IFERROR(INDEX(tbl_rapptot,MATCH(1,(tbl_rappstat=$A155)*(tbl_rappart=$B155),0),3),"FEIL")</f>
        <v>0</v>
      </c>
      <c r="E155" s="1063">
        <f t="shared" si="2"/>
        <v>0</v>
      </c>
      <c r="F155" s="1748"/>
      <c r="G155" s="1741"/>
      <c r="H155" s="1742"/>
      <c r="I155" s="1747" cm="1">
        <f t="array" ref="I155">IFERROR(INDEX(tbl_total,MATCH(1,(tbl_stats=$F155)*(tbl_arts=$G155),0),3),"FEIL")</f>
        <v>0</v>
      </c>
      <c r="J155" s="1066">
        <f t="shared" si="3"/>
        <v>0</v>
      </c>
      <c r="K155"/>
      <c r="L155" s="20"/>
      <c r="M155" s="20"/>
      <c r="S155" s="3"/>
      <c r="T155" s="3"/>
      <c r="U155" s="3"/>
    </row>
    <row r="156" spans="1:21" x14ac:dyDescent="0.25">
      <c r="A156" s="1116"/>
      <c r="B156" s="1741"/>
      <c r="C156" s="1742"/>
      <c r="D156" s="1743" cm="1">
        <f t="array" ref="D156">IFERROR(INDEX(tbl_rapptot,MATCH(1,(tbl_rappstat=$A156)*(tbl_rappart=$B156),0),3),"FEIL")</f>
        <v>0</v>
      </c>
      <c r="E156" s="1063">
        <f t="shared" si="2"/>
        <v>0</v>
      </c>
      <c r="F156" s="1748"/>
      <c r="G156" s="1741"/>
      <c r="H156" s="1742"/>
      <c r="I156" s="1747" cm="1">
        <f t="array" ref="I156">IFERROR(INDEX(tbl_total,MATCH(1,(tbl_stats=$F156)*(tbl_arts=$G156),0),3),"FEIL")</f>
        <v>0</v>
      </c>
      <c r="J156" s="1066">
        <f t="shared" si="3"/>
        <v>0</v>
      </c>
      <c r="K156"/>
      <c r="L156" s="20"/>
      <c r="M156" s="20"/>
      <c r="S156" s="3"/>
      <c r="T156" s="3"/>
      <c r="U156" s="3"/>
    </row>
    <row r="157" spans="1:21" x14ac:dyDescent="0.25">
      <c r="A157" s="1116"/>
      <c r="B157" s="1741"/>
      <c r="C157" s="1742"/>
      <c r="D157" s="1743" cm="1">
        <f t="array" ref="D157">IFERROR(INDEX(tbl_rapptot,MATCH(1,(tbl_rappstat=$A157)*(tbl_rappart=$B157),0),3),"FEIL")</f>
        <v>0</v>
      </c>
      <c r="E157" s="1063">
        <f t="shared" si="2"/>
        <v>0</v>
      </c>
      <c r="F157" s="1748"/>
      <c r="G157" s="1741"/>
      <c r="H157" s="1742"/>
      <c r="I157" s="1747" cm="1">
        <f t="array" ref="I157">IFERROR(INDEX(tbl_total,MATCH(1,(tbl_stats=$F157)*(tbl_arts=$G157),0),3),"FEIL")</f>
        <v>0</v>
      </c>
      <c r="J157" s="1066">
        <f t="shared" si="3"/>
        <v>0</v>
      </c>
      <c r="K157"/>
      <c r="L157" s="20"/>
      <c r="M157" s="20"/>
      <c r="S157" s="3"/>
      <c r="T157" s="3"/>
      <c r="U157" s="3"/>
    </row>
    <row r="158" spans="1:21" x14ac:dyDescent="0.25">
      <c r="A158" s="1116"/>
      <c r="B158" s="1741"/>
      <c r="C158" s="1742"/>
      <c r="D158" s="1743" cm="1">
        <f t="array" ref="D158">IFERROR(INDEX(tbl_rapptot,MATCH(1,(tbl_rappstat=$A158)*(tbl_rappart=$B158),0),3),"FEIL")</f>
        <v>0</v>
      </c>
      <c r="E158" s="1063">
        <f t="shared" si="2"/>
        <v>0</v>
      </c>
      <c r="F158" s="1748"/>
      <c r="G158" s="1741"/>
      <c r="H158" s="1742"/>
      <c r="I158" s="1747" cm="1">
        <f t="array" ref="I158">IFERROR(INDEX(tbl_total,MATCH(1,(tbl_stats=$F158)*(tbl_arts=$G158),0),3),"FEIL")</f>
        <v>0</v>
      </c>
      <c r="J158" s="1066">
        <f t="shared" si="3"/>
        <v>0</v>
      </c>
      <c r="K158"/>
      <c r="L158" s="20"/>
      <c r="M158" s="20"/>
      <c r="S158" s="3"/>
      <c r="T158" s="3"/>
      <c r="U158" s="3"/>
    </row>
    <row r="159" spans="1:21" x14ac:dyDescent="0.25">
      <c r="A159" s="1116"/>
      <c r="B159" s="1741"/>
      <c r="C159" s="1742"/>
      <c r="D159" s="1743" cm="1">
        <f t="array" ref="D159">IFERROR(INDEX(tbl_rapptot,MATCH(1,(tbl_rappstat=$A159)*(tbl_rappart=$B159),0),3),"FEIL")</f>
        <v>0</v>
      </c>
      <c r="E159" s="1063">
        <f t="shared" si="2"/>
        <v>0</v>
      </c>
      <c r="F159" s="1748"/>
      <c r="G159" s="1741"/>
      <c r="H159" s="1742"/>
      <c r="I159" s="1747" cm="1">
        <f t="array" ref="I159">IFERROR(INDEX(tbl_total,MATCH(1,(tbl_stats=$F159)*(tbl_arts=$G159),0),3),"FEIL")</f>
        <v>0</v>
      </c>
      <c r="J159" s="1066">
        <f t="shared" si="3"/>
        <v>0</v>
      </c>
      <c r="K159"/>
      <c r="L159" s="20"/>
      <c r="M159" s="20"/>
      <c r="S159" s="3"/>
      <c r="T159" s="3"/>
      <c r="U159" s="3"/>
    </row>
    <row r="160" spans="1:21" x14ac:dyDescent="0.25">
      <c r="A160" s="1116"/>
      <c r="B160" s="1741"/>
      <c r="C160" s="1742"/>
      <c r="D160" s="1743" cm="1">
        <f t="array" ref="D160">IFERROR(INDEX(tbl_rapptot,MATCH(1,(tbl_rappstat=$A160)*(tbl_rappart=$B160),0),3),"FEIL")</f>
        <v>0</v>
      </c>
      <c r="E160" s="1063">
        <f t="shared" si="2"/>
        <v>0</v>
      </c>
      <c r="F160" s="1748"/>
      <c r="G160" s="1741"/>
      <c r="H160" s="1742"/>
      <c r="I160" s="1747" cm="1">
        <f t="array" ref="I160">IFERROR(INDEX(tbl_total,MATCH(1,(tbl_stats=$F160)*(tbl_arts=$G160),0),3),"FEIL")</f>
        <v>0</v>
      </c>
      <c r="J160" s="1066">
        <f t="shared" si="3"/>
        <v>0</v>
      </c>
      <c r="K160"/>
      <c r="L160" s="20"/>
      <c r="M160" s="20"/>
      <c r="S160" s="3"/>
      <c r="T160" s="3"/>
      <c r="U160" s="3"/>
    </row>
    <row r="161" spans="1:21" x14ac:dyDescent="0.25">
      <c r="A161" s="1116"/>
      <c r="B161" s="1741"/>
      <c r="C161" s="1742"/>
      <c r="D161" s="1743" cm="1">
        <f t="array" ref="D161">IFERROR(INDEX(tbl_rapptot,MATCH(1,(tbl_rappstat=$A161)*(tbl_rappart=$B161),0),3),"FEIL")</f>
        <v>0</v>
      </c>
      <c r="E161" s="1063">
        <f t="shared" si="2"/>
        <v>0</v>
      </c>
      <c r="F161" s="1748"/>
      <c r="G161" s="1741"/>
      <c r="H161" s="1742"/>
      <c r="I161" s="1747" cm="1">
        <f t="array" ref="I161">IFERROR(INDEX(tbl_total,MATCH(1,(tbl_stats=$F161)*(tbl_arts=$G161),0),3),"FEIL")</f>
        <v>0</v>
      </c>
      <c r="J161" s="1066">
        <f t="shared" si="3"/>
        <v>0</v>
      </c>
      <c r="K161"/>
      <c r="L161" s="20"/>
      <c r="M161" s="20"/>
      <c r="S161" s="3"/>
      <c r="T161" s="3"/>
      <c r="U161" s="3"/>
    </row>
    <row r="162" spans="1:21" x14ac:dyDescent="0.25">
      <c r="A162" s="1116"/>
      <c r="B162" s="1741"/>
      <c r="C162" s="1742"/>
      <c r="D162" s="1743" cm="1">
        <f t="array" ref="D162">IFERROR(INDEX(tbl_rapptot,MATCH(1,(tbl_rappstat=$A162)*(tbl_rappart=$B162),0),3),"FEIL")</f>
        <v>0</v>
      </c>
      <c r="E162" s="1063">
        <f t="shared" si="2"/>
        <v>0</v>
      </c>
      <c r="F162" s="1748"/>
      <c r="G162" s="1741"/>
      <c r="H162" s="1742"/>
      <c r="I162" s="1747" cm="1">
        <f t="array" ref="I162">IFERROR(INDEX(tbl_total,MATCH(1,(tbl_stats=$F162)*(tbl_arts=$G162),0),3),"FEIL")</f>
        <v>0</v>
      </c>
      <c r="J162" s="1066">
        <f t="shared" si="3"/>
        <v>0</v>
      </c>
      <c r="K162"/>
      <c r="L162" s="20"/>
      <c r="M162" s="20"/>
      <c r="S162" s="3"/>
      <c r="T162" s="3"/>
      <c r="U162" s="3"/>
    </row>
    <row r="163" spans="1:21" x14ac:dyDescent="0.25">
      <c r="A163" s="1116"/>
      <c r="B163" s="1741"/>
      <c r="C163" s="1742"/>
      <c r="D163" s="1743" cm="1">
        <f t="array" ref="D163">IFERROR(INDEX(tbl_rapptot,MATCH(1,(tbl_rappstat=$A163)*(tbl_rappart=$B163),0),3),"FEIL")</f>
        <v>0</v>
      </c>
      <c r="E163" s="1063">
        <f t="shared" si="2"/>
        <v>0</v>
      </c>
      <c r="F163" s="1748"/>
      <c r="G163" s="1741"/>
      <c r="H163" s="1742"/>
      <c r="I163" s="1747" cm="1">
        <f t="array" ref="I163">IFERROR(INDEX(tbl_total,MATCH(1,(tbl_stats=$F163)*(tbl_arts=$G163),0),3),"FEIL")</f>
        <v>0</v>
      </c>
      <c r="J163" s="1066">
        <f t="shared" si="3"/>
        <v>0</v>
      </c>
      <c r="K163"/>
      <c r="L163" s="20"/>
      <c r="M163" s="20"/>
      <c r="S163" s="3"/>
      <c r="T163" s="3"/>
      <c r="U163" s="3"/>
    </row>
    <row r="164" spans="1:21" x14ac:dyDescent="0.25">
      <c r="A164" s="1116"/>
      <c r="B164" s="1741"/>
      <c r="C164" s="1742"/>
      <c r="D164" s="1743" cm="1">
        <f t="array" ref="D164">IFERROR(INDEX(tbl_rapptot,MATCH(1,(tbl_rappstat=$A164)*(tbl_rappart=$B164),0),3),"FEIL")</f>
        <v>0</v>
      </c>
      <c r="E164" s="1063">
        <f t="shared" si="2"/>
        <v>0</v>
      </c>
      <c r="F164" s="1748"/>
      <c r="G164" s="1741"/>
      <c r="H164" s="1742"/>
      <c r="I164" s="1747" cm="1">
        <f t="array" ref="I164">IFERROR(INDEX(tbl_total,MATCH(1,(tbl_stats=$F164)*(tbl_arts=$G164),0),3),"FEIL")</f>
        <v>0</v>
      </c>
      <c r="J164" s="1066">
        <f t="shared" si="3"/>
        <v>0</v>
      </c>
      <c r="K164"/>
      <c r="L164" s="20"/>
      <c r="M164" s="20"/>
      <c r="S164" s="3"/>
      <c r="T164" s="3"/>
      <c r="U164" s="3"/>
    </row>
    <row r="165" spans="1:21" x14ac:dyDescent="0.25">
      <c r="A165" s="1116"/>
      <c r="B165" s="1741"/>
      <c r="C165" s="1742"/>
      <c r="D165" s="1743" cm="1">
        <f t="array" ref="D165">IFERROR(INDEX(tbl_rapptot,MATCH(1,(tbl_rappstat=$A165)*(tbl_rappart=$B165),0),3),"FEIL")</f>
        <v>0</v>
      </c>
      <c r="E165" s="1063">
        <f t="shared" si="2"/>
        <v>0</v>
      </c>
      <c r="F165" s="1748"/>
      <c r="G165" s="1741"/>
      <c r="H165" s="1742"/>
      <c r="I165" s="1747" cm="1">
        <f t="array" ref="I165">IFERROR(INDEX(tbl_total,MATCH(1,(tbl_stats=$F165)*(tbl_arts=$G165),0),3),"FEIL")</f>
        <v>0</v>
      </c>
      <c r="J165" s="1066">
        <f t="shared" si="3"/>
        <v>0</v>
      </c>
      <c r="K165"/>
      <c r="L165" s="20"/>
      <c r="M165" s="20"/>
      <c r="S165" s="3"/>
      <c r="T165" s="3"/>
      <c r="U165" s="3"/>
    </row>
    <row r="166" spans="1:21" x14ac:dyDescent="0.25">
      <c r="A166" s="1116"/>
      <c r="B166" s="1741"/>
      <c r="C166" s="1742"/>
      <c r="D166" s="1743" cm="1">
        <f t="array" ref="D166">IFERROR(INDEX(tbl_rapptot,MATCH(1,(tbl_rappstat=$A166)*(tbl_rappart=$B166),0),3),"FEIL")</f>
        <v>0</v>
      </c>
      <c r="E166" s="1063">
        <f t="shared" si="2"/>
        <v>0</v>
      </c>
      <c r="F166" s="1748"/>
      <c r="G166" s="1741"/>
      <c r="H166" s="1742"/>
      <c r="I166" s="1747" cm="1">
        <f t="array" ref="I166">IFERROR(INDEX(tbl_total,MATCH(1,(tbl_stats=$F166)*(tbl_arts=$G166),0),3),"FEIL")</f>
        <v>0</v>
      </c>
      <c r="J166" s="1066">
        <f t="shared" si="3"/>
        <v>0</v>
      </c>
      <c r="K166"/>
      <c r="L166" s="20"/>
      <c r="M166" s="20"/>
      <c r="S166" s="3"/>
      <c r="T166" s="3"/>
      <c r="U166" s="3"/>
    </row>
    <row r="167" spans="1:21" x14ac:dyDescent="0.25">
      <c r="A167" s="1116"/>
      <c r="B167" s="1741"/>
      <c r="C167" s="1742"/>
      <c r="D167" s="1743" cm="1">
        <f t="array" ref="D167">IFERROR(INDEX(tbl_rapptot,MATCH(1,(tbl_rappstat=$A167)*(tbl_rappart=$B167),0),3),"FEIL")</f>
        <v>0</v>
      </c>
      <c r="E167" s="1063">
        <f t="shared" si="2"/>
        <v>0</v>
      </c>
      <c r="F167" s="1748"/>
      <c r="G167" s="1741"/>
      <c r="H167" s="1742"/>
      <c r="I167" s="1747" cm="1">
        <f t="array" ref="I167">IFERROR(INDEX(tbl_total,MATCH(1,(tbl_stats=$F167)*(tbl_arts=$G167),0),3),"FEIL")</f>
        <v>0</v>
      </c>
      <c r="J167" s="1066">
        <f t="shared" si="3"/>
        <v>0</v>
      </c>
      <c r="K167"/>
      <c r="L167" s="20"/>
      <c r="M167" s="20"/>
      <c r="S167" s="3"/>
      <c r="T167" s="3"/>
      <c r="U167" s="3"/>
    </row>
    <row r="168" spans="1:21" x14ac:dyDescent="0.25">
      <c r="A168" s="1116"/>
      <c r="B168" s="1741"/>
      <c r="C168" s="1742"/>
      <c r="D168" s="1743" cm="1">
        <f t="array" ref="D168">IFERROR(INDEX(tbl_rapptot,MATCH(1,(tbl_rappstat=$A168)*(tbl_rappart=$B168),0),3),"FEIL")</f>
        <v>0</v>
      </c>
      <c r="E168" s="1063">
        <f t="shared" si="2"/>
        <v>0</v>
      </c>
      <c r="F168" s="1748"/>
      <c r="G168" s="1741"/>
      <c r="H168" s="1742"/>
      <c r="I168" s="1747" cm="1">
        <f t="array" ref="I168">IFERROR(INDEX(tbl_total,MATCH(1,(tbl_stats=$F168)*(tbl_arts=$G168),0),3),"FEIL")</f>
        <v>0</v>
      </c>
      <c r="J168" s="1066">
        <f t="shared" si="3"/>
        <v>0</v>
      </c>
      <c r="K168"/>
      <c r="L168" s="20"/>
      <c r="M168" s="20"/>
      <c r="S168" s="3"/>
      <c r="T168" s="3"/>
      <c r="U168" s="3"/>
    </row>
    <row r="169" spans="1:21" x14ac:dyDescent="0.25">
      <c r="A169" s="1116"/>
      <c r="B169" s="1741"/>
      <c r="C169" s="1742"/>
      <c r="D169" s="1743" cm="1">
        <f t="array" ref="D169">IFERROR(INDEX(tbl_rapptot,MATCH(1,(tbl_rappstat=$A169)*(tbl_rappart=$B169),0),3),"FEIL")</f>
        <v>0</v>
      </c>
      <c r="E169" s="1063">
        <f t="shared" si="2"/>
        <v>0</v>
      </c>
      <c r="F169" s="1748"/>
      <c r="G169" s="1741"/>
      <c r="H169" s="1742"/>
      <c r="I169" s="1747" cm="1">
        <f t="array" ref="I169">IFERROR(INDEX(tbl_total,MATCH(1,(tbl_stats=$F169)*(tbl_arts=$G169),0),3),"FEIL")</f>
        <v>0</v>
      </c>
      <c r="J169" s="1066">
        <f t="shared" si="3"/>
        <v>0</v>
      </c>
      <c r="K169"/>
      <c r="L169" s="20"/>
      <c r="M169" s="20"/>
      <c r="S169" s="3"/>
      <c r="T169" s="3"/>
      <c r="U169" s="3"/>
    </row>
    <row r="170" spans="1:21" x14ac:dyDescent="0.25">
      <c r="A170" s="1116"/>
      <c r="B170" s="1741"/>
      <c r="C170" s="1742"/>
      <c r="D170" s="1743" cm="1">
        <f t="array" ref="D170">IFERROR(INDEX(tbl_rapptot,MATCH(1,(tbl_rappstat=$A170)*(tbl_rappart=$B170),0),3),"FEIL")</f>
        <v>0</v>
      </c>
      <c r="E170" s="1063">
        <f t="shared" si="2"/>
        <v>0</v>
      </c>
      <c r="F170" s="1748"/>
      <c r="G170" s="1741"/>
      <c r="H170" s="1742"/>
      <c r="I170" s="1747" cm="1">
        <f t="array" ref="I170">IFERROR(INDEX(tbl_total,MATCH(1,(tbl_stats=$F170)*(tbl_arts=$G170),0),3),"FEIL")</f>
        <v>0</v>
      </c>
      <c r="J170" s="1066">
        <f t="shared" si="3"/>
        <v>0</v>
      </c>
      <c r="K170"/>
      <c r="L170" s="20"/>
      <c r="M170" s="20"/>
      <c r="S170" s="3"/>
      <c r="T170" s="3"/>
      <c r="U170" s="3"/>
    </row>
    <row r="171" spans="1:21" x14ac:dyDescent="0.25">
      <c r="A171" s="1116"/>
      <c r="B171" s="1741"/>
      <c r="C171" s="1742"/>
      <c r="D171" s="1743" cm="1">
        <f t="array" ref="D171">IFERROR(INDEX(tbl_rapptot,MATCH(1,(tbl_rappstat=$A171)*(tbl_rappart=$B171),0),3),"FEIL")</f>
        <v>0</v>
      </c>
      <c r="E171" s="1063">
        <f t="shared" ref="E171:E234" si="4">IF(D171=C171,0,IF(AND(C171=0,D171="FEIL"),"se bort i fra","feil"))</f>
        <v>0</v>
      </c>
      <c r="F171" s="1748"/>
      <c r="G171" s="1741"/>
      <c r="H171" s="1742"/>
      <c r="I171" s="1747" cm="1">
        <f t="array" ref="I171">IFERROR(INDEX(tbl_total,MATCH(1,(tbl_stats=$F171)*(tbl_arts=$G171),0),3),"FEIL")</f>
        <v>0</v>
      </c>
      <c r="J171" s="1066">
        <f t="shared" ref="J171:J234" si="5">IF(I171=H171,0,IF(AND(H171=0,I171="FEIL"),"se bort i fra","feil"))</f>
        <v>0</v>
      </c>
      <c r="K171"/>
      <c r="L171" s="20"/>
      <c r="M171" s="20"/>
      <c r="S171" s="3"/>
      <c r="T171" s="3"/>
      <c r="U171" s="3"/>
    </row>
    <row r="172" spans="1:21" x14ac:dyDescent="0.25">
      <c r="A172" s="1116"/>
      <c r="B172" s="1741"/>
      <c r="C172" s="1742"/>
      <c r="D172" s="1743" cm="1">
        <f t="array" ref="D172">IFERROR(INDEX(tbl_rapptot,MATCH(1,(tbl_rappstat=$A172)*(tbl_rappart=$B172),0),3),"FEIL")</f>
        <v>0</v>
      </c>
      <c r="E172" s="1063">
        <f t="shared" si="4"/>
        <v>0</v>
      </c>
      <c r="F172" s="1748"/>
      <c r="G172" s="1741"/>
      <c r="H172" s="1742"/>
      <c r="I172" s="1747" cm="1">
        <f t="array" ref="I172">IFERROR(INDEX(tbl_total,MATCH(1,(tbl_stats=$F172)*(tbl_arts=$G172),0),3),"FEIL")</f>
        <v>0</v>
      </c>
      <c r="J172" s="1066">
        <f t="shared" si="5"/>
        <v>0</v>
      </c>
      <c r="K172"/>
      <c r="L172" s="20"/>
      <c r="M172" s="20"/>
      <c r="S172" s="3"/>
      <c r="T172" s="3"/>
      <c r="U172" s="3"/>
    </row>
    <row r="173" spans="1:21" x14ac:dyDescent="0.25">
      <c r="A173" s="1116"/>
      <c r="B173" s="1741"/>
      <c r="C173" s="1742"/>
      <c r="D173" s="1743" cm="1">
        <f t="array" ref="D173">IFERROR(INDEX(tbl_rapptot,MATCH(1,(tbl_rappstat=$A173)*(tbl_rappart=$B173),0),3),"FEIL")</f>
        <v>0</v>
      </c>
      <c r="E173" s="1063">
        <f t="shared" si="4"/>
        <v>0</v>
      </c>
      <c r="F173" s="1748"/>
      <c r="G173" s="1741"/>
      <c r="H173" s="1742"/>
      <c r="I173" s="1747" cm="1">
        <f t="array" ref="I173">IFERROR(INDEX(tbl_total,MATCH(1,(tbl_stats=$F173)*(tbl_arts=$G173),0),3),"FEIL")</f>
        <v>0</v>
      </c>
      <c r="J173" s="1066">
        <f t="shared" si="5"/>
        <v>0</v>
      </c>
      <c r="K173"/>
      <c r="L173" s="20"/>
      <c r="M173" s="20"/>
      <c r="S173" s="3"/>
      <c r="T173" s="3"/>
      <c r="U173" s="3"/>
    </row>
    <row r="174" spans="1:21" x14ac:dyDescent="0.25">
      <c r="A174" s="1116"/>
      <c r="B174" s="1741"/>
      <c r="C174" s="1742"/>
      <c r="D174" s="1743" cm="1">
        <f t="array" ref="D174">IFERROR(INDEX(tbl_rapptot,MATCH(1,(tbl_rappstat=$A174)*(tbl_rappart=$B174),0),3),"FEIL")</f>
        <v>0</v>
      </c>
      <c r="E174" s="1063">
        <f t="shared" si="4"/>
        <v>0</v>
      </c>
      <c r="F174" s="1748"/>
      <c r="G174" s="1741"/>
      <c r="H174" s="1742"/>
      <c r="I174" s="1747" cm="1">
        <f t="array" ref="I174">IFERROR(INDEX(tbl_total,MATCH(1,(tbl_stats=$F174)*(tbl_arts=$G174),0),3),"FEIL")</f>
        <v>0</v>
      </c>
      <c r="J174" s="1066">
        <f t="shared" si="5"/>
        <v>0</v>
      </c>
      <c r="K174"/>
      <c r="L174" s="20"/>
      <c r="M174" s="20"/>
      <c r="S174" s="3"/>
      <c r="T174" s="3"/>
      <c r="U174" s="3"/>
    </row>
    <row r="175" spans="1:21" x14ac:dyDescent="0.25">
      <c r="A175" s="1116"/>
      <c r="B175" s="1741"/>
      <c r="C175" s="1742"/>
      <c r="D175" s="1743" cm="1">
        <f t="array" ref="D175">IFERROR(INDEX(tbl_rapptot,MATCH(1,(tbl_rappstat=$A175)*(tbl_rappart=$B175),0),3),"FEIL")</f>
        <v>0</v>
      </c>
      <c r="E175" s="1063">
        <f t="shared" si="4"/>
        <v>0</v>
      </c>
      <c r="F175" s="1748"/>
      <c r="G175" s="1741"/>
      <c r="H175" s="1742"/>
      <c r="I175" s="1747" cm="1">
        <f t="array" ref="I175">IFERROR(INDEX(tbl_total,MATCH(1,(tbl_stats=$F175)*(tbl_arts=$G175),0),3),"FEIL")</f>
        <v>0</v>
      </c>
      <c r="J175" s="1066">
        <f t="shared" si="5"/>
        <v>0</v>
      </c>
      <c r="K175"/>
      <c r="L175" s="20"/>
      <c r="M175" s="20"/>
      <c r="S175" s="3"/>
      <c r="T175" s="3"/>
      <c r="U175" s="3"/>
    </row>
    <row r="176" spans="1:21" x14ac:dyDescent="0.25">
      <c r="A176" s="1116"/>
      <c r="B176" s="1741"/>
      <c r="C176" s="1742"/>
      <c r="D176" s="1743" cm="1">
        <f t="array" ref="D176">IFERROR(INDEX(tbl_rapptot,MATCH(1,(tbl_rappstat=$A176)*(tbl_rappart=$B176),0),3),"FEIL")</f>
        <v>0</v>
      </c>
      <c r="E176" s="1063">
        <f t="shared" si="4"/>
        <v>0</v>
      </c>
      <c r="F176" s="1748"/>
      <c r="G176" s="1741"/>
      <c r="H176" s="1742"/>
      <c r="I176" s="1747" cm="1">
        <f t="array" ref="I176">IFERROR(INDEX(tbl_total,MATCH(1,(tbl_stats=$F176)*(tbl_arts=$G176),0),3),"FEIL")</f>
        <v>0</v>
      </c>
      <c r="J176" s="1066">
        <f t="shared" si="5"/>
        <v>0</v>
      </c>
      <c r="K176"/>
      <c r="L176" s="20"/>
      <c r="M176" s="20"/>
      <c r="S176" s="3"/>
      <c r="T176" s="3"/>
      <c r="U176" s="3"/>
    </row>
    <row r="177" spans="1:21" x14ac:dyDescent="0.25">
      <c r="A177" s="1116"/>
      <c r="B177" s="1741"/>
      <c r="C177" s="1742"/>
      <c r="D177" s="1743" cm="1">
        <f t="array" ref="D177">IFERROR(INDEX(tbl_rapptot,MATCH(1,(tbl_rappstat=$A177)*(tbl_rappart=$B177),0),3),"FEIL")</f>
        <v>0</v>
      </c>
      <c r="E177" s="1063">
        <f t="shared" si="4"/>
        <v>0</v>
      </c>
      <c r="F177" s="1748"/>
      <c r="G177" s="1741"/>
      <c r="H177" s="1742"/>
      <c r="I177" s="1747" cm="1">
        <f t="array" ref="I177">IFERROR(INDEX(tbl_total,MATCH(1,(tbl_stats=$F177)*(tbl_arts=$G177),0),3),"FEIL")</f>
        <v>0</v>
      </c>
      <c r="J177" s="1066">
        <f t="shared" si="5"/>
        <v>0</v>
      </c>
      <c r="K177"/>
      <c r="L177" s="20"/>
      <c r="M177" s="20"/>
      <c r="S177" s="3"/>
      <c r="T177" s="3"/>
      <c r="U177" s="3"/>
    </row>
    <row r="178" spans="1:21" x14ac:dyDescent="0.25">
      <c r="A178" s="1116"/>
      <c r="B178" s="1741"/>
      <c r="C178" s="1742"/>
      <c r="D178" s="1743" cm="1">
        <f t="array" ref="D178">IFERROR(INDEX(tbl_rapptot,MATCH(1,(tbl_rappstat=$A178)*(tbl_rappart=$B178),0),3),"FEIL")</f>
        <v>0</v>
      </c>
      <c r="E178" s="1063">
        <f t="shared" si="4"/>
        <v>0</v>
      </c>
      <c r="F178" s="1748"/>
      <c r="G178" s="1741"/>
      <c r="H178" s="1742"/>
      <c r="I178" s="1747" cm="1">
        <f t="array" ref="I178">IFERROR(INDEX(tbl_total,MATCH(1,(tbl_stats=$F178)*(tbl_arts=$G178),0),3),"FEIL")</f>
        <v>0</v>
      </c>
      <c r="J178" s="1066">
        <f t="shared" si="5"/>
        <v>0</v>
      </c>
      <c r="K178"/>
      <c r="L178" s="20"/>
      <c r="M178" s="20"/>
      <c r="S178" s="3"/>
      <c r="T178" s="3"/>
      <c r="U178" s="3"/>
    </row>
    <row r="179" spans="1:21" x14ac:dyDescent="0.25">
      <c r="A179" s="1116"/>
      <c r="B179" s="1741"/>
      <c r="C179" s="1742"/>
      <c r="D179" s="1743" cm="1">
        <f t="array" ref="D179">IFERROR(INDEX(tbl_rapptot,MATCH(1,(tbl_rappstat=$A179)*(tbl_rappart=$B179),0),3),"FEIL")</f>
        <v>0</v>
      </c>
      <c r="E179" s="1063">
        <f t="shared" si="4"/>
        <v>0</v>
      </c>
      <c r="F179" s="1748"/>
      <c r="G179" s="1741"/>
      <c r="H179" s="1742"/>
      <c r="I179" s="1747" cm="1">
        <f t="array" ref="I179">IFERROR(INDEX(tbl_total,MATCH(1,(tbl_stats=$F179)*(tbl_arts=$G179),0),3),"FEIL")</f>
        <v>0</v>
      </c>
      <c r="J179" s="1066">
        <f t="shared" si="5"/>
        <v>0</v>
      </c>
      <c r="K179"/>
      <c r="L179" s="20"/>
      <c r="M179" s="20"/>
      <c r="S179" s="3"/>
      <c r="T179" s="3"/>
      <c r="U179" s="3"/>
    </row>
    <row r="180" spans="1:21" x14ac:dyDescent="0.25">
      <c r="A180" s="1116"/>
      <c r="B180" s="1741"/>
      <c r="C180" s="1742"/>
      <c r="D180" s="1743" cm="1">
        <f t="array" ref="D180">IFERROR(INDEX(tbl_rapptot,MATCH(1,(tbl_rappstat=$A180)*(tbl_rappart=$B180),0),3),"FEIL")</f>
        <v>0</v>
      </c>
      <c r="E180" s="1063">
        <f t="shared" si="4"/>
        <v>0</v>
      </c>
      <c r="F180" s="1748"/>
      <c r="G180" s="1741"/>
      <c r="H180" s="1742"/>
      <c r="I180" s="1747" cm="1">
        <f t="array" ref="I180">IFERROR(INDEX(tbl_total,MATCH(1,(tbl_stats=$F180)*(tbl_arts=$G180),0),3),"FEIL")</f>
        <v>0</v>
      </c>
      <c r="J180" s="1066">
        <f t="shared" si="5"/>
        <v>0</v>
      </c>
      <c r="K180"/>
      <c r="L180" s="20"/>
      <c r="M180" s="20"/>
      <c r="S180" s="3"/>
      <c r="T180" s="3"/>
      <c r="U180" s="3"/>
    </row>
    <row r="181" spans="1:21" x14ac:dyDescent="0.25">
      <c r="A181" s="1116"/>
      <c r="B181" s="1741"/>
      <c r="C181" s="1742"/>
      <c r="D181" s="1743" cm="1">
        <f t="array" ref="D181">IFERROR(INDEX(tbl_rapptot,MATCH(1,(tbl_rappstat=$A181)*(tbl_rappart=$B181),0),3),"FEIL")</f>
        <v>0</v>
      </c>
      <c r="E181" s="1063">
        <f t="shared" si="4"/>
        <v>0</v>
      </c>
      <c r="F181" s="1748"/>
      <c r="G181" s="1741"/>
      <c r="H181" s="1742"/>
      <c r="I181" s="1747" cm="1">
        <f t="array" ref="I181">IFERROR(INDEX(tbl_total,MATCH(1,(tbl_stats=$F181)*(tbl_arts=$G181),0),3),"FEIL")</f>
        <v>0</v>
      </c>
      <c r="J181" s="1066">
        <f t="shared" si="5"/>
        <v>0</v>
      </c>
      <c r="K181"/>
      <c r="L181" s="20"/>
      <c r="M181" s="20"/>
      <c r="S181" s="3"/>
      <c r="T181" s="3"/>
      <c r="U181" s="3"/>
    </row>
    <row r="182" spans="1:21" x14ac:dyDescent="0.25">
      <c r="A182" s="1116"/>
      <c r="B182" s="1741"/>
      <c r="C182" s="1742"/>
      <c r="D182" s="1743" cm="1">
        <f t="array" ref="D182">IFERROR(INDEX(tbl_rapptot,MATCH(1,(tbl_rappstat=$A182)*(tbl_rappart=$B182),0),3),"FEIL")</f>
        <v>0</v>
      </c>
      <c r="E182" s="1063">
        <f t="shared" si="4"/>
        <v>0</v>
      </c>
      <c r="F182" s="1748"/>
      <c r="G182" s="1741"/>
      <c r="H182" s="1742"/>
      <c r="I182" s="1747" cm="1">
        <f t="array" ref="I182">IFERROR(INDEX(tbl_total,MATCH(1,(tbl_stats=$F182)*(tbl_arts=$G182),0),3),"FEIL")</f>
        <v>0</v>
      </c>
      <c r="J182" s="1066">
        <f t="shared" si="5"/>
        <v>0</v>
      </c>
      <c r="K182"/>
      <c r="L182" s="20"/>
      <c r="M182" s="20"/>
      <c r="S182" s="3"/>
      <c r="T182" s="3"/>
      <c r="U182" s="3"/>
    </row>
    <row r="183" spans="1:21" x14ac:dyDescent="0.25">
      <c r="A183" s="1116"/>
      <c r="B183" s="1741"/>
      <c r="C183" s="1742"/>
      <c r="D183" s="1743" cm="1">
        <f t="array" ref="D183">IFERROR(INDEX(tbl_rapptot,MATCH(1,(tbl_rappstat=$A183)*(tbl_rappart=$B183),0),3),"FEIL")</f>
        <v>0</v>
      </c>
      <c r="E183" s="1063">
        <f t="shared" si="4"/>
        <v>0</v>
      </c>
      <c r="F183" s="1748"/>
      <c r="G183" s="1741"/>
      <c r="H183" s="1742"/>
      <c r="I183" s="1747" cm="1">
        <f t="array" ref="I183">IFERROR(INDEX(tbl_total,MATCH(1,(tbl_stats=$F183)*(tbl_arts=$G183),0),3),"FEIL")</f>
        <v>0</v>
      </c>
      <c r="J183" s="1066">
        <f t="shared" si="5"/>
        <v>0</v>
      </c>
      <c r="K183"/>
      <c r="L183" s="20"/>
      <c r="M183" s="20"/>
      <c r="S183" s="3"/>
      <c r="T183" s="3"/>
      <c r="U183" s="3"/>
    </row>
    <row r="184" spans="1:21" x14ac:dyDescent="0.25">
      <c r="A184" s="1116"/>
      <c r="B184" s="1741"/>
      <c r="C184" s="1742"/>
      <c r="D184" s="1743" cm="1">
        <f t="array" ref="D184">IFERROR(INDEX(tbl_rapptot,MATCH(1,(tbl_rappstat=$A184)*(tbl_rappart=$B184),0),3),"FEIL")</f>
        <v>0</v>
      </c>
      <c r="E184" s="1063">
        <f t="shared" si="4"/>
        <v>0</v>
      </c>
      <c r="F184" s="1748"/>
      <c r="G184" s="1741"/>
      <c r="H184" s="1742"/>
      <c r="I184" s="1747" cm="1">
        <f t="array" ref="I184">IFERROR(INDEX(tbl_total,MATCH(1,(tbl_stats=$F184)*(tbl_arts=$G184),0),3),"FEIL")</f>
        <v>0</v>
      </c>
      <c r="J184" s="1066">
        <f t="shared" si="5"/>
        <v>0</v>
      </c>
      <c r="K184"/>
      <c r="L184" s="20"/>
      <c r="M184" s="20"/>
      <c r="S184" s="3"/>
      <c r="T184" s="3"/>
      <c r="U184" s="3"/>
    </row>
    <row r="185" spans="1:21" x14ac:dyDescent="0.25">
      <c r="A185" s="1116"/>
      <c r="B185" s="1741"/>
      <c r="C185" s="1742"/>
      <c r="D185" s="1743" cm="1">
        <f t="array" ref="D185">IFERROR(INDEX(tbl_rapptot,MATCH(1,(tbl_rappstat=$A185)*(tbl_rappart=$B185),0),3),"FEIL")</f>
        <v>0</v>
      </c>
      <c r="E185" s="1063">
        <f t="shared" si="4"/>
        <v>0</v>
      </c>
      <c r="F185" s="1748"/>
      <c r="G185" s="1741"/>
      <c r="H185" s="1742"/>
      <c r="I185" s="1747" cm="1">
        <f t="array" ref="I185">IFERROR(INDEX(tbl_total,MATCH(1,(tbl_stats=$F185)*(tbl_arts=$G185),0),3),"FEIL")</f>
        <v>0</v>
      </c>
      <c r="J185" s="1066">
        <f t="shared" si="5"/>
        <v>0</v>
      </c>
      <c r="K185"/>
      <c r="L185" s="20"/>
      <c r="M185" s="20"/>
      <c r="S185" s="3"/>
      <c r="T185" s="3"/>
      <c r="U185" s="3"/>
    </row>
    <row r="186" spans="1:21" x14ac:dyDescent="0.25">
      <c r="A186" s="1116"/>
      <c r="B186" s="1741"/>
      <c r="C186" s="1742"/>
      <c r="D186" s="1743" cm="1">
        <f t="array" ref="D186">IFERROR(INDEX(tbl_rapptot,MATCH(1,(tbl_rappstat=$A186)*(tbl_rappart=$B186),0),3),"FEIL")</f>
        <v>0</v>
      </c>
      <c r="E186" s="1063">
        <f t="shared" si="4"/>
        <v>0</v>
      </c>
      <c r="F186" s="1748"/>
      <c r="G186" s="1741"/>
      <c r="H186" s="1742"/>
      <c r="I186" s="1747" cm="1">
        <f t="array" ref="I186">IFERROR(INDEX(tbl_total,MATCH(1,(tbl_stats=$F186)*(tbl_arts=$G186),0),3),"FEIL")</f>
        <v>0</v>
      </c>
      <c r="J186" s="1066">
        <f t="shared" si="5"/>
        <v>0</v>
      </c>
      <c r="K186"/>
      <c r="L186" s="20"/>
      <c r="M186" s="20"/>
      <c r="S186" s="3"/>
      <c r="T186" s="3"/>
      <c r="U186" s="3"/>
    </row>
    <row r="187" spans="1:21" x14ac:dyDescent="0.25">
      <c r="A187" s="1116"/>
      <c r="B187" s="1741"/>
      <c r="C187" s="1742"/>
      <c r="D187" s="1743" cm="1">
        <f t="array" ref="D187">IFERROR(INDEX(tbl_rapptot,MATCH(1,(tbl_rappstat=$A187)*(tbl_rappart=$B187),0),3),"FEIL")</f>
        <v>0</v>
      </c>
      <c r="E187" s="1063">
        <f t="shared" si="4"/>
        <v>0</v>
      </c>
      <c r="F187" s="1748"/>
      <c r="G187" s="1741"/>
      <c r="H187" s="1742"/>
      <c r="I187" s="1747" cm="1">
        <f t="array" ref="I187">IFERROR(INDEX(tbl_total,MATCH(1,(tbl_stats=$F187)*(tbl_arts=$G187),0),3),"FEIL")</f>
        <v>0</v>
      </c>
      <c r="J187" s="1066">
        <f t="shared" si="5"/>
        <v>0</v>
      </c>
      <c r="K187"/>
      <c r="L187" s="20"/>
      <c r="M187" s="20"/>
      <c r="S187" s="3"/>
      <c r="T187" s="3"/>
      <c r="U187" s="3"/>
    </row>
    <row r="188" spans="1:21" x14ac:dyDescent="0.25">
      <c r="A188" s="1116"/>
      <c r="B188" s="1741"/>
      <c r="C188" s="1742"/>
      <c r="D188" s="1743" cm="1">
        <f t="array" ref="D188">IFERROR(INDEX(tbl_rapptot,MATCH(1,(tbl_rappstat=$A188)*(tbl_rappart=$B188),0),3),"FEIL")</f>
        <v>0</v>
      </c>
      <c r="E188" s="1063">
        <f t="shared" si="4"/>
        <v>0</v>
      </c>
      <c r="F188" s="1748"/>
      <c r="G188" s="1741"/>
      <c r="H188" s="1742"/>
      <c r="I188" s="1747" cm="1">
        <f t="array" ref="I188">IFERROR(INDEX(tbl_total,MATCH(1,(tbl_stats=$F188)*(tbl_arts=$G188),0),3),"FEIL")</f>
        <v>0</v>
      </c>
      <c r="J188" s="1066">
        <f t="shared" si="5"/>
        <v>0</v>
      </c>
      <c r="K188"/>
      <c r="L188" s="20"/>
      <c r="M188" s="20"/>
      <c r="S188" s="3"/>
      <c r="T188" s="3"/>
      <c r="U188" s="3"/>
    </row>
    <row r="189" spans="1:21" x14ac:dyDescent="0.25">
      <c r="A189" s="1116"/>
      <c r="B189" s="1741"/>
      <c r="C189" s="1742"/>
      <c r="D189" s="1743" cm="1">
        <f t="array" ref="D189">IFERROR(INDEX(tbl_rapptot,MATCH(1,(tbl_rappstat=$A189)*(tbl_rappart=$B189),0),3),"FEIL")</f>
        <v>0</v>
      </c>
      <c r="E189" s="1063">
        <f t="shared" si="4"/>
        <v>0</v>
      </c>
      <c r="F189" s="1748"/>
      <c r="G189" s="1741"/>
      <c r="H189" s="1742"/>
      <c r="I189" s="1747" cm="1">
        <f t="array" ref="I189">IFERROR(INDEX(tbl_total,MATCH(1,(tbl_stats=$F189)*(tbl_arts=$G189),0),3),"FEIL")</f>
        <v>0</v>
      </c>
      <c r="J189" s="1066">
        <f t="shared" si="5"/>
        <v>0</v>
      </c>
      <c r="K189"/>
      <c r="L189" s="20"/>
      <c r="M189" s="20"/>
      <c r="S189" s="3"/>
      <c r="T189" s="3"/>
      <c r="U189" s="3"/>
    </row>
    <row r="190" spans="1:21" x14ac:dyDescent="0.25">
      <c r="A190" s="1116"/>
      <c r="B190" s="1741"/>
      <c r="C190" s="1742"/>
      <c r="D190" s="1743" cm="1">
        <f t="array" ref="D190">IFERROR(INDEX(tbl_rapptot,MATCH(1,(tbl_rappstat=$A190)*(tbl_rappart=$B190),0),3),"FEIL")</f>
        <v>0</v>
      </c>
      <c r="E190" s="1063">
        <f t="shared" si="4"/>
        <v>0</v>
      </c>
      <c r="F190" s="1748"/>
      <c r="G190" s="1741"/>
      <c r="H190" s="1742"/>
      <c r="I190" s="1747" cm="1">
        <f t="array" ref="I190">IFERROR(INDEX(tbl_total,MATCH(1,(tbl_stats=$F190)*(tbl_arts=$G190),0),3),"FEIL")</f>
        <v>0</v>
      </c>
      <c r="J190" s="1066">
        <f t="shared" si="5"/>
        <v>0</v>
      </c>
      <c r="K190"/>
      <c r="L190" s="20"/>
      <c r="M190" s="20"/>
      <c r="S190" s="3"/>
      <c r="T190" s="3"/>
      <c r="U190" s="3"/>
    </row>
    <row r="191" spans="1:21" x14ac:dyDescent="0.25">
      <c r="A191" s="1116"/>
      <c r="B191" s="1741"/>
      <c r="C191" s="1742"/>
      <c r="D191" s="1743" cm="1">
        <f t="array" ref="D191">IFERROR(INDEX(tbl_rapptot,MATCH(1,(tbl_rappstat=$A191)*(tbl_rappart=$B191),0),3),"FEIL")</f>
        <v>0</v>
      </c>
      <c r="E191" s="1063">
        <f t="shared" si="4"/>
        <v>0</v>
      </c>
      <c r="F191" s="1748"/>
      <c r="G191" s="1741"/>
      <c r="H191" s="1742"/>
      <c r="I191" s="1747" cm="1">
        <f t="array" ref="I191">IFERROR(INDEX(tbl_total,MATCH(1,(tbl_stats=$F191)*(tbl_arts=$G191),0),3),"FEIL")</f>
        <v>0</v>
      </c>
      <c r="J191" s="1066">
        <f t="shared" si="5"/>
        <v>0</v>
      </c>
      <c r="K191"/>
      <c r="L191" s="20"/>
      <c r="M191" s="20"/>
      <c r="S191" s="3"/>
      <c r="T191" s="3"/>
      <c r="U191" s="3"/>
    </row>
    <row r="192" spans="1:21" x14ac:dyDescent="0.25">
      <c r="A192" s="1116"/>
      <c r="B192" s="1741"/>
      <c r="C192" s="1742"/>
      <c r="D192" s="1743" cm="1">
        <f t="array" ref="D192">IFERROR(INDEX(tbl_rapptot,MATCH(1,(tbl_rappstat=$A192)*(tbl_rappart=$B192),0),3),"FEIL")</f>
        <v>0</v>
      </c>
      <c r="E192" s="1063">
        <f t="shared" si="4"/>
        <v>0</v>
      </c>
      <c r="F192" s="1748"/>
      <c r="G192" s="1741"/>
      <c r="H192" s="1742"/>
      <c r="I192" s="1747" cm="1">
        <f t="array" ref="I192">IFERROR(INDEX(tbl_total,MATCH(1,(tbl_stats=$F192)*(tbl_arts=$G192),0),3),"FEIL")</f>
        <v>0</v>
      </c>
      <c r="J192" s="1066">
        <f t="shared" si="5"/>
        <v>0</v>
      </c>
      <c r="K192"/>
      <c r="L192" s="20"/>
      <c r="M192" s="20"/>
      <c r="S192" s="3"/>
      <c r="T192" s="3"/>
      <c r="U192" s="3"/>
    </row>
    <row r="193" spans="1:21" x14ac:dyDescent="0.25">
      <c r="A193" s="1116"/>
      <c r="B193" s="1741"/>
      <c r="C193" s="1742"/>
      <c r="D193" s="1743" cm="1">
        <f t="array" ref="D193">IFERROR(INDEX(tbl_rapptot,MATCH(1,(tbl_rappstat=$A193)*(tbl_rappart=$B193),0),3),"FEIL")</f>
        <v>0</v>
      </c>
      <c r="E193" s="1063">
        <f t="shared" si="4"/>
        <v>0</v>
      </c>
      <c r="F193" s="1748"/>
      <c r="G193" s="1741"/>
      <c r="H193" s="1742"/>
      <c r="I193" s="1747" cm="1">
        <f t="array" ref="I193">IFERROR(INDEX(tbl_total,MATCH(1,(tbl_stats=$F193)*(tbl_arts=$G193),0),3),"FEIL")</f>
        <v>0</v>
      </c>
      <c r="J193" s="1066">
        <f t="shared" si="5"/>
        <v>0</v>
      </c>
      <c r="K193"/>
      <c r="L193" s="20"/>
      <c r="M193" s="20"/>
      <c r="S193" s="3"/>
      <c r="T193" s="3"/>
      <c r="U193" s="3"/>
    </row>
    <row r="194" spans="1:21" x14ac:dyDescent="0.25">
      <c r="A194" s="1116"/>
      <c r="B194" s="1741"/>
      <c r="C194" s="1742"/>
      <c r="D194" s="1743" cm="1">
        <f t="array" ref="D194">IFERROR(INDEX(tbl_rapptot,MATCH(1,(tbl_rappstat=$A194)*(tbl_rappart=$B194),0),3),"FEIL")</f>
        <v>0</v>
      </c>
      <c r="E194" s="1063">
        <f t="shared" si="4"/>
        <v>0</v>
      </c>
      <c r="F194" s="1748"/>
      <c r="G194" s="1741"/>
      <c r="H194" s="1742"/>
      <c r="I194" s="1747" cm="1">
        <f t="array" ref="I194">IFERROR(INDEX(tbl_total,MATCH(1,(tbl_stats=$F194)*(tbl_arts=$G194),0),3),"FEIL")</f>
        <v>0</v>
      </c>
      <c r="J194" s="1066">
        <f t="shared" si="5"/>
        <v>0</v>
      </c>
      <c r="K194"/>
      <c r="L194" s="20"/>
      <c r="M194" s="20"/>
      <c r="S194" s="3"/>
      <c r="T194" s="3"/>
      <c r="U194" s="3"/>
    </row>
    <row r="195" spans="1:21" x14ac:dyDescent="0.25">
      <c r="A195" s="1116"/>
      <c r="B195" s="1741"/>
      <c r="C195" s="1742"/>
      <c r="D195" s="1743" cm="1">
        <f t="array" ref="D195">IFERROR(INDEX(tbl_rapptot,MATCH(1,(tbl_rappstat=$A195)*(tbl_rappart=$B195),0),3),"FEIL")</f>
        <v>0</v>
      </c>
      <c r="E195" s="1063">
        <f t="shared" si="4"/>
        <v>0</v>
      </c>
      <c r="F195" s="1748"/>
      <c r="G195" s="1741"/>
      <c r="H195" s="1742"/>
      <c r="I195" s="1747" cm="1">
        <f t="array" ref="I195">IFERROR(INDEX(tbl_total,MATCH(1,(tbl_stats=$F195)*(tbl_arts=$G195),0),3),"FEIL")</f>
        <v>0</v>
      </c>
      <c r="J195" s="1066">
        <f t="shared" si="5"/>
        <v>0</v>
      </c>
      <c r="K195"/>
      <c r="L195" s="20"/>
      <c r="M195" s="20"/>
      <c r="S195" s="3"/>
      <c r="T195" s="3"/>
      <c r="U195" s="3"/>
    </row>
    <row r="196" spans="1:21" x14ac:dyDescent="0.25">
      <c r="A196" s="1116"/>
      <c r="B196" s="1741"/>
      <c r="C196" s="1742"/>
      <c r="D196" s="1743" cm="1">
        <f t="array" ref="D196">IFERROR(INDEX(tbl_rapptot,MATCH(1,(tbl_rappstat=$A196)*(tbl_rappart=$B196),0),3),"FEIL")</f>
        <v>0</v>
      </c>
      <c r="E196" s="1063">
        <f t="shared" si="4"/>
        <v>0</v>
      </c>
      <c r="F196" s="1748"/>
      <c r="G196" s="1741"/>
      <c r="H196" s="1742"/>
      <c r="I196" s="1747" cm="1">
        <f t="array" ref="I196">IFERROR(INDEX(tbl_total,MATCH(1,(tbl_stats=$F196)*(tbl_arts=$G196),0),3),"FEIL")</f>
        <v>0</v>
      </c>
      <c r="J196" s="1066">
        <f t="shared" si="5"/>
        <v>0</v>
      </c>
      <c r="K196"/>
      <c r="L196" s="20"/>
      <c r="M196" s="20"/>
      <c r="S196" s="3"/>
      <c r="T196" s="3"/>
      <c r="U196" s="3"/>
    </row>
    <row r="197" spans="1:21" x14ac:dyDescent="0.25">
      <c r="A197" s="1116"/>
      <c r="B197" s="1741"/>
      <c r="C197" s="1742"/>
      <c r="D197" s="1743" cm="1">
        <f t="array" ref="D197">IFERROR(INDEX(tbl_rapptot,MATCH(1,(tbl_rappstat=$A197)*(tbl_rappart=$B197),0),3),"FEIL")</f>
        <v>0</v>
      </c>
      <c r="E197" s="1063">
        <f t="shared" si="4"/>
        <v>0</v>
      </c>
      <c r="F197" s="1748"/>
      <c r="G197" s="1741"/>
      <c r="H197" s="1742"/>
      <c r="I197" s="1747" cm="1">
        <f t="array" ref="I197">IFERROR(INDEX(tbl_total,MATCH(1,(tbl_stats=$F197)*(tbl_arts=$G197),0),3),"FEIL")</f>
        <v>0</v>
      </c>
      <c r="J197" s="1066">
        <f t="shared" si="5"/>
        <v>0</v>
      </c>
      <c r="K197"/>
      <c r="L197" s="20"/>
      <c r="M197" s="20"/>
      <c r="S197" s="3"/>
      <c r="T197" s="3"/>
      <c r="U197" s="3"/>
    </row>
    <row r="198" spans="1:21" x14ac:dyDescent="0.25">
      <c r="A198" s="1116"/>
      <c r="B198" s="1741"/>
      <c r="C198" s="1742"/>
      <c r="D198" s="1743" cm="1">
        <f t="array" ref="D198">IFERROR(INDEX(tbl_rapptot,MATCH(1,(tbl_rappstat=$A198)*(tbl_rappart=$B198),0),3),"FEIL")</f>
        <v>0</v>
      </c>
      <c r="E198" s="1063">
        <f t="shared" si="4"/>
        <v>0</v>
      </c>
      <c r="F198" s="1748"/>
      <c r="G198" s="1741"/>
      <c r="H198" s="1742"/>
      <c r="I198" s="1747" cm="1">
        <f t="array" ref="I198">IFERROR(INDEX(tbl_total,MATCH(1,(tbl_stats=$F198)*(tbl_arts=$G198),0),3),"FEIL")</f>
        <v>0</v>
      </c>
      <c r="J198" s="1066">
        <f t="shared" si="5"/>
        <v>0</v>
      </c>
      <c r="K198"/>
      <c r="L198" s="20"/>
      <c r="M198" s="20"/>
      <c r="S198" s="3"/>
      <c r="T198" s="3"/>
      <c r="U198" s="3"/>
    </row>
    <row r="199" spans="1:21" x14ac:dyDescent="0.25">
      <c r="A199" s="1116"/>
      <c r="B199" s="1741"/>
      <c r="C199" s="1742"/>
      <c r="D199" s="1743" cm="1">
        <f t="array" ref="D199">IFERROR(INDEX(tbl_rapptot,MATCH(1,(tbl_rappstat=$A199)*(tbl_rappart=$B199),0),3),"FEIL")</f>
        <v>0</v>
      </c>
      <c r="E199" s="1063">
        <f t="shared" si="4"/>
        <v>0</v>
      </c>
      <c r="F199" s="1748"/>
      <c r="G199" s="1741"/>
      <c r="H199" s="1742"/>
      <c r="I199" s="1747" cm="1">
        <f t="array" ref="I199">IFERROR(INDEX(tbl_total,MATCH(1,(tbl_stats=$F199)*(tbl_arts=$G199),0),3),"FEIL")</f>
        <v>0</v>
      </c>
      <c r="J199" s="1066">
        <f t="shared" si="5"/>
        <v>0</v>
      </c>
      <c r="K199"/>
      <c r="L199" s="20"/>
      <c r="M199" s="20"/>
      <c r="S199" s="3"/>
      <c r="T199" s="3"/>
      <c r="U199" s="3"/>
    </row>
    <row r="200" spans="1:21" x14ac:dyDescent="0.25">
      <c r="A200" s="1116"/>
      <c r="B200" s="1741"/>
      <c r="C200" s="1742"/>
      <c r="D200" s="1743" cm="1">
        <f t="array" ref="D200">IFERROR(INDEX(tbl_rapptot,MATCH(1,(tbl_rappstat=$A200)*(tbl_rappart=$B200),0),3),"FEIL")</f>
        <v>0</v>
      </c>
      <c r="E200" s="1063">
        <f t="shared" si="4"/>
        <v>0</v>
      </c>
      <c r="F200" s="1748"/>
      <c r="G200" s="1741"/>
      <c r="H200" s="1742"/>
      <c r="I200" s="1747" cm="1">
        <f t="array" ref="I200">IFERROR(INDEX(tbl_total,MATCH(1,(tbl_stats=$F200)*(tbl_arts=$G200),0),3),"FEIL")</f>
        <v>0</v>
      </c>
      <c r="J200" s="1066">
        <f t="shared" si="5"/>
        <v>0</v>
      </c>
      <c r="K200"/>
      <c r="L200" s="20"/>
      <c r="M200" s="20"/>
      <c r="S200" s="3"/>
      <c r="T200" s="3"/>
      <c r="U200" s="3"/>
    </row>
    <row r="201" spans="1:21" x14ac:dyDescent="0.25">
      <c r="A201" s="1116"/>
      <c r="B201" s="1741"/>
      <c r="C201" s="1742"/>
      <c r="D201" s="1743" cm="1">
        <f t="array" ref="D201">IFERROR(INDEX(tbl_rapptot,MATCH(1,(tbl_rappstat=$A201)*(tbl_rappart=$B201),0),3),"FEIL")</f>
        <v>0</v>
      </c>
      <c r="E201" s="1063">
        <f t="shared" si="4"/>
        <v>0</v>
      </c>
      <c r="F201" s="1748"/>
      <c r="G201" s="1741"/>
      <c r="H201" s="1742"/>
      <c r="I201" s="1747" cm="1">
        <f t="array" ref="I201">IFERROR(INDEX(tbl_total,MATCH(1,(tbl_stats=$F201)*(tbl_arts=$G201),0),3),"FEIL")</f>
        <v>0</v>
      </c>
      <c r="J201" s="1066">
        <f t="shared" si="5"/>
        <v>0</v>
      </c>
      <c r="K201"/>
      <c r="L201" s="20"/>
      <c r="M201" s="20"/>
      <c r="S201" s="3"/>
      <c r="T201" s="3"/>
      <c r="U201" s="3"/>
    </row>
    <row r="202" spans="1:21" x14ac:dyDescent="0.25">
      <c r="A202" s="1116"/>
      <c r="B202" s="1741"/>
      <c r="C202" s="1742"/>
      <c r="D202" s="1743" cm="1">
        <f t="array" ref="D202">IFERROR(INDEX(tbl_rapptot,MATCH(1,(tbl_rappstat=$A202)*(tbl_rappart=$B202),0),3),"FEIL")</f>
        <v>0</v>
      </c>
      <c r="E202" s="1063">
        <f t="shared" si="4"/>
        <v>0</v>
      </c>
      <c r="F202" s="1748"/>
      <c r="G202" s="1741"/>
      <c r="H202" s="1742"/>
      <c r="I202" s="1747" cm="1">
        <f t="array" ref="I202">IFERROR(INDEX(tbl_total,MATCH(1,(tbl_stats=$F202)*(tbl_arts=$G202),0),3),"FEIL")</f>
        <v>0</v>
      </c>
      <c r="J202" s="1066">
        <f t="shared" si="5"/>
        <v>0</v>
      </c>
      <c r="K202"/>
      <c r="L202" s="20"/>
      <c r="M202" s="20"/>
      <c r="S202" s="3"/>
      <c r="T202" s="3"/>
      <c r="U202" s="3"/>
    </row>
    <row r="203" spans="1:21" x14ac:dyDescent="0.25">
      <c r="A203" s="1116"/>
      <c r="B203" s="1741"/>
      <c r="C203" s="1742"/>
      <c r="D203" s="1743" cm="1">
        <f t="array" ref="D203">IFERROR(INDEX(tbl_rapptot,MATCH(1,(tbl_rappstat=$A203)*(tbl_rappart=$B203),0),3),"FEIL")</f>
        <v>0</v>
      </c>
      <c r="E203" s="1063">
        <f t="shared" si="4"/>
        <v>0</v>
      </c>
      <c r="F203" s="1748"/>
      <c r="G203" s="1741"/>
      <c r="H203" s="1742"/>
      <c r="I203" s="1747" cm="1">
        <f t="array" ref="I203">IFERROR(INDEX(tbl_total,MATCH(1,(tbl_stats=$F203)*(tbl_arts=$G203),0),3),"FEIL")</f>
        <v>0</v>
      </c>
      <c r="J203" s="1066">
        <f t="shared" si="5"/>
        <v>0</v>
      </c>
      <c r="K203"/>
      <c r="L203" s="20"/>
      <c r="M203" s="20"/>
      <c r="S203" s="3"/>
      <c r="T203" s="3"/>
      <c r="U203" s="3"/>
    </row>
    <row r="204" spans="1:21" x14ac:dyDescent="0.25">
      <c r="A204" s="1116"/>
      <c r="B204" s="1741"/>
      <c r="C204" s="1742"/>
      <c r="D204" s="1743" cm="1">
        <f t="array" ref="D204">IFERROR(INDEX(tbl_rapptot,MATCH(1,(tbl_rappstat=$A204)*(tbl_rappart=$B204),0),3),"FEIL")</f>
        <v>0</v>
      </c>
      <c r="E204" s="1063">
        <f t="shared" si="4"/>
        <v>0</v>
      </c>
      <c r="F204" s="1748"/>
      <c r="G204" s="1741"/>
      <c r="H204" s="1742"/>
      <c r="I204" s="1747" cm="1">
        <f t="array" ref="I204">IFERROR(INDEX(tbl_total,MATCH(1,(tbl_stats=$F204)*(tbl_arts=$G204),0),3),"FEIL")</f>
        <v>0</v>
      </c>
      <c r="J204" s="1066">
        <f t="shared" si="5"/>
        <v>0</v>
      </c>
      <c r="K204"/>
      <c r="L204" s="20"/>
      <c r="M204" s="20"/>
      <c r="S204" s="3"/>
      <c r="T204" s="3"/>
      <c r="U204" s="3"/>
    </row>
    <row r="205" spans="1:21" x14ac:dyDescent="0.25">
      <c r="A205" s="1116"/>
      <c r="B205" s="1741"/>
      <c r="C205" s="1742"/>
      <c r="D205" s="1743" cm="1">
        <f t="array" ref="D205">IFERROR(INDEX(tbl_rapptot,MATCH(1,(tbl_rappstat=$A205)*(tbl_rappart=$B205),0),3),"FEIL")</f>
        <v>0</v>
      </c>
      <c r="E205" s="1063">
        <f t="shared" si="4"/>
        <v>0</v>
      </c>
      <c r="F205" s="1748"/>
      <c r="G205" s="1741"/>
      <c r="H205" s="1742"/>
      <c r="I205" s="1747" cm="1">
        <f t="array" ref="I205">IFERROR(INDEX(tbl_total,MATCH(1,(tbl_stats=$F205)*(tbl_arts=$G205),0),3),"FEIL")</f>
        <v>0</v>
      </c>
      <c r="J205" s="1066">
        <f t="shared" si="5"/>
        <v>0</v>
      </c>
      <c r="K205"/>
      <c r="L205" s="20"/>
      <c r="M205" s="20"/>
      <c r="S205" s="3"/>
      <c r="T205" s="3"/>
      <c r="U205" s="3"/>
    </row>
    <row r="206" spans="1:21" x14ac:dyDescent="0.25">
      <c r="A206" s="1116"/>
      <c r="B206" s="1741"/>
      <c r="C206" s="1742"/>
      <c r="D206" s="1743" cm="1">
        <f t="array" ref="D206">IFERROR(INDEX(tbl_rapptot,MATCH(1,(tbl_rappstat=$A206)*(tbl_rappart=$B206),0),3),"FEIL")</f>
        <v>0</v>
      </c>
      <c r="E206" s="1063">
        <f t="shared" si="4"/>
        <v>0</v>
      </c>
      <c r="F206" s="1748"/>
      <c r="G206" s="1741"/>
      <c r="H206" s="1742"/>
      <c r="I206" s="1747" cm="1">
        <f t="array" ref="I206">IFERROR(INDEX(tbl_total,MATCH(1,(tbl_stats=$F206)*(tbl_arts=$G206),0),3),"FEIL")</f>
        <v>0</v>
      </c>
      <c r="J206" s="1066">
        <f t="shared" si="5"/>
        <v>0</v>
      </c>
      <c r="K206"/>
      <c r="L206" s="20"/>
      <c r="M206" s="20"/>
      <c r="S206" s="3"/>
      <c r="T206" s="3"/>
      <c r="U206" s="3"/>
    </row>
    <row r="207" spans="1:21" x14ac:dyDescent="0.25">
      <c r="A207" s="1116"/>
      <c r="B207" s="1741"/>
      <c r="C207" s="1742"/>
      <c r="D207" s="1743" cm="1">
        <f t="array" ref="D207">IFERROR(INDEX(tbl_rapptot,MATCH(1,(tbl_rappstat=$A207)*(tbl_rappart=$B207),0),3),"FEIL")</f>
        <v>0</v>
      </c>
      <c r="E207" s="1063">
        <f t="shared" si="4"/>
        <v>0</v>
      </c>
      <c r="F207" s="1748"/>
      <c r="G207" s="1741"/>
      <c r="H207" s="1742"/>
      <c r="I207" s="1747" cm="1">
        <f t="array" ref="I207">IFERROR(INDEX(tbl_total,MATCH(1,(tbl_stats=$F207)*(tbl_arts=$G207),0),3),"FEIL")</f>
        <v>0</v>
      </c>
      <c r="J207" s="1066">
        <f t="shared" si="5"/>
        <v>0</v>
      </c>
      <c r="K207"/>
      <c r="L207" s="20"/>
      <c r="M207" s="20"/>
      <c r="S207" s="3"/>
      <c r="T207" s="3"/>
      <c r="U207" s="3"/>
    </row>
    <row r="208" spans="1:21" x14ac:dyDescent="0.25">
      <c r="A208" s="1116"/>
      <c r="B208" s="1741"/>
      <c r="C208" s="1742"/>
      <c r="D208" s="1743" cm="1">
        <f t="array" ref="D208">IFERROR(INDEX(tbl_rapptot,MATCH(1,(tbl_rappstat=$A208)*(tbl_rappart=$B208),0),3),"FEIL")</f>
        <v>0</v>
      </c>
      <c r="E208" s="1063">
        <f t="shared" si="4"/>
        <v>0</v>
      </c>
      <c r="F208" s="1748"/>
      <c r="G208" s="1741"/>
      <c r="H208" s="1742"/>
      <c r="I208" s="1747" cm="1">
        <f t="array" ref="I208">IFERROR(INDEX(tbl_total,MATCH(1,(tbl_stats=$F208)*(tbl_arts=$G208),0),3),"FEIL")</f>
        <v>0</v>
      </c>
      <c r="J208" s="1066">
        <f t="shared" si="5"/>
        <v>0</v>
      </c>
      <c r="K208"/>
      <c r="L208" s="20"/>
      <c r="M208" s="20"/>
      <c r="S208" s="3"/>
      <c r="T208" s="3"/>
      <c r="U208" s="3"/>
    </row>
    <row r="209" spans="1:21" x14ac:dyDescent="0.25">
      <c r="A209" s="1116"/>
      <c r="B209" s="1741"/>
      <c r="C209" s="1742"/>
      <c r="D209" s="1743" cm="1">
        <f t="array" ref="D209">IFERROR(INDEX(tbl_rapptot,MATCH(1,(tbl_rappstat=$A209)*(tbl_rappart=$B209),0),3),"FEIL")</f>
        <v>0</v>
      </c>
      <c r="E209" s="1063">
        <f t="shared" si="4"/>
        <v>0</v>
      </c>
      <c r="F209" s="1748"/>
      <c r="G209" s="1741"/>
      <c r="H209" s="1742"/>
      <c r="I209" s="1747" cm="1">
        <f t="array" ref="I209">IFERROR(INDEX(tbl_total,MATCH(1,(tbl_stats=$F209)*(tbl_arts=$G209),0),3),"FEIL")</f>
        <v>0</v>
      </c>
      <c r="J209" s="1066">
        <f t="shared" si="5"/>
        <v>0</v>
      </c>
      <c r="K209"/>
      <c r="L209" s="20"/>
      <c r="M209" s="20"/>
      <c r="S209" s="3"/>
      <c r="T209" s="3"/>
      <c r="U209" s="3"/>
    </row>
    <row r="210" spans="1:21" x14ac:dyDescent="0.25">
      <c r="A210" s="1116"/>
      <c r="B210" s="1741"/>
      <c r="C210" s="1742"/>
      <c r="D210" s="1743" cm="1">
        <f t="array" ref="D210">IFERROR(INDEX(tbl_rapptot,MATCH(1,(tbl_rappstat=$A210)*(tbl_rappart=$B210),0),3),"FEIL")</f>
        <v>0</v>
      </c>
      <c r="E210" s="1063">
        <f t="shared" si="4"/>
        <v>0</v>
      </c>
      <c r="F210" s="1748"/>
      <c r="G210" s="1741"/>
      <c r="H210" s="1742"/>
      <c r="I210" s="1747" cm="1">
        <f t="array" ref="I210">IFERROR(INDEX(tbl_total,MATCH(1,(tbl_stats=$F210)*(tbl_arts=$G210),0),3),"FEIL")</f>
        <v>0</v>
      </c>
      <c r="J210" s="1066">
        <f t="shared" si="5"/>
        <v>0</v>
      </c>
      <c r="K210"/>
      <c r="L210" s="20"/>
      <c r="M210" s="20"/>
      <c r="S210" s="3"/>
      <c r="T210" s="3"/>
      <c r="U210" s="3"/>
    </row>
    <row r="211" spans="1:21" x14ac:dyDescent="0.25">
      <c r="A211" s="1116"/>
      <c r="B211" s="1741"/>
      <c r="C211" s="1742"/>
      <c r="D211" s="1743" cm="1">
        <f t="array" ref="D211">IFERROR(INDEX(tbl_rapptot,MATCH(1,(tbl_rappstat=$A211)*(tbl_rappart=$B211),0),3),"FEIL")</f>
        <v>0</v>
      </c>
      <c r="E211" s="1063">
        <f t="shared" si="4"/>
        <v>0</v>
      </c>
      <c r="F211" s="1748"/>
      <c r="G211" s="1741"/>
      <c r="H211" s="1742"/>
      <c r="I211" s="1747" cm="1">
        <f t="array" ref="I211">IFERROR(INDEX(tbl_total,MATCH(1,(tbl_stats=$F211)*(tbl_arts=$G211),0),3),"FEIL")</f>
        <v>0</v>
      </c>
      <c r="J211" s="1066">
        <f t="shared" si="5"/>
        <v>0</v>
      </c>
      <c r="K211"/>
      <c r="L211" s="20"/>
      <c r="M211" s="20"/>
      <c r="S211" s="3"/>
      <c r="T211" s="3"/>
      <c r="U211" s="3"/>
    </row>
    <row r="212" spans="1:21" x14ac:dyDescent="0.25">
      <c r="A212" s="1116"/>
      <c r="B212" s="1741"/>
      <c r="C212" s="1742"/>
      <c r="D212" s="1743" cm="1">
        <f t="array" ref="D212">IFERROR(INDEX(tbl_rapptot,MATCH(1,(tbl_rappstat=$A212)*(tbl_rappart=$B212),0),3),"FEIL")</f>
        <v>0</v>
      </c>
      <c r="E212" s="1063">
        <f t="shared" si="4"/>
        <v>0</v>
      </c>
      <c r="F212" s="1748"/>
      <c r="G212" s="1741"/>
      <c r="H212" s="1742"/>
      <c r="I212" s="1747" cm="1">
        <f t="array" ref="I212">IFERROR(INDEX(tbl_total,MATCH(1,(tbl_stats=$F212)*(tbl_arts=$G212),0),3),"FEIL")</f>
        <v>0</v>
      </c>
      <c r="J212" s="1066">
        <f t="shared" si="5"/>
        <v>0</v>
      </c>
      <c r="K212"/>
      <c r="L212" s="20"/>
      <c r="M212" s="20"/>
      <c r="S212" s="3"/>
      <c r="T212" s="3"/>
      <c r="U212" s="3"/>
    </row>
    <row r="213" spans="1:21" x14ac:dyDescent="0.25">
      <c r="A213" s="1116"/>
      <c r="B213" s="1741"/>
      <c r="C213" s="1742"/>
      <c r="D213" s="1743" cm="1">
        <f t="array" ref="D213">IFERROR(INDEX(tbl_rapptot,MATCH(1,(tbl_rappstat=$A213)*(tbl_rappart=$B213),0),3),"FEIL")</f>
        <v>0</v>
      </c>
      <c r="E213" s="1063">
        <f t="shared" si="4"/>
        <v>0</v>
      </c>
      <c r="F213" s="1748"/>
      <c r="G213" s="1741"/>
      <c r="H213" s="1742"/>
      <c r="I213" s="1747" cm="1">
        <f t="array" ref="I213">IFERROR(INDEX(tbl_total,MATCH(1,(tbl_stats=$F213)*(tbl_arts=$G213),0),3),"FEIL")</f>
        <v>0</v>
      </c>
      <c r="J213" s="1066">
        <f t="shared" si="5"/>
        <v>0</v>
      </c>
      <c r="K213"/>
      <c r="L213" s="20"/>
      <c r="M213" s="20"/>
      <c r="S213" s="3"/>
      <c r="T213" s="3"/>
      <c r="U213" s="3"/>
    </row>
    <row r="214" spans="1:21" x14ac:dyDescent="0.25">
      <c r="A214" s="1116"/>
      <c r="B214" s="1741"/>
      <c r="C214" s="1742"/>
      <c r="D214" s="1743" cm="1">
        <f t="array" ref="D214">IFERROR(INDEX(tbl_rapptot,MATCH(1,(tbl_rappstat=$A214)*(tbl_rappart=$B214),0),3),"FEIL")</f>
        <v>0</v>
      </c>
      <c r="E214" s="1063">
        <f t="shared" si="4"/>
        <v>0</v>
      </c>
      <c r="F214" s="1748"/>
      <c r="G214" s="1741"/>
      <c r="H214" s="1742"/>
      <c r="I214" s="1747" cm="1">
        <f t="array" ref="I214">IFERROR(INDEX(tbl_total,MATCH(1,(tbl_stats=$F214)*(tbl_arts=$G214),0),3),"FEIL")</f>
        <v>0</v>
      </c>
      <c r="J214" s="1066">
        <f t="shared" si="5"/>
        <v>0</v>
      </c>
      <c r="K214"/>
      <c r="L214" s="20"/>
      <c r="M214" s="20"/>
      <c r="S214" s="3"/>
      <c r="T214" s="3"/>
      <c r="U214" s="3"/>
    </row>
    <row r="215" spans="1:21" x14ac:dyDescent="0.25">
      <c r="A215" s="1116"/>
      <c r="B215" s="1741"/>
      <c r="C215" s="1742"/>
      <c r="D215" s="1743" cm="1">
        <f t="array" ref="D215">IFERROR(INDEX(tbl_rapptot,MATCH(1,(tbl_rappstat=$A215)*(tbl_rappart=$B215),0),3),"FEIL")</f>
        <v>0</v>
      </c>
      <c r="E215" s="1063">
        <f t="shared" si="4"/>
        <v>0</v>
      </c>
      <c r="F215" s="1748"/>
      <c r="G215" s="1741"/>
      <c r="H215" s="1742"/>
      <c r="I215" s="1747" cm="1">
        <f t="array" ref="I215">IFERROR(INDEX(tbl_total,MATCH(1,(tbl_stats=$F215)*(tbl_arts=$G215),0),3),"FEIL")</f>
        <v>0</v>
      </c>
      <c r="J215" s="1066">
        <f t="shared" si="5"/>
        <v>0</v>
      </c>
      <c r="K215"/>
      <c r="L215" s="20"/>
      <c r="M215" s="20"/>
      <c r="S215" s="3"/>
      <c r="T215" s="3"/>
      <c r="U215" s="3"/>
    </row>
    <row r="216" spans="1:21" x14ac:dyDescent="0.25">
      <c r="A216" s="1116"/>
      <c r="B216" s="1741"/>
      <c r="C216" s="1742"/>
      <c r="D216" s="1743" cm="1">
        <f t="array" ref="D216">IFERROR(INDEX(tbl_rapptot,MATCH(1,(tbl_rappstat=$A216)*(tbl_rappart=$B216),0),3),"FEIL")</f>
        <v>0</v>
      </c>
      <c r="E216" s="1063">
        <f t="shared" si="4"/>
        <v>0</v>
      </c>
      <c r="F216" s="1748"/>
      <c r="G216" s="1741"/>
      <c r="H216" s="1742"/>
      <c r="I216" s="1747" cm="1">
        <f t="array" ref="I216">IFERROR(INDEX(tbl_total,MATCH(1,(tbl_stats=$F216)*(tbl_arts=$G216),0),3),"FEIL")</f>
        <v>0</v>
      </c>
      <c r="J216" s="1066">
        <f t="shared" si="5"/>
        <v>0</v>
      </c>
      <c r="K216"/>
      <c r="L216" s="20"/>
      <c r="M216" s="20"/>
      <c r="S216" s="3"/>
      <c r="T216" s="3"/>
      <c r="U216" s="3"/>
    </row>
    <row r="217" spans="1:21" x14ac:dyDescent="0.25">
      <c r="A217" s="1116"/>
      <c r="B217" s="1741"/>
      <c r="C217" s="1742"/>
      <c r="D217" s="1743" cm="1">
        <f t="array" ref="D217">IFERROR(INDEX(tbl_rapptot,MATCH(1,(tbl_rappstat=$A217)*(tbl_rappart=$B217),0),3),"FEIL")</f>
        <v>0</v>
      </c>
      <c r="E217" s="1063">
        <f t="shared" si="4"/>
        <v>0</v>
      </c>
      <c r="F217" s="1748"/>
      <c r="G217" s="1741"/>
      <c r="H217" s="1742"/>
      <c r="I217" s="1747" cm="1">
        <f t="array" ref="I217">IFERROR(INDEX(tbl_total,MATCH(1,(tbl_stats=$F217)*(tbl_arts=$G217),0),3),"FEIL")</f>
        <v>0</v>
      </c>
      <c r="J217" s="1066">
        <f t="shared" si="5"/>
        <v>0</v>
      </c>
      <c r="K217"/>
      <c r="L217" s="20"/>
      <c r="M217" s="20"/>
      <c r="S217" s="3"/>
      <c r="T217" s="3"/>
      <c r="U217" s="3"/>
    </row>
    <row r="218" spans="1:21" x14ac:dyDescent="0.25">
      <c r="A218" s="1116"/>
      <c r="B218" s="1741"/>
      <c r="C218" s="1742"/>
      <c r="D218" s="1743" cm="1">
        <f t="array" ref="D218">IFERROR(INDEX(tbl_rapptot,MATCH(1,(tbl_rappstat=$A218)*(tbl_rappart=$B218),0),3),"FEIL")</f>
        <v>0</v>
      </c>
      <c r="E218" s="1063">
        <f t="shared" si="4"/>
        <v>0</v>
      </c>
      <c r="F218" s="1748"/>
      <c r="G218" s="1741"/>
      <c r="H218" s="1742"/>
      <c r="I218" s="1747" cm="1">
        <f t="array" ref="I218">IFERROR(INDEX(tbl_total,MATCH(1,(tbl_stats=$F218)*(tbl_arts=$G218),0),3),"FEIL")</f>
        <v>0</v>
      </c>
      <c r="J218" s="1066">
        <f t="shared" si="5"/>
        <v>0</v>
      </c>
      <c r="K218"/>
      <c r="L218" s="20"/>
      <c r="M218" s="20"/>
      <c r="S218" s="3"/>
      <c r="T218" s="3"/>
      <c r="U218" s="3"/>
    </row>
    <row r="219" spans="1:21" x14ac:dyDescent="0.25">
      <c r="A219" s="1116"/>
      <c r="B219" s="1741"/>
      <c r="C219" s="1742"/>
      <c r="D219" s="1743" cm="1">
        <f t="array" ref="D219">IFERROR(INDEX(tbl_rapptot,MATCH(1,(tbl_rappstat=$A219)*(tbl_rappart=$B219),0),3),"FEIL")</f>
        <v>0</v>
      </c>
      <c r="E219" s="1063">
        <f t="shared" si="4"/>
        <v>0</v>
      </c>
      <c r="F219" s="1748"/>
      <c r="G219" s="1741"/>
      <c r="H219" s="1742"/>
      <c r="I219" s="1747" cm="1">
        <f t="array" ref="I219">IFERROR(INDEX(tbl_total,MATCH(1,(tbl_stats=$F219)*(tbl_arts=$G219),0),3),"FEIL")</f>
        <v>0</v>
      </c>
      <c r="J219" s="1066">
        <f t="shared" si="5"/>
        <v>0</v>
      </c>
      <c r="K219"/>
      <c r="L219" s="20"/>
      <c r="M219" s="20"/>
      <c r="S219" s="3"/>
      <c r="T219" s="3"/>
      <c r="U219" s="3"/>
    </row>
    <row r="220" spans="1:21" x14ac:dyDescent="0.25">
      <c r="A220" s="1116"/>
      <c r="B220" s="1741"/>
      <c r="C220" s="1742"/>
      <c r="D220" s="1743" cm="1">
        <f t="array" ref="D220">IFERROR(INDEX(tbl_rapptot,MATCH(1,(tbl_rappstat=$A220)*(tbl_rappart=$B220),0),3),"FEIL")</f>
        <v>0</v>
      </c>
      <c r="E220" s="1063">
        <f t="shared" si="4"/>
        <v>0</v>
      </c>
      <c r="F220" s="1748"/>
      <c r="G220" s="1741"/>
      <c r="H220" s="1742"/>
      <c r="I220" s="1747" cm="1">
        <f t="array" ref="I220">IFERROR(INDEX(tbl_total,MATCH(1,(tbl_stats=$F220)*(tbl_arts=$G220),0),3),"FEIL")</f>
        <v>0</v>
      </c>
      <c r="J220" s="1066">
        <f t="shared" si="5"/>
        <v>0</v>
      </c>
      <c r="K220"/>
      <c r="L220" s="20"/>
      <c r="M220" s="20"/>
      <c r="S220" s="3"/>
      <c r="T220" s="3"/>
      <c r="U220" s="3"/>
    </row>
    <row r="221" spans="1:21" x14ac:dyDescent="0.25">
      <c r="A221" s="1116"/>
      <c r="B221" s="1741"/>
      <c r="C221" s="1742"/>
      <c r="D221" s="1743" cm="1">
        <f t="array" ref="D221">IFERROR(INDEX(tbl_rapptot,MATCH(1,(tbl_rappstat=$A221)*(tbl_rappart=$B221),0),3),"FEIL")</f>
        <v>0</v>
      </c>
      <c r="E221" s="1063">
        <f t="shared" si="4"/>
        <v>0</v>
      </c>
      <c r="F221" s="1748"/>
      <c r="G221" s="1741"/>
      <c r="H221" s="1742"/>
      <c r="I221" s="1747" cm="1">
        <f t="array" ref="I221">IFERROR(INDEX(tbl_total,MATCH(1,(tbl_stats=$F221)*(tbl_arts=$G221),0),3),"FEIL")</f>
        <v>0</v>
      </c>
      <c r="J221" s="1066">
        <f t="shared" si="5"/>
        <v>0</v>
      </c>
      <c r="K221"/>
      <c r="L221" s="20"/>
      <c r="M221" s="20"/>
      <c r="S221" s="3"/>
      <c r="T221" s="3"/>
      <c r="U221" s="3"/>
    </row>
    <row r="222" spans="1:21" x14ac:dyDescent="0.25">
      <c r="A222" s="1116"/>
      <c r="B222" s="1741"/>
      <c r="C222" s="1742"/>
      <c r="D222" s="1743" cm="1">
        <f t="array" ref="D222">IFERROR(INDEX(tbl_rapptot,MATCH(1,(tbl_rappstat=$A222)*(tbl_rappart=$B222),0),3),"FEIL")</f>
        <v>0</v>
      </c>
      <c r="E222" s="1063">
        <f t="shared" si="4"/>
        <v>0</v>
      </c>
      <c r="F222" s="1748"/>
      <c r="G222" s="1741"/>
      <c r="H222" s="1742"/>
      <c r="I222" s="1747" cm="1">
        <f t="array" ref="I222">IFERROR(INDEX(tbl_total,MATCH(1,(tbl_stats=$F222)*(tbl_arts=$G222),0),3),"FEIL")</f>
        <v>0</v>
      </c>
      <c r="J222" s="1066">
        <f t="shared" si="5"/>
        <v>0</v>
      </c>
      <c r="K222"/>
      <c r="L222" s="20"/>
      <c r="M222" s="20"/>
      <c r="S222" s="3"/>
      <c r="T222" s="3"/>
      <c r="U222" s="3"/>
    </row>
    <row r="223" spans="1:21" x14ac:dyDescent="0.25">
      <c r="A223" s="1116"/>
      <c r="B223" s="1741"/>
      <c r="C223" s="1742"/>
      <c r="D223" s="1743" cm="1">
        <f t="array" ref="D223">IFERROR(INDEX(tbl_rapptot,MATCH(1,(tbl_rappstat=$A223)*(tbl_rappart=$B223),0),3),"FEIL")</f>
        <v>0</v>
      </c>
      <c r="E223" s="1063">
        <f t="shared" si="4"/>
        <v>0</v>
      </c>
      <c r="F223" s="1748"/>
      <c r="G223" s="1741"/>
      <c r="H223" s="1742"/>
      <c r="I223" s="1747" cm="1">
        <f t="array" ref="I223">IFERROR(INDEX(tbl_total,MATCH(1,(tbl_stats=$F223)*(tbl_arts=$G223),0),3),"FEIL")</f>
        <v>0</v>
      </c>
      <c r="J223" s="1066">
        <f t="shared" si="5"/>
        <v>0</v>
      </c>
      <c r="K223"/>
      <c r="L223" s="20"/>
      <c r="M223" s="20"/>
      <c r="S223" s="3"/>
      <c r="T223" s="3"/>
      <c r="U223" s="3"/>
    </row>
    <row r="224" spans="1:21" x14ac:dyDescent="0.25">
      <c r="A224" s="1116"/>
      <c r="B224" s="1741"/>
      <c r="C224" s="1742"/>
      <c r="D224" s="1743" cm="1">
        <f t="array" ref="D224">IFERROR(INDEX(tbl_rapptot,MATCH(1,(tbl_rappstat=$A224)*(tbl_rappart=$B224),0),3),"FEIL")</f>
        <v>0</v>
      </c>
      <c r="E224" s="1063">
        <f t="shared" si="4"/>
        <v>0</v>
      </c>
      <c r="F224" s="1748"/>
      <c r="G224" s="1741"/>
      <c r="H224" s="1742"/>
      <c r="I224" s="1747" cm="1">
        <f t="array" ref="I224">IFERROR(INDEX(tbl_total,MATCH(1,(tbl_stats=$F224)*(tbl_arts=$G224),0),3),"FEIL")</f>
        <v>0</v>
      </c>
      <c r="J224" s="1066">
        <f t="shared" si="5"/>
        <v>0</v>
      </c>
      <c r="K224"/>
      <c r="L224" s="20"/>
      <c r="M224" s="20"/>
      <c r="S224" s="3"/>
      <c r="T224" s="3"/>
      <c r="U224" s="3"/>
    </row>
    <row r="225" spans="1:21" x14ac:dyDescent="0.25">
      <c r="A225" s="1116"/>
      <c r="B225" s="1741"/>
      <c r="C225" s="1742"/>
      <c r="D225" s="1743" cm="1">
        <f t="array" ref="D225">IFERROR(INDEX(tbl_rapptot,MATCH(1,(tbl_rappstat=$A225)*(tbl_rappart=$B225),0),3),"FEIL")</f>
        <v>0</v>
      </c>
      <c r="E225" s="1063">
        <f t="shared" si="4"/>
        <v>0</v>
      </c>
      <c r="F225" s="1748"/>
      <c r="G225" s="1741"/>
      <c r="H225" s="1742"/>
      <c r="I225" s="1747" cm="1">
        <f t="array" ref="I225">IFERROR(INDEX(tbl_total,MATCH(1,(tbl_stats=$F225)*(tbl_arts=$G225),0),3),"FEIL")</f>
        <v>0</v>
      </c>
      <c r="J225" s="1066">
        <f t="shared" si="5"/>
        <v>0</v>
      </c>
      <c r="K225"/>
      <c r="L225" s="20"/>
      <c r="M225" s="20"/>
      <c r="S225" s="3"/>
      <c r="T225" s="3"/>
      <c r="U225" s="3"/>
    </row>
    <row r="226" spans="1:21" x14ac:dyDescent="0.25">
      <c r="A226" s="1116"/>
      <c r="B226" s="1741"/>
      <c r="C226" s="1742"/>
      <c r="D226" s="1743" cm="1">
        <f t="array" ref="D226">IFERROR(INDEX(tbl_rapptot,MATCH(1,(tbl_rappstat=$A226)*(tbl_rappart=$B226),0),3),"FEIL")</f>
        <v>0</v>
      </c>
      <c r="E226" s="1063">
        <f t="shared" si="4"/>
        <v>0</v>
      </c>
      <c r="F226" s="1748"/>
      <c r="G226" s="1741"/>
      <c r="H226" s="1742"/>
      <c r="I226" s="1747" cm="1">
        <f t="array" ref="I226">IFERROR(INDEX(tbl_total,MATCH(1,(tbl_stats=$F226)*(tbl_arts=$G226),0),3),"FEIL")</f>
        <v>0</v>
      </c>
      <c r="J226" s="1066">
        <f t="shared" si="5"/>
        <v>0</v>
      </c>
      <c r="K226"/>
      <c r="L226" s="20"/>
      <c r="M226" s="20"/>
      <c r="S226" s="3"/>
      <c r="T226" s="3"/>
      <c r="U226" s="3"/>
    </row>
    <row r="227" spans="1:21" x14ac:dyDescent="0.25">
      <c r="A227" s="1116"/>
      <c r="B227" s="1741"/>
      <c r="C227" s="1742"/>
      <c r="D227" s="1743" cm="1">
        <f t="array" ref="D227">IFERROR(INDEX(tbl_rapptot,MATCH(1,(tbl_rappstat=$A227)*(tbl_rappart=$B227),0),3),"FEIL")</f>
        <v>0</v>
      </c>
      <c r="E227" s="1063">
        <f t="shared" si="4"/>
        <v>0</v>
      </c>
      <c r="F227" s="1748"/>
      <c r="G227" s="1741"/>
      <c r="H227" s="1742"/>
      <c r="I227" s="1747" cm="1">
        <f t="array" ref="I227">IFERROR(INDEX(tbl_total,MATCH(1,(tbl_stats=$F227)*(tbl_arts=$G227),0),3),"FEIL")</f>
        <v>0</v>
      </c>
      <c r="J227" s="1066">
        <f t="shared" si="5"/>
        <v>0</v>
      </c>
      <c r="K227"/>
      <c r="L227" s="20"/>
      <c r="M227" s="20"/>
      <c r="S227" s="3"/>
      <c r="T227" s="3"/>
      <c r="U227" s="3"/>
    </row>
    <row r="228" spans="1:21" x14ac:dyDescent="0.25">
      <c r="A228" s="1116"/>
      <c r="B228" s="1741"/>
      <c r="C228" s="1742"/>
      <c r="D228" s="1743" cm="1">
        <f t="array" ref="D228">IFERROR(INDEX(tbl_rapptot,MATCH(1,(tbl_rappstat=$A228)*(tbl_rappart=$B228),0),3),"FEIL")</f>
        <v>0</v>
      </c>
      <c r="E228" s="1063">
        <f t="shared" si="4"/>
        <v>0</v>
      </c>
      <c r="F228" s="1748"/>
      <c r="G228" s="1741"/>
      <c r="H228" s="1742"/>
      <c r="I228" s="1747" cm="1">
        <f t="array" ref="I228">IFERROR(INDEX(tbl_total,MATCH(1,(tbl_stats=$F228)*(tbl_arts=$G228),0),3),"FEIL")</f>
        <v>0</v>
      </c>
      <c r="J228" s="1066">
        <f t="shared" si="5"/>
        <v>0</v>
      </c>
      <c r="K228"/>
      <c r="L228" s="20"/>
      <c r="M228" s="20"/>
      <c r="S228" s="3"/>
      <c r="T228" s="3"/>
      <c r="U228" s="3"/>
    </row>
    <row r="229" spans="1:21" x14ac:dyDescent="0.25">
      <c r="A229" s="1116"/>
      <c r="B229" s="1741"/>
      <c r="C229" s="1742"/>
      <c r="D229" s="1743" cm="1">
        <f t="array" ref="D229">IFERROR(INDEX(tbl_rapptot,MATCH(1,(tbl_rappstat=$A229)*(tbl_rappart=$B229),0),3),"FEIL")</f>
        <v>0</v>
      </c>
      <c r="E229" s="1063">
        <f t="shared" si="4"/>
        <v>0</v>
      </c>
      <c r="F229" s="1748"/>
      <c r="G229" s="1741"/>
      <c r="H229" s="1742"/>
      <c r="I229" s="1747" cm="1">
        <f t="array" ref="I229">IFERROR(INDEX(tbl_total,MATCH(1,(tbl_stats=$F229)*(tbl_arts=$G229),0),3),"FEIL")</f>
        <v>0</v>
      </c>
      <c r="J229" s="1066">
        <f t="shared" si="5"/>
        <v>0</v>
      </c>
      <c r="K229"/>
      <c r="L229" s="20"/>
      <c r="M229" s="20"/>
      <c r="S229" s="3"/>
      <c r="T229" s="3"/>
      <c r="U229" s="3"/>
    </row>
    <row r="230" spans="1:21" x14ac:dyDescent="0.25">
      <c r="A230" s="1116"/>
      <c r="B230" s="1741"/>
      <c r="C230" s="1742"/>
      <c r="D230" s="1743" cm="1">
        <f t="array" ref="D230">IFERROR(INDEX(tbl_rapptot,MATCH(1,(tbl_rappstat=$A230)*(tbl_rappart=$B230),0),3),"FEIL")</f>
        <v>0</v>
      </c>
      <c r="E230" s="1063">
        <f t="shared" si="4"/>
        <v>0</v>
      </c>
      <c r="F230" s="1748"/>
      <c r="G230" s="1741"/>
      <c r="H230" s="1742"/>
      <c r="I230" s="1747" cm="1">
        <f t="array" ref="I230">IFERROR(INDEX(tbl_total,MATCH(1,(tbl_stats=$F230)*(tbl_arts=$G230),0),3),"FEIL")</f>
        <v>0</v>
      </c>
      <c r="J230" s="1066">
        <f t="shared" si="5"/>
        <v>0</v>
      </c>
      <c r="K230"/>
      <c r="L230" s="20"/>
      <c r="M230" s="20"/>
      <c r="S230" s="3"/>
      <c r="T230" s="3"/>
      <c r="U230" s="3"/>
    </row>
    <row r="231" spans="1:21" x14ac:dyDescent="0.25">
      <c r="A231" s="1116"/>
      <c r="B231" s="1741"/>
      <c r="C231" s="1742"/>
      <c r="D231" s="1743" cm="1">
        <f t="array" ref="D231">IFERROR(INDEX(tbl_rapptot,MATCH(1,(tbl_rappstat=$A231)*(tbl_rappart=$B231),0),3),"FEIL")</f>
        <v>0</v>
      </c>
      <c r="E231" s="1063">
        <f t="shared" si="4"/>
        <v>0</v>
      </c>
      <c r="F231" s="1748"/>
      <c r="G231" s="1741"/>
      <c r="H231" s="1742"/>
      <c r="I231" s="1747" cm="1">
        <f t="array" ref="I231">IFERROR(INDEX(tbl_total,MATCH(1,(tbl_stats=$F231)*(tbl_arts=$G231),0),3),"FEIL")</f>
        <v>0</v>
      </c>
      <c r="J231" s="1066">
        <f t="shared" si="5"/>
        <v>0</v>
      </c>
      <c r="K231"/>
      <c r="L231" s="20"/>
      <c r="M231" s="20"/>
      <c r="S231" s="3"/>
      <c r="T231" s="3"/>
      <c r="U231" s="3"/>
    </row>
    <row r="232" spans="1:21" x14ac:dyDescent="0.25">
      <c r="A232" s="1116"/>
      <c r="B232" s="1741"/>
      <c r="C232" s="1742"/>
      <c r="D232" s="1743" cm="1">
        <f t="array" ref="D232">IFERROR(INDEX(tbl_rapptot,MATCH(1,(tbl_rappstat=$A232)*(tbl_rappart=$B232),0),3),"FEIL")</f>
        <v>0</v>
      </c>
      <c r="E232" s="1063">
        <f t="shared" si="4"/>
        <v>0</v>
      </c>
      <c r="F232" s="1748"/>
      <c r="G232" s="1741"/>
      <c r="H232" s="1742"/>
      <c r="I232" s="1747" cm="1">
        <f t="array" ref="I232">IFERROR(INDEX(tbl_total,MATCH(1,(tbl_stats=$F232)*(tbl_arts=$G232),0),3),"FEIL")</f>
        <v>0</v>
      </c>
      <c r="J232" s="1066">
        <f t="shared" si="5"/>
        <v>0</v>
      </c>
      <c r="K232"/>
      <c r="L232" s="20"/>
      <c r="M232" s="20"/>
      <c r="S232" s="3"/>
      <c r="T232" s="3"/>
      <c r="U232" s="3"/>
    </row>
    <row r="233" spans="1:21" x14ac:dyDescent="0.25">
      <c r="A233" s="1116"/>
      <c r="B233" s="1741"/>
      <c r="C233" s="1742"/>
      <c r="D233" s="1743" cm="1">
        <f t="array" ref="D233">IFERROR(INDEX(tbl_rapptot,MATCH(1,(tbl_rappstat=$A233)*(tbl_rappart=$B233),0),3),"FEIL")</f>
        <v>0</v>
      </c>
      <c r="E233" s="1063">
        <f t="shared" si="4"/>
        <v>0</v>
      </c>
      <c r="F233" s="1748"/>
      <c r="G233" s="1741"/>
      <c r="H233" s="1742"/>
      <c r="I233" s="1747" cm="1">
        <f t="array" ref="I233">IFERROR(INDEX(tbl_total,MATCH(1,(tbl_stats=$F233)*(tbl_arts=$G233),0),3),"FEIL")</f>
        <v>0</v>
      </c>
      <c r="J233" s="1066">
        <f t="shared" si="5"/>
        <v>0</v>
      </c>
      <c r="K233"/>
      <c r="L233" s="20"/>
      <c r="M233" s="20"/>
      <c r="S233" s="3"/>
      <c r="T233" s="3"/>
      <c r="U233" s="3"/>
    </row>
    <row r="234" spans="1:21" x14ac:dyDescent="0.25">
      <c r="A234" s="1116"/>
      <c r="B234" s="1741"/>
      <c r="C234" s="1742"/>
      <c r="D234" s="1743" cm="1">
        <f t="array" ref="D234">IFERROR(INDEX(tbl_rapptot,MATCH(1,(tbl_rappstat=$A234)*(tbl_rappart=$B234),0),3),"FEIL")</f>
        <v>0</v>
      </c>
      <c r="E234" s="1063">
        <f t="shared" si="4"/>
        <v>0</v>
      </c>
      <c r="F234" s="1748"/>
      <c r="G234" s="1741"/>
      <c r="H234" s="1742"/>
      <c r="I234" s="1747" cm="1">
        <f t="array" ref="I234">IFERROR(INDEX(tbl_total,MATCH(1,(tbl_stats=$F234)*(tbl_arts=$G234),0),3),"FEIL")</f>
        <v>0</v>
      </c>
      <c r="J234" s="1066">
        <f t="shared" si="5"/>
        <v>0</v>
      </c>
      <c r="K234"/>
      <c r="L234" s="20"/>
      <c r="M234" s="20"/>
      <c r="S234" s="3"/>
      <c r="T234" s="3"/>
      <c r="U234" s="3"/>
    </row>
    <row r="235" spans="1:21" x14ac:dyDescent="0.25">
      <c r="A235" s="1116"/>
      <c r="B235" s="1741"/>
      <c r="C235" s="1742"/>
      <c r="D235" s="1743" cm="1">
        <f t="array" ref="D235">IFERROR(INDEX(tbl_rapptot,MATCH(1,(tbl_rappstat=$A235)*(tbl_rappart=$B235),0),3),"FEIL")</f>
        <v>0</v>
      </c>
      <c r="E235" s="1063">
        <f t="shared" ref="E235:E298" si="6">IF(D235=C235,0,IF(AND(C235=0,D235="FEIL"),"se bort i fra","feil"))</f>
        <v>0</v>
      </c>
      <c r="F235" s="1748"/>
      <c r="G235" s="1741"/>
      <c r="H235" s="1742"/>
      <c r="I235" s="1747" cm="1">
        <f t="array" ref="I235">IFERROR(INDEX(tbl_total,MATCH(1,(tbl_stats=$F235)*(tbl_arts=$G235),0),3),"FEIL")</f>
        <v>0</v>
      </c>
      <c r="J235" s="1066">
        <f t="shared" ref="J235:J298" si="7">IF(I235=H235,0,IF(AND(H235=0,I235="FEIL"),"se bort i fra","feil"))</f>
        <v>0</v>
      </c>
      <c r="K235"/>
      <c r="L235" s="20"/>
      <c r="M235" s="20"/>
      <c r="S235" s="3"/>
      <c r="T235" s="3"/>
      <c r="U235" s="3"/>
    </row>
    <row r="236" spans="1:21" x14ac:dyDescent="0.25">
      <c r="A236" s="1116"/>
      <c r="B236" s="1741"/>
      <c r="C236" s="1742"/>
      <c r="D236" s="1743" cm="1">
        <f t="array" ref="D236">IFERROR(INDEX(tbl_rapptot,MATCH(1,(tbl_rappstat=$A236)*(tbl_rappart=$B236),0),3),"FEIL")</f>
        <v>0</v>
      </c>
      <c r="E236" s="1063">
        <f t="shared" si="6"/>
        <v>0</v>
      </c>
      <c r="F236" s="1748"/>
      <c r="G236" s="1741"/>
      <c r="H236" s="1742"/>
      <c r="I236" s="1747" cm="1">
        <f t="array" ref="I236">IFERROR(INDEX(tbl_total,MATCH(1,(tbl_stats=$F236)*(tbl_arts=$G236),0),3),"FEIL")</f>
        <v>0</v>
      </c>
      <c r="J236" s="1066">
        <f t="shared" si="7"/>
        <v>0</v>
      </c>
      <c r="K236"/>
      <c r="L236" s="20"/>
      <c r="M236" s="20"/>
      <c r="S236" s="3"/>
      <c r="T236" s="3"/>
      <c r="U236" s="3"/>
    </row>
    <row r="237" spans="1:21" x14ac:dyDescent="0.25">
      <c r="A237" s="1116"/>
      <c r="B237" s="1741"/>
      <c r="C237" s="1742"/>
      <c r="D237" s="1743" cm="1">
        <f t="array" ref="D237">IFERROR(INDEX(tbl_rapptot,MATCH(1,(tbl_rappstat=$A237)*(tbl_rappart=$B237),0),3),"FEIL")</f>
        <v>0</v>
      </c>
      <c r="E237" s="1063">
        <f t="shared" si="6"/>
        <v>0</v>
      </c>
      <c r="F237" s="1748"/>
      <c r="G237" s="1741"/>
      <c r="H237" s="1742"/>
      <c r="I237" s="1747" cm="1">
        <f t="array" ref="I237">IFERROR(INDEX(tbl_total,MATCH(1,(tbl_stats=$F237)*(tbl_arts=$G237),0),3),"FEIL")</f>
        <v>0</v>
      </c>
      <c r="J237" s="1066">
        <f t="shared" si="7"/>
        <v>0</v>
      </c>
      <c r="K237"/>
      <c r="L237" s="20"/>
      <c r="M237" s="20"/>
      <c r="S237" s="3"/>
      <c r="T237" s="3"/>
      <c r="U237" s="3"/>
    </row>
    <row r="238" spans="1:21" x14ac:dyDescent="0.25">
      <c r="A238" s="1116"/>
      <c r="B238" s="1741"/>
      <c r="C238" s="1742"/>
      <c r="D238" s="1743" cm="1">
        <f t="array" ref="D238">IFERROR(INDEX(tbl_rapptot,MATCH(1,(tbl_rappstat=$A238)*(tbl_rappart=$B238),0),3),"FEIL")</f>
        <v>0</v>
      </c>
      <c r="E238" s="1063">
        <f t="shared" si="6"/>
        <v>0</v>
      </c>
      <c r="F238" s="1748"/>
      <c r="G238" s="1741"/>
      <c r="H238" s="1742"/>
      <c r="I238" s="1747" cm="1">
        <f t="array" ref="I238">IFERROR(INDEX(tbl_total,MATCH(1,(tbl_stats=$F238)*(tbl_arts=$G238),0),3),"FEIL")</f>
        <v>0</v>
      </c>
      <c r="J238" s="1066">
        <f t="shared" si="7"/>
        <v>0</v>
      </c>
      <c r="K238"/>
      <c r="L238" s="20"/>
      <c r="M238" s="20"/>
      <c r="S238" s="3"/>
      <c r="T238" s="3"/>
      <c r="U238" s="3"/>
    </row>
    <row r="239" spans="1:21" x14ac:dyDescent="0.25">
      <c r="A239" s="1116"/>
      <c r="B239" s="1741"/>
      <c r="C239" s="1742"/>
      <c r="D239" s="1743" cm="1">
        <f t="array" ref="D239">IFERROR(INDEX(tbl_rapptot,MATCH(1,(tbl_rappstat=$A239)*(tbl_rappart=$B239),0),3),"FEIL")</f>
        <v>0</v>
      </c>
      <c r="E239" s="1063">
        <f t="shared" si="6"/>
        <v>0</v>
      </c>
      <c r="F239" s="1748"/>
      <c r="G239" s="1741"/>
      <c r="H239" s="1742"/>
      <c r="I239" s="1747" cm="1">
        <f t="array" ref="I239">IFERROR(INDEX(tbl_total,MATCH(1,(tbl_stats=$F239)*(tbl_arts=$G239),0),3),"FEIL")</f>
        <v>0</v>
      </c>
      <c r="J239" s="1066">
        <f t="shared" si="7"/>
        <v>0</v>
      </c>
      <c r="K239"/>
      <c r="L239" s="20"/>
      <c r="M239" s="20"/>
      <c r="S239" s="3"/>
      <c r="T239" s="3"/>
      <c r="U239" s="3"/>
    </row>
    <row r="240" spans="1:21" x14ac:dyDescent="0.25">
      <c r="A240" s="1116"/>
      <c r="B240" s="1741"/>
      <c r="C240" s="1742"/>
      <c r="D240" s="1743" cm="1">
        <f t="array" ref="D240">IFERROR(INDEX(tbl_rapptot,MATCH(1,(tbl_rappstat=$A240)*(tbl_rappart=$B240),0),3),"FEIL")</f>
        <v>0</v>
      </c>
      <c r="E240" s="1063">
        <f t="shared" si="6"/>
        <v>0</v>
      </c>
      <c r="F240" s="1748"/>
      <c r="G240" s="1741"/>
      <c r="H240" s="1742"/>
      <c r="I240" s="1747" cm="1">
        <f t="array" ref="I240">IFERROR(INDEX(tbl_total,MATCH(1,(tbl_stats=$F240)*(tbl_arts=$G240),0),3),"FEIL")</f>
        <v>0</v>
      </c>
      <c r="J240" s="1066">
        <f t="shared" si="7"/>
        <v>0</v>
      </c>
      <c r="K240"/>
      <c r="L240" s="20"/>
      <c r="M240" s="20"/>
      <c r="S240" s="3"/>
      <c r="T240" s="3"/>
      <c r="U240" s="3"/>
    </row>
    <row r="241" spans="1:21" x14ac:dyDescent="0.25">
      <c r="A241" s="1116"/>
      <c r="B241" s="1741"/>
      <c r="C241" s="1742"/>
      <c r="D241" s="1743" cm="1">
        <f t="array" ref="D241">IFERROR(INDEX(tbl_rapptot,MATCH(1,(tbl_rappstat=$A241)*(tbl_rappart=$B241),0),3),"FEIL")</f>
        <v>0</v>
      </c>
      <c r="E241" s="1063">
        <f t="shared" si="6"/>
        <v>0</v>
      </c>
      <c r="F241" s="1748"/>
      <c r="G241" s="1741"/>
      <c r="H241" s="1742"/>
      <c r="I241" s="1747" cm="1">
        <f t="array" ref="I241">IFERROR(INDEX(tbl_total,MATCH(1,(tbl_stats=$F241)*(tbl_arts=$G241),0),3),"FEIL")</f>
        <v>0</v>
      </c>
      <c r="J241" s="1066">
        <f t="shared" si="7"/>
        <v>0</v>
      </c>
      <c r="K241"/>
      <c r="L241" s="20"/>
      <c r="M241" s="20"/>
      <c r="S241" s="3"/>
      <c r="T241" s="3"/>
      <c r="U241" s="3"/>
    </row>
    <row r="242" spans="1:21" x14ac:dyDescent="0.25">
      <c r="A242" s="1116"/>
      <c r="B242" s="1741"/>
      <c r="C242" s="1742"/>
      <c r="D242" s="1743" cm="1">
        <f t="array" ref="D242">IFERROR(INDEX(tbl_rapptot,MATCH(1,(tbl_rappstat=$A242)*(tbl_rappart=$B242),0),3),"FEIL")</f>
        <v>0</v>
      </c>
      <c r="E242" s="1063">
        <f t="shared" si="6"/>
        <v>0</v>
      </c>
      <c r="F242" s="1748"/>
      <c r="G242" s="1741"/>
      <c r="H242" s="1742"/>
      <c r="I242" s="1747" cm="1">
        <f t="array" ref="I242">IFERROR(INDEX(tbl_total,MATCH(1,(tbl_stats=$F242)*(tbl_arts=$G242),0),3),"FEIL")</f>
        <v>0</v>
      </c>
      <c r="J242" s="1066">
        <f t="shared" si="7"/>
        <v>0</v>
      </c>
      <c r="K242"/>
      <c r="L242" s="20"/>
      <c r="M242" s="20"/>
      <c r="S242" s="3"/>
      <c r="T242" s="3"/>
      <c r="U242" s="3"/>
    </row>
    <row r="243" spans="1:21" x14ac:dyDescent="0.25">
      <c r="A243" s="1116"/>
      <c r="B243" s="1741"/>
      <c r="C243" s="1742"/>
      <c r="D243" s="1743" cm="1">
        <f t="array" ref="D243">IFERROR(INDEX(tbl_rapptot,MATCH(1,(tbl_rappstat=$A243)*(tbl_rappart=$B243),0),3),"FEIL")</f>
        <v>0</v>
      </c>
      <c r="E243" s="1063">
        <f t="shared" si="6"/>
        <v>0</v>
      </c>
      <c r="F243" s="1748"/>
      <c r="G243" s="1741"/>
      <c r="H243" s="1742"/>
      <c r="I243" s="1747" cm="1">
        <f t="array" ref="I243">IFERROR(INDEX(tbl_total,MATCH(1,(tbl_stats=$F243)*(tbl_arts=$G243),0),3),"FEIL")</f>
        <v>0</v>
      </c>
      <c r="J243" s="1066">
        <f t="shared" si="7"/>
        <v>0</v>
      </c>
      <c r="K243"/>
      <c r="L243" s="20"/>
      <c r="M243" s="20"/>
      <c r="S243" s="3"/>
      <c r="T243" s="3"/>
      <c r="U243" s="3"/>
    </row>
    <row r="244" spans="1:21" x14ac:dyDescent="0.25">
      <c r="A244" s="1116"/>
      <c r="B244" s="1741"/>
      <c r="C244" s="1742"/>
      <c r="D244" s="1743" cm="1">
        <f t="array" ref="D244">IFERROR(INDEX(tbl_rapptot,MATCH(1,(tbl_rappstat=$A244)*(tbl_rappart=$B244),0),3),"FEIL")</f>
        <v>0</v>
      </c>
      <c r="E244" s="1063">
        <f t="shared" si="6"/>
        <v>0</v>
      </c>
      <c r="F244" s="1748"/>
      <c r="G244" s="1741"/>
      <c r="H244" s="1742"/>
      <c r="I244" s="1747" cm="1">
        <f t="array" ref="I244">IFERROR(INDEX(tbl_total,MATCH(1,(tbl_stats=$F244)*(tbl_arts=$G244),0),3),"FEIL")</f>
        <v>0</v>
      </c>
      <c r="J244" s="1066">
        <f t="shared" si="7"/>
        <v>0</v>
      </c>
      <c r="K244"/>
      <c r="L244" s="20"/>
      <c r="M244" s="20"/>
      <c r="S244" s="3"/>
      <c r="T244" s="3"/>
      <c r="U244" s="3"/>
    </row>
    <row r="245" spans="1:21" x14ac:dyDescent="0.25">
      <c r="A245" s="1116"/>
      <c r="B245" s="1741"/>
      <c r="C245" s="1742"/>
      <c r="D245" s="1743" cm="1">
        <f t="array" ref="D245">IFERROR(INDEX(tbl_rapptot,MATCH(1,(tbl_rappstat=$A245)*(tbl_rappart=$B245),0),3),"FEIL")</f>
        <v>0</v>
      </c>
      <c r="E245" s="1063">
        <f t="shared" si="6"/>
        <v>0</v>
      </c>
      <c r="F245" s="1748"/>
      <c r="G245" s="1741"/>
      <c r="H245" s="1742"/>
      <c r="I245" s="1747" cm="1">
        <f t="array" ref="I245">IFERROR(INDEX(tbl_total,MATCH(1,(tbl_stats=$F245)*(tbl_arts=$G245),0),3),"FEIL")</f>
        <v>0</v>
      </c>
      <c r="J245" s="1066">
        <f t="shared" si="7"/>
        <v>0</v>
      </c>
      <c r="K245"/>
      <c r="L245" s="20"/>
      <c r="M245" s="20"/>
      <c r="S245" s="3"/>
      <c r="T245" s="3"/>
      <c r="U245" s="3"/>
    </row>
    <row r="246" spans="1:21" x14ac:dyDescent="0.25">
      <c r="A246" s="1116"/>
      <c r="B246" s="1741"/>
      <c r="C246" s="1742"/>
      <c r="D246" s="1743" cm="1">
        <f t="array" ref="D246">IFERROR(INDEX(tbl_rapptot,MATCH(1,(tbl_rappstat=$A246)*(tbl_rappart=$B246),0),3),"FEIL")</f>
        <v>0</v>
      </c>
      <c r="E246" s="1063">
        <f t="shared" si="6"/>
        <v>0</v>
      </c>
      <c r="F246" s="1748"/>
      <c r="G246" s="1741"/>
      <c r="H246" s="1742"/>
      <c r="I246" s="1747" cm="1">
        <f t="array" ref="I246">IFERROR(INDEX(tbl_total,MATCH(1,(tbl_stats=$F246)*(tbl_arts=$G246),0),3),"FEIL")</f>
        <v>0</v>
      </c>
      <c r="J246" s="1066">
        <f t="shared" si="7"/>
        <v>0</v>
      </c>
      <c r="K246"/>
      <c r="L246" s="20"/>
      <c r="M246" s="20"/>
      <c r="S246" s="3"/>
      <c r="T246" s="3"/>
      <c r="U246" s="3"/>
    </row>
    <row r="247" spans="1:21" x14ac:dyDescent="0.25">
      <c r="A247" s="1116"/>
      <c r="B247" s="1741"/>
      <c r="C247" s="1742"/>
      <c r="D247" s="1743" cm="1">
        <f t="array" ref="D247">IFERROR(INDEX(tbl_rapptot,MATCH(1,(tbl_rappstat=$A247)*(tbl_rappart=$B247),0),3),"FEIL")</f>
        <v>0</v>
      </c>
      <c r="E247" s="1063">
        <f t="shared" si="6"/>
        <v>0</v>
      </c>
      <c r="F247" s="1748"/>
      <c r="G247" s="1741"/>
      <c r="H247" s="1742"/>
      <c r="I247" s="1747" cm="1">
        <f t="array" ref="I247">IFERROR(INDEX(tbl_total,MATCH(1,(tbl_stats=$F247)*(tbl_arts=$G247),0),3),"FEIL")</f>
        <v>0</v>
      </c>
      <c r="J247" s="1066">
        <f t="shared" si="7"/>
        <v>0</v>
      </c>
      <c r="K247"/>
      <c r="L247" s="20"/>
      <c r="M247" s="20"/>
      <c r="S247" s="3"/>
      <c r="T247" s="3"/>
      <c r="U247" s="3"/>
    </row>
    <row r="248" spans="1:21" x14ac:dyDescent="0.25">
      <c r="A248" s="1116"/>
      <c r="B248" s="1741"/>
      <c r="C248" s="1742"/>
      <c r="D248" s="1743" cm="1">
        <f t="array" ref="D248">IFERROR(INDEX(tbl_rapptot,MATCH(1,(tbl_rappstat=$A248)*(tbl_rappart=$B248),0),3),"FEIL")</f>
        <v>0</v>
      </c>
      <c r="E248" s="1063">
        <f t="shared" si="6"/>
        <v>0</v>
      </c>
      <c r="F248" s="1748"/>
      <c r="G248" s="1741"/>
      <c r="H248" s="1742"/>
      <c r="I248" s="1747" cm="1">
        <f t="array" ref="I248">IFERROR(INDEX(tbl_total,MATCH(1,(tbl_stats=$F248)*(tbl_arts=$G248),0),3),"FEIL")</f>
        <v>0</v>
      </c>
      <c r="J248" s="1066">
        <f t="shared" si="7"/>
        <v>0</v>
      </c>
      <c r="K248"/>
      <c r="L248" s="20"/>
      <c r="M248" s="20"/>
      <c r="S248" s="3"/>
      <c r="T248" s="3"/>
      <c r="U248" s="3"/>
    </row>
    <row r="249" spans="1:21" x14ac:dyDescent="0.25">
      <c r="A249" s="1116"/>
      <c r="B249" s="1741"/>
      <c r="C249" s="1742"/>
      <c r="D249" s="1743" cm="1">
        <f t="array" ref="D249">IFERROR(INDEX(tbl_rapptot,MATCH(1,(tbl_rappstat=$A249)*(tbl_rappart=$B249),0),3),"FEIL")</f>
        <v>0</v>
      </c>
      <c r="E249" s="1063">
        <f t="shared" si="6"/>
        <v>0</v>
      </c>
      <c r="F249" s="1748"/>
      <c r="G249" s="1741"/>
      <c r="H249" s="1742"/>
      <c r="I249" s="1747" cm="1">
        <f t="array" ref="I249">IFERROR(INDEX(tbl_total,MATCH(1,(tbl_stats=$F249)*(tbl_arts=$G249),0),3),"FEIL")</f>
        <v>0</v>
      </c>
      <c r="J249" s="1066">
        <f t="shared" si="7"/>
        <v>0</v>
      </c>
      <c r="K249"/>
      <c r="L249" s="20"/>
      <c r="M249" s="20"/>
      <c r="S249" s="3"/>
      <c r="T249" s="3"/>
      <c r="U249" s="3"/>
    </row>
    <row r="250" spans="1:21" x14ac:dyDescent="0.25">
      <c r="A250" s="1116"/>
      <c r="B250" s="1741"/>
      <c r="C250" s="1742"/>
      <c r="D250" s="1743" cm="1">
        <f t="array" ref="D250">IFERROR(INDEX(tbl_rapptot,MATCH(1,(tbl_rappstat=$A250)*(tbl_rappart=$B250),0),3),"FEIL")</f>
        <v>0</v>
      </c>
      <c r="E250" s="1063">
        <f t="shared" si="6"/>
        <v>0</v>
      </c>
      <c r="F250" s="1748"/>
      <c r="G250" s="1741"/>
      <c r="H250" s="1742"/>
      <c r="I250" s="1747" cm="1">
        <f t="array" ref="I250">IFERROR(INDEX(tbl_total,MATCH(1,(tbl_stats=$F250)*(tbl_arts=$G250),0),3),"FEIL")</f>
        <v>0</v>
      </c>
      <c r="J250" s="1066">
        <f t="shared" si="7"/>
        <v>0</v>
      </c>
      <c r="K250"/>
      <c r="L250" s="20"/>
      <c r="M250" s="20"/>
      <c r="S250" s="3"/>
      <c r="T250" s="3"/>
      <c r="U250" s="3"/>
    </row>
    <row r="251" spans="1:21" x14ac:dyDescent="0.25">
      <c r="A251" s="1116"/>
      <c r="B251" s="1741"/>
      <c r="C251" s="1742"/>
      <c r="D251" s="1743" cm="1">
        <f t="array" ref="D251">IFERROR(INDEX(tbl_rapptot,MATCH(1,(tbl_rappstat=$A251)*(tbl_rappart=$B251),0),3),"FEIL")</f>
        <v>0</v>
      </c>
      <c r="E251" s="1063">
        <f t="shared" si="6"/>
        <v>0</v>
      </c>
      <c r="F251" s="1748"/>
      <c r="G251" s="1741"/>
      <c r="H251" s="1742"/>
      <c r="I251" s="1747" cm="1">
        <f t="array" ref="I251">IFERROR(INDEX(tbl_total,MATCH(1,(tbl_stats=$F251)*(tbl_arts=$G251),0),3),"FEIL")</f>
        <v>0</v>
      </c>
      <c r="J251" s="1066">
        <f t="shared" si="7"/>
        <v>0</v>
      </c>
      <c r="K251"/>
      <c r="L251" s="20"/>
      <c r="M251" s="20"/>
      <c r="S251" s="3"/>
      <c r="T251" s="3"/>
      <c r="U251" s="3"/>
    </row>
    <row r="252" spans="1:21" x14ac:dyDescent="0.25">
      <c r="A252" s="1116"/>
      <c r="B252" s="1741"/>
      <c r="C252" s="1742"/>
      <c r="D252" s="1743" cm="1">
        <f t="array" ref="D252">IFERROR(INDEX(tbl_rapptot,MATCH(1,(tbl_rappstat=$A252)*(tbl_rappart=$B252),0),3),"FEIL")</f>
        <v>0</v>
      </c>
      <c r="E252" s="1063">
        <f t="shared" si="6"/>
        <v>0</v>
      </c>
      <c r="F252" s="1748"/>
      <c r="G252" s="1741"/>
      <c r="H252" s="1742"/>
      <c r="I252" s="1747" cm="1">
        <f t="array" ref="I252">IFERROR(INDEX(tbl_total,MATCH(1,(tbl_stats=$F252)*(tbl_arts=$G252),0),3),"FEIL")</f>
        <v>0</v>
      </c>
      <c r="J252" s="1066">
        <f t="shared" si="7"/>
        <v>0</v>
      </c>
      <c r="K252"/>
      <c r="L252" s="20"/>
      <c r="M252" s="20"/>
      <c r="S252" s="3"/>
      <c r="T252" s="3"/>
      <c r="U252" s="3"/>
    </row>
    <row r="253" spans="1:21" x14ac:dyDescent="0.25">
      <c r="A253" s="1116"/>
      <c r="B253" s="1741"/>
      <c r="C253" s="1742"/>
      <c r="D253" s="1743" cm="1">
        <f t="array" ref="D253">IFERROR(INDEX(tbl_rapptot,MATCH(1,(tbl_rappstat=$A253)*(tbl_rappart=$B253),0),3),"FEIL")</f>
        <v>0</v>
      </c>
      <c r="E253" s="1063">
        <f t="shared" si="6"/>
        <v>0</v>
      </c>
      <c r="F253" s="1748"/>
      <c r="G253" s="1741"/>
      <c r="H253" s="1742"/>
      <c r="I253" s="1747" cm="1">
        <f t="array" ref="I253">IFERROR(INDEX(tbl_total,MATCH(1,(tbl_stats=$F253)*(tbl_arts=$G253),0),3),"FEIL")</f>
        <v>0</v>
      </c>
      <c r="J253" s="1066">
        <f t="shared" si="7"/>
        <v>0</v>
      </c>
      <c r="K253"/>
      <c r="L253" s="20"/>
      <c r="M253" s="20"/>
      <c r="S253" s="3"/>
      <c r="T253" s="3"/>
      <c r="U253" s="3"/>
    </row>
    <row r="254" spans="1:21" x14ac:dyDescent="0.25">
      <c r="A254" s="1116"/>
      <c r="B254" s="1741"/>
      <c r="C254" s="1742"/>
      <c r="D254" s="1743" cm="1">
        <f t="array" ref="D254">IFERROR(INDEX(tbl_rapptot,MATCH(1,(tbl_rappstat=$A254)*(tbl_rappart=$B254),0),3),"FEIL")</f>
        <v>0</v>
      </c>
      <c r="E254" s="1063">
        <f t="shared" si="6"/>
        <v>0</v>
      </c>
      <c r="F254" s="1748"/>
      <c r="G254" s="1741"/>
      <c r="H254" s="1742"/>
      <c r="I254" s="1747" cm="1">
        <f t="array" ref="I254">IFERROR(INDEX(tbl_total,MATCH(1,(tbl_stats=$F254)*(tbl_arts=$G254),0),3),"FEIL")</f>
        <v>0</v>
      </c>
      <c r="J254" s="1066">
        <f t="shared" si="7"/>
        <v>0</v>
      </c>
      <c r="K254"/>
      <c r="L254" s="20"/>
      <c r="M254" s="20"/>
      <c r="S254" s="3"/>
      <c r="T254" s="3"/>
      <c r="U254" s="3"/>
    </row>
    <row r="255" spans="1:21" x14ac:dyDescent="0.25">
      <c r="A255" s="1116"/>
      <c r="B255" s="1741"/>
      <c r="C255" s="1742"/>
      <c r="D255" s="1743" cm="1">
        <f t="array" ref="D255">IFERROR(INDEX(tbl_rapptot,MATCH(1,(tbl_rappstat=$A255)*(tbl_rappart=$B255),0),3),"FEIL")</f>
        <v>0</v>
      </c>
      <c r="E255" s="1063">
        <f t="shared" si="6"/>
        <v>0</v>
      </c>
      <c r="F255" s="1748"/>
      <c r="G255" s="1741"/>
      <c r="H255" s="1742"/>
      <c r="I255" s="1747" cm="1">
        <f t="array" ref="I255">IFERROR(INDEX(tbl_total,MATCH(1,(tbl_stats=$F255)*(tbl_arts=$G255),0),3),"FEIL")</f>
        <v>0</v>
      </c>
      <c r="J255" s="1066">
        <f t="shared" si="7"/>
        <v>0</v>
      </c>
      <c r="K255"/>
      <c r="L255" s="20"/>
      <c r="M255" s="20"/>
      <c r="S255" s="3"/>
      <c r="T255" s="3"/>
      <c r="U255" s="3"/>
    </row>
    <row r="256" spans="1:21" x14ac:dyDescent="0.25">
      <c r="A256" s="1116"/>
      <c r="B256" s="1741"/>
      <c r="C256" s="1742"/>
      <c r="D256" s="1743" cm="1">
        <f t="array" ref="D256">IFERROR(INDEX(tbl_rapptot,MATCH(1,(tbl_rappstat=$A256)*(tbl_rappart=$B256),0),3),"FEIL")</f>
        <v>0</v>
      </c>
      <c r="E256" s="1063">
        <f t="shared" si="6"/>
        <v>0</v>
      </c>
      <c r="F256" s="1748"/>
      <c r="G256" s="1741"/>
      <c r="H256" s="1742"/>
      <c r="I256" s="1747" cm="1">
        <f t="array" ref="I256">IFERROR(INDEX(tbl_total,MATCH(1,(tbl_stats=$F256)*(tbl_arts=$G256),0),3),"FEIL")</f>
        <v>0</v>
      </c>
      <c r="J256" s="1066">
        <f t="shared" si="7"/>
        <v>0</v>
      </c>
      <c r="K256"/>
      <c r="L256" s="20"/>
      <c r="M256" s="20"/>
      <c r="S256" s="3"/>
      <c r="T256" s="3"/>
      <c r="U256" s="3"/>
    </row>
    <row r="257" spans="1:21" x14ac:dyDescent="0.25">
      <c r="A257" s="1116"/>
      <c r="B257" s="1741"/>
      <c r="C257" s="1742"/>
      <c r="D257" s="1743" cm="1">
        <f t="array" ref="D257">IFERROR(INDEX(tbl_rapptot,MATCH(1,(tbl_rappstat=$A257)*(tbl_rappart=$B257),0),3),"FEIL")</f>
        <v>0</v>
      </c>
      <c r="E257" s="1063">
        <f t="shared" si="6"/>
        <v>0</v>
      </c>
      <c r="F257" s="1748"/>
      <c r="G257" s="1741"/>
      <c r="H257" s="1742"/>
      <c r="I257" s="1747" cm="1">
        <f t="array" ref="I257">IFERROR(INDEX(tbl_total,MATCH(1,(tbl_stats=$F257)*(tbl_arts=$G257),0),3),"FEIL")</f>
        <v>0</v>
      </c>
      <c r="J257" s="1066">
        <f t="shared" si="7"/>
        <v>0</v>
      </c>
      <c r="K257"/>
      <c r="L257" s="20"/>
      <c r="M257" s="20"/>
      <c r="S257" s="3"/>
      <c r="T257" s="3"/>
      <c r="U257" s="3"/>
    </row>
    <row r="258" spans="1:21" x14ac:dyDescent="0.25">
      <c r="A258" s="1116"/>
      <c r="B258" s="1741"/>
      <c r="C258" s="1742"/>
      <c r="D258" s="1743" cm="1">
        <f t="array" ref="D258">IFERROR(INDEX(tbl_rapptot,MATCH(1,(tbl_rappstat=$A258)*(tbl_rappart=$B258),0),3),"FEIL")</f>
        <v>0</v>
      </c>
      <c r="E258" s="1063">
        <f t="shared" si="6"/>
        <v>0</v>
      </c>
      <c r="F258" s="1748"/>
      <c r="G258" s="1741"/>
      <c r="H258" s="1742"/>
      <c r="I258" s="1747" cm="1">
        <f t="array" ref="I258">IFERROR(INDEX(tbl_total,MATCH(1,(tbl_stats=$F258)*(tbl_arts=$G258),0),3),"FEIL")</f>
        <v>0</v>
      </c>
      <c r="J258" s="1066">
        <f t="shared" si="7"/>
        <v>0</v>
      </c>
      <c r="K258"/>
      <c r="L258" s="20"/>
      <c r="M258" s="20"/>
      <c r="S258" s="3"/>
      <c r="T258" s="3"/>
      <c r="U258" s="3"/>
    </row>
    <row r="259" spans="1:21" x14ac:dyDescent="0.25">
      <c r="A259" s="1116"/>
      <c r="B259" s="1741"/>
      <c r="C259" s="1742"/>
      <c r="D259" s="1743" cm="1">
        <f t="array" ref="D259">IFERROR(INDEX(tbl_rapptot,MATCH(1,(tbl_rappstat=$A259)*(tbl_rappart=$B259),0),3),"FEIL")</f>
        <v>0</v>
      </c>
      <c r="E259" s="1063">
        <f t="shared" si="6"/>
        <v>0</v>
      </c>
      <c r="F259" s="1748"/>
      <c r="G259" s="1741"/>
      <c r="H259" s="1742"/>
      <c r="I259" s="1747" cm="1">
        <f t="array" ref="I259">IFERROR(INDEX(tbl_total,MATCH(1,(tbl_stats=$F259)*(tbl_arts=$G259),0),3),"FEIL")</f>
        <v>0</v>
      </c>
      <c r="J259" s="1066">
        <f t="shared" si="7"/>
        <v>0</v>
      </c>
      <c r="K259"/>
      <c r="L259" s="20"/>
      <c r="M259" s="20"/>
      <c r="S259" s="3"/>
      <c r="T259" s="3"/>
      <c r="U259" s="3"/>
    </row>
    <row r="260" spans="1:21" x14ac:dyDescent="0.25">
      <c r="A260" s="1116"/>
      <c r="B260" s="1741"/>
      <c r="C260" s="1742"/>
      <c r="D260" s="1743" cm="1">
        <f t="array" ref="D260">IFERROR(INDEX(tbl_rapptot,MATCH(1,(tbl_rappstat=$A260)*(tbl_rappart=$B260),0),3),"FEIL")</f>
        <v>0</v>
      </c>
      <c r="E260" s="1063">
        <f t="shared" si="6"/>
        <v>0</v>
      </c>
      <c r="F260" s="1748"/>
      <c r="G260" s="1741"/>
      <c r="H260" s="1742"/>
      <c r="I260" s="1747" cm="1">
        <f t="array" ref="I260">IFERROR(INDEX(tbl_total,MATCH(1,(tbl_stats=$F260)*(tbl_arts=$G260),0),3),"FEIL")</f>
        <v>0</v>
      </c>
      <c r="J260" s="1066">
        <f t="shared" si="7"/>
        <v>0</v>
      </c>
      <c r="K260"/>
      <c r="L260" s="20"/>
      <c r="M260" s="20"/>
      <c r="S260" s="3"/>
      <c r="T260" s="3"/>
      <c r="U260" s="3"/>
    </row>
    <row r="261" spans="1:21" x14ac:dyDescent="0.25">
      <c r="A261" s="1116"/>
      <c r="B261" s="1741"/>
      <c r="C261" s="1742"/>
      <c r="D261" s="1743" cm="1">
        <f t="array" ref="D261">IFERROR(INDEX(tbl_rapptot,MATCH(1,(tbl_rappstat=$A261)*(tbl_rappart=$B261),0),3),"FEIL")</f>
        <v>0</v>
      </c>
      <c r="E261" s="1063">
        <f t="shared" si="6"/>
        <v>0</v>
      </c>
      <c r="F261" s="1748"/>
      <c r="G261" s="1741"/>
      <c r="H261" s="1742"/>
      <c r="I261" s="1747" cm="1">
        <f t="array" ref="I261">IFERROR(INDEX(tbl_total,MATCH(1,(tbl_stats=$F261)*(tbl_arts=$G261),0),3),"FEIL")</f>
        <v>0</v>
      </c>
      <c r="J261" s="1066">
        <f t="shared" si="7"/>
        <v>0</v>
      </c>
      <c r="K261"/>
      <c r="L261" s="20"/>
      <c r="M261" s="20"/>
      <c r="S261" s="3"/>
      <c r="T261" s="3"/>
      <c r="U261" s="3"/>
    </row>
    <row r="262" spans="1:21" x14ac:dyDescent="0.25">
      <c r="A262" s="1116"/>
      <c r="B262" s="1741"/>
      <c r="C262" s="1742"/>
      <c r="D262" s="1743" cm="1">
        <f t="array" ref="D262">IFERROR(INDEX(tbl_rapptot,MATCH(1,(tbl_rappstat=$A262)*(tbl_rappart=$B262),0),3),"FEIL")</f>
        <v>0</v>
      </c>
      <c r="E262" s="1063">
        <f t="shared" si="6"/>
        <v>0</v>
      </c>
      <c r="F262" s="1748"/>
      <c r="G262" s="1741"/>
      <c r="H262" s="1742"/>
      <c r="I262" s="1747" cm="1">
        <f t="array" ref="I262">IFERROR(INDEX(tbl_total,MATCH(1,(tbl_stats=$F262)*(tbl_arts=$G262),0),3),"FEIL")</f>
        <v>0</v>
      </c>
      <c r="J262" s="1066">
        <f t="shared" si="7"/>
        <v>0</v>
      </c>
      <c r="K262"/>
      <c r="L262" s="20"/>
      <c r="M262" s="20"/>
      <c r="S262" s="3"/>
      <c r="T262" s="3"/>
      <c r="U262" s="3"/>
    </row>
    <row r="263" spans="1:21" x14ac:dyDescent="0.25">
      <c r="A263" s="1116"/>
      <c r="B263" s="1741"/>
      <c r="C263" s="1742"/>
      <c r="D263" s="1743" cm="1">
        <f t="array" ref="D263">IFERROR(INDEX(tbl_rapptot,MATCH(1,(tbl_rappstat=$A263)*(tbl_rappart=$B263),0),3),"FEIL")</f>
        <v>0</v>
      </c>
      <c r="E263" s="1063">
        <f t="shared" si="6"/>
        <v>0</v>
      </c>
      <c r="F263" s="1748"/>
      <c r="G263" s="1741"/>
      <c r="H263" s="1742"/>
      <c r="I263" s="1747" cm="1">
        <f t="array" ref="I263">IFERROR(INDEX(tbl_total,MATCH(1,(tbl_stats=$F263)*(tbl_arts=$G263),0),3),"FEIL")</f>
        <v>0</v>
      </c>
      <c r="J263" s="1066">
        <f t="shared" si="7"/>
        <v>0</v>
      </c>
      <c r="K263"/>
      <c r="L263" s="20"/>
      <c r="M263" s="20"/>
      <c r="S263" s="3"/>
      <c r="T263" s="3"/>
      <c r="U263" s="3"/>
    </row>
    <row r="264" spans="1:21" x14ac:dyDescent="0.25">
      <c r="A264" s="1116"/>
      <c r="B264" s="1741"/>
      <c r="C264" s="1742"/>
      <c r="D264" s="1743" cm="1">
        <f t="array" ref="D264">IFERROR(INDEX(tbl_rapptot,MATCH(1,(tbl_rappstat=$A264)*(tbl_rappart=$B264),0),3),"FEIL")</f>
        <v>0</v>
      </c>
      <c r="E264" s="1063">
        <f t="shared" si="6"/>
        <v>0</v>
      </c>
      <c r="F264" s="1748"/>
      <c r="G264" s="1741"/>
      <c r="H264" s="1742"/>
      <c r="I264" s="1747" cm="1">
        <f t="array" ref="I264">IFERROR(INDEX(tbl_total,MATCH(1,(tbl_stats=$F264)*(tbl_arts=$G264),0),3),"FEIL")</f>
        <v>0</v>
      </c>
      <c r="J264" s="1066">
        <f t="shared" si="7"/>
        <v>0</v>
      </c>
      <c r="K264"/>
      <c r="L264" s="20"/>
      <c r="M264" s="20"/>
      <c r="S264" s="3"/>
      <c r="T264" s="3"/>
      <c r="U264" s="3"/>
    </row>
    <row r="265" spans="1:21" x14ac:dyDescent="0.25">
      <c r="A265" s="1116"/>
      <c r="B265" s="1741"/>
      <c r="C265" s="1742"/>
      <c r="D265" s="1743" cm="1">
        <f t="array" ref="D265">IFERROR(INDEX(tbl_rapptot,MATCH(1,(tbl_rappstat=$A265)*(tbl_rappart=$B265),0),3),"FEIL")</f>
        <v>0</v>
      </c>
      <c r="E265" s="1063">
        <f t="shared" si="6"/>
        <v>0</v>
      </c>
      <c r="F265" s="1748"/>
      <c r="G265" s="1741"/>
      <c r="H265" s="1742"/>
      <c r="I265" s="1747" cm="1">
        <f t="array" ref="I265">IFERROR(INDEX(tbl_total,MATCH(1,(tbl_stats=$F265)*(tbl_arts=$G265),0),3),"FEIL")</f>
        <v>0</v>
      </c>
      <c r="J265" s="1066">
        <f t="shared" si="7"/>
        <v>0</v>
      </c>
      <c r="K265"/>
      <c r="L265" s="20"/>
      <c r="M265" s="20"/>
      <c r="S265" s="3"/>
      <c r="T265" s="3"/>
      <c r="U265" s="3"/>
    </row>
    <row r="266" spans="1:21" x14ac:dyDescent="0.25">
      <c r="A266" s="1116"/>
      <c r="B266" s="1741"/>
      <c r="C266" s="1742"/>
      <c r="D266" s="1743" cm="1">
        <f t="array" ref="D266">IFERROR(INDEX(tbl_rapptot,MATCH(1,(tbl_rappstat=$A266)*(tbl_rappart=$B266),0),3),"FEIL")</f>
        <v>0</v>
      </c>
      <c r="E266" s="1063">
        <f t="shared" si="6"/>
        <v>0</v>
      </c>
      <c r="F266" s="1748"/>
      <c r="G266" s="1741"/>
      <c r="H266" s="1742"/>
      <c r="I266" s="1747" cm="1">
        <f t="array" ref="I266">IFERROR(INDEX(tbl_total,MATCH(1,(tbl_stats=$F266)*(tbl_arts=$G266),0),3),"FEIL")</f>
        <v>0</v>
      </c>
      <c r="J266" s="1066">
        <f t="shared" si="7"/>
        <v>0</v>
      </c>
      <c r="K266"/>
      <c r="L266" s="20"/>
      <c r="M266" s="20"/>
      <c r="S266" s="3"/>
      <c r="T266" s="3"/>
      <c r="U266" s="3"/>
    </row>
    <row r="267" spans="1:21" x14ac:dyDescent="0.25">
      <c r="A267" s="1116"/>
      <c r="B267" s="1741"/>
      <c r="C267" s="1742"/>
      <c r="D267" s="1743" cm="1">
        <f t="array" ref="D267">IFERROR(INDEX(tbl_rapptot,MATCH(1,(tbl_rappstat=$A267)*(tbl_rappart=$B267),0),3),"FEIL")</f>
        <v>0</v>
      </c>
      <c r="E267" s="1063">
        <f t="shared" si="6"/>
        <v>0</v>
      </c>
      <c r="F267" s="1748"/>
      <c r="G267" s="1741"/>
      <c r="H267" s="1742"/>
      <c r="I267" s="1747" cm="1">
        <f t="array" ref="I267">IFERROR(INDEX(tbl_total,MATCH(1,(tbl_stats=$F267)*(tbl_arts=$G267),0),3),"FEIL")</f>
        <v>0</v>
      </c>
      <c r="J267" s="1066">
        <f t="shared" si="7"/>
        <v>0</v>
      </c>
      <c r="K267"/>
      <c r="L267" s="20"/>
      <c r="M267" s="20"/>
      <c r="S267" s="3"/>
      <c r="T267" s="3"/>
      <c r="U267" s="3"/>
    </row>
    <row r="268" spans="1:21" x14ac:dyDescent="0.25">
      <c r="A268" s="1116"/>
      <c r="B268" s="1741"/>
      <c r="C268" s="1742"/>
      <c r="D268" s="1743" cm="1">
        <f t="array" ref="D268">IFERROR(INDEX(tbl_rapptot,MATCH(1,(tbl_rappstat=$A268)*(tbl_rappart=$B268),0),3),"FEIL")</f>
        <v>0</v>
      </c>
      <c r="E268" s="1063">
        <f t="shared" si="6"/>
        <v>0</v>
      </c>
      <c r="F268" s="1748"/>
      <c r="G268" s="1741"/>
      <c r="H268" s="1742"/>
      <c r="I268" s="1747" cm="1">
        <f t="array" ref="I268">IFERROR(INDEX(tbl_total,MATCH(1,(tbl_stats=$F268)*(tbl_arts=$G268),0),3),"FEIL")</f>
        <v>0</v>
      </c>
      <c r="J268" s="1066">
        <f t="shared" si="7"/>
        <v>0</v>
      </c>
      <c r="K268"/>
      <c r="L268" s="20"/>
      <c r="M268" s="20"/>
      <c r="S268" s="3"/>
      <c r="T268" s="3"/>
      <c r="U268" s="3"/>
    </row>
    <row r="269" spans="1:21" x14ac:dyDescent="0.25">
      <c r="A269" s="1116"/>
      <c r="B269" s="1741"/>
      <c r="C269" s="1742"/>
      <c r="D269" s="1743" cm="1">
        <f t="array" ref="D269">IFERROR(INDEX(tbl_rapptot,MATCH(1,(tbl_rappstat=$A269)*(tbl_rappart=$B269),0),3),"FEIL")</f>
        <v>0</v>
      </c>
      <c r="E269" s="1063">
        <f t="shared" si="6"/>
        <v>0</v>
      </c>
      <c r="F269" s="1748"/>
      <c r="G269" s="1741"/>
      <c r="H269" s="1742"/>
      <c r="I269" s="1747" cm="1">
        <f t="array" ref="I269">IFERROR(INDEX(tbl_total,MATCH(1,(tbl_stats=$F269)*(tbl_arts=$G269),0),3),"FEIL")</f>
        <v>0</v>
      </c>
      <c r="J269" s="1066">
        <f t="shared" si="7"/>
        <v>0</v>
      </c>
      <c r="K269"/>
      <c r="L269" s="20"/>
      <c r="M269" s="20"/>
      <c r="S269" s="3"/>
      <c r="T269" s="3"/>
      <c r="U269" s="3"/>
    </row>
    <row r="270" spans="1:21" x14ac:dyDescent="0.25">
      <c r="A270" s="1116"/>
      <c r="B270" s="1741"/>
      <c r="C270" s="1742"/>
      <c r="D270" s="1743" cm="1">
        <f t="array" ref="D270">IFERROR(INDEX(tbl_rapptot,MATCH(1,(tbl_rappstat=$A270)*(tbl_rappart=$B270),0),3),"FEIL")</f>
        <v>0</v>
      </c>
      <c r="E270" s="1063">
        <f t="shared" si="6"/>
        <v>0</v>
      </c>
      <c r="F270" s="1748"/>
      <c r="G270" s="1741"/>
      <c r="H270" s="1742"/>
      <c r="I270" s="1747" cm="1">
        <f t="array" ref="I270">IFERROR(INDEX(tbl_total,MATCH(1,(tbl_stats=$F270)*(tbl_arts=$G270),0),3),"FEIL")</f>
        <v>0</v>
      </c>
      <c r="J270" s="1066">
        <f t="shared" si="7"/>
        <v>0</v>
      </c>
      <c r="K270"/>
      <c r="L270" s="20"/>
      <c r="M270" s="20"/>
      <c r="S270" s="3"/>
      <c r="T270" s="3"/>
      <c r="U270" s="3"/>
    </row>
    <row r="271" spans="1:21" x14ac:dyDescent="0.25">
      <c r="A271" s="1116"/>
      <c r="B271" s="1741"/>
      <c r="C271" s="1742"/>
      <c r="D271" s="1743" cm="1">
        <f t="array" ref="D271">IFERROR(INDEX(tbl_rapptot,MATCH(1,(tbl_rappstat=$A271)*(tbl_rappart=$B271),0),3),"FEIL")</f>
        <v>0</v>
      </c>
      <c r="E271" s="1063">
        <f t="shared" si="6"/>
        <v>0</v>
      </c>
      <c r="F271" s="1748"/>
      <c r="G271" s="1741"/>
      <c r="H271" s="1742"/>
      <c r="I271" s="1747" cm="1">
        <f t="array" ref="I271">IFERROR(INDEX(tbl_total,MATCH(1,(tbl_stats=$F271)*(tbl_arts=$G271),0),3),"FEIL")</f>
        <v>0</v>
      </c>
      <c r="J271" s="1066">
        <f t="shared" si="7"/>
        <v>0</v>
      </c>
      <c r="K271"/>
      <c r="L271" s="20"/>
      <c r="M271" s="20"/>
      <c r="S271" s="3"/>
      <c r="T271" s="3"/>
      <c r="U271" s="3"/>
    </row>
    <row r="272" spans="1:21" x14ac:dyDescent="0.25">
      <c r="A272" s="1116"/>
      <c r="B272" s="1741"/>
      <c r="C272" s="1742"/>
      <c r="D272" s="1743" cm="1">
        <f t="array" ref="D272">IFERROR(INDEX(tbl_rapptot,MATCH(1,(tbl_rappstat=$A272)*(tbl_rappart=$B272),0),3),"FEIL")</f>
        <v>0</v>
      </c>
      <c r="E272" s="1063">
        <f t="shared" si="6"/>
        <v>0</v>
      </c>
      <c r="F272" s="1748"/>
      <c r="G272" s="1741"/>
      <c r="H272" s="1742"/>
      <c r="I272" s="1747" cm="1">
        <f t="array" ref="I272">IFERROR(INDEX(tbl_total,MATCH(1,(tbl_stats=$F272)*(tbl_arts=$G272),0),3),"FEIL")</f>
        <v>0</v>
      </c>
      <c r="J272" s="1066">
        <f t="shared" si="7"/>
        <v>0</v>
      </c>
      <c r="K272"/>
      <c r="L272" s="20"/>
      <c r="M272" s="20"/>
      <c r="S272" s="3"/>
      <c r="T272" s="3"/>
      <c r="U272" s="3"/>
    </row>
    <row r="273" spans="1:21" x14ac:dyDescent="0.25">
      <c r="A273" s="1116"/>
      <c r="B273" s="1741"/>
      <c r="C273" s="1742"/>
      <c r="D273" s="1743" cm="1">
        <f t="array" ref="D273">IFERROR(INDEX(tbl_rapptot,MATCH(1,(tbl_rappstat=$A273)*(tbl_rappart=$B273),0),3),"FEIL")</f>
        <v>0</v>
      </c>
      <c r="E273" s="1063">
        <f t="shared" si="6"/>
        <v>0</v>
      </c>
      <c r="F273" s="1748"/>
      <c r="G273" s="1741"/>
      <c r="H273" s="1742"/>
      <c r="I273" s="1747" cm="1">
        <f t="array" ref="I273">IFERROR(INDEX(tbl_total,MATCH(1,(tbl_stats=$F273)*(tbl_arts=$G273),0),3),"FEIL")</f>
        <v>0</v>
      </c>
      <c r="J273" s="1066">
        <f t="shared" si="7"/>
        <v>0</v>
      </c>
      <c r="K273"/>
      <c r="L273" s="20"/>
      <c r="M273" s="20"/>
      <c r="S273" s="3"/>
      <c r="T273" s="3"/>
      <c r="U273" s="3"/>
    </row>
    <row r="274" spans="1:21" x14ac:dyDescent="0.25">
      <c r="A274" s="1116"/>
      <c r="B274" s="1741"/>
      <c r="C274" s="1742"/>
      <c r="D274" s="1743" cm="1">
        <f t="array" ref="D274">IFERROR(INDEX(tbl_rapptot,MATCH(1,(tbl_rappstat=$A274)*(tbl_rappart=$B274),0),3),"FEIL")</f>
        <v>0</v>
      </c>
      <c r="E274" s="1063">
        <f t="shared" si="6"/>
        <v>0</v>
      </c>
      <c r="F274" s="1748"/>
      <c r="G274" s="1741"/>
      <c r="H274" s="1742"/>
      <c r="I274" s="1747" cm="1">
        <f t="array" ref="I274">IFERROR(INDEX(tbl_total,MATCH(1,(tbl_stats=$F274)*(tbl_arts=$G274),0),3),"FEIL")</f>
        <v>0</v>
      </c>
      <c r="J274" s="1066">
        <f t="shared" si="7"/>
        <v>0</v>
      </c>
      <c r="K274"/>
      <c r="L274" s="20"/>
      <c r="M274" s="20"/>
      <c r="S274" s="3"/>
      <c r="T274" s="3"/>
      <c r="U274" s="3"/>
    </row>
    <row r="275" spans="1:21" x14ac:dyDescent="0.25">
      <c r="A275" s="1116"/>
      <c r="B275" s="1741"/>
      <c r="C275" s="1742"/>
      <c r="D275" s="1743" cm="1">
        <f t="array" ref="D275">IFERROR(INDEX(tbl_rapptot,MATCH(1,(tbl_rappstat=$A275)*(tbl_rappart=$B275),0),3),"FEIL")</f>
        <v>0</v>
      </c>
      <c r="E275" s="1063">
        <f t="shared" si="6"/>
        <v>0</v>
      </c>
      <c r="F275" s="1748"/>
      <c r="G275" s="1741"/>
      <c r="H275" s="1742"/>
      <c r="I275" s="1747" cm="1">
        <f t="array" ref="I275">IFERROR(INDEX(tbl_total,MATCH(1,(tbl_stats=$F275)*(tbl_arts=$G275),0),3),"FEIL")</f>
        <v>0</v>
      </c>
      <c r="J275" s="1066">
        <f t="shared" si="7"/>
        <v>0</v>
      </c>
      <c r="K275"/>
      <c r="L275" s="20"/>
      <c r="M275" s="20"/>
      <c r="S275" s="3"/>
      <c r="T275" s="3"/>
      <c r="U275" s="3"/>
    </row>
    <row r="276" spans="1:21" x14ac:dyDescent="0.25">
      <c r="A276" s="1116"/>
      <c r="B276" s="1741"/>
      <c r="C276" s="1742"/>
      <c r="D276" s="1743" cm="1">
        <f t="array" ref="D276">IFERROR(INDEX(tbl_rapptot,MATCH(1,(tbl_rappstat=$A276)*(tbl_rappart=$B276),0),3),"FEIL")</f>
        <v>0</v>
      </c>
      <c r="E276" s="1063">
        <f t="shared" si="6"/>
        <v>0</v>
      </c>
      <c r="F276" s="1748"/>
      <c r="G276" s="1741"/>
      <c r="H276" s="1742"/>
      <c r="I276" s="1747" cm="1">
        <f t="array" ref="I276">IFERROR(INDEX(tbl_total,MATCH(1,(tbl_stats=$F276)*(tbl_arts=$G276),0),3),"FEIL")</f>
        <v>0</v>
      </c>
      <c r="J276" s="1066">
        <f t="shared" si="7"/>
        <v>0</v>
      </c>
      <c r="K276"/>
      <c r="L276" s="20"/>
      <c r="M276" s="20"/>
      <c r="S276" s="3"/>
      <c r="T276" s="3"/>
      <c r="U276" s="3"/>
    </row>
    <row r="277" spans="1:21" x14ac:dyDescent="0.25">
      <c r="A277" s="1116"/>
      <c r="B277" s="1741"/>
      <c r="C277" s="1742"/>
      <c r="D277" s="1743" cm="1">
        <f t="array" ref="D277">IFERROR(INDEX(tbl_rapptot,MATCH(1,(tbl_rappstat=$A277)*(tbl_rappart=$B277),0),3),"FEIL")</f>
        <v>0</v>
      </c>
      <c r="E277" s="1063">
        <f t="shared" si="6"/>
        <v>0</v>
      </c>
      <c r="F277" s="1748"/>
      <c r="G277" s="1741"/>
      <c r="H277" s="1742"/>
      <c r="I277" s="1747" cm="1">
        <f t="array" ref="I277">IFERROR(INDEX(tbl_total,MATCH(1,(tbl_stats=$F277)*(tbl_arts=$G277),0),3),"FEIL")</f>
        <v>0</v>
      </c>
      <c r="J277" s="1066">
        <f t="shared" si="7"/>
        <v>0</v>
      </c>
      <c r="K277"/>
      <c r="L277" s="20"/>
      <c r="M277" s="20"/>
      <c r="S277" s="3"/>
      <c r="T277" s="3"/>
      <c r="U277" s="3"/>
    </row>
    <row r="278" spans="1:21" x14ac:dyDescent="0.25">
      <c r="A278" s="1116"/>
      <c r="B278" s="1741"/>
      <c r="C278" s="1742"/>
      <c r="D278" s="1743" cm="1">
        <f t="array" ref="D278">IFERROR(INDEX(tbl_rapptot,MATCH(1,(tbl_rappstat=$A278)*(tbl_rappart=$B278),0),3),"FEIL")</f>
        <v>0</v>
      </c>
      <c r="E278" s="1063">
        <f t="shared" si="6"/>
        <v>0</v>
      </c>
      <c r="F278" s="1748"/>
      <c r="G278" s="1741"/>
      <c r="H278" s="1742"/>
      <c r="I278" s="1747" cm="1">
        <f t="array" ref="I278">IFERROR(INDEX(tbl_total,MATCH(1,(tbl_stats=$F278)*(tbl_arts=$G278),0),3),"FEIL")</f>
        <v>0</v>
      </c>
      <c r="J278" s="1066">
        <f t="shared" si="7"/>
        <v>0</v>
      </c>
      <c r="K278"/>
      <c r="L278" s="20"/>
      <c r="M278" s="20"/>
      <c r="S278" s="3"/>
      <c r="T278" s="3"/>
      <c r="U278" s="3"/>
    </row>
    <row r="279" spans="1:21" x14ac:dyDescent="0.25">
      <c r="A279" s="1116"/>
      <c r="B279" s="1741"/>
      <c r="C279" s="1742"/>
      <c r="D279" s="1743" cm="1">
        <f t="array" ref="D279">IFERROR(INDEX(tbl_rapptot,MATCH(1,(tbl_rappstat=$A279)*(tbl_rappart=$B279),0),3),"FEIL")</f>
        <v>0</v>
      </c>
      <c r="E279" s="1063">
        <f t="shared" si="6"/>
        <v>0</v>
      </c>
      <c r="F279" s="1748"/>
      <c r="G279" s="1741"/>
      <c r="H279" s="1742"/>
      <c r="I279" s="1747" cm="1">
        <f t="array" ref="I279">IFERROR(INDEX(tbl_total,MATCH(1,(tbl_stats=$F279)*(tbl_arts=$G279),0),3),"FEIL")</f>
        <v>0</v>
      </c>
      <c r="J279" s="1066">
        <f t="shared" si="7"/>
        <v>0</v>
      </c>
      <c r="K279"/>
      <c r="L279" s="20"/>
      <c r="M279" s="20"/>
      <c r="S279" s="3"/>
      <c r="T279" s="3"/>
      <c r="U279" s="3"/>
    </row>
    <row r="280" spans="1:21" x14ac:dyDescent="0.25">
      <c r="A280" s="1116"/>
      <c r="B280" s="1741"/>
      <c r="C280" s="1742"/>
      <c r="D280" s="1743" cm="1">
        <f t="array" ref="D280">IFERROR(INDEX(tbl_rapptot,MATCH(1,(tbl_rappstat=$A280)*(tbl_rappart=$B280),0),3),"FEIL")</f>
        <v>0</v>
      </c>
      <c r="E280" s="1063">
        <f t="shared" si="6"/>
        <v>0</v>
      </c>
      <c r="F280" s="1748"/>
      <c r="G280" s="1741"/>
      <c r="H280" s="1742"/>
      <c r="I280" s="1747" cm="1">
        <f t="array" ref="I280">IFERROR(INDEX(tbl_total,MATCH(1,(tbl_stats=$F280)*(tbl_arts=$G280),0),3),"FEIL")</f>
        <v>0</v>
      </c>
      <c r="J280" s="1066">
        <f t="shared" si="7"/>
        <v>0</v>
      </c>
      <c r="K280"/>
      <c r="L280" s="20"/>
      <c r="M280" s="20"/>
      <c r="S280" s="3"/>
      <c r="T280" s="3"/>
      <c r="U280" s="3"/>
    </row>
    <row r="281" spans="1:21" x14ac:dyDescent="0.25">
      <c r="A281" s="1116"/>
      <c r="B281" s="1741"/>
      <c r="C281" s="1742"/>
      <c r="D281" s="1743" cm="1">
        <f t="array" ref="D281">IFERROR(INDEX(tbl_rapptot,MATCH(1,(tbl_rappstat=$A281)*(tbl_rappart=$B281),0),3),"FEIL")</f>
        <v>0</v>
      </c>
      <c r="E281" s="1063">
        <f t="shared" si="6"/>
        <v>0</v>
      </c>
      <c r="F281" s="1748"/>
      <c r="G281" s="1741"/>
      <c r="H281" s="1742"/>
      <c r="I281" s="1747" cm="1">
        <f t="array" ref="I281">IFERROR(INDEX(tbl_total,MATCH(1,(tbl_stats=$F281)*(tbl_arts=$G281),0),3),"FEIL")</f>
        <v>0</v>
      </c>
      <c r="J281" s="1066">
        <f t="shared" si="7"/>
        <v>0</v>
      </c>
      <c r="K281"/>
      <c r="L281" s="20"/>
      <c r="M281" s="20"/>
      <c r="S281" s="3"/>
      <c r="T281" s="3"/>
      <c r="U281" s="3"/>
    </row>
    <row r="282" spans="1:21" x14ac:dyDescent="0.25">
      <c r="A282" s="1116"/>
      <c r="B282" s="1741"/>
      <c r="C282" s="1742"/>
      <c r="D282" s="1743" cm="1">
        <f t="array" ref="D282">IFERROR(INDEX(tbl_rapptot,MATCH(1,(tbl_rappstat=$A282)*(tbl_rappart=$B282),0),3),"FEIL")</f>
        <v>0</v>
      </c>
      <c r="E282" s="1063">
        <f t="shared" si="6"/>
        <v>0</v>
      </c>
      <c r="F282" s="1748"/>
      <c r="G282" s="1741"/>
      <c r="H282" s="1742"/>
      <c r="I282" s="1747" cm="1">
        <f t="array" ref="I282">IFERROR(INDEX(tbl_total,MATCH(1,(tbl_stats=$F282)*(tbl_arts=$G282),0),3),"FEIL")</f>
        <v>0</v>
      </c>
      <c r="J282" s="1066">
        <f t="shared" si="7"/>
        <v>0</v>
      </c>
      <c r="K282"/>
      <c r="L282" s="20"/>
      <c r="M282" s="20"/>
      <c r="S282" s="3"/>
      <c r="T282" s="3"/>
      <c r="U282" s="3"/>
    </row>
    <row r="283" spans="1:21" x14ac:dyDescent="0.25">
      <c r="A283" s="1116"/>
      <c r="B283" s="1741"/>
      <c r="C283" s="1742"/>
      <c r="D283" s="1743" cm="1">
        <f t="array" ref="D283">IFERROR(INDEX(tbl_rapptot,MATCH(1,(tbl_rappstat=$A283)*(tbl_rappart=$B283),0),3),"FEIL")</f>
        <v>0</v>
      </c>
      <c r="E283" s="1063">
        <f t="shared" si="6"/>
        <v>0</v>
      </c>
      <c r="F283" s="1748"/>
      <c r="G283" s="1741"/>
      <c r="H283" s="1742"/>
      <c r="I283" s="1747" cm="1">
        <f t="array" ref="I283">IFERROR(INDEX(tbl_total,MATCH(1,(tbl_stats=$F283)*(tbl_arts=$G283),0),3),"FEIL")</f>
        <v>0</v>
      </c>
      <c r="J283" s="1066">
        <f t="shared" si="7"/>
        <v>0</v>
      </c>
      <c r="K283"/>
      <c r="L283" s="20"/>
      <c r="M283" s="20"/>
      <c r="S283" s="3"/>
      <c r="T283" s="3"/>
      <c r="U283" s="3"/>
    </row>
    <row r="284" spans="1:21" x14ac:dyDescent="0.25">
      <c r="A284" s="1116"/>
      <c r="B284" s="1741"/>
      <c r="C284" s="1742"/>
      <c r="D284" s="1743" cm="1">
        <f t="array" ref="D284">IFERROR(INDEX(tbl_rapptot,MATCH(1,(tbl_rappstat=$A284)*(tbl_rappart=$B284),0),3),"FEIL")</f>
        <v>0</v>
      </c>
      <c r="E284" s="1063">
        <f t="shared" si="6"/>
        <v>0</v>
      </c>
      <c r="F284" s="1748"/>
      <c r="G284" s="1741"/>
      <c r="H284" s="1742"/>
      <c r="I284" s="1747" cm="1">
        <f t="array" ref="I284">IFERROR(INDEX(tbl_total,MATCH(1,(tbl_stats=$F284)*(tbl_arts=$G284),0),3),"FEIL")</f>
        <v>0</v>
      </c>
      <c r="J284" s="1066">
        <f t="shared" si="7"/>
        <v>0</v>
      </c>
      <c r="K284"/>
      <c r="L284" s="20"/>
      <c r="M284" s="20"/>
      <c r="S284" s="3"/>
      <c r="T284" s="3"/>
      <c r="U284" s="3"/>
    </row>
    <row r="285" spans="1:21" x14ac:dyDescent="0.25">
      <c r="A285" s="1116"/>
      <c r="B285" s="1741"/>
      <c r="C285" s="1742"/>
      <c r="D285" s="1743" cm="1">
        <f t="array" ref="D285">IFERROR(INDEX(tbl_rapptot,MATCH(1,(tbl_rappstat=$A285)*(tbl_rappart=$B285),0),3),"FEIL")</f>
        <v>0</v>
      </c>
      <c r="E285" s="1063">
        <f t="shared" si="6"/>
        <v>0</v>
      </c>
      <c r="F285" s="1748"/>
      <c r="G285" s="1741"/>
      <c r="H285" s="1742"/>
      <c r="I285" s="1747" cm="1">
        <f t="array" ref="I285">IFERROR(INDEX(tbl_total,MATCH(1,(tbl_stats=$F285)*(tbl_arts=$G285),0),3),"FEIL")</f>
        <v>0</v>
      </c>
      <c r="J285" s="1066">
        <f t="shared" si="7"/>
        <v>0</v>
      </c>
      <c r="K285"/>
      <c r="L285" s="20"/>
      <c r="M285" s="20"/>
      <c r="S285" s="3"/>
      <c r="T285" s="3"/>
      <c r="U285" s="3"/>
    </row>
    <row r="286" spans="1:21" x14ac:dyDescent="0.25">
      <c r="A286" s="1116"/>
      <c r="B286" s="1741"/>
      <c r="C286" s="1742"/>
      <c r="D286" s="1743" cm="1">
        <f t="array" ref="D286">IFERROR(INDEX(tbl_rapptot,MATCH(1,(tbl_rappstat=$A286)*(tbl_rappart=$B286),0),3),"FEIL")</f>
        <v>0</v>
      </c>
      <c r="E286" s="1063">
        <f t="shared" si="6"/>
        <v>0</v>
      </c>
      <c r="F286" s="1748"/>
      <c r="G286" s="1741"/>
      <c r="H286" s="1742"/>
      <c r="I286" s="1747" cm="1">
        <f t="array" ref="I286">IFERROR(INDEX(tbl_total,MATCH(1,(tbl_stats=$F286)*(tbl_arts=$G286),0),3),"FEIL")</f>
        <v>0</v>
      </c>
      <c r="J286" s="1066">
        <f t="shared" si="7"/>
        <v>0</v>
      </c>
      <c r="K286"/>
      <c r="L286" s="20"/>
      <c r="M286" s="20"/>
      <c r="S286" s="3"/>
      <c r="T286" s="3"/>
      <c r="U286" s="3"/>
    </row>
    <row r="287" spans="1:21" x14ac:dyDescent="0.25">
      <c r="A287" s="1116"/>
      <c r="B287" s="1741"/>
      <c r="C287" s="1742"/>
      <c r="D287" s="1743" cm="1">
        <f t="array" ref="D287">IFERROR(INDEX(tbl_rapptot,MATCH(1,(tbl_rappstat=$A287)*(tbl_rappart=$B287),0),3),"FEIL")</f>
        <v>0</v>
      </c>
      <c r="E287" s="1063">
        <f t="shared" si="6"/>
        <v>0</v>
      </c>
      <c r="F287" s="1748"/>
      <c r="G287" s="1741"/>
      <c r="H287" s="1742"/>
      <c r="I287" s="1747" cm="1">
        <f t="array" ref="I287">IFERROR(INDEX(tbl_total,MATCH(1,(tbl_stats=$F287)*(tbl_arts=$G287),0),3),"FEIL")</f>
        <v>0</v>
      </c>
      <c r="J287" s="1066">
        <f t="shared" si="7"/>
        <v>0</v>
      </c>
      <c r="K287"/>
      <c r="L287" s="20"/>
      <c r="M287" s="20"/>
      <c r="S287" s="3"/>
      <c r="T287" s="3"/>
      <c r="U287" s="3"/>
    </row>
    <row r="288" spans="1:21" x14ac:dyDescent="0.25">
      <c r="A288" s="1116"/>
      <c r="B288" s="1741"/>
      <c r="C288" s="1742"/>
      <c r="D288" s="1743" cm="1">
        <f t="array" ref="D288">IFERROR(INDEX(tbl_rapptot,MATCH(1,(tbl_rappstat=$A288)*(tbl_rappart=$B288),0),3),"FEIL")</f>
        <v>0</v>
      </c>
      <c r="E288" s="1063">
        <f t="shared" si="6"/>
        <v>0</v>
      </c>
      <c r="F288" s="1748"/>
      <c r="G288" s="1741"/>
      <c r="H288" s="1742"/>
      <c r="I288" s="1747" cm="1">
        <f t="array" ref="I288">IFERROR(INDEX(tbl_total,MATCH(1,(tbl_stats=$F288)*(tbl_arts=$G288),0),3),"FEIL")</f>
        <v>0</v>
      </c>
      <c r="J288" s="1066">
        <f t="shared" si="7"/>
        <v>0</v>
      </c>
      <c r="K288"/>
      <c r="L288" s="20"/>
      <c r="M288" s="20"/>
      <c r="S288" s="3"/>
      <c r="T288" s="3"/>
      <c r="U288" s="3"/>
    </row>
    <row r="289" spans="1:21" x14ac:dyDescent="0.25">
      <c r="A289" s="1116"/>
      <c r="B289" s="1741"/>
      <c r="C289" s="1742"/>
      <c r="D289" s="1743" cm="1">
        <f t="array" ref="D289">IFERROR(INDEX(tbl_rapptot,MATCH(1,(tbl_rappstat=$A289)*(tbl_rappart=$B289),0),3),"FEIL")</f>
        <v>0</v>
      </c>
      <c r="E289" s="1063">
        <f t="shared" si="6"/>
        <v>0</v>
      </c>
      <c r="F289" s="1748"/>
      <c r="G289" s="1741"/>
      <c r="H289" s="1742"/>
      <c r="I289" s="1747" cm="1">
        <f t="array" ref="I289">IFERROR(INDEX(tbl_total,MATCH(1,(tbl_stats=$F289)*(tbl_arts=$G289),0),3),"FEIL")</f>
        <v>0</v>
      </c>
      <c r="J289" s="1066">
        <f t="shared" si="7"/>
        <v>0</v>
      </c>
      <c r="K289"/>
      <c r="L289" s="20"/>
      <c r="M289" s="20"/>
      <c r="S289" s="3"/>
      <c r="T289" s="3"/>
      <c r="U289" s="3"/>
    </row>
    <row r="290" spans="1:21" x14ac:dyDescent="0.25">
      <c r="A290" s="1116"/>
      <c r="B290" s="1741"/>
      <c r="C290" s="1742"/>
      <c r="D290" s="1743" cm="1">
        <f t="array" ref="D290">IFERROR(INDEX(tbl_rapptot,MATCH(1,(tbl_rappstat=$A290)*(tbl_rappart=$B290),0),3),"FEIL")</f>
        <v>0</v>
      </c>
      <c r="E290" s="1063">
        <f t="shared" si="6"/>
        <v>0</v>
      </c>
      <c r="F290" s="1748"/>
      <c r="G290" s="1741"/>
      <c r="H290" s="1742"/>
      <c r="I290" s="1747" cm="1">
        <f t="array" ref="I290">IFERROR(INDEX(tbl_total,MATCH(1,(tbl_stats=$F290)*(tbl_arts=$G290),0),3),"FEIL")</f>
        <v>0</v>
      </c>
      <c r="J290" s="1066">
        <f t="shared" si="7"/>
        <v>0</v>
      </c>
      <c r="K290"/>
      <c r="L290" s="20"/>
      <c r="M290" s="20"/>
      <c r="S290" s="3"/>
      <c r="T290" s="3"/>
      <c r="U290" s="3"/>
    </row>
    <row r="291" spans="1:21" x14ac:dyDescent="0.25">
      <c r="A291" s="1116"/>
      <c r="B291" s="1741"/>
      <c r="C291" s="1742"/>
      <c r="D291" s="1743" cm="1">
        <f t="array" ref="D291">IFERROR(INDEX(tbl_rapptot,MATCH(1,(tbl_rappstat=$A291)*(tbl_rappart=$B291),0),3),"FEIL")</f>
        <v>0</v>
      </c>
      <c r="E291" s="1063">
        <f t="shared" si="6"/>
        <v>0</v>
      </c>
      <c r="F291" s="1748"/>
      <c r="G291" s="1741"/>
      <c r="H291" s="1742"/>
      <c r="I291" s="1747" cm="1">
        <f t="array" ref="I291">IFERROR(INDEX(tbl_total,MATCH(1,(tbl_stats=$F291)*(tbl_arts=$G291),0),3),"FEIL")</f>
        <v>0</v>
      </c>
      <c r="J291" s="1066">
        <f t="shared" si="7"/>
        <v>0</v>
      </c>
      <c r="K291"/>
      <c r="L291" s="20"/>
      <c r="M291" s="20"/>
      <c r="S291" s="3"/>
      <c r="T291" s="3"/>
      <c r="U291" s="3"/>
    </row>
    <row r="292" spans="1:21" x14ac:dyDescent="0.25">
      <c r="A292" s="1116"/>
      <c r="B292" s="1741"/>
      <c r="C292" s="1742"/>
      <c r="D292" s="1743" cm="1">
        <f t="array" ref="D292">IFERROR(INDEX(tbl_rapptot,MATCH(1,(tbl_rappstat=$A292)*(tbl_rappart=$B292),0),3),"FEIL")</f>
        <v>0</v>
      </c>
      <c r="E292" s="1063">
        <f t="shared" si="6"/>
        <v>0</v>
      </c>
      <c r="F292" s="1748"/>
      <c r="G292" s="1741"/>
      <c r="H292" s="1742"/>
      <c r="I292" s="1747" cm="1">
        <f t="array" ref="I292">IFERROR(INDEX(tbl_total,MATCH(1,(tbl_stats=$F292)*(tbl_arts=$G292),0),3),"FEIL")</f>
        <v>0</v>
      </c>
      <c r="J292" s="1066">
        <f t="shared" si="7"/>
        <v>0</v>
      </c>
      <c r="K292"/>
      <c r="L292" s="20"/>
      <c r="M292" s="20"/>
      <c r="S292" s="3"/>
      <c r="T292" s="3"/>
      <c r="U292" s="3"/>
    </row>
    <row r="293" spans="1:21" x14ac:dyDescent="0.25">
      <c r="A293" s="1116"/>
      <c r="B293" s="1741"/>
      <c r="C293" s="1742"/>
      <c r="D293" s="1743" cm="1">
        <f t="array" ref="D293">IFERROR(INDEX(tbl_rapptot,MATCH(1,(tbl_rappstat=$A293)*(tbl_rappart=$B293),0),3),"FEIL")</f>
        <v>0</v>
      </c>
      <c r="E293" s="1063">
        <f t="shared" si="6"/>
        <v>0</v>
      </c>
      <c r="F293" s="1748"/>
      <c r="G293" s="1741"/>
      <c r="H293" s="1742"/>
      <c r="I293" s="1747" cm="1">
        <f t="array" ref="I293">IFERROR(INDEX(tbl_total,MATCH(1,(tbl_stats=$F293)*(tbl_arts=$G293),0),3),"FEIL")</f>
        <v>0</v>
      </c>
      <c r="J293" s="1066">
        <f t="shared" si="7"/>
        <v>0</v>
      </c>
      <c r="K293"/>
      <c r="L293" s="20"/>
      <c r="M293" s="20"/>
      <c r="S293" s="3"/>
      <c r="T293" s="3"/>
      <c r="U293" s="3"/>
    </row>
    <row r="294" spans="1:21" x14ac:dyDescent="0.25">
      <c r="A294" s="1116"/>
      <c r="B294" s="1741"/>
      <c r="C294" s="1742"/>
      <c r="D294" s="1743" cm="1">
        <f t="array" ref="D294">IFERROR(INDEX(tbl_rapptot,MATCH(1,(tbl_rappstat=$A294)*(tbl_rappart=$B294),0),3),"FEIL")</f>
        <v>0</v>
      </c>
      <c r="E294" s="1063">
        <f t="shared" si="6"/>
        <v>0</v>
      </c>
      <c r="F294" s="1748"/>
      <c r="G294" s="1741"/>
      <c r="H294" s="1742"/>
      <c r="I294" s="1747" cm="1">
        <f t="array" ref="I294">IFERROR(INDEX(tbl_total,MATCH(1,(tbl_stats=$F294)*(tbl_arts=$G294),0),3),"FEIL")</f>
        <v>0</v>
      </c>
      <c r="J294" s="1066">
        <f t="shared" si="7"/>
        <v>0</v>
      </c>
      <c r="K294"/>
      <c r="L294" s="20"/>
      <c r="M294" s="20"/>
      <c r="S294" s="3"/>
      <c r="T294" s="3"/>
      <c r="U294" s="3"/>
    </row>
    <row r="295" spans="1:21" x14ac:dyDescent="0.25">
      <c r="A295" s="1116"/>
      <c r="B295" s="1741"/>
      <c r="C295" s="1742"/>
      <c r="D295" s="1743" cm="1">
        <f t="array" ref="D295">IFERROR(INDEX(tbl_rapptot,MATCH(1,(tbl_rappstat=$A295)*(tbl_rappart=$B295),0),3),"FEIL")</f>
        <v>0</v>
      </c>
      <c r="E295" s="1063">
        <f t="shared" si="6"/>
        <v>0</v>
      </c>
      <c r="F295" s="1748"/>
      <c r="G295" s="1741"/>
      <c r="H295" s="1742"/>
      <c r="I295" s="1747" cm="1">
        <f t="array" ref="I295">IFERROR(INDEX(tbl_total,MATCH(1,(tbl_stats=$F295)*(tbl_arts=$G295),0),3),"FEIL")</f>
        <v>0</v>
      </c>
      <c r="J295" s="1066">
        <f t="shared" si="7"/>
        <v>0</v>
      </c>
      <c r="K295"/>
      <c r="L295" s="20"/>
      <c r="M295" s="20"/>
      <c r="S295" s="3"/>
      <c r="T295" s="3"/>
      <c r="U295" s="3"/>
    </row>
    <row r="296" spans="1:21" x14ac:dyDescent="0.25">
      <c r="A296" s="1116"/>
      <c r="B296" s="1741"/>
      <c r="C296" s="1742"/>
      <c r="D296" s="1743" cm="1">
        <f t="array" ref="D296">IFERROR(INDEX(tbl_rapptot,MATCH(1,(tbl_rappstat=$A296)*(tbl_rappart=$B296),0),3),"FEIL")</f>
        <v>0</v>
      </c>
      <c r="E296" s="1063">
        <f t="shared" si="6"/>
        <v>0</v>
      </c>
      <c r="F296" s="1748"/>
      <c r="G296" s="1741"/>
      <c r="H296" s="1742"/>
      <c r="I296" s="1747" cm="1">
        <f t="array" ref="I296">IFERROR(INDEX(tbl_total,MATCH(1,(tbl_stats=$F296)*(tbl_arts=$G296),0),3),"FEIL")</f>
        <v>0</v>
      </c>
      <c r="J296" s="1066">
        <f t="shared" si="7"/>
        <v>0</v>
      </c>
      <c r="K296"/>
      <c r="L296" s="20"/>
      <c r="M296" s="20"/>
      <c r="S296" s="3"/>
      <c r="T296" s="3"/>
      <c r="U296" s="3"/>
    </row>
    <row r="297" spans="1:21" x14ac:dyDescent="0.25">
      <c r="A297" s="1116"/>
      <c r="B297" s="1741"/>
      <c r="C297" s="1742"/>
      <c r="D297" s="1743" cm="1">
        <f t="array" ref="D297">IFERROR(INDEX(tbl_rapptot,MATCH(1,(tbl_rappstat=$A297)*(tbl_rappart=$B297),0),3),"FEIL")</f>
        <v>0</v>
      </c>
      <c r="E297" s="1063">
        <f t="shared" si="6"/>
        <v>0</v>
      </c>
      <c r="F297" s="1748"/>
      <c r="G297" s="1741"/>
      <c r="H297" s="1742"/>
      <c r="I297" s="1747" cm="1">
        <f t="array" ref="I297">IFERROR(INDEX(tbl_total,MATCH(1,(tbl_stats=$F297)*(tbl_arts=$G297),0),3),"FEIL")</f>
        <v>0</v>
      </c>
      <c r="J297" s="1066">
        <f t="shared" si="7"/>
        <v>0</v>
      </c>
      <c r="K297"/>
      <c r="L297" s="20"/>
      <c r="M297" s="20"/>
      <c r="S297" s="3"/>
      <c r="T297" s="3"/>
      <c r="U297" s="3"/>
    </row>
    <row r="298" spans="1:21" x14ac:dyDescent="0.25">
      <c r="A298" s="1116"/>
      <c r="B298" s="1741"/>
      <c r="C298" s="1742"/>
      <c r="D298" s="1743" cm="1">
        <f t="array" ref="D298">IFERROR(INDEX(tbl_rapptot,MATCH(1,(tbl_rappstat=$A298)*(tbl_rappart=$B298),0),3),"FEIL")</f>
        <v>0</v>
      </c>
      <c r="E298" s="1063">
        <f t="shared" si="6"/>
        <v>0</v>
      </c>
      <c r="F298" s="1748"/>
      <c r="G298" s="1741"/>
      <c r="H298" s="1742"/>
      <c r="I298" s="1747" cm="1">
        <f t="array" ref="I298">IFERROR(INDEX(tbl_total,MATCH(1,(tbl_stats=$F298)*(tbl_arts=$G298),0),3),"FEIL")</f>
        <v>0</v>
      </c>
      <c r="J298" s="1066">
        <f t="shared" si="7"/>
        <v>0</v>
      </c>
      <c r="K298"/>
      <c r="L298" s="20"/>
      <c r="M298" s="20"/>
      <c r="S298" s="3"/>
      <c r="T298" s="3"/>
      <c r="U298" s="3"/>
    </row>
    <row r="299" spans="1:21" x14ac:dyDescent="0.25">
      <c r="A299" s="1116"/>
      <c r="B299" s="1741"/>
      <c r="C299" s="1742"/>
      <c r="D299" s="1743" cm="1">
        <f t="array" ref="D299">IFERROR(INDEX(tbl_rapptot,MATCH(1,(tbl_rappstat=$A299)*(tbl_rappart=$B299),0),3),"FEIL")</f>
        <v>0</v>
      </c>
      <c r="E299" s="1063">
        <f t="shared" ref="E299:E362" si="8">IF(D299=C299,0,IF(AND(C299=0,D299="FEIL"),"se bort i fra","feil"))</f>
        <v>0</v>
      </c>
      <c r="F299" s="1748"/>
      <c r="G299" s="1741"/>
      <c r="H299" s="1742"/>
      <c r="I299" s="1747" cm="1">
        <f t="array" ref="I299">IFERROR(INDEX(tbl_total,MATCH(1,(tbl_stats=$F299)*(tbl_arts=$G299),0),3),"FEIL")</f>
        <v>0</v>
      </c>
      <c r="J299" s="1066">
        <f t="shared" ref="J299:J362" si="9">IF(I299=H299,0,IF(AND(H299=0,I299="FEIL"),"se bort i fra","feil"))</f>
        <v>0</v>
      </c>
      <c r="K299"/>
      <c r="L299" s="20"/>
      <c r="M299" s="20"/>
      <c r="S299" s="3"/>
      <c r="T299" s="3"/>
      <c r="U299" s="3"/>
    </row>
    <row r="300" spans="1:21" x14ac:dyDescent="0.25">
      <c r="A300" s="1116"/>
      <c r="B300" s="1741"/>
      <c r="C300" s="1742"/>
      <c r="D300" s="1743" cm="1">
        <f t="array" ref="D300">IFERROR(INDEX(tbl_rapptot,MATCH(1,(tbl_rappstat=$A300)*(tbl_rappart=$B300),0),3),"FEIL")</f>
        <v>0</v>
      </c>
      <c r="E300" s="1063">
        <f t="shared" si="8"/>
        <v>0</v>
      </c>
      <c r="F300" s="1748"/>
      <c r="G300" s="1741"/>
      <c r="H300" s="1742"/>
      <c r="I300" s="1747" cm="1">
        <f t="array" ref="I300">IFERROR(INDEX(tbl_total,MATCH(1,(tbl_stats=$F300)*(tbl_arts=$G300),0),3),"FEIL")</f>
        <v>0</v>
      </c>
      <c r="J300" s="1066">
        <f t="shared" si="9"/>
        <v>0</v>
      </c>
      <c r="K300"/>
      <c r="L300" s="20"/>
      <c r="M300" s="20"/>
      <c r="S300" s="3"/>
      <c r="T300" s="3"/>
      <c r="U300" s="3"/>
    </row>
    <row r="301" spans="1:21" x14ac:dyDescent="0.25">
      <c r="A301" s="1116"/>
      <c r="B301" s="1741"/>
      <c r="C301" s="1742"/>
      <c r="D301" s="1743" cm="1">
        <f t="array" ref="D301">IFERROR(INDEX(tbl_rapptot,MATCH(1,(tbl_rappstat=$A301)*(tbl_rappart=$B301),0),3),"FEIL")</f>
        <v>0</v>
      </c>
      <c r="E301" s="1063">
        <f t="shared" si="8"/>
        <v>0</v>
      </c>
      <c r="F301" s="1748"/>
      <c r="G301" s="1741"/>
      <c r="H301" s="1742"/>
      <c r="I301" s="1747" cm="1">
        <f t="array" ref="I301">IFERROR(INDEX(tbl_total,MATCH(1,(tbl_stats=$F301)*(tbl_arts=$G301),0),3),"FEIL")</f>
        <v>0</v>
      </c>
      <c r="J301" s="1066">
        <f t="shared" si="9"/>
        <v>0</v>
      </c>
      <c r="K301"/>
      <c r="L301" s="20"/>
      <c r="M301" s="20"/>
      <c r="S301" s="3"/>
      <c r="T301" s="3"/>
      <c r="U301" s="3"/>
    </row>
    <row r="302" spans="1:21" x14ac:dyDescent="0.25">
      <c r="A302" s="1116"/>
      <c r="B302" s="1741"/>
      <c r="C302" s="1742"/>
      <c r="D302" s="1743" cm="1">
        <f t="array" ref="D302">IFERROR(INDEX(tbl_rapptot,MATCH(1,(tbl_rappstat=$A302)*(tbl_rappart=$B302),0),3),"FEIL")</f>
        <v>0</v>
      </c>
      <c r="E302" s="1063">
        <f t="shared" si="8"/>
        <v>0</v>
      </c>
      <c r="F302" s="1748"/>
      <c r="G302" s="1741"/>
      <c r="H302" s="1742"/>
      <c r="I302" s="1747" cm="1">
        <f t="array" ref="I302">IFERROR(INDEX(tbl_total,MATCH(1,(tbl_stats=$F302)*(tbl_arts=$G302),0),3),"FEIL")</f>
        <v>0</v>
      </c>
      <c r="J302" s="1066">
        <f t="shared" si="9"/>
        <v>0</v>
      </c>
      <c r="K302"/>
      <c r="L302" s="20"/>
      <c r="M302" s="20"/>
      <c r="S302" s="3"/>
      <c r="T302" s="3"/>
      <c r="U302" s="3"/>
    </row>
    <row r="303" spans="1:21" x14ac:dyDescent="0.25">
      <c r="A303" s="1116"/>
      <c r="B303" s="1741"/>
      <c r="C303" s="1742"/>
      <c r="D303" s="1743" cm="1">
        <f t="array" ref="D303">IFERROR(INDEX(tbl_rapptot,MATCH(1,(tbl_rappstat=$A303)*(tbl_rappart=$B303),0),3),"FEIL")</f>
        <v>0</v>
      </c>
      <c r="E303" s="1063">
        <f t="shared" si="8"/>
        <v>0</v>
      </c>
      <c r="F303" s="1748"/>
      <c r="G303" s="1741"/>
      <c r="H303" s="1742"/>
      <c r="I303" s="1747" cm="1">
        <f t="array" ref="I303">IFERROR(INDEX(tbl_total,MATCH(1,(tbl_stats=$F303)*(tbl_arts=$G303),0),3),"FEIL")</f>
        <v>0</v>
      </c>
      <c r="J303" s="1066">
        <f t="shared" si="9"/>
        <v>0</v>
      </c>
      <c r="K303"/>
      <c r="L303" s="20"/>
      <c r="M303" s="20"/>
      <c r="S303" s="3"/>
      <c r="T303" s="3"/>
      <c r="U303" s="3"/>
    </row>
    <row r="304" spans="1:21" x14ac:dyDescent="0.25">
      <c r="A304" s="1116"/>
      <c r="B304" s="1741"/>
      <c r="C304" s="1742"/>
      <c r="D304" s="1743" cm="1">
        <f t="array" ref="D304">IFERROR(INDEX(tbl_rapptot,MATCH(1,(tbl_rappstat=$A304)*(tbl_rappart=$B304),0),3),"FEIL")</f>
        <v>0</v>
      </c>
      <c r="E304" s="1063">
        <f t="shared" si="8"/>
        <v>0</v>
      </c>
      <c r="F304" s="1748"/>
      <c r="G304" s="1741"/>
      <c r="H304" s="1742"/>
      <c r="I304" s="1747" cm="1">
        <f t="array" ref="I304">IFERROR(INDEX(tbl_total,MATCH(1,(tbl_stats=$F304)*(tbl_arts=$G304),0),3),"FEIL")</f>
        <v>0</v>
      </c>
      <c r="J304" s="1066">
        <f t="shared" si="9"/>
        <v>0</v>
      </c>
      <c r="K304"/>
      <c r="L304" s="20"/>
      <c r="M304" s="20"/>
      <c r="S304" s="3"/>
      <c r="T304" s="3"/>
      <c r="U304" s="3"/>
    </row>
    <row r="305" spans="1:21" x14ac:dyDescent="0.25">
      <c r="A305" s="1116"/>
      <c r="B305" s="1741"/>
      <c r="C305" s="1742"/>
      <c r="D305" s="1743" cm="1">
        <f t="array" ref="D305">IFERROR(INDEX(tbl_rapptot,MATCH(1,(tbl_rappstat=$A305)*(tbl_rappart=$B305),0),3),"FEIL")</f>
        <v>0</v>
      </c>
      <c r="E305" s="1063">
        <f t="shared" si="8"/>
        <v>0</v>
      </c>
      <c r="F305" s="1748"/>
      <c r="G305" s="1741"/>
      <c r="H305" s="1742"/>
      <c r="I305" s="1747" cm="1">
        <f t="array" ref="I305">IFERROR(INDEX(tbl_total,MATCH(1,(tbl_stats=$F305)*(tbl_arts=$G305),0),3),"FEIL")</f>
        <v>0</v>
      </c>
      <c r="J305" s="1066">
        <f t="shared" si="9"/>
        <v>0</v>
      </c>
      <c r="K305"/>
      <c r="L305" s="20"/>
      <c r="M305" s="20"/>
      <c r="S305" s="3"/>
      <c r="T305" s="3"/>
      <c r="U305" s="3"/>
    </row>
    <row r="306" spans="1:21" x14ac:dyDescent="0.25">
      <c r="A306" s="1116"/>
      <c r="B306" s="1741"/>
      <c r="C306" s="1742"/>
      <c r="D306" s="1743" cm="1">
        <f t="array" ref="D306">IFERROR(INDEX(tbl_rapptot,MATCH(1,(tbl_rappstat=$A306)*(tbl_rappart=$B306),0),3),"FEIL")</f>
        <v>0</v>
      </c>
      <c r="E306" s="1063">
        <f t="shared" si="8"/>
        <v>0</v>
      </c>
      <c r="F306" s="1748"/>
      <c r="G306" s="1741"/>
      <c r="H306" s="1742"/>
      <c r="I306" s="1747" cm="1">
        <f t="array" ref="I306">IFERROR(INDEX(tbl_total,MATCH(1,(tbl_stats=$F306)*(tbl_arts=$G306),0),3),"FEIL")</f>
        <v>0</v>
      </c>
      <c r="J306" s="1066">
        <f t="shared" si="9"/>
        <v>0</v>
      </c>
      <c r="K306"/>
      <c r="L306" s="20"/>
      <c r="M306" s="20"/>
      <c r="S306" s="3"/>
      <c r="T306" s="3"/>
      <c r="U306" s="3"/>
    </row>
    <row r="307" spans="1:21" x14ac:dyDescent="0.25">
      <c r="A307" s="1116"/>
      <c r="B307" s="1741"/>
      <c r="C307" s="1742"/>
      <c r="D307" s="1743" cm="1">
        <f t="array" ref="D307">IFERROR(INDEX(tbl_rapptot,MATCH(1,(tbl_rappstat=$A307)*(tbl_rappart=$B307),0),3),"FEIL")</f>
        <v>0</v>
      </c>
      <c r="E307" s="1063">
        <f t="shared" si="8"/>
        <v>0</v>
      </c>
      <c r="F307" s="1748"/>
      <c r="G307" s="1741"/>
      <c r="H307" s="1742"/>
      <c r="I307" s="1747" cm="1">
        <f t="array" ref="I307">IFERROR(INDEX(tbl_total,MATCH(1,(tbl_stats=$F307)*(tbl_arts=$G307),0),3),"FEIL")</f>
        <v>0</v>
      </c>
      <c r="J307" s="1066">
        <f t="shared" si="9"/>
        <v>0</v>
      </c>
      <c r="K307"/>
      <c r="L307" s="20"/>
      <c r="M307" s="20"/>
      <c r="S307" s="3"/>
      <c r="T307" s="3"/>
      <c r="U307" s="3"/>
    </row>
    <row r="308" spans="1:21" x14ac:dyDescent="0.25">
      <c r="A308" s="1116"/>
      <c r="B308" s="1741"/>
      <c r="C308" s="1742"/>
      <c r="D308" s="1743" cm="1">
        <f t="array" ref="D308">IFERROR(INDEX(tbl_rapptot,MATCH(1,(tbl_rappstat=$A308)*(tbl_rappart=$B308),0),3),"FEIL")</f>
        <v>0</v>
      </c>
      <c r="E308" s="1063">
        <f t="shared" si="8"/>
        <v>0</v>
      </c>
      <c r="F308" s="1748"/>
      <c r="G308" s="1741"/>
      <c r="H308" s="1742"/>
      <c r="I308" s="1747" cm="1">
        <f t="array" ref="I308">IFERROR(INDEX(tbl_total,MATCH(1,(tbl_stats=$F308)*(tbl_arts=$G308),0),3),"FEIL")</f>
        <v>0</v>
      </c>
      <c r="J308" s="1066">
        <f t="shared" si="9"/>
        <v>0</v>
      </c>
      <c r="K308"/>
      <c r="L308" s="20"/>
      <c r="M308" s="20"/>
      <c r="S308" s="3"/>
      <c r="T308" s="3"/>
      <c r="U308" s="3"/>
    </row>
    <row r="309" spans="1:21" x14ac:dyDescent="0.25">
      <c r="A309" s="1116"/>
      <c r="B309" s="1741"/>
      <c r="C309" s="1742"/>
      <c r="D309" s="1743" cm="1">
        <f t="array" ref="D309">IFERROR(INDEX(tbl_rapptot,MATCH(1,(tbl_rappstat=$A309)*(tbl_rappart=$B309),0),3),"FEIL")</f>
        <v>0</v>
      </c>
      <c r="E309" s="1063">
        <f t="shared" si="8"/>
        <v>0</v>
      </c>
      <c r="F309" s="1748"/>
      <c r="G309" s="1741"/>
      <c r="H309" s="1742"/>
      <c r="I309" s="1747" cm="1">
        <f t="array" ref="I309">IFERROR(INDEX(tbl_total,MATCH(1,(tbl_stats=$F309)*(tbl_arts=$G309),0),3),"FEIL")</f>
        <v>0</v>
      </c>
      <c r="J309" s="1066">
        <f t="shared" si="9"/>
        <v>0</v>
      </c>
      <c r="K309"/>
      <c r="L309" s="20"/>
      <c r="M309" s="20"/>
      <c r="S309" s="3"/>
      <c r="T309" s="3"/>
      <c r="U309" s="3"/>
    </row>
    <row r="310" spans="1:21" x14ac:dyDescent="0.25">
      <c r="A310" s="1116"/>
      <c r="B310" s="1741"/>
      <c r="C310" s="1742"/>
      <c r="D310" s="1743" cm="1">
        <f t="array" ref="D310">IFERROR(INDEX(tbl_rapptot,MATCH(1,(tbl_rappstat=$A310)*(tbl_rappart=$B310),0),3),"FEIL")</f>
        <v>0</v>
      </c>
      <c r="E310" s="1063">
        <f t="shared" si="8"/>
        <v>0</v>
      </c>
      <c r="F310" s="1748"/>
      <c r="G310" s="1741"/>
      <c r="H310" s="1742"/>
      <c r="I310" s="1747" cm="1">
        <f t="array" ref="I310">IFERROR(INDEX(tbl_total,MATCH(1,(tbl_stats=$F310)*(tbl_arts=$G310),0),3),"FEIL")</f>
        <v>0</v>
      </c>
      <c r="J310" s="1066">
        <f t="shared" si="9"/>
        <v>0</v>
      </c>
      <c r="K310"/>
      <c r="L310" s="20"/>
      <c r="M310" s="20"/>
      <c r="S310" s="3"/>
      <c r="T310" s="3"/>
      <c r="U310" s="3"/>
    </row>
    <row r="311" spans="1:21" x14ac:dyDescent="0.25">
      <c r="A311" s="1116"/>
      <c r="B311" s="1741"/>
      <c r="C311" s="1742"/>
      <c r="D311" s="1743" cm="1">
        <f t="array" ref="D311">IFERROR(INDEX(tbl_rapptot,MATCH(1,(tbl_rappstat=$A311)*(tbl_rappart=$B311),0),3),"FEIL")</f>
        <v>0</v>
      </c>
      <c r="E311" s="1063">
        <f t="shared" si="8"/>
        <v>0</v>
      </c>
      <c r="F311" s="1748"/>
      <c r="G311" s="1741"/>
      <c r="H311" s="1742"/>
      <c r="I311" s="1747" cm="1">
        <f t="array" ref="I311">IFERROR(INDEX(tbl_total,MATCH(1,(tbl_stats=$F311)*(tbl_arts=$G311),0),3),"FEIL")</f>
        <v>0</v>
      </c>
      <c r="J311" s="1066">
        <f t="shared" si="9"/>
        <v>0</v>
      </c>
      <c r="K311"/>
      <c r="L311" s="20"/>
      <c r="M311" s="20"/>
      <c r="S311" s="3"/>
      <c r="T311" s="3"/>
      <c r="U311" s="3"/>
    </row>
    <row r="312" spans="1:21" x14ac:dyDescent="0.25">
      <c r="A312" s="1116"/>
      <c r="B312" s="1741"/>
      <c r="C312" s="1742"/>
      <c r="D312" s="1743" cm="1">
        <f t="array" ref="D312">IFERROR(INDEX(tbl_rapptot,MATCH(1,(tbl_rappstat=$A312)*(tbl_rappart=$B312),0),3),"FEIL")</f>
        <v>0</v>
      </c>
      <c r="E312" s="1063">
        <f t="shared" si="8"/>
        <v>0</v>
      </c>
      <c r="F312" s="1748"/>
      <c r="G312" s="1741"/>
      <c r="H312" s="1742"/>
      <c r="I312" s="1747" cm="1">
        <f t="array" ref="I312">IFERROR(INDEX(tbl_total,MATCH(1,(tbl_stats=$F312)*(tbl_arts=$G312),0),3),"FEIL")</f>
        <v>0</v>
      </c>
      <c r="J312" s="1066">
        <f t="shared" si="9"/>
        <v>0</v>
      </c>
      <c r="K312"/>
      <c r="L312" s="20"/>
      <c r="M312" s="20"/>
      <c r="S312" s="3"/>
      <c r="T312" s="3"/>
      <c r="U312" s="3"/>
    </row>
    <row r="313" spans="1:21" x14ac:dyDescent="0.25">
      <c r="A313" s="1116"/>
      <c r="B313" s="1741"/>
      <c r="C313" s="1742"/>
      <c r="D313" s="1743" cm="1">
        <f t="array" ref="D313">IFERROR(INDEX(tbl_rapptot,MATCH(1,(tbl_rappstat=$A313)*(tbl_rappart=$B313),0),3),"FEIL")</f>
        <v>0</v>
      </c>
      <c r="E313" s="1063">
        <f t="shared" si="8"/>
        <v>0</v>
      </c>
      <c r="F313" s="1748"/>
      <c r="G313" s="1741"/>
      <c r="H313" s="1742"/>
      <c r="I313" s="1747" cm="1">
        <f t="array" ref="I313">IFERROR(INDEX(tbl_total,MATCH(1,(tbl_stats=$F313)*(tbl_arts=$G313),0),3),"FEIL")</f>
        <v>0</v>
      </c>
      <c r="J313" s="1066">
        <f t="shared" si="9"/>
        <v>0</v>
      </c>
      <c r="K313"/>
      <c r="L313" s="20"/>
      <c r="M313" s="20"/>
      <c r="S313" s="3"/>
      <c r="T313" s="3"/>
      <c r="U313" s="3"/>
    </row>
    <row r="314" spans="1:21" x14ac:dyDescent="0.25">
      <c r="A314" s="1116"/>
      <c r="B314" s="1741"/>
      <c r="C314" s="1742"/>
      <c r="D314" s="1743" cm="1">
        <f t="array" ref="D314">IFERROR(INDEX(tbl_rapptot,MATCH(1,(tbl_rappstat=$A314)*(tbl_rappart=$B314),0),3),"FEIL")</f>
        <v>0</v>
      </c>
      <c r="E314" s="1063">
        <f t="shared" si="8"/>
        <v>0</v>
      </c>
      <c r="F314" s="1748"/>
      <c r="G314" s="1741"/>
      <c r="H314" s="1742"/>
      <c r="I314" s="1747" cm="1">
        <f t="array" ref="I314">IFERROR(INDEX(tbl_total,MATCH(1,(tbl_stats=$F314)*(tbl_arts=$G314),0),3),"FEIL")</f>
        <v>0</v>
      </c>
      <c r="J314" s="1066">
        <f t="shared" si="9"/>
        <v>0</v>
      </c>
      <c r="K314"/>
      <c r="L314" s="20"/>
      <c r="M314" s="20"/>
      <c r="S314" s="3"/>
      <c r="T314" s="3"/>
      <c r="U314" s="3"/>
    </row>
    <row r="315" spans="1:21" x14ac:dyDescent="0.25">
      <c r="A315" s="1116"/>
      <c r="B315" s="1741"/>
      <c r="C315" s="1742"/>
      <c r="D315" s="1743" cm="1">
        <f t="array" ref="D315">IFERROR(INDEX(tbl_rapptot,MATCH(1,(tbl_rappstat=$A315)*(tbl_rappart=$B315),0),3),"FEIL")</f>
        <v>0</v>
      </c>
      <c r="E315" s="1063">
        <f t="shared" si="8"/>
        <v>0</v>
      </c>
      <c r="F315" s="1748"/>
      <c r="G315" s="1741"/>
      <c r="H315" s="1742"/>
      <c r="I315" s="1747" cm="1">
        <f t="array" ref="I315">IFERROR(INDEX(tbl_total,MATCH(1,(tbl_stats=$F315)*(tbl_arts=$G315),0),3),"FEIL")</f>
        <v>0</v>
      </c>
      <c r="J315" s="1066">
        <f t="shared" si="9"/>
        <v>0</v>
      </c>
      <c r="K315"/>
      <c r="L315" s="20"/>
      <c r="M315" s="20"/>
      <c r="S315" s="3"/>
      <c r="T315" s="3"/>
      <c r="U315" s="3"/>
    </row>
    <row r="316" spans="1:21" x14ac:dyDescent="0.25">
      <c r="A316" s="1116"/>
      <c r="B316" s="1741"/>
      <c r="C316" s="1742"/>
      <c r="D316" s="1743" cm="1">
        <f t="array" ref="D316">IFERROR(INDEX(tbl_rapptot,MATCH(1,(tbl_rappstat=$A316)*(tbl_rappart=$B316),0),3),"FEIL")</f>
        <v>0</v>
      </c>
      <c r="E316" s="1063">
        <f t="shared" si="8"/>
        <v>0</v>
      </c>
      <c r="F316" s="1748"/>
      <c r="G316" s="1741"/>
      <c r="H316" s="1742"/>
      <c r="I316" s="1747" cm="1">
        <f t="array" ref="I316">IFERROR(INDEX(tbl_total,MATCH(1,(tbl_stats=$F316)*(tbl_arts=$G316),0),3),"FEIL")</f>
        <v>0</v>
      </c>
      <c r="J316" s="1066">
        <f t="shared" si="9"/>
        <v>0</v>
      </c>
      <c r="K316"/>
      <c r="L316" s="20"/>
      <c r="M316" s="20"/>
      <c r="S316" s="3"/>
      <c r="T316" s="3"/>
      <c r="U316" s="3"/>
    </row>
    <row r="317" spans="1:21" x14ac:dyDescent="0.25">
      <c r="A317" s="1116"/>
      <c r="B317" s="1741"/>
      <c r="C317" s="1742"/>
      <c r="D317" s="1743" cm="1">
        <f t="array" ref="D317">IFERROR(INDEX(tbl_rapptot,MATCH(1,(tbl_rappstat=$A317)*(tbl_rappart=$B317),0),3),"FEIL")</f>
        <v>0</v>
      </c>
      <c r="E317" s="1063">
        <f t="shared" si="8"/>
        <v>0</v>
      </c>
      <c r="F317" s="1748"/>
      <c r="G317" s="1741"/>
      <c r="H317" s="1742"/>
      <c r="I317" s="1747" cm="1">
        <f t="array" ref="I317">IFERROR(INDEX(tbl_total,MATCH(1,(tbl_stats=$F317)*(tbl_arts=$G317),0),3),"FEIL")</f>
        <v>0</v>
      </c>
      <c r="J317" s="1066">
        <f t="shared" si="9"/>
        <v>0</v>
      </c>
      <c r="K317"/>
      <c r="L317" s="20"/>
      <c r="M317" s="20"/>
      <c r="S317" s="3"/>
      <c r="T317" s="3"/>
      <c r="U317" s="3"/>
    </row>
    <row r="318" spans="1:21" x14ac:dyDescent="0.25">
      <c r="A318" s="1116"/>
      <c r="B318" s="1741"/>
      <c r="C318" s="1742"/>
      <c r="D318" s="1743" cm="1">
        <f t="array" ref="D318">IFERROR(INDEX(tbl_rapptot,MATCH(1,(tbl_rappstat=$A318)*(tbl_rappart=$B318),0),3),"FEIL")</f>
        <v>0</v>
      </c>
      <c r="E318" s="1063">
        <f t="shared" si="8"/>
        <v>0</v>
      </c>
      <c r="F318" s="1748"/>
      <c r="G318" s="1741"/>
      <c r="H318" s="1742"/>
      <c r="I318" s="1747" cm="1">
        <f t="array" ref="I318">IFERROR(INDEX(tbl_total,MATCH(1,(tbl_stats=$F318)*(tbl_arts=$G318),0),3),"FEIL")</f>
        <v>0</v>
      </c>
      <c r="J318" s="1066">
        <f t="shared" si="9"/>
        <v>0</v>
      </c>
      <c r="K318"/>
      <c r="L318" s="20"/>
      <c r="M318" s="20"/>
      <c r="S318" s="3"/>
      <c r="T318" s="3"/>
      <c r="U318" s="3"/>
    </row>
    <row r="319" spans="1:21" x14ac:dyDescent="0.25">
      <c r="A319" s="1116"/>
      <c r="B319" s="1741"/>
      <c r="C319" s="1742"/>
      <c r="D319" s="1743" cm="1">
        <f t="array" ref="D319">IFERROR(INDEX(tbl_rapptot,MATCH(1,(tbl_rappstat=$A319)*(tbl_rappart=$B319),0),3),"FEIL")</f>
        <v>0</v>
      </c>
      <c r="E319" s="1063">
        <f t="shared" si="8"/>
        <v>0</v>
      </c>
      <c r="F319" s="1748"/>
      <c r="G319" s="1741"/>
      <c r="H319" s="1742"/>
      <c r="I319" s="1747" cm="1">
        <f t="array" ref="I319">IFERROR(INDEX(tbl_total,MATCH(1,(tbl_stats=$F319)*(tbl_arts=$G319),0),3),"FEIL")</f>
        <v>0</v>
      </c>
      <c r="J319" s="1066">
        <f t="shared" si="9"/>
        <v>0</v>
      </c>
      <c r="K319"/>
      <c r="L319" s="20"/>
      <c r="M319" s="20"/>
      <c r="S319" s="3"/>
      <c r="T319" s="3"/>
      <c r="U319" s="3"/>
    </row>
    <row r="320" spans="1:21" x14ac:dyDescent="0.25">
      <c r="A320" s="1116"/>
      <c r="B320" s="1741"/>
      <c r="C320" s="1742"/>
      <c r="D320" s="1743" cm="1">
        <f t="array" ref="D320">IFERROR(INDEX(tbl_rapptot,MATCH(1,(tbl_rappstat=$A320)*(tbl_rappart=$B320),0),3),"FEIL")</f>
        <v>0</v>
      </c>
      <c r="E320" s="1063">
        <f t="shared" si="8"/>
        <v>0</v>
      </c>
      <c r="F320" s="1748"/>
      <c r="G320" s="1741"/>
      <c r="H320" s="1742"/>
      <c r="I320" s="1747" cm="1">
        <f t="array" ref="I320">IFERROR(INDEX(tbl_total,MATCH(1,(tbl_stats=$F320)*(tbl_arts=$G320),0),3),"FEIL")</f>
        <v>0</v>
      </c>
      <c r="J320" s="1066">
        <f t="shared" si="9"/>
        <v>0</v>
      </c>
      <c r="K320"/>
      <c r="L320" s="20"/>
      <c r="M320" s="20"/>
      <c r="S320" s="3"/>
      <c r="T320" s="3"/>
      <c r="U320" s="3"/>
    </row>
    <row r="321" spans="1:21" x14ac:dyDescent="0.25">
      <c r="A321" s="1116"/>
      <c r="B321" s="1741"/>
      <c r="C321" s="1742"/>
      <c r="D321" s="1743" cm="1">
        <f t="array" ref="D321">IFERROR(INDEX(tbl_rapptot,MATCH(1,(tbl_rappstat=$A321)*(tbl_rappart=$B321),0),3),"FEIL")</f>
        <v>0</v>
      </c>
      <c r="E321" s="1063">
        <f t="shared" si="8"/>
        <v>0</v>
      </c>
      <c r="F321" s="1748"/>
      <c r="G321" s="1741"/>
      <c r="H321" s="1742"/>
      <c r="I321" s="1747" cm="1">
        <f t="array" ref="I321">IFERROR(INDEX(tbl_total,MATCH(1,(tbl_stats=$F321)*(tbl_arts=$G321),0),3),"FEIL")</f>
        <v>0</v>
      </c>
      <c r="J321" s="1066">
        <f t="shared" si="9"/>
        <v>0</v>
      </c>
      <c r="K321"/>
      <c r="L321" s="20"/>
      <c r="M321" s="20"/>
      <c r="S321" s="3"/>
      <c r="T321" s="3"/>
      <c r="U321" s="3"/>
    </row>
    <row r="322" spans="1:21" x14ac:dyDescent="0.25">
      <c r="A322" s="1116"/>
      <c r="B322" s="1741"/>
      <c r="C322" s="1742"/>
      <c r="D322" s="1743" cm="1">
        <f t="array" ref="D322">IFERROR(INDEX(tbl_rapptot,MATCH(1,(tbl_rappstat=$A322)*(tbl_rappart=$B322),0),3),"FEIL")</f>
        <v>0</v>
      </c>
      <c r="E322" s="1063">
        <f t="shared" si="8"/>
        <v>0</v>
      </c>
      <c r="F322" s="1748"/>
      <c r="G322" s="1741"/>
      <c r="H322" s="1742"/>
      <c r="I322" s="1747" cm="1">
        <f t="array" ref="I322">IFERROR(INDEX(tbl_total,MATCH(1,(tbl_stats=$F322)*(tbl_arts=$G322),0),3),"FEIL")</f>
        <v>0</v>
      </c>
      <c r="J322" s="1066">
        <f t="shared" si="9"/>
        <v>0</v>
      </c>
      <c r="K322"/>
      <c r="L322" s="20"/>
      <c r="M322" s="20"/>
      <c r="S322" s="3"/>
      <c r="T322" s="3"/>
      <c r="U322" s="3"/>
    </row>
    <row r="323" spans="1:21" x14ac:dyDescent="0.25">
      <c r="A323" s="1116"/>
      <c r="B323" s="1741"/>
      <c r="C323" s="1742"/>
      <c r="D323" s="1743" cm="1">
        <f t="array" ref="D323">IFERROR(INDEX(tbl_rapptot,MATCH(1,(tbl_rappstat=$A323)*(tbl_rappart=$B323),0),3),"FEIL")</f>
        <v>0</v>
      </c>
      <c r="E323" s="1063">
        <f t="shared" si="8"/>
        <v>0</v>
      </c>
      <c r="F323" s="1748"/>
      <c r="G323" s="1741"/>
      <c r="H323" s="1742"/>
      <c r="I323" s="1747" cm="1">
        <f t="array" ref="I323">IFERROR(INDEX(tbl_total,MATCH(1,(tbl_stats=$F323)*(tbl_arts=$G323),0),3),"FEIL")</f>
        <v>0</v>
      </c>
      <c r="J323" s="1066">
        <f t="shared" si="9"/>
        <v>0</v>
      </c>
      <c r="K323"/>
      <c r="L323" s="20"/>
      <c r="M323" s="20"/>
      <c r="S323" s="3"/>
      <c r="T323" s="3"/>
      <c r="U323" s="3"/>
    </row>
    <row r="324" spans="1:21" x14ac:dyDescent="0.25">
      <c r="A324" s="1116"/>
      <c r="B324" s="1741"/>
      <c r="C324" s="1742"/>
      <c r="D324" s="1743" cm="1">
        <f t="array" ref="D324">IFERROR(INDEX(tbl_rapptot,MATCH(1,(tbl_rappstat=$A324)*(tbl_rappart=$B324),0),3),"FEIL")</f>
        <v>0</v>
      </c>
      <c r="E324" s="1063">
        <f t="shared" si="8"/>
        <v>0</v>
      </c>
      <c r="F324" s="1748"/>
      <c r="G324" s="1741"/>
      <c r="H324" s="1742"/>
      <c r="I324" s="1747" cm="1">
        <f t="array" ref="I324">IFERROR(INDEX(tbl_total,MATCH(1,(tbl_stats=$F324)*(tbl_arts=$G324),0),3),"FEIL")</f>
        <v>0</v>
      </c>
      <c r="J324" s="1066">
        <f t="shared" si="9"/>
        <v>0</v>
      </c>
      <c r="K324"/>
      <c r="L324" s="20"/>
      <c r="M324" s="20"/>
      <c r="S324" s="3"/>
      <c r="T324" s="3"/>
      <c r="U324" s="3"/>
    </row>
    <row r="325" spans="1:21" x14ac:dyDescent="0.25">
      <c r="A325" s="1116"/>
      <c r="B325" s="1741"/>
      <c r="C325" s="1742"/>
      <c r="D325" s="1743" cm="1">
        <f t="array" ref="D325">IFERROR(INDEX(tbl_rapptot,MATCH(1,(tbl_rappstat=$A325)*(tbl_rappart=$B325),0),3),"FEIL")</f>
        <v>0</v>
      </c>
      <c r="E325" s="1063">
        <f t="shared" si="8"/>
        <v>0</v>
      </c>
      <c r="F325" s="1748"/>
      <c r="G325" s="1741"/>
      <c r="H325" s="1742"/>
      <c r="I325" s="1747" cm="1">
        <f t="array" ref="I325">IFERROR(INDEX(tbl_total,MATCH(1,(tbl_stats=$F325)*(tbl_arts=$G325),0),3),"FEIL")</f>
        <v>0</v>
      </c>
      <c r="J325" s="1066">
        <f t="shared" si="9"/>
        <v>0</v>
      </c>
      <c r="K325"/>
      <c r="L325" s="20"/>
      <c r="M325" s="20"/>
      <c r="S325" s="3"/>
      <c r="T325" s="3"/>
      <c r="U325" s="3"/>
    </row>
    <row r="326" spans="1:21" x14ac:dyDescent="0.25">
      <c r="A326" s="1116"/>
      <c r="B326" s="1741"/>
      <c r="C326" s="1742"/>
      <c r="D326" s="1743" cm="1">
        <f t="array" ref="D326">IFERROR(INDEX(tbl_rapptot,MATCH(1,(tbl_rappstat=$A326)*(tbl_rappart=$B326),0),3),"FEIL")</f>
        <v>0</v>
      </c>
      <c r="E326" s="1063">
        <f t="shared" si="8"/>
        <v>0</v>
      </c>
      <c r="F326" s="1748"/>
      <c r="G326" s="1741"/>
      <c r="H326" s="1742"/>
      <c r="I326" s="1747" cm="1">
        <f t="array" ref="I326">IFERROR(INDEX(tbl_total,MATCH(1,(tbl_stats=$F326)*(tbl_arts=$G326),0),3),"FEIL")</f>
        <v>0</v>
      </c>
      <c r="J326" s="1066">
        <f t="shared" si="9"/>
        <v>0</v>
      </c>
      <c r="K326"/>
      <c r="L326" s="20"/>
      <c r="M326" s="20"/>
      <c r="S326" s="3"/>
      <c r="T326" s="3"/>
      <c r="U326" s="3"/>
    </row>
    <row r="327" spans="1:21" x14ac:dyDescent="0.25">
      <c r="A327" s="1116"/>
      <c r="B327" s="1741"/>
      <c r="C327" s="1742"/>
      <c r="D327" s="1743" cm="1">
        <f t="array" ref="D327">IFERROR(INDEX(tbl_rapptot,MATCH(1,(tbl_rappstat=$A327)*(tbl_rappart=$B327),0),3),"FEIL")</f>
        <v>0</v>
      </c>
      <c r="E327" s="1063">
        <f t="shared" si="8"/>
        <v>0</v>
      </c>
      <c r="F327" s="1748"/>
      <c r="G327" s="1741"/>
      <c r="H327" s="1742"/>
      <c r="I327" s="1747" cm="1">
        <f t="array" ref="I327">IFERROR(INDEX(tbl_total,MATCH(1,(tbl_stats=$F327)*(tbl_arts=$G327),0),3),"FEIL")</f>
        <v>0</v>
      </c>
      <c r="J327" s="1066">
        <f t="shared" si="9"/>
        <v>0</v>
      </c>
      <c r="K327"/>
      <c r="L327" s="20"/>
      <c r="M327" s="20"/>
      <c r="S327" s="3"/>
      <c r="T327" s="3"/>
      <c r="U327" s="3"/>
    </row>
    <row r="328" spans="1:21" x14ac:dyDescent="0.25">
      <c r="A328" s="1116"/>
      <c r="B328" s="1741"/>
      <c r="C328" s="1742"/>
      <c r="D328" s="1743" cm="1">
        <f t="array" ref="D328">IFERROR(INDEX(tbl_rapptot,MATCH(1,(tbl_rappstat=$A328)*(tbl_rappart=$B328),0),3),"FEIL")</f>
        <v>0</v>
      </c>
      <c r="E328" s="1063">
        <f t="shared" si="8"/>
        <v>0</v>
      </c>
      <c r="F328" s="1748"/>
      <c r="G328" s="1741"/>
      <c r="H328" s="1742"/>
      <c r="I328" s="1747" cm="1">
        <f t="array" ref="I328">IFERROR(INDEX(tbl_total,MATCH(1,(tbl_stats=$F328)*(tbl_arts=$G328),0),3),"FEIL")</f>
        <v>0</v>
      </c>
      <c r="J328" s="1066">
        <f t="shared" si="9"/>
        <v>0</v>
      </c>
      <c r="K328"/>
      <c r="L328" s="20"/>
      <c r="M328" s="20"/>
      <c r="S328" s="3"/>
      <c r="T328" s="3"/>
      <c r="U328" s="3"/>
    </row>
    <row r="329" spans="1:21" x14ac:dyDescent="0.25">
      <c r="A329" s="1116"/>
      <c r="B329" s="1741"/>
      <c r="C329" s="1742"/>
      <c r="D329" s="1743" cm="1">
        <f t="array" ref="D329">IFERROR(INDEX(tbl_rapptot,MATCH(1,(tbl_rappstat=$A329)*(tbl_rappart=$B329),0),3),"FEIL")</f>
        <v>0</v>
      </c>
      <c r="E329" s="1063">
        <f t="shared" si="8"/>
        <v>0</v>
      </c>
      <c r="F329" s="1748"/>
      <c r="G329" s="1741"/>
      <c r="H329" s="1742"/>
      <c r="I329" s="1747" cm="1">
        <f t="array" ref="I329">IFERROR(INDEX(tbl_total,MATCH(1,(tbl_stats=$F329)*(tbl_arts=$G329),0),3),"FEIL")</f>
        <v>0</v>
      </c>
      <c r="J329" s="1066">
        <f t="shared" si="9"/>
        <v>0</v>
      </c>
      <c r="K329"/>
      <c r="L329" s="20"/>
      <c r="M329" s="20"/>
      <c r="S329" s="3"/>
      <c r="T329" s="3"/>
      <c r="U329" s="3"/>
    </row>
    <row r="330" spans="1:21" x14ac:dyDescent="0.25">
      <c r="A330" s="1116"/>
      <c r="B330" s="1741"/>
      <c r="C330" s="1742"/>
      <c r="D330" s="1743" cm="1">
        <f t="array" ref="D330">IFERROR(INDEX(tbl_rapptot,MATCH(1,(tbl_rappstat=$A330)*(tbl_rappart=$B330),0),3),"FEIL")</f>
        <v>0</v>
      </c>
      <c r="E330" s="1063">
        <f t="shared" si="8"/>
        <v>0</v>
      </c>
      <c r="F330" s="1748"/>
      <c r="G330" s="1741"/>
      <c r="H330" s="1742"/>
      <c r="I330" s="1747" cm="1">
        <f t="array" ref="I330">IFERROR(INDEX(tbl_total,MATCH(1,(tbl_stats=$F330)*(tbl_arts=$G330),0),3),"FEIL")</f>
        <v>0</v>
      </c>
      <c r="J330" s="1066">
        <f t="shared" si="9"/>
        <v>0</v>
      </c>
      <c r="K330"/>
      <c r="L330" s="20"/>
      <c r="M330" s="20"/>
      <c r="S330" s="3"/>
      <c r="T330" s="3"/>
      <c r="U330" s="3"/>
    </row>
    <row r="331" spans="1:21" x14ac:dyDescent="0.25">
      <c r="A331" s="1116"/>
      <c r="B331" s="1741"/>
      <c r="C331" s="1742"/>
      <c r="D331" s="1743" cm="1">
        <f t="array" ref="D331">IFERROR(INDEX(tbl_rapptot,MATCH(1,(tbl_rappstat=$A331)*(tbl_rappart=$B331),0),3),"FEIL")</f>
        <v>0</v>
      </c>
      <c r="E331" s="1063">
        <f t="shared" si="8"/>
        <v>0</v>
      </c>
      <c r="F331" s="1748"/>
      <c r="G331" s="1741"/>
      <c r="H331" s="1742"/>
      <c r="I331" s="1747" cm="1">
        <f t="array" ref="I331">IFERROR(INDEX(tbl_total,MATCH(1,(tbl_stats=$F331)*(tbl_arts=$G331),0),3),"FEIL")</f>
        <v>0</v>
      </c>
      <c r="J331" s="1066">
        <f t="shared" si="9"/>
        <v>0</v>
      </c>
      <c r="K331"/>
      <c r="L331" s="20"/>
      <c r="M331" s="20"/>
      <c r="S331" s="3"/>
      <c r="T331" s="3"/>
      <c r="U331" s="3"/>
    </row>
    <row r="332" spans="1:21" x14ac:dyDescent="0.25">
      <c r="A332" s="1116"/>
      <c r="B332" s="1741"/>
      <c r="C332" s="1742"/>
      <c r="D332" s="1743" cm="1">
        <f t="array" ref="D332">IFERROR(INDEX(tbl_rapptot,MATCH(1,(tbl_rappstat=$A332)*(tbl_rappart=$B332),0),3),"FEIL")</f>
        <v>0</v>
      </c>
      <c r="E332" s="1063">
        <f t="shared" si="8"/>
        <v>0</v>
      </c>
      <c r="F332" s="1748"/>
      <c r="G332" s="1741"/>
      <c r="H332" s="1742"/>
      <c r="I332" s="1747" cm="1">
        <f t="array" ref="I332">IFERROR(INDEX(tbl_total,MATCH(1,(tbl_stats=$F332)*(tbl_arts=$G332),0),3),"FEIL")</f>
        <v>0</v>
      </c>
      <c r="J332" s="1066">
        <f t="shared" si="9"/>
        <v>0</v>
      </c>
      <c r="K332"/>
      <c r="L332" s="20"/>
      <c r="M332" s="20"/>
      <c r="S332" s="3"/>
      <c r="T332" s="3"/>
      <c r="U332" s="3"/>
    </row>
    <row r="333" spans="1:21" x14ac:dyDescent="0.25">
      <c r="A333" s="1116"/>
      <c r="B333" s="1741"/>
      <c r="C333" s="1742"/>
      <c r="D333" s="1743" cm="1">
        <f t="array" ref="D333">IFERROR(INDEX(tbl_rapptot,MATCH(1,(tbl_rappstat=$A333)*(tbl_rappart=$B333),0),3),"FEIL")</f>
        <v>0</v>
      </c>
      <c r="E333" s="1063">
        <f t="shared" si="8"/>
        <v>0</v>
      </c>
      <c r="F333" s="1748"/>
      <c r="G333" s="1741"/>
      <c r="H333" s="1742"/>
      <c r="I333" s="1747" cm="1">
        <f t="array" ref="I333">IFERROR(INDEX(tbl_total,MATCH(1,(tbl_stats=$F333)*(tbl_arts=$G333),0),3),"FEIL")</f>
        <v>0</v>
      </c>
      <c r="J333" s="1066">
        <f t="shared" si="9"/>
        <v>0</v>
      </c>
      <c r="K333"/>
      <c r="L333" s="20"/>
      <c r="M333" s="20"/>
      <c r="S333" s="3"/>
      <c r="T333" s="3"/>
      <c r="U333" s="3"/>
    </row>
    <row r="334" spans="1:21" x14ac:dyDescent="0.25">
      <c r="A334" s="1116"/>
      <c r="B334" s="1741"/>
      <c r="C334" s="1742"/>
      <c r="D334" s="1743" cm="1">
        <f t="array" ref="D334">IFERROR(INDEX(tbl_rapptot,MATCH(1,(tbl_rappstat=$A334)*(tbl_rappart=$B334),0),3),"FEIL")</f>
        <v>0</v>
      </c>
      <c r="E334" s="1063">
        <f t="shared" si="8"/>
        <v>0</v>
      </c>
      <c r="F334" s="1748"/>
      <c r="G334" s="1741"/>
      <c r="H334" s="1742"/>
      <c r="I334" s="1747" cm="1">
        <f t="array" ref="I334">IFERROR(INDEX(tbl_total,MATCH(1,(tbl_stats=$F334)*(tbl_arts=$G334),0),3),"FEIL")</f>
        <v>0</v>
      </c>
      <c r="J334" s="1066">
        <f t="shared" si="9"/>
        <v>0</v>
      </c>
      <c r="K334"/>
      <c r="L334" s="20"/>
      <c r="M334" s="20"/>
      <c r="S334" s="3"/>
      <c r="T334" s="3"/>
      <c r="U334" s="3"/>
    </row>
    <row r="335" spans="1:21" x14ac:dyDescent="0.25">
      <c r="A335" s="1116"/>
      <c r="B335" s="1741"/>
      <c r="C335" s="1742"/>
      <c r="D335" s="1743" cm="1">
        <f t="array" ref="D335">IFERROR(INDEX(tbl_rapptot,MATCH(1,(tbl_rappstat=$A335)*(tbl_rappart=$B335),0),3),"FEIL")</f>
        <v>0</v>
      </c>
      <c r="E335" s="1063">
        <f t="shared" si="8"/>
        <v>0</v>
      </c>
      <c r="F335" s="1748"/>
      <c r="G335" s="1741"/>
      <c r="H335" s="1742"/>
      <c r="I335" s="1747" cm="1">
        <f t="array" ref="I335">IFERROR(INDEX(tbl_total,MATCH(1,(tbl_stats=$F335)*(tbl_arts=$G335),0),3),"FEIL")</f>
        <v>0</v>
      </c>
      <c r="J335" s="1066">
        <f t="shared" si="9"/>
        <v>0</v>
      </c>
      <c r="K335"/>
      <c r="L335" s="20"/>
      <c r="M335" s="20"/>
      <c r="S335" s="3"/>
      <c r="T335" s="3"/>
      <c r="U335" s="3"/>
    </row>
    <row r="336" spans="1:21" x14ac:dyDescent="0.25">
      <c r="A336" s="1116"/>
      <c r="B336" s="1741"/>
      <c r="C336" s="1742"/>
      <c r="D336" s="1743" cm="1">
        <f t="array" ref="D336">IFERROR(INDEX(tbl_rapptot,MATCH(1,(tbl_rappstat=$A336)*(tbl_rappart=$B336),0),3),"FEIL")</f>
        <v>0</v>
      </c>
      <c r="E336" s="1063">
        <f t="shared" si="8"/>
        <v>0</v>
      </c>
      <c r="F336" s="1748"/>
      <c r="G336" s="1741"/>
      <c r="H336" s="1742"/>
      <c r="I336" s="1747" cm="1">
        <f t="array" ref="I336">IFERROR(INDEX(tbl_total,MATCH(1,(tbl_stats=$F336)*(tbl_arts=$G336),0),3),"FEIL")</f>
        <v>0</v>
      </c>
      <c r="J336" s="1066">
        <f t="shared" si="9"/>
        <v>0</v>
      </c>
      <c r="K336"/>
      <c r="L336" s="20"/>
      <c r="M336" s="20"/>
      <c r="S336" s="3"/>
      <c r="T336" s="3"/>
      <c r="U336" s="3"/>
    </row>
    <row r="337" spans="1:21" x14ac:dyDescent="0.25">
      <c r="A337" s="1116"/>
      <c r="B337" s="1741"/>
      <c r="C337" s="1742"/>
      <c r="D337" s="1743" cm="1">
        <f t="array" ref="D337">IFERROR(INDEX(tbl_rapptot,MATCH(1,(tbl_rappstat=$A337)*(tbl_rappart=$B337),0),3),"FEIL")</f>
        <v>0</v>
      </c>
      <c r="E337" s="1063">
        <f t="shared" si="8"/>
        <v>0</v>
      </c>
      <c r="F337" s="1748"/>
      <c r="G337" s="1741"/>
      <c r="H337" s="1742"/>
      <c r="I337" s="1747" cm="1">
        <f t="array" ref="I337">IFERROR(INDEX(tbl_total,MATCH(1,(tbl_stats=$F337)*(tbl_arts=$G337),0),3),"FEIL")</f>
        <v>0</v>
      </c>
      <c r="J337" s="1066">
        <f t="shared" si="9"/>
        <v>0</v>
      </c>
      <c r="K337"/>
      <c r="L337" s="20"/>
      <c r="M337" s="20"/>
      <c r="S337" s="3"/>
      <c r="T337" s="3"/>
      <c r="U337" s="3"/>
    </row>
    <row r="338" spans="1:21" x14ac:dyDescent="0.25">
      <c r="A338" s="1116"/>
      <c r="B338" s="1741"/>
      <c r="C338" s="1742"/>
      <c r="D338" s="1743" cm="1">
        <f t="array" ref="D338">IFERROR(INDEX(tbl_rapptot,MATCH(1,(tbl_rappstat=$A338)*(tbl_rappart=$B338),0),3),"FEIL")</f>
        <v>0</v>
      </c>
      <c r="E338" s="1063">
        <f t="shared" si="8"/>
        <v>0</v>
      </c>
      <c r="F338" s="1748"/>
      <c r="G338" s="1741"/>
      <c r="H338" s="1742"/>
      <c r="I338" s="1747" cm="1">
        <f t="array" ref="I338">IFERROR(INDEX(tbl_total,MATCH(1,(tbl_stats=$F338)*(tbl_arts=$G338),0),3),"FEIL")</f>
        <v>0</v>
      </c>
      <c r="J338" s="1066">
        <f t="shared" si="9"/>
        <v>0</v>
      </c>
      <c r="K338"/>
      <c r="L338" s="20"/>
      <c r="M338" s="20"/>
      <c r="S338" s="3"/>
      <c r="T338" s="3"/>
      <c r="U338" s="3"/>
    </row>
    <row r="339" spans="1:21" x14ac:dyDescent="0.25">
      <c r="A339" s="1116"/>
      <c r="B339" s="1741"/>
      <c r="C339" s="1742"/>
      <c r="D339" s="1743" cm="1">
        <f t="array" ref="D339">IFERROR(INDEX(tbl_rapptot,MATCH(1,(tbl_rappstat=$A339)*(tbl_rappart=$B339),0),3),"FEIL")</f>
        <v>0</v>
      </c>
      <c r="E339" s="1063">
        <f t="shared" si="8"/>
        <v>0</v>
      </c>
      <c r="F339" s="1748"/>
      <c r="G339" s="1741"/>
      <c r="H339" s="1742"/>
      <c r="I339" s="1747" cm="1">
        <f t="array" ref="I339">IFERROR(INDEX(tbl_total,MATCH(1,(tbl_stats=$F339)*(tbl_arts=$G339),0),3),"FEIL")</f>
        <v>0</v>
      </c>
      <c r="J339" s="1066">
        <f t="shared" si="9"/>
        <v>0</v>
      </c>
      <c r="K339"/>
      <c r="L339" s="20"/>
      <c r="M339" s="20"/>
      <c r="S339" s="3"/>
      <c r="T339" s="3"/>
      <c r="U339" s="3"/>
    </row>
    <row r="340" spans="1:21" x14ac:dyDescent="0.25">
      <c r="A340" s="1116"/>
      <c r="B340" s="1741"/>
      <c r="C340" s="1742"/>
      <c r="D340" s="1743" cm="1">
        <f t="array" ref="D340">IFERROR(INDEX(tbl_rapptot,MATCH(1,(tbl_rappstat=$A340)*(tbl_rappart=$B340),0),3),"FEIL")</f>
        <v>0</v>
      </c>
      <c r="E340" s="1063">
        <f t="shared" si="8"/>
        <v>0</v>
      </c>
      <c r="F340" s="1748"/>
      <c r="G340" s="1741"/>
      <c r="H340" s="1742"/>
      <c r="I340" s="1747" cm="1">
        <f t="array" ref="I340">IFERROR(INDEX(tbl_total,MATCH(1,(tbl_stats=$F340)*(tbl_arts=$G340),0),3),"FEIL")</f>
        <v>0</v>
      </c>
      <c r="J340" s="1066">
        <f t="shared" si="9"/>
        <v>0</v>
      </c>
      <c r="K340"/>
      <c r="L340" s="20"/>
      <c r="M340" s="20"/>
      <c r="S340" s="3"/>
      <c r="T340" s="3"/>
      <c r="U340" s="3"/>
    </row>
    <row r="341" spans="1:21" x14ac:dyDescent="0.25">
      <c r="A341" s="1116"/>
      <c r="B341" s="1741"/>
      <c r="C341" s="1742"/>
      <c r="D341" s="1743" cm="1">
        <f t="array" ref="D341">IFERROR(INDEX(tbl_rapptot,MATCH(1,(tbl_rappstat=$A341)*(tbl_rappart=$B341),0),3),"FEIL")</f>
        <v>0</v>
      </c>
      <c r="E341" s="1063">
        <f t="shared" si="8"/>
        <v>0</v>
      </c>
      <c r="F341" s="1748"/>
      <c r="G341" s="1741"/>
      <c r="H341" s="1742"/>
      <c r="I341" s="1747" cm="1">
        <f t="array" ref="I341">IFERROR(INDEX(tbl_total,MATCH(1,(tbl_stats=$F341)*(tbl_arts=$G341),0),3),"FEIL")</f>
        <v>0</v>
      </c>
      <c r="J341" s="1066">
        <f t="shared" si="9"/>
        <v>0</v>
      </c>
      <c r="K341"/>
      <c r="L341" s="20"/>
      <c r="M341" s="20"/>
      <c r="S341" s="3"/>
      <c r="T341" s="3"/>
      <c r="U341" s="3"/>
    </row>
    <row r="342" spans="1:21" x14ac:dyDescent="0.25">
      <c r="A342" s="1116"/>
      <c r="B342" s="1741"/>
      <c r="C342" s="1742"/>
      <c r="D342" s="1743" cm="1">
        <f t="array" ref="D342">IFERROR(INDEX(tbl_rapptot,MATCH(1,(tbl_rappstat=$A342)*(tbl_rappart=$B342),0),3),"FEIL")</f>
        <v>0</v>
      </c>
      <c r="E342" s="1063">
        <f t="shared" si="8"/>
        <v>0</v>
      </c>
      <c r="F342" s="1748"/>
      <c r="G342" s="1741"/>
      <c r="H342" s="1742"/>
      <c r="I342" s="1747" cm="1">
        <f t="array" ref="I342">IFERROR(INDEX(tbl_total,MATCH(1,(tbl_stats=$F342)*(tbl_arts=$G342),0),3),"FEIL")</f>
        <v>0</v>
      </c>
      <c r="J342" s="1066">
        <f t="shared" si="9"/>
        <v>0</v>
      </c>
      <c r="K342"/>
      <c r="L342" s="20"/>
      <c r="M342" s="20"/>
      <c r="S342" s="3"/>
      <c r="T342" s="3"/>
      <c r="U342" s="3"/>
    </row>
    <row r="343" spans="1:21" x14ac:dyDescent="0.25">
      <c r="A343" s="1116"/>
      <c r="B343" s="1741"/>
      <c r="C343" s="1742"/>
      <c r="D343" s="1743" cm="1">
        <f t="array" ref="D343">IFERROR(INDEX(tbl_rapptot,MATCH(1,(tbl_rappstat=$A343)*(tbl_rappart=$B343),0),3),"FEIL")</f>
        <v>0</v>
      </c>
      <c r="E343" s="1063">
        <f t="shared" si="8"/>
        <v>0</v>
      </c>
      <c r="F343" s="1748"/>
      <c r="G343" s="1741"/>
      <c r="H343" s="1742"/>
      <c r="I343" s="1747" cm="1">
        <f t="array" ref="I343">IFERROR(INDEX(tbl_total,MATCH(1,(tbl_stats=$F343)*(tbl_arts=$G343),0),3),"FEIL")</f>
        <v>0</v>
      </c>
      <c r="J343" s="1066">
        <f t="shared" si="9"/>
        <v>0</v>
      </c>
      <c r="K343"/>
      <c r="L343" s="20"/>
      <c r="M343" s="20"/>
      <c r="S343" s="3"/>
      <c r="T343" s="3"/>
      <c r="U343" s="3"/>
    </row>
    <row r="344" spans="1:21" x14ac:dyDescent="0.25">
      <c r="A344" s="1116"/>
      <c r="B344" s="1741"/>
      <c r="C344" s="1742"/>
      <c r="D344" s="1743" cm="1">
        <f t="array" ref="D344">IFERROR(INDEX(tbl_rapptot,MATCH(1,(tbl_rappstat=$A344)*(tbl_rappart=$B344),0),3),"FEIL")</f>
        <v>0</v>
      </c>
      <c r="E344" s="1063">
        <f t="shared" si="8"/>
        <v>0</v>
      </c>
      <c r="F344" s="1748"/>
      <c r="G344" s="1741"/>
      <c r="H344" s="1742"/>
      <c r="I344" s="1747" cm="1">
        <f t="array" ref="I344">IFERROR(INDEX(tbl_total,MATCH(1,(tbl_stats=$F344)*(tbl_arts=$G344),0),3),"FEIL")</f>
        <v>0</v>
      </c>
      <c r="J344" s="1066">
        <f t="shared" si="9"/>
        <v>0</v>
      </c>
      <c r="K344"/>
      <c r="L344" s="20"/>
      <c r="M344" s="20"/>
      <c r="S344" s="3"/>
      <c r="T344" s="3"/>
      <c r="U344" s="3"/>
    </row>
    <row r="345" spans="1:21" x14ac:dyDescent="0.25">
      <c r="A345" s="1116"/>
      <c r="B345" s="1741"/>
      <c r="C345" s="1742"/>
      <c r="D345" s="1743" cm="1">
        <f t="array" ref="D345">IFERROR(INDEX(tbl_rapptot,MATCH(1,(tbl_rappstat=$A345)*(tbl_rappart=$B345),0),3),"FEIL")</f>
        <v>0</v>
      </c>
      <c r="E345" s="1063">
        <f t="shared" si="8"/>
        <v>0</v>
      </c>
      <c r="F345" s="1748"/>
      <c r="G345" s="1741"/>
      <c r="H345" s="1742"/>
      <c r="I345" s="1747" cm="1">
        <f t="array" ref="I345">IFERROR(INDEX(tbl_total,MATCH(1,(tbl_stats=$F345)*(tbl_arts=$G345),0),3),"FEIL")</f>
        <v>0</v>
      </c>
      <c r="J345" s="1066">
        <f t="shared" si="9"/>
        <v>0</v>
      </c>
      <c r="K345"/>
      <c r="L345" s="20"/>
      <c r="M345" s="20"/>
      <c r="S345" s="3"/>
      <c r="T345" s="3"/>
      <c r="U345" s="3"/>
    </row>
    <row r="346" spans="1:21" x14ac:dyDescent="0.25">
      <c r="A346" s="1116"/>
      <c r="B346" s="1741"/>
      <c r="C346" s="1742"/>
      <c r="D346" s="1743" cm="1">
        <f t="array" ref="D346">IFERROR(INDEX(tbl_rapptot,MATCH(1,(tbl_rappstat=$A346)*(tbl_rappart=$B346),0),3),"FEIL")</f>
        <v>0</v>
      </c>
      <c r="E346" s="1063">
        <f t="shared" si="8"/>
        <v>0</v>
      </c>
      <c r="F346" s="1748"/>
      <c r="G346" s="1741"/>
      <c r="H346" s="1742"/>
      <c r="I346" s="1747" cm="1">
        <f t="array" ref="I346">IFERROR(INDEX(tbl_total,MATCH(1,(tbl_stats=$F346)*(tbl_arts=$G346),0),3),"FEIL")</f>
        <v>0</v>
      </c>
      <c r="J346" s="1066">
        <f t="shared" si="9"/>
        <v>0</v>
      </c>
      <c r="K346"/>
      <c r="L346" s="20"/>
      <c r="M346" s="20"/>
      <c r="S346" s="3"/>
      <c r="T346" s="3"/>
      <c r="U346" s="3"/>
    </row>
    <row r="347" spans="1:21" x14ac:dyDescent="0.25">
      <c r="A347" s="1116"/>
      <c r="B347" s="1741"/>
      <c r="C347" s="1742"/>
      <c r="D347" s="1743" cm="1">
        <f t="array" ref="D347">IFERROR(INDEX(tbl_rapptot,MATCH(1,(tbl_rappstat=$A347)*(tbl_rappart=$B347),0),3),"FEIL")</f>
        <v>0</v>
      </c>
      <c r="E347" s="1063">
        <f t="shared" si="8"/>
        <v>0</v>
      </c>
      <c r="F347" s="1748"/>
      <c r="G347" s="1741"/>
      <c r="H347" s="1742"/>
      <c r="I347" s="1747" cm="1">
        <f t="array" ref="I347">IFERROR(INDEX(tbl_total,MATCH(1,(tbl_stats=$F347)*(tbl_arts=$G347),0),3),"FEIL")</f>
        <v>0</v>
      </c>
      <c r="J347" s="1066">
        <f t="shared" si="9"/>
        <v>0</v>
      </c>
      <c r="K347"/>
      <c r="L347" s="20"/>
      <c r="M347" s="20"/>
      <c r="S347" s="3"/>
      <c r="T347" s="3"/>
      <c r="U347" s="3"/>
    </row>
    <row r="348" spans="1:21" x14ac:dyDescent="0.25">
      <c r="A348" s="1116"/>
      <c r="B348" s="1741"/>
      <c r="C348" s="1742"/>
      <c r="D348" s="1743" cm="1">
        <f t="array" ref="D348">IFERROR(INDEX(tbl_rapptot,MATCH(1,(tbl_rappstat=$A348)*(tbl_rappart=$B348),0),3),"FEIL")</f>
        <v>0</v>
      </c>
      <c r="E348" s="1063">
        <f t="shared" si="8"/>
        <v>0</v>
      </c>
      <c r="F348" s="1748"/>
      <c r="G348" s="1741"/>
      <c r="H348" s="1742"/>
      <c r="I348" s="1747" cm="1">
        <f t="array" ref="I348">IFERROR(INDEX(tbl_total,MATCH(1,(tbl_stats=$F348)*(tbl_arts=$G348),0),3),"FEIL")</f>
        <v>0</v>
      </c>
      <c r="J348" s="1066">
        <f t="shared" si="9"/>
        <v>0</v>
      </c>
      <c r="K348"/>
      <c r="L348" s="20"/>
      <c r="M348" s="20"/>
      <c r="S348" s="3"/>
      <c r="T348" s="3"/>
      <c r="U348" s="3"/>
    </row>
    <row r="349" spans="1:21" x14ac:dyDescent="0.25">
      <c r="A349" s="1116"/>
      <c r="B349" s="1741"/>
      <c r="C349" s="1742"/>
      <c r="D349" s="1743" cm="1">
        <f t="array" ref="D349">IFERROR(INDEX(tbl_rapptot,MATCH(1,(tbl_rappstat=$A349)*(tbl_rappart=$B349),0),3),"FEIL")</f>
        <v>0</v>
      </c>
      <c r="E349" s="1063">
        <f t="shared" si="8"/>
        <v>0</v>
      </c>
      <c r="F349" s="1748"/>
      <c r="G349" s="1741"/>
      <c r="H349" s="1742"/>
      <c r="I349" s="1747" cm="1">
        <f t="array" ref="I349">IFERROR(INDEX(tbl_total,MATCH(1,(tbl_stats=$F349)*(tbl_arts=$G349),0),3),"FEIL")</f>
        <v>0</v>
      </c>
      <c r="J349" s="1066">
        <f t="shared" si="9"/>
        <v>0</v>
      </c>
      <c r="K349"/>
      <c r="L349" s="20"/>
      <c r="M349" s="20"/>
      <c r="S349" s="3"/>
      <c r="T349" s="3"/>
      <c r="U349" s="3"/>
    </row>
    <row r="350" spans="1:21" x14ac:dyDescent="0.25">
      <c r="A350" s="1116"/>
      <c r="B350" s="1741"/>
      <c r="C350" s="1742"/>
      <c r="D350" s="1743" cm="1">
        <f t="array" ref="D350">IFERROR(INDEX(tbl_rapptot,MATCH(1,(tbl_rappstat=$A350)*(tbl_rappart=$B350),0),3),"FEIL")</f>
        <v>0</v>
      </c>
      <c r="E350" s="1063">
        <f t="shared" si="8"/>
        <v>0</v>
      </c>
      <c r="F350" s="1748"/>
      <c r="G350" s="1741"/>
      <c r="H350" s="1742"/>
      <c r="I350" s="1747" cm="1">
        <f t="array" ref="I350">IFERROR(INDEX(tbl_total,MATCH(1,(tbl_stats=$F350)*(tbl_arts=$G350),0),3),"FEIL")</f>
        <v>0</v>
      </c>
      <c r="J350" s="1066">
        <f t="shared" si="9"/>
        <v>0</v>
      </c>
      <c r="K350"/>
      <c r="L350" s="20"/>
      <c r="M350" s="20"/>
      <c r="S350" s="3"/>
      <c r="T350" s="3"/>
      <c r="U350" s="3"/>
    </row>
    <row r="351" spans="1:21" x14ac:dyDescent="0.25">
      <c r="A351" s="1116"/>
      <c r="B351" s="1741"/>
      <c r="C351" s="1742"/>
      <c r="D351" s="1743" cm="1">
        <f t="array" ref="D351">IFERROR(INDEX(tbl_rapptot,MATCH(1,(tbl_rappstat=$A351)*(tbl_rappart=$B351),0),3),"FEIL")</f>
        <v>0</v>
      </c>
      <c r="E351" s="1063">
        <f t="shared" si="8"/>
        <v>0</v>
      </c>
      <c r="F351" s="1748"/>
      <c r="G351" s="1741"/>
      <c r="H351" s="1742"/>
      <c r="I351" s="1747" cm="1">
        <f t="array" ref="I351">IFERROR(INDEX(tbl_total,MATCH(1,(tbl_stats=$F351)*(tbl_arts=$G351),0),3),"FEIL")</f>
        <v>0</v>
      </c>
      <c r="J351" s="1066">
        <f t="shared" si="9"/>
        <v>0</v>
      </c>
      <c r="K351"/>
      <c r="L351" s="20"/>
      <c r="M351" s="20"/>
      <c r="S351" s="3"/>
      <c r="T351" s="3"/>
      <c r="U351" s="3"/>
    </row>
    <row r="352" spans="1:21" x14ac:dyDescent="0.25">
      <c r="A352" s="1116"/>
      <c r="B352" s="1741"/>
      <c r="C352" s="1742"/>
      <c r="D352" s="1743" cm="1">
        <f t="array" ref="D352">IFERROR(INDEX(tbl_rapptot,MATCH(1,(tbl_rappstat=$A352)*(tbl_rappart=$B352),0),3),"FEIL")</f>
        <v>0</v>
      </c>
      <c r="E352" s="1063">
        <f t="shared" si="8"/>
        <v>0</v>
      </c>
      <c r="F352" s="1748"/>
      <c r="G352" s="1741"/>
      <c r="H352" s="1742"/>
      <c r="I352" s="1747" cm="1">
        <f t="array" ref="I352">IFERROR(INDEX(tbl_total,MATCH(1,(tbl_stats=$F352)*(tbl_arts=$G352),0),3),"FEIL")</f>
        <v>0</v>
      </c>
      <c r="J352" s="1066">
        <f t="shared" si="9"/>
        <v>0</v>
      </c>
      <c r="K352"/>
      <c r="L352" s="20"/>
      <c r="M352" s="20"/>
      <c r="S352" s="3"/>
      <c r="T352" s="3"/>
      <c r="U352" s="3"/>
    </row>
    <row r="353" spans="1:21" x14ac:dyDescent="0.25">
      <c r="A353" s="1116"/>
      <c r="B353" s="1741"/>
      <c r="C353" s="1742"/>
      <c r="D353" s="1743" cm="1">
        <f t="array" ref="D353">IFERROR(INDEX(tbl_rapptot,MATCH(1,(tbl_rappstat=$A353)*(tbl_rappart=$B353),0),3),"FEIL")</f>
        <v>0</v>
      </c>
      <c r="E353" s="1063">
        <f t="shared" si="8"/>
        <v>0</v>
      </c>
      <c r="F353" s="1748"/>
      <c r="G353" s="1741"/>
      <c r="H353" s="1742"/>
      <c r="I353" s="1747" cm="1">
        <f t="array" ref="I353">IFERROR(INDEX(tbl_total,MATCH(1,(tbl_stats=$F353)*(tbl_arts=$G353),0),3),"FEIL")</f>
        <v>0</v>
      </c>
      <c r="J353" s="1066">
        <f t="shared" si="9"/>
        <v>0</v>
      </c>
      <c r="K353"/>
      <c r="L353" s="20"/>
      <c r="M353" s="20"/>
      <c r="S353" s="3"/>
      <c r="T353" s="3"/>
      <c r="U353" s="3"/>
    </row>
    <row r="354" spans="1:21" x14ac:dyDescent="0.25">
      <c r="A354" s="1116"/>
      <c r="B354" s="1741"/>
      <c r="C354" s="1742"/>
      <c r="D354" s="1743" cm="1">
        <f t="array" ref="D354">IFERROR(INDEX(tbl_rapptot,MATCH(1,(tbl_rappstat=$A354)*(tbl_rappart=$B354),0),3),"FEIL")</f>
        <v>0</v>
      </c>
      <c r="E354" s="1063">
        <f t="shared" si="8"/>
        <v>0</v>
      </c>
      <c r="F354" s="1748"/>
      <c r="G354" s="1741"/>
      <c r="H354" s="1742"/>
      <c r="I354" s="1747" cm="1">
        <f t="array" ref="I354">IFERROR(INDEX(tbl_total,MATCH(1,(tbl_stats=$F354)*(tbl_arts=$G354),0),3),"FEIL")</f>
        <v>0</v>
      </c>
      <c r="J354" s="1066">
        <f t="shared" si="9"/>
        <v>0</v>
      </c>
      <c r="K354"/>
      <c r="L354" s="20"/>
      <c r="M354" s="20"/>
      <c r="S354" s="3"/>
      <c r="T354" s="3"/>
      <c r="U354" s="3"/>
    </row>
    <row r="355" spans="1:21" x14ac:dyDescent="0.25">
      <c r="A355" s="1116"/>
      <c r="B355" s="1741"/>
      <c r="C355" s="1742"/>
      <c r="D355" s="1743" cm="1">
        <f t="array" ref="D355">IFERROR(INDEX(tbl_rapptot,MATCH(1,(tbl_rappstat=$A355)*(tbl_rappart=$B355),0),3),"FEIL")</f>
        <v>0</v>
      </c>
      <c r="E355" s="1063">
        <f t="shared" si="8"/>
        <v>0</v>
      </c>
      <c r="F355" s="1748"/>
      <c r="G355" s="1741"/>
      <c r="H355" s="1742"/>
      <c r="I355" s="1747" cm="1">
        <f t="array" ref="I355">IFERROR(INDEX(tbl_total,MATCH(1,(tbl_stats=$F355)*(tbl_arts=$G355),0),3),"FEIL")</f>
        <v>0</v>
      </c>
      <c r="J355" s="1066">
        <f t="shared" si="9"/>
        <v>0</v>
      </c>
      <c r="K355"/>
      <c r="L355" s="20"/>
      <c r="M355" s="20"/>
      <c r="S355" s="3"/>
      <c r="T355" s="3"/>
      <c r="U355" s="3"/>
    </row>
    <row r="356" spans="1:21" x14ac:dyDescent="0.25">
      <c r="A356" s="1116"/>
      <c r="B356" s="1741"/>
      <c r="C356" s="1742"/>
      <c r="D356" s="1743" cm="1">
        <f t="array" ref="D356">IFERROR(INDEX(tbl_rapptot,MATCH(1,(tbl_rappstat=$A356)*(tbl_rappart=$B356),0),3),"FEIL")</f>
        <v>0</v>
      </c>
      <c r="E356" s="1063">
        <f t="shared" si="8"/>
        <v>0</v>
      </c>
      <c r="F356" s="1748"/>
      <c r="G356" s="1741"/>
      <c r="H356" s="1742"/>
      <c r="I356" s="1747" cm="1">
        <f t="array" ref="I356">IFERROR(INDEX(tbl_total,MATCH(1,(tbl_stats=$F356)*(tbl_arts=$G356),0),3),"FEIL")</f>
        <v>0</v>
      </c>
      <c r="J356" s="1066">
        <f t="shared" si="9"/>
        <v>0</v>
      </c>
      <c r="K356"/>
      <c r="L356" s="20"/>
      <c r="M356" s="20"/>
      <c r="S356" s="3"/>
      <c r="T356" s="3"/>
      <c r="U356" s="3"/>
    </row>
    <row r="357" spans="1:21" x14ac:dyDescent="0.25">
      <c r="A357" s="1116"/>
      <c r="B357" s="1741"/>
      <c r="C357" s="1742"/>
      <c r="D357" s="1743" cm="1">
        <f t="array" ref="D357">IFERROR(INDEX(tbl_rapptot,MATCH(1,(tbl_rappstat=$A357)*(tbl_rappart=$B357),0),3),"FEIL")</f>
        <v>0</v>
      </c>
      <c r="E357" s="1063">
        <f t="shared" si="8"/>
        <v>0</v>
      </c>
      <c r="F357" s="1748"/>
      <c r="G357" s="1741"/>
      <c r="H357" s="1742"/>
      <c r="I357" s="1747" cm="1">
        <f t="array" ref="I357">IFERROR(INDEX(tbl_total,MATCH(1,(tbl_stats=$F357)*(tbl_arts=$G357),0),3),"FEIL")</f>
        <v>0</v>
      </c>
      <c r="J357" s="1066">
        <f t="shared" si="9"/>
        <v>0</v>
      </c>
      <c r="K357"/>
      <c r="L357" s="20"/>
      <c r="M357" s="20"/>
      <c r="S357" s="3"/>
      <c r="T357" s="3"/>
      <c r="U357" s="3"/>
    </row>
    <row r="358" spans="1:21" x14ac:dyDescent="0.25">
      <c r="A358" s="1116"/>
      <c r="B358" s="1741"/>
      <c r="C358" s="1742"/>
      <c r="D358" s="1743" cm="1">
        <f t="array" ref="D358">IFERROR(INDEX(tbl_rapptot,MATCH(1,(tbl_rappstat=$A358)*(tbl_rappart=$B358),0),3),"FEIL")</f>
        <v>0</v>
      </c>
      <c r="E358" s="1063">
        <f t="shared" si="8"/>
        <v>0</v>
      </c>
      <c r="F358" s="1748"/>
      <c r="G358" s="1741"/>
      <c r="H358" s="1742"/>
      <c r="I358" s="1747" cm="1">
        <f t="array" ref="I358">IFERROR(INDEX(tbl_total,MATCH(1,(tbl_stats=$F358)*(tbl_arts=$G358),0),3),"FEIL")</f>
        <v>0</v>
      </c>
      <c r="J358" s="1066">
        <f t="shared" si="9"/>
        <v>0</v>
      </c>
      <c r="K358"/>
      <c r="L358" s="20"/>
      <c r="M358" s="20"/>
      <c r="S358" s="3"/>
      <c r="T358" s="3"/>
      <c r="U358" s="3"/>
    </row>
    <row r="359" spans="1:21" x14ac:dyDescent="0.25">
      <c r="A359" s="1116"/>
      <c r="B359" s="1741"/>
      <c r="C359" s="1742"/>
      <c r="D359" s="1743" cm="1">
        <f t="array" ref="D359">IFERROR(INDEX(tbl_rapptot,MATCH(1,(tbl_rappstat=$A359)*(tbl_rappart=$B359),0),3),"FEIL")</f>
        <v>0</v>
      </c>
      <c r="E359" s="1063">
        <f t="shared" si="8"/>
        <v>0</v>
      </c>
      <c r="F359" s="1748"/>
      <c r="G359" s="1741"/>
      <c r="H359" s="1742"/>
      <c r="I359" s="1747" cm="1">
        <f t="array" ref="I359">IFERROR(INDEX(tbl_total,MATCH(1,(tbl_stats=$F359)*(tbl_arts=$G359),0),3),"FEIL")</f>
        <v>0</v>
      </c>
      <c r="J359" s="1066">
        <f t="shared" si="9"/>
        <v>0</v>
      </c>
      <c r="K359"/>
      <c r="L359" s="20"/>
      <c r="M359" s="20"/>
      <c r="S359" s="3"/>
      <c r="T359" s="3"/>
      <c r="U359" s="3"/>
    </row>
    <row r="360" spans="1:21" x14ac:dyDescent="0.25">
      <c r="A360" s="1116"/>
      <c r="B360" s="1741"/>
      <c r="C360" s="1742"/>
      <c r="D360" s="1743" cm="1">
        <f t="array" ref="D360">IFERROR(INDEX(tbl_rapptot,MATCH(1,(tbl_rappstat=$A360)*(tbl_rappart=$B360),0),3),"FEIL")</f>
        <v>0</v>
      </c>
      <c r="E360" s="1063">
        <f t="shared" si="8"/>
        <v>0</v>
      </c>
      <c r="F360" s="1748"/>
      <c r="G360" s="1741"/>
      <c r="H360" s="1742"/>
      <c r="I360" s="1747" cm="1">
        <f t="array" ref="I360">IFERROR(INDEX(tbl_total,MATCH(1,(tbl_stats=$F360)*(tbl_arts=$G360),0),3),"FEIL")</f>
        <v>0</v>
      </c>
      <c r="J360" s="1066">
        <f t="shared" si="9"/>
        <v>0</v>
      </c>
      <c r="K360"/>
      <c r="L360" s="20"/>
      <c r="M360" s="20"/>
      <c r="S360" s="3"/>
      <c r="T360" s="3"/>
      <c r="U360" s="3"/>
    </row>
    <row r="361" spans="1:21" x14ac:dyDescent="0.25">
      <c r="A361" s="1116"/>
      <c r="B361" s="1741"/>
      <c r="C361" s="1742"/>
      <c r="D361" s="1743" cm="1">
        <f t="array" ref="D361">IFERROR(INDEX(tbl_rapptot,MATCH(1,(tbl_rappstat=$A361)*(tbl_rappart=$B361),0),3),"FEIL")</f>
        <v>0</v>
      </c>
      <c r="E361" s="1063">
        <f t="shared" si="8"/>
        <v>0</v>
      </c>
      <c r="F361" s="1748"/>
      <c r="G361" s="1741"/>
      <c r="H361" s="1742"/>
      <c r="I361" s="1747" cm="1">
        <f t="array" ref="I361">IFERROR(INDEX(tbl_total,MATCH(1,(tbl_stats=$F361)*(tbl_arts=$G361),0),3),"FEIL")</f>
        <v>0</v>
      </c>
      <c r="J361" s="1066">
        <f t="shared" si="9"/>
        <v>0</v>
      </c>
      <c r="K361"/>
      <c r="L361" s="20"/>
      <c r="M361" s="20"/>
      <c r="S361" s="3"/>
      <c r="T361" s="3"/>
      <c r="U361" s="3"/>
    </row>
    <row r="362" spans="1:21" x14ac:dyDescent="0.25">
      <c r="A362" s="1116"/>
      <c r="B362" s="1741"/>
      <c r="C362" s="1742"/>
      <c r="D362" s="1743" cm="1">
        <f t="array" ref="D362">IFERROR(INDEX(tbl_rapptot,MATCH(1,(tbl_rappstat=$A362)*(tbl_rappart=$B362),0),3),"FEIL")</f>
        <v>0</v>
      </c>
      <c r="E362" s="1063">
        <f t="shared" si="8"/>
        <v>0</v>
      </c>
      <c r="F362" s="1748"/>
      <c r="G362" s="1741"/>
      <c r="H362" s="1742"/>
      <c r="I362" s="1747" cm="1">
        <f t="array" ref="I362">IFERROR(INDEX(tbl_total,MATCH(1,(tbl_stats=$F362)*(tbl_arts=$G362),0),3),"FEIL")</f>
        <v>0</v>
      </c>
      <c r="J362" s="1066">
        <f t="shared" si="9"/>
        <v>0</v>
      </c>
      <c r="K362"/>
      <c r="L362" s="20"/>
      <c r="M362" s="20"/>
      <c r="S362" s="3"/>
      <c r="T362" s="3"/>
      <c r="U362" s="3"/>
    </row>
    <row r="363" spans="1:21" x14ac:dyDescent="0.25">
      <c r="A363" s="1116"/>
      <c r="B363" s="1741"/>
      <c r="C363" s="1742"/>
      <c r="D363" s="1743" cm="1">
        <f t="array" ref="D363">IFERROR(INDEX(tbl_rapptot,MATCH(1,(tbl_rappstat=$A363)*(tbl_rappart=$B363),0),3),"FEIL")</f>
        <v>0</v>
      </c>
      <c r="E363" s="1063">
        <f t="shared" ref="E363:E426" si="10">IF(D363=C363,0,IF(AND(C363=0,D363="FEIL"),"se bort i fra","feil"))</f>
        <v>0</v>
      </c>
      <c r="F363" s="1748"/>
      <c r="G363" s="1741"/>
      <c r="H363" s="1742"/>
      <c r="I363" s="1747" cm="1">
        <f t="array" ref="I363">IFERROR(INDEX(tbl_total,MATCH(1,(tbl_stats=$F363)*(tbl_arts=$G363),0),3),"FEIL")</f>
        <v>0</v>
      </c>
      <c r="J363" s="1066">
        <f t="shared" ref="J363:J426" si="11">IF(I363=H363,0,IF(AND(H363=0,I363="FEIL"),"se bort i fra","feil"))</f>
        <v>0</v>
      </c>
      <c r="K363"/>
      <c r="L363" s="20"/>
      <c r="M363" s="20"/>
      <c r="S363" s="3"/>
      <c r="T363" s="3"/>
      <c r="U363" s="3"/>
    </row>
    <row r="364" spans="1:21" x14ac:dyDescent="0.25">
      <c r="A364" s="1116"/>
      <c r="B364" s="1741"/>
      <c r="C364" s="1742"/>
      <c r="D364" s="1743" cm="1">
        <f t="array" ref="D364">IFERROR(INDEX(tbl_rapptot,MATCH(1,(tbl_rappstat=$A364)*(tbl_rappart=$B364),0),3),"FEIL")</f>
        <v>0</v>
      </c>
      <c r="E364" s="1063">
        <f t="shared" si="10"/>
        <v>0</v>
      </c>
      <c r="F364" s="1748"/>
      <c r="G364" s="1741"/>
      <c r="H364" s="1742"/>
      <c r="I364" s="1747" cm="1">
        <f t="array" ref="I364">IFERROR(INDEX(tbl_total,MATCH(1,(tbl_stats=$F364)*(tbl_arts=$G364),0),3),"FEIL")</f>
        <v>0</v>
      </c>
      <c r="J364" s="1066">
        <f t="shared" si="11"/>
        <v>0</v>
      </c>
      <c r="K364"/>
      <c r="L364" s="20"/>
      <c r="M364" s="20"/>
      <c r="S364" s="3"/>
      <c r="T364" s="3"/>
      <c r="U364" s="3"/>
    </row>
    <row r="365" spans="1:21" x14ac:dyDescent="0.25">
      <c r="A365" s="1116"/>
      <c r="B365" s="1741"/>
      <c r="C365" s="1742"/>
      <c r="D365" s="1743" cm="1">
        <f t="array" ref="D365">IFERROR(INDEX(tbl_rapptot,MATCH(1,(tbl_rappstat=$A365)*(tbl_rappart=$B365),0),3),"FEIL")</f>
        <v>0</v>
      </c>
      <c r="E365" s="1063">
        <f t="shared" si="10"/>
        <v>0</v>
      </c>
      <c r="F365" s="1748"/>
      <c r="G365" s="1741"/>
      <c r="H365" s="1742"/>
      <c r="I365" s="1747" cm="1">
        <f t="array" ref="I365">IFERROR(INDEX(tbl_total,MATCH(1,(tbl_stats=$F365)*(tbl_arts=$G365),0),3),"FEIL")</f>
        <v>0</v>
      </c>
      <c r="J365" s="1066">
        <f t="shared" si="11"/>
        <v>0</v>
      </c>
      <c r="K365"/>
      <c r="L365" s="20"/>
      <c r="M365" s="20"/>
      <c r="S365" s="3"/>
      <c r="T365" s="3"/>
      <c r="U365" s="3"/>
    </row>
    <row r="366" spans="1:21" x14ac:dyDescent="0.25">
      <c r="A366" s="1116"/>
      <c r="B366" s="1741"/>
      <c r="C366" s="1742"/>
      <c r="D366" s="1743" cm="1">
        <f t="array" ref="D366">IFERROR(INDEX(tbl_rapptot,MATCH(1,(tbl_rappstat=$A366)*(tbl_rappart=$B366),0),3),"FEIL")</f>
        <v>0</v>
      </c>
      <c r="E366" s="1063">
        <f t="shared" si="10"/>
        <v>0</v>
      </c>
      <c r="F366" s="1748"/>
      <c r="G366" s="1741"/>
      <c r="H366" s="1742"/>
      <c r="I366" s="1747" cm="1">
        <f t="array" ref="I366">IFERROR(INDEX(tbl_total,MATCH(1,(tbl_stats=$F366)*(tbl_arts=$G366),0),3),"FEIL")</f>
        <v>0</v>
      </c>
      <c r="J366" s="1066">
        <f t="shared" si="11"/>
        <v>0</v>
      </c>
      <c r="K366"/>
      <c r="L366" s="20"/>
      <c r="M366" s="20"/>
      <c r="S366" s="3"/>
      <c r="T366" s="3"/>
      <c r="U366" s="3"/>
    </row>
    <row r="367" spans="1:21" x14ac:dyDescent="0.25">
      <c r="A367" s="1116"/>
      <c r="B367" s="1741"/>
      <c r="C367" s="1742"/>
      <c r="D367" s="1743" cm="1">
        <f t="array" ref="D367">IFERROR(INDEX(tbl_rapptot,MATCH(1,(tbl_rappstat=$A367)*(tbl_rappart=$B367),0),3),"FEIL")</f>
        <v>0</v>
      </c>
      <c r="E367" s="1063">
        <f t="shared" si="10"/>
        <v>0</v>
      </c>
      <c r="F367" s="1748"/>
      <c r="G367" s="1741"/>
      <c r="H367" s="1742"/>
      <c r="I367" s="1747" cm="1">
        <f t="array" ref="I367">IFERROR(INDEX(tbl_total,MATCH(1,(tbl_stats=$F367)*(tbl_arts=$G367),0),3),"FEIL")</f>
        <v>0</v>
      </c>
      <c r="J367" s="1066">
        <f t="shared" si="11"/>
        <v>0</v>
      </c>
      <c r="K367"/>
      <c r="L367" s="20"/>
      <c r="M367" s="20"/>
      <c r="S367" s="3"/>
      <c r="T367" s="3"/>
      <c r="U367" s="3"/>
    </row>
    <row r="368" spans="1:21" x14ac:dyDescent="0.25">
      <c r="A368" s="1116"/>
      <c r="B368" s="1741"/>
      <c r="C368" s="1742"/>
      <c r="D368" s="1743" cm="1">
        <f t="array" ref="D368">IFERROR(INDEX(tbl_rapptot,MATCH(1,(tbl_rappstat=$A368)*(tbl_rappart=$B368),0),3),"FEIL")</f>
        <v>0</v>
      </c>
      <c r="E368" s="1063">
        <f t="shared" si="10"/>
        <v>0</v>
      </c>
      <c r="F368" s="1748"/>
      <c r="G368" s="1741"/>
      <c r="H368" s="1742"/>
      <c r="I368" s="1747" cm="1">
        <f t="array" ref="I368">IFERROR(INDEX(tbl_total,MATCH(1,(tbl_stats=$F368)*(tbl_arts=$G368),0),3),"FEIL")</f>
        <v>0</v>
      </c>
      <c r="J368" s="1066">
        <f t="shared" si="11"/>
        <v>0</v>
      </c>
      <c r="K368"/>
      <c r="L368" s="20"/>
      <c r="M368" s="20"/>
      <c r="S368" s="3"/>
      <c r="T368" s="3"/>
      <c r="U368" s="3"/>
    </row>
    <row r="369" spans="1:21" x14ac:dyDescent="0.25">
      <c r="A369" s="1116"/>
      <c r="B369" s="1741"/>
      <c r="C369" s="1742"/>
      <c r="D369" s="1743" cm="1">
        <f t="array" ref="D369">IFERROR(INDEX(tbl_rapptot,MATCH(1,(tbl_rappstat=$A369)*(tbl_rappart=$B369),0),3),"FEIL")</f>
        <v>0</v>
      </c>
      <c r="E369" s="1063">
        <f t="shared" si="10"/>
        <v>0</v>
      </c>
      <c r="F369" s="1748"/>
      <c r="G369" s="1741"/>
      <c r="H369" s="1742"/>
      <c r="I369" s="1747" cm="1">
        <f t="array" ref="I369">IFERROR(INDEX(tbl_total,MATCH(1,(tbl_stats=$F369)*(tbl_arts=$G369),0),3),"FEIL")</f>
        <v>0</v>
      </c>
      <c r="J369" s="1066">
        <f t="shared" si="11"/>
        <v>0</v>
      </c>
      <c r="K369"/>
      <c r="L369" s="20"/>
      <c r="M369" s="20"/>
      <c r="S369" s="3"/>
      <c r="T369" s="3"/>
      <c r="U369" s="3"/>
    </row>
    <row r="370" spans="1:21" x14ac:dyDescent="0.25">
      <c r="A370" s="1116"/>
      <c r="B370" s="1741"/>
      <c r="C370" s="1742"/>
      <c r="D370" s="1743" cm="1">
        <f t="array" ref="D370">IFERROR(INDEX(tbl_rapptot,MATCH(1,(tbl_rappstat=$A370)*(tbl_rappart=$B370),0),3),"FEIL")</f>
        <v>0</v>
      </c>
      <c r="E370" s="1063">
        <f t="shared" si="10"/>
        <v>0</v>
      </c>
      <c r="F370" s="1748"/>
      <c r="G370" s="1741"/>
      <c r="H370" s="1742"/>
      <c r="I370" s="1747" cm="1">
        <f t="array" ref="I370">IFERROR(INDEX(tbl_total,MATCH(1,(tbl_stats=$F370)*(tbl_arts=$G370),0),3),"FEIL")</f>
        <v>0</v>
      </c>
      <c r="J370" s="1066">
        <f t="shared" si="11"/>
        <v>0</v>
      </c>
      <c r="K370"/>
      <c r="L370" s="20"/>
      <c r="M370" s="20"/>
      <c r="S370" s="3"/>
      <c r="T370" s="3"/>
      <c r="U370" s="3"/>
    </row>
    <row r="371" spans="1:21" x14ac:dyDescent="0.25">
      <c r="A371" s="1116"/>
      <c r="B371" s="1741"/>
      <c r="C371" s="1742"/>
      <c r="D371" s="1743" cm="1">
        <f t="array" ref="D371">IFERROR(INDEX(tbl_rapptot,MATCH(1,(tbl_rappstat=$A371)*(tbl_rappart=$B371),0),3),"FEIL")</f>
        <v>0</v>
      </c>
      <c r="E371" s="1063">
        <f t="shared" si="10"/>
        <v>0</v>
      </c>
      <c r="F371" s="1748"/>
      <c r="G371" s="1741"/>
      <c r="H371" s="1742"/>
      <c r="I371" s="1747" cm="1">
        <f t="array" ref="I371">IFERROR(INDEX(tbl_total,MATCH(1,(tbl_stats=$F371)*(tbl_arts=$G371),0),3),"FEIL")</f>
        <v>0</v>
      </c>
      <c r="J371" s="1066">
        <f t="shared" si="11"/>
        <v>0</v>
      </c>
      <c r="K371"/>
      <c r="L371" s="20"/>
      <c r="M371" s="20"/>
      <c r="S371" s="3"/>
      <c r="T371" s="3"/>
      <c r="U371" s="3"/>
    </row>
    <row r="372" spans="1:21" x14ac:dyDescent="0.25">
      <c r="A372" s="1116"/>
      <c r="B372" s="1741"/>
      <c r="C372" s="1742"/>
      <c r="D372" s="1743" cm="1">
        <f t="array" ref="D372">IFERROR(INDEX(tbl_rapptot,MATCH(1,(tbl_rappstat=$A372)*(tbl_rappart=$B372),0),3),"FEIL")</f>
        <v>0</v>
      </c>
      <c r="E372" s="1063">
        <f t="shared" si="10"/>
        <v>0</v>
      </c>
      <c r="F372" s="1748"/>
      <c r="G372" s="1741"/>
      <c r="H372" s="1742"/>
      <c r="I372" s="1747" cm="1">
        <f t="array" ref="I372">IFERROR(INDEX(tbl_total,MATCH(1,(tbl_stats=$F372)*(tbl_arts=$G372),0),3),"FEIL")</f>
        <v>0</v>
      </c>
      <c r="J372" s="1066">
        <f t="shared" si="11"/>
        <v>0</v>
      </c>
      <c r="K372"/>
      <c r="L372" s="20"/>
      <c r="M372" s="20"/>
      <c r="S372" s="3"/>
      <c r="T372" s="3"/>
      <c r="U372" s="3"/>
    </row>
    <row r="373" spans="1:21" x14ac:dyDescent="0.25">
      <c r="A373" s="1116"/>
      <c r="B373" s="1741"/>
      <c r="C373" s="1742"/>
      <c r="D373" s="1743" cm="1">
        <f t="array" ref="D373">IFERROR(INDEX(tbl_rapptot,MATCH(1,(tbl_rappstat=$A373)*(tbl_rappart=$B373),0),3),"FEIL")</f>
        <v>0</v>
      </c>
      <c r="E373" s="1063">
        <f t="shared" si="10"/>
        <v>0</v>
      </c>
      <c r="F373" s="1748"/>
      <c r="G373" s="1741"/>
      <c r="H373" s="1742"/>
      <c r="I373" s="1747" cm="1">
        <f t="array" ref="I373">IFERROR(INDEX(tbl_total,MATCH(1,(tbl_stats=$F373)*(tbl_arts=$G373),0),3),"FEIL")</f>
        <v>0</v>
      </c>
      <c r="J373" s="1066">
        <f t="shared" si="11"/>
        <v>0</v>
      </c>
      <c r="K373"/>
      <c r="L373" s="20"/>
      <c r="M373" s="20"/>
      <c r="S373" s="3"/>
      <c r="T373" s="3"/>
      <c r="U373" s="3"/>
    </row>
    <row r="374" spans="1:21" x14ac:dyDescent="0.25">
      <c r="A374" s="1116"/>
      <c r="B374" s="1741"/>
      <c r="C374" s="1742"/>
      <c r="D374" s="1743" cm="1">
        <f t="array" ref="D374">IFERROR(INDEX(tbl_rapptot,MATCH(1,(tbl_rappstat=$A374)*(tbl_rappart=$B374),0),3),"FEIL")</f>
        <v>0</v>
      </c>
      <c r="E374" s="1063">
        <f t="shared" si="10"/>
        <v>0</v>
      </c>
      <c r="F374" s="1748"/>
      <c r="G374" s="1741"/>
      <c r="H374" s="1742"/>
      <c r="I374" s="1747" cm="1">
        <f t="array" ref="I374">IFERROR(INDEX(tbl_total,MATCH(1,(tbl_stats=$F374)*(tbl_arts=$G374),0),3),"FEIL")</f>
        <v>0</v>
      </c>
      <c r="J374" s="1066">
        <f t="shared" si="11"/>
        <v>0</v>
      </c>
      <c r="K374"/>
      <c r="L374" s="20"/>
      <c r="M374" s="20"/>
      <c r="S374" s="3"/>
      <c r="T374" s="3"/>
      <c r="U374" s="3"/>
    </row>
    <row r="375" spans="1:21" x14ac:dyDescent="0.25">
      <c r="A375" s="1116"/>
      <c r="B375" s="1741"/>
      <c r="C375" s="1742"/>
      <c r="D375" s="1743" cm="1">
        <f t="array" ref="D375">IFERROR(INDEX(tbl_rapptot,MATCH(1,(tbl_rappstat=$A375)*(tbl_rappart=$B375),0),3),"FEIL")</f>
        <v>0</v>
      </c>
      <c r="E375" s="1063">
        <f t="shared" si="10"/>
        <v>0</v>
      </c>
      <c r="F375" s="1748"/>
      <c r="G375" s="1741"/>
      <c r="H375" s="1742"/>
      <c r="I375" s="1747" cm="1">
        <f t="array" ref="I375">IFERROR(INDEX(tbl_total,MATCH(1,(tbl_stats=$F375)*(tbl_arts=$G375),0),3),"FEIL")</f>
        <v>0</v>
      </c>
      <c r="J375" s="1066">
        <f t="shared" si="11"/>
        <v>0</v>
      </c>
      <c r="K375"/>
      <c r="L375" s="20"/>
      <c r="M375" s="20"/>
      <c r="S375" s="3"/>
      <c r="T375" s="3"/>
      <c r="U375" s="3"/>
    </row>
    <row r="376" spans="1:21" x14ac:dyDescent="0.25">
      <c r="A376" s="1116"/>
      <c r="B376" s="1741"/>
      <c r="C376" s="1742"/>
      <c r="D376" s="1743" cm="1">
        <f t="array" ref="D376">IFERROR(INDEX(tbl_rapptot,MATCH(1,(tbl_rappstat=$A376)*(tbl_rappart=$B376),0),3),"FEIL")</f>
        <v>0</v>
      </c>
      <c r="E376" s="1063">
        <f t="shared" si="10"/>
        <v>0</v>
      </c>
      <c r="F376" s="1748"/>
      <c r="G376" s="1741"/>
      <c r="H376" s="1742"/>
      <c r="I376" s="1747" cm="1">
        <f t="array" ref="I376">IFERROR(INDEX(tbl_total,MATCH(1,(tbl_stats=$F376)*(tbl_arts=$G376),0),3),"FEIL")</f>
        <v>0</v>
      </c>
      <c r="J376" s="1066">
        <f t="shared" si="11"/>
        <v>0</v>
      </c>
      <c r="K376"/>
      <c r="L376" s="20"/>
      <c r="M376" s="20"/>
      <c r="S376" s="3"/>
      <c r="T376" s="3"/>
      <c r="U376" s="3"/>
    </row>
    <row r="377" spans="1:21" x14ac:dyDescent="0.25">
      <c r="A377" s="1116"/>
      <c r="B377" s="1741"/>
      <c r="C377" s="1742"/>
      <c r="D377" s="1743" cm="1">
        <f t="array" ref="D377">IFERROR(INDEX(tbl_rapptot,MATCH(1,(tbl_rappstat=$A377)*(tbl_rappart=$B377),0),3),"FEIL")</f>
        <v>0</v>
      </c>
      <c r="E377" s="1063">
        <f t="shared" si="10"/>
        <v>0</v>
      </c>
      <c r="F377" s="1748"/>
      <c r="G377" s="1741"/>
      <c r="H377" s="1742"/>
      <c r="I377" s="1747" cm="1">
        <f t="array" ref="I377">IFERROR(INDEX(tbl_total,MATCH(1,(tbl_stats=$F377)*(tbl_arts=$G377),0),3),"FEIL")</f>
        <v>0</v>
      </c>
      <c r="J377" s="1066">
        <f t="shared" si="11"/>
        <v>0</v>
      </c>
      <c r="K377"/>
      <c r="L377" s="20"/>
      <c r="M377" s="20"/>
      <c r="S377" s="3"/>
      <c r="T377" s="3"/>
      <c r="U377" s="3"/>
    </row>
    <row r="378" spans="1:21" x14ac:dyDescent="0.25">
      <c r="A378" s="1116"/>
      <c r="B378" s="1741"/>
      <c r="C378" s="1742"/>
      <c r="D378" s="1743" cm="1">
        <f t="array" ref="D378">IFERROR(INDEX(tbl_rapptot,MATCH(1,(tbl_rappstat=$A378)*(tbl_rappart=$B378),0),3),"FEIL")</f>
        <v>0</v>
      </c>
      <c r="E378" s="1063">
        <f t="shared" si="10"/>
        <v>0</v>
      </c>
      <c r="F378" s="1748"/>
      <c r="G378" s="1741"/>
      <c r="H378" s="1742"/>
      <c r="I378" s="1747" cm="1">
        <f t="array" ref="I378">IFERROR(INDEX(tbl_total,MATCH(1,(tbl_stats=$F378)*(tbl_arts=$G378),0),3),"FEIL")</f>
        <v>0</v>
      </c>
      <c r="J378" s="1066">
        <f t="shared" si="11"/>
        <v>0</v>
      </c>
      <c r="K378"/>
      <c r="L378" s="20"/>
      <c r="M378" s="20"/>
      <c r="S378" s="3"/>
      <c r="T378" s="3"/>
      <c r="U378" s="3"/>
    </row>
    <row r="379" spans="1:21" x14ac:dyDescent="0.25">
      <c r="A379" s="1116"/>
      <c r="B379" s="1741"/>
      <c r="C379" s="1742"/>
      <c r="D379" s="1743" cm="1">
        <f t="array" ref="D379">IFERROR(INDEX(tbl_rapptot,MATCH(1,(tbl_rappstat=$A379)*(tbl_rappart=$B379),0),3),"FEIL")</f>
        <v>0</v>
      </c>
      <c r="E379" s="1063">
        <f t="shared" si="10"/>
        <v>0</v>
      </c>
      <c r="F379" s="1748"/>
      <c r="G379" s="1741"/>
      <c r="H379" s="1742"/>
      <c r="I379" s="1747" cm="1">
        <f t="array" ref="I379">IFERROR(INDEX(tbl_total,MATCH(1,(tbl_stats=$F379)*(tbl_arts=$G379),0),3),"FEIL")</f>
        <v>0</v>
      </c>
      <c r="J379" s="1066">
        <f t="shared" si="11"/>
        <v>0</v>
      </c>
      <c r="K379"/>
      <c r="L379" s="20"/>
      <c r="M379" s="20"/>
      <c r="S379" s="3"/>
      <c r="T379" s="3"/>
      <c r="U379" s="3"/>
    </row>
    <row r="380" spans="1:21" x14ac:dyDescent="0.25">
      <c r="A380" s="1116"/>
      <c r="B380" s="1741"/>
      <c r="C380" s="1742"/>
      <c r="D380" s="1743" cm="1">
        <f t="array" ref="D380">IFERROR(INDEX(tbl_rapptot,MATCH(1,(tbl_rappstat=$A380)*(tbl_rappart=$B380),0),3),"FEIL")</f>
        <v>0</v>
      </c>
      <c r="E380" s="1063">
        <f t="shared" si="10"/>
        <v>0</v>
      </c>
      <c r="F380" s="1748"/>
      <c r="G380" s="1741"/>
      <c r="H380" s="1742"/>
      <c r="I380" s="1747" cm="1">
        <f t="array" ref="I380">IFERROR(INDEX(tbl_total,MATCH(1,(tbl_stats=$F380)*(tbl_arts=$G380),0),3),"FEIL")</f>
        <v>0</v>
      </c>
      <c r="J380" s="1066">
        <f t="shared" si="11"/>
        <v>0</v>
      </c>
      <c r="K380"/>
      <c r="L380" s="20"/>
      <c r="M380" s="20"/>
      <c r="S380" s="3"/>
      <c r="T380" s="3"/>
      <c r="U380" s="3"/>
    </row>
    <row r="381" spans="1:21" x14ac:dyDescent="0.25">
      <c r="A381" s="1116"/>
      <c r="B381" s="1741"/>
      <c r="C381" s="1742"/>
      <c r="D381" s="1743" cm="1">
        <f t="array" ref="D381">IFERROR(INDEX(tbl_rapptot,MATCH(1,(tbl_rappstat=$A381)*(tbl_rappart=$B381),0),3),"FEIL")</f>
        <v>0</v>
      </c>
      <c r="E381" s="1063">
        <f t="shared" si="10"/>
        <v>0</v>
      </c>
      <c r="F381" s="1748"/>
      <c r="G381" s="1741"/>
      <c r="H381" s="1742"/>
      <c r="I381" s="1747" cm="1">
        <f t="array" ref="I381">IFERROR(INDEX(tbl_total,MATCH(1,(tbl_stats=$F381)*(tbl_arts=$G381),0),3),"FEIL")</f>
        <v>0</v>
      </c>
      <c r="J381" s="1066">
        <f t="shared" si="11"/>
        <v>0</v>
      </c>
      <c r="K381"/>
      <c r="L381" s="20"/>
      <c r="M381" s="20"/>
      <c r="S381" s="3"/>
      <c r="T381" s="3"/>
      <c r="U381" s="3"/>
    </row>
    <row r="382" spans="1:21" x14ac:dyDescent="0.25">
      <c r="A382" s="1116"/>
      <c r="B382" s="1741"/>
      <c r="C382" s="1742"/>
      <c r="D382" s="1743" cm="1">
        <f t="array" ref="D382">IFERROR(INDEX(tbl_rapptot,MATCH(1,(tbl_rappstat=$A382)*(tbl_rappart=$B382),0),3),"FEIL")</f>
        <v>0</v>
      </c>
      <c r="E382" s="1063">
        <f t="shared" si="10"/>
        <v>0</v>
      </c>
      <c r="F382" s="1748"/>
      <c r="G382" s="1741"/>
      <c r="H382" s="1742"/>
      <c r="I382" s="1747" cm="1">
        <f t="array" ref="I382">IFERROR(INDEX(tbl_total,MATCH(1,(tbl_stats=$F382)*(tbl_arts=$G382),0),3),"FEIL")</f>
        <v>0</v>
      </c>
      <c r="J382" s="1066">
        <f t="shared" si="11"/>
        <v>0</v>
      </c>
      <c r="K382"/>
      <c r="L382" s="20"/>
      <c r="M382" s="20"/>
      <c r="S382" s="3"/>
      <c r="T382" s="3"/>
      <c r="U382" s="3"/>
    </row>
    <row r="383" spans="1:21" x14ac:dyDescent="0.25">
      <c r="A383" s="1116"/>
      <c r="B383" s="1741"/>
      <c r="C383" s="1742"/>
      <c r="D383" s="1743" cm="1">
        <f t="array" ref="D383">IFERROR(INDEX(tbl_rapptot,MATCH(1,(tbl_rappstat=$A383)*(tbl_rappart=$B383),0),3),"FEIL")</f>
        <v>0</v>
      </c>
      <c r="E383" s="1063">
        <f t="shared" si="10"/>
        <v>0</v>
      </c>
      <c r="F383" s="1748"/>
      <c r="G383" s="1741"/>
      <c r="H383" s="1742"/>
      <c r="I383" s="1747" cm="1">
        <f t="array" ref="I383">IFERROR(INDEX(tbl_total,MATCH(1,(tbl_stats=$F383)*(tbl_arts=$G383),0),3),"FEIL")</f>
        <v>0</v>
      </c>
      <c r="J383" s="1066">
        <f t="shared" si="11"/>
        <v>0</v>
      </c>
      <c r="K383"/>
      <c r="L383" s="20"/>
      <c r="M383" s="20"/>
      <c r="S383" s="3"/>
      <c r="T383" s="3"/>
      <c r="U383" s="3"/>
    </row>
    <row r="384" spans="1:21" x14ac:dyDescent="0.25">
      <c r="A384" s="1116"/>
      <c r="B384" s="1741"/>
      <c r="C384" s="1742"/>
      <c r="D384" s="1743" cm="1">
        <f t="array" ref="D384">IFERROR(INDEX(tbl_rapptot,MATCH(1,(tbl_rappstat=$A384)*(tbl_rappart=$B384),0),3),"FEIL")</f>
        <v>0</v>
      </c>
      <c r="E384" s="1063">
        <f t="shared" si="10"/>
        <v>0</v>
      </c>
      <c r="F384" s="1748"/>
      <c r="G384" s="1741"/>
      <c r="H384" s="1742"/>
      <c r="I384" s="1747" cm="1">
        <f t="array" ref="I384">IFERROR(INDEX(tbl_total,MATCH(1,(tbl_stats=$F384)*(tbl_arts=$G384),0),3),"FEIL")</f>
        <v>0</v>
      </c>
      <c r="J384" s="1066">
        <f t="shared" si="11"/>
        <v>0</v>
      </c>
      <c r="K384"/>
      <c r="L384" s="20"/>
      <c r="M384" s="20"/>
      <c r="S384" s="3"/>
      <c r="T384" s="3"/>
      <c r="U384" s="3"/>
    </row>
    <row r="385" spans="1:21" x14ac:dyDescent="0.25">
      <c r="A385" s="1116"/>
      <c r="B385" s="1741"/>
      <c r="C385" s="1742"/>
      <c r="D385" s="1743" cm="1">
        <f t="array" ref="D385">IFERROR(INDEX(tbl_rapptot,MATCH(1,(tbl_rappstat=$A385)*(tbl_rappart=$B385),0),3),"FEIL")</f>
        <v>0</v>
      </c>
      <c r="E385" s="1063">
        <f t="shared" si="10"/>
        <v>0</v>
      </c>
      <c r="F385" s="1748"/>
      <c r="G385" s="1741"/>
      <c r="H385" s="1742"/>
      <c r="I385" s="1747" cm="1">
        <f t="array" ref="I385">IFERROR(INDEX(tbl_total,MATCH(1,(tbl_stats=$F385)*(tbl_arts=$G385),0),3),"FEIL")</f>
        <v>0</v>
      </c>
      <c r="J385" s="1066">
        <f t="shared" si="11"/>
        <v>0</v>
      </c>
      <c r="K385"/>
      <c r="L385" s="20"/>
      <c r="M385" s="20"/>
      <c r="S385" s="3"/>
      <c r="T385" s="3"/>
      <c r="U385" s="3"/>
    </row>
    <row r="386" spans="1:21" x14ac:dyDescent="0.25">
      <c r="A386" s="1116"/>
      <c r="B386" s="1741"/>
      <c r="C386" s="1742"/>
      <c r="D386" s="1743" cm="1">
        <f t="array" ref="D386">IFERROR(INDEX(tbl_rapptot,MATCH(1,(tbl_rappstat=$A386)*(tbl_rappart=$B386),0),3),"FEIL")</f>
        <v>0</v>
      </c>
      <c r="E386" s="1063">
        <f t="shared" si="10"/>
        <v>0</v>
      </c>
      <c r="F386" s="1748"/>
      <c r="G386" s="1741"/>
      <c r="H386" s="1742"/>
      <c r="I386" s="1747" cm="1">
        <f t="array" ref="I386">IFERROR(INDEX(tbl_total,MATCH(1,(tbl_stats=$F386)*(tbl_arts=$G386),0),3),"FEIL")</f>
        <v>0</v>
      </c>
      <c r="J386" s="1066">
        <f t="shared" si="11"/>
        <v>0</v>
      </c>
      <c r="K386"/>
      <c r="L386" s="20"/>
      <c r="M386" s="20"/>
      <c r="S386" s="3"/>
      <c r="T386" s="3"/>
      <c r="U386" s="3"/>
    </row>
    <row r="387" spans="1:21" x14ac:dyDescent="0.25">
      <c r="A387" s="1116"/>
      <c r="B387" s="1741"/>
      <c r="C387" s="1742"/>
      <c r="D387" s="1743" cm="1">
        <f t="array" ref="D387">IFERROR(INDEX(tbl_rapptot,MATCH(1,(tbl_rappstat=$A387)*(tbl_rappart=$B387),0),3),"FEIL")</f>
        <v>0</v>
      </c>
      <c r="E387" s="1063">
        <f t="shared" si="10"/>
        <v>0</v>
      </c>
      <c r="F387" s="1748"/>
      <c r="G387" s="1741"/>
      <c r="H387" s="1742"/>
      <c r="I387" s="1747" cm="1">
        <f t="array" ref="I387">IFERROR(INDEX(tbl_total,MATCH(1,(tbl_stats=$F387)*(tbl_arts=$G387),0),3),"FEIL")</f>
        <v>0</v>
      </c>
      <c r="J387" s="1066">
        <f t="shared" si="11"/>
        <v>0</v>
      </c>
      <c r="K387"/>
      <c r="L387" s="20"/>
      <c r="M387" s="20"/>
      <c r="S387" s="3"/>
      <c r="T387" s="3"/>
      <c r="U387" s="3"/>
    </row>
    <row r="388" spans="1:21" x14ac:dyDescent="0.25">
      <c r="A388" s="1116"/>
      <c r="B388" s="1741"/>
      <c r="C388" s="1742"/>
      <c r="D388" s="1743" cm="1">
        <f t="array" ref="D388">IFERROR(INDEX(tbl_rapptot,MATCH(1,(tbl_rappstat=$A388)*(tbl_rappart=$B388),0),3),"FEIL")</f>
        <v>0</v>
      </c>
      <c r="E388" s="1063">
        <f t="shared" si="10"/>
        <v>0</v>
      </c>
      <c r="F388" s="1748"/>
      <c r="G388" s="1741"/>
      <c r="H388" s="1742"/>
      <c r="I388" s="1747" cm="1">
        <f t="array" ref="I388">IFERROR(INDEX(tbl_total,MATCH(1,(tbl_stats=$F388)*(tbl_arts=$G388),0),3),"FEIL")</f>
        <v>0</v>
      </c>
      <c r="J388" s="1066">
        <f t="shared" si="11"/>
        <v>0</v>
      </c>
      <c r="K388"/>
      <c r="L388" s="20"/>
      <c r="M388" s="20"/>
      <c r="S388" s="3"/>
      <c r="T388" s="3"/>
      <c r="U388" s="3"/>
    </row>
    <row r="389" spans="1:21" x14ac:dyDescent="0.25">
      <c r="A389" s="1116"/>
      <c r="B389" s="1741"/>
      <c r="C389" s="1742"/>
      <c r="D389" s="1743" cm="1">
        <f t="array" ref="D389">IFERROR(INDEX(tbl_rapptot,MATCH(1,(tbl_rappstat=$A389)*(tbl_rappart=$B389),0),3),"FEIL")</f>
        <v>0</v>
      </c>
      <c r="E389" s="1063">
        <f t="shared" si="10"/>
        <v>0</v>
      </c>
      <c r="F389" s="1748"/>
      <c r="G389" s="1741"/>
      <c r="H389" s="1742"/>
      <c r="I389" s="1747" cm="1">
        <f t="array" ref="I389">IFERROR(INDEX(tbl_total,MATCH(1,(tbl_stats=$F389)*(tbl_arts=$G389),0),3),"FEIL")</f>
        <v>0</v>
      </c>
      <c r="J389" s="1066">
        <f t="shared" si="11"/>
        <v>0</v>
      </c>
      <c r="K389"/>
      <c r="L389" s="20"/>
      <c r="M389" s="20"/>
      <c r="S389" s="3"/>
      <c r="T389" s="3"/>
      <c r="U389" s="3"/>
    </row>
    <row r="390" spans="1:21" x14ac:dyDescent="0.25">
      <c r="A390" s="1116"/>
      <c r="B390" s="1741"/>
      <c r="C390" s="1742"/>
      <c r="D390" s="1743" cm="1">
        <f t="array" ref="D390">IFERROR(INDEX(tbl_rapptot,MATCH(1,(tbl_rappstat=$A390)*(tbl_rappart=$B390),0),3),"FEIL")</f>
        <v>0</v>
      </c>
      <c r="E390" s="1063">
        <f t="shared" si="10"/>
        <v>0</v>
      </c>
      <c r="F390" s="1748"/>
      <c r="G390" s="1741"/>
      <c r="H390" s="1742"/>
      <c r="I390" s="1747" cm="1">
        <f t="array" ref="I390">IFERROR(INDEX(tbl_total,MATCH(1,(tbl_stats=$F390)*(tbl_arts=$G390),0),3),"FEIL")</f>
        <v>0</v>
      </c>
      <c r="J390" s="1066">
        <f t="shared" si="11"/>
        <v>0</v>
      </c>
      <c r="K390"/>
      <c r="L390" s="20"/>
      <c r="M390" s="20"/>
      <c r="S390" s="3"/>
      <c r="T390" s="3"/>
      <c r="U390" s="3"/>
    </row>
    <row r="391" spans="1:21" x14ac:dyDescent="0.25">
      <c r="A391" s="1116"/>
      <c r="B391" s="1741"/>
      <c r="C391" s="1742"/>
      <c r="D391" s="1743" cm="1">
        <f t="array" ref="D391">IFERROR(INDEX(tbl_rapptot,MATCH(1,(tbl_rappstat=$A391)*(tbl_rappart=$B391),0),3),"FEIL")</f>
        <v>0</v>
      </c>
      <c r="E391" s="1063">
        <f t="shared" si="10"/>
        <v>0</v>
      </c>
      <c r="F391" s="1748"/>
      <c r="G391" s="1741"/>
      <c r="H391" s="1742"/>
      <c r="I391" s="1747" cm="1">
        <f t="array" ref="I391">IFERROR(INDEX(tbl_total,MATCH(1,(tbl_stats=$F391)*(tbl_arts=$G391),0),3),"FEIL")</f>
        <v>0</v>
      </c>
      <c r="J391" s="1066">
        <f t="shared" si="11"/>
        <v>0</v>
      </c>
      <c r="K391"/>
      <c r="L391" s="20"/>
      <c r="M391" s="20"/>
      <c r="S391" s="3"/>
      <c r="T391" s="3"/>
      <c r="U391" s="3"/>
    </row>
    <row r="392" spans="1:21" x14ac:dyDescent="0.25">
      <c r="A392" s="1116"/>
      <c r="B392" s="1741"/>
      <c r="C392" s="1742"/>
      <c r="D392" s="1743" cm="1">
        <f t="array" ref="D392">IFERROR(INDEX(tbl_rapptot,MATCH(1,(tbl_rappstat=$A392)*(tbl_rappart=$B392),0),3),"FEIL")</f>
        <v>0</v>
      </c>
      <c r="E392" s="1063">
        <f t="shared" si="10"/>
        <v>0</v>
      </c>
      <c r="F392" s="1748"/>
      <c r="G392" s="1741"/>
      <c r="H392" s="1742"/>
      <c r="I392" s="1747" cm="1">
        <f t="array" ref="I392">IFERROR(INDEX(tbl_total,MATCH(1,(tbl_stats=$F392)*(tbl_arts=$G392),0),3),"FEIL")</f>
        <v>0</v>
      </c>
      <c r="J392" s="1066">
        <f t="shared" si="11"/>
        <v>0</v>
      </c>
      <c r="K392"/>
      <c r="L392" s="20"/>
      <c r="M392" s="20"/>
      <c r="S392" s="3"/>
      <c r="T392" s="3"/>
      <c r="U392" s="3"/>
    </row>
    <row r="393" spans="1:21" x14ac:dyDescent="0.25">
      <c r="A393" s="1116"/>
      <c r="B393" s="1741"/>
      <c r="C393" s="1742"/>
      <c r="D393" s="1743" cm="1">
        <f t="array" ref="D393">IFERROR(INDEX(tbl_rapptot,MATCH(1,(tbl_rappstat=$A393)*(tbl_rappart=$B393),0),3),"FEIL")</f>
        <v>0</v>
      </c>
      <c r="E393" s="1063">
        <f t="shared" si="10"/>
        <v>0</v>
      </c>
      <c r="F393" s="1748"/>
      <c r="G393" s="1741"/>
      <c r="H393" s="1742"/>
      <c r="I393" s="1747" cm="1">
        <f t="array" ref="I393">IFERROR(INDEX(tbl_total,MATCH(1,(tbl_stats=$F393)*(tbl_arts=$G393),0),3),"FEIL")</f>
        <v>0</v>
      </c>
      <c r="J393" s="1066">
        <f t="shared" si="11"/>
        <v>0</v>
      </c>
      <c r="K393"/>
      <c r="L393" s="20"/>
      <c r="M393" s="20"/>
      <c r="S393" s="3"/>
      <c r="T393" s="3"/>
      <c r="U393" s="3"/>
    </row>
    <row r="394" spans="1:21" x14ac:dyDescent="0.25">
      <c r="A394" s="1116"/>
      <c r="B394" s="1741"/>
      <c r="C394" s="1742"/>
      <c r="D394" s="1743" cm="1">
        <f t="array" ref="D394">IFERROR(INDEX(tbl_rapptot,MATCH(1,(tbl_rappstat=$A394)*(tbl_rappart=$B394),0),3),"FEIL")</f>
        <v>0</v>
      </c>
      <c r="E394" s="1063">
        <f t="shared" si="10"/>
        <v>0</v>
      </c>
      <c r="F394" s="1748"/>
      <c r="G394" s="1741"/>
      <c r="H394" s="1742"/>
      <c r="I394" s="1747" cm="1">
        <f t="array" ref="I394">IFERROR(INDEX(tbl_total,MATCH(1,(tbl_stats=$F394)*(tbl_arts=$G394),0),3),"FEIL")</f>
        <v>0</v>
      </c>
      <c r="J394" s="1066">
        <f t="shared" si="11"/>
        <v>0</v>
      </c>
      <c r="K394"/>
      <c r="L394" s="20"/>
      <c r="M394" s="20"/>
      <c r="S394" s="3"/>
      <c r="T394" s="3"/>
      <c r="U394" s="3"/>
    </row>
    <row r="395" spans="1:21" x14ac:dyDescent="0.25">
      <c r="A395" s="1116"/>
      <c r="B395" s="1741"/>
      <c r="C395" s="1742"/>
      <c r="D395" s="1743" cm="1">
        <f t="array" ref="D395">IFERROR(INDEX(tbl_rapptot,MATCH(1,(tbl_rappstat=$A395)*(tbl_rappart=$B395),0),3),"FEIL")</f>
        <v>0</v>
      </c>
      <c r="E395" s="1063">
        <f t="shared" si="10"/>
        <v>0</v>
      </c>
      <c r="F395" s="1748"/>
      <c r="G395" s="1741"/>
      <c r="H395" s="1742"/>
      <c r="I395" s="1747" cm="1">
        <f t="array" ref="I395">IFERROR(INDEX(tbl_total,MATCH(1,(tbl_stats=$F395)*(tbl_arts=$G395),0),3),"FEIL")</f>
        <v>0</v>
      </c>
      <c r="J395" s="1066">
        <f t="shared" si="11"/>
        <v>0</v>
      </c>
      <c r="K395"/>
      <c r="L395" s="20"/>
      <c r="M395" s="20"/>
      <c r="S395" s="3"/>
      <c r="T395" s="3"/>
      <c r="U395" s="3"/>
    </row>
    <row r="396" spans="1:21" x14ac:dyDescent="0.25">
      <c r="A396" s="1116"/>
      <c r="B396" s="1741"/>
      <c r="C396" s="1742"/>
      <c r="D396" s="1743" cm="1">
        <f t="array" ref="D396">IFERROR(INDEX(tbl_rapptot,MATCH(1,(tbl_rappstat=$A396)*(tbl_rappart=$B396),0),3),"FEIL")</f>
        <v>0</v>
      </c>
      <c r="E396" s="1063">
        <f t="shared" si="10"/>
        <v>0</v>
      </c>
      <c r="F396" s="1748"/>
      <c r="G396" s="1741"/>
      <c r="H396" s="1742"/>
      <c r="I396" s="1747" cm="1">
        <f t="array" ref="I396">IFERROR(INDEX(tbl_total,MATCH(1,(tbl_stats=$F396)*(tbl_arts=$G396),0),3),"FEIL")</f>
        <v>0</v>
      </c>
      <c r="J396" s="1066">
        <f t="shared" si="11"/>
        <v>0</v>
      </c>
      <c r="K396"/>
      <c r="L396" s="20"/>
      <c r="M396" s="20"/>
      <c r="S396" s="3"/>
      <c r="T396" s="3"/>
      <c r="U396" s="3"/>
    </row>
    <row r="397" spans="1:21" x14ac:dyDescent="0.25">
      <c r="A397" s="1116"/>
      <c r="B397" s="1741"/>
      <c r="C397" s="1742"/>
      <c r="D397" s="1743" cm="1">
        <f t="array" ref="D397">IFERROR(INDEX(tbl_rapptot,MATCH(1,(tbl_rappstat=$A397)*(tbl_rappart=$B397),0),3),"FEIL")</f>
        <v>0</v>
      </c>
      <c r="E397" s="1063">
        <f t="shared" si="10"/>
        <v>0</v>
      </c>
      <c r="F397" s="1748"/>
      <c r="G397" s="1741"/>
      <c r="H397" s="1742"/>
      <c r="I397" s="1747" cm="1">
        <f t="array" ref="I397">IFERROR(INDEX(tbl_total,MATCH(1,(tbl_stats=$F397)*(tbl_arts=$G397),0),3),"FEIL")</f>
        <v>0</v>
      </c>
      <c r="J397" s="1066">
        <f t="shared" si="11"/>
        <v>0</v>
      </c>
      <c r="K397"/>
      <c r="L397" s="20"/>
      <c r="M397" s="20"/>
      <c r="S397" s="3"/>
      <c r="T397" s="3"/>
      <c r="U397" s="3"/>
    </row>
    <row r="398" spans="1:21" x14ac:dyDescent="0.25">
      <c r="A398" s="1116"/>
      <c r="B398" s="1741"/>
      <c r="C398" s="1742"/>
      <c r="D398" s="1743" cm="1">
        <f t="array" ref="D398">IFERROR(INDEX(tbl_rapptot,MATCH(1,(tbl_rappstat=$A398)*(tbl_rappart=$B398),0),3),"FEIL")</f>
        <v>0</v>
      </c>
      <c r="E398" s="1063">
        <f t="shared" si="10"/>
        <v>0</v>
      </c>
      <c r="F398" s="1748"/>
      <c r="G398" s="1741"/>
      <c r="H398" s="1742"/>
      <c r="I398" s="1747" cm="1">
        <f t="array" ref="I398">IFERROR(INDEX(tbl_total,MATCH(1,(tbl_stats=$F398)*(tbl_arts=$G398),0),3),"FEIL")</f>
        <v>0</v>
      </c>
      <c r="J398" s="1066">
        <f t="shared" si="11"/>
        <v>0</v>
      </c>
      <c r="K398"/>
      <c r="L398" s="20"/>
      <c r="M398" s="20"/>
      <c r="S398" s="3"/>
      <c r="T398" s="3"/>
      <c r="U398" s="3"/>
    </row>
    <row r="399" spans="1:21" x14ac:dyDescent="0.25">
      <c r="A399" s="1116"/>
      <c r="B399" s="1741"/>
      <c r="C399" s="1742"/>
      <c r="D399" s="1743" cm="1">
        <f t="array" ref="D399">IFERROR(INDEX(tbl_rapptot,MATCH(1,(tbl_rappstat=$A399)*(tbl_rappart=$B399),0),3),"FEIL")</f>
        <v>0</v>
      </c>
      <c r="E399" s="1063">
        <f t="shared" si="10"/>
        <v>0</v>
      </c>
      <c r="F399" s="1748"/>
      <c r="G399" s="1741"/>
      <c r="H399" s="1742"/>
      <c r="I399" s="1747" cm="1">
        <f t="array" ref="I399">IFERROR(INDEX(tbl_total,MATCH(1,(tbl_stats=$F399)*(tbl_arts=$G399),0),3),"FEIL")</f>
        <v>0</v>
      </c>
      <c r="J399" s="1066">
        <f t="shared" si="11"/>
        <v>0</v>
      </c>
      <c r="K399"/>
      <c r="L399" s="20"/>
      <c r="M399" s="20"/>
      <c r="S399" s="3"/>
      <c r="T399" s="3"/>
      <c r="U399" s="3"/>
    </row>
    <row r="400" spans="1:21" x14ac:dyDescent="0.25">
      <c r="A400" s="1116"/>
      <c r="B400" s="1741"/>
      <c r="C400" s="1742"/>
      <c r="D400" s="1743" cm="1">
        <f t="array" ref="D400">IFERROR(INDEX(tbl_rapptot,MATCH(1,(tbl_rappstat=$A400)*(tbl_rappart=$B400),0),3),"FEIL")</f>
        <v>0</v>
      </c>
      <c r="E400" s="1063">
        <f t="shared" si="10"/>
        <v>0</v>
      </c>
      <c r="F400" s="1748"/>
      <c r="G400" s="1741"/>
      <c r="H400" s="1742"/>
      <c r="I400" s="1747" cm="1">
        <f t="array" ref="I400">IFERROR(INDEX(tbl_total,MATCH(1,(tbl_stats=$F400)*(tbl_arts=$G400),0),3),"FEIL")</f>
        <v>0</v>
      </c>
      <c r="J400" s="1066">
        <f t="shared" si="11"/>
        <v>0</v>
      </c>
      <c r="K400"/>
      <c r="L400" s="20"/>
      <c r="M400" s="20"/>
      <c r="S400" s="3"/>
      <c r="T400" s="3"/>
      <c r="U400" s="3"/>
    </row>
    <row r="401" spans="1:21" x14ac:dyDescent="0.25">
      <c r="A401" s="1116"/>
      <c r="B401" s="1741"/>
      <c r="C401" s="1742"/>
      <c r="D401" s="1743" cm="1">
        <f t="array" ref="D401">IFERROR(INDEX(tbl_rapptot,MATCH(1,(tbl_rappstat=$A401)*(tbl_rappart=$B401),0),3),"FEIL")</f>
        <v>0</v>
      </c>
      <c r="E401" s="1063">
        <f t="shared" si="10"/>
        <v>0</v>
      </c>
      <c r="F401" s="1748"/>
      <c r="G401" s="1741"/>
      <c r="H401" s="1742"/>
      <c r="I401" s="1747" cm="1">
        <f t="array" ref="I401">IFERROR(INDEX(tbl_total,MATCH(1,(tbl_stats=$F401)*(tbl_arts=$G401),0),3),"FEIL")</f>
        <v>0</v>
      </c>
      <c r="J401" s="1066">
        <f t="shared" si="11"/>
        <v>0</v>
      </c>
      <c r="K401"/>
      <c r="L401" s="20"/>
      <c r="M401" s="20"/>
      <c r="S401" s="3"/>
      <c r="T401" s="3"/>
      <c r="U401" s="3"/>
    </row>
    <row r="402" spans="1:21" x14ac:dyDescent="0.25">
      <c r="A402" s="1116"/>
      <c r="B402" s="1741"/>
      <c r="C402" s="1742"/>
      <c r="D402" s="1743" cm="1">
        <f t="array" ref="D402">IFERROR(INDEX(tbl_rapptot,MATCH(1,(tbl_rappstat=$A402)*(tbl_rappart=$B402),0),3),"FEIL")</f>
        <v>0</v>
      </c>
      <c r="E402" s="1063">
        <f t="shared" si="10"/>
        <v>0</v>
      </c>
      <c r="F402" s="1748"/>
      <c r="G402" s="1741"/>
      <c r="H402" s="1742"/>
      <c r="I402" s="1747" cm="1">
        <f t="array" ref="I402">IFERROR(INDEX(tbl_total,MATCH(1,(tbl_stats=$F402)*(tbl_arts=$G402),0),3),"FEIL")</f>
        <v>0</v>
      </c>
      <c r="J402" s="1066">
        <f t="shared" si="11"/>
        <v>0</v>
      </c>
      <c r="K402"/>
      <c r="L402" s="20"/>
      <c r="M402" s="20"/>
      <c r="S402" s="3"/>
      <c r="T402" s="3"/>
      <c r="U402" s="3"/>
    </row>
    <row r="403" spans="1:21" x14ac:dyDescent="0.25">
      <c r="A403" s="1116"/>
      <c r="B403" s="1741"/>
      <c r="C403" s="1742"/>
      <c r="D403" s="1743" cm="1">
        <f t="array" ref="D403">IFERROR(INDEX(tbl_rapptot,MATCH(1,(tbl_rappstat=$A403)*(tbl_rappart=$B403),0),3),"FEIL")</f>
        <v>0</v>
      </c>
      <c r="E403" s="1063">
        <f t="shared" si="10"/>
        <v>0</v>
      </c>
      <c r="F403" s="1748"/>
      <c r="G403" s="1741"/>
      <c r="H403" s="1742"/>
      <c r="I403" s="1747" cm="1">
        <f t="array" ref="I403">IFERROR(INDEX(tbl_total,MATCH(1,(tbl_stats=$F403)*(tbl_arts=$G403),0),3),"FEIL")</f>
        <v>0</v>
      </c>
      <c r="J403" s="1066">
        <f t="shared" si="11"/>
        <v>0</v>
      </c>
      <c r="K403"/>
      <c r="L403" s="20"/>
      <c r="M403" s="20"/>
      <c r="S403" s="3"/>
      <c r="T403" s="3"/>
      <c r="U403" s="3"/>
    </row>
    <row r="404" spans="1:21" x14ac:dyDescent="0.25">
      <c r="A404" s="1116"/>
      <c r="B404" s="1741"/>
      <c r="C404" s="1742"/>
      <c r="D404" s="1743" cm="1">
        <f t="array" ref="D404">IFERROR(INDEX(tbl_rapptot,MATCH(1,(tbl_rappstat=$A404)*(tbl_rappart=$B404),0),3),"FEIL")</f>
        <v>0</v>
      </c>
      <c r="E404" s="1063">
        <f t="shared" si="10"/>
        <v>0</v>
      </c>
      <c r="F404" s="1748"/>
      <c r="G404" s="1741"/>
      <c r="H404" s="1742"/>
      <c r="I404" s="1747" cm="1">
        <f t="array" ref="I404">IFERROR(INDEX(tbl_total,MATCH(1,(tbl_stats=$F404)*(tbl_arts=$G404),0),3),"FEIL")</f>
        <v>0</v>
      </c>
      <c r="J404" s="1066">
        <f t="shared" si="11"/>
        <v>0</v>
      </c>
      <c r="K404"/>
      <c r="L404" s="20"/>
      <c r="M404" s="20"/>
      <c r="S404" s="3"/>
      <c r="T404" s="3"/>
      <c r="U404" s="3"/>
    </row>
    <row r="405" spans="1:21" x14ac:dyDescent="0.25">
      <c r="A405" s="1116"/>
      <c r="B405" s="1741"/>
      <c r="C405" s="1742"/>
      <c r="D405" s="1743" cm="1">
        <f t="array" ref="D405">IFERROR(INDEX(tbl_rapptot,MATCH(1,(tbl_rappstat=$A405)*(tbl_rappart=$B405),0),3),"FEIL")</f>
        <v>0</v>
      </c>
      <c r="E405" s="1063">
        <f t="shared" si="10"/>
        <v>0</v>
      </c>
      <c r="F405" s="1748"/>
      <c r="G405" s="1741"/>
      <c r="H405" s="1742"/>
      <c r="I405" s="1747" cm="1">
        <f t="array" ref="I405">IFERROR(INDEX(tbl_total,MATCH(1,(tbl_stats=$F405)*(tbl_arts=$G405),0),3),"FEIL")</f>
        <v>0</v>
      </c>
      <c r="J405" s="1066">
        <f t="shared" si="11"/>
        <v>0</v>
      </c>
      <c r="K405"/>
      <c r="L405" s="20"/>
      <c r="M405" s="20"/>
      <c r="S405" s="3"/>
      <c r="T405" s="3"/>
      <c r="U405" s="3"/>
    </row>
    <row r="406" spans="1:21" x14ac:dyDescent="0.25">
      <c r="A406" s="1116"/>
      <c r="B406" s="1741"/>
      <c r="C406" s="1742"/>
      <c r="D406" s="1743" cm="1">
        <f t="array" ref="D406">IFERROR(INDEX(tbl_rapptot,MATCH(1,(tbl_rappstat=$A406)*(tbl_rappart=$B406),0),3),"FEIL")</f>
        <v>0</v>
      </c>
      <c r="E406" s="1063">
        <f t="shared" si="10"/>
        <v>0</v>
      </c>
      <c r="F406" s="1748"/>
      <c r="G406" s="1741"/>
      <c r="H406" s="1742"/>
      <c r="I406" s="1747" cm="1">
        <f t="array" ref="I406">IFERROR(INDEX(tbl_total,MATCH(1,(tbl_stats=$F406)*(tbl_arts=$G406),0),3),"FEIL")</f>
        <v>0</v>
      </c>
      <c r="J406" s="1066">
        <f t="shared" si="11"/>
        <v>0</v>
      </c>
      <c r="K406"/>
      <c r="L406" s="20"/>
      <c r="M406" s="20"/>
      <c r="S406" s="3"/>
      <c r="T406" s="3"/>
      <c r="U406" s="3"/>
    </row>
    <row r="407" spans="1:21" x14ac:dyDescent="0.25">
      <c r="A407" s="1116"/>
      <c r="B407" s="1741"/>
      <c r="C407" s="1742"/>
      <c r="D407" s="1743" cm="1">
        <f t="array" ref="D407">IFERROR(INDEX(tbl_rapptot,MATCH(1,(tbl_rappstat=$A407)*(tbl_rappart=$B407),0),3),"FEIL")</f>
        <v>0</v>
      </c>
      <c r="E407" s="1063">
        <f t="shared" si="10"/>
        <v>0</v>
      </c>
      <c r="F407" s="1748"/>
      <c r="G407" s="1741"/>
      <c r="H407" s="1742"/>
      <c r="I407" s="1747" cm="1">
        <f t="array" ref="I407">IFERROR(INDEX(tbl_total,MATCH(1,(tbl_stats=$F407)*(tbl_arts=$G407),0),3),"FEIL")</f>
        <v>0</v>
      </c>
      <c r="J407" s="1066">
        <f t="shared" si="11"/>
        <v>0</v>
      </c>
      <c r="K407"/>
      <c r="L407" s="20"/>
      <c r="M407" s="20"/>
      <c r="S407" s="3"/>
      <c r="T407" s="3"/>
      <c r="U407" s="3"/>
    </row>
    <row r="408" spans="1:21" x14ac:dyDescent="0.25">
      <c r="A408" s="1116"/>
      <c r="B408" s="1741"/>
      <c r="C408" s="1742"/>
      <c r="D408" s="1743" cm="1">
        <f t="array" ref="D408">IFERROR(INDEX(tbl_rapptot,MATCH(1,(tbl_rappstat=$A408)*(tbl_rappart=$B408),0),3),"FEIL")</f>
        <v>0</v>
      </c>
      <c r="E408" s="1063">
        <f t="shared" si="10"/>
        <v>0</v>
      </c>
      <c r="F408" s="1748"/>
      <c r="G408" s="1741"/>
      <c r="H408" s="1742"/>
      <c r="I408" s="1747" cm="1">
        <f t="array" ref="I408">IFERROR(INDEX(tbl_total,MATCH(1,(tbl_stats=$F408)*(tbl_arts=$G408),0),3),"FEIL")</f>
        <v>0</v>
      </c>
      <c r="J408" s="1066">
        <f t="shared" si="11"/>
        <v>0</v>
      </c>
      <c r="K408"/>
      <c r="L408" s="20"/>
      <c r="M408" s="20"/>
      <c r="S408" s="3"/>
      <c r="T408" s="3"/>
      <c r="U408" s="3"/>
    </row>
    <row r="409" spans="1:21" x14ac:dyDescent="0.25">
      <c r="A409" s="1116"/>
      <c r="B409" s="1741"/>
      <c r="C409" s="1742"/>
      <c r="D409" s="1743" cm="1">
        <f t="array" ref="D409">IFERROR(INDEX(tbl_rapptot,MATCH(1,(tbl_rappstat=$A409)*(tbl_rappart=$B409),0),3),"FEIL")</f>
        <v>0</v>
      </c>
      <c r="E409" s="1063">
        <f t="shared" si="10"/>
        <v>0</v>
      </c>
      <c r="F409" s="1748"/>
      <c r="G409" s="1741"/>
      <c r="H409" s="1742"/>
      <c r="I409" s="1747" cm="1">
        <f t="array" ref="I409">IFERROR(INDEX(tbl_total,MATCH(1,(tbl_stats=$F409)*(tbl_arts=$G409),0),3),"FEIL")</f>
        <v>0</v>
      </c>
      <c r="J409" s="1066">
        <f t="shared" si="11"/>
        <v>0</v>
      </c>
      <c r="K409"/>
      <c r="L409" s="20"/>
      <c r="M409" s="20"/>
      <c r="S409" s="3"/>
      <c r="T409" s="3"/>
      <c r="U409" s="3"/>
    </row>
    <row r="410" spans="1:21" x14ac:dyDescent="0.25">
      <c r="A410" s="1116"/>
      <c r="B410" s="1741"/>
      <c r="C410" s="1742"/>
      <c r="D410" s="1743" cm="1">
        <f t="array" ref="D410">IFERROR(INDEX(tbl_rapptot,MATCH(1,(tbl_rappstat=$A410)*(tbl_rappart=$B410),0),3),"FEIL")</f>
        <v>0</v>
      </c>
      <c r="E410" s="1063">
        <f t="shared" si="10"/>
        <v>0</v>
      </c>
      <c r="F410" s="1748"/>
      <c r="G410" s="1741"/>
      <c r="H410" s="1742"/>
      <c r="I410" s="1747" cm="1">
        <f t="array" ref="I410">IFERROR(INDEX(tbl_total,MATCH(1,(tbl_stats=$F410)*(tbl_arts=$G410),0),3),"FEIL")</f>
        <v>0</v>
      </c>
      <c r="J410" s="1066">
        <f t="shared" si="11"/>
        <v>0</v>
      </c>
      <c r="K410"/>
      <c r="L410" s="20"/>
      <c r="M410" s="20"/>
      <c r="S410" s="3"/>
      <c r="T410" s="3"/>
      <c r="U410" s="3"/>
    </row>
    <row r="411" spans="1:21" x14ac:dyDescent="0.25">
      <c r="A411" s="1116"/>
      <c r="B411" s="1741"/>
      <c r="C411" s="1742"/>
      <c r="D411" s="1743" cm="1">
        <f t="array" ref="D411">IFERROR(INDEX(tbl_rapptot,MATCH(1,(tbl_rappstat=$A411)*(tbl_rappart=$B411),0),3),"FEIL")</f>
        <v>0</v>
      </c>
      <c r="E411" s="1063">
        <f t="shared" si="10"/>
        <v>0</v>
      </c>
      <c r="F411" s="1748"/>
      <c r="G411" s="1741"/>
      <c r="H411" s="1742"/>
      <c r="I411" s="1747" cm="1">
        <f t="array" ref="I411">IFERROR(INDEX(tbl_total,MATCH(1,(tbl_stats=$F411)*(tbl_arts=$G411),0),3),"FEIL")</f>
        <v>0</v>
      </c>
      <c r="J411" s="1066">
        <f t="shared" si="11"/>
        <v>0</v>
      </c>
      <c r="K411"/>
      <c r="L411" s="20"/>
      <c r="M411" s="20"/>
      <c r="S411" s="3"/>
      <c r="T411" s="3"/>
      <c r="U411" s="3"/>
    </row>
    <row r="412" spans="1:21" x14ac:dyDescent="0.25">
      <c r="A412" s="1116"/>
      <c r="B412" s="1741"/>
      <c r="C412" s="1742"/>
      <c r="D412" s="1743" cm="1">
        <f t="array" ref="D412">IFERROR(INDEX(tbl_rapptot,MATCH(1,(tbl_rappstat=$A412)*(tbl_rappart=$B412),0),3),"FEIL")</f>
        <v>0</v>
      </c>
      <c r="E412" s="1063">
        <f t="shared" si="10"/>
        <v>0</v>
      </c>
      <c r="F412" s="1748"/>
      <c r="G412" s="1741"/>
      <c r="H412" s="1742"/>
      <c r="I412" s="1747" cm="1">
        <f t="array" ref="I412">IFERROR(INDEX(tbl_total,MATCH(1,(tbl_stats=$F412)*(tbl_arts=$G412),0),3),"FEIL")</f>
        <v>0</v>
      </c>
      <c r="J412" s="1066">
        <f t="shared" si="11"/>
        <v>0</v>
      </c>
      <c r="K412"/>
      <c r="L412" s="20"/>
      <c r="M412" s="20"/>
      <c r="S412" s="3"/>
      <c r="T412" s="3"/>
      <c r="U412" s="3"/>
    </row>
    <row r="413" spans="1:21" x14ac:dyDescent="0.25">
      <c r="A413" s="1116"/>
      <c r="B413" s="1741"/>
      <c r="C413" s="1742"/>
      <c r="D413" s="1743" cm="1">
        <f t="array" ref="D413">IFERROR(INDEX(tbl_rapptot,MATCH(1,(tbl_rappstat=$A413)*(tbl_rappart=$B413),0),3),"FEIL")</f>
        <v>0</v>
      </c>
      <c r="E413" s="1063">
        <f t="shared" si="10"/>
        <v>0</v>
      </c>
      <c r="F413" s="1748"/>
      <c r="G413" s="1741"/>
      <c r="H413" s="1742"/>
      <c r="I413" s="1747" cm="1">
        <f t="array" ref="I413">IFERROR(INDEX(tbl_total,MATCH(1,(tbl_stats=$F413)*(tbl_arts=$G413),0),3),"FEIL")</f>
        <v>0</v>
      </c>
      <c r="J413" s="1066">
        <f t="shared" si="11"/>
        <v>0</v>
      </c>
      <c r="K413"/>
      <c r="L413" s="20"/>
      <c r="M413" s="20"/>
      <c r="S413" s="3"/>
      <c r="T413" s="3"/>
      <c r="U413" s="3"/>
    </row>
    <row r="414" spans="1:21" x14ac:dyDescent="0.25">
      <c r="A414" s="1116"/>
      <c r="B414" s="1741"/>
      <c r="C414" s="1742"/>
      <c r="D414" s="1743" cm="1">
        <f t="array" ref="D414">IFERROR(INDEX(tbl_rapptot,MATCH(1,(tbl_rappstat=$A414)*(tbl_rappart=$B414),0),3),"FEIL")</f>
        <v>0</v>
      </c>
      <c r="E414" s="1063">
        <f t="shared" si="10"/>
        <v>0</v>
      </c>
      <c r="F414" s="1748"/>
      <c r="G414" s="1741"/>
      <c r="H414" s="1742"/>
      <c r="I414" s="1747" cm="1">
        <f t="array" ref="I414">IFERROR(INDEX(tbl_total,MATCH(1,(tbl_stats=$F414)*(tbl_arts=$G414),0),3),"FEIL")</f>
        <v>0</v>
      </c>
      <c r="J414" s="1066">
        <f t="shared" si="11"/>
        <v>0</v>
      </c>
      <c r="K414"/>
      <c r="L414" s="20"/>
      <c r="M414" s="20"/>
      <c r="S414" s="3"/>
      <c r="T414" s="3"/>
      <c r="U414" s="3"/>
    </row>
    <row r="415" spans="1:21" x14ac:dyDescent="0.25">
      <c r="A415" s="1116"/>
      <c r="B415" s="1741"/>
      <c r="C415" s="1742"/>
      <c r="D415" s="1743" cm="1">
        <f t="array" ref="D415">IFERROR(INDEX(tbl_rapptot,MATCH(1,(tbl_rappstat=$A415)*(tbl_rappart=$B415),0),3),"FEIL")</f>
        <v>0</v>
      </c>
      <c r="E415" s="1063">
        <f t="shared" si="10"/>
        <v>0</v>
      </c>
      <c r="F415" s="1748"/>
      <c r="G415" s="1741"/>
      <c r="H415" s="1742"/>
      <c r="I415" s="1747" cm="1">
        <f t="array" ref="I415">IFERROR(INDEX(tbl_total,MATCH(1,(tbl_stats=$F415)*(tbl_arts=$G415),0),3),"FEIL")</f>
        <v>0</v>
      </c>
      <c r="J415" s="1066">
        <f t="shared" si="11"/>
        <v>0</v>
      </c>
      <c r="K415"/>
      <c r="L415" s="20"/>
      <c r="M415" s="20"/>
      <c r="S415" s="3"/>
      <c r="T415" s="3"/>
      <c r="U415" s="3"/>
    </row>
    <row r="416" spans="1:21" x14ac:dyDescent="0.25">
      <c r="A416" s="1116"/>
      <c r="B416" s="1741"/>
      <c r="C416" s="1742"/>
      <c r="D416" s="1743" cm="1">
        <f t="array" ref="D416">IFERROR(INDEX(tbl_rapptot,MATCH(1,(tbl_rappstat=$A416)*(tbl_rappart=$B416),0),3),"FEIL")</f>
        <v>0</v>
      </c>
      <c r="E416" s="1063">
        <f t="shared" si="10"/>
        <v>0</v>
      </c>
      <c r="F416" s="1748"/>
      <c r="G416" s="1741"/>
      <c r="H416" s="1742"/>
      <c r="I416" s="1747" cm="1">
        <f t="array" ref="I416">IFERROR(INDEX(tbl_total,MATCH(1,(tbl_stats=$F416)*(tbl_arts=$G416),0),3),"FEIL")</f>
        <v>0</v>
      </c>
      <c r="J416" s="1066">
        <f t="shared" si="11"/>
        <v>0</v>
      </c>
      <c r="K416"/>
      <c r="L416" s="20"/>
      <c r="M416" s="20"/>
      <c r="S416" s="3"/>
      <c r="T416" s="3"/>
      <c r="U416" s="3"/>
    </row>
    <row r="417" spans="1:21" x14ac:dyDescent="0.25">
      <c r="A417" s="1116"/>
      <c r="B417" s="1741"/>
      <c r="C417" s="1742"/>
      <c r="D417" s="1743" cm="1">
        <f t="array" ref="D417">IFERROR(INDEX(tbl_rapptot,MATCH(1,(tbl_rappstat=$A417)*(tbl_rappart=$B417),0),3),"FEIL")</f>
        <v>0</v>
      </c>
      <c r="E417" s="1063">
        <f t="shared" si="10"/>
        <v>0</v>
      </c>
      <c r="F417" s="1748"/>
      <c r="G417" s="1741"/>
      <c r="H417" s="1742"/>
      <c r="I417" s="1747" cm="1">
        <f t="array" ref="I417">IFERROR(INDEX(tbl_total,MATCH(1,(tbl_stats=$F417)*(tbl_arts=$G417),0),3),"FEIL")</f>
        <v>0</v>
      </c>
      <c r="J417" s="1066">
        <f t="shared" si="11"/>
        <v>0</v>
      </c>
      <c r="K417"/>
      <c r="L417" s="20"/>
      <c r="M417" s="20"/>
      <c r="S417" s="3"/>
      <c r="T417" s="3"/>
      <c r="U417" s="3"/>
    </row>
    <row r="418" spans="1:21" x14ac:dyDescent="0.25">
      <c r="A418" s="1116"/>
      <c r="B418" s="1741"/>
      <c r="C418" s="1742"/>
      <c r="D418" s="1743" cm="1">
        <f t="array" ref="D418">IFERROR(INDEX(tbl_rapptot,MATCH(1,(tbl_rappstat=$A418)*(tbl_rappart=$B418),0),3),"FEIL")</f>
        <v>0</v>
      </c>
      <c r="E418" s="1063">
        <f t="shared" si="10"/>
        <v>0</v>
      </c>
      <c r="F418" s="1748"/>
      <c r="G418" s="1741"/>
      <c r="H418" s="1742"/>
      <c r="I418" s="1747" cm="1">
        <f t="array" ref="I418">IFERROR(INDEX(tbl_total,MATCH(1,(tbl_stats=$F418)*(tbl_arts=$G418),0),3),"FEIL")</f>
        <v>0</v>
      </c>
      <c r="J418" s="1066">
        <f t="shared" si="11"/>
        <v>0</v>
      </c>
      <c r="K418"/>
      <c r="L418" s="20"/>
      <c r="M418" s="20"/>
      <c r="S418" s="3"/>
      <c r="T418" s="3"/>
      <c r="U418" s="3"/>
    </row>
    <row r="419" spans="1:21" x14ac:dyDescent="0.25">
      <c r="A419" s="1116"/>
      <c r="B419" s="1741"/>
      <c r="C419" s="1742"/>
      <c r="D419" s="1743" cm="1">
        <f t="array" ref="D419">IFERROR(INDEX(tbl_rapptot,MATCH(1,(tbl_rappstat=$A419)*(tbl_rappart=$B419),0),3),"FEIL")</f>
        <v>0</v>
      </c>
      <c r="E419" s="1063">
        <f t="shared" si="10"/>
        <v>0</v>
      </c>
      <c r="F419" s="1748"/>
      <c r="G419" s="1741"/>
      <c r="H419" s="1742"/>
      <c r="I419" s="1747" cm="1">
        <f t="array" ref="I419">IFERROR(INDEX(tbl_total,MATCH(1,(tbl_stats=$F419)*(tbl_arts=$G419),0),3),"FEIL")</f>
        <v>0</v>
      </c>
      <c r="J419" s="1066">
        <f t="shared" si="11"/>
        <v>0</v>
      </c>
      <c r="K419"/>
      <c r="L419" s="20"/>
      <c r="M419" s="20"/>
      <c r="S419" s="3"/>
      <c r="T419" s="3"/>
      <c r="U419" s="3"/>
    </row>
    <row r="420" spans="1:21" x14ac:dyDescent="0.25">
      <c r="A420" s="1116"/>
      <c r="B420" s="1741"/>
      <c r="C420" s="1742"/>
      <c r="D420" s="1743" cm="1">
        <f t="array" ref="D420">IFERROR(INDEX(tbl_rapptot,MATCH(1,(tbl_rappstat=$A420)*(tbl_rappart=$B420),0),3),"FEIL")</f>
        <v>0</v>
      </c>
      <c r="E420" s="1063">
        <f t="shared" si="10"/>
        <v>0</v>
      </c>
      <c r="F420" s="1748"/>
      <c r="G420" s="1741"/>
      <c r="H420" s="1742"/>
      <c r="I420" s="1747" cm="1">
        <f t="array" ref="I420">IFERROR(INDEX(tbl_total,MATCH(1,(tbl_stats=$F420)*(tbl_arts=$G420),0),3),"FEIL")</f>
        <v>0</v>
      </c>
      <c r="J420" s="1066">
        <f t="shared" si="11"/>
        <v>0</v>
      </c>
      <c r="K420"/>
      <c r="L420" s="20"/>
      <c r="M420" s="20"/>
      <c r="S420" s="3"/>
      <c r="T420" s="3"/>
      <c r="U420" s="3"/>
    </row>
    <row r="421" spans="1:21" x14ac:dyDescent="0.25">
      <c r="A421" s="1116"/>
      <c r="B421" s="1741"/>
      <c r="C421" s="1742"/>
      <c r="D421" s="1743" cm="1">
        <f t="array" ref="D421">IFERROR(INDEX(tbl_rapptot,MATCH(1,(tbl_rappstat=$A421)*(tbl_rappart=$B421),0),3),"FEIL")</f>
        <v>0</v>
      </c>
      <c r="E421" s="1063">
        <f t="shared" si="10"/>
        <v>0</v>
      </c>
      <c r="F421" s="1748"/>
      <c r="G421" s="1741"/>
      <c r="H421" s="1742"/>
      <c r="I421" s="1747" cm="1">
        <f t="array" ref="I421">IFERROR(INDEX(tbl_total,MATCH(1,(tbl_stats=$F421)*(tbl_arts=$G421),0),3),"FEIL")</f>
        <v>0</v>
      </c>
      <c r="J421" s="1066">
        <f t="shared" si="11"/>
        <v>0</v>
      </c>
      <c r="K421"/>
      <c r="L421" s="20"/>
      <c r="M421" s="20"/>
      <c r="S421" s="3"/>
      <c r="T421" s="3"/>
      <c r="U421" s="3"/>
    </row>
    <row r="422" spans="1:21" x14ac:dyDescent="0.25">
      <c r="A422" s="1116"/>
      <c r="B422" s="1741"/>
      <c r="C422" s="1742"/>
      <c r="D422" s="1743" cm="1">
        <f t="array" ref="D422">IFERROR(INDEX(tbl_rapptot,MATCH(1,(tbl_rappstat=$A422)*(tbl_rappart=$B422),0),3),"FEIL")</f>
        <v>0</v>
      </c>
      <c r="E422" s="1063">
        <f t="shared" si="10"/>
        <v>0</v>
      </c>
      <c r="F422" s="1748"/>
      <c r="G422" s="1741"/>
      <c r="H422" s="1742"/>
      <c r="I422" s="1747" cm="1">
        <f t="array" ref="I422">IFERROR(INDEX(tbl_total,MATCH(1,(tbl_stats=$F422)*(tbl_arts=$G422),0),3),"FEIL")</f>
        <v>0</v>
      </c>
      <c r="J422" s="1066">
        <f t="shared" si="11"/>
        <v>0</v>
      </c>
      <c r="K422"/>
      <c r="L422" s="20"/>
      <c r="M422" s="20"/>
      <c r="S422" s="3"/>
      <c r="T422" s="3"/>
      <c r="U422" s="3"/>
    </row>
    <row r="423" spans="1:21" x14ac:dyDescent="0.25">
      <c r="A423" s="1116"/>
      <c r="B423" s="1741"/>
      <c r="C423" s="1742"/>
      <c r="D423" s="1743" cm="1">
        <f t="array" ref="D423">IFERROR(INDEX(tbl_rapptot,MATCH(1,(tbl_rappstat=$A423)*(tbl_rappart=$B423),0),3),"FEIL")</f>
        <v>0</v>
      </c>
      <c r="E423" s="1063">
        <f t="shared" si="10"/>
        <v>0</v>
      </c>
      <c r="F423" s="1748"/>
      <c r="G423" s="1741"/>
      <c r="H423" s="1742"/>
      <c r="I423" s="1747" cm="1">
        <f t="array" ref="I423">IFERROR(INDEX(tbl_total,MATCH(1,(tbl_stats=$F423)*(tbl_arts=$G423),0),3),"FEIL")</f>
        <v>0</v>
      </c>
      <c r="J423" s="1066">
        <f t="shared" si="11"/>
        <v>0</v>
      </c>
      <c r="K423"/>
      <c r="L423" s="20"/>
      <c r="M423" s="20"/>
      <c r="S423" s="3"/>
      <c r="T423" s="3"/>
      <c r="U423" s="3"/>
    </row>
    <row r="424" spans="1:21" x14ac:dyDescent="0.25">
      <c r="A424" s="1116"/>
      <c r="B424" s="1741"/>
      <c r="C424" s="1742"/>
      <c r="D424" s="1743" cm="1">
        <f t="array" ref="D424">IFERROR(INDEX(tbl_rapptot,MATCH(1,(tbl_rappstat=$A424)*(tbl_rappart=$B424),0),3),"FEIL")</f>
        <v>0</v>
      </c>
      <c r="E424" s="1063">
        <f t="shared" si="10"/>
        <v>0</v>
      </c>
      <c r="F424" s="1748"/>
      <c r="G424" s="1741"/>
      <c r="H424" s="1742"/>
      <c r="I424" s="1747" cm="1">
        <f t="array" ref="I424">IFERROR(INDEX(tbl_total,MATCH(1,(tbl_stats=$F424)*(tbl_arts=$G424),0),3),"FEIL")</f>
        <v>0</v>
      </c>
      <c r="J424" s="1066">
        <f t="shared" si="11"/>
        <v>0</v>
      </c>
      <c r="K424"/>
      <c r="L424" s="20"/>
      <c r="M424" s="20"/>
      <c r="S424" s="3"/>
      <c r="T424" s="3"/>
      <c r="U424" s="3"/>
    </row>
    <row r="425" spans="1:21" x14ac:dyDescent="0.25">
      <c r="A425" s="1116"/>
      <c r="B425" s="1741"/>
      <c r="C425" s="1742"/>
      <c r="D425" s="1743" cm="1">
        <f t="array" ref="D425">IFERROR(INDEX(tbl_rapptot,MATCH(1,(tbl_rappstat=$A425)*(tbl_rappart=$B425),0),3),"FEIL")</f>
        <v>0</v>
      </c>
      <c r="E425" s="1063">
        <f t="shared" si="10"/>
        <v>0</v>
      </c>
      <c r="F425" s="1748"/>
      <c r="G425" s="1741"/>
      <c r="H425" s="1742"/>
      <c r="I425" s="1747" cm="1">
        <f t="array" ref="I425">IFERROR(INDEX(tbl_total,MATCH(1,(tbl_stats=$F425)*(tbl_arts=$G425),0),3),"FEIL")</f>
        <v>0</v>
      </c>
      <c r="J425" s="1066">
        <f t="shared" si="11"/>
        <v>0</v>
      </c>
      <c r="K425"/>
      <c r="L425" s="20"/>
      <c r="M425" s="20"/>
      <c r="S425" s="3"/>
      <c r="T425" s="3"/>
      <c r="U425" s="3"/>
    </row>
    <row r="426" spans="1:21" x14ac:dyDescent="0.25">
      <c r="A426" s="1116"/>
      <c r="B426" s="1741"/>
      <c r="C426" s="1742"/>
      <c r="D426" s="1743" cm="1">
        <f t="array" ref="D426">IFERROR(INDEX(tbl_rapptot,MATCH(1,(tbl_rappstat=$A426)*(tbl_rappart=$B426),0),3),"FEIL")</f>
        <v>0</v>
      </c>
      <c r="E426" s="1063">
        <f t="shared" si="10"/>
        <v>0</v>
      </c>
      <c r="F426" s="1748"/>
      <c r="G426" s="1741"/>
      <c r="H426" s="1742"/>
      <c r="I426" s="1747" cm="1">
        <f t="array" ref="I426">IFERROR(INDEX(tbl_total,MATCH(1,(tbl_stats=$F426)*(tbl_arts=$G426),0),3),"FEIL")</f>
        <v>0</v>
      </c>
      <c r="J426" s="1066">
        <f t="shared" si="11"/>
        <v>0</v>
      </c>
      <c r="K426"/>
      <c r="L426" s="20"/>
      <c r="M426" s="20"/>
      <c r="S426" s="3"/>
      <c r="T426" s="3"/>
      <c r="U426" s="3"/>
    </row>
    <row r="427" spans="1:21" x14ac:dyDescent="0.25">
      <c r="A427" s="1116"/>
      <c r="B427" s="1741"/>
      <c r="C427" s="1742"/>
      <c r="D427" s="1743" cm="1">
        <f t="array" ref="D427">IFERROR(INDEX(tbl_rapptot,MATCH(1,(tbl_rappstat=$A427)*(tbl_rappart=$B427),0),3),"FEIL")</f>
        <v>0</v>
      </c>
      <c r="E427" s="1063">
        <f t="shared" ref="E427:E490" si="12">IF(D427=C427,0,IF(AND(C427=0,D427="FEIL"),"se bort i fra","feil"))</f>
        <v>0</v>
      </c>
      <c r="F427" s="1748"/>
      <c r="G427" s="1741"/>
      <c r="H427" s="1742"/>
      <c r="I427" s="1747" cm="1">
        <f t="array" ref="I427">IFERROR(INDEX(tbl_total,MATCH(1,(tbl_stats=$F427)*(tbl_arts=$G427),0),3),"FEIL")</f>
        <v>0</v>
      </c>
      <c r="J427" s="1066">
        <f t="shared" ref="J427:J490" si="13">IF(I427=H427,0,IF(AND(H427=0,I427="FEIL"),"se bort i fra","feil"))</f>
        <v>0</v>
      </c>
      <c r="K427"/>
      <c r="L427" s="20"/>
      <c r="M427" s="20"/>
      <c r="S427" s="3"/>
      <c r="T427" s="3"/>
      <c r="U427" s="3"/>
    </row>
    <row r="428" spans="1:21" x14ac:dyDescent="0.25">
      <c r="A428" s="1116"/>
      <c r="B428" s="1741"/>
      <c r="C428" s="1742"/>
      <c r="D428" s="1743" cm="1">
        <f t="array" ref="D428">IFERROR(INDEX(tbl_rapptot,MATCH(1,(tbl_rappstat=$A428)*(tbl_rappart=$B428),0),3),"FEIL")</f>
        <v>0</v>
      </c>
      <c r="E428" s="1063">
        <f t="shared" si="12"/>
        <v>0</v>
      </c>
      <c r="F428" s="1748"/>
      <c r="G428" s="1741"/>
      <c r="H428" s="1742"/>
      <c r="I428" s="1747" cm="1">
        <f t="array" ref="I428">IFERROR(INDEX(tbl_total,MATCH(1,(tbl_stats=$F428)*(tbl_arts=$G428),0),3),"FEIL")</f>
        <v>0</v>
      </c>
      <c r="J428" s="1066">
        <f t="shared" si="13"/>
        <v>0</v>
      </c>
      <c r="K428"/>
      <c r="L428" s="20"/>
      <c r="M428" s="20"/>
      <c r="S428" s="3"/>
      <c r="T428" s="3"/>
      <c r="U428" s="3"/>
    </row>
    <row r="429" spans="1:21" x14ac:dyDescent="0.25">
      <c r="A429" s="1116"/>
      <c r="B429" s="1741"/>
      <c r="C429" s="1742"/>
      <c r="D429" s="1743" cm="1">
        <f t="array" ref="D429">IFERROR(INDEX(tbl_rapptot,MATCH(1,(tbl_rappstat=$A429)*(tbl_rappart=$B429),0),3),"FEIL")</f>
        <v>0</v>
      </c>
      <c r="E429" s="1063">
        <f t="shared" si="12"/>
        <v>0</v>
      </c>
      <c r="F429" s="1748"/>
      <c r="G429" s="1741"/>
      <c r="H429" s="1742"/>
      <c r="I429" s="1747" cm="1">
        <f t="array" ref="I429">IFERROR(INDEX(tbl_total,MATCH(1,(tbl_stats=$F429)*(tbl_arts=$G429),0),3),"FEIL")</f>
        <v>0</v>
      </c>
      <c r="J429" s="1066">
        <f t="shared" si="13"/>
        <v>0</v>
      </c>
      <c r="K429"/>
      <c r="L429" s="20"/>
      <c r="M429" s="20"/>
      <c r="S429" s="3"/>
      <c r="T429" s="3"/>
      <c r="U429" s="3"/>
    </row>
    <row r="430" spans="1:21" x14ac:dyDescent="0.25">
      <c r="A430" s="1116"/>
      <c r="B430" s="1741"/>
      <c r="C430" s="1742"/>
      <c r="D430" s="1743" cm="1">
        <f t="array" ref="D430">IFERROR(INDEX(tbl_rapptot,MATCH(1,(tbl_rappstat=$A430)*(tbl_rappart=$B430),0),3),"FEIL")</f>
        <v>0</v>
      </c>
      <c r="E430" s="1063">
        <f t="shared" si="12"/>
        <v>0</v>
      </c>
      <c r="F430" s="1748"/>
      <c r="G430" s="1741"/>
      <c r="H430" s="1742"/>
      <c r="I430" s="1747" cm="1">
        <f t="array" ref="I430">IFERROR(INDEX(tbl_total,MATCH(1,(tbl_stats=$F430)*(tbl_arts=$G430),0),3),"FEIL")</f>
        <v>0</v>
      </c>
      <c r="J430" s="1066">
        <f t="shared" si="13"/>
        <v>0</v>
      </c>
      <c r="K430"/>
      <c r="L430" s="20"/>
      <c r="M430" s="20"/>
      <c r="S430" s="3"/>
      <c r="T430" s="3"/>
      <c r="U430" s="3"/>
    </row>
    <row r="431" spans="1:21" x14ac:dyDescent="0.25">
      <c r="A431" s="1116"/>
      <c r="B431" s="1741"/>
      <c r="C431" s="1742"/>
      <c r="D431" s="1743" cm="1">
        <f t="array" ref="D431">IFERROR(INDEX(tbl_rapptot,MATCH(1,(tbl_rappstat=$A431)*(tbl_rappart=$B431),0),3),"FEIL")</f>
        <v>0</v>
      </c>
      <c r="E431" s="1063">
        <f t="shared" si="12"/>
        <v>0</v>
      </c>
      <c r="F431" s="1748"/>
      <c r="G431" s="1741"/>
      <c r="H431" s="1742"/>
      <c r="I431" s="1747" cm="1">
        <f t="array" ref="I431">IFERROR(INDEX(tbl_total,MATCH(1,(tbl_stats=$F431)*(tbl_arts=$G431),0),3),"FEIL")</f>
        <v>0</v>
      </c>
      <c r="J431" s="1066">
        <f t="shared" si="13"/>
        <v>0</v>
      </c>
      <c r="K431"/>
      <c r="L431" s="20"/>
      <c r="M431" s="20"/>
      <c r="S431" s="3"/>
      <c r="T431" s="3"/>
      <c r="U431" s="3"/>
    </row>
    <row r="432" spans="1:21" x14ac:dyDescent="0.25">
      <c r="A432" s="1116"/>
      <c r="B432" s="1741"/>
      <c r="C432" s="1742"/>
      <c r="D432" s="1743" cm="1">
        <f t="array" ref="D432">IFERROR(INDEX(tbl_rapptot,MATCH(1,(tbl_rappstat=$A432)*(tbl_rappart=$B432),0),3),"FEIL")</f>
        <v>0</v>
      </c>
      <c r="E432" s="1063">
        <f t="shared" si="12"/>
        <v>0</v>
      </c>
      <c r="F432" s="1748"/>
      <c r="G432" s="1741"/>
      <c r="H432" s="1742"/>
      <c r="I432" s="1747" cm="1">
        <f t="array" ref="I432">IFERROR(INDEX(tbl_total,MATCH(1,(tbl_stats=$F432)*(tbl_arts=$G432),0),3),"FEIL")</f>
        <v>0</v>
      </c>
      <c r="J432" s="1066">
        <f t="shared" si="13"/>
        <v>0</v>
      </c>
      <c r="K432"/>
      <c r="L432" s="20"/>
      <c r="M432" s="20"/>
      <c r="S432" s="3"/>
      <c r="T432" s="3"/>
      <c r="U432" s="3"/>
    </row>
    <row r="433" spans="1:21" x14ac:dyDescent="0.25">
      <c r="A433" s="1116"/>
      <c r="B433" s="1741"/>
      <c r="C433" s="1742"/>
      <c r="D433" s="1743" cm="1">
        <f t="array" ref="D433">IFERROR(INDEX(tbl_rapptot,MATCH(1,(tbl_rappstat=$A433)*(tbl_rappart=$B433),0),3),"FEIL")</f>
        <v>0</v>
      </c>
      <c r="E433" s="1063">
        <f t="shared" si="12"/>
        <v>0</v>
      </c>
      <c r="F433" s="1748"/>
      <c r="G433" s="1741"/>
      <c r="H433" s="1742"/>
      <c r="I433" s="1747" cm="1">
        <f t="array" ref="I433">IFERROR(INDEX(tbl_total,MATCH(1,(tbl_stats=$F433)*(tbl_arts=$G433),0),3),"FEIL")</f>
        <v>0</v>
      </c>
      <c r="J433" s="1066">
        <f t="shared" si="13"/>
        <v>0</v>
      </c>
      <c r="K433"/>
      <c r="L433" s="20"/>
      <c r="M433" s="20"/>
      <c r="S433" s="3"/>
      <c r="T433" s="3"/>
      <c r="U433" s="3"/>
    </row>
    <row r="434" spans="1:21" x14ac:dyDescent="0.25">
      <c r="A434" s="1116"/>
      <c r="B434" s="1741"/>
      <c r="C434" s="1742"/>
      <c r="D434" s="1743" cm="1">
        <f t="array" ref="D434">IFERROR(INDEX(tbl_rapptot,MATCH(1,(tbl_rappstat=$A434)*(tbl_rappart=$B434),0),3),"FEIL")</f>
        <v>0</v>
      </c>
      <c r="E434" s="1063">
        <f t="shared" si="12"/>
        <v>0</v>
      </c>
      <c r="F434" s="1748"/>
      <c r="G434" s="1741"/>
      <c r="H434" s="1742"/>
      <c r="I434" s="1747" cm="1">
        <f t="array" ref="I434">IFERROR(INDEX(tbl_total,MATCH(1,(tbl_stats=$F434)*(tbl_arts=$G434),0),3),"FEIL")</f>
        <v>0</v>
      </c>
      <c r="J434" s="1066">
        <f t="shared" si="13"/>
        <v>0</v>
      </c>
      <c r="K434"/>
      <c r="L434" s="20"/>
      <c r="M434" s="20"/>
      <c r="S434" s="3"/>
      <c r="T434" s="3"/>
      <c r="U434" s="3"/>
    </row>
    <row r="435" spans="1:21" x14ac:dyDescent="0.25">
      <c r="A435" s="1116"/>
      <c r="B435" s="1741"/>
      <c r="C435" s="1742"/>
      <c r="D435" s="1743" cm="1">
        <f t="array" ref="D435">IFERROR(INDEX(tbl_rapptot,MATCH(1,(tbl_rappstat=$A435)*(tbl_rappart=$B435),0),3),"FEIL")</f>
        <v>0</v>
      </c>
      <c r="E435" s="1063">
        <f t="shared" si="12"/>
        <v>0</v>
      </c>
      <c r="F435" s="1748"/>
      <c r="G435" s="1741"/>
      <c r="H435" s="1742"/>
      <c r="I435" s="1747" cm="1">
        <f t="array" ref="I435">IFERROR(INDEX(tbl_total,MATCH(1,(tbl_stats=$F435)*(tbl_arts=$G435),0),3),"FEIL")</f>
        <v>0</v>
      </c>
      <c r="J435" s="1066">
        <f t="shared" si="13"/>
        <v>0</v>
      </c>
      <c r="K435"/>
      <c r="L435" s="20"/>
      <c r="M435" s="20"/>
      <c r="S435" s="3"/>
      <c r="T435" s="3"/>
      <c r="U435" s="3"/>
    </row>
    <row r="436" spans="1:21" x14ac:dyDescent="0.25">
      <c r="A436" s="1116"/>
      <c r="B436" s="1741"/>
      <c r="C436" s="1742"/>
      <c r="D436" s="1743" cm="1">
        <f t="array" ref="D436">IFERROR(INDEX(tbl_rapptot,MATCH(1,(tbl_rappstat=$A436)*(tbl_rappart=$B436),0),3),"FEIL")</f>
        <v>0</v>
      </c>
      <c r="E436" s="1063">
        <f t="shared" si="12"/>
        <v>0</v>
      </c>
      <c r="F436" s="1748"/>
      <c r="G436" s="1741"/>
      <c r="H436" s="1742"/>
      <c r="I436" s="1747" cm="1">
        <f t="array" ref="I436">IFERROR(INDEX(tbl_total,MATCH(1,(tbl_stats=$F436)*(tbl_arts=$G436),0),3),"FEIL")</f>
        <v>0</v>
      </c>
      <c r="J436" s="1066">
        <f t="shared" si="13"/>
        <v>0</v>
      </c>
      <c r="K436"/>
      <c r="L436" s="20"/>
      <c r="M436" s="20"/>
      <c r="S436" s="3"/>
      <c r="T436" s="3"/>
      <c r="U436" s="3"/>
    </row>
    <row r="437" spans="1:21" x14ac:dyDescent="0.25">
      <c r="A437" s="1116"/>
      <c r="B437" s="1741"/>
      <c r="C437" s="1742"/>
      <c r="D437" s="1743" cm="1">
        <f t="array" ref="D437">IFERROR(INDEX(tbl_rapptot,MATCH(1,(tbl_rappstat=$A437)*(tbl_rappart=$B437),0),3),"FEIL")</f>
        <v>0</v>
      </c>
      <c r="E437" s="1063">
        <f t="shared" si="12"/>
        <v>0</v>
      </c>
      <c r="F437" s="1748"/>
      <c r="G437" s="1741"/>
      <c r="H437" s="1742"/>
      <c r="I437" s="1747" cm="1">
        <f t="array" ref="I437">IFERROR(INDEX(tbl_total,MATCH(1,(tbl_stats=$F437)*(tbl_arts=$G437),0),3),"FEIL")</f>
        <v>0</v>
      </c>
      <c r="J437" s="1066">
        <f t="shared" si="13"/>
        <v>0</v>
      </c>
      <c r="K437"/>
      <c r="L437" s="20"/>
      <c r="M437" s="20"/>
      <c r="S437" s="3"/>
      <c r="T437" s="3"/>
      <c r="U437" s="3"/>
    </row>
    <row r="438" spans="1:21" x14ac:dyDescent="0.25">
      <c r="A438" s="1116"/>
      <c r="B438" s="1741"/>
      <c r="C438" s="1742"/>
      <c r="D438" s="1743" cm="1">
        <f t="array" ref="D438">IFERROR(INDEX(tbl_rapptot,MATCH(1,(tbl_rappstat=$A438)*(tbl_rappart=$B438),0),3),"FEIL")</f>
        <v>0</v>
      </c>
      <c r="E438" s="1063">
        <f t="shared" si="12"/>
        <v>0</v>
      </c>
      <c r="F438" s="1748"/>
      <c r="G438" s="1741"/>
      <c r="H438" s="1742"/>
      <c r="I438" s="1747" cm="1">
        <f t="array" ref="I438">IFERROR(INDEX(tbl_total,MATCH(1,(tbl_stats=$F438)*(tbl_arts=$G438),0),3),"FEIL")</f>
        <v>0</v>
      </c>
      <c r="J438" s="1066">
        <f t="shared" si="13"/>
        <v>0</v>
      </c>
      <c r="K438"/>
      <c r="L438" s="20"/>
      <c r="M438" s="20"/>
      <c r="S438" s="3"/>
      <c r="T438" s="3"/>
      <c r="U438" s="3"/>
    </row>
    <row r="439" spans="1:21" x14ac:dyDescent="0.25">
      <c r="A439" s="1116"/>
      <c r="B439" s="1741"/>
      <c r="C439" s="1742"/>
      <c r="D439" s="1743" cm="1">
        <f t="array" ref="D439">IFERROR(INDEX(tbl_rapptot,MATCH(1,(tbl_rappstat=$A439)*(tbl_rappart=$B439),0),3),"FEIL")</f>
        <v>0</v>
      </c>
      <c r="E439" s="1063">
        <f t="shared" si="12"/>
        <v>0</v>
      </c>
      <c r="F439" s="1748"/>
      <c r="G439" s="1741"/>
      <c r="H439" s="1742"/>
      <c r="I439" s="1747" cm="1">
        <f t="array" ref="I439">IFERROR(INDEX(tbl_total,MATCH(1,(tbl_stats=$F439)*(tbl_arts=$G439),0),3),"FEIL")</f>
        <v>0</v>
      </c>
      <c r="J439" s="1066">
        <f t="shared" si="13"/>
        <v>0</v>
      </c>
      <c r="K439"/>
      <c r="L439" s="20"/>
      <c r="M439" s="20"/>
      <c r="S439" s="3"/>
      <c r="T439" s="3"/>
      <c r="U439" s="3"/>
    </row>
    <row r="440" spans="1:21" x14ac:dyDescent="0.25">
      <c r="A440" s="1116"/>
      <c r="B440" s="1741"/>
      <c r="C440" s="1742"/>
      <c r="D440" s="1743" cm="1">
        <f t="array" ref="D440">IFERROR(INDEX(tbl_rapptot,MATCH(1,(tbl_rappstat=$A440)*(tbl_rappart=$B440),0),3),"FEIL")</f>
        <v>0</v>
      </c>
      <c r="E440" s="1063">
        <f t="shared" si="12"/>
        <v>0</v>
      </c>
      <c r="F440" s="1748"/>
      <c r="G440" s="1741"/>
      <c r="H440" s="1742"/>
      <c r="I440" s="1747" cm="1">
        <f t="array" ref="I440">IFERROR(INDEX(tbl_total,MATCH(1,(tbl_stats=$F440)*(tbl_arts=$G440),0),3),"FEIL")</f>
        <v>0</v>
      </c>
      <c r="J440" s="1066">
        <f t="shared" si="13"/>
        <v>0</v>
      </c>
      <c r="K440"/>
      <c r="L440" s="20"/>
      <c r="M440" s="20"/>
      <c r="S440" s="3"/>
      <c r="T440" s="3"/>
      <c r="U440" s="3"/>
    </row>
    <row r="441" spans="1:21" x14ac:dyDescent="0.25">
      <c r="A441" s="1116"/>
      <c r="B441" s="1741"/>
      <c r="C441" s="1742"/>
      <c r="D441" s="1743" cm="1">
        <f t="array" ref="D441">IFERROR(INDEX(tbl_rapptot,MATCH(1,(tbl_rappstat=$A441)*(tbl_rappart=$B441),0),3),"FEIL")</f>
        <v>0</v>
      </c>
      <c r="E441" s="1063">
        <f t="shared" si="12"/>
        <v>0</v>
      </c>
      <c r="F441" s="1748"/>
      <c r="G441" s="1741"/>
      <c r="H441" s="1742"/>
      <c r="I441" s="1747" cm="1">
        <f t="array" ref="I441">IFERROR(INDEX(tbl_total,MATCH(1,(tbl_stats=$F441)*(tbl_arts=$G441),0),3),"FEIL")</f>
        <v>0</v>
      </c>
      <c r="J441" s="1066">
        <f t="shared" si="13"/>
        <v>0</v>
      </c>
      <c r="K441"/>
      <c r="L441" s="20"/>
      <c r="M441" s="20"/>
      <c r="S441" s="3"/>
      <c r="T441" s="3"/>
      <c r="U441" s="3"/>
    </row>
    <row r="442" spans="1:21" x14ac:dyDescent="0.25">
      <c r="A442" s="1116"/>
      <c r="B442" s="1741"/>
      <c r="C442" s="1742"/>
      <c r="D442" s="1743" cm="1">
        <f t="array" ref="D442">IFERROR(INDEX(tbl_rapptot,MATCH(1,(tbl_rappstat=$A442)*(tbl_rappart=$B442),0),3),"FEIL")</f>
        <v>0</v>
      </c>
      <c r="E442" s="1063">
        <f t="shared" si="12"/>
        <v>0</v>
      </c>
      <c r="F442" s="1748"/>
      <c r="G442" s="1741"/>
      <c r="H442" s="1742"/>
      <c r="I442" s="1747" cm="1">
        <f t="array" ref="I442">IFERROR(INDEX(tbl_total,MATCH(1,(tbl_stats=$F442)*(tbl_arts=$G442),0),3),"FEIL")</f>
        <v>0</v>
      </c>
      <c r="J442" s="1066">
        <f t="shared" si="13"/>
        <v>0</v>
      </c>
      <c r="K442"/>
      <c r="L442" s="20"/>
      <c r="M442" s="20"/>
      <c r="S442" s="3"/>
      <c r="T442" s="3"/>
      <c r="U442" s="3"/>
    </row>
    <row r="443" spans="1:21" x14ac:dyDescent="0.25">
      <c r="A443" s="1116"/>
      <c r="B443" s="1741"/>
      <c r="C443" s="1742"/>
      <c r="D443" s="1743" cm="1">
        <f t="array" ref="D443">IFERROR(INDEX(tbl_rapptot,MATCH(1,(tbl_rappstat=$A443)*(tbl_rappart=$B443),0),3),"FEIL")</f>
        <v>0</v>
      </c>
      <c r="E443" s="1063">
        <f t="shared" si="12"/>
        <v>0</v>
      </c>
      <c r="F443" s="1748"/>
      <c r="G443" s="1741"/>
      <c r="H443" s="1742"/>
      <c r="I443" s="1747" cm="1">
        <f t="array" ref="I443">IFERROR(INDEX(tbl_total,MATCH(1,(tbl_stats=$F443)*(tbl_arts=$G443),0),3),"FEIL")</f>
        <v>0</v>
      </c>
      <c r="J443" s="1066">
        <f t="shared" si="13"/>
        <v>0</v>
      </c>
      <c r="K443"/>
      <c r="L443" s="20"/>
      <c r="M443" s="20"/>
      <c r="S443" s="3"/>
      <c r="T443" s="3"/>
      <c r="U443" s="3"/>
    </row>
    <row r="444" spans="1:21" x14ac:dyDescent="0.25">
      <c r="A444" s="1116"/>
      <c r="B444" s="1741"/>
      <c r="C444" s="1742"/>
      <c r="D444" s="1743" cm="1">
        <f t="array" ref="D444">IFERROR(INDEX(tbl_rapptot,MATCH(1,(tbl_rappstat=$A444)*(tbl_rappart=$B444),0),3),"FEIL")</f>
        <v>0</v>
      </c>
      <c r="E444" s="1063">
        <f t="shared" si="12"/>
        <v>0</v>
      </c>
      <c r="F444" s="1748"/>
      <c r="G444" s="1741"/>
      <c r="H444" s="1742"/>
      <c r="I444" s="1747" cm="1">
        <f t="array" ref="I444">IFERROR(INDEX(tbl_total,MATCH(1,(tbl_stats=$F444)*(tbl_arts=$G444),0),3),"FEIL")</f>
        <v>0</v>
      </c>
      <c r="J444" s="1066">
        <f t="shared" si="13"/>
        <v>0</v>
      </c>
      <c r="K444"/>
      <c r="L444" s="20"/>
      <c r="M444" s="20"/>
      <c r="S444" s="3"/>
      <c r="T444" s="3"/>
      <c r="U444" s="3"/>
    </row>
    <row r="445" spans="1:21" x14ac:dyDescent="0.25">
      <c r="A445" s="1116"/>
      <c r="B445" s="1741"/>
      <c r="C445" s="1742"/>
      <c r="D445" s="1743" cm="1">
        <f t="array" ref="D445">IFERROR(INDEX(tbl_rapptot,MATCH(1,(tbl_rappstat=$A445)*(tbl_rappart=$B445),0),3),"FEIL")</f>
        <v>0</v>
      </c>
      <c r="E445" s="1063">
        <f t="shared" si="12"/>
        <v>0</v>
      </c>
      <c r="F445" s="1748"/>
      <c r="G445" s="1741"/>
      <c r="H445" s="1742"/>
      <c r="I445" s="1747" cm="1">
        <f t="array" ref="I445">IFERROR(INDEX(tbl_total,MATCH(1,(tbl_stats=$F445)*(tbl_arts=$G445),0),3),"FEIL")</f>
        <v>0</v>
      </c>
      <c r="J445" s="1066">
        <f t="shared" si="13"/>
        <v>0</v>
      </c>
      <c r="K445"/>
      <c r="L445" s="20"/>
      <c r="M445" s="20"/>
      <c r="S445" s="3"/>
      <c r="T445" s="3"/>
      <c r="U445" s="3"/>
    </row>
    <row r="446" spans="1:21" x14ac:dyDescent="0.25">
      <c r="A446" s="1116"/>
      <c r="B446" s="1741"/>
      <c r="C446" s="1742"/>
      <c r="D446" s="1743" cm="1">
        <f t="array" ref="D446">IFERROR(INDEX(tbl_rapptot,MATCH(1,(tbl_rappstat=$A446)*(tbl_rappart=$B446),0),3),"FEIL")</f>
        <v>0</v>
      </c>
      <c r="E446" s="1063">
        <f t="shared" si="12"/>
        <v>0</v>
      </c>
      <c r="F446" s="1748"/>
      <c r="G446" s="1741"/>
      <c r="H446" s="1742"/>
      <c r="I446" s="1747" cm="1">
        <f t="array" ref="I446">IFERROR(INDEX(tbl_total,MATCH(1,(tbl_stats=$F446)*(tbl_arts=$G446),0),3),"FEIL")</f>
        <v>0</v>
      </c>
      <c r="J446" s="1066">
        <f t="shared" si="13"/>
        <v>0</v>
      </c>
      <c r="K446"/>
      <c r="L446" s="20"/>
      <c r="M446" s="20"/>
      <c r="S446" s="3"/>
      <c r="T446" s="3"/>
      <c r="U446" s="3"/>
    </row>
    <row r="447" spans="1:21" x14ac:dyDescent="0.25">
      <c r="A447" s="1116"/>
      <c r="B447" s="1741"/>
      <c r="C447" s="1742"/>
      <c r="D447" s="1743" cm="1">
        <f t="array" ref="D447">IFERROR(INDEX(tbl_rapptot,MATCH(1,(tbl_rappstat=$A447)*(tbl_rappart=$B447),0),3),"FEIL")</f>
        <v>0</v>
      </c>
      <c r="E447" s="1063">
        <f t="shared" si="12"/>
        <v>0</v>
      </c>
      <c r="F447" s="1748"/>
      <c r="G447" s="1741"/>
      <c r="H447" s="1742"/>
      <c r="I447" s="1747" cm="1">
        <f t="array" ref="I447">IFERROR(INDEX(tbl_total,MATCH(1,(tbl_stats=$F447)*(tbl_arts=$G447),0),3),"FEIL")</f>
        <v>0</v>
      </c>
      <c r="J447" s="1066">
        <f t="shared" si="13"/>
        <v>0</v>
      </c>
      <c r="K447"/>
      <c r="L447" s="20"/>
      <c r="M447" s="20"/>
      <c r="S447" s="3"/>
      <c r="T447" s="3"/>
      <c r="U447" s="3"/>
    </row>
    <row r="448" spans="1:21" x14ac:dyDescent="0.25">
      <c r="A448" s="1116"/>
      <c r="B448" s="1741"/>
      <c r="C448" s="1742"/>
      <c r="D448" s="1743" cm="1">
        <f t="array" ref="D448">IFERROR(INDEX(tbl_rapptot,MATCH(1,(tbl_rappstat=$A448)*(tbl_rappart=$B448),0),3),"FEIL")</f>
        <v>0</v>
      </c>
      <c r="E448" s="1063">
        <f t="shared" si="12"/>
        <v>0</v>
      </c>
      <c r="F448" s="1748"/>
      <c r="G448" s="1741"/>
      <c r="H448" s="1742"/>
      <c r="I448" s="1747" cm="1">
        <f t="array" ref="I448">IFERROR(INDEX(tbl_total,MATCH(1,(tbl_stats=$F448)*(tbl_arts=$G448),0),3),"FEIL")</f>
        <v>0</v>
      </c>
      <c r="J448" s="1066">
        <f t="shared" si="13"/>
        <v>0</v>
      </c>
      <c r="K448"/>
      <c r="L448" s="20"/>
      <c r="M448" s="20"/>
      <c r="S448" s="3"/>
      <c r="T448" s="3"/>
      <c r="U448" s="3"/>
    </row>
    <row r="449" spans="1:21" x14ac:dyDescent="0.25">
      <c r="A449" s="1116"/>
      <c r="B449" s="1741"/>
      <c r="C449" s="1742"/>
      <c r="D449" s="1743" cm="1">
        <f t="array" ref="D449">IFERROR(INDEX(tbl_rapptot,MATCH(1,(tbl_rappstat=$A449)*(tbl_rappart=$B449),0),3),"FEIL")</f>
        <v>0</v>
      </c>
      <c r="E449" s="1063">
        <f t="shared" si="12"/>
        <v>0</v>
      </c>
      <c r="F449" s="1748"/>
      <c r="G449" s="1741"/>
      <c r="H449" s="1742"/>
      <c r="I449" s="1747" cm="1">
        <f t="array" ref="I449">IFERROR(INDEX(tbl_total,MATCH(1,(tbl_stats=$F449)*(tbl_arts=$G449),0),3),"FEIL")</f>
        <v>0</v>
      </c>
      <c r="J449" s="1066">
        <f t="shared" si="13"/>
        <v>0</v>
      </c>
      <c r="K449"/>
      <c r="L449" s="20"/>
      <c r="M449" s="20"/>
      <c r="S449" s="3"/>
      <c r="T449" s="3"/>
      <c r="U449" s="3"/>
    </row>
    <row r="450" spans="1:21" x14ac:dyDescent="0.25">
      <c r="A450" s="1116"/>
      <c r="B450" s="1741"/>
      <c r="C450" s="1742"/>
      <c r="D450" s="1743" cm="1">
        <f t="array" ref="D450">IFERROR(INDEX(tbl_rapptot,MATCH(1,(tbl_rappstat=$A450)*(tbl_rappart=$B450),0),3),"FEIL")</f>
        <v>0</v>
      </c>
      <c r="E450" s="1063">
        <f t="shared" si="12"/>
        <v>0</v>
      </c>
      <c r="F450" s="1748"/>
      <c r="G450" s="1741"/>
      <c r="H450" s="1742"/>
      <c r="I450" s="1747" cm="1">
        <f t="array" ref="I450">IFERROR(INDEX(tbl_total,MATCH(1,(tbl_stats=$F450)*(tbl_arts=$G450),0),3),"FEIL")</f>
        <v>0</v>
      </c>
      <c r="J450" s="1066">
        <f t="shared" si="13"/>
        <v>0</v>
      </c>
      <c r="K450"/>
      <c r="L450" s="20"/>
      <c r="M450" s="20"/>
      <c r="S450" s="3"/>
      <c r="T450" s="3"/>
      <c r="U450" s="3"/>
    </row>
    <row r="451" spans="1:21" x14ac:dyDescent="0.25">
      <c r="A451" s="1116"/>
      <c r="B451" s="1741"/>
      <c r="C451" s="1742"/>
      <c r="D451" s="1743" cm="1">
        <f t="array" ref="D451">IFERROR(INDEX(tbl_rapptot,MATCH(1,(tbl_rappstat=$A451)*(tbl_rappart=$B451),0),3),"FEIL")</f>
        <v>0</v>
      </c>
      <c r="E451" s="1063">
        <f t="shared" si="12"/>
        <v>0</v>
      </c>
      <c r="F451" s="1748"/>
      <c r="G451" s="1741"/>
      <c r="H451" s="1742"/>
      <c r="I451" s="1747" cm="1">
        <f t="array" ref="I451">IFERROR(INDEX(tbl_total,MATCH(1,(tbl_stats=$F451)*(tbl_arts=$G451),0),3),"FEIL")</f>
        <v>0</v>
      </c>
      <c r="J451" s="1066">
        <f t="shared" si="13"/>
        <v>0</v>
      </c>
      <c r="K451"/>
      <c r="L451" s="20"/>
      <c r="M451" s="20"/>
      <c r="S451" s="3"/>
      <c r="T451" s="3"/>
      <c r="U451" s="3"/>
    </row>
    <row r="452" spans="1:21" x14ac:dyDescent="0.25">
      <c r="A452" s="1116"/>
      <c r="B452" s="1741"/>
      <c r="C452" s="1742"/>
      <c r="D452" s="1743" cm="1">
        <f t="array" ref="D452">IFERROR(INDEX(tbl_rapptot,MATCH(1,(tbl_rappstat=$A452)*(tbl_rappart=$B452),0),3),"FEIL")</f>
        <v>0</v>
      </c>
      <c r="E452" s="1063">
        <f t="shared" si="12"/>
        <v>0</v>
      </c>
      <c r="F452" s="1748"/>
      <c r="G452" s="1741"/>
      <c r="H452" s="1742"/>
      <c r="I452" s="1747" cm="1">
        <f t="array" ref="I452">IFERROR(INDEX(tbl_total,MATCH(1,(tbl_stats=$F452)*(tbl_arts=$G452),0),3),"FEIL")</f>
        <v>0</v>
      </c>
      <c r="J452" s="1066">
        <f t="shared" si="13"/>
        <v>0</v>
      </c>
      <c r="K452"/>
      <c r="L452" s="20"/>
      <c r="M452" s="20"/>
      <c r="S452" s="3"/>
      <c r="T452" s="3"/>
      <c r="U452" s="3"/>
    </row>
    <row r="453" spans="1:21" x14ac:dyDescent="0.25">
      <c r="A453" s="1116"/>
      <c r="B453" s="1741"/>
      <c r="C453" s="1742"/>
      <c r="D453" s="1743" cm="1">
        <f t="array" ref="D453">IFERROR(INDEX(tbl_rapptot,MATCH(1,(tbl_rappstat=$A453)*(tbl_rappart=$B453),0),3),"FEIL")</f>
        <v>0</v>
      </c>
      <c r="E453" s="1063">
        <f t="shared" si="12"/>
        <v>0</v>
      </c>
      <c r="F453" s="1748"/>
      <c r="G453" s="1741"/>
      <c r="H453" s="1742"/>
      <c r="I453" s="1747" cm="1">
        <f t="array" ref="I453">IFERROR(INDEX(tbl_total,MATCH(1,(tbl_stats=$F453)*(tbl_arts=$G453),0),3),"FEIL")</f>
        <v>0</v>
      </c>
      <c r="J453" s="1066">
        <f t="shared" si="13"/>
        <v>0</v>
      </c>
      <c r="K453"/>
      <c r="L453" s="20"/>
      <c r="M453" s="20"/>
      <c r="S453" s="3"/>
      <c r="T453" s="3"/>
      <c r="U453" s="3"/>
    </row>
    <row r="454" spans="1:21" x14ac:dyDescent="0.25">
      <c r="A454" s="1116"/>
      <c r="B454" s="1741"/>
      <c r="C454" s="1742"/>
      <c r="D454" s="1743" cm="1">
        <f t="array" ref="D454">IFERROR(INDEX(tbl_rapptot,MATCH(1,(tbl_rappstat=$A454)*(tbl_rappart=$B454),0),3),"FEIL")</f>
        <v>0</v>
      </c>
      <c r="E454" s="1063">
        <f t="shared" si="12"/>
        <v>0</v>
      </c>
      <c r="F454" s="1748"/>
      <c r="G454" s="1741"/>
      <c r="H454" s="1742"/>
      <c r="I454" s="1747" cm="1">
        <f t="array" ref="I454">IFERROR(INDEX(tbl_total,MATCH(1,(tbl_stats=$F454)*(tbl_arts=$G454),0),3),"FEIL")</f>
        <v>0</v>
      </c>
      <c r="J454" s="1066">
        <f t="shared" si="13"/>
        <v>0</v>
      </c>
      <c r="K454"/>
      <c r="L454" s="20"/>
      <c r="M454" s="20"/>
      <c r="S454" s="3"/>
      <c r="T454" s="3"/>
      <c r="U454" s="3"/>
    </row>
    <row r="455" spans="1:21" x14ac:dyDescent="0.25">
      <c r="A455" s="1116"/>
      <c r="B455" s="1741"/>
      <c r="C455" s="1742"/>
      <c r="D455" s="1743" cm="1">
        <f t="array" ref="D455">IFERROR(INDEX(tbl_rapptot,MATCH(1,(tbl_rappstat=$A455)*(tbl_rappart=$B455),0),3),"FEIL")</f>
        <v>0</v>
      </c>
      <c r="E455" s="1063">
        <f t="shared" si="12"/>
        <v>0</v>
      </c>
      <c r="F455" s="1748"/>
      <c r="G455" s="1741"/>
      <c r="H455" s="1742"/>
      <c r="I455" s="1747" cm="1">
        <f t="array" ref="I455">IFERROR(INDEX(tbl_total,MATCH(1,(tbl_stats=$F455)*(tbl_arts=$G455),0),3),"FEIL")</f>
        <v>0</v>
      </c>
      <c r="J455" s="1066">
        <f t="shared" si="13"/>
        <v>0</v>
      </c>
      <c r="K455"/>
      <c r="L455" s="20"/>
      <c r="M455" s="20"/>
      <c r="S455" s="3"/>
      <c r="T455" s="3"/>
      <c r="U455" s="3"/>
    </row>
    <row r="456" spans="1:21" x14ac:dyDescent="0.25">
      <c r="A456" s="1116"/>
      <c r="B456" s="1741"/>
      <c r="C456" s="1742"/>
      <c r="D456" s="1743" cm="1">
        <f t="array" ref="D456">IFERROR(INDEX(tbl_rapptot,MATCH(1,(tbl_rappstat=$A456)*(tbl_rappart=$B456),0),3),"FEIL")</f>
        <v>0</v>
      </c>
      <c r="E456" s="1063">
        <f t="shared" si="12"/>
        <v>0</v>
      </c>
      <c r="F456" s="1748"/>
      <c r="G456" s="1741"/>
      <c r="H456" s="1742"/>
      <c r="I456" s="1747" cm="1">
        <f t="array" ref="I456">IFERROR(INDEX(tbl_total,MATCH(1,(tbl_stats=$F456)*(tbl_arts=$G456),0),3),"FEIL")</f>
        <v>0</v>
      </c>
      <c r="J456" s="1066">
        <f t="shared" si="13"/>
        <v>0</v>
      </c>
      <c r="K456"/>
      <c r="L456" s="20"/>
      <c r="M456" s="20"/>
      <c r="S456" s="3"/>
      <c r="T456" s="3"/>
      <c r="U456" s="3"/>
    </row>
    <row r="457" spans="1:21" x14ac:dyDescent="0.25">
      <c r="A457" s="1116"/>
      <c r="B457" s="1741"/>
      <c r="C457" s="1742"/>
      <c r="D457" s="1743" cm="1">
        <f t="array" ref="D457">IFERROR(INDEX(tbl_rapptot,MATCH(1,(tbl_rappstat=$A457)*(tbl_rappart=$B457),0),3),"FEIL")</f>
        <v>0</v>
      </c>
      <c r="E457" s="1063">
        <f t="shared" si="12"/>
        <v>0</v>
      </c>
      <c r="F457" s="1748"/>
      <c r="G457" s="1741"/>
      <c r="H457" s="1742"/>
      <c r="I457" s="1747" cm="1">
        <f t="array" ref="I457">IFERROR(INDEX(tbl_total,MATCH(1,(tbl_stats=$F457)*(tbl_arts=$G457),0),3),"FEIL")</f>
        <v>0</v>
      </c>
      <c r="J457" s="1066">
        <f t="shared" si="13"/>
        <v>0</v>
      </c>
      <c r="K457"/>
      <c r="L457" s="20"/>
      <c r="M457" s="20"/>
      <c r="S457" s="3"/>
      <c r="T457" s="3"/>
      <c r="U457" s="3"/>
    </row>
    <row r="458" spans="1:21" x14ac:dyDescent="0.25">
      <c r="A458" s="1116"/>
      <c r="B458" s="1741"/>
      <c r="C458" s="1742"/>
      <c r="D458" s="1743" cm="1">
        <f t="array" ref="D458">IFERROR(INDEX(tbl_rapptot,MATCH(1,(tbl_rappstat=$A458)*(tbl_rappart=$B458),0),3),"FEIL")</f>
        <v>0</v>
      </c>
      <c r="E458" s="1063">
        <f t="shared" si="12"/>
        <v>0</v>
      </c>
      <c r="F458" s="1748"/>
      <c r="G458" s="1741"/>
      <c r="H458" s="1742"/>
      <c r="I458" s="1747" cm="1">
        <f t="array" ref="I458">IFERROR(INDEX(tbl_total,MATCH(1,(tbl_stats=$F458)*(tbl_arts=$G458),0),3),"FEIL")</f>
        <v>0</v>
      </c>
      <c r="J458" s="1066">
        <f t="shared" si="13"/>
        <v>0</v>
      </c>
      <c r="K458"/>
      <c r="L458" s="20"/>
      <c r="M458" s="20"/>
      <c r="S458" s="3"/>
      <c r="T458" s="3"/>
      <c r="U458" s="3"/>
    </row>
    <row r="459" spans="1:21" x14ac:dyDescent="0.25">
      <c r="A459" s="1116"/>
      <c r="B459" s="1741"/>
      <c r="C459" s="1742"/>
      <c r="D459" s="1743" cm="1">
        <f t="array" ref="D459">IFERROR(INDEX(tbl_rapptot,MATCH(1,(tbl_rappstat=$A459)*(tbl_rappart=$B459),0),3),"FEIL")</f>
        <v>0</v>
      </c>
      <c r="E459" s="1063">
        <f t="shared" si="12"/>
        <v>0</v>
      </c>
      <c r="F459" s="1748"/>
      <c r="G459" s="1741"/>
      <c r="H459" s="1742"/>
      <c r="I459" s="1747" cm="1">
        <f t="array" ref="I459">IFERROR(INDEX(tbl_total,MATCH(1,(tbl_stats=$F459)*(tbl_arts=$G459),0),3),"FEIL")</f>
        <v>0</v>
      </c>
      <c r="J459" s="1066">
        <f t="shared" si="13"/>
        <v>0</v>
      </c>
      <c r="K459"/>
      <c r="L459" s="20"/>
      <c r="M459" s="20"/>
      <c r="S459" s="3"/>
      <c r="T459" s="3"/>
      <c r="U459" s="3"/>
    </row>
    <row r="460" spans="1:21" x14ac:dyDescent="0.25">
      <c r="A460" s="1116"/>
      <c r="B460" s="1741"/>
      <c r="C460" s="1742"/>
      <c r="D460" s="1743" cm="1">
        <f t="array" ref="D460">IFERROR(INDEX(tbl_rapptot,MATCH(1,(tbl_rappstat=$A460)*(tbl_rappart=$B460),0),3),"FEIL")</f>
        <v>0</v>
      </c>
      <c r="E460" s="1063">
        <f t="shared" si="12"/>
        <v>0</v>
      </c>
      <c r="F460" s="1748"/>
      <c r="G460" s="1741"/>
      <c r="H460" s="1742"/>
      <c r="I460" s="1747" cm="1">
        <f t="array" ref="I460">IFERROR(INDEX(tbl_total,MATCH(1,(tbl_stats=$F460)*(tbl_arts=$G460),0),3),"FEIL")</f>
        <v>0</v>
      </c>
      <c r="J460" s="1066">
        <f t="shared" si="13"/>
        <v>0</v>
      </c>
      <c r="K460"/>
      <c r="L460" s="20"/>
      <c r="M460" s="20"/>
      <c r="S460" s="3"/>
      <c r="T460" s="3"/>
      <c r="U460" s="3"/>
    </row>
    <row r="461" spans="1:21" x14ac:dyDescent="0.25">
      <c r="A461" s="1116"/>
      <c r="B461" s="1741"/>
      <c r="C461" s="1742"/>
      <c r="D461" s="1743" cm="1">
        <f t="array" ref="D461">IFERROR(INDEX(tbl_rapptot,MATCH(1,(tbl_rappstat=$A461)*(tbl_rappart=$B461),0),3),"FEIL")</f>
        <v>0</v>
      </c>
      <c r="E461" s="1063">
        <f t="shared" si="12"/>
        <v>0</v>
      </c>
      <c r="F461" s="1748"/>
      <c r="G461" s="1741"/>
      <c r="H461" s="1742"/>
      <c r="I461" s="1747" cm="1">
        <f t="array" ref="I461">IFERROR(INDEX(tbl_total,MATCH(1,(tbl_stats=$F461)*(tbl_arts=$G461),0),3),"FEIL")</f>
        <v>0</v>
      </c>
      <c r="J461" s="1066">
        <f t="shared" si="13"/>
        <v>0</v>
      </c>
      <c r="K461"/>
      <c r="L461" s="20"/>
      <c r="M461" s="20"/>
      <c r="S461" s="3"/>
      <c r="T461" s="3"/>
      <c r="U461" s="3"/>
    </row>
    <row r="462" spans="1:21" x14ac:dyDescent="0.25">
      <c r="A462" s="1116"/>
      <c r="B462" s="1741"/>
      <c r="C462" s="1742"/>
      <c r="D462" s="1743" cm="1">
        <f t="array" ref="D462">IFERROR(INDEX(tbl_rapptot,MATCH(1,(tbl_rappstat=$A462)*(tbl_rappart=$B462),0),3),"FEIL")</f>
        <v>0</v>
      </c>
      <c r="E462" s="1063">
        <f t="shared" si="12"/>
        <v>0</v>
      </c>
      <c r="F462" s="1748"/>
      <c r="G462" s="1741"/>
      <c r="H462" s="1742"/>
      <c r="I462" s="1747" cm="1">
        <f t="array" ref="I462">IFERROR(INDEX(tbl_total,MATCH(1,(tbl_stats=$F462)*(tbl_arts=$G462),0),3),"FEIL")</f>
        <v>0</v>
      </c>
      <c r="J462" s="1066">
        <f t="shared" si="13"/>
        <v>0</v>
      </c>
      <c r="K462"/>
      <c r="L462" s="20"/>
      <c r="M462" s="20"/>
      <c r="S462" s="3"/>
      <c r="T462" s="3"/>
      <c r="U462" s="3"/>
    </row>
    <row r="463" spans="1:21" x14ac:dyDescent="0.25">
      <c r="A463" s="1116"/>
      <c r="B463" s="1741"/>
      <c r="C463" s="1742"/>
      <c r="D463" s="1743" cm="1">
        <f t="array" ref="D463">IFERROR(INDEX(tbl_rapptot,MATCH(1,(tbl_rappstat=$A463)*(tbl_rappart=$B463),0),3),"FEIL")</f>
        <v>0</v>
      </c>
      <c r="E463" s="1063">
        <f t="shared" si="12"/>
        <v>0</v>
      </c>
      <c r="F463" s="1748"/>
      <c r="G463" s="1741"/>
      <c r="H463" s="1742"/>
      <c r="I463" s="1747" cm="1">
        <f t="array" ref="I463">IFERROR(INDEX(tbl_total,MATCH(1,(tbl_stats=$F463)*(tbl_arts=$G463),0),3),"FEIL")</f>
        <v>0</v>
      </c>
      <c r="J463" s="1066">
        <f t="shared" si="13"/>
        <v>0</v>
      </c>
      <c r="K463"/>
      <c r="L463" s="20"/>
      <c r="M463" s="20"/>
      <c r="S463" s="3"/>
      <c r="T463" s="3"/>
      <c r="U463" s="3"/>
    </row>
    <row r="464" spans="1:21" x14ac:dyDescent="0.25">
      <c r="A464" s="1116"/>
      <c r="B464" s="1741"/>
      <c r="C464" s="1742"/>
      <c r="D464" s="1743" cm="1">
        <f t="array" ref="D464">IFERROR(INDEX(tbl_rapptot,MATCH(1,(tbl_rappstat=$A464)*(tbl_rappart=$B464),0),3),"FEIL")</f>
        <v>0</v>
      </c>
      <c r="E464" s="1063">
        <f t="shared" si="12"/>
        <v>0</v>
      </c>
      <c r="F464" s="1748"/>
      <c r="G464" s="1741"/>
      <c r="H464" s="1742"/>
      <c r="I464" s="1747" cm="1">
        <f t="array" ref="I464">IFERROR(INDEX(tbl_total,MATCH(1,(tbl_stats=$F464)*(tbl_arts=$G464),0),3),"FEIL")</f>
        <v>0</v>
      </c>
      <c r="J464" s="1066">
        <f t="shared" si="13"/>
        <v>0</v>
      </c>
      <c r="K464"/>
      <c r="L464" s="20"/>
      <c r="M464" s="20"/>
      <c r="S464" s="3"/>
      <c r="T464" s="3"/>
      <c r="U464" s="3"/>
    </row>
    <row r="465" spans="1:21" x14ac:dyDescent="0.25">
      <c r="A465" s="1116"/>
      <c r="B465" s="1741"/>
      <c r="C465" s="1742"/>
      <c r="D465" s="1743" cm="1">
        <f t="array" ref="D465">IFERROR(INDEX(tbl_rapptot,MATCH(1,(tbl_rappstat=$A465)*(tbl_rappart=$B465),0),3),"FEIL")</f>
        <v>0</v>
      </c>
      <c r="E465" s="1063">
        <f t="shared" si="12"/>
        <v>0</v>
      </c>
      <c r="F465" s="1748"/>
      <c r="G465" s="1741"/>
      <c r="H465" s="1742"/>
      <c r="I465" s="1747" cm="1">
        <f t="array" ref="I465">IFERROR(INDEX(tbl_total,MATCH(1,(tbl_stats=$F465)*(tbl_arts=$G465),0),3),"FEIL")</f>
        <v>0</v>
      </c>
      <c r="J465" s="1066">
        <f t="shared" si="13"/>
        <v>0</v>
      </c>
      <c r="K465"/>
      <c r="L465" s="20"/>
      <c r="M465" s="20"/>
      <c r="S465" s="3"/>
      <c r="T465" s="3"/>
      <c r="U465" s="3"/>
    </row>
    <row r="466" spans="1:21" x14ac:dyDescent="0.25">
      <c r="A466" s="1116"/>
      <c r="B466" s="1741"/>
      <c r="C466" s="1742"/>
      <c r="D466" s="1743" cm="1">
        <f t="array" ref="D466">IFERROR(INDEX(tbl_rapptot,MATCH(1,(tbl_rappstat=$A466)*(tbl_rappart=$B466),0),3),"FEIL")</f>
        <v>0</v>
      </c>
      <c r="E466" s="1063">
        <f t="shared" si="12"/>
        <v>0</v>
      </c>
      <c r="F466" s="1748"/>
      <c r="G466" s="1741"/>
      <c r="H466" s="1742"/>
      <c r="I466" s="1747" cm="1">
        <f t="array" ref="I466">IFERROR(INDEX(tbl_total,MATCH(1,(tbl_stats=$F466)*(tbl_arts=$G466),0),3),"FEIL")</f>
        <v>0</v>
      </c>
      <c r="J466" s="1066">
        <f t="shared" si="13"/>
        <v>0</v>
      </c>
      <c r="K466"/>
      <c r="L466" s="20"/>
      <c r="M466" s="20"/>
      <c r="S466" s="3"/>
      <c r="T466" s="3"/>
      <c r="U466" s="3"/>
    </row>
    <row r="467" spans="1:21" x14ac:dyDescent="0.25">
      <c r="A467" s="1116"/>
      <c r="B467" s="1741"/>
      <c r="C467" s="1742"/>
      <c r="D467" s="1743" cm="1">
        <f t="array" ref="D467">IFERROR(INDEX(tbl_rapptot,MATCH(1,(tbl_rappstat=$A467)*(tbl_rappart=$B467),0),3),"FEIL")</f>
        <v>0</v>
      </c>
      <c r="E467" s="1063">
        <f t="shared" si="12"/>
        <v>0</v>
      </c>
      <c r="F467" s="1748"/>
      <c r="G467" s="1741"/>
      <c r="H467" s="1742"/>
      <c r="I467" s="1747" cm="1">
        <f t="array" ref="I467">IFERROR(INDEX(tbl_total,MATCH(1,(tbl_stats=$F467)*(tbl_arts=$G467),0),3),"FEIL")</f>
        <v>0</v>
      </c>
      <c r="J467" s="1066">
        <f t="shared" si="13"/>
        <v>0</v>
      </c>
      <c r="K467"/>
      <c r="L467" s="20"/>
      <c r="M467" s="20"/>
      <c r="S467" s="3"/>
      <c r="T467" s="3"/>
      <c r="U467" s="3"/>
    </row>
    <row r="468" spans="1:21" x14ac:dyDescent="0.25">
      <c r="A468" s="1116"/>
      <c r="B468" s="1741"/>
      <c r="C468" s="1742"/>
      <c r="D468" s="1743" cm="1">
        <f t="array" ref="D468">IFERROR(INDEX(tbl_rapptot,MATCH(1,(tbl_rappstat=$A468)*(tbl_rappart=$B468),0),3),"FEIL")</f>
        <v>0</v>
      </c>
      <c r="E468" s="1063">
        <f t="shared" si="12"/>
        <v>0</v>
      </c>
      <c r="F468" s="1748"/>
      <c r="G468" s="1741"/>
      <c r="H468" s="1742"/>
      <c r="I468" s="1747" cm="1">
        <f t="array" ref="I468">IFERROR(INDEX(tbl_total,MATCH(1,(tbl_stats=$F468)*(tbl_arts=$G468),0),3),"FEIL")</f>
        <v>0</v>
      </c>
      <c r="J468" s="1066">
        <f t="shared" si="13"/>
        <v>0</v>
      </c>
      <c r="K468"/>
      <c r="L468" s="20"/>
      <c r="M468" s="20"/>
      <c r="S468" s="3"/>
      <c r="T468" s="3"/>
      <c r="U468" s="3"/>
    </row>
    <row r="469" spans="1:21" x14ac:dyDescent="0.25">
      <c r="A469" s="1116"/>
      <c r="B469" s="1741"/>
      <c r="C469" s="1742"/>
      <c r="D469" s="1743" cm="1">
        <f t="array" ref="D469">IFERROR(INDEX(tbl_rapptot,MATCH(1,(tbl_rappstat=$A469)*(tbl_rappart=$B469),0),3),"FEIL")</f>
        <v>0</v>
      </c>
      <c r="E469" s="1063">
        <f t="shared" si="12"/>
        <v>0</v>
      </c>
      <c r="F469" s="1748"/>
      <c r="G469" s="1741"/>
      <c r="H469" s="1742"/>
      <c r="I469" s="1747" cm="1">
        <f t="array" ref="I469">IFERROR(INDEX(tbl_total,MATCH(1,(tbl_stats=$F469)*(tbl_arts=$G469),0),3),"FEIL")</f>
        <v>0</v>
      </c>
      <c r="J469" s="1066">
        <f t="shared" si="13"/>
        <v>0</v>
      </c>
      <c r="K469"/>
      <c r="L469" s="20"/>
      <c r="M469" s="20"/>
      <c r="S469" s="3"/>
      <c r="T469" s="3"/>
      <c r="U469" s="3"/>
    </row>
    <row r="470" spans="1:21" x14ac:dyDescent="0.25">
      <c r="A470" s="1116"/>
      <c r="B470" s="1741"/>
      <c r="C470" s="1742"/>
      <c r="D470" s="1743" cm="1">
        <f t="array" ref="D470">IFERROR(INDEX(tbl_rapptot,MATCH(1,(tbl_rappstat=$A470)*(tbl_rappart=$B470),0),3),"FEIL")</f>
        <v>0</v>
      </c>
      <c r="E470" s="1063">
        <f t="shared" si="12"/>
        <v>0</v>
      </c>
      <c r="F470" s="1748"/>
      <c r="G470" s="1741"/>
      <c r="H470" s="1742"/>
      <c r="I470" s="1747" cm="1">
        <f t="array" ref="I470">IFERROR(INDEX(tbl_total,MATCH(1,(tbl_stats=$F470)*(tbl_arts=$G470),0),3),"FEIL")</f>
        <v>0</v>
      </c>
      <c r="J470" s="1066">
        <f t="shared" si="13"/>
        <v>0</v>
      </c>
      <c r="K470"/>
      <c r="L470" s="20"/>
      <c r="M470" s="20"/>
      <c r="S470" s="3"/>
      <c r="T470" s="3"/>
      <c r="U470" s="3"/>
    </row>
    <row r="471" spans="1:21" x14ac:dyDescent="0.25">
      <c r="A471" s="1116"/>
      <c r="B471" s="1741"/>
      <c r="C471" s="1742"/>
      <c r="D471" s="1743" cm="1">
        <f t="array" ref="D471">IFERROR(INDEX(tbl_rapptot,MATCH(1,(tbl_rappstat=$A471)*(tbl_rappart=$B471),0),3),"FEIL")</f>
        <v>0</v>
      </c>
      <c r="E471" s="1063">
        <f t="shared" si="12"/>
        <v>0</v>
      </c>
      <c r="F471" s="1748"/>
      <c r="G471" s="1741"/>
      <c r="H471" s="1742"/>
      <c r="I471" s="1747" cm="1">
        <f t="array" ref="I471">IFERROR(INDEX(tbl_total,MATCH(1,(tbl_stats=$F471)*(tbl_arts=$G471),0),3),"FEIL")</f>
        <v>0</v>
      </c>
      <c r="J471" s="1066">
        <f t="shared" si="13"/>
        <v>0</v>
      </c>
      <c r="K471"/>
      <c r="L471" s="20"/>
      <c r="M471" s="20"/>
      <c r="S471" s="3"/>
      <c r="T471" s="3"/>
      <c r="U471" s="3"/>
    </row>
    <row r="472" spans="1:21" x14ac:dyDescent="0.25">
      <c r="A472" s="1116"/>
      <c r="B472" s="1741"/>
      <c r="C472" s="1742"/>
      <c r="D472" s="1743" cm="1">
        <f t="array" ref="D472">IFERROR(INDEX(tbl_rapptot,MATCH(1,(tbl_rappstat=$A472)*(tbl_rappart=$B472),0),3),"FEIL")</f>
        <v>0</v>
      </c>
      <c r="E472" s="1063">
        <f t="shared" si="12"/>
        <v>0</v>
      </c>
      <c r="F472" s="1748"/>
      <c r="G472" s="1741"/>
      <c r="H472" s="1742"/>
      <c r="I472" s="1747" cm="1">
        <f t="array" ref="I472">IFERROR(INDEX(tbl_total,MATCH(1,(tbl_stats=$F472)*(tbl_arts=$G472),0),3),"FEIL")</f>
        <v>0</v>
      </c>
      <c r="J472" s="1066">
        <f t="shared" si="13"/>
        <v>0</v>
      </c>
      <c r="K472"/>
      <c r="L472" s="20"/>
      <c r="M472" s="20"/>
      <c r="S472" s="3"/>
      <c r="T472" s="3"/>
      <c r="U472" s="3"/>
    </row>
    <row r="473" spans="1:21" x14ac:dyDescent="0.25">
      <c r="A473" s="1116"/>
      <c r="B473" s="1741"/>
      <c r="C473" s="1742"/>
      <c r="D473" s="1743" cm="1">
        <f t="array" ref="D473">IFERROR(INDEX(tbl_rapptot,MATCH(1,(tbl_rappstat=$A473)*(tbl_rappart=$B473),0),3),"FEIL")</f>
        <v>0</v>
      </c>
      <c r="E473" s="1063">
        <f t="shared" si="12"/>
        <v>0</v>
      </c>
      <c r="F473" s="1748"/>
      <c r="G473" s="1741"/>
      <c r="H473" s="1742"/>
      <c r="I473" s="1747" cm="1">
        <f t="array" ref="I473">IFERROR(INDEX(tbl_total,MATCH(1,(tbl_stats=$F473)*(tbl_arts=$G473),0),3),"FEIL")</f>
        <v>0</v>
      </c>
      <c r="J473" s="1066">
        <f t="shared" si="13"/>
        <v>0</v>
      </c>
      <c r="K473"/>
      <c r="L473" s="20"/>
      <c r="M473" s="20"/>
      <c r="S473" s="3"/>
      <c r="T473" s="3"/>
      <c r="U473" s="3"/>
    </row>
    <row r="474" spans="1:21" x14ac:dyDescent="0.25">
      <c r="A474" s="1116"/>
      <c r="B474" s="1741"/>
      <c r="C474" s="1742"/>
      <c r="D474" s="1743" cm="1">
        <f t="array" ref="D474">IFERROR(INDEX(tbl_rapptot,MATCH(1,(tbl_rappstat=$A474)*(tbl_rappart=$B474),0),3),"FEIL")</f>
        <v>0</v>
      </c>
      <c r="E474" s="1063">
        <f t="shared" si="12"/>
        <v>0</v>
      </c>
      <c r="F474" s="1748"/>
      <c r="G474" s="1741"/>
      <c r="H474" s="1742"/>
      <c r="I474" s="1747" cm="1">
        <f t="array" ref="I474">IFERROR(INDEX(tbl_total,MATCH(1,(tbl_stats=$F474)*(tbl_arts=$G474),0),3),"FEIL")</f>
        <v>0</v>
      </c>
      <c r="J474" s="1066">
        <f t="shared" si="13"/>
        <v>0</v>
      </c>
      <c r="K474"/>
      <c r="L474" s="20"/>
      <c r="M474" s="20"/>
      <c r="S474" s="3"/>
      <c r="T474" s="3"/>
      <c r="U474" s="3"/>
    </row>
    <row r="475" spans="1:21" x14ac:dyDescent="0.25">
      <c r="A475" s="1116"/>
      <c r="B475" s="1741"/>
      <c r="C475" s="1742"/>
      <c r="D475" s="1743" cm="1">
        <f t="array" ref="D475">IFERROR(INDEX(tbl_rapptot,MATCH(1,(tbl_rappstat=$A475)*(tbl_rappart=$B475),0),3),"FEIL")</f>
        <v>0</v>
      </c>
      <c r="E475" s="1063">
        <f t="shared" si="12"/>
        <v>0</v>
      </c>
      <c r="F475" s="1748"/>
      <c r="G475" s="1741"/>
      <c r="H475" s="1742"/>
      <c r="I475" s="1747" cm="1">
        <f t="array" ref="I475">IFERROR(INDEX(tbl_total,MATCH(1,(tbl_stats=$F475)*(tbl_arts=$G475),0),3),"FEIL")</f>
        <v>0</v>
      </c>
      <c r="J475" s="1066">
        <f t="shared" si="13"/>
        <v>0</v>
      </c>
      <c r="K475"/>
      <c r="L475" s="20"/>
      <c r="M475" s="20"/>
      <c r="S475" s="3"/>
      <c r="T475" s="3"/>
      <c r="U475" s="3"/>
    </row>
    <row r="476" spans="1:21" x14ac:dyDescent="0.25">
      <c r="A476" s="1116"/>
      <c r="B476" s="1741"/>
      <c r="C476" s="1742"/>
      <c r="D476" s="1743" cm="1">
        <f t="array" ref="D476">IFERROR(INDEX(tbl_rapptot,MATCH(1,(tbl_rappstat=$A476)*(tbl_rappart=$B476),0),3),"FEIL")</f>
        <v>0</v>
      </c>
      <c r="E476" s="1063">
        <f t="shared" si="12"/>
        <v>0</v>
      </c>
      <c r="F476" s="1748"/>
      <c r="G476" s="1741"/>
      <c r="H476" s="1742"/>
      <c r="I476" s="1747" cm="1">
        <f t="array" ref="I476">IFERROR(INDEX(tbl_total,MATCH(1,(tbl_stats=$F476)*(tbl_arts=$G476),0),3),"FEIL")</f>
        <v>0</v>
      </c>
      <c r="J476" s="1066">
        <f t="shared" si="13"/>
        <v>0</v>
      </c>
      <c r="K476"/>
      <c r="L476" s="20"/>
      <c r="M476" s="20"/>
      <c r="S476" s="3"/>
      <c r="T476" s="3"/>
      <c r="U476" s="3"/>
    </row>
    <row r="477" spans="1:21" x14ac:dyDescent="0.25">
      <c r="A477" s="1116"/>
      <c r="B477" s="1741"/>
      <c r="C477" s="1742"/>
      <c r="D477" s="1743" cm="1">
        <f t="array" ref="D477">IFERROR(INDEX(tbl_rapptot,MATCH(1,(tbl_rappstat=$A477)*(tbl_rappart=$B477),0),3),"FEIL")</f>
        <v>0</v>
      </c>
      <c r="E477" s="1063">
        <f t="shared" si="12"/>
        <v>0</v>
      </c>
      <c r="F477" s="1748"/>
      <c r="G477" s="1741"/>
      <c r="H477" s="1742"/>
      <c r="I477" s="1747" cm="1">
        <f t="array" ref="I477">IFERROR(INDEX(tbl_total,MATCH(1,(tbl_stats=$F477)*(tbl_arts=$G477),0),3),"FEIL")</f>
        <v>0</v>
      </c>
      <c r="J477" s="1066">
        <f t="shared" si="13"/>
        <v>0</v>
      </c>
      <c r="K477"/>
      <c r="L477" s="20"/>
      <c r="M477" s="20"/>
      <c r="S477" s="3"/>
      <c r="T477" s="3"/>
      <c r="U477" s="3"/>
    </row>
    <row r="478" spans="1:21" x14ac:dyDescent="0.25">
      <c r="A478" s="1116"/>
      <c r="B478" s="1741"/>
      <c r="C478" s="1742"/>
      <c r="D478" s="1743" cm="1">
        <f t="array" ref="D478">IFERROR(INDEX(tbl_rapptot,MATCH(1,(tbl_rappstat=$A478)*(tbl_rappart=$B478),0),3),"FEIL")</f>
        <v>0</v>
      </c>
      <c r="E478" s="1063">
        <f t="shared" si="12"/>
        <v>0</v>
      </c>
      <c r="F478" s="1748"/>
      <c r="G478" s="1741"/>
      <c r="H478" s="1742"/>
      <c r="I478" s="1747" cm="1">
        <f t="array" ref="I478">IFERROR(INDEX(tbl_total,MATCH(1,(tbl_stats=$F478)*(tbl_arts=$G478),0),3),"FEIL")</f>
        <v>0</v>
      </c>
      <c r="J478" s="1066">
        <f t="shared" si="13"/>
        <v>0</v>
      </c>
      <c r="K478"/>
      <c r="L478" s="20"/>
      <c r="M478" s="20"/>
      <c r="S478" s="3"/>
      <c r="T478" s="3"/>
      <c r="U478" s="3"/>
    </row>
    <row r="479" spans="1:21" x14ac:dyDescent="0.25">
      <c r="A479" s="1116"/>
      <c r="B479" s="1741"/>
      <c r="C479" s="1742"/>
      <c r="D479" s="1743" cm="1">
        <f t="array" ref="D479">IFERROR(INDEX(tbl_rapptot,MATCH(1,(tbl_rappstat=$A479)*(tbl_rappart=$B479),0),3),"FEIL")</f>
        <v>0</v>
      </c>
      <c r="E479" s="1063">
        <f t="shared" si="12"/>
        <v>0</v>
      </c>
      <c r="F479" s="1748"/>
      <c r="G479" s="1741"/>
      <c r="H479" s="1742"/>
      <c r="I479" s="1747" cm="1">
        <f t="array" ref="I479">IFERROR(INDEX(tbl_total,MATCH(1,(tbl_stats=$F479)*(tbl_arts=$G479),0),3),"FEIL")</f>
        <v>0</v>
      </c>
      <c r="J479" s="1066">
        <f t="shared" si="13"/>
        <v>0</v>
      </c>
      <c r="K479"/>
      <c r="L479" s="20"/>
      <c r="M479" s="20"/>
      <c r="S479" s="3"/>
      <c r="T479" s="3"/>
      <c r="U479" s="3"/>
    </row>
    <row r="480" spans="1:21" x14ac:dyDescent="0.25">
      <c r="A480" s="1116"/>
      <c r="B480" s="1741"/>
      <c r="C480" s="1742"/>
      <c r="D480" s="1743" cm="1">
        <f t="array" ref="D480">IFERROR(INDEX(tbl_rapptot,MATCH(1,(tbl_rappstat=$A480)*(tbl_rappart=$B480),0),3),"FEIL")</f>
        <v>0</v>
      </c>
      <c r="E480" s="1063">
        <f t="shared" si="12"/>
        <v>0</v>
      </c>
      <c r="F480" s="1748"/>
      <c r="G480" s="1741"/>
      <c r="H480" s="1742"/>
      <c r="I480" s="1747" cm="1">
        <f t="array" ref="I480">IFERROR(INDEX(tbl_total,MATCH(1,(tbl_stats=$F480)*(tbl_arts=$G480),0),3),"FEIL")</f>
        <v>0</v>
      </c>
      <c r="J480" s="1066">
        <f t="shared" si="13"/>
        <v>0</v>
      </c>
      <c r="K480"/>
      <c r="L480" s="20"/>
      <c r="M480" s="20"/>
      <c r="S480" s="3"/>
      <c r="T480" s="3"/>
      <c r="U480" s="3"/>
    </row>
    <row r="481" spans="1:21" x14ac:dyDescent="0.25">
      <c r="A481" s="1116"/>
      <c r="B481" s="1741"/>
      <c r="C481" s="1742"/>
      <c r="D481" s="1743" cm="1">
        <f t="array" ref="D481">IFERROR(INDEX(tbl_rapptot,MATCH(1,(tbl_rappstat=$A481)*(tbl_rappart=$B481),0),3),"FEIL")</f>
        <v>0</v>
      </c>
      <c r="E481" s="1063">
        <f t="shared" si="12"/>
        <v>0</v>
      </c>
      <c r="F481" s="1748"/>
      <c r="G481" s="1741"/>
      <c r="H481" s="1742"/>
      <c r="I481" s="1747" cm="1">
        <f t="array" ref="I481">IFERROR(INDEX(tbl_total,MATCH(1,(tbl_stats=$F481)*(tbl_arts=$G481),0),3),"FEIL")</f>
        <v>0</v>
      </c>
      <c r="J481" s="1066">
        <f t="shared" si="13"/>
        <v>0</v>
      </c>
      <c r="K481"/>
      <c r="L481" s="20"/>
      <c r="M481" s="20"/>
      <c r="S481" s="3"/>
      <c r="T481" s="3"/>
      <c r="U481" s="3"/>
    </row>
    <row r="482" spans="1:21" x14ac:dyDescent="0.25">
      <c r="A482" s="1116"/>
      <c r="B482" s="1741"/>
      <c r="C482" s="1742"/>
      <c r="D482" s="1743" cm="1">
        <f t="array" ref="D482">IFERROR(INDEX(tbl_rapptot,MATCH(1,(tbl_rappstat=$A482)*(tbl_rappart=$B482),0),3),"FEIL")</f>
        <v>0</v>
      </c>
      <c r="E482" s="1063">
        <f t="shared" si="12"/>
        <v>0</v>
      </c>
      <c r="F482" s="1748"/>
      <c r="G482" s="1741"/>
      <c r="H482" s="1742"/>
      <c r="I482" s="1747" cm="1">
        <f t="array" ref="I482">IFERROR(INDEX(tbl_total,MATCH(1,(tbl_stats=$F482)*(tbl_arts=$G482),0),3),"FEIL")</f>
        <v>0</v>
      </c>
      <c r="J482" s="1066">
        <f t="shared" si="13"/>
        <v>0</v>
      </c>
      <c r="K482"/>
      <c r="L482" s="20"/>
      <c r="M482" s="20"/>
      <c r="S482" s="3"/>
      <c r="T482" s="3"/>
      <c r="U482" s="3"/>
    </row>
    <row r="483" spans="1:21" x14ac:dyDescent="0.25">
      <c r="A483" s="1116"/>
      <c r="B483" s="1741"/>
      <c r="C483" s="1742"/>
      <c r="D483" s="1743" cm="1">
        <f t="array" ref="D483">IFERROR(INDEX(tbl_rapptot,MATCH(1,(tbl_rappstat=$A483)*(tbl_rappart=$B483),0),3),"FEIL")</f>
        <v>0</v>
      </c>
      <c r="E483" s="1063">
        <f t="shared" si="12"/>
        <v>0</v>
      </c>
      <c r="F483" s="1748"/>
      <c r="G483" s="1741"/>
      <c r="H483" s="1742"/>
      <c r="I483" s="1747" cm="1">
        <f t="array" ref="I483">IFERROR(INDEX(tbl_total,MATCH(1,(tbl_stats=$F483)*(tbl_arts=$G483),0),3),"FEIL")</f>
        <v>0</v>
      </c>
      <c r="J483" s="1066">
        <f t="shared" si="13"/>
        <v>0</v>
      </c>
      <c r="K483"/>
      <c r="L483" s="20"/>
      <c r="M483" s="20"/>
      <c r="S483" s="3"/>
      <c r="T483" s="3"/>
      <c r="U483" s="3"/>
    </row>
    <row r="484" spans="1:21" x14ac:dyDescent="0.25">
      <c r="A484" s="1116"/>
      <c r="B484" s="1741"/>
      <c r="C484" s="1742"/>
      <c r="D484" s="1743" cm="1">
        <f t="array" ref="D484">IFERROR(INDEX(tbl_rapptot,MATCH(1,(tbl_rappstat=$A484)*(tbl_rappart=$B484),0),3),"FEIL")</f>
        <v>0</v>
      </c>
      <c r="E484" s="1063">
        <f t="shared" si="12"/>
        <v>0</v>
      </c>
      <c r="F484" s="1748"/>
      <c r="G484" s="1741"/>
      <c r="H484" s="1742"/>
      <c r="I484" s="1747" cm="1">
        <f t="array" ref="I484">IFERROR(INDEX(tbl_total,MATCH(1,(tbl_stats=$F484)*(tbl_arts=$G484),0),3),"FEIL")</f>
        <v>0</v>
      </c>
      <c r="J484" s="1066">
        <f t="shared" si="13"/>
        <v>0</v>
      </c>
      <c r="K484"/>
      <c r="L484" s="20"/>
      <c r="M484" s="20"/>
      <c r="S484" s="3"/>
      <c r="T484" s="3"/>
      <c r="U484" s="3"/>
    </row>
    <row r="485" spans="1:21" x14ac:dyDescent="0.25">
      <c r="A485" s="1116"/>
      <c r="B485" s="1741"/>
      <c r="C485" s="1742"/>
      <c r="D485" s="1743" cm="1">
        <f t="array" ref="D485">IFERROR(INDEX(tbl_rapptot,MATCH(1,(tbl_rappstat=$A485)*(tbl_rappart=$B485),0),3),"FEIL")</f>
        <v>0</v>
      </c>
      <c r="E485" s="1063">
        <f t="shared" si="12"/>
        <v>0</v>
      </c>
      <c r="F485" s="1748"/>
      <c r="G485" s="1741"/>
      <c r="H485" s="1742"/>
      <c r="I485" s="1747" cm="1">
        <f t="array" ref="I485">IFERROR(INDEX(tbl_total,MATCH(1,(tbl_stats=$F485)*(tbl_arts=$G485),0),3),"FEIL")</f>
        <v>0</v>
      </c>
      <c r="J485" s="1066">
        <f t="shared" si="13"/>
        <v>0</v>
      </c>
      <c r="K485"/>
      <c r="L485" s="20"/>
      <c r="M485" s="20"/>
      <c r="S485" s="3"/>
      <c r="T485" s="3"/>
      <c r="U485" s="3"/>
    </row>
    <row r="486" spans="1:21" x14ac:dyDescent="0.25">
      <c r="A486" s="1116"/>
      <c r="B486" s="1741"/>
      <c r="C486" s="1742"/>
      <c r="D486" s="1743" cm="1">
        <f t="array" ref="D486">IFERROR(INDEX(tbl_rapptot,MATCH(1,(tbl_rappstat=$A486)*(tbl_rappart=$B486),0),3),"FEIL")</f>
        <v>0</v>
      </c>
      <c r="E486" s="1063">
        <f t="shared" si="12"/>
        <v>0</v>
      </c>
      <c r="F486" s="1748"/>
      <c r="G486" s="1741"/>
      <c r="H486" s="1742"/>
      <c r="I486" s="1747" cm="1">
        <f t="array" ref="I486">IFERROR(INDEX(tbl_total,MATCH(1,(tbl_stats=$F486)*(tbl_arts=$G486),0),3),"FEIL")</f>
        <v>0</v>
      </c>
      <c r="J486" s="1066">
        <f t="shared" si="13"/>
        <v>0</v>
      </c>
      <c r="K486"/>
      <c r="L486" s="20"/>
      <c r="M486" s="20"/>
      <c r="S486" s="3"/>
      <c r="T486" s="3"/>
      <c r="U486" s="3"/>
    </row>
    <row r="487" spans="1:21" x14ac:dyDescent="0.25">
      <c r="A487" s="1116"/>
      <c r="B487" s="1741"/>
      <c r="C487" s="1742"/>
      <c r="D487" s="1743" cm="1">
        <f t="array" ref="D487">IFERROR(INDEX(tbl_rapptot,MATCH(1,(tbl_rappstat=$A487)*(tbl_rappart=$B487),0),3),"FEIL")</f>
        <v>0</v>
      </c>
      <c r="E487" s="1063">
        <f t="shared" si="12"/>
        <v>0</v>
      </c>
      <c r="F487" s="1748"/>
      <c r="G487" s="1741"/>
      <c r="H487" s="1742"/>
      <c r="I487" s="1747" cm="1">
        <f t="array" ref="I487">IFERROR(INDEX(tbl_total,MATCH(1,(tbl_stats=$F487)*(tbl_arts=$G487),0),3),"FEIL")</f>
        <v>0</v>
      </c>
      <c r="J487" s="1066">
        <f t="shared" si="13"/>
        <v>0</v>
      </c>
      <c r="K487"/>
      <c r="L487" s="20"/>
      <c r="M487" s="20"/>
      <c r="S487" s="3"/>
      <c r="T487" s="3"/>
      <c r="U487" s="3"/>
    </row>
    <row r="488" spans="1:21" x14ac:dyDescent="0.25">
      <c r="A488" s="1116"/>
      <c r="B488" s="1741"/>
      <c r="C488" s="1742"/>
      <c r="D488" s="1743" cm="1">
        <f t="array" ref="D488">IFERROR(INDEX(tbl_rapptot,MATCH(1,(tbl_rappstat=$A488)*(tbl_rappart=$B488),0),3),"FEIL")</f>
        <v>0</v>
      </c>
      <c r="E488" s="1063">
        <f t="shared" si="12"/>
        <v>0</v>
      </c>
      <c r="F488" s="1748"/>
      <c r="G488" s="1741"/>
      <c r="H488" s="1742"/>
      <c r="I488" s="1747" cm="1">
        <f t="array" ref="I488">IFERROR(INDEX(tbl_total,MATCH(1,(tbl_stats=$F488)*(tbl_arts=$G488),0),3),"FEIL")</f>
        <v>0</v>
      </c>
      <c r="J488" s="1066">
        <f t="shared" si="13"/>
        <v>0</v>
      </c>
      <c r="K488"/>
      <c r="L488" s="20"/>
      <c r="M488" s="20"/>
      <c r="S488" s="3"/>
      <c r="T488" s="3"/>
      <c r="U488" s="3"/>
    </row>
    <row r="489" spans="1:21" x14ac:dyDescent="0.25">
      <c r="A489" s="1116"/>
      <c r="B489" s="1741"/>
      <c r="C489" s="1742"/>
      <c r="D489" s="1743" cm="1">
        <f t="array" ref="D489">IFERROR(INDEX(tbl_rapptot,MATCH(1,(tbl_rappstat=$A489)*(tbl_rappart=$B489),0),3),"FEIL")</f>
        <v>0</v>
      </c>
      <c r="E489" s="1063">
        <f t="shared" si="12"/>
        <v>0</v>
      </c>
      <c r="F489" s="1748"/>
      <c r="G489" s="1741"/>
      <c r="H489" s="1742"/>
      <c r="I489" s="1747" cm="1">
        <f t="array" ref="I489">IFERROR(INDEX(tbl_total,MATCH(1,(tbl_stats=$F489)*(tbl_arts=$G489),0),3),"FEIL")</f>
        <v>0</v>
      </c>
      <c r="J489" s="1066">
        <f t="shared" si="13"/>
        <v>0</v>
      </c>
      <c r="K489"/>
      <c r="L489" s="20"/>
      <c r="M489" s="20"/>
      <c r="S489" s="3"/>
      <c r="T489" s="3"/>
      <c r="U489" s="3"/>
    </row>
    <row r="490" spans="1:21" x14ac:dyDescent="0.25">
      <c r="A490" s="1116"/>
      <c r="B490" s="1741"/>
      <c r="C490" s="1742"/>
      <c r="D490" s="1743" cm="1">
        <f t="array" ref="D490">IFERROR(INDEX(tbl_rapptot,MATCH(1,(tbl_rappstat=$A490)*(tbl_rappart=$B490),0),3),"FEIL")</f>
        <v>0</v>
      </c>
      <c r="E490" s="1063">
        <f t="shared" si="12"/>
        <v>0</v>
      </c>
      <c r="F490" s="1748"/>
      <c r="G490" s="1741"/>
      <c r="H490" s="1742"/>
      <c r="I490" s="1747" cm="1">
        <f t="array" ref="I490">IFERROR(INDEX(tbl_total,MATCH(1,(tbl_stats=$F490)*(tbl_arts=$G490),0),3),"FEIL")</f>
        <v>0</v>
      </c>
      <c r="J490" s="1066">
        <f t="shared" si="13"/>
        <v>0</v>
      </c>
      <c r="K490"/>
      <c r="L490" s="20"/>
      <c r="M490" s="20"/>
      <c r="S490" s="3"/>
      <c r="T490" s="3"/>
      <c r="U490" s="3"/>
    </row>
    <row r="491" spans="1:21" x14ac:dyDescent="0.25">
      <c r="A491" s="1116"/>
      <c r="B491" s="1741"/>
      <c r="C491" s="1742"/>
      <c r="D491" s="1743" cm="1">
        <f t="array" ref="D491">IFERROR(INDEX(tbl_rapptot,MATCH(1,(tbl_rappstat=$A491)*(tbl_rappart=$B491),0),3),"FEIL")</f>
        <v>0</v>
      </c>
      <c r="E491" s="1063">
        <f t="shared" ref="E491:E554" si="14">IF(D491=C491,0,IF(AND(C491=0,D491="FEIL"),"se bort i fra","feil"))</f>
        <v>0</v>
      </c>
      <c r="F491" s="1748"/>
      <c r="G491" s="1741"/>
      <c r="H491" s="1742"/>
      <c r="I491" s="1747" cm="1">
        <f t="array" ref="I491">IFERROR(INDEX(tbl_total,MATCH(1,(tbl_stats=$F491)*(tbl_arts=$G491),0),3),"FEIL")</f>
        <v>0</v>
      </c>
      <c r="J491" s="1066">
        <f t="shared" ref="J491:J554" si="15">IF(I491=H491,0,IF(AND(H491=0,I491="FEIL"),"se bort i fra","feil"))</f>
        <v>0</v>
      </c>
      <c r="K491"/>
      <c r="L491" s="20"/>
      <c r="M491" s="20"/>
      <c r="S491" s="3"/>
      <c r="T491" s="3"/>
      <c r="U491" s="3"/>
    </row>
    <row r="492" spans="1:21" x14ac:dyDescent="0.25">
      <c r="A492" s="1116"/>
      <c r="B492" s="1741"/>
      <c r="C492" s="1742"/>
      <c r="D492" s="1743" cm="1">
        <f t="array" ref="D492">IFERROR(INDEX(tbl_rapptot,MATCH(1,(tbl_rappstat=$A492)*(tbl_rappart=$B492),0),3),"FEIL")</f>
        <v>0</v>
      </c>
      <c r="E492" s="1063">
        <f t="shared" si="14"/>
        <v>0</v>
      </c>
      <c r="F492" s="1748"/>
      <c r="G492" s="1741"/>
      <c r="H492" s="1742"/>
      <c r="I492" s="1747" cm="1">
        <f t="array" ref="I492">IFERROR(INDEX(tbl_total,MATCH(1,(tbl_stats=$F492)*(tbl_arts=$G492),0),3),"FEIL")</f>
        <v>0</v>
      </c>
      <c r="J492" s="1066">
        <f t="shared" si="15"/>
        <v>0</v>
      </c>
      <c r="K492"/>
      <c r="L492" s="20"/>
      <c r="M492" s="20"/>
      <c r="S492" s="3"/>
      <c r="T492" s="3"/>
      <c r="U492" s="3"/>
    </row>
    <row r="493" spans="1:21" x14ac:dyDescent="0.25">
      <c r="A493" s="1116"/>
      <c r="B493" s="1741"/>
      <c r="C493" s="1742"/>
      <c r="D493" s="1743" cm="1">
        <f t="array" ref="D493">IFERROR(INDEX(tbl_rapptot,MATCH(1,(tbl_rappstat=$A493)*(tbl_rappart=$B493),0),3),"FEIL")</f>
        <v>0</v>
      </c>
      <c r="E493" s="1063">
        <f t="shared" si="14"/>
        <v>0</v>
      </c>
      <c r="F493" s="1748"/>
      <c r="G493" s="1741"/>
      <c r="H493" s="1742"/>
      <c r="I493" s="1747" cm="1">
        <f t="array" ref="I493">IFERROR(INDEX(tbl_total,MATCH(1,(tbl_stats=$F493)*(tbl_arts=$G493),0),3),"FEIL")</f>
        <v>0</v>
      </c>
      <c r="J493" s="1066">
        <f t="shared" si="15"/>
        <v>0</v>
      </c>
      <c r="K493"/>
      <c r="L493" s="20"/>
      <c r="M493" s="20"/>
      <c r="S493" s="3"/>
      <c r="T493" s="3"/>
      <c r="U493" s="3"/>
    </row>
    <row r="494" spans="1:21" x14ac:dyDescent="0.25">
      <c r="A494" s="1116"/>
      <c r="B494" s="1741"/>
      <c r="C494" s="1742"/>
      <c r="D494" s="1743" cm="1">
        <f t="array" ref="D494">IFERROR(INDEX(tbl_rapptot,MATCH(1,(tbl_rappstat=$A494)*(tbl_rappart=$B494),0),3),"FEIL")</f>
        <v>0</v>
      </c>
      <c r="E494" s="1063">
        <f t="shared" si="14"/>
        <v>0</v>
      </c>
      <c r="F494" s="1748"/>
      <c r="G494" s="1741"/>
      <c r="H494" s="1742"/>
      <c r="I494" s="1747" cm="1">
        <f t="array" ref="I494">IFERROR(INDEX(tbl_total,MATCH(1,(tbl_stats=$F494)*(tbl_arts=$G494),0),3),"FEIL")</f>
        <v>0</v>
      </c>
      <c r="J494" s="1066">
        <f t="shared" si="15"/>
        <v>0</v>
      </c>
      <c r="K494"/>
      <c r="L494" s="20"/>
      <c r="M494" s="20"/>
      <c r="S494" s="3"/>
      <c r="T494" s="3"/>
      <c r="U494" s="3"/>
    </row>
    <row r="495" spans="1:21" x14ac:dyDescent="0.25">
      <c r="A495" s="1116"/>
      <c r="B495" s="1741"/>
      <c r="C495" s="1742"/>
      <c r="D495" s="1743" cm="1">
        <f t="array" ref="D495">IFERROR(INDEX(tbl_rapptot,MATCH(1,(tbl_rappstat=$A495)*(tbl_rappart=$B495),0),3),"FEIL")</f>
        <v>0</v>
      </c>
      <c r="E495" s="1063">
        <f t="shared" si="14"/>
        <v>0</v>
      </c>
      <c r="F495" s="1748"/>
      <c r="G495" s="1741"/>
      <c r="H495" s="1742"/>
      <c r="I495" s="1747" cm="1">
        <f t="array" ref="I495">IFERROR(INDEX(tbl_total,MATCH(1,(tbl_stats=$F495)*(tbl_arts=$G495),0),3),"FEIL")</f>
        <v>0</v>
      </c>
      <c r="J495" s="1066">
        <f t="shared" si="15"/>
        <v>0</v>
      </c>
      <c r="K495"/>
      <c r="L495" s="20"/>
      <c r="M495" s="20"/>
      <c r="S495" s="3"/>
      <c r="T495" s="3"/>
      <c r="U495" s="3"/>
    </row>
    <row r="496" spans="1:21" x14ac:dyDescent="0.25">
      <c r="A496" s="1116"/>
      <c r="B496" s="1741"/>
      <c r="C496" s="1742"/>
      <c r="D496" s="1743" cm="1">
        <f t="array" ref="D496">IFERROR(INDEX(tbl_rapptot,MATCH(1,(tbl_rappstat=$A496)*(tbl_rappart=$B496),0),3),"FEIL")</f>
        <v>0</v>
      </c>
      <c r="E496" s="1063">
        <f t="shared" si="14"/>
        <v>0</v>
      </c>
      <c r="F496" s="1748"/>
      <c r="G496" s="1741"/>
      <c r="H496" s="1742"/>
      <c r="I496" s="1747" cm="1">
        <f t="array" ref="I496">IFERROR(INDEX(tbl_total,MATCH(1,(tbl_stats=$F496)*(tbl_arts=$G496),0),3),"FEIL")</f>
        <v>0</v>
      </c>
      <c r="J496" s="1066">
        <f t="shared" si="15"/>
        <v>0</v>
      </c>
      <c r="K496"/>
      <c r="L496" s="20"/>
      <c r="M496" s="20"/>
      <c r="S496" s="3"/>
      <c r="T496" s="3"/>
      <c r="U496" s="3"/>
    </row>
    <row r="497" spans="1:21" x14ac:dyDescent="0.25">
      <c r="A497" s="1116"/>
      <c r="B497" s="1741"/>
      <c r="C497" s="1742"/>
      <c r="D497" s="1743" cm="1">
        <f t="array" ref="D497">IFERROR(INDEX(tbl_rapptot,MATCH(1,(tbl_rappstat=$A497)*(tbl_rappart=$B497),0),3),"FEIL")</f>
        <v>0</v>
      </c>
      <c r="E497" s="1063">
        <f t="shared" si="14"/>
        <v>0</v>
      </c>
      <c r="F497" s="1748"/>
      <c r="G497" s="1741"/>
      <c r="H497" s="1742"/>
      <c r="I497" s="1747" cm="1">
        <f t="array" ref="I497">IFERROR(INDEX(tbl_total,MATCH(1,(tbl_stats=$F497)*(tbl_arts=$G497),0),3),"FEIL")</f>
        <v>0</v>
      </c>
      <c r="J497" s="1066">
        <f t="shared" si="15"/>
        <v>0</v>
      </c>
      <c r="K497"/>
      <c r="L497" s="20"/>
      <c r="M497" s="20"/>
      <c r="S497" s="3"/>
      <c r="T497" s="3"/>
      <c r="U497" s="3"/>
    </row>
    <row r="498" spans="1:21" x14ac:dyDescent="0.25">
      <c r="A498" s="1116"/>
      <c r="B498" s="1741"/>
      <c r="C498" s="1742"/>
      <c r="D498" s="1743" cm="1">
        <f t="array" ref="D498">IFERROR(INDEX(tbl_rapptot,MATCH(1,(tbl_rappstat=$A498)*(tbl_rappart=$B498),0),3),"FEIL")</f>
        <v>0</v>
      </c>
      <c r="E498" s="1063">
        <f t="shared" si="14"/>
        <v>0</v>
      </c>
      <c r="F498" s="1748"/>
      <c r="G498" s="1741"/>
      <c r="H498" s="1742"/>
      <c r="I498" s="1747" cm="1">
        <f t="array" ref="I498">IFERROR(INDEX(tbl_total,MATCH(1,(tbl_stats=$F498)*(tbl_arts=$G498),0),3),"FEIL")</f>
        <v>0</v>
      </c>
      <c r="J498" s="1066">
        <f t="shared" si="15"/>
        <v>0</v>
      </c>
      <c r="K498"/>
      <c r="L498" s="20"/>
      <c r="M498" s="20"/>
      <c r="S498" s="3"/>
      <c r="T498" s="3"/>
      <c r="U498" s="3"/>
    </row>
    <row r="499" spans="1:21" x14ac:dyDescent="0.25">
      <c r="A499" s="1116"/>
      <c r="B499" s="1741"/>
      <c r="C499" s="1742"/>
      <c r="D499" s="1743" cm="1">
        <f t="array" ref="D499">IFERROR(INDEX(tbl_rapptot,MATCH(1,(tbl_rappstat=$A499)*(tbl_rappart=$B499),0),3),"FEIL")</f>
        <v>0</v>
      </c>
      <c r="E499" s="1063">
        <f t="shared" si="14"/>
        <v>0</v>
      </c>
      <c r="F499" s="1748"/>
      <c r="G499" s="1741"/>
      <c r="H499" s="1742"/>
      <c r="I499" s="1747" cm="1">
        <f t="array" ref="I499">IFERROR(INDEX(tbl_total,MATCH(1,(tbl_stats=$F499)*(tbl_arts=$G499),0),3),"FEIL")</f>
        <v>0</v>
      </c>
      <c r="J499" s="1066">
        <f t="shared" si="15"/>
        <v>0</v>
      </c>
      <c r="K499"/>
      <c r="L499" s="20"/>
      <c r="M499" s="20"/>
      <c r="S499" s="3"/>
      <c r="T499" s="3"/>
      <c r="U499" s="3"/>
    </row>
    <row r="500" spans="1:21" x14ac:dyDescent="0.25">
      <c r="A500" s="1116"/>
      <c r="B500" s="1741"/>
      <c r="C500" s="1742"/>
      <c r="D500" s="1743" cm="1">
        <f t="array" ref="D500">IFERROR(INDEX(tbl_rapptot,MATCH(1,(tbl_rappstat=$A500)*(tbl_rappart=$B500),0),3),"FEIL")</f>
        <v>0</v>
      </c>
      <c r="E500" s="1063">
        <f t="shared" si="14"/>
        <v>0</v>
      </c>
      <c r="F500" s="1748"/>
      <c r="G500" s="1741"/>
      <c r="H500" s="1742"/>
      <c r="I500" s="1747" cm="1">
        <f t="array" ref="I500">IFERROR(INDEX(tbl_total,MATCH(1,(tbl_stats=$F500)*(tbl_arts=$G500),0),3),"FEIL")</f>
        <v>0</v>
      </c>
      <c r="J500" s="1066">
        <f t="shared" si="15"/>
        <v>0</v>
      </c>
      <c r="K500"/>
      <c r="L500" s="20"/>
      <c r="M500" s="20"/>
      <c r="S500" s="3"/>
      <c r="T500" s="3"/>
      <c r="U500" s="3"/>
    </row>
    <row r="501" spans="1:21" x14ac:dyDescent="0.25">
      <c r="A501" s="1116"/>
      <c r="B501" s="1741"/>
      <c r="C501" s="1742"/>
      <c r="D501" s="1743" cm="1">
        <f t="array" ref="D501">IFERROR(INDEX(tbl_rapptot,MATCH(1,(tbl_rappstat=$A501)*(tbl_rappart=$B501),0),3),"FEIL")</f>
        <v>0</v>
      </c>
      <c r="E501" s="1063">
        <f t="shared" si="14"/>
        <v>0</v>
      </c>
      <c r="F501" s="1748"/>
      <c r="G501" s="1741"/>
      <c r="H501" s="1742"/>
      <c r="I501" s="1747" cm="1">
        <f t="array" ref="I501">IFERROR(INDEX(tbl_total,MATCH(1,(tbl_stats=$F501)*(tbl_arts=$G501),0),3),"FEIL")</f>
        <v>0</v>
      </c>
      <c r="J501" s="1066">
        <f t="shared" si="15"/>
        <v>0</v>
      </c>
      <c r="K501"/>
      <c r="L501" s="20"/>
      <c r="M501" s="20"/>
      <c r="S501" s="3"/>
      <c r="T501" s="3"/>
      <c r="U501" s="3"/>
    </row>
    <row r="502" spans="1:21" x14ac:dyDescent="0.25">
      <c r="A502" s="1116"/>
      <c r="B502" s="1741"/>
      <c r="C502" s="1742"/>
      <c r="D502" s="1743" cm="1">
        <f t="array" ref="D502">IFERROR(INDEX(tbl_rapptot,MATCH(1,(tbl_rappstat=$A502)*(tbl_rappart=$B502),0),3),"FEIL")</f>
        <v>0</v>
      </c>
      <c r="E502" s="1063">
        <f t="shared" si="14"/>
        <v>0</v>
      </c>
      <c r="F502" s="1748"/>
      <c r="G502" s="1741"/>
      <c r="H502" s="1742"/>
      <c r="I502" s="1747" cm="1">
        <f t="array" ref="I502">IFERROR(INDEX(tbl_total,MATCH(1,(tbl_stats=$F502)*(tbl_arts=$G502),0),3),"FEIL")</f>
        <v>0</v>
      </c>
      <c r="J502" s="1066">
        <f t="shared" si="15"/>
        <v>0</v>
      </c>
      <c r="K502"/>
      <c r="L502" s="20"/>
      <c r="M502" s="20"/>
      <c r="S502" s="3"/>
      <c r="T502" s="3"/>
      <c r="U502" s="3"/>
    </row>
    <row r="503" spans="1:21" x14ac:dyDescent="0.25">
      <c r="A503" s="1116"/>
      <c r="B503" s="1741"/>
      <c r="C503" s="1742"/>
      <c r="D503" s="1743" cm="1">
        <f t="array" ref="D503">IFERROR(INDEX(tbl_rapptot,MATCH(1,(tbl_rappstat=$A503)*(tbl_rappart=$B503),0),3),"FEIL")</f>
        <v>0</v>
      </c>
      <c r="E503" s="1063">
        <f t="shared" si="14"/>
        <v>0</v>
      </c>
      <c r="F503" s="1748"/>
      <c r="G503" s="1741"/>
      <c r="H503" s="1742"/>
      <c r="I503" s="1747" cm="1">
        <f t="array" ref="I503">IFERROR(INDEX(tbl_total,MATCH(1,(tbl_stats=$F503)*(tbl_arts=$G503),0),3),"FEIL")</f>
        <v>0</v>
      </c>
      <c r="J503" s="1066">
        <f t="shared" si="15"/>
        <v>0</v>
      </c>
      <c r="K503"/>
      <c r="L503" s="20"/>
      <c r="M503" s="20"/>
      <c r="S503" s="3"/>
      <c r="T503" s="3"/>
      <c r="U503" s="3"/>
    </row>
    <row r="504" spans="1:21" x14ac:dyDescent="0.25">
      <c r="A504" s="1116"/>
      <c r="B504" s="1741"/>
      <c r="C504" s="1742"/>
      <c r="D504" s="1743" cm="1">
        <f t="array" ref="D504">IFERROR(INDEX(tbl_rapptot,MATCH(1,(tbl_rappstat=$A504)*(tbl_rappart=$B504),0),3),"FEIL")</f>
        <v>0</v>
      </c>
      <c r="E504" s="1063">
        <f t="shared" si="14"/>
        <v>0</v>
      </c>
      <c r="F504" s="1748"/>
      <c r="G504" s="1741"/>
      <c r="H504" s="1742"/>
      <c r="I504" s="1747" cm="1">
        <f t="array" ref="I504">IFERROR(INDEX(tbl_total,MATCH(1,(tbl_stats=$F504)*(tbl_arts=$G504),0),3),"FEIL")</f>
        <v>0</v>
      </c>
      <c r="J504" s="1066">
        <f t="shared" si="15"/>
        <v>0</v>
      </c>
      <c r="K504"/>
      <c r="L504" s="20"/>
      <c r="M504" s="20"/>
      <c r="S504" s="3"/>
      <c r="T504" s="3"/>
      <c r="U504" s="3"/>
    </row>
    <row r="505" spans="1:21" x14ac:dyDescent="0.25">
      <c r="A505" s="1116"/>
      <c r="B505" s="1741"/>
      <c r="C505" s="1742"/>
      <c r="D505" s="1743" cm="1">
        <f t="array" ref="D505">IFERROR(INDEX(tbl_rapptot,MATCH(1,(tbl_rappstat=$A505)*(tbl_rappart=$B505),0),3),"FEIL")</f>
        <v>0</v>
      </c>
      <c r="E505" s="1063">
        <f t="shared" si="14"/>
        <v>0</v>
      </c>
      <c r="F505" s="1748"/>
      <c r="G505" s="1741"/>
      <c r="H505" s="1742"/>
      <c r="I505" s="1747" cm="1">
        <f t="array" ref="I505">IFERROR(INDEX(tbl_total,MATCH(1,(tbl_stats=$F505)*(tbl_arts=$G505),0),3),"FEIL")</f>
        <v>0</v>
      </c>
      <c r="J505" s="1066">
        <f t="shared" si="15"/>
        <v>0</v>
      </c>
      <c r="K505"/>
      <c r="L505" s="20"/>
      <c r="M505" s="20"/>
      <c r="S505" s="3"/>
      <c r="T505" s="3"/>
      <c r="U505" s="3"/>
    </row>
    <row r="506" spans="1:21" x14ac:dyDescent="0.25">
      <c r="A506" s="1116"/>
      <c r="B506" s="1741"/>
      <c r="C506" s="1742"/>
      <c r="D506" s="1743" cm="1">
        <f t="array" ref="D506">IFERROR(INDEX(tbl_rapptot,MATCH(1,(tbl_rappstat=$A506)*(tbl_rappart=$B506),0),3),"FEIL")</f>
        <v>0</v>
      </c>
      <c r="E506" s="1063">
        <f t="shared" si="14"/>
        <v>0</v>
      </c>
      <c r="F506" s="1748"/>
      <c r="G506" s="1741"/>
      <c r="H506" s="1742"/>
      <c r="I506" s="1747" cm="1">
        <f t="array" ref="I506">IFERROR(INDEX(tbl_total,MATCH(1,(tbl_stats=$F506)*(tbl_arts=$G506),0),3),"FEIL")</f>
        <v>0</v>
      </c>
      <c r="J506" s="1066">
        <f t="shared" si="15"/>
        <v>0</v>
      </c>
      <c r="K506"/>
      <c r="L506" s="20"/>
      <c r="M506" s="20"/>
      <c r="S506" s="3"/>
      <c r="T506" s="3"/>
      <c r="U506" s="3"/>
    </row>
    <row r="507" spans="1:21" x14ac:dyDescent="0.25">
      <c r="A507" s="1116"/>
      <c r="B507" s="1741"/>
      <c r="C507" s="1742"/>
      <c r="D507" s="1743" cm="1">
        <f t="array" ref="D507">IFERROR(INDEX(tbl_rapptot,MATCH(1,(tbl_rappstat=$A507)*(tbl_rappart=$B507),0),3),"FEIL")</f>
        <v>0</v>
      </c>
      <c r="E507" s="1063">
        <f t="shared" si="14"/>
        <v>0</v>
      </c>
      <c r="F507" s="1748"/>
      <c r="G507" s="1741"/>
      <c r="H507" s="1742"/>
      <c r="I507" s="1747" cm="1">
        <f t="array" ref="I507">IFERROR(INDEX(tbl_total,MATCH(1,(tbl_stats=$F507)*(tbl_arts=$G507),0),3),"FEIL")</f>
        <v>0</v>
      </c>
      <c r="J507" s="1066">
        <f t="shared" si="15"/>
        <v>0</v>
      </c>
      <c r="K507"/>
      <c r="L507" s="20"/>
      <c r="M507" s="20"/>
      <c r="S507" s="3"/>
      <c r="T507" s="3"/>
      <c r="U507" s="3"/>
    </row>
    <row r="508" spans="1:21" x14ac:dyDescent="0.25">
      <c r="A508" s="1116"/>
      <c r="B508" s="1741"/>
      <c r="C508" s="1742"/>
      <c r="D508" s="1743" cm="1">
        <f t="array" ref="D508">IFERROR(INDEX(tbl_rapptot,MATCH(1,(tbl_rappstat=$A508)*(tbl_rappart=$B508),0),3),"FEIL")</f>
        <v>0</v>
      </c>
      <c r="E508" s="1063">
        <f t="shared" si="14"/>
        <v>0</v>
      </c>
      <c r="F508" s="1748"/>
      <c r="G508" s="1741"/>
      <c r="H508" s="1742"/>
      <c r="I508" s="1747" cm="1">
        <f t="array" ref="I508">IFERROR(INDEX(tbl_total,MATCH(1,(tbl_stats=$F508)*(tbl_arts=$G508),0),3),"FEIL")</f>
        <v>0</v>
      </c>
      <c r="J508" s="1066">
        <f t="shared" si="15"/>
        <v>0</v>
      </c>
      <c r="K508"/>
      <c r="L508" s="20"/>
      <c r="M508" s="20"/>
      <c r="S508" s="3"/>
      <c r="T508" s="3"/>
      <c r="U508" s="3"/>
    </row>
    <row r="509" spans="1:21" x14ac:dyDescent="0.25">
      <c r="A509" s="1116"/>
      <c r="B509" s="1741"/>
      <c r="C509" s="1742"/>
      <c r="D509" s="1743" cm="1">
        <f t="array" ref="D509">IFERROR(INDEX(tbl_rapptot,MATCH(1,(tbl_rappstat=$A509)*(tbl_rappart=$B509),0),3),"FEIL")</f>
        <v>0</v>
      </c>
      <c r="E509" s="1063">
        <f t="shared" si="14"/>
        <v>0</v>
      </c>
      <c r="F509" s="1748"/>
      <c r="G509" s="1741"/>
      <c r="H509" s="1742"/>
      <c r="I509" s="1747" cm="1">
        <f t="array" ref="I509">IFERROR(INDEX(tbl_total,MATCH(1,(tbl_stats=$F509)*(tbl_arts=$G509),0),3),"FEIL")</f>
        <v>0</v>
      </c>
      <c r="J509" s="1066">
        <f t="shared" si="15"/>
        <v>0</v>
      </c>
      <c r="K509"/>
      <c r="L509" s="20"/>
      <c r="M509" s="20"/>
      <c r="S509" s="3"/>
      <c r="T509" s="3"/>
      <c r="U509" s="3"/>
    </row>
    <row r="510" spans="1:21" x14ac:dyDescent="0.25">
      <c r="A510" s="1116"/>
      <c r="B510" s="1741"/>
      <c r="C510" s="1742"/>
      <c r="D510" s="1743" cm="1">
        <f t="array" ref="D510">IFERROR(INDEX(tbl_rapptot,MATCH(1,(tbl_rappstat=$A510)*(tbl_rappart=$B510),0),3),"FEIL")</f>
        <v>0</v>
      </c>
      <c r="E510" s="1063">
        <f t="shared" si="14"/>
        <v>0</v>
      </c>
      <c r="F510" s="1748"/>
      <c r="G510" s="1741"/>
      <c r="H510" s="1742"/>
      <c r="I510" s="1747" cm="1">
        <f t="array" ref="I510">IFERROR(INDEX(tbl_total,MATCH(1,(tbl_stats=$F510)*(tbl_arts=$G510),0),3),"FEIL")</f>
        <v>0</v>
      </c>
      <c r="J510" s="1066">
        <f t="shared" si="15"/>
        <v>0</v>
      </c>
      <c r="K510"/>
      <c r="L510" s="20"/>
      <c r="M510" s="20"/>
      <c r="S510" s="3"/>
      <c r="T510" s="3"/>
      <c r="U510" s="3"/>
    </row>
    <row r="511" spans="1:21" x14ac:dyDescent="0.25">
      <c r="A511" s="1116"/>
      <c r="B511" s="1741"/>
      <c r="C511" s="1742"/>
      <c r="D511" s="1743" cm="1">
        <f t="array" ref="D511">IFERROR(INDEX(tbl_rapptot,MATCH(1,(tbl_rappstat=$A511)*(tbl_rappart=$B511),0),3),"FEIL")</f>
        <v>0</v>
      </c>
      <c r="E511" s="1063">
        <f t="shared" si="14"/>
        <v>0</v>
      </c>
      <c r="F511" s="1748"/>
      <c r="G511" s="1741"/>
      <c r="H511" s="1742"/>
      <c r="I511" s="1747" cm="1">
        <f t="array" ref="I511">IFERROR(INDEX(tbl_total,MATCH(1,(tbl_stats=$F511)*(tbl_arts=$G511),0),3),"FEIL")</f>
        <v>0</v>
      </c>
      <c r="J511" s="1066">
        <f t="shared" si="15"/>
        <v>0</v>
      </c>
      <c r="K511"/>
      <c r="L511" s="20"/>
      <c r="M511" s="20"/>
      <c r="S511" s="3"/>
      <c r="T511" s="3"/>
      <c r="U511" s="3"/>
    </row>
    <row r="512" spans="1:21" x14ac:dyDescent="0.25">
      <c r="A512" s="1116"/>
      <c r="B512" s="1741"/>
      <c r="C512" s="1742"/>
      <c r="D512" s="1743" cm="1">
        <f t="array" ref="D512">IFERROR(INDEX(tbl_rapptot,MATCH(1,(tbl_rappstat=$A512)*(tbl_rappart=$B512),0),3),"FEIL")</f>
        <v>0</v>
      </c>
      <c r="E512" s="1063">
        <f t="shared" si="14"/>
        <v>0</v>
      </c>
      <c r="F512" s="1748"/>
      <c r="G512" s="1741"/>
      <c r="H512" s="1742"/>
      <c r="I512" s="1747" cm="1">
        <f t="array" ref="I512">IFERROR(INDEX(tbl_total,MATCH(1,(tbl_stats=$F512)*(tbl_arts=$G512),0),3),"FEIL")</f>
        <v>0</v>
      </c>
      <c r="J512" s="1066">
        <f t="shared" si="15"/>
        <v>0</v>
      </c>
      <c r="K512"/>
      <c r="L512" s="20"/>
      <c r="M512" s="20"/>
      <c r="S512" s="3"/>
      <c r="T512" s="3"/>
      <c r="U512" s="3"/>
    </row>
    <row r="513" spans="1:21" x14ac:dyDescent="0.25">
      <c r="A513" s="1116"/>
      <c r="B513" s="1741"/>
      <c r="C513" s="1742"/>
      <c r="D513" s="1743" cm="1">
        <f t="array" ref="D513">IFERROR(INDEX(tbl_rapptot,MATCH(1,(tbl_rappstat=$A513)*(tbl_rappart=$B513),0),3),"FEIL")</f>
        <v>0</v>
      </c>
      <c r="E513" s="1063">
        <f t="shared" si="14"/>
        <v>0</v>
      </c>
      <c r="F513" s="1748"/>
      <c r="G513" s="1741"/>
      <c r="H513" s="1742"/>
      <c r="I513" s="1747" cm="1">
        <f t="array" ref="I513">IFERROR(INDEX(tbl_total,MATCH(1,(tbl_stats=$F513)*(tbl_arts=$G513),0),3),"FEIL")</f>
        <v>0</v>
      </c>
      <c r="J513" s="1066">
        <f t="shared" si="15"/>
        <v>0</v>
      </c>
      <c r="K513"/>
      <c r="L513" s="20"/>
      <c r="M513" s="20"/>
      <c r="S513" s="3"/>
      <c r="T513" s="3"/>
      <c r="U513" s="3"/>
    </row>
    <row r="514" spans="1:21" x14ac:dyDescent="0.25">
      <c r="A514" s="1116"/>
      <c r="B514" s="1741"/>
      <c r="C514" s="1742"/>
      <c r="D514" s="1743" cm="1">
        <f t="array" ref="D514">IFERROR(INDEX(tbl_rapptot,MATCH(1,(tbl_rappstat=$A514)*(tbl_rappart=$B514),0),3),"FEIL")</f>
        <v>0</v>
      </c>
      <c r="E514" s="1063">
        <f t="shared" si="14"/>
        <v>0</v>
      </c>
      <c r="F514" s="1748"/>
      <c r="G514" s="1741"/>
      <c r="H514" s="1742"/>
      <c r="I514" s="1747" cm="1">
        <f t="array" ref="I514">IFERROR(INDEX(tbl_total,MATCH(1,(tbl_stats=$F514)*(tbl_arts=$G514),0),3),"FEIL")</f>
        <v>0</v>
      </c>
      <c r="J514" s="1066">
        <f t="shared" si="15"/>
        <v>0</v>
      </c>
      <c r="K514"/>
      <c r="L514" s="20"/>
      <c r="M514" s="20"/>
      <c r="S514" s="3"/>
      <c r="T514" s="3"/>
      <c r="U514" s="3"/>
    </row>
    <row r="515" spans="1:21" x14ac:dyDescent="0.25">
      <c r="A515" s="1116"/>
      <c r="B515" s="1741"/>
      <c r="C515" s="1742"/>
      <c r="D515" s="1743" cm="1">
        <f t="array" ref="D515">IFERROR(INDEX(tbl_rapptot,MATCH(1,(tbl_rappstat=$A515)*(tbl_rappart=$B515),0),3),"FEIL")</f>
        <v>0</v>
      </c>
      <c r="E515" s="1063">
        <f t="shared" si="14"/>
        <v>0</v>
      </c>
      <c r="F515" s="1748"/>
      <c r="G515" s="1741"/>
      <c r="H515" s="1742"/>
      <c r="I515" s="1747" cm="1">
        <f t="array" ref="I515">IFERROR(INDEX(tbl_total,MATCH(1,(tbl_stats=$F515)*(tbl_arts=$G515),0),3),"FEIL")</f>
        <v>0</v>
      </c>
      <c r="J515" s="1066">
        <f t="shared" si="15"/>
        <v>0</v>
      </c>
      <c r="K515"/>
      <c r="L515" s="20"/>
      <c r="M515" s="20"/>
      <c r="S515" s="3"/>
      <c r="T515" s="3"/>
      <c r="U515" s="3"/>
    </row>
    <row r="516" spans="1:21" x14ac:dyDescent="0.25">
      <c r="A516" s="1116"/>
      <c r="B516" s="1741"/>
      <c r="C516" s="1742"/>
      <c r="D516" s="1743" cm="1">
        <f t="array" ref="D516">IFERROR(INDEX(tbl_rapptot,MATCH(1,(tbl_rappstat=$A516)*(tbl_rappart=$B516),0),3),"FEIL")</f>
        <v>0</v>
      </c>
      <c r="E516" s="1063">
        <f t="shared" si="14"/>
        <v>0</v>
      </c>
      <c r="F516" s="1748"/>
      <c r="G516" s="1741"/>
      <c r="H516" s="1742"/>
      <c r="I516" s="1747" cm="1">
        <f t="array" ref="I516">IFERROR(INDEX(tbl_total,MATCH(1,(tbl_stats=$F516)*(tbl_arts=$G516),0),3),"FEIL")</f>
        <v>0</v>
      </c>
      <c r="J516" s="1066">
        <f t="shared" si="15"/>
        <v>0</v>
      </c>
      <c r="K516"/>
      <c r="L516" s="20"/>
      <c r="M516" s="20"/>
      <c r="S516" s="3"/>
      <c r="T516" s="3"/>
      <c r="U516" s="3"/>
    </row>
    <row r="517" spans="1:21" x14ac:dyDescent="0.25">
      <c r="A517" s="1116"/>
      <c r="B517" s="1741"/>
      <c r="C517" s="1742"/>
      <c r="D517" s="1743" cm="1">
        <f t="array" ref="D517">IFERROR(INDEX(tbl_rapptot,MATCH(1,(tbl_rappstat=$A517)*(tbl_rappart=$B517),0),3),"FEIL")</f>
        <v>0</v>
      </c>
      <c r="E517" s="1063">
        <f t="shared" si="14"/>
        <v>0</v>
      </c>
      <c r="F517" s="1748"/>
      <c r="G517" s="1741"/>
      <c r="H517" s="1742"/>
      <c r="I517" s="1747" cm="1">
        <f t="array" ref="I517">IFERROR(INDEX(tbl_total,MATCH(1,(tbl_stats=$F517)*(tbl_arts=$G517),0),3),"FEIL")</f>
        <v>0</v>
      </c>
      <c r="J517" s="1066">
        <f t="shared" si="15"/>
        <v>0</v>
      </c>
      <c r="K517"/>
      <c r="L517" s="20"/>
      <c r="M517" s="20"/>
      <c r="S517" s="3"/>
      <c r="T517" s="3"/>
      <c r="U517" s="3"/>
    </row>
    <row r="518" spans="1:21" x14ac:dyDescent="0.25">
      <c r="A518" s="1116"/>
      <c r="B518" s="1741"/>
      <c r="C518" s="1742"/>
      <c r="D518" s="1743" cm="1">
        <f t="array" ref="D518">IFERROR(INDEX(tbl_rapptot,MATCH(1,(tbl_rappstat=$A518)*(tbl_rappart=$B518),0),3),"FEIL")</f>
        <v>0</v>
      </c>
      <c r="E518" s="1063">
        <f t="shared" si="14"/>
        <v>0</v>
      </c>
      <c r="F518" s="1748"/>
      <c r="G518" s="1741"/>
      <c r="H518" s="1742"/>
      <c r="I518" s="1747" cm="1">
        <f t="array" ref="I518">IFERROR(INDEX(tbl_total,MATCH(1,(tbl_stats=$F518)*(tbl_arts=$G518),0),3),"FEIL")</f>
        <v>0</v>
      </c>
      <c r="J518" s="1066">
        <f t="shared" si="15"/>
        <v>0</v>
      </c>
      <c r="K518"/>
      <c r="L518" s="20"/>
      <c r="M518" s="20"/>
      <c r="S518" s="3"/>
      <c r="T518" s="3"/>
      <c r="U518" s="3"/>
    </row>
    <row r="519" spans="1:21" x14ac:dyDescent="0.25">
      <c r="A519" s="1116"/>
      <c r="B519" s="1741"/>
      <c r="C519" s="1742"/>
      <c r="D519" s="1743" cm="1">
        <f t="array" ref="D519">IFERROR(INDEX(tbl_rapptot,MATCH(1,(tbl_rappstat=$A519)*(tbl_rappart=$B519),0),3),"FEIL")</f>
        <v>0</v>
      </c>
      <c r="E519" s="1063">
        <f t="shared" si="14"/>
        <v>0</v>
      </c>
      <c r="F519" s="1748"/>
      <c r="G519" s="1741"/>
      <c r="H519" s="1742"/>
      <c r="I519" s="1747" cm="1">
        <f t="array" ref="I519">IFERROR(INDEX(tbl_total,MATCH(1,(tbl_stats=$F519)*(tbl_arts=$G519),0),3),"FEIL")</f>
        <v>0</v>
      </c>
      <c r="J519" s="1066">
        <f t="shared" si="15"/>
        <v>0</v>
      </c>
      <c r="K519"/>
      <c r="L519" s="20"/>
      <c r="M519" s="20"/>
      <c r="S519" s="3"/>
      <c r="T519" s="3"/>
      <c r="U519" s="3"/>
    </row>
    <row r="520" spans="1:21" x14ac:dyDescent="0.25">
      <c r="A520" s="1116"/>
      <c r="B520" s="1741"/>
      <c r="C520" s="1742"/>
      <c r="D520" s="1743" cm="1">
        <f t="array" ref="D520">IFERROR(INDEX(tbl_rapptot,MATCH(1,(tbl_rappstat=$A520)*(tbl_rappart=$B520),0),3),"FEIL")</f>
        <v>0</v>
      </c>
      <c r="E520" s="1063">
        <f t="shared" si="14"/>
        <v>0</v>
      </c>
      <c r="F520" s="1748"/>
      <c r="G520" s="1741"/>
      <c r="H520" s="1742"/>
      <c r="I520" s="1747" cm="1">
        <f t="array" ref="I520">IFERROR(INDEX(tbl_total,MATCH(1,(tbl_stats=$F520)*(tbl_arts=$G520),0),3),"FEIL")</f>
        <v>0</v>
      </c>
      <c r="J520" s="1066">
        <f t="shared" si="15"/>
        <v>0</v>
      </c>
      <c r="K520"/>
      <c r="L520" s="20"/>
      <c r="M520" s="20"/>
      <c r="S520" s="3"/>
      <c r="T520" s="3"/>
      <c r="U520" s="3"/>
    </row>
    <row r="521" spans="1:21" x14ac:dyDescent="0.25">
      <c r="A521" s="1116"/>
      <c r="B521" s="1741"/>
      <c r="C521" s="1742"/>
      <c r="D521" s="1743" cm="1">
        <f t="array" ref="D521">IFERROR(INDEX(tbl_rapptot,MATCH(1,(tbl_rappstat=$A521)*(tbl_rappart=$B521),0),3),"FEIL")</f>
        <v>0</v>
      </c>
      <c r="E521" s="1063">
        <f t="shared" si="14"/>
        <v>0</v>
      </c>
      <c r="F521" s="1748"/>
      <c r="G521" s="1741"/>
      <c r="H521" s="1742"/>
      <c r="I521" s="1747" cm="1">
        <f t="array" ref="I521">IFERROR(INDEX(tbl_total,MATCH(1,(tbl_stats=$F521)*(tbl_arts=$G521),0),3),"FEIL")</f>
        <v>0</v>
      </c>
      <c r="J521" s="1066">
        <f t="shared" si="15"/>
        <v>0</v>
      </c>
      <c r="K521"/>
      <c r="L521" s="20"/>
      <c r="M521" s="20"/>
      <c r="S521" s="3"/>
      <c r="T521" s="3"/>
      <c r="U521" s="3"/>
    </row>
    <row r="522" spans="1:21" x14ac:dyDescent="0.25">
      <c r="A522" s="1116"/>
      <c r="B522" s="1741"/>
      <c r="C522" s="1742"/>
      <c r="D522" s="1743" cm="1">
        <f t="array" ref="D522">IFERROR(INDEX(tbl_rapptot,MATCH(1,(tbl_rappstat=$A522)*(tbl_rappart=$B522),0),3),"FEIL")</f>
        <v>0</v>
      </c>
      <c r="E522" s="1063">
        <f t="shared" si="14"/>
        <v>0</v>
      </c>
      <c r="F522" s="1748"/>
      <c r="G522" s="1741"/>
      <c r="H522" s="1742"/>
      <c r="I522" s="1747" cm="1">
        <f t="array" ref="I522">IFERROR(INDEX(tbl_total,MATCH(1,(tbl_stats=$F522)*(tbl_arts=$G522),0),3),"FEIL")</f>
        <v>0</v>
      </c>
      <c r="J522" s="1066">
        <f t="shared" si="15"/>
        <v>0</v>
      </c>
      <c r="K522"/>
      <c r="L522" s="20"/>
      <c r="M522" s="20"/>
      <c r="S522" s="3"/>
      <c r="T522" s="3"/>
      <c r="U522" s="3"/>
    </row>
    <row r="523" spans="1:21" x14ac:dyDescent="0.25">
      <c r="A523" s="1116"/>
      <c r="B523" s="1741"/>
      <c r="C523" s="1742"/>
      <c r="D523" s="1743" cm="1">
        <f t="array" ref="D523">IFERROR(INDEX(tbl_rapptot,MATCH(1,(tbl_rappstat=$A523)*(tbl_rappart=$B523),0),3),"FEIL")</f>
        <v>0</v>
      </c>
      <c r="E523" s="1063">
        <f t="shared" si="14"/>
        <v>0</v>
      </c>
      <c r="F523" s="1748"/>
      <c r="G523" s="1741"/>
      <c r="H523" s="1742"/>
      <c r="I523" s="1747" cm="1">
        <f t="array" ref="I523">IFERROR(INDEX(tbl_total,MATCH(1,(tbl_stats=$F523)*(tbl_arts=$G523),0),3),"FEIL")</f>
        <v>0</v>
      </c>
      <c r="J523" s="1066">
        <f t="shared" si="15"/>
        <v>0</v>
      </c>
      <c r="K523"/>
      <c r="L523" s="20"/>
      <c r="M523" s="20"/>
      <c r="S523" s="3"/>
      <c r="T523" s="3"/>
      <c r="U523" s="3"/>
    </row>
    <row r="524" spans="1:21" x14ac:dyDescent="0.25">
      <c r="A524" s="1116"/>
      <c r="B524" s="1741"/>
      <c r="C524" s="1742"/>
      <c r="D524" s="1743" cm="1">
        <f t="array" ref="D524">IFERROR(INDEX(tbl_rapptot,MATCH(1,(tbl_rappstat=$A524)*(tbl_rappart=$B524),0),3),"FEIL")</f>
        <v>0</v>
      </c>
      <c r="E524" s="1063">
        <f t="shared" si="14"/>
        <v>0</v>
      </c>
      <c r="F524" s="1748"/>
      <c r="G524" s="1741"/>
      <c r="H524" s="1742"/>
      <c r="I524" s="1747" cm="1">
        <f t="array" ref="I524">IFERROR(INDEX(tbl_total,MATCH(1,(tbl_stats=$F524)*(tbl_arts=$G524),0),3),"FEIL")</f>
        <v>0</v>
      </c>
      <c r="J524" s="1066">
        <f t="shared" si="15"/>
        <v>0</v>
      </c>
      <c r="K524"/>
      <c r="L524" s="20"/>
      <c r="M524" s="20"/>
      <c r="S524" s="3"/>
      <c r="T524" s="3"/>
      <c r="U524" s="3"/>
    </row>
    <row r="525" spans="1:21" x14ac:dyDescent="0.25">
      <c r="A525" s="1116"/>
      <c r="B525" s="1741"/>
      <c r="C525" s="1742"/>
      <c r="D525" s="1743" cm="1">
        <f t="array" ref="D525">IFERROR(INDEX(tbl_rapptot,MATCH(1,(tbl_rappstat=$A525)*(tbl_rappart=$B525),0),3),"FEIL")</f>
        <v>0</v>
      </c>
      <c r="E525" s="1063">
        <f t="shared" si="14"/>
        <v>0</v>
      </c>
      <c r="F525" s="1748"/>
      <c r="G525" s="1741"/>
      <c r="H525" s="1742"/>
      <c r="I525" s="1747" cm="1">
        <f t="array" ref="I525">IFERROR(INDEX(tbl_total,MATCH(1,(tbl_stats=$F525)*(tbl_arts=$G525),0),3),"FEIL")</f>
        <v>0</v>
      </c>
      <c r="J525" s="1066">
        <f t="shared" si="15"/>
        <v>0</v>
      </c>
      <c r="K525"/>
      <c r="L525" s="20"/>
      <c r="M525" s="20"/>
      <c r="S525" s="3"/>
      <c r="T525" s="3"/>
      <c r="U525" s="3"/>
    </row>
    <row r="526" spans="1:21" x14ac:dyDescent="0.25">
      <c r="A526" s="1116"/>
      <c r="B526" s="1741"/>
      <c r="C526" s="1742"/>
      <c r="D526" s="1743" cm="1">
        <f t="array" ref="D526">IFERROR(INDEX(tbl_rapptot,MATCH(1,(tbl_rappstat=$A526)*(tbl_rappart=$B526),0),3),"FEIL")</f>
        <v>0</v>
      </c>
      <c r="E526" s="1063">
        <f t="shared" si="14"/>
        <v>0</v>
      </c>
      <c r="F526" s="1748"/>
      <c r="G526" s="1741"/>
      <c r="H526" s="1742"/>
      <c r="I526" s="1747" cm="1">
        <f t="array" ref="I526">IFERROR(INDEX(tbl_total,MATCH(1,(tbl_stats=$F526)*(tbl_arts=$G526),0),3),"FEIL")</f>
        <v>0</v>
      </c>
      <c r="J526" s="1066">
        <f t="shared" si="15"/>
        <v>0</v>
      </c>
      <c r="K526"/>
      <c r="L526" s="20"/>
      <c r="M526" s="20"/>
      <c r="S526" s="3"/>
      <c r="T526" s="3"/>
      <c r="U526" s="3"/>
    </row>
    <row r="527" spans="1:21" x14ac:dyDescent="0.25">
      <c r="A527" s="1116"/>
      <c r="B527" s="1741"/>
      <c r="C527" s="1742"/>
      <c r="D527" s="1743" cm="1">
        <f t="array" ref="D527">IFERROR(INDEX(tbl_rapptot,MATCH(1,(tbl_rappstat=$A527)*(tbl_rappart=$B527),0),3),"FEIL")</f>
        <v>0</v>
      </c>
      <c r="E527" s="1063">
        <f t="shared" si="14"/>
        <v>0</v>
      </c>
      <c r="F527" s="1748"/>
      <c r="G527" s="1741"/>
      <c r="H527" s="1742"/>
      <c r="I527" s="1747" cm="1">
        <f t="array" ref="I527">IFERROR(INDEX(tbl_total,MATCH(1,(tbl_stats=$F527)*(tbl_arts=$G527),0),3),"FEIL")</f>
        <v>0</v>
      </c>
      <c r="J527" s="1066">
        <f t="shared" si="15"/>
        <v>0</v>
      </c>
      <c r="K527"/>
      <c r="L527" s="20"/>
      <c r="M527" s="20"/>
      <c r="S527" s="3"/>
      <c r="T527" s="3"/>
      <c r="U527" s="3"/>
    </row>
    <row r="528" spans="1:21" x14ac:dyDescent="0.25">
      <c r="A528" s="1116"/>
      <c r="B528" s="1741"/>
      <c r="C528" s="1742"/>
      <c r="D528" s="1743" cm="1">
        <f t="array" ref="D528">IFERROR(INDEX(tbl_rapptot,MATCH(1,(tbl_rappstat=$A528)*(tbl_rappart=$B528),0),3),"FEIL")</f>
        <v>0</v>
      </c>
      <c r="E528" s="1063">
        <f t="shared" si="14"/>
        <v>0</v>
      </c>
      <c r="F528" s="1748"/>
      <c r="G528" s="1741"/>
      <c r="H528" s="1742"/>
      <c r="I528" s="1747" cm="1">
        <f t="array" ref="I528">IFERROR(INDEX(tbl_total,MATCH(1,(tbl_stats=$F528)*(tbl_arts=$G528),0),3),"FEIL")</f>
        <v>0</v>
      </c>
      <c r="J528" s="1066">
        <f t="shared" si="15"/>
        <v>0</v>
      </c>
      <c r="K528"/>
      <c r="L528" s="20"/>
      <c r="M528" s="20"/>
      <c r="S528" s="3"/>
      <c r="T528" s="3"/>
      <c r="U528" s="3"/>
    </row>
    <row r="529" spans="1:21" x14ac:dyDescent="0.25">
      <c r="A529" s="1116"/>
      <c r="B529" s="1741"/>
      <c r="C529" s="1742"/>
      <c r="D529" s="1743" cm="1">
        <f t="array" ref="D529">IFERROR(INDEX(tbl_rapptot,MATCH(1,(tbl_rappstat=$A529)*(tbl_rappart=$B529),0),3),"FEIL")</f>
        <v>0</v>
      </c>
      <c r="E529" s="1063">
        <f t="shared" si="14"/>
        <v>0</v>
      </c>
      <c r="F529" s="1748"/>
      <c r="G529" s="1741"/>
      <c r="H529" s="1742"/>
      <c r="I529" s="1747" cm="1">
        <f t="array" ref="I529">IFERROR(INDEX(tbl_total,MATCH(1,(tbl_stats=$F529)*(tbl_arts=$G529),0),3),"FEIL")</f>
        <v>0</v>
      </c>
      <c r="J529" s="1066">
        <f t="shared" si="15"/>
        <v>0</v>
      </c>
      <c r="K529"/>
      <c r="L529" s="20"/>
      <c r="M529" s="20"/>
      <c r="S529" s="3"/>
      <c r="T529" s="3"/>
      <c r="U529" s="3"/>
    </row>
    <row r="530" spans="1:21" x14ac:dyDescent="0.25">
      <c r="A530" s="1116"/>
      <c r="B530" s="1741"/>
      <c r="C530" s="1742"/>
      <c r="D530" s="1743" cm="1">
        <f t="array" ref="D530">IFERROR(INDEX(tbl_rapptot,MATCH(1,(tbl_rappstat=$A530)*(tbl_rappart=$B530),0),3),"FEIL")</f>
        <v>0</v>
      </c>
      <c r="E530" s="1063">
        <f t="shared" si="14"/>
        <v>0</v>
      </c>
      <c r="F530" s="1748"/>
      <c r="G530" s="1741"/>
      <c r="H530" s="1742"/>
      <c r="I530" s="1747" cm="1">
        <f t="array" ref="I530">IFERROR(INDEX(tbl_total,MATCH(1,(tbl_stats=$F530)*(tbl_arts=$G530),0),3),"FEIL")</f>
        <v>0</v>
      </c>
      <c r="J530" s="1066">
        <f t="shared" si="15"/>
        <v>0</v>
      </c>
      <c r="K530"/>
      <c r="L530" s="20"/>
      <c r="M530" s="20"/>
      <c r="S530" s="3"/>
      <c r="T530" s="3"/>
      <c r="U530" s="3"/>
    </row>
    <row r="531" spans="1:21" x14ac:dyDescent="0.25">
      <c r="A531" s="1116"/>
      <c r="B531" s="1741"/>
      <c r="C531" s="1742"/>
      <c r="D531" s="1743" cm="1">
        <f t="array" ref="D531">IFERROR(INDEX(tbl_rapptot,MATCH(1,(tbl_rappstat=$A531)*(tbl_rappart=$B531),0),3),"FEIL")</f>
        <v>0</v>
      </c>
      <c r="E531" s="1063">
        <f t="shared" si="14"/>
        <v>0</v>
      </c>
      <c r="F531" s="1748"/>
      <c r="G531" s="1741"/>
      <c r="H531" s="1742"/>
      <c r="I531" s="1747" cm="1">
        <f t="array" ref="I531">IFERROR(INDEX(tbl_total,MATCH(1,(tbl_stats=$F531)*(tbl_arts=$G531),0),3),"FEIL")</f>
        <v>0</v>
      </c>
      <c r="J531" s="1066">
        <f t="shared" si="15"/>
        <v>0</v>
      </c>
      <c r="K531"/>
      <c r="L531" s="20"/>
      <c r="M531" s="20"/>
      <c r="S531" s="3"/>
      <c r="T531" s="3"/>
      <c r="U531" s="3"/>
    </row>
    <row r="532" spans="1:21" x14ac:dyDescent="0.25">
      <c r="A532" s="1116"/>
      <c r="B532" s="1741"/>
      <c r="C532" s="1742"/>
      <c r="D532" s="1743" cm="1">
        <f t="array" ref="D532">IFERROR(INDEX(tbl_rapptot,MATCH(1,(tbl_rappstat=$A532)*(tbl_rappart=$B532),0),3),"FEIL")</f>
        <v>0</v>
      </c>
      <c r="E532" s="1063">
        <f t="shared" si="14"/>
        <v>0</v>
      </c>
      <c r="F532" s="1748"/>
      <c r="G532" s="1741"/>
      <c r="H532" s="1742"/>
      <c r="I532" s="1747" cm="1">
        <f t="array" ref="I532">IFERROR(INDEX(tbl_total,MATCH(1,(tbl_stats=$F532)*(tbl_arts=$G532),0),3),"FEIL")</f>
        <v>0</v>
      </c>
      <c r="J532" s="1066">
        <f t="shared" si="15"/>
        <v>0</v>
      </c>
      <c r="K532"/>
      <c r="L532" s="20"/>
      <c r="M532" s="20"/>
      <c r="S532" s="3"/>
      <c r="T532" s="3"/>
      <c r="U532" s="3"/>
    </row>
    <row r="533" spans="1:21" x14ac:dyDescent="0.25">
      <c r="A533" s="1116"/>
      <c r="B533" s="1741"/>
      <c r="C533" s="1742"/>
      <c r="D533" s="1743" cm="1">
        <f t="array" ref="D533">IFERROR(INDEX(tbl_rapptot,MATCH(1,(tbl_rappstat=$A533)*(tbl_rappart=$B533),0),3),"FEIL")</f>
        <v>0</v>
      </c>
      <c r="E533" s="1063">
        <f t="shared" si="14"/>
        <v>0</v>
      </c>
      <c r="F533" s="1748"/>
      <c r="G533" s="1741"/>
      <c r="H533" s="1742"/>
      <c r="I533" s="1747" cm="1">
        <f t="array" ref="I533">IFERROR(INDEX(tbl_total,MATCH(1,(tbl_stats=$F533)*(tbl_arts=$G533),0),3),"FEIL")</f>
        <v>0</v>
      </c>
      <c r="J533" s="1066">
        <f t="shared" si="15"/>
        <v>0</v>
      </c>
      <c r="K533"/>
      <c r="L533" s="20"/>
      <c r="M533" s="20"/>
      <c r="S533" s="3"/>
      <c r="T533" s="3"/>
      <c r="U533" s="3"/>
    </row>
    <row r="534" spans="1:21" x14ac:dyDescent="0.25">
      <c r="A534" s="1116"/>
      <c r="B534" s="1741"/>
      <c r="C534" s="1742"/>
      <c r="D534" s="1743" cm="1">
        <f t="array" ref="D534">IFERROR(INDEX(tbl_rapptot,MATCH(1,(tbl_rappstat=$A534)*(tbl_rappart=$B534),0),3),"FEIL")</f>
        <v>0</v>
      </c>
      <c r="E534" s="1063">
        <f t="shared" si="14"/>
        <v>0</v>
      </c>
      <c r="F534" s="1748"/>
      <c r="G534" s="1741"/>
      <c r="H534" s="1742"/>
      <c r="I534" s="1747" cm="1">
        <f t="array" ref="I534">IFERROR(INDEX(tbl_total,MATCH(1,(tbl_stats=$F534)*(tbl_arts=$G534),0),3),"FEIL")</f>
        <v>0</v>
      </c>
      <c r="J534" s="1066">
        <f t="shared" si="15"/>
        <v>0</v>
      </c>
      <c r="K534"/>
      <c r="L534" s="20"/>
      <c r="M534" s="20"/>
      <c r="S534" s="3"/>
      <c r="T534" s="3"/>
      <c r="U534" s="3"/>
    </row>
    <row r="535" spans="1:21" x14ac:dyDescent="0.25">
      <c r="A535" s="1116"/>
      <c r="B535" s="1741"/>
      <c r="C535" s="1742"/>
      <c r="D535" s="1743" cm="1">
        <f t="array" ref="D535">IFERROR(INDEX(tbl_rapptot,MATCH(1,(tbl_rappstat=$A535)*(tbl_rappart=$B535),0),3),"FEIL")</f>
        <v>0</v>
      </c>
      <c r="E535" s="1063">
        <f t="shared" si="14"/>
        <v>0</v>
      </c>
      <c r="F535" s="1748"/>
      <c r="G535" s="1741"/>
      <c r="H535" s="1742"/>
      <c r="I535" s="1747" cm="1">
        <f t="array" ref="I535">IFERROR(INDEX(tbl_total,MATCH(1,(tbl_stats=$F535)*(tbl_arts=$G535),0),3),"FEIL")</f>
        <v>0</v>
      </c>
      <c r="J535" s="1066">
        <f t="shared" si="15"/>
        <v>0</v>
      </c>
      <c r="K535"/>
      <c r="L535" s="20"/>
      <c r="M535" s="20"/>
      <c r="S535" s="3"/>
      <c r="T535" s="3"/>
      <c r="U535" s="3"/>
    </row>
    <row r="536" spans="1:21" x14ac:dyDescent="0.25">
      <c r="A536" s="1116"/>
      <c r="B536" s="1741"/>
      <c r="C536" s="1742"/>
      <c r="D536" s="1743" cm="1">
        <f t="array" ref="D536">IFERROR(INDEX(tbl_rapptot,MATCH(1,(tbl_rappstat=$A536)*(tbl_rappart=$B536),0),3),"FEIL")</f>
        <v>0</v>
      </c>
      <c r="E536" s="1063">
        <f t="shared" si="14"/>
        <v>0</v>
      </c>
      <c r="F536" s="1748"/>
      <c r="G536" s="1741"/>
      <c r="H536" s="1742"/>
      <c r="I536" s="1747" cm="1">
        <f t="array" ref="I536">IFERROR(INDEX(tbl_total,MATCH(1,(tbl_stats=$F536)*(tbl_arts=$G536),0),3),"FEIL")</f>
        <v>0</v>
      </c>
      <c r="J536" s="1066">
        <f t="shared" si="15"/>
        <v>0</v>
      </c>
      <c r="K536"/>
      <c r="L536" s="20"/>
      <c r="M536" s="20"/>
      <c r="S536" s="3"/>
      <c r="T536" s="3"/>
      <c r="U536" s="3"/>
    </row>
    <row r="537" spans="1:21" x14ac:dyDescent="0.25">
      <c r="A537" s="1116"/>
      <c r="B537" s="1741"/>
      <c r="C537" s="1742"/>
      <c r="D537" s="1743" cm="1">
        <f t="array" ref="D537">IFERROR(INDEX(tbl_rapptot,MATCH(1,(tbl_rappstat=$A537)*(tbl_rappart=$B537),0),3),"FEIL")</f>
        <v>0</v>
      </c>
      <c r="E537" s="1063">
        <f t="shared" si="14"/>
        <v>0</v>
      </c>
      <c r="F537" s="1748"/>
      <c r="G537" s="1741"/>
      <c r="H537" s="1742"/>
      <c r="I537" s="1747" cm="1">
        <f t="array" ref="I537">IFERROR(INDEX(tbl_total,MATCH(1,(tbl_stats=$F537)*(tbl_arts=$G537),0),3),"FEIL")</f>
        <v>0</v>
      </c>
      <c r="J537" s="1066">
        <f t="shared" si="15"/>
        <v>0</v>
      </c>
      <c r="K537"/>
      <c r="L537" s="20"/>
      <c r="M537" s="20"/>
      <c r="S537" s="3"/>
      <c r="T537" s="3"/>
      <c r="U537" s="3"/>
    </row>
    <row r="538" spans="1:21" x14ac:dyDescent="0.25">
      <c r="A538" s="1116"/>
      <c r="B538" s="1741"/>
      <c r="C538" s="1742"/>
      <c r="D538" s="1743" cm="1">
        <f t="array" ref="D538">IFERROR(INDEX(tbl_rapptot,MATCH(1,(tbl_rappstat=$A538)*(tbl_rappart=$B538),0),3),"FEIL")</f>
        <v>0</v>
      </c>
      <c r="E538" s="1063">
        <f t="shared" si="14"/>
        <v>0</v>
      </c>
      <c r="F538" s="1748"/>
      <c r="G538" s="1741"/>
      <c r="H538" s="1742"/>
      <c r="I538" s="1747" cm="1">
        <f t="array" ref="I538">IFERROR(INDEX(tbl_total,MATCH(1,(tbl_stats=$F538)*(tbl_arts=$G538),0),3),"FEIL")</f>
        <v>0</v>
      </c>
      <c r="J538" s="1066">
        <f t="shared" si="15"/>
        <v>0</v>
      </c>
      <c r="K538"/>
      <c r="L538" s="20"/>
      <c r="M538" s="20"/>
      <c r="S538" s="3"/>
      <c r="T538" s="3"/>
      <c r="U538" s="3"/>
    </row>
    <row r="539" spans="1:21" x14ac:dyDescent="0.25">
      <c r="A539" s="1116"/>
      <c r="B539" s="1741"/>
      <c r="C539" s="1742"/>
      <c r="D539" s="1743" cm="1">
        <f t="array" ref="D539">IFERROR(INDEX(tbl_rapptot,MATCH(1,(tbl_rappstat=$A539)*(tbl_rappart=$B539),0),3),"FEIL")</f>
        <v>0</v>
      </c>
      <c r="E539" s="1063">
        <f t="shared" si="14"/>
        <v>0</v>
      </c>
      <c r="F539" s="1748"/>
      <c r="G539" s="1741"/>
      <c r="H539" s="1742"/>
      <c r="I539" s="1747" cm="1">
        <f t="array" ref="I539">IFERROR(INDEX(tbl_total,MATCH(1,(tbl_stats=$F539)*(tbl_arts=$G539),0),3),"FEIL")</f>
        <v>0</v>
      </c>
      <c r="J539" s="1066">
        <f t="shared" si="15"/>
        <v>0</v>
      </c>
      <c r="K539"/>
      <c r="L539" s="20"/>
      <c r="M539" s="20"/>
      <c r="S539" s="3"/>
      <c r="T539" s="3"/>
      <c r="U539" s="3"/>
    </row>
    <row r="540" spans="1:21" x14ac:dyDescent="0.25">
      <c r="A540" s="1116"/>
      <c r="B540" s="1741"/>
      <c r="C540" s="1742"/>
      <c r="D540" s="1743" cm="1">
        <f t="array" ref="D540">IFERROR(INDEX(tbl_rapptot,MATCH(1,(tbl_rappstat=$A540)*(tbl_rappart=$B540),0),3),"FEIL")</f>
        <v>0</v>
      </c>
      <c r="E540" s="1063">
        <f t="shared" si="14"/>
        <v>0</v>
      </c>
      <c r="F540" s="1748"/>
      <c r="G540" s="1741"/>
      <c r="H540" s="1742"/>
      <c r="I540" s="1747" cm="1">
        <f t="array" ref="I540">IFERROR(INDEX(tbl_total,MATCH(1,(tbl_stats=$F540)*(tbl_arts=$G540),0),3),"FEIL")</f>
        <v>0</v>
      </c>
      <c r="J540" s="1066">
        <f t="shared" si="15"/>
        <v>0</v>
      </c>
      <c r="K540"/>
      <c r="L540" s="20"/>
      <c r="M540" s="20"/>
      <c r="S540" s="3"/>
      <c r="T540" s="3"/>
      <c r="U540" s="3"/>
    </row>
    <row r="541" spans="1:21" x14ac:dyDescent="0.25">
      <c r="A541" s="1116"/>
      <c r="B541" s="1741"/>
      <c r="C541" s="1742"/>
      <c r="D541" s="1743" cm="1">
        <f t="array" ref="D541">IFERROR(INDEX(tbl_rapptot,MATCH(1,(tbl_rappstat=$A541)*(tbl_rappart=$B541),0),3),"FEIL")</f>
        <v>0</v>
      </c>
      <c r="E541" s="1063">
        <f t="shared" si="14"/>
        <v>0</v>
      </c>
      <c r="F541" s="1748"/>
      <c r="G541" s="1741"/>
      <c r="H541" s="1742"/>
      <c r="I541" s="1747" cm="1">
        <f t="array" ref="I541">IFERROR(INDEX(tbl_total,MATCH(1,(tbl_stats=$F541)*(tbl_arts=$G541),0),3),"FEIL")</f>
        <v>0</v>
      </c>
      <c r="J541" s="1066">
        <f t="shared" si="15"/>
        <v>0</v>
      </c>
      <c r="K541"/>
      <c r="L541" s="20"/>
      <c r="M541" s="20"/>
      <c r="S541" s="3"/>
      <c r="T541" s="3"/>
      <c r="U541" s="3"/>
    </row>
    <row r="542" spans="1:21" x14ac:dyDescent="0.25">
      <c r="A542" s="1116"/>
      <c r="B542" s="1741"/>
      <c r="C542" s="1742"/>
      <c r="D542" s="1743" cm="1">
        <f t="array" ref="D542">IFERROR(INDEX(tbl_rapptot,MATCH(1,(tbl_rappstat=$A542)*(tbl_rappart=$B542),0),3),"FEIL")</f>
        <v>0</v>
      </c>
      <c r="E542" s="1063">
        <f t="shared" si="14"/>
        <v>0</v>
      </c>
      <c r="F542" s="1748"/>
      <c r="G542" s="1741"/>
      <c r="H542" s="1742"/>
      <c r="I542" s="1747" cm="1">
        <f t="array" ref="I542">IFERROR(INDEX(tbl_total,MATCH(1,(tbl_stats=$F542)*(tbl_arts=$G542),0),3),"FEIL")</f>
        <v>0</v>
      </c>
      <c r="J542" s="1066">
        <f t="shared" si="15"/>
        <v>0</v>
      </c>
      <c r="K542"/>
      <c r="L542" s="20"/>
      <c r="M542" s="20"/>
      <c r="S542" s="3"/>
      <c r="T542" s="3"/>
      <c r="U542" s="3"/>
    </row>
    <row r="543" spans="1:21" x14ac:dyDescent="0.25">
      <c r="A543" s="1116"/>
      <c r="B543" s="1741"/>
      <c r="C543" s="1742"/>
      <c r="D543" s="1743" cm="1">
        <f t="array" ref="D543">IFERROR(INDEX(tbl_rapptot,MATCH(1,(tbl_rappstat=$A543)*(tbl_rappart=$B543),0),3),"FEIL")</f>
        <v>0</v>
      </c>
      <c r="E543" s="1063">
        <f t="shared" si="14"/>
        <v>0</v>
      </c>
      <c r="F543" s="1748"/>
      <c r="G543" s="1741"/>
      <c r="H543" s="1742"/>
      <c r="I543" s="1747" cm="1">
        <f t="array" ref="I543">IFERROR(INDEX(tbl_total,MATCH(1,(tbl_stats=$F543)*(tbl_arts=$G543),0),3),"FEIL")</f>
        <v>0</v>
      </c>
      <c r="J543" s="1066">
        <f t="shared" si="15"/>
        <v>0</v>
      </c>
      <c r="K543"/>
      <c r="L543" s="20"/>
      <c r="M543" s="20"/>
      <c r="S543" s="3"/>
      <c r="T543" s="3"/>
      <c r="U543" s="3"/>
    </row>
    <row r="544" spans="1:21" x14ac:dyDescent="0.25">
      <c r="A544" s="1116"/>
      <c r="B544" s="1741"/>
      <c r="C544" s="1742"/>
      <c r="D544" s="1743" cm="1">
        <f t="array" ref="D544">IFERROR(INDEX(tbl_rapptot,MATCH(1,(tbl_rappstat=$A544)*(tbl_rappart=$B544),0),3),"FEIL")</f>
        <v>0</v>
      </c>
      <c r="E544" s="1063">
        <f t="shared" si="14"/>
        <v>0</v>
      </c>
      <c r="F544" s="1748"/>
      <c r="G544" s="1741"/>
      <c r="H544" s="1742"/>
      <c r="I544" s="1747" cm="1">
        <f t="array" ref="I544">IFERROR(INDEX(tbl_total,MATCH(1,(tbl_stats=$F544)*(tbl_arts=$G544),0),3),"FEIL")</f>
        <v>0</v>
      </c>
      <c r="J544" s="1066">
        <f t="shared" si="15"/>
        <v>0</v>
      </c>
      <c r="K544"/>
      <c r="L544" s="20"/>
      <c r="M544" s="20"/>
      <c r="S544" s="3"/>
      <c r="T544" s="3"/>
      <c r="U544" s="3"/>
    </row>
    <row r="545" spans="1:21" x14ac:dyDescent="0.25">
      <c r="A545" s="1116"/>
      <c r="B545" s="1741"/>
      <c r="C545" s="1742"/>
      <c r="D545" s="1743" cm="1">
        <f t="array" ref="D545">IFERROR(INDEX(tbl_rapptot,MATCH(1,(tbl_rappstat=$A545)*(tbl_rappart=$B545),0),3),"FEIL")</f>
        <v>0</v>
      </c>
      <c r="E545" s="1063">
        <f t="shared" si="14"/>
        <v>0</v>
      </c>
      <c r="F545" s="1748"/>
      <c r="G545" s="1741"/>
      <c r="H545" s="1742"/>
      <c r="I545" s="1747" cm="1">
        <f t="array" ref="I545">IFERROR(INDEX(tbl_total,MATCH(1,(tbl_stats=$F545)*(tbl_arts=$G545),0),3),"FEIL")</f>
        <v>0</v>
      </c>
      <c r="J545" s="1066">
        <f t="shared" si="15"/>
        <v>0</v>
      </c>
      <c r="K545"/>
      <c r="L545" s="20"/>
      <c r="M545" s="20"/>
      <c r="S545" s="3"/>
      <c r="T545" s="3"/>
      <c r="U545" s="3"/>
    </row>
    <row r="546" spans="1:21" x14ac:dyDescent="0.25">
      <c r="A546" s="1116"/>
      <c r="B546" s="1741"/>
      <c r="C546" s="1742"/>
      <c r="D546" s="1743" cm="1">
        <f t="array" ref="D546">IFERROR(INDEX(tbl_rapptot,MATCH(1,(tbl_rappstat=$A546)*(tbl_rappart=$B546),0),3),"FEIL")</f>
        <v>0</v>
      </c>
      <c r="E546" s="1063">
        <f t="shared" si="14"/>
        <v>0</v>
      </c>
      <c r="F546" s="1748"/>
      <c r="G546" s="1741"/>
      <c r="H546" s="1742"/>
      <c r="I546" s="1747" cm="1">
        <f t="array" ref="I546">IFERROR(INDEX(tbl_total,MATCH(1,(tbl_stats=$F546)*(tbl_arts=$G546),0),3),"FEIL")</f>
        <v>0</v>
      </c>
      <c r="J546" s="1066">
        <f t="shared" si="15"/>
        <v>0</v>
      </c>
      <c r="K546"/>
      <c r="L546" s="20"/>
      <c r="M546" s="20"/>
      <c r="S546" s="3"/>
      <c r="T546" s="3"/>
      <c r="U546" s="3"/>
    </row>
    <row r="547" spans="1:21" x14ac:dyDescent="0.25">
      <c r="A547" s="1116"/>
      <c r="B547" s="1741"/>
      <c r="C547" s="1742"/>
      <c r="D547" s="1743" cm="1">
        <f t="array" ref="D547">IFERROR(INDEX(tbl_rapptot,MATCH(1,(tbl_rappstat=$A547)*(tbl_rappart=$B547),0),3),"FEIL")</f>
        <v>0</v>
      </c>
      <c r="E547" s="1063">
        <f t="shared" si="14"/>
        <v>0</v>
      </c>
      <c r="F547" s="1748"/>
      <c r="G547" s="1741"/>
      <c r="H547" s="1742"/>
      <c r="I547" s="1747" cm="1">
        <f t="array" ref="I547">IFERROR(INDEX(tbl_total,MATCH(1,(tbl_stats=$F547)*(tbl_arts=$G547),0),3),"FEIL")</f>
        <v>0</v>
      </c>
      <c r="J547" s="1066">
        <f t="shared" si="15"/>
        <v>0</v>
      </c>
      <c r="K547"/>
      <c r="L547" s="20"/>
      <c r="M547" s="20"/>
      <c r="S547" s="3"/>
      <c r="T547" s="3"/>
      <c r="U547" s="3"/>
    </row>
    <row r="548" spans="1:21" x14ac:dyDescent="0.25">
      <c r="A548" s="1116"/>
      <c r="B548" s="1741"/>
      <c r="C548" s="1742"/>
      <c r="D548" s="1743" cm="1">
        <f t="array" ref="D548">IFERROR(INDEX(tbl_rapptot,MATCH(1,(tbl_rappstat=$A548)*(tbl_rappart=$B548),0),3),"FEIL")</f>
        <v>0</v>
      </c>
      <c r="E548" s="1063">
        <f t="shared" si="14"/>
        <v>0</v>
      </c>
      <c r="F548" s="1748"/>
      <c r="G548" s="1741"/>
      <c r="H548" s="1742"/>
      <c r="I548" s="1747" cm="1">
        <f t="array" ref="I548">IFERROR(INDEX(tbl_total,MATCH(1,(tbl_stats=$F548)*(tbl_arts=$G548),0),3),"FEIL")</f>
        <v>0</v>
      </c>
      <c r="J548" s="1066">
        <f t="shared" si="15"/>
        <v>0</v>
      </c>
      <c r="K548"/>
      <c r="L548" s="20"/>
      <c r="M548" s="20"/>
      <c r="S548" s="3"/>
      <c r="T548" s="3"/>
      <c r="U548" s="3"/>
    </row>
    <row r="549" spans="1:21" x14ac:dyDescent="0.25">
      <c r="A549" s="1116"/>
      <c r="B549" s="1741"/>
      <c r="C549" s="1742"/>
      <c r="D549" s="1743" cm="1">
        <f t="array" ref="D549">IFERROR(INDEX(tbl_rapptot,MATCH(1,(tbl_rappstat=$A549)*(tbl_rappart=$B549),0),3),"FEIL")</f>
        <v>0</v>
      </c>
      <c r="E549" s="1063">
        <f t="shared" si="14"/>
        <v>0</v>
      </c>
      <c r="F549" s="1748"/>
      <c r="G549" s="1741"/>
      <c r="H549" s="1742"/>
      <c r="I549" s="1747" cm="1">
        <f t="array" ref="I549">IFERROR(INDEX(tbl_total,MATCH(1,(tbl_stats=$F549)*(tbl_arts=$G549),0),3),"FEIL")</f>
        <v>0</v>
      </c>
      <c r="J549" s="1066">
        <f t="shared" si="15"/>
        <v>0</v>
      </c>
      <c r="K549"/>
      <c r="L549" s="20"/>
      <c r="M549" s="20"/>
      <c r="S549" s="3"/>
      <c r="T549" s="3"/>
      <c r="U549" s="3"/>
    </row>
    <row r="550" spans="1:21" x14ac:dyDescent="0.25">
      <c r="A550" s="1116"/>
      <c r="B550" s="1741"/>
      <c r="C550" s="1742"/>
      <c r="D550" s="1743" cm="1">
        <f t="array" ref="D550">IFERROR(INDEX(tbl_rapptot,MATCH(1,(tbl_rappstat=$A550)*(tbl_rappart=$B550),0),3),"FEIL")</f>
        <v>0</v>
      </c>
      <c r="E550" s="1063">
        <f t="shared" si="14"/>
        <v>0</v>
      </c>
      <c r="F550" s="1748"/>
      <c r="G550" s="1741"/>
      <c r="H550" s="1742"/>
      <c r="I550" s="1747" cm="1">
        <f t="array" ref="I550">IFERROR(INDEX(tbl_total,MATCH(1,(tbl_stats=$F550)*(tbl_arts=$G550),0),3),"FEIL")</f>
        <v>0</v>
      </c>
      <c r="J550" s="1066">
        <f t="shared" si="15"/>
        <v>0</v>
      </c>
      <c r="K550"/>
      <c r="L550" s="20"/>
      <c r="M550" s="20"/>
      <c r="S550" s="3"/>
      <c r="T550" s="3"/>
      <c r="U550" s="3"/>
    </row>
    <row r="551" spans="1:21" x14ac:dyDescent="0.25">
      <c r="A551" s="1116"/>
      <c r="B551" s="1741"/>
      <c r="C551" s="1742"/>
      <c r="D551" s="1743" cm="1">
        <f t="array" ref="D551">IFERROR(INDEX(tbl_rapptot,MATCH(1,(tbl_rappstat=$A551)*(tbl_rappart=$B551),0),3),"FEIL")</f>
        <v>0</v>
      </c>
      <c r="E551" s="1063">
        <f t="shared" si="14"/>
        <v>0</v>
      </c>
      <c r="F551" s="1748"/>
      <c r="G551" s="1741"/>
      <c r="H551" s="1742"/>
      <c r="I551" s="1747" cm="1">
        <f t="array" ref="I551">IFERROR(INDEX(tbl_total,MATCH(1,(tbl_stats=$F551)*(tbl_arts=$G551),0),3),"FEIL")</f>
        <v>0</v>
      </c>
      <c r="J551" s="1066">
        <f t="shared" si="15"/>
        <v>0</v>
      </c>
      <c r="K551"/>
      <c r="L551" s="20"/>
      <c r="M551" s="20"/>
      <c r="S551" s="3"/>
      <c r="T551" s="3"/>
      <c r="U551" s="3"/>
    </row>
    <row r="552" spans="1:21" x14ac:dyDescent="0.25">
      <c r="A552" s="1116"/>
      <c r="B552" s="1741"/>
      <c r="C552" s="1742"/>
      <c r="D552" s="1743" cm="1">
        <f t="array" ref="D552">IFERROR(INDEX(tbl_rapptot,MATCH(1,(tbl_rappstat=$A552)*(tbl_rappart=$B552),0),3),"FEIL")</f>
        <v>0</v>
      </c>
      <c r="E552" s="1063">
        <f t="shared" si="14"/>
        <v>0</v>
      </c>
      <c r="F552" s="1748"/>
      <c r="G552" s="1741"/>
      <c r="H552" s="1742"/>
      <c r="I552" s="1747" cm="1">
        <f t="array" ref="I552">IFERROR(INDEX(tbl_total,MATCH(1,(tbl_stats=$F552)*(tbl_arts=$G552),0),3),"FEIL")</f>
        <v>0</v>
      </c>
      <c r="J552" s="1066">
        <f t="shared" si="15"/>
        <v>0</v>
      </c>
      <c r="K552"/>
      <c r="L552" s="20"/>
      <c r="M552" s="20"/>
      <c r="S552" s="3"/>
      <c r="T552" s="3"/>
      <c r="U552" s="3"/>
    </row>
    <row r="553" spans="1:21" x14ac:dyDescent="0.25">
      <c r="A553" s="1116"/>
      <c r="B553" s="1741"/>
      <c r="C553" s="1742"/>
      <c r="D553" s="1743" cm="1">
        <f t="array" ref="D553">IFERROR(INDEX(tbl_rapptot,MATCH(1,(tbl_rappstat=$A553)*(tbl_rappart=$B553),0),3),"FEIL")</f>
        <v>0</v>
      </c>
      <c r="E553" s="1063">
        <f t="shared" si="14"/>
        <v>0</v>
      </c>
      <c r="F553" s="1748"/>
      <c r="G553" s="1741"/>
      <c r="H553" s="1742"/>
      <c r="I553" s="1747" cm="1">
        <f t="array" ref="I553">IFERROR(INDEX(tbl_total,MATCH(1,(tbl_stats=$F553)*(tbl_arts=$G553),0),3),"FEIL")</f>
        <v>0</v>
      </c>
      <c r="J553" s="1066">
        <f t="shared" si="15"/>
        <v>0</v>
      </c>
      <c r="K553"/>
      <c r="L553" s="20"/>
      <c r="M553" s="20"/>
      <c r="S553" s="3"/>
      <c r="T553" s="3"/>
      <c r="U553" s="3"/>
    </row>
    <row r="554" spans="1:21" x14ac:dyDescent="0.25">
      <c r="A554" s="1116"/>
      <c r="B554" s="1741"/>
      <c r="C554" s="1742"/>
      <c r="D554" s="1743" cm="1">
        <f t="array" ref="D554">IFERROR(INDEX(tbl_rapptot,MATCH(1,(tbl_rappstat=$A554)*(tbl_rappart=$B554),0),3),"FEIL")</f>
        <v>0</v>
      </c>
      <c r="E554" s="1063">
        <f t="shared" si="14"/>
        <v>0</v>
      </c>
      <c r="F554" s="1748"/>
      <c r="G554" s="1741"/>
      <c r="H554" s="1742"/>
      <c r="I554" s="1747" cm="1">
        <f t="array" ref="I554">IFERROR(INDEX(tbl_total,MATCH(1,(tbl_stats=$F554)*(tbl_arts=$G554),0),3),"FEIL")</f>
        <v>0</v>
      </c>
      <c r="J554" s="1066">
        <f t="shared" si="15"/>
        <v>0</v>
      </c>
      <c r="K554"/>
      <c r="L554" s="20"/>
      <c r="M554" s="20"/>
      <c r="S554" s="3"/>
      <c r="T554" s="3"/>
      <c r="U554" s="3"/>
    </row>
    <row r="555" spans="1:21" x14ac:dyDescent="0.25">
      <c r="A555" s="1116"/>
      <c r="B555" s="1741"/>
      <c r="C555" s="1742"/>
      <c r="D555" s="1743" cm="1">
        <f t="array" ref="D555">IFERROR(INDEX(tbl_rapptot,MATCH(1,(tbl_rappstat=$A555)*(tbl_rappart=$B555),0),3),"FEIL")</f>
        <v>0</v>
      </c>
      <c r="E555" s="1063">
        <f t="shared" ref="E555:E600" si="16">IF(D555=C555,0,IF(AND(C555=0,D555="FEIL"),"se bort i fra","feil"))</f>
        <v>0</v>
      </c>
      <c r="F555" s="1748"/>
      <c r="G555" s="1741"/>
      <c r="H555" s="1742"/>
      <c r="I555" s="1747" cm="1">
        <f t="array" ref="I555">IFERROR(INDEX(tbl_total,MATCH(1,(tbl_stats=$F555)*(tbl_arts=$G555),0),3),"FEIL")</f>
        <v>0</v>
      </c>
      <c r="J555" s="1066">
        <f t="shared" ref="J555:J600" si="17">IF(I555=H555,0,IF(AND(H555=0,I555="FEIL"),"se bort i fra","feil"))</f>
        <v>0</v>
      </c>
      <c r="K555"/>
      <c r="L555" s="20"/>
      <c r="M555" s="20"/>
      <c r="S555" s="3"/>
      <c r="T555" s="3"/>
      <c r="U555" s="3"/>
    </row>
    <row r="556" spans="1:21" x14ac:dyDescent="0.25">
      <c r="A556" s="1116"/>
      <c r="B556" s="1741"/>
      <c r="C556" s="1742"/>
      <c r="D556" s="1743" cm="1">
        <f t="array" ref="D556">IFERROR(INDEX(tbl_rapptot,MATCH(1,(tbl_rappstat=$A556)*(tbl_rappart=$B556),0),3),"FEIL")</f>
        <v>0</v>
      </c>
      <c r="E556" s="1063">
        <f t="shared" si="16"/>
        <v>0</v>
      </c>
      <c r="F556" s="1748"/>
      <c r="G556" s="1741"/>
      <c r="H556" s="1742"/>
      <c r="I556" s="1747" cm="1">
        <f t="array" ref="I556">IFERROR(INDEX(tbl_total,MATCH(1,(tbl_stats=$F556)*(tbl_arts=$G556),0),3),"FEIL")</f>
        <v>0</v>
      </c>
      <c r="J556" s="1066">
        <f t="shared" si="17"/>
        <v>0</v>
      </c>
      <c r="K556"/>
      <c r="L556" s="20"/>
      <c r="M556" s="20"/>
      <c r="S556" s="3"/>
      <c r="T556" s="3"/>
      <c r="U556" s="3"/>
    </row>
    <row r="557" spans="1:21" x14ac:dyDescent="0.25">
      <c r="A557" s="1116"/>
      <c r="B557" s="1741"/>
      <c r="C557" s="1742"/>
      <c r="D557" s="1743" cm="1">
        <f t="array" ref="D557">IFERROR(INDEX(tbl_rapptot,MATCH(1,(tbl_rappstat=$A557)*(tbl_rappart=$B557),0),3),"FEIL")</f>
        <v>0</v>
      </c>
      <c r="E557" s="1063">
        <f t="shared" si="16"/>
        <v>0</v>
      </c>
      <c r="F557" s="1748"/>
      <c r="G557" s="1741"/>
      <c r="H557" s="1742"/>
      <c r="I557" s="1747" cm="1">
        <f t="array" ref="I557">IFERROR(INDEX(tbl_total,MATCH(1,(tbl_stats=$F557)*(tbl_arts=$G557),0),3),"FEIL")</f>
        <v>0</v>
      </c>
      <c r="J557" s="1066">
        <f t="shared" si="17"/>
        <v>0</v>
      </c>
      <c r="K557"/>
      <c r="L557" s="20"/>
      <c r="M557" s="20"/>
      <c r="S557" s="3"/>
      <c r="T557" s="3"/>
      <c r="U557" s="3"/>
    </row>
    <row r="558" spans="1:21" x14ac:dyDescent="0.25">
      <c r="A558" s="1116"/>
      <c r="B558" s="1741"/>
      <c r="C558" s="1742"/>
      <c r="D558" s="1743" cm="1">
        <f t="array" ref="D558">IFERROR(INDEX(tbl_rapptot,MATCH(1,(tbl_rappstat=$A558)*(tbl_rappart=$B558),0),3),"FEIL")</f>
        <v>0</v>
      </c>
      <c r="E558" s="1063">
        <f t="shared" si="16"/>
        <v>0</v>
      </c>
      <c r="F558" s="1748"/>
      <c r="G558" s="1741"/>
      <c r="H558" s="1742"/>
      <c r="I558" s="1747" cm="1">
        <f t="array" ref="I558">IFERROR(INDEX(tbl_total,MATCH(1,(tbl_stats=$F558)*(tbl_arts=$G558),0),3),"FEIL")</f>
        <v>0</v>
      </c>
      <c r="J558" s="1066">
        <f t="shared" si="17"/>
        <v>0</v>
      </c>
      <c r="K558"/>
      <c r="L558" s="20"/>
      <c r="M558" s="20"/>
      <c r="S558" s="3"/>
      <c r="T558" s="3"/>
      <c r="U558" s="3"/>
    </row>
    <row r="559" spans="1:21" x14ac:dyDescent="0.25">
      <c r="A559" s="1116"/>
      <c r="B559" s="1741"/>
      <c r="C559" s="1742"/>
      <c r="D559" s="1743" cm="1">
        <f t="array" ref="D559">IFERROR(INDEX(tbl_rapptot,MATCH(1,(tbl_rappstat=$A559)*(tbl_rappart=$B559),0),3),"FEIL")</f>
        <v>0</v>
      </c>
      <c r="E559" s="1063">
        <f t="shared" si="16"/>
        <v>0</v>
      </c>
      <c r="F559" s="1748"/>
      <c r="G559" s="1741"/>
      <c r="H559" s="1742"/>
      <c r="I559" s="1747" cm="1">
        <f t="array" ref="I559">IFERROR(INDEX(tbl_total,MATCH(1,(tbl_stats=$F559)*(tbl_arts=$G559),0),3),"FEIL")</f>
        <v>0</v>
      </c>
      <c r="J559" s="1066">
        <f t="shared" si="17"/>
        <v>0</v>
      </c>
      <c r="K559"/>
      <c r="L559" s="20"/>
      <c r="M559" s="20"/>
      <c r="S559" s="3"/>
      <c r="T559" s="3"/>
      <c r="U559" s="3"/>
    </row>
    <row r="560" spans="1:21" x14ac:dyDescent="0.25">
      <c r="A560" s="1116"/>
      <c r="B560" s="1741"/>
      <c r="C560" s="1742"/>
      <c r="D560" s="1743" cm="1">
        <f t="array" ref="D560">IFERROR(INDEX(tbl_rapptot,MATCH(1,(tbl_rappstat=$A560)*(tbl_rappart=$B560),0),3),"FEIL")</f>
        <v>0</v>
      </c>
      <c r="E560" s="1063">
        <f t="shared" si="16"/>
        <v>0</v>
      </c>
      <c r="F560" s="1748"/>
      <c r="G560" s="1741"/>
      <c r="H560" s="1742"/>
      <c r="I560" s="1747" cm="1">
        <f t="array" ref="I560">IFERROR(INDEX(tbl_total,MATCH(1,(tbl_stats=$F560)*(tbl_arts=$G560),0),3),"FEIL")</f>
        <v>0</v>
      </c>
      <c r="J560" s="1066">
        <f t="shared" si="17"/>
        <v>0</v>
      </c>
      <c r="K560"/>
      <c r="L560" s="20"/>
      <c r="M560" s="20"/>
      <c r="S560" s="3"/>
      <c r="T560" s="3"/>
      <c r="U560" s="3"/>
    </row>
    <row r="561" spans="1:21" x14ac:dyDescent="0.25">
      <c r="A561" s="1116"/>
      <c r="B561" s="1741"/>
      <c r="C561" s="1742"/>
      <c r="D561" s="1743" cm="1">
        <f t="array" ref="D561">IFERROR(INDEX(tbl_rapptot,MATCH(1,(tbl_rappstat=$A561)*(tbl_rappart=$B561),0),3),"FEIL")</f>
        <v>0</v>
      </c>
      <c r="E561" s="1063">
        <f t="shared" si="16"/>
        <v>0</v>
      </c>
      <c r="F561" s="1748"/>
      <c r="G561" s="1741"/>
      <c r="H561" s="1742"/>
      <c r="I561" s="1747" cm="1">
        <f t="array" ref="I561">IFERROR(INDEX(tbl_total,MATCH(1,(tbl_stats=$F561)*(tbl_arts=$G561),0),3),"FEIL")</f>
        <v>0</v>
      </c>
      <c r="J561" s="1066">
        <f t="shared" si="17"/>
        <v>0</v>
      </c>
      <c r="K561"/>
      <c r="L561" s="20"/>
      <c r="M561" s="20"/>
      <c r="S561" s="3"/>
      <c r="T561" s="3"/>
      <c r="U561" s="3"/>
    </row>
    <row r="562" spans="1:21" x14ac:dyDescent="0.25">
      <c r="A562" s="1116"/>
      <c r="B562" s="1741"/>
      <c r="C562" s="1742"/>
      <c r="D562" s="1743" cm="1">
        <f t="array" ref="D562">IFERROR(INDEX(tbl_rapptot,MATCH(1,(tbl_rappstat=$A562)*(tbl_rappart=$B562),0),3),"FEIL")</f>
        <v>0</v>
      </c>
      <c r="E562" s="1063">
        <f t="shared" si="16"/>
        <v>0</v>
      </c>
      <c r="F562" s="1748"/>
      <c r="G562" s="1741"/>
      <c r="H562" s="1742"/>
      <c r="I562" s="1747" cm="1">
        <f t="array" ref="I562">IFERROR(INDEX(tbl_total,MATCH(1,(tbl_stats=$F562)*(tbl_arts=$G562),0),3),"FEIL")</f>
        <v>0</v>
      </c>
      <c r="J562" s="1066">
        <f t="shared" si="17"/>
        <v>0</v>
      </c>
      <c r="K562"/>
      <c r="L562" s="20"/>
      <c r="M562" s="20"/>
      <c r="S562" s="3"/>
      <c r="T562" s="3"/>
      <c r="U562" s="3"/>
    </row>
    <row r="563" spans="1:21" x14ac:dyDescent="0.25">
      <c r="A563" s="1116"/>
      <c r="B563" s="1741"/>
      <c r="C563" s="1742"/>
      <c r="D563" s="1743" cm="1">
        <f t="array" ref="D563">IFERROR(INDEX(tbl_rapptot,MATCH(1,(tbl_rappstat=$A563)*(tbl_rappart=$B563),0),3),"FEIL")</f>
        <v>0</v>
      </c>
      <c r="E563" s="1063">
        <f t="shared" si="16"/>
        <v>0</v>
      </c>
      <c r="F563" s="1748"/>
      <c r="G563" s="1741"/>
      <c r="H563" s="1742"/>
      <c r="I563" s="1747" cm="1">
        <f t="array" ref="I563">IFERROR(INDEX(tbl_total,MATCH(1,(tbl_stats=$F563)*(tbl_arts=$G563),0),3),"FEIL")</f>
        <v>0</v>
      </c>
      <c r="J563" s="1066">
        <f t="shared" si="17"/>
        <v>0</v>
      </c>
      <c r="K563"/>
      <c r="L563" s="20"/>
      <c r="M563" s="20"/>
      <c r="S563" s="3"/>
      <c r="T563" s="3"/>
      <c r="U563" s="3"/>
    </row>
    <row r="564" spans="1:21" x14ac:dyDescent="0.25">
      <c r="A564" s="1116"/>
      <c r="B564" s="1741"/>
      <c r="C564" s="1742"/>
      <c r="D564" s="1743" cm="1">
        <f t="array" ref="D564">IFERROR(INDEX(tbl_rapptot,MATCH(1,(tbl_rappstat=$A564)*(tbl_rappart=$B564),0),3),"FEIL")</f>
        <v>0</v>
      </c>
      <c r="E564" s="1063">
        <f t="shared" si="16"/>
        <v>0</v>
      </c>
      <c r="F564" s="1748"/>
      <c r="G564" s="1741"/>
      <c r="H564" s="1742"/>
      <c r="I564" s="1747" cm="1">
        <f t="array" ref="I564">IFERROR(INDEX(tbl_total,MATCH(1,(tbl_stats=$F564)*(tbl_arts=$G564),0),3),"FEIL")</f>
        <v>0</v>
      </c>
      <c r="J564" s="1066">
        <f t="shared" si="17"/>
        <v>0</v>
      </c>
      <c r="K564"/>
      <c r="L564" s="20"/>
      <c r="M564" s="20"/>
      <c r="S564" s="3"/>
      <c r="T564" s="3"/>
      <c r="U564" s="3"/>
    </row>
    <row r="565" spans="1:21" x14ac:dyDescent="0.25">
      <c r="A565" s="1116"/>
      <c r="B565" s="1741"/>
      <c r="C565" s="1742"/>
      <c r="D565" s="1743" cm="1">
        <f t="array" ref="D565">IFERROR(INDEX(tbl_rapptot,MATCH(1,(tbl_rappstat=$A565)*(tbl_rappart=$B565),0),3),"FEIL")</f>
        <v>0</v>
      </c>
      <c r="E565" s="1063">
        <f t="shared" si="16"/>
        <v>0</v>
      </c>
      <c r="F565" s="1748"/>
      <c r="G565" s="1741"/>
      <c r="H565" s="1742"/>
      <c r="I565" s="1747" cm="1">
        <f t="array" ref="I565">IFERROR(INDEX(tbl_total,MATCH(1,(tbl_stats=$F565)*(tbl_arts=$G565),0),3),"FEIL")</f>
        <v>0</v>
      </c>
      <c r="J565" s="1066">
        <f t="shared" si="17"/>
        <v>0</v>
      </c>
      <c r="K565"/>
      <c r="L565" s="20"/>
      <c r="M565" s="20"/>
      <c r="S565" s="3"/>
      <c r="T565" s="3"/>
      <c r="U565" s="3"/>
    </row>
    <row r="566" spans="1:21" x14ac:dyDescent="0.25">
      <c r="A566" s="1116"/>
      <c r="B566" s="1741"/>
      <c r="C566" s="1742"/>
      <c r="D566" s="1743" cm="1">
        <f t="array" ref="D566">IFERROR(INDEX(tbl_rapptot,MATCH(1,(tbl_rappstat=$A566)*(tbl_rappart=$B566),0),3),"FEIL")</f>
        <v>0</v>
      </c>
      <c r="E566" s="1063">
        <f t="shared" si="16"/>
        <v>0</v>
      </c>
      <c r="F566" s="1748"/>
      <c r="G566" s="1741"/>
      <c r="H566" s="1742"/>
      <c r="I566" s="1747" cm="1">
        <f t="array" ref="I566">IFERROR(INDEX(tbl_total,MATCH(1,(tbl_stats=$F566)*(tbl_arts=$G566),0),3),"FEIL")</f>
        <v>0</v>
      </c>
      <c r="J566" s="1066">
        <f t="shared" si="17"/>
        <v>0</v>
      </c>
      <c r="K566"/>
      <c r="L566" s="20"/>
      <c r="M566" s="20"/>
      <c r="S566" s="3"/>
      <c r="T566" s="3"/>
      <c r="U566" s="3"/>
    </row>
    <row r="567" spans="1:21" x14ac:dyDescent="0.25">
      <c r="A567" s="1116"/>
      <c r="B567" s="1741"/>
      <c r="C567" s="1742"/>
      <c r="D567" s="1743" cm="1">
        <f t="array" ref="D567">IFERROR(INDEX(tbl_rapptot,MATCH(1,(tbl_rappstat=$A567)*(tbl_rappart=$B567),0),3),"FEIL")</f>
        <v>0</v>
      </c>
      <c r="E567" s="1063">
        <f t="shared" si="16"/>
        <v>0</v>
      </c>
      <c r="F567" s="1748"/>
      <c r="G567" s="1741"/>
      <c r="H567" s="1742"/>
      <c r="I567" s="1747" cm="1">
        <f t="array" ref="I567">IFERROR(INDEX(tbl_total,MATCH(1,(tbl_stats=$F567)*(tbl_arts=$G567),0),3),"FEIL")</f>
        <v>0</v>
      </c>
      <c r="J567" s="1066">
        <f t="shared" si="17"/>
        <v>0</v>
      </c>
      <c r="K567"/>
      <c r="L567" s="20"/>
      <c r="M567" s="20"/>
      <c r="S567" s="3"/>
      <c r="T567" s="3"/>
      <c r="U567" s="3"/>
    </row>
    <row r="568" spans="1:21" x14ac:dyDescent="0.25">
      <c r="A568" s="1116"/>
      <c r="B568" s="1741"/>
      <c r="C568" s="1742"/>
      <c r="D568" s="1743" cm="1">
        <f t="array" ref="D568">IFERROR(INDEX(tbl_rapptot,MATCH(1,(tbl_rappstat=$A568)*(tbl_rappart=$B568),0),3),"FEIL")</f>
        <v>0</v>
      </c>
      <c r="E568" s="1063">
        <f t="shared" si="16"/>
        <v>0</v>
      </c>
      <c r="F568" s="1748"/>
      <c r="G568" s="1741"/>
      <c r="H568" s="1742"/>
      <c r="I568" s="1747" cm="1">
        <f t="array" ref="I568">IFERROR(INDEX(tbl_total,MATCH(1,(tbl_stats=$F568)*(tbl_arts=$G568),0),3),"FEIL")</f>
        <v>0</v>
      </c>
      <c r="J568" s="1066">
        <f t="shared" si="17"/>
        <v>0</v>
      </c>
      <c r="K568"/>
      <c r="L568" s="20"/>
      <c r="M568" s="20"/>
      <c r="S568" s="3"/>
      <c r="T568" s="3"/>
      <c r="U568" s="3"/>
    </row>
    <row r="569" spans="1:21" x14ac:dyDescent="0.25">
      <c r="A569" s="1116"/>
      <c r="B569" s="1741"/>
      <c r="C569" s="1742"/>
      <c r="D569" s="1743" cm="1">
        <f t="array" ref="D569">IFERROR(INDEX(tbl_rapptot,MATCH(1,(tbl_rappstat=$A569)*(tbl_rappart=$B569),0),3),"FEIL")</f>
        <v>0</v>
      </c>
      <c r="E569" s="1063">
        <f t="shared" si="16"/>
        <v>0</v>
      </c>
      <c r="F569" s="1748"/>
      <c r="G569" s="1741"/>
      <c r="H569" s="1742"/>
      <c r="I569" s="1747" cm="1">
        <f t="array" ref="I569">IFERROR(INDEX(tbl_total,MATCH(1,(tbl_stats=$F569)*(tbl_arts=$G569),0),3),"FEIL")</f>
        <v>0</v>
      </c>
      <c r="J569" s="1066">
        <f t="shared" si="17"/>
        <v>0</v>
      </c>
      <c r="K569"/>
      <c r="L569" s="20"/>
      <c r="M569" s="20"/>
      <c r="S569" s="3"/>
      <c r="T569" s="3"/>
      <c r="U569" s="3"/>
    </row>
    <row r="570" spans="1:21" x14ac:dyDescent="0.25">
      <c r="A570" s="1116"/>
      <c r="B570" s="1741"/>
      <c r="C570" s="1742"/>
      <c r="D570" s="1743" cm="1">
        <f t="array" ref="D570">IFERROR(INDEX(tbl_rapptot,MATCH(1,(tbl_rappstat=$A570)*(tbl_rappart=$B570),0),3),"FEIL")</f>
        <v>0</v>
      </c>
      <c r="E570" s="1063">
        <f t="shared" si="16"/>
        <v>0</v>
      </c>
      <c r="F570" s="1748"/>
      <c r="G570" s="1741"/>
      <c r="H570" s="1742"/>
      <c r="I570" s="1747" cm="1">
        <f t="array" ref="I570">IFERROR(INDEX(tbl_total,MATCH(1,(tbl_stats=$F570)*(tbl_arts=$G570),0),3),"FEIL")</f>
        <v>0</v>
      </c>
      <c r="J570" s="1066">
        <f t="shared" si="17"/>
        <v>0</v>
      </c>
      <c r="K570"/>
      <c r="L570" s="20"/>
      <c r="M570" s="20"/>
      <c r="S570" s="3"/>
      <c r="T570" s="3"/>
      <c r="U570" s="3"/>
    </row>
    <row r="571" spans="1:21" x14ac:dyDescent="0.25">
      <c r="A571" s="1116"/>
      <c r="B571" s="1741"/>
      <c r="C571" s="1742"/>
      <c r="D571" s="1743" cm="1">
        <f t="array" ref="D571">IFERROR(INDEX(tbl_rapptot,MATCH(1,(tbl_rappstat=$A571)*(tbl_rappart=$B571),0),3),"FEIL")</f>
        <v>0</v>
      </c>
      <c r="E571" s="1063">
        <f t="shared" si="16"/>
        <v>0</v>
      </c>
      <c r="F571" s="1748"/>
      <c r="G571" s="1741"/>
      <c r="H571" s="1742"/>
      <c r="I571" s="1747" cm="1">
        <f t="array" ref="I571">IFERROR(INDEX(tbl_total,MATCH(1,(tbl_stats=$F571)*(tbl_arts=$G571),0),3),"FEIL")</f>
        <v>0</v>
      </c>
      <c r="J571" s="1066">
        <f t="shared" si="17"/>
        <v>0</v>
      </c>
      <c r="K571"/>
      <c r="L571" s="20"/>
      <c r="M571" s="20"/>
      <c r="S571" s="3"/>
      <c r="T571" s="3"/>
      <c r="U571" s="3"/>
    </row>
    <row r="572" spans="1:21" x14ac:dyDescent="0.25">
      <c r="A572" s="1116"/>
      <c r="B572" s="1741"/>
      <c r="C572" s="1742"/>
      <c r="D572" s="1743" cm="1">
        <f t="array" ref="D572">IFERROR(INDEX(tbl_rapptot,MATCH(1,(tbl_rappstat=$A572)*(tbl_rappart=$B572),0),3),"FEIL")</f>
        <v>0</v>
      </c>
      <c r="E572" s="1063">
        <f t="shared" si="16"/>
        <v>0</v>
      </c>
      <c r="F572" s="1748"/>
      <c r="G572" s="1741"/>
      <c r="H572" s="1742"/>
      <c r="I572" s="1747" cm="1">
        <f t="array" ref="I572">IFERROR(INDEX(tbl_total,MATCH(1,(tbl_stats=$F572)*(tbl_arts=$G572),0),3),"FEIL")</f>
        <v>0</v>
      </c>
      <c r="J572" s="1066">
        <f t="shared" si="17"/>
        <v>0</v>
      </c>
      <c r="K572"/>
      <c r="L572" s="20"/>
      <c r="M572" s="20"/>
      <c r="S572" s="3"/>
      <c r="T572" s="3"/>
      <c r="U572" s="3"/>
    </row>
    <row r="573" spans="1:21" x14ac:dyDescent="0.25">
      <c r="A573" s="1116"/>
      <c r="B573" s="1741"/>
      <c r="C573" s="1742"/>
      <c r="D573" s="1743" cm="1">
        <f t="array" ref="D573">IFERROR(INDEX(tbl_rapptot,MATCH(1,(tbl_rappstat=$A573)*(tbl_rappart=$B573),0),3),"FEIL")</f>
        <v>0</v>
      </c>
      <c r="E573" s="1063">
        <f t="shared" si="16"/>
        <v>0</v>
      </c>
      <c r="F573" s="1748"/>
      <c r="G573" s="1741"/>
      <c r="H573" s="1742"/>
      <c r="I573" s="1747" cm="1">
        <f t="array" ref="I573">IFERROR(INDEX(tbl_total,MATCH(1,(tbl_stats=$F573)*(tbl_arts=$G573),0),3),"FEIL")</f>
        <v>0</v>
      </c>
      <c r="J573" s="1066">
        <f t="shared" si="17"/>
        <v>0</v>
      </c>
      <c r="K573"/>
      <c r="L573" s="20"/>
      <c r="M573" s="20"/>
      <c r="S573" s="3"/>
      <c r="T573" s="3"/>
      <c r="U573" s="3"/>
    </row>
    <row r="574" spans="1:21" x14ac:dyDescent="0.25">
      <c r="A574" s="1116"/>
      <c r="B574" s="1741"/>
      <c r="C574" s="1742"/>
      <c r="D574" s="1743" cm="1">
        <f t="array" ref="D574">IFERROR(INDEX(tbl_rapptot,MATCH(1,(tbl_rappstat=$A574)*(tbl_rappart=$B574),0),3),"FEIL")</f>
        <v>0</v>
      </c>
      <c r="E574" s="1063">
        <f t="shared" si="16"/>
        <v>0</v>
      </c>
      <c r="F574" s="1748"/>
      <c r="G574" s="1741"/>
      <c r="H574" s="1742"/>
      <c r="I574" s="1747" cm="1">
        <f t="array" ref="I574">IFERROR(INDEX(tbl_total,MATCH(1,(tbl_stats=$F574)*(tbl_arts=$G574),0),3),"FEIL")</f>
        <v>0</v>
      </c>
      <c r="J574" s="1066">
        <f t="shared" si="17"/>
        <v>0</v>
      </c>
      <c r="K574"/>
      <c r="L574" s="20"/>
      <c r="M574" s="20"/>
      <c r="S574" s="3"/>
      <c r="T574" s="3"/>
      <c r="U574" s="3"/>
    </row>
    <row r="575" spans="1:21" x14ac:dyDescent="0.25">
      <c r="A575" s="1116"/>
      <c r="B575" s="1741"/>
      <c r="C575" s="1742"/>
      <c r="D575" s="1743" cm="1">
        <f t="array" ref="D575">IFERROR(INDEX(tbl_rapptot,MATCH(1,(tbl_rappstat=$A575)*(tbl_rappart=$B575),0),3),"FEIL")</f>
        <v>0</v>
      </c>
      <c r="E575" s="1063">
        <f t="shared" si="16"/>
        <v>0</v>
      </c>
      <c r="F575" s="1748"/>
      <c r="G575" s="1741"/>
      <c r="H575" s="1742"/>
      <c r="I575" s="1747" cm="1">
        <f t="array" ref="I575">IFERROR(INDEX(tbl_total,MATCH(1,(tbl_stats=$F575)*(tbl_arts=$G575),0),3),"FEIL")</f>
        <v>0</v>
      </c>
      <c r="J575" s="1066">
        <f t="shared" si="17"/>
        <v>0</v>
      </c>
      <c r="K575"/>
      <c r="L575" s="20"/>
      <c r="M575" s="20"/>
      <c r="S575" s="3"/>
      <c r="T575" s="3"/>
      <c r="U575" s="3"/>
    </row>
    <row r="576" spans="1:21" x14ac:dyDescent="0.25">
      <c r="A576" s="1116"/>
      <c r="B576" s="1741"/>
      <c r="C576" s="1742"/>
      <c r="D576" s="1743" cm="1">
        <f t="array" ref="D576">IFERROR(INDEX(tbl_rapptot,MATCH(1,(tbl_rappstat=$A576)*(tbl_rappart=$B576),0),3),"FEIL")</f>
        <v>0</v>
      </c>
      <c r="E576" s="1063">
        <f t="shared" si="16"/>
        <v>0</v>
      </c>
      <c r="F576" s="1748"/>
      <c r="G576" s="1741"/>
      <c r="H576" s="1742"/>
      <c r="I576" s="1747" cm="1">
        <f t="array" ref="I576">IFERROR(INDEX(tbl_total,MATCH(1,(tbl_stats=$F576)*(tbl_arts=$G576),0),3),"FEIL")</f>
        <v>0</v>
      </c>
      <c r="J576" s="1066">
        <f t="shared" si="17"/>
        <v>0</v>
      </c>
      <c r="K576"/>
      <c r="L576" s="20"/>
      <c r="M576" s="20"/>
      <c r="S576" s="3"/>
      <c r="T576" s="3"/>
      <c r="U576" s="3"/>
    </row>
    <row r="577" spans="1:21" x14ac:dyDescent="0.25">
      <c r="A577" s="1116"/>
      <c r="B577" s="1741"/>
      <c r="C577" s="1742"/>
      <c r="D577" s="1743" cm="1">
        <f t="array" ref="D577">IFERROR(INDEX(tbl_rapptot,MATCH(1,(tbl_rappstat=$A577)*(tbl_rappart=$B577),0),3),"FEIL")</f>
        <v>0</v>
      </c>
      <c r="E577" s="1063">
        <f t="shared" si="16"/>
        <v>0</v>
      </c>
      <c r="F577" s="1748"/>
      <c r="G577" s="1741"/>
      <c r="H577" s="1742"/>
      <c r="I577" s="1747" cm="1">
        <f t="array" ref="I577">IFERROR(INDEX(tbl_total,MATCH(1,(tbl_stats=$F577)*(tbl_arts=$G577),0),3),"FEIL")</f>
        <v>0</v>
      </c>
      <c r="J577" s="1066">
        <f t="shared" si="17"/>
        <v>0</v>
      </c>
      <c r="K577"/>
      <c r="L577" s="20"/>
      <c r="M577" s="20"/>
      <c r="S577" s="3"/>
      <c r="T577" s="3"/>
      <c r="U577" s="3"/>
    </row>
    <row r="578" spans="1:21" x14ac:dyDescent="0.25">
      <c r="A578" s="1116"/>
      <c r="B578" s="1741"/>
      <c r="C578" s="1742"/>
      <c r="D578" s="1743" cm="1">
        <f t="array" ref="D578">IFERROR(INDEX(tbl_rapptot,MATCH(1,(tbl_rappstat=$A578)*(tbl_rappart=$B578),0),3),"FEIL")</f>
        <v>0</v>
      </c>
      <c r="E578" s="1063">
        <f t="shared" si="16"/>
        <v>0</v>
      </c>
      <c r="F578" s="1748"/>
      <c r="G578" s="1741"/>
      <c r="H578" s="1742"/>
      <c r="I578" s="1747" cm="1">
        <f t="array" ref="I578">IFERROR(INDEX(tbl_total,MATCH(1,(tbl_stats=$F578)*(tbl_arts=$G578),0),3),"FEIL")</f>
        <v>0</v>
      </c>
      <c r="J578" s="1066">
        <f t="shared" si="17"/>
        <v>0</v>
      </c>
      <c r="K578"/>
      <c r="L578" s="20"/>
      <c r="M578" s="20"/>
      <c r="S578" s="3"/>
      <c r="T578" s="3"/>
      <c r="U578" s="3"/>
    </row>
    <row r="579" spans="1:21" x14ac:dyDescent="0.25">
      <c r="A579" s="1116"/>
      <c r="B579" s="1741"/>
      <c r="C579" s="1742"/>
      <c r="D579" s="1743" cm="1">
        <f t="array" ref="D579">IFERROR(INDEX(tbl_rapptot,MATCH(1,(tbl_rappstat=$A579)*(tbl_rappart=$B579),0),3),"FEIL")</f>
        <v>0</v>
      </c>
      <c r="E579" s="1063">
        <f t="shared" si="16"/>
        <v>0</v>
      </c>
      <c r="F579" s="1748"/>
      <c r="G579" s="1741"/>
      <c r="H579" s="1742"/>
      <c r="I579" s="1747" cm="1">
        <f t="array" ref="I579">IFERROR(INDEX(tbl_total,MATCH(1,(tbl_stats=$F579)*(tbl_arts=$G579),0),3),"FEIL")</f>
        <v>0</v>
      </c>
      <c r="J579" s="1066">
        <f t="shared" si="17"/>
        <v>0</v>
      </c>
      <c r="K579"/>
      <c r="L579" s="20"/>
      <c r="M579" s="20"/>
      <c r="S579" s="3"/>
      <c r="T579" s="3"/>
      <c r="U579" s="3"/>
    </row>
    <row r="580" spans="1:21" x14ac:dyDescent="0.25">
      <c r="A580" s="1116"/>
      <c r="B580" s="1741"/>
      <c r="C580" s="1742"/>
      <c r="D580" s="1743" cm="1">
        <f t="array" ref="D580">IFERROR(INDEX(tbl_rapptot,MATCH(1,(tbl_rappstat=$A580)*(tbl_rappart=$B580),0),3),"FEIL")</f>
        <v>0</v>
      </c>
      <c r="E580" s="1063">
        <f t="shared" si="16"/>
        <v>0</v>
      </c>
      <c r="F580" s="1748"/>
      <c r="G580" s="1741"/>
      <c r="H580" s="1742"/>
      <c r="I580" s="1747" cm="1">
        <f t="array" ref="I580">IFERROR(INDEX(tbl_total,MATCH(1,(tbl_stats=$F580)*(tbl_arts=$G580),0),3),"FEIL")</f>
        <v>0</v>
      </c>
      <c r="J580" s="1066">
        <f t="shared" si="17"/>
        <v>0</v>
      </c>
      <c r="K580"/>
      <c r="L580" s="20"/>
      <c r="M580" s="20"/>
      <c r="S580" s="3"/>
      <c r="T580" s="3"/>
      <c r="U580" s="3"/>
    </row>
    <row r="581" spans="1:21" x14ac:dyDescent="0.25">
      <c r="A581" s="1116"/>
      <c r="B581" s="1741"/>
      <c r="C581" s="1742"/>
      <c r="D581" s="1743" cm="1">
        <f t="array" ref="D581">IFERROR(INDEX(tbl_rapptot,MATCH(1,(tbl_rappstat=$A581)*(tbl_rappart=$B581),0),3),"FEIL")</f>
        <v>0</v>
      </c>
      <c r="E581" s="1063">
        <f t="shared" si="16"/>
        <v>0</v>
      </c>
      <c r="F581" s="1748"/>
      <c r="G581" s="1741"/>
      <c r="H581" s="1742"/>
      <c r="I581" s="1747" cm="1">
        <f t="array" ref="I581">IFERROR(INDEX(tbl_total,MATCH(1,(tbl_stats=$F581)*(tbl_arts=$G581),0),3),"FEIL")</f>
        <v>0</v>
      </c>
      <c r="J581" s="1066">
        <f t="shared" si="17"/>
        <v>0</v>
      </c>
      <c r="K581"/>
      <c r="L581" s="20"/>
      <c r="M581" s="20"/>
      <c r="S581" s="3"/>
      <c r="T581" s="3"/>
      <c r="U581" s="3"/>
    </row>
    <row r="582" spans="1:21" x14ac:dyDescent="0.25">
      <c r="A582" s="1116"/>
      <c r="B582" s="1741"/>
      <c r="C582" s="1742"/>
      <c r="D582" s="1743" cm="1">
        <f t="array" ref="D582">IFERROR(INDEX(tbl_rapptot,MATCH(1,(tbl_rappstat=$A582)*(tbl_rappart=$B582),0),3),"FEIL")</f>
        <v>0</v>
      </c>
      <c r="E582" s="1063">
        <f t="shared" si="16"/>
        <v>0</v>
      </c>
      <c r="F582" s="1748"/>
      <c r="G582" s="1741"/>
      <c r="H582" s="1742"/>
      <c r="I582" s="1747" cm="1">
        <f t="array" ref="I582">IFERROR(INDEX(tbl_total,MATCH(1,(tbl_stats=$F582)*(tbl_arts=$G582),0),3),"FEIL")</f>
        <v>0</v>
      </c>
      <c r="J582" s="1066">
        <f t="shared" si="17"/>
        <v>0</v>
      </c>
      <c r="K582"/>
      <c r="L582" s="20"/>
      <c r="M582" s="20"/>
      <c r="S582" s="3"/>
      <c r="T582" s="3"/>
      <c r="U582" s="3"/>
    </row>
    <row r="583" spans="1:21" x14ac:dyDescent="0.25">
      <c r="A583" s="1116"/>
      <c r="B583" s="1741"/>
      <c r="C583" s="1742"/>
      <c r="D583" s="1743" cm="1">
        <f t="array" ref="D583">IFERROR(INDEX(tbl_rapptot,MATCH(1,(tbl_rappstat=$A583)*(tbl_rappart=$B583),0),3),"FEIL")</f>
        <v>0</v>
      </c>
      <c r="E583" s="1063">
        <f t="shared" si="16"/>
        <v>0</v>
      </c>
      <c r="F583" s="1748"/>
      <c r="G583" s="1741"/>
      <c r="H583" s="1742"/>
      <c r="I583" s="1747" cm="1">
        <f t="array" ref="I583">IFERROR(INDEX(tbl_total,MATCH(1,(tbl_stats=$F583)*(tbl_arts=$G583),0),3),"FEIL")</f>
        <v>0</v>
      </c>
      <c r="J583" s="1066">
        <f t="shared" si="17"/>
        <v>0</v>
      </c>
      <c r="K583"/>
      <c r="L583" s="20"/>
      <c r="M583" s="20"/>
      <c r="S583" s="3"/>
      <c r="T583" s="3"/>
      <c r="U583" s="3"/>
    </row>
    <row r="584" spans="1:21" x14ac:dyDescent="0.25">
      <c r="A584" s="1116"/>
      <c r="B584" s="1741"/>
      <c r="C584" s="1742"/>
      <c r="D584" s="1743" cm="1">
        <f t="array" ref="D584">IFERROR(INDEX(tbl_rapptot,MATCH(1,(tbl_rappstat=$A584)*(tbl_rappart=$B584),0),3),"FEIL")</f>
        <v>0</v>
      </c>
      <c r="E584" s="1063">
        <f t="shared" si="16"/>
        <v>0</v>
      </c>
      <c r="F584" s="1748"/>
      <c r="G584" s="1741"/>
      <c r="H584" s="1742"/>
      <c r="I584" s="1747" cm="1">
        <f t="array" ref="I584">IFERROR(INDEX(tbl_total,MATCH(1,(tbl_stats=$F584)*(tbl_arts=$G584),0),3),"FEIL")</f>
        <v>0</v>
      </c>
      <c r="J584" s="1066">
        <f t="shared" si="17"/>
        <v>0</v>
      </c>
      <c r="K584"/>
      <c r="L584" s="20"/>
      <c r="M584" s="20"/>
      <c r="S584" s="3"/>
      <c r="T584" s="3"/>
      <c r="U584" s="3"/>
    </row>
    <row r="585" spans="1:21" x14ac:dyDescent="0.25">
      <c r="A585" s="1116"/>
      <c r="B585" s="1741"/>
      <c r="C585" s="1742"/>
      <c r="D585" s="1743" cm="1">
        <f t="array" ref="D585">IFERROR(INDEX(tbl_rapptot,MATCH(1,(tbl_rappstat=$A585)*(tbl_rappart=$B585),0),3),"FEIL")</f>
        <v>0</v>
      </c>
      <c r="E585" s="1063">
        <f t="shared" si="16"/>
        <v>0</v>
      </c>
      <c r="F585" s="1748"/>
      <c r="G585" s="1741"/>
      <c r="H585" s="1742"/>
      <c r="I585" s="1747" cm="1">
        <f t="array" ref="I585">IFERROR(INDEX(tbl_total,MATCH(1,(tbl_stats=$F585)*(tbl_arts=$G585),0),3),"FEIL")</f>
        <v>0</v>
      </c>
      <c r="J585" s="1066">
        <f t="shared" si="17"/>
        <v>0</v>
      </c>
      <c r="K585"/>
      <c r="L585" s="20"/>
      <c r="M585" s="20"/>
      <c r="S585" s="3"/>
      <c r="T585" s="3"/>
      <c r="U585" s="3"/>
    </row>
    <row r="586" spans="1:21" x14ac:dyDescent="0.25">
      <c r="A586" s="1116"/>
      <c r="B586" s="1741"/>
      <c r="C586" s="1742"/>
      <c r="D586" s="1743" cm="1">
        <f t="array" ref="D586">IFERROR(INDEX(tbl_rapptot,MATCH(1,(tbl_rappstat=$A586)*(tbl_rappart=$B586),0),3),"FEIL")</f>
        <v>0</v>
      </c>
      <c r="E586" s="1063">
        <f t="shared" si="16"/>
        <v>0</v>
      </c>
      <c r="F586" s="1748"/>
      <c r="G586" s="1741"/>
      <c r="H586" s="1742"/>
      <c r="I586" s="1747" cm="1">
        <f t="array" ref="I586">IFERROR(INDEX(tbl_total,MATCH(1,(tbl_stats=$F586)*(tbl_arts=$G586),0),3),"FEIL")</f>
        <v>0</v>
      </c>
      <c r="J586" s="1066">
        <f t="shared" si="17"/>
        <v>0</v>
      </c>
      <c r="K586"/>
      <c r="L586" s="20"/>
      <c r="M586" s="20"/>
      <c r="S586" s="3"/>
      <c r="T586" s="3"/>
      <c r="U586" s="3"/>
    </row>
    <row r="587" spans="1:21" x14ac:dyDescent="0.25">
      <c r="A587" s="1116"/>
      <c r="B587" s="1741"/>
      <c r="C587" s="1742"/>
      <c r="D587" s="1743" cm="1">
        <f t="array" ref="D587">IFERROR(INDEX(tbl_rapptot,MATCH(1,(tbl_rappstat=$A587)*(tbl_rappart=$B587),0),3),"FEIL")</f>
        <v>0</v>
      </c>
      <c r="E587" s="1063">
        <f t="shared" si="16"/>
        <v>0</v>
      </c>
      <c r="F587" s="1748"/>
      <c r="G587" s="1741"/>
      <c r="H587" s="1742"/>
      <c r="I587" s="1747" cm="1">
        <f t="array" ref="I587">IFERROR(INDEX(tbl_total,MATCH(1,(tbl_stats=$F587)*(tbl_arts=$G587),0),3),"FEIL")</f>
        <v>0</v>
      </c>
      <c r="J587" s="1066">
        <f t="shared" si="17"/>
        <v>0</v>
      </c>
      <c r="K587"/>
      <c r="L587" s="20"/>
      <c r="M587" s="20"/>
      <c r="S587" s="3"/>
      <c r="T587" s="3"/>
      <c r="U587" s="3"/>
    </row>
    <row r="588" spans="1:21" x14ac:dyDescent="0.25">
      <c r="A588" s="1116"/>
      <c r="B588" s="1741"/>
      <c r="C588" s="1742"/>
      <c r="D588" s="1743" cm="1">
        <f t="array" ref="D588">IFERROR(INDEX(tbl_rapptot,MATCH(1,(tbl_rappstat=$A588)*(tbl_rappart=$B588),0),3),"FEIL")</f>
        <v>0</v>
      </c>
      <c r="E588" s="1063">
        <f t="shared" si="16"/>
        <v>0</v>
      </c>
      <c r="F588" s="1748"/>
      <c r="G588" s="1741"/>
      <c r="H588" s="1742"/>
      <c r="I588" s="1747" cm="1">
        <f t="array" ref="I588">IFERROR(INDEX(tbl_total,MATCH(1,(tbl_stats=$F588)*(tbl_arts=$G588),0),3),"FEIL")</f>
        <v>0</v>
      </c>
      <c r="J588" s="1066">
        <f t="shared" si="17"/>
        <v>0</v>
      </c>
      <c r="K588"/>
      <c r="L588" s="20"/>
      <c r="M588" s="20"/>
      <c r="S588" s="3"/>
      <c r="T588" s="3"/>
      <c r="U588" s="3"/>
    </row>
    <row r="589" spans="1:21" x14ac:dyDescent="0.25">
      <c r="A589" s="1116"/>
      <c r="B589" s="1741"/>
      <c r="C589" s="1742"/>
      <c r="D589" s="1743" cm="1">
        <f t="array" ref="D589">IFERROR(INDEX(tbl_rapptot,MATCH(1,(tbl_rappstat=$A589)*(tbl_rappart=$B589),0),3),"FEIL")</f>
        <v>0</v>
      </c>
      <c r="E589" s="1063">
        <f t="shared" si="16"/>
        <v>0</v>
      </c>
      <c r="F589" s="1748"/>
      <c r="G589" s="1741"/>
      <c r="H589" s="1742"/>
      <c r="I589" s="1747" cm="1">
        <f t="array" ref="I589">IFERROR(INDEX(tbl_total,MATCH(1,(tbl_stats=$F589)*(tbl_arts=$G589),0),3),"FEIL")</f>
        <v>0</v>
      </c>
      <c r="J589" s="1066">
        <f t="shared" si="17"/>
        <v>0</v>
      </c>
      <c r="K589"/>
      <c r="L589" s="20"/>
      <c r="M589" s="20"/>
      <c r="S589" s="3"/>
      <c r="T589" s="3"/>
      <c r="U589" s="3"/>
    </row>
    <row r="590" spans="1:21" x14ac:dyDescent="0.25">
      <c r="A590" s="1116"/>
      <c r="B590" s="1741"/>
      <c r="C590" s="1742"/>
      <c r="D590" s="1743" cm="1">
        <f t="array" ref="D590">IFERROR(INDEX(tbl_rapptot,MATCH(1,(tbl_rappstat=$A590)*(tbl_rappart=$B590),0),3),"FEIL")</f>
        <v>0</v>
      </c>
      <c r="E590" s="1063">
        <f t="shared" si="16"/>
        <v>0</v>
      </c>
      <c r="F590" s="1748"/>
      <c r="G590" s="1741"/>
      <c r="H590" s="1742"/>
      <c r="I590" s="1747" cm="1">
        <f t="array" ref="I590">IFERROR(INDEX(tbl_total,MATCH(1,(tbl_stats=$F590)*(tbl_arts=$G590),0),3),"FEIL")</f>
        <v>0</v>
      </c>
      <c r="J590" s="1066">
        <f t="shared" si="17"/>
        <v>0</v>
      </c>
      <c r="K590"/>
      <c r="L590" s="20"/>
      <c r="M590" s="20"/>
      <c r="S590" s="3"/>
      <c r="T590" s="3"/>
      <c r="U590" s="3"/>
    </row>
    <row r="591" spans="1:21" x14ac:dyDescent="0.25">
      <c r="A591" s="1116"/>
      <c r="B591" s="1741"/>
      <c r="C591" s="1742"/>
      <c r="D591" s="1743" cm="1">
        <f t="array" ref="D591">IFERROR(INDEX(tbl_rapptot,MATCH(1,(tbl_rappstat=$A591)*(tbl_rappart=$B591),0),3),"FEIL")</f>
        <v>0</v>
      </c>
      <c r="E591" s="1063">
        <f t="shared" si="16"/>
        <v>0</v>
      </c>
      <c r="F591" s="1748"/>
      <c r="G591" s="1741"/>
      <c r="H591" s="1742"/>
      <c r="I591" s="1747" cm="1">
        <f t="array" ref="I591">IFERROR(INDEX(tbl_total,MATCH(1,(tbl_stats=$F591)*(tbl_arts=$G591),0),3),"FEIL")</f>
        <v>0</v>
      </c>
      <c r="J591" s="1066">
        <f t="shared" si="17"/>
        <v>0</v>
      </c>
      <c r="K591"/>
      <c r="L591" s="20"/>
      <c r="M591" s="20"/>
      <c r="S591" s="3"/>
      <c r="T591" s="3"/>
      <c r="U591" s="3"/>
    </row>
    <row r="592" spans="1:21" x14ac:dyDescent="0.25">
      <c r="A592" s="1116"/>
      <c r="B592" s="1741"/>
      <c r="C592" s="1742"/>
      <c r="D592" s="1743" cm="1">
        <f t="array" ref="D592">IFERROR(INDEX(tbl_rapptot,MATCH(1,(tbl_rappstat=$A592)*(tbl_rappart=$B592),0),3),"FEIL")</f>
        <v>0</v>
      </c>
      <c r="E592" s="1063">
        <f t="shared" si="16"/>
        <v>0</v>
      </c>
      <c r="F592" s="1748"/>
      <c r="G592" s="1741"/>
      <c r="H592" s="1742"/>
      <c r="I592" s="1747" cm="1">
        <f t="array" ref="I592">IFERROR(INDEX(tbl_total,MATCH(1,(tbl_stats=$F592)*(tbl_arts=$G592),0),3),"FEIL")</f>
        <v>0</v>
      </c>
      <c r="J592" s="1066">
        <f t="shared" si="17"/>
        <v>0</v>
      </c>
      <c r="K592"/>
      <c r="L592" s="20"/>
      <c r="M592" s="20"/>
      <c r="S592" s="3"/>
      <c r="T592" s="3"/>
      <c r="U592" s="3"/>
    </row>
    <row r="593" spans="1:21" x14ac:dyDescent="0.25">
      <c r="A593" s="1116"/>
      <c r="B593" s="1741"/>
      <c r="C593" s="1742"/>
      <c r="D593" s="1743" cm="1">
        <f t="array" ref="D593">IFERROR(INDEX(tbl_rapptot,MATCH(1,(tbl_rappstat=$A593)*(tbl_rappart=$B593),0),3),"FEIL")</f>
        <v>0</v>
      </c>
      <c r="E593" s="1063">
        <f t="shared" si="16"/>
        <v>0</v>
      </c>
      <c r="F593" s="1748"/>
      <c r="G593" s="1741"/>
      <c r="H593" s="1742"/>
      <c r="I593" s="1747" cm="1">
        <f t="array" ref="I593">IFERROR(INDEX(tbl_total,MATCH(1,(tbl_stats=$F593)*(tbl_arts=$G593),0),3),"FEIL")</f>
        <v>0</v>
      </c>
      <c r="J593" s="1066">
        <f t="shared" si="17"/>
        <v>0</v>
      </c>
      <c r="K593"/>
      <c r="L593" s="20"/>
      <c r="M593" s="20"/>
      <c r="S593" s="3"/>
      <c r="T593" s="3"/>
      <c r="U593" s="3"/>
    </row>
    <row r="594" spans="1:21" x14ac:dyDescent="0.25">
      <c r="A594" s="1116"/>
      <c r="B594" s="1741"/>
      <c r="C594" s="1742"/>
      <c r="D594" s="1743" cm="1">
        <f t="array" ref="D594">IFERROR(INDEX(tbl_rapptot,MATCH(1,(tbl_rappstat=$A594)*(tbl_rappart=$B594),0),3),"FEIL")</f>
        <v>0</v>
      </c>
      <c r="E594" s="1063">
        <f t="shared" si="16"/>
        <v>0</v>
      </c>
      <c r="F594" s="1748"/>
      <c r="G594" s="1741"/>
      <c r="H594" s="1742"/>
      <c r="I594" s="1747" cm="1">
        <f t="array" ref="I594">IFERROR(INDEX(tbl_total,MATCH(1,(tbl_stats=$F594)*(tbl_arts=$G594),0),3),"FEIL")</f>
        <v>0</v>
      </c>
      <c r="J594" s="1066">
        <f t="shared" si="17"/>
        <v>0</v>
      </c>
      <c r="K594"/>
      <c r="L594" s="20"/>
      <c r="M594" s="20"/>
      <c r="S594" s="3"/>
      <c r="T594" s="3"/>
      <c r="U594" s="3"/>
    </row>
    <row r="595" spans="1:21" x14ac:dyDescent="0.25">
      <c r="A595" s="1116"/>
      <c r="B595" s="1741"/>
      <c r="C595" s="1742"/>
      <c r="D595" s="1743" cm="1">
        <f t="array" ref="D595">IFERROR(INDEX(tbl_rapptot,MATCH(1,(tbl_rappstat=$A595)*(tbl_rappart=$B595),0),3),"FEIL")</f>
        <v>0</v>
      </c>
      <c r="E595" s="1063">
        <f t="shared" si="16"/>
        <v>0</v>
      </c>
      <c r="F595" s="1748"/>
      <c r="G595" s="1741"/>
      <c r="H595" s="1742"/>
      <c r="I595" s="1747" cm="1">
        <f t="array" ref="I595">IFERROR(INDEX(tbl_total,MATCH(1,(tbl_stats=$F595)*(tbl_arts=$G595),0),3),"FEIL")</f>
        <v>0</v>
      </c>
      <c r="J595" s="1066">
        <f t="shared" si="17"/>
        <v>0</v>
      </c>
      <c r="K595"/>
      <c r="L595" s="20"/>
      <c r="M595" s="20"/>
      <c r="S595" s="3"/>
      <c r="T595" s="3"/>
      <c r="U595" s="3"/>
    </row>
    <row r="596" spans="1:21" x14ac:dyDescent="0.25">
      <c r="A596" s="1116"/>
      <c r="B596" s="1741"/>
      <c r="C596" s="1742"/>
      <c r="D596" s="1743" cm="1">
        <f t="array" ref="D596">IFERROR(INDEX(tbl_rapptot,MATCH(1,(tbl_rappstat=$A596)*(tbl_rappart=$B596),0),3),"FEIL")</f>
        <v>0</v>
      </c>
      <c r="E596" s="1063">
        <f t="shared" si="16"/>
        <v>0</v>
      </c>
      <c r="F596" s="1748"/>
      <c r="G596" s="1741"/>
      <c r="H596" s="1742"/>
      <c r="I596" s="1747" cm="1">
        <f t="array" ref="I596">IFERROR(INDEX(tbl_total,MATCH(1,(tbl_stats=$F596)*(tbl_arts=$G596),0),3),"FEIL")</f>
        <v>0</v>
      </c>
      <c r="J596" s="1066">
        <f t="shared" si="17"/>
        <v>0</v>
      </c>
      <c r="K596"/>
      <c r="L596" s="20"/>
      <c r="M596" s="20"/>
      <c r="S596" s="3"/>
      <c r="T596" s="3"/>
      <c r="U596" s="3"/>
    </row>
    <row r="597" spans="1:21" x14ac:dyDescent="0.25">
      <c r="A597" s="1116"/>
      <c r="B597" s="1741"/>
      <c r="C597" s="1742"/>
      <c r="D597" s="1743" cm="1">
        <f t="array" ref="D597">IFERROR(INDEX(tbl_rapptot,MATCH(1,(tbl_rappstat=$A597)*(tbl_rappart=$B597),0),3),"FEIL")</f>
        <v>0</v>
      </c>
      <c r="E597" s="1063">
        <f t="shared" si="16"/>
        <v>0</v>
      </c>
      <c r="F597" s="1748"/>
      <c r="G597" s="1741"/>
      <c r="H597" s="1742"/>
      <c r="I597" s="1747" cm="1">
        <f t="array" ref="I597">IFERROR(INDEX(tbl_total,MATCH(1,(tbl_stats=$F597)*(tbl_arts=$G597),0),3),"FEIL")</f>
        <v>0</v>
      </c>
      <c r="J597" s="1066">
        <f t="shared" si="17"/>
        <v>0</v>
      </c>
      <c r="K597"/>
      <c r="L597" s="20"/>
      <c r="M597" s="20"/>
      <c r="S597" s="3"/>
      <c r="T597" s="3"/>
      <c r="U597" s="3"/>
    </row>
    <row r="598" spans="1:21" x14ac:dyDescent="0.25">
      <c r="A598" s="1116"/>
      <c r="B598" s="1741"/>
      <c r="C598" s="1742"/>
      <c r="D598" s="1743" cm="1">
        <f t="array" ref="D598">IFERROR(INDEX(tbl_rapptot,MATCH(1,(tbl_rappstat=$A598)*(tbl_rappart=$B598),0),3),"FEIL")</f>
        <v>0</v>
      </c>
      <c r="E598" s="1063">
        <f t="shared" si="16"/>
        <v>0</v>
      </c>
      <c r="F598" s="1748"/>
      <c r="G598" s="1741"/>
      <c r="H598" s="1742"/>
      <c r="I598" s="1747" cm="1">
        <f t="array" ref="I598">IFERROR(INDEX(tbl_total,MATCH(1,(tbl_stats=$F598)*(tbl_arts=$G598),0),3),"FEIL")</f>
        <v>0</v>
      </c>
      <c r="J598" s="1066">
        <f t="shared" si="17"/>
        <v>0</v>
      </c>
      <c r="K598"/>
      <c r="L598" s="20"/>
      <c r="M598" s="20"/>
      <c r="S598" s="3"/>
      <c r="T598" s="3"/>
      <c r="U598" s="3"/>
    </row>
    <row r="599" spans="1:21" x14ac:dyDescent="0.25">
      <c r="A599" s="1116"/>
      <c r="B599" s="1741"/>
      <c r="C599" s="1742"/>
      <c r="D599" s="1743" cm="1">
        <f t="array" ref="D599">IFERROR(INDEX(tbl_rapptot,MATCH(1,(tbl_rappstat=$A599)*(tbl_rappart=$B599),0),3),"FEIL")</f>
        <v>0</v>
      </c>
      <c r="E599" s="1063">
        <f t="shared" si="16"/>
        <v>0</v>
      </c>
      <c r="F599" s="1748"/>
      <c r="G599" s="1741"/>
      <c r="H599" s="1742"/>
      <c r="I599" s="1747" cm="1">
        <f t="array" ref="I599">IFERROR(INDEX(tbl_total,MATCH(1,(tbl_stats=$F599)*(tbl_arts=$G599),0),3),"FEIL")</f>
        <v>0</v>
      </c>
      <c r="J599" s="1066">
        <f t="shared" si="17"/>
        <v>0</v>
      </c>
      <c r="K599"/>
      <c r="L599" s="20"/>
      <c r="M599" s="20"/>
      <c r="S599" s="3"/>
      <c r="T599" s="3"/>
      <c r="U599" s="3"/>
    </row>
    <row r="600" spans="1:21" ht="15.75" thickBot="1" x14ac:dyDescent="0.3">
      <c r="A600" s="438"/>
      <c r="B600" s="439"/>
      <c r="C600" s="440"/>
      <c r="D600" s="1064" cm="1">
        <f t="array" ref="D600">IFERROR(INDEX(tbl_rapptot,MATCH(1,(tbl_rappstat=$A600)*(tbl_rappart=$B600),0),3),"FEIL")</f>
        <v>0</v>
      </c>
      <c r="E600" s="1065">
        <f t="shared" si="16"/>
        <v>0</v>
      </c>
      <c r="F600" s="441"/>
      <c r="G600" s="439"/>
      <c r="H600" s="440"/>
      <c r="I600" s="1067" cm="1">
        <f t="array" ref="I600">IFERROR(INDEX(tbl_total,MATCH(1,(tbl_stats=$F600)*(tbl_arts=$G600),0),3),"FEIL")</f>
        <v>0</v>
      </c>
      <c r="J600" s="1068">
        <f t="shared" si="17"/>
        <v>0</v>
      </c>
      <c r="K600"/>
      <c r="L600" s="20"/>
      <c r="M600" s="20"/>
      <c r="S600" s="3"/>
      <c r="T600" s="3"/>
      <c r="U600" s="3"/>
    </row>
    <row r="601" spans="1:21" x14ac:dyDescent="0.25">
      <c r="K601"/>
      <c r="L601" s="20"/>
      <c r="M601" s="20"/>
      <c r="S601" s="3"/>
      <c r="T601" s="3"/>
      <c r="U601" s="3"/>
    </row>
    <row r="602" spans="1:21" x14ac:dyDescent="0.25">
      <c r="K602"/>
      <c r="L602" s="20"/>
      <c r="M602" s="20"/>
      <c r="S602" s="3"/>
      <c r="T602" s="3"/>
      <c r="U602" s="3"/>
    </row>
    <row r="603" spans="1:21" x14ac:dyDescent="0.25">
      <c r="K603"/>
      <c r="L603" s="20"/>
      <c r="M603" s="20"/>
      <c r="S603" s="3"/>
      <c r="T603" s="3"/>
      <c r="U603" s="3"/>
    </row>
    <row r="604" spans="1:21" x14ac:dyDescent="0.25">
      <c r="K604"/>
      <c r="L604" s="20"/>
      <c r="M604" s="20"/>
      <c r="S604" s="3"/>
      <c r="T604" s="3"/>
      <c r="U604" s="3"/>
    </row>
    <row r="605" spans="1:21" x14ac:dyDescent="0.25">
      <c r="K605"/>
      <c r="L605" s="20"/>
      <c r="M605" s="20"/>
      <c r="S605" s="3"/>
      <c r="T605" s="3"/>
      <c r="U605" s="3"/>
    </row>
    <row r="606" spans="1:21" x14ac:dyDescent="0.25">
      <c r="K606"/>
      <c r="L606" s="20"/>
      <c r="M606" s="20"/>
      <c r="S606" s="3"/>
      <c r="T606" s="3"/>
      <c r="U606" s="3"/>
    </row>
    <row r="607" spans="1:21" x14ac:dyDescent="0.25">
      <c r="K607"/>
      <c r="L607" s="20"/>
      <c r="M607" s="20"/>
      <c r="S607" s="3"/>
      <c r="T607" s="3"/>
      <c r="U607" s="3"/>
    </row>
    <row r="608" spans="1:21" x14ac:dyDescent="0.25">
      <c r="K608"/>
      <c r="L608" s="20"/>
      <c r="M608" s="20"/>
      <c r="S608" s="3"/>
      <c r="T608" s="3"/>
      <c r="U608" s="3"/>
    </row>
    <row r="609" spans="11:21" x14ac:dyDescent="0.25">
      <c r="K609"/>
      <c r="L609" s="20"/>
      <c r="M609" s="20"/>
      <c r="S609" s="3"/>
      <c r="T609" s="3"/>
      <c r="U609" s="3"/>
    </row>
    <row r="610" spans="11:21" x14ac:dyDescent="0.25">
      <c r="K610"/>
      <c r="L610" s="20"/>
      <c r="M610" s="20"/>
      <c r="S610" s="3"/>
      <c r="T610" s="3"/>
      <c r="U610" s="3"/>
    </row>
    <row r="611" spans="11:21" x14ac:dyDescent="0.25">
      <c r="K611"/>
      <c r="L611" s="20"/>
      <c r="M611" s="20"/>
      <c r="S611" s="3"/>
      <c r="T611" s="3"/>
      <c r="U611" s="3"/>
    </row>
    <row r="612" spans="11:21" x14ac:dyDescent="0.25">
      <c r="K612"/>
      <c r="L612" s="20"/>
      <c r="M612" s="20"/>
      <c r="S612" s="3"/>
      <c r="T612" s="3"/>
      <c r="U612" s="3"/>
    </row>
    <row r="613" spans="11:21" x14ac:dyDescent="0.25">
      <c r="K613"/>
      <c r="L613" s="20"/>
      <c r="M613" s="20"/>
      <c r="S613" s="3"/>
      <c r="T613" s="3"/>
      <c r="U613" s="3"/>
    </row>
    <row r="614" spans="11:21" x14ac:dyDescent="0.25">
      <c r="K614"/>
      <c r="L614" s="20"/>
      <c r="M614" s="20"/>
      <c r="S614" s="3"/>
      <c r="T614" s="3"/>
      <c r="U614" s="3"/>
    </row>
    <row r="615" spans="11:21" x14ac:dyDescent="0.25">
      <c r="K615"/>
      <c r="L615" s="20"/>
      <c r="M615" s="20"/>
      <c r="S615" s="3"/>
      <c r="T615" s="3"/>
      <c r="U615" s="3"/>
    </row>
    <row r="616" spans="11:21" x14ac:dyDescent="0.25">
      <c r="K616"/>
      <c r="L616" s="20"/>
      <c r="M616" s="20"/>
      <c r="S616" s="3"/>
      <c r="T616" s="3"/>
      <c r="U616" s="3"/>
    </row>
    <row r="617" spans="11:21" x14ac:dyDescent="0.25">
      <c r="K617"/>
      <c r="L617" s="20"/>
      <c r="M617" s="20"/>
      <c r="S617" s="3"/>
      <c r="T617" s="3"/>
      <c r="U617" s="3"/>
    </row>
    <row r="618" spans="11:21" x14ac:dyDescent="0.25">
      <c r="K618"/>
      <c r="L618" s="20"/>
      <c r="M618" s="20"/>
      <c r="S618" s="3"/>
      <c r="T618" s="3"/>
      <c r="U618" s="3"/>
    </row>
    <row r="619" spans="11:21" x14ac:dyDescent="0.25">
      <c r="K619"/>
      <c r="L619" s="20"/>
      <c r="M619" s="20"/>
      <c r="S619" s="3"/>
      <c r="T619" s="3"/>
      <c r="U619" s="3"/>
    </row>
    <row r="620" spans="11:21" x14ac:dyDescent="0.25">
      <c r="K620"/>
      <c r="L620" s="20"/>
      <c r="M620" s="20"/>
      <c r="S620" s="3"/>
      <c r="T620" s="3"/>
      <c r="U620" s="3"/>
    </row>
    <row r="621" spans="11:21" x14ac:dyDescent="0.25">
      <c r="K621"/>
      <c r="L621" s="20"/>
      <c r="M621" s="20"/>
      <c r="S621" s="3"/>
      <c r="T621" s="3"/>
      <c r="U621" s="3"/>
    </row>
    <row r="622" spans="11:21" x14ac:dyDescent="0.25">
      <c r="K622"/>
      <c r="L622" s="20"/>
      <c r="M622" s="20"/>
      <c r="S622" s="3"/>
      <c r="T622" s="3"/>
      <c r="U622" s="3"/>
    </row>
    <row r="623" spans="11:21" x14ac:dyDescent="0.25">
      <c r="K623"/>
      <c r="L623" s="20"/>
      <c r="M623" s="20"/>
      <c r="S623" s="3"/>
      <c r="T623" s="3"/>
      <c r="U623" s="3"/>
    </row>
    <row r="624" spans="11:21" x14ac:dyDescent="0.25">
      <c r="K624"/>
      <c r="L624" s="20"/>
      <c r="M624" s="20"/>
      <c r="S624" s="3"/>
      <c r="T624" s="3"/>
      <c r="U624" s="3"/>
    </row>
    <row r="625" spans="11:21" x14ac:dyDescent="0.25">
      <c r="K625"/>
      <c r="L625" s="20"/>
      <c r="M625" s="20"/>
      <c r="S625" s="3"/>
      <c r="T625" s="3"/>
      <c r="U625" s="3"/>
    </row>
    <row r="626" spans="11:21" x14ac:dyDescent="0.25">
      <c r="K626"/>
      <c r="L626" s="20"/>
      <c r="M626" s="20"/>
      <c r="S626" s="3"/>
      <c r="T626" s="3"/>
      <c r="U626" s="3"/>
    </row>
    <row r="627" spans="11:21" x14ac:dyDescent="0.25">
      <c r="K627"/>
      <c r="L627" s="20"/>
      <c r="M627" s="20"/>
      <c r="S627" s="3"/>
      <c r="T627" s="3"/>
      <c r="U627" s="3"/>
    </row>
    <row r="628" spans="11:21" x14ac:dyDescent="0.25">
      <c r="K628"/>
      <c r="L628" s="20"/>
      <c r="M628" s="20"/>
      <c r="S628" s="3"/>
      <c r="T628" s="3"/>
      <c r="U628" s="3"/>
    </row>
    <row r="629" spans="11:21" x14ac:dyDescent="0.25">
      <c r="K629"/>
      <c r="L629" s="20"/>
      <c r="M629" s="20"/>
      <c r="S629" s="3"/>
      <c r="T629" s="3"/>
      <c r="U629" s="3"/>
    </row>
    <row r="630" spans="11:21" x14ac:dyDescent="0.25">
      <c r="K630"/>
      <c r="L630" s="20"/>
      <c r="M630" s="20"/>
      <c r="S630" s="3"/>
      <c r="T630" s="3"/>
      <c r="U630" s="3"/>
    </row>
    <row r="631" spans="11:21" x14ac:dyDescent="0.25">
      <c r="K631"/>
      <c r="L631" s="20"/>
      <c r="M631" s="20"/>
      <c r="S631" s="3"/>
      <c r="T631" s="3"/>
      <c r="U631" s="3"/>
    </row>
    <row r="632" spans="11:21" x14ac:dyDescent="0.25">
      <c r="K632"/>
      <c r="L632" s="20"/>
      <c r="M632" s="20"/>
      <c r="S632" s="3"/>
      <c r="T632" s="3"/>
      <c r="U632" s="3"/>
    </row>
    <row r="633" spans="11:21" x14ac:dyDescent="0.25">
      <c r="K633"/>
      <c r="L633" s="20"/>
      <c r="M633" s="20"/>
      <c r="S633" s="3"/>
      <c r="T633" s="3"/>
      <c r="U633" s="3"/>
    </row>
    <row r="634" spans="11:21" x14ac:dyDescent="0.25">
      <c r="K634"/>
      <c r="L634" s="20"/>
      <c r="M634" s="20"/>
      <c r="S634" s="3"/>
      <c r="T634" s="3"/>
      <c r="U634" s="3"/>
    </row>
    <row r="635" spans="11:21" x14ac:dyDescent="0.25">
      <c r="K635"/>
      <c r="L635" s="20"/>
      <c r="M635" s="20"/>
      <c r="S635" s="3"/>
      <c r="T635" s="3"/>
      <c r="U635" s="3"/>
    </row>
    <row r="636" spans="11:21" x14ac:dyDescent="0.25">
      <c r="K636"/>
      <c r="L636" s="20"/>
      <c r="M636" s="20"/>
      <c r="S636" s="3"/>
      <c r="T636" s="3"/>
      <c r="U636" s="3"/>
    </row>
    <row r="637" spans="11:21" x14ac:dyDescent="0.25">
      <c r="K637"/>
      <c r="L637" s="20"/>
      <c r="M637" s="20"/>
      <c r="S637" s="3"/>
      <c r="T637" s="3"/>
      <c r="U637" s="3"/>
    </row>
    <row r="638" spans="11:21" x14ac:dyDescent="0.25">
      <c r="K638"/>
      <c r="L638" s="20"/>
      <c r="M638" s="20"/>
      <c r="S638" s="3"/>
      <c r="T638" s="3"/>
      <c r="U638" s="3"/>
    </row>
    <row r="639" spans="11:21" x14ac:dyDescent="0.25">
      <c r="K639"/>
      <c r="L639" s="20"/>
      <c r="M639" s="20"/>
      <c r="S639" s="3"/>
      <c r="T639" s="3"/>
      <c r="U639" s="3"/>
    </row>
    <row r="640" spans="11:21" x14ac:dyDescent="0.25">
      <c r="K640"/>
      <c r="L640" s="20"/>
      <c r="M640" s="20"/>
      <c r="S640" s="3"/>
      <c r="T640" s="3"/>
      <c r="U640" s="3"/>
    </row>
    <row r="641" spans="11:21" x14ac:dyDescent="0.25">
      <c r="K641"/>
      <c r="L641" s="20"/>
      <c r="M641" s="20"/>
      <c r="S641" s="3"/>
      <c r="T641" s="3"/>
      <c r="U641" s="3"/>
    </row>
    <row r="642" spans="11:21" x14ac:dyDescent="0.25">
      <c r="K642"/>
      <c r="L642" s="20"/>
      <c r="M642" s="20"/>
      <c r="S642" s="3"/>
      <c r="T642" s="3"/>
      <c r="U642" s="3"/>
    </row>
    <row r="643" spans="11:21" x14ac:dyDescent="0.25">
      <c r="K643"/>
      <c r="L643" s="20"/>
      <c r="M643" s="20"/>
      <c r="S643" s="3"/>
      <c r="T643" s="3"/>
      <c r="U643" s="3"/>
    </row>
    <row r="644" spans="11:21" x14ac:dyDescent="0.25">
      <c r="K644"/>
      <c r="L644" s="20"/>
      <c r="M644" s="20"/>
      <c r="S644" s="3"/>
      <c r="T644" s="3"/>
      <c r="U644" s="3"/>
    </row>
    <row r="645" spans="11:21" x14ac:dyDescent="0.25">
      <c r="K645"/>
      <c r="L645" s="20"/>
      <c r="M645" s="20"/>
      <c r="S645" s="3"/>
      <c r="T645" s="3"/>
      <c r="U645" s="3"/>
    </row>
    <row r="646" spans="11:21" x14ac:dyDescent="0.25">
      <c r="K646"/>
      <c r="L646" s="20"/>
      <c r="M646" s="20"/>
      <c r="S646" s="3"/>
      <c r="T646" s="3"/>
      <c r="U646" s="3"/>
    </row>
    <row r="647" spans="11:21" x14ac:dyDescent="0.25">
      <c r="K647"/>
      <c r="L647" s="20"/>
      <c r="M647" s="20"/>
      <c r="S647" s="3"/>
      <c r="T647" s="3"/>
      <c r="U647" s="3"/>
    </row>
    <row r="648" spans="11:21" x14ac:dyDescent="0.25">
      <c r="K648"/>
      <c r="L648" s="20"/>
      <c r="M648" s="20"/>
      <c r="S648" s="3"/>
      <c r="T648" s="3"/>
      <c r="U648" s="3"/>
    </row>
    <row r="649" spans="11:21" x14ac:dyDescent="0.25">
      <c r="K649"/>
      <c r="L649" s="20"/>
      <c r="M649" s="20"/>
      <c r="S649" s="3"/>
      <c r="T649" s="3"/>
      <c r="U649" s="3"/>
    </row>
    <row r="650" spans="11:21" x14ac:dyDescent="0.25">
      <c r="K650"/>
      <c r="L650" s="20"/>
      <c r="M650" s="20"/>
      <c r="S650" s="3"/>
      <c r="T650" s="3"/>
      <c r="U650" s="3"/>
    </row>
    <row r="651" spans="11:21" x14ac:dyDescent="0.25">
      <c r="K651"/>
      <c r="L651" s="20"/>
      <c r="M651" s="20"/>
      <c r="S651" s="3"/>
      <c r="T651" s="3"/>
      <c r="U651" s="3"/>
    </row>
    <row r="652" spans="11:21" x14ac:dyDescent="0.25">
      <c r="K652"/>
      <c r="L652" s="20"/>
      <c r="M652" s="20"/>
      <c r="S652" s="3"/>
      <c r="T652" s="3"/>
      <c r="U652" s="3"/>
    </row>
    <row r="653" spans="11:21" x14ac:dyDescent="0.25">
      <c r="K653"/>
      <c r="L653" s="20"/>
      <c r="M653" s="20"/>
      <c r="S653" s="3"/>
      <c r="T653" s="3"/>
      <c r="U653" s="3"/>
    </row>
    <row r="654" spans="11:21" x14ac:dyDescent="0.25">
      <c r="K654"/>
      <c r="L654" s="20"/>
      <c r="M654" s="20"/>
      <c r="S654" s="3"/>
      <c r="T654" s="3"/>
      <c r="U654" s="3"/>
    </row>
    <row r="655" spans="11:21" x14ac:dyDescent="0.25">
      <c r="K655"/>
      <c r="L655" s="20"/>
      <c r="M655" s="20"/>
      <c r="S655" s="3"/>
      <c r="T655" s="3"/>
      <c r="U655" s="3"/>
    </row>
    <row r="656" spans="11:21" x14ac:dyDescent="0.25">
      <c r="K656"/>
      <c r="L656" s="20"/>
      <c r="M656" s="20"/>
      <c r="S656" s="3"/>
      <c r="T656" s="3"/>
      <c r="U656" s="3"/>
    </row>
    <row r="657" spans="11:21" x14ac:dyDescent="0.25">
      <c r="K657"/>
      <c r="L657" s="20"/>
      <c r="M657" s="20"/>
      <c r="S657" s="3"/>
      <c r="T657" s="3"/>
      <c r="U657" s="3"/>
    </row>
    <row r="658" spans="11:21" x14ac:dyDescent="0.25">
      <c r="K658"/>
      <c r="L658" s="20"/>
      <c r="M658" s="20"/>
      <c r="S658" s="3"/>
      <c r="T658" s="3"/>
      <c r="U658" s="3"/>
    </row>
    <row r="659" spans="11:21" x14ac:dyDescent="0.25">
      <c r="K659"/>
      <c r="L659" s="20"/>
      <c r="M659" s="20"/>
      <c r="S659" s="3"/>
      <c r="T659" s="3"/>
      <c r="U659" s="3"/>
    </row>
    <row r="660" spans="11:21" x14ac:dyDescent="0.25">
      <c r="K660"/>
      <c r="L660" s="20"/>
      <c r="M660" s="20"/>
      <c r="S660" s="3"/>
      <c r="T660" s="3"/>
      <c r="U660" s="3"/>
    </row>
    <row r="661" spans="11:21" x14ac:dyDescent="0.25">
      <c r="K661"/>
      <c r="L661" s="20"/>
      <c r="M661" s="20"/>
      <c r="S661" s="3"/>
      <c r="T661" s="3"/>
      <c r="U661" s="3"/>
    </row>
    <row r="662" spans="11:21" x14ac:dyDescent="0.25">
      <c r="K662"/>
      <c r="L662" s="20"/>
      <c r="M662" s="20"/>
      <c r="S662" s="3"/>
      <c r="T662" s="3"/>
      <c r="U662" s="3"/>
    </row>
    <row r="663" spans="11:21" x14ac:dyDescent="0.25">
      <c r="K663"/>
      <c r="L663" s="20"/>
      <c r="M663" s="20"/>
      <c r="S663" s="3"/>
      <c r="T663" s="3"/>
      <c r="U663" s="3"/>
    </row>
    <row r="664" spans="11:21" x14ac:dyDescent="0.25">
      <c r="K664"/>
      <c r="L664" s="20"/>
      <c r="M664" s="20"/>
      <c r="S664" s="3"/>
      <c r="T664" s="3"/>
      <c r="U664" s="3"/>
    </row>
    <row r="665" spans="11:21" x14ac:dyDescent="0.25">
      <c r="K665"/>
      <c r="L665" s="20"/>
      <c r="M665" s="20"/>
      <c r="S665" s="3"/>
      <c r="T665" s="3"/>
      <c r="U665" s="3"/>
    </row>
    <row r="666" spans="11:21" x14ac:dyDescent="0.25">
      <c r="K666"/>
      <c r="L666" s="20"/>
      <c r="M666" s="20"/>
      <c r="S666" s="3"/>
      <c r="T666" s="3"/>
      <c r="U666" s="3"/>
    </row>
    <row r="667" spans="11:21" x14ac:dyDescent="0.25">
      <c r="K667"/>
      <c r="L667" s="20"/>
      <c r="M667" s="20"/>
      <c r="S667" s="3"/>
      <c r="T667" s="3"/>
      <c r="U667" s="3"/>
    </row>
    <row r="668" spans="11:21" x14ac:dyDescent="0.25">
      <c r="K668"/>
      <c r="L668" s="20"/>
      <c r="M668" s="20"/>
      <c r="S668" s="3"/>
      <c r="T668" s="3"/>
      <c r="U668" s="3"/>
    </row>
    <row r="669" spans="11:21" x14ac:dyDescent="0.25">
      <c r="K669"/>
      <c r="L669" s="20"/>
      <c r="M669" s="20"/>
      <c r="S669" s="3"/>
      <c r="T669" s="3"/>
      <c r="U669" s="3"/>
    </row>
    <row r="670" spans="11:21" x14ac:dyDescent="0.25">
      <c r="K670"/>
      <c r="L670" s="20"/>
      <c r="M670" s="20"/>
      <c r="S670" s="3"/>
      <c r="T670" s="3"/>
      <c r="U670" s="3"/>
    </row>
    <row r="671" spans="11:21" x14ac:dyDescent="0.25">
      <c r="K671"/>
      <c r="L671" s="20"/>
      <c r="M671" s="20"/>
      <c r="S671" s="3"/>
      <c r="T671" s="3"/>
      <c r="U671" s="3"/>
    </row>
    <row r="672" spans="11:21" x14ac:dyDescent="0.25">
      <c r="K672"/>
      <c r="L672" s="20"/>
      <c r="M672" s="20"/>
      <c r="S672" s="3"/>
      <c r="T672" s="3"/>
      <c r="U672" s="3"/>
    </row>
    <row r="673" spans="11:21" x14ac:dyDescent="0.25">
      <c r="K673"/>
      <c r="L673" s="20"/>
      <c r="M673" s="20"/>
      <c r="S673" s="3"/>
      <c r="T673" s="3"/>
      <c r="U673" s="3"/>
    </row>
    <row r="674" spans="11:21" x14ac:dyDescent="0.25">
      <c r="K674"/>
      <c r="L674" s="20"/>
      <c r="M674" s="20"/>
      <c r="S674" s="3"/>
      <c r="T674" s="3"/>
      <c r="U674" s="3"/>
    </row>
    <row r="675" spans="11:21" x14ac:dyDescent="0.25">
      <c r="K675"/>
      <c r="L675" s="20"/>
      <c r="M675" s="20"/>
      <c r="S675" s="3"/>
      <c r="T675" s="3"/>
      <c r="U675" s="3"/>
    </row>
    <row r="676" spans="11:21" x14ac:dyDescent="0.25">
      <c r="K676"/>
      <c r="L676" s="20"/>
      <c r="M676" s="20"/>
      <c r="S676" s="3"/>
      <c r="T676" s="3"/>
      <c r="U676" s="3"/>
    </row>
    <row r="677" spans="11:21" x14ac:dyDescent="0.25">
      <c r="K677"/>
      <c r="L677" s="20"/>
      <c r="M677" s="20"/>
      <c r="S677" s="3"/>
      <c r="T677" s="3"/>
      <c r="U677" s="3"/>
    </row>
    <row r="678" spans="11:21" x14ac:dyDescent="0.25">
      <c r="K678"/>
      <c r="L678" s="20"/>
      <c r="M678" s="20"/>
      <c r="S678" s="3"/>
      <c r="T678" s="3"/>
      <c r="U678" s="3"/>
    </row>
    <row r="679" spans="11:21" x14ac:dyDescent="0.25">
      <c r="K679"/>
      <c r="L679" s="20"/>
      <c r="M679" s="20"/>
      <c r="S679" s="3"/>
      <c r="T679" s="3"/>
      <c r="U679" s="3"/>
    </row>
    <row r="680" spans="11:21" x14ac:dyDescent="0.25">
      <c r="K680"/>
      <c r="L680" s="20"/>
      <c r="M680" s="20"/>
      <c r="S680" s="3"/>
      <c r="T680" s="3"/>
      <c r="U680" s="3"/>
    </row>
    <row r="681" spans="11:21" x14ac:dyDescent="0.25">
      <c r="K681"/>
      <c r="L681" s="20"/>
      <c r="M681" s="20"/>
      <c r="S681" s="3"/>
      <c r="T681" s="3"/>
      <c r="U681" s="3"/>
    </row>
    <row r="682" spans="11:21" x14ac:dyDescent="0.25">
      <c r="K682"/>
      <c r="L682" s="20"/>
      <c r="M682" s="20"/>
      <c r="S682" s="3"/>
      <c r="T682" s="3"/>
      <c r="U682" s="3"/>
    </row>
    <row r="683" spans="11:21" x14ac:dyDescent="0.25">
      <c r="K683"/>
      <c r="L683" s="20"/>
      <c r="M683" s="20"/>
      <c r="S683" s="3"/>
      <c r="T683" s="3"/>
      <c r="U683" s="3"/>
    </row>
    <row r="684" spans="11:21" x14ac:dyDescent="0.25">
      <c r="K684"/>
      <c r="L684" s="20"/>
      <c r="M684" s="20"/>
      <c r="S684" s="3"/>
      <c r="T684" s="3"/>
      <c r="U684" s="3"/>
    </row>
    <row r="685" spans="11:21" x14ac:dyDescent="0.25">
      <c r="K685"/>
      <c r="L685" s="20"/>
      <c r="M685" s="20"/>
      <c r="S685" s="3"/>
      <c r="T685" s="3"/>
      <c r="U685" s="3"/>
    </row>
    <row r="686" spans="11:21" x14ac:dyDescent="0.25">
      <c r="K686"/>
      <c r="L686" s="20"/>
      <c r="M686" s="20"/>
      <c r="S686" s="3"/>
      <c r="T686" s="3"/>
      <c r="U686" s="3"/>
    </row>
    <row r="687" spans="11:21" x14ac:dyDescent="0.25">
      <c r="K687"/>
      <c r="L687" s="20"/>
      <c r="M687" s="20"/>
      <c r="S687" s="3"/>
      <c r="T687" s="3"/>
      <c r="U687" s="3"/>
    </row>
    <row r="688" spans="11:21" x14ac:dyDescent="0.25">
      <c r="K688"/>
      <c r="L688" s="20"/>
      <c r="M688" s="20"/>
      <c r="S688" s="3"/>
      <c r="T688" s="3"/>
      <c r="U688" s="3"/>
    </row>
    <row r="689" spans="11:21" x14ac:dyDescent="0.25">
      <c r="K689"/>
      <c r="L689" s="20"/>
      <c r="M689" s="20"/>
      <c r="S689" s="3"/>
      <c r="T689" s="3"/>
      <c r="U689" s="3"/>
    </row>
    <row r="690" spans="11:21" x14ac:dyDescent="0.25">
      <c r="K690"/>
      <c r="L690" s="20"/>
      <c r="M690" s="20"/>
      <c r="S690" s="3"/>
      <c r="T690" s="3"/>
      <c r="U690" s="3"/>
    </row>
    <row r="691" spans="11:21" x14ac:dyDescent="0.25">
      <c r="K691"/>
      <c r="L691" s="20"/>
      <c r="M691" s="20"/>
      <c r="S691" s="3"/>
      <c r="T691" s="3"/>
      <c r="U691" s="3"/>
    </row>
    <row r="692" spans="11:21" x14ac:dyDescent="0.25">
      <c r="K692"/>
      <c r="L692" s="20"/>
      <c r="M692" s="20"/>
      <c r="S692" s="3"/>
      <c r="T692" s="3"/>
      <c r="U692" s="3"/>
    </row>
    <row r="693" spans="11:21" x14ac:dyDescent="0.25">
      <c r="K693"/>
      <c r="L693" s="20"/>
      <c r="M693" s="20"/>
      <c r="S693" s="3"/>
      <c r="T693" s="3"/>
      <c r="U693" s="3"/>
    </row>
    <row r="694" spans="11:21" x14ac:dyDescent="0.25">
      <c r="K694"/>
      <c r="L694" s="20"/>
      <c r="M694" s="20"/>
      <c r="S694" s="3"/>
      <c r="T694" s="3"/>
      <c r="U694" s="3"/>
    </row>
    <row r="695" spans="11:21" x14ac:dyDescent="0.25">
      <c r="K695"/>
      <c r="L695" s="20"/>
      <c r="M695" s="20"/>
      <c r="S695" s="3"/>
      <c r="T695" s="3"/>
      <c r="U695" s="3"/>
    </row>
    <row r="696" spans="11:21" x14ac:dyDescent="0.25">
      <c r="K696"/>
      <c r="L696" s="20"/>
      <c r="M696" s="20"/>
      <c r="S696" s="3"/>
      <c r="T696" s="3"/>
      <c r="U696" s="3"/>
    </row>
    <row r="697" spans="11:21" x14ac:dyDescent="0.25">
      <c r="K697"/>
      <c r="L697" s="20"/>
      <c r="M697" s="20"/>
      <c r="S697" s="3"/>
      <c r="T697" s="3"/>
      <c r="U697" s="3"/>
    </row>
    <row r="698" spans="11:21" x14ac:dyDescent="0.25">
      <c r="K698"/>
      <c r="L698" s="20"/>
      <c r="M698" s="20"/>
      <c r="S698" s="3"/>
      <c r="T698" s="3"/>
      <c r="U698" s="3"/>
    </row>
    <row r="699" spans="11:21" x14ac:dyDescent="0.25">
      <c r="K699"/>
      <c r="L699" s="20"/>
      <c r="M699" s="20"/>
      <c r="S699" s="3"/>
      <c r="T699" s="3"/>
      <c r="U699" s="3"/>
    </row>
    <row r="700" spans="11:21" x14ac:dyDescent="0.25">
      <c r="K700"/>
      <c r="L700" s="20"/>
      <c r="M700" s="20"/>
      <c r="S700" s="3"/>
      <c r="T700" s="3"/>
      <c r="U700" s="3"/>
    </row>
    <row r="701" spans="11:21" x14ac:dyDescent="0.25">
      <c r="K701"/>
      <c r="L701" s="20"/>
      <c r="M701" s="20"/>
      <c r="S701" s="3"/>
      <c r="T701" s="3"/>
      <c r="U701" s="3"/>
    </row>
    <row r="702" spans="11:21" x14ac:dyDescent="0.25">
      <c r="K702"/>
      <c r="L702" s="20"/>
      <c r="M702" s="20"/>
      <c r="S702" s="3"/>
      <c r="T702" s="3"/>
      <c r="U702" s="3"/>
    </row>
    <row r="703" spans="11:21" x14ac:dyDescent="0.25">
      <c r="K703"/>
      <c r="L703" s="20"/>
      <c r="M703" s="20"/>
      <c r="S703" s="3"/>
      <c r="T703" s="3"/>
      <c r="U703" s="3"/>
    </row>
    <row r="704" spans="11:21" x14ac:dyDescent="0.25">
      <c r="K704"/>
      <c r="L704" s="20"/>
      <c r="M704" s="20"/>
      <c r="S704" s="3"/>
      <c r="T704" s="3"/>
      <c r="U704" s="3"/>
    </row>
    <row r="705" spans="11:21" x14ac:dyDescent="0.25">
      <c r="K705"/>
      <c r="L705" s="20"/>
      <c r="M705" s="20"/>
      <c r="S705" s="3"/>
      <c r="T705" s="3"/>
      <c r="U705" s="3"/>
    </row>
    <row r="706" spans="11:21" x14ac:dyDescent="0.25">
      <c r="K706"/>
      <c r="L706" s="20"/>
      <c r="M706" s="20"/>
      <c r="S706" s="3"/>
      <c r="T706" s="3"/>
      <c r="U706" s="3"/>
    </row>
    <row r="707" spans="11:21" x14ac:dyDescent="0.25">
      <c r="K707"/>
      <c r="L707" s="20"/>
      <c r="M707" s="20"/>
      <c r="S707" s="3"/>
      <c r="T707" s="3"/>
      <c r="U707" s="3"/>
    </row>
    <row r="708" spans="11:21" x14ac:dyDescent="0.25">
      <c r="K708"/>
      <c r="L708" s="20"/>
      <c r="M708" s="20"/>
      <c r="S708" s="3"/>
      <c r="T708" s="3"/>
      <c r="U708" s="3"/>
    </row>
    <row r="709" spans="11:21" x14ac:dyDescent="0.25">
      <c r="K709"/>
      <c r="L709" s="20"/>
      <c r="M709" s="20"/>
      <c r="S709" s="3"/>
      <c r="T709" s="3"/>
      <c r="U709" s="3"/>
    </row>
    <row r="710" spans="11:21" x14ac:dyDescent="0.25">
      <c r="K710"/>
      <c r="L710" s="20"/>
      <c r="M710" s="20"/>
      <c r="S710" s="3"/>
      <c r="T710" s="3"/>
      <c r="U710" s="3"/>
    </row>
    <row r="711" spans="11:21" x14ac:dyDescent="0.25">
      <c r="K711"/>
      <c r="L711" s="20"/>
      <c r="M711" s="20"/>
      <c r="S711" s="3"/>
      <c r="T711" s="3"/>
      <c r="U711" s="3"/>
    </row>
    <row r="712" spans="11:21" x14ac:dyDescent="0.25">
      <c r="K712"/>
      <c r="L712" s="20"/>
      <c r="M712" s="20"/>
      <c r="S712" s="3"/>
      <c r="T712" s="3"/>
      <c r="U712" s="3"/>
    </row>
    <row r="713" spans="11:21" x14ac:dyDescent="0.25">
      <c r="K713"/>
      <c r="L713" s="20"/>
      <c r="M713" s="20"/>
      <c r="S713" s="3"/>
      <c r="T713" s="3"/>
      <c r="U713" s="3"/>
    </row>
    <row r="714" spans="11:21" x14ac:dyDescent="0.25">
      <c r="K714"/>
      <c r="L714" s="20"/>
      <c r="M714" s="20"/>
      <c r="S714" s="3"/>
      <c r="T714" s="3"/>
      <c r="U714" s="3"/>
    </row>
    <row r="715" spans="11:21" x14ac:dyDescent="0.25">
      <c r="K715"/>
      <c r="L715" s="20"/>
      <c r="M715" s="20"/>
      <c r="S715" s="3"/>
      <c r="T715" s="3"/>
      <c r="U715" s="3"/>
    </row>
    <row r="716" spans="11:21" x14ac:dyDescent="0.25">
      <c r="K716"/>
      <c r="L716" s="20"/>
      <c r="M716" s="20"/>
      <c r="S716" s="3"/>
      <c r="T716" s="3"/>
      <c r="U716" s="3"/>
    </row>
    <row r="717" spans="11:21" x14ac:dyDescent="0.25">
      <c r="K717"/>
      <c r="L717" s="20"/>
      <c r="M717" s="20"/>
      <c r="S717" s="3"/>
      <c r="T717" s="3"/>
      <c r="U717" s="3"/>
    </row>
    <row r="718" spans="11:21" x14ac:dyDescent="0.25">
      <c r="K718"/>
      <c r="L718" s="20"/>
      <c r="M718" s="20"/>
      <c r="S718" s="3"/>
      <c r="T718" s="3"/>
      <c r="U718" s="3"/>
    </row>
    <row r="719" spans="11:21" x14ac:dyDescent="0.25">
      <c r="K719"/>
      <c r="L719" s="20"/>
      <c r="M719" s="20"/>
      <c r="S719" s="3"/>
      <c r="T719" s="3"/>
      <c r="U719" s="3"/>
    </row>
    <row r="720" spans="11:21" x14ac:dyDescent="0.25">
      <c r="K720"/>
      <c r="L720" s="20"/>
      <c r="M720" s="20"/>
      <c r="S720" s="3"/>
      <c r="T720" s="3"/>
      <c r="U720" s="3"/>
    </row>
    <row r="721" spans="11:21" x14ac:dyDescent="0.25">
      <c r="K721"/>
      <c r="L721" s="20"/>
      <c r="M721" s="20"/>
      <c r="S721" s="3"/>
      <c r="T721" s="3"/>
      <c r="U721" s="3"/>
    </row>
    <row r="722" spans="11:21" x14ac:dyDescent="0.25">
      <c r="K722"/>
      <c r="L722" s="20"/>
      <c r="M722" s="20"/>
      <c r="S722" s="3"/>
      <c r="T722" s="3"/>
      <c r="U722" s="3"/>
    </row>
    <row r="723" spans="11:21" x14ac:dyDescent="0.25">
      <c r="K723"/>
      <c r="L723" s="20"/>
      <c r="M723" s="20"/>
      <c r="S723" s="3"/>
      <c r="T723" s="3"/>
      <c r="U723" s="3"/>
    </row>
    <row r="724" spans="11:21" x14ac:dyDescent="0.25">
      <c r="K724"/>
      <c r="L724" s="20"/>
      <c r="M724" s="20"/>
      <c r="S724" s="3"/>
      <c r="T724" s="3"/>
      <c r="U724" s="3"/>
    </row>
    <row r="725" spans="11:21" x14ac:dyDescent="0.25">
      <c r="K725"/>
      <c r="L725" s="20"/>
      <c r="M725" s="20"/>
      <c r="S725" s="3"/>
      <c r="T725" s="3"/>
      <c r="U725" s="3"/>
    </row>
    <row r="726" spans="11:21" x14ac:dyDescent="0.25">
      <c r="K726"/>
      <c r="L726" s="20"/>
      <c r="M726" s="20"/>
      <c r="S726" s="3"/>
      <c r="T726" s="3"/>
      <c r="U726" s="3"/>
    </row>
    <row r="727" spans="11:21" x14ac:dyDescent="0.25">
      <c r="K727"/>
      <c r="L727" s="20"/>
      <c r="M727" s="20"/>
      <c r="S727" s="3"/>
      <c r="T727" s="3"/>
      <c r="U727" s="3"/>
    </row>
    <row r="728" spans="11:21" x14ac:dyDescent="0.25">
      <c r="K728"/>
      <c r="L728" s="20"/>
      <c r="M728" s="20"/>
      <c r="S728" s="3"/>
      <c r="T728" s="3"/>
      <c r="U728" s="3"/>
    </row>
    <row r="729" spans="11:21" x14ac:dyDescent="0.25">
      <c r="K729"/>
      <c r="L729" s="20"/>
      <c r="M729" s="20"/>
      <c r="S729" s="3"/>
      <c r="T729" s="3"/>
      <c r="U729" s="3"/>
    </row>
    <row r="730" spans="11:21" x14ac:dyDescent="0.25">
      <c r="K730"/>
      <c r="L730" s="20"/>
      <c r="M730" s="20"/>
      <c r="S730" s="3"/>
      <c r="T730" s="3"/>
      <c r="U730" s="3"/>
    </row>
    <row r="731" spans="11:21" x14ac:dyDescent="0.25">
      <c r="K731"/>
      <c r="L731" s="20"/>
      <c r="M731" s="20"/>
      <c r="S731" s="3"/>
      <c r="T731" s="3"/>
      <c r="U731" s="3"/>
    </row>
    <row r="732" spans="11:21" x14ac:dyDescent="0.25">
      <c r="K732"/>
      <c r="L732" s="20"/>
      <c r="M732" s="20"/>
      <c r="S732" s="3"/>
      <c r="T732" s="3"/>
      <c r="U732" s="3"/>
    </row>
    <row r="733" spans="11:21" x14ac:dyDescent="0.25">
      <c r="K733"/>
      <c r="L733" s="20"/>
      <c r="M733" s="20"/>
      <c r="S733" s="3"/>
      <c r="T733" s="3"/>
      <c r="U733" s="3"/>
    </row>
    <row r="734" spans="11:21" x14ac:dyDescent="0.25">
      <c r="K734"/>
      <c r="L734" s="20"/>
      <c r="M734" s="20"/>
      <c r="S734" s="3"/>
      <c r="T734" s="3"/>
      <c r="U734" s="3"/>
    </row>
    <row r="735" spans="11:21" x14ac:dyDescent="0.25">
      <c r="K735"/>
      <c r="L735" s="20"/>
      <c r="M735" s="20"/>
      <c r="S735" s="3"/>
      <c r="T735" s="3"/>
      <c r="U735" s="3"/>
    </row>
    <row r="736" spans="11:21" x14ac:dyDescent="0.25">
      <c r="K736"/>
      <c r="L736" s="20"/>
      <c r="M736" s="20"/>
      <c r="S736" s="3"/>
      <c r="T736" s="3"/>
      <c r="U736" s="3"/>
    </row>
    <row r="737" spans="11:21" x14ac:dyDescent="0.25">
      <c r="K737"/>
      <c r="L737" s="20"/>
      <c r="M737" s="20"/>
      <c r="S737" s="3"/>
      <c r="T737" s="3"/>
      <c r="U737" s="3"/>
    </row>
    <row r="738" spans="11:21" x14ac:dyDescent="0.25">
      <c r="K738"/>
      <c r="L738" s="20"/>
      <c r="M738" s="20"/>
      <c r="S738" s="3"/>
      <c r="T738" s="3"/>
      <c r="U738" s="3"/>
    </row>
    <row r="739" spans="11:21" x14ac:dyDescent="0.25">
      <c r="K739"/>
      <c r="L739" s="20"/>
      <c r="M739" s="20"/>
      <c r="S739" s="3"/>
      <c r="T739" s="3"/>
      <c r="U739" s="3"/>
    </row>
    <row r="740" spans="11:21" x14ac:dyDescent="0.25">
      <c r="K740"/>
      <c r="L740" s="20"/>
      <c r="M740" s="20"/>
      <c r="S740" s="3"/>
      <c r="T740" s="3"/>
      <c r="U740" s="3"/>
    </row>
    <row r="741" spans="11:21" x14ac:dyDescent="0.25">
      <c r="K741"/>
      <c r="L741" s="20"/>
      <c r="M741" s="20"/>
      <c r="S741" s="3"/>
      <c r="T741" s="3"/>
      <c r="U741" s="3"/>
    </row>
    <row r="742" spans="11:21" x14ac:dyDescent="0.25">
      <c r="K742"/>
      <c r="L742" s="20"/>
      <c r="M742" s="20"/>
      <c r="S742" s="3"/>
      <c r="T742" s="3"/>
      <c r="U742" s="3"/>
    </row>
    <row r="743" spans="11:21" x14ac:dyDescent="0.25">
      <c r="K743"/>
      <c r="L743" s="20"/>
      <c r="M743" s="20"/>
      <c r="S743" s="3"/>
      <c r="T743" s="3"/>
      <c r="U743" s="3"/>
    </row>
    <row r="744" spans="11:21" x14ac:dyDescent="0.25">
      <c r="K744"/>
      <c r="L744" s="20"/>
      <c r="M744" s="20"/>
      <c r="S744" s="3"/>
      <c r="T744" s="3"/>
      <c r="U744" s="3"/>
    </row>
    <row r="745" spans="11:21" x14ac:dyDescent="0.25">
      <c r="K745"/>
      <c r="L745" s="20"/>
      <c r="M745" s="20"/>
      <c r="S745" s="3"/>
      <c r="T745" s="3"/>
      <c r="U745" s="3"/>
    </row>
    <row r="746" spans="11:21" x14ac:dyDescent="0.25">
      <c r="K746"/>
      <c r="L746" s="20"/>
      <c r="M746" s="20"/>
      <c r="S746" s="3"/>
      <c r="T746" s="3"/>
      <c r="U746" s="3"/>
    </row>
    <row r="747" spans="11:21" x14ac:dyDescent="0.25">
      <c r="K747"/>
      <c r="L747" s="20"/>
      <c r="M747" s="20"/>
      <c r="S747" s="3"/>
      <c r="T747" s="3"/>
      <c r="U747" s="3"/>
    </row>
    <row r="748" spans="11:21" x14ac:dyDescent="0.25">
      <c r="K748"/>
      <c r="L748" s="20"/>
      <c r="M748" s="20"/>
      <c r="S748" s="3"/>
      <c r="T748" s="3"/>
      <c r="U748" s="3"/>
    </row>
    <row r="749" spans="11:21" x14ac:dyDescent="0.25">
      <c r="K749"/>
      <c r="L749" s="20"/>
      <c r="M749" s="20"/>
      <c r="S749" s="3"/>
      <c r="T749" s="3"/>
      <c r="U749" s="3"/>
    </row>
    <row r="750" spans="11:21" x14ac:dyDescent="0.25">
      <c r="K750"/>
      <c r="L750" s="20"/>
      <c r="M750" s="20"/>
      <c r="S750" s="3"/>
      <c r="T750" s="3"/>
      <c r="U750" s="3"/>
    </row>
    <row r="751" spans="11:21" x14ac:dyDescent="0.25">
      <c r="K751"/>
      <c r="L751" s="20"/>
      <c r="M751" s="20"/>
      <c r="S751" s="3"/>
      <c r="T751" s="3"/>
      <c r="U751" s="3"/>
    </row>
    <row r="752" spans="11:21" x14ac:dyDescent="0.25">
      <c r="K752"/>
      <c r="L752" s="20"/>
      <c r="M752" s="20"/>
      <c r="S752" s="3"/>
      <c r="T752" s="3"/>
      <c r="U752" s="3"/>
    </row>
    <row r="753" spans="11:21" x14ac:dyDescent="0.25">
      <c r="K753"/>
      <c r="L753" s="20"/>
      <c r="M753" s="20"/>
      <c r="S753" s="3"/>
      <c r="T753" s="3"/>
      <c r="U753" s="3"/>
    </row>
    <row r="754" spans="11:21" x14ac:dyDescent="0.25">
      <c r="K754"/>
      <c r="L754" s="20"/>
      <c r="M754" s="20"/>
      <c r="S754" s="3"/>
      <c r="T754" s="3"/>
      <c r="U754" s="3"/>
    </row>
    <row r="755" spans="11:21" x14ac:dyDescent="0.25">
      <c r="K755"/>
      <c r="L755" s="20"/>
      <c r="M755" s="20"/>
      <c r="S755" s="3"/>
      <c r="T755" s="3"/>
      <c r="U755" s="3"/>
    </row>
    <row r="756" spans="11:21" x14ac:dyDescent="0.25">
      <c r="K756"/>
      <c r="L756" s="20"/>
      <c r="M756" s="20"/>
      <c r="S756" s="3"/>
      <c r="T756" s="3"/>
      <c r="U756" s="3"/>
    </row>
    <row r="757" spans="11:21" x14ac:dyDescent="0.25">
      <c r="K757"/>
      <c r="L757" s="20"/>
      <c r="M757" s="20"/>
      <c r="S757" s="3"/>
      <c r="T757" s="3"/>
      <c r="U757" s="3"/>
    </row>
    <row r="758" spans="11:21" x14ac:dyDescent="0.25">
      <c r="K758"/>
      <c r="L758" s="20"/>
      <c r="M758" s="20"/>
      <c r="S758" s="3"/>
      <c r="T758" s="3"/>
      <c r="U758" s="3"/>
    </row>
    <row r="759" spans="11:21" x14ac:dyDescent="0.25">
      <c r="K759"/>
      <c r="L759" s="20"/>
      <c r="M759" s="20"/>
      <c r="S759" s="3"/>
      <c r="T759" s="3"/>
      <c r="U759" s="3"/>
    </row>
    <row r="760" spans="11:21" x14ac:dyDescent="0.25">
      <c r="K760"/>
      <c r="L760" s="20"/>
      <c r="M760" s="20"/>
      <c r="S760" s="3"/>
      <c r="T760" s="3"/>
      <c r="U760" s="3"/>
    </row>
    <row r="761" spans="11:21" x14ac:dyDescent="0.25">
      <c r="K761"/>
      <c r="L761" s="20"/>
      <c r="M761" s="20"/>
      <c r="S761" s="3"/>
      <c r="T761" s="3"/>
      <c r="U761" s="3"/>
    </row>
    <row r="762" spans="11:21" x14ac:dyDescent="0.25">
      <c r="K762"/>
      <c r="L762" s="20"/>
      <c r="M762" s="20"/>
      <c r="S762" s="3"/>
      <c r="T762" s="3"/>
      <c r="U762" s="3"/>
    </row>
    <row r="763" spans="11:21" x14ac:dyDescent="0.25">
      <c r="K763"/>
      <c r="L763" s="20"/>
      <c r="M763" s="20"/>
      <c r="S763" s="3"/>
      <c r="T763" s="3"/>
      <c r="U763" s="3"/>
    </row>
    <row r="764" spans="11:21" x14ac:dyDescent="0.25">
      <c r="K764"/>
      <c r="L764" s="20"/>
      <c r="M764" s="20"/>
      <c r="S764" s="3"/>
      <c r="T764" s="3"/>
      <c r="U764" s="3"/>
    </row>
    <row r="765" spans="11:21" x14ac:dyDescent="0.25">
      <c r="K765"/>
      <c r="L765" s="20"/>
      <c r="M765" s="20"/>
      <c r="S765" s="3"/>
      <c r="T765" s="3"/>
      <c r="U765" s="3"/>
    </row>
    <row r="766" spans="11:21" x14ac:dyDescent="0.25">
      <c r="K766"/>
      <c r="L766" s="20"/>
      <c r="M766" s="20"/>
      <c r="S766" s="3"/>
      <c r="T766" s="3"/>
      <c r="U766" s="3"/>
    </row>
    <row r="767" spans="11:21" x14ac:dyDescent="0.25">
      <c r="K767"/>
      <c r="L767" s="20"/>
      <c r="M767" s="20"/>
      <c r="S767" s="3"/>
      <c r="T767" s="3"/>
      <c r="U767" s="3"/>
    </row>
    <row r="768" spans="11:21" x14ac:dyDescent="0.25">
      <c r="K768"/>
      <c r="L768" s="20"/>
      <c r="M768" s="20"/>
      <c r="S768" s="3"/>
      <c r="T768" s="3"/>
      <c r="U768" s="3"/>
    </row>
    <row r="769" spans="11:21" x14ac:dyDescent="0.25">
      <c r="K769"/>
      <c r="L769" s="20"/>
      <c r="M769" s="20"/>
      <c r="S769" s="3"/>
      <c r="T769" s="3"/>
      <c r="U769" s="3"/>
    </row>
    <row r="770" spans="11:21" x14ac:dyDescent="0.25">
      <c r="K770"/>
      <c r="L770" s="20"/>
      <c r="M770" s="20"/>
      <c r="S770" s="3"/>
      <c r="T770" s="3"/>
      <c r="U770" s="3"/>
    </row>
    <row r="771" spans="11:21" x14ac:dyDescent="0.25">
      <c r="K771"/>
      <c r="L771" s="20"/>
      <c r="M771" s="20"/>
      <c r="S771" s="3"/>
      <c r="T771" s="3"/>
      <c r="U771" s="3"/>
    </row>
    <row r="772" spans="11:21" x14ac:dyDescent="0.25">
      <c r="K772"/>
      <c r="L772" s="20"/>
      <c r="M772" s="20"/>
      <c r="S772" s="3"/>
      <c r="T772" s="3"/>
      <c r="U772" s="3"/>
    </row>
    <row r="773" spans="11:21" x14ac:dyDescent="0.25">
      <c r="K773"/>
      <c r="L773" s="20"/>
      <c r="M773" s="20"/>
      <c r="S773" s="3"/>
      <c r="T773" s="3"/>
      <c r="U773" s="3"/>
    </row>
    <row r="774" spans="11:21" x14ac:dyDescent="0.25">
      <c r="K774"/>
      <c r="L774" s="20"/>
      <c r="M774" s="20"/>
      <c r="S774" s="3"/>
      <c r="T774" s="3"/>
      <c r="U774" s="3"/>
    </row>
    <row r="775" spans="11:21" x14ac:dyDescent="0.25">
      <c r="K775"/>
      <c r="L775" s="20"/>
      <c r="M775" s="20"/>
      <c r="S775" s="3"/>
      <c r="T775" s="3"/>
      <c r="U775" s="3"/>
    </row>
    <row r="776" spans="11:21" x14ac:dyDescent="0.25">
      <c r="K776"/>
      <c r="L776" s="20"/>
      <c r="M776" s="20"/>
      <c r="S776" s="3"/>
      <c r="T776" s="3"/>
      <c r="U776" s="3"/>
    </row>
    <row r="777" spans="11:21" x14ac:dyDescent="0.25">
      <c r="K777"/>
      <c r="L777" s="20"/>
      <c r="M777" s="20"/>
      <c r="S777" s="3"/>
      <c r="T777" s="3"/>
      <c r="U777" s="3"/>
    </row>
    <row r="778" spans="11:21" x14ac:dyDescent="0.25">
      <c r="K778"/>
      <c r="L778" s="20"/>
      <c r="M778" s="20"/>
      <c r="S778" s="3"/>
      <c r="T778" s="3"/>
      <c r="U778" s="3"/>
    </row>
    <row r="779" spans="11:21" x14ac:dyDescent="0.25">
      <c r="K779"/>
      <c r="L779" s="20"/>
      <c r="M779" s="20"/>
      <c r="S779" s="3"/>
      <c r="T779" s="3"/>
      <c r="U779" s="3"/>
    </row>
    <row r="780" spans="11:21" x14ac:dyDescent="0.25">
      <c r="K780"/>
      <c r="L780" s="20"/>
      <c r="M780" s="20"/>
      <c r="S780" s="3"/>
      <c r="T780" s="3"/>
      <c r="U780" s="3"/>
    </row>
    <row r="781" spans="11:21" x14ac:dyDescent="0.25">
      <c r="K781"/>
      <c r="L781" s="20"/>
      <c r="M781" s="20"/>
      <c r="S781" s="3"/>
      <c r="T781" s="3"/>
      <c r="U781" s="3"/>
    </row>
    <row r="782" spans="11:21" x14ac:dyDescent="0.25">
      <c r="K782"/>
      <c r="L782" s="20"/>
      <c r="M782" s="20"/>
      <c r="S782" s="3"/>
      <c r="T782" s="3"/>
      <c r="U782" s="3"/>
    </row>
    <row r="783" spans="11:21" x14ac:dyDescent="0.25">
      <c r="K783"/>
      <c r="L783" s="20"/>
      <c r="M783" s="20"/>
      <c r="S783" s="3"/>
      <c r="T783" s="3"/>
      <c r="U783" s="3"/>
    </row>
    <row r="784" spans="11:21" x14ac:dyDescent="0.25">
      <c r="K784"/>
      <c r="L784" s="20"/>
      <c r="M784" s="20"/>
      <c r="S784" s="3"/>
      <c r="T784" s="3"/>
      <c r="U784" s="3"/>
    </row>
    <row r="785" spans="11:21" x14ac:dyDescent="0.25">
      <c r="K785"/>
      <c r="L785" s="20"/>
      <c r="M785" s="20"/>
      <c r="S785" s="3"/>
      <c r="T785" s="3"/>
      <c r="U785" s="3"/>
    </row>
    <row r="786" spans="11:21" x14ac:dyDescent="0.25">
      <c r="K786"/>
      <c r="L786" s="20"/>
      <c r="M786" s="20"/>
      <c r="S786" s="3"/>
      <c r="T786" s="3"/>
      <c r="U786" s="3"/>
    </row>
    <row r="787" spans="11:21" x14ac:dyDescent="0.25">
      <c r="K787"/>
      <c r="L787" s="20"/>
      <c r="M787" s="20"/>
      <c r="S787" s="3"/>
      <c r="T787" s="3"/>
      <c r="U787" s="3"/>
    </row>
    <row r="788" spans="11:21" x14ac:dyDescent="0.25">
      <c r="K788"/>
      <c r="L788" s="20"/>
      <c r="M788" s="20"/>
      <c r="S788" s="3"/>
      <c r="T788" s="3"/>
      <c r="U788" s="3"/>
    </row>
    <row r="789" spans="11:21" x14ac:dyDescent="0.25">
      <c r="K789"/>
      <c r="L789" s="20"/>
      <c r="M789" s="20"/>
      <c r="S789" s="3"/>
      <c r="T789" s="3"/>
      <c r="U789" s="3"/>
    </row>
    <row r="790" spans="11:21" x14ac:dyDescent="0.25">
      <c r="K790"/>
      <c r="L790" s="20"/>
      <c r="M790" s="20"/>
      <c r="S790" s="3"/>
      <c r="T790" s="3"/>
      <c r="U790" s="3"/>
    </row>
    <row r="791" spans="11:21" x14ac:dyDescent="0.25">
      <c r="K791"/>
      <c r="L791" s="20"/>
      <c r="M791" s="20"/>
      <c r="S791" s="3"/>
      <c r="T791" s="3"/>
      <c r="U791" s="3"/>
    </row>
    <row r="792" spans="11:21" x14ac:dyDescent="0.25">
      <c r="K792"/>
      <c r="L792" s="20"/>
      <c r="M792" s="20"/>
      <c r="S792" s="3"/>
      <c r="T792" s="3"/>
      <c r="U792" s="3"/>
    </row>
    <row r="793" spans="11:21" x14ac:dyDescent="0.25">
      <c r="K793"/>
      <c r="L793" s="20"/>
      <c r="M793" s="20"/>
      <c r="S793" s="3"/>
      <c r="T793" s="3"/>
      <c r="U793" s="3"/>
    </row>
    <row r="794" spans="11:21" x14ac:dyDescent="0.25">
      <c r="K794"/>
      <c r="L794" s="20"/>
      <c r="M794" s="20"/>
      <c r="S794" s="3"/>
      <c r="T794" s="3"/>
      <c r="U794" s="3"/>
    </row>
    <row r="795" spans="11:21" x14ac:dyDescent="0.25">
      <c r="K795"/>
      <c r="L795" s="20"/>
      <c r="M795" s="20"/>
      <c r="S795" s="3"/>
      <c r="T795" s="3"/>
      <c r="U795" s="3"/>
    </row>
    <row r="796" spans="11:21" x14ac:dyDescent="0.25">
      <c r="K796"/>
      <c r="L796" s="20"/>
      <c r="M796" s="20"/>
      <c r="S796" s="3"/>
      <c r="T796" s="3"/>
      <c r="U796" s="3"/>
    </row>
    <row r="797" spans="11:21" x14ac:dyDescent="0.25">
      <c r="K797"/>
      <c r="L797" s="20"/>
      <c r="M797" s="20"/>
      <c r="S797" s="3"/>
      <c r="T797" s="3"/>
      <c r="U797" s="3"/>
    </row>
    <row r="798" spans="11:21" x14ac:dyDescent="0.25">
      <c r="K798"/>
      <c r="L798" s="20"/>
      <c r="M798" s="20"/>
      <c r="S798" s="3"/>
      <c r="T798" s="3"/>
      <c r="U798" s="3"/>
    </row>
    <row r="799" spans="11:21" x14ac:dyDescent="0.25">
      <c r="K799"/>
      <c r="L799" s="20"/>
      <c r="M799" s="20"/>
      <c r="S799" s="3"/>
      <c r="T799" s="3"/>
      <c r="U799" s="3"/>
    </row>
    <row r="800" spans="11:21" x14ac:dyDescent="0.25">
      <c r="K800"/>
      <c r="L800" s="20"/>
      <c r="M800" s="20"/>
      <c r="S800" s="3"/>
      <c r="T800" s="3"/>
      <c r="U800" s="3"/>
    </row>
    <row r="801" spans="11:21" x14ac:dyDescent="0.25">
      <c r="K801"/>
      <c r="L801" s="20"/>
      <c r="M801" s="20"/>
      <c r="S801" s="3"/>
      <c r="T801" s="3"/>
      <c r="U801" s="3"/>
    </row>
    <row r="802" spans="11:21" x14ac:dyDescent="0.25">
      <c r="K802"/>
      <c r="L802" s="20"/>
      <c r="M802" s="20"/>
      <c r="S802" s="3"/>
      <c r="T802" s="3"/>
      <c r="U802" s="3"/>
    </row>
    <row r="803" spans="11:21" x14ac:dyDescent="0.25">
      <c r="K803"/>
      <c r="L803" s="20"/>
      <c r="M803" s="20"/>
      <c r="S803" s="3"/>
      <c r="T803" s="3"/>
      <c r="U803" s="3"/>
    </row>
    <row r="804" spans="11:21" x14ac:dyDescent="0.25">
      <c r="K804"/>
      <c r="L804" s="20"/>
      <c r="M804" s="20"/>
      <c r="S804" s="3"/>
      <c r="T804" s="3"/>
      <c r="U804" s="3"/>
    </row>
    <row r="805" spans="11:21" x14ac:dyDescent="0.25">
      <c r="K805"/>
      <c r="L805" s="20"/>
      <c r="M805" s="20"/>
      <c r="S805" s="3"/>
      <c r="T805" s="3"/>
      <c r="U805" s="3"/>
    </row>
    <row r="806" spans="11:21" x14ac:dyDescent="0.25">
      <c r="K806"/>
      <c r="L806" s="20"/>
      <c r="M806" s="20"/>
      <c r="S806" s="3"/>
      <c r="T806" s="3"/>
      <c r="U806" s="3"/>
    </row>
    <row r="807" spans="11:21" x14ac:dyDescent="0.25">
      <c r="K807"/>
      <c r="L807" s="20"/>
      <c r="M807" s="20"/>
      <c r="S807" s="3"/>
      <c r="T807" s="3"/>
      <c r="U807" s="3"/>
    </row>
    <row r="808" spans="11:21" x14ac:dyDescent="0.25">
      <c r="K808"/>
      <c r="L808" s="20"/>
      <c r="M808" s="20"/>
      <c r="S808" s="3"/>
      <c r="T808" s="3"/>
      <c r="U808" s="3"/>
    </row>
    <row r="809" spans="11:21" x14ac:dyDescent="0.25">
      <c r="K809"/>
      <c r="L809" s="20"/>
      <c r="M809" s="20"/>
      <c r="S809" s="3"/>
      <c r="T809" s="3"/>
      <c r="U809" s="3"/>
    </row>
    <row r="810" spans="11:21" x14ac:dyDescent="0.25">
      <c r="K810"/>
      <c r="L810" s="20"/>
      <c r="M810" s="20"/>
      <c r="S810" s="3"/>
      <c r="T810" s="3"/>
      <c r="U810" s="3"/>
    </row>
    <row r="811" spans="11:21" x14ac:dyDescent="0.25">
      <c r="K811"/>
      <c r="L811" s="20"/>
      <c r="M811" s="20"/>
      <c r="S811" s="3"/>
      <c r="T811" s="3"/>
      <c r="U811" s="3"/>
    </row>
    <row r="812" spans="11:21" x14ac:dyDescent="0.25">
      <c r="K812"/>
      <c r="L812" s="20"/>
      <c r="M812" s="20"/>
      <c r="S812" s="3"/>
      <c r="T812" s="3"/>
      <c r="U812" s="3"/>
    </row>
    <row r="813" spans="11:21" x14ac:dyDescent="0.25">
      <c r="K813"/>
      <c r="L813" s="20"/>
      <c r="M813" s="20"/>
      <c r="S813" s="3"/>
      <c r="T813" s="3"/>
      <c r="U813" s="3"/>
    </row>
    <row r="814" spans="11:21" x14ac:dyDescent="0.25">
      <c r="K814"/>
      <c r="L814" s="20"/>
      <c r="M814" s="20"/>
      <c r="S814" s="3"/>
      <c r="T814" s="3"/>
      <c r="U814" s="3"/>
    </row>
    <row r="815" spans="11:21" x14ac:dyDescent="0.25">
      <c r="K815"/>
      <c r="L815" s="20"/>
      <c r="M815" s="20"/>
      <c r="S815" s="3"/>
      <c r="T815" s="3"/>
      <c r="U815" s="3"/>
    </row>
    <row r="816" spans="11:21" x14ac:dyDescent="0.25">
      <c r="K816"/>
      <c r="L816" s="20"/>
      <c r="M816" s="20"/>
      <c r="S816" s="3"/>
      <c r="T816" s="3"/>
      <c r="U816" s="3"/>
    </row>
    <row r="817" spans="11:21" x14ac:dyDescent="0.25">
      <c r="K817"/>
      <c r="L817" s="20"/>
      <c r="M817" s="20"/>
      <c r="S817" s="3"/>
      <c r="T817" s="3"/>
      <c r="U817" s="3"/>
    </row>
    <row r="818" spans="11:21" x14ac:dyDescent="0.25">
      <c r="K818"/>
      <c r="L818" s="20"/>
      <c r="M818" s="20"/>
      <c r="S818" s="3"/>
      <c r="T818" s="3"/>
      <c r="U818" s="3"/>
    </row>
    <row r="819" spans="11:21" x14ac:dyDescent="0.25">
      <c r="K819"/>
      <c r="L819" s="20"/>
      <c r="M819" s="20"/>
      <c r="S819" s="3"/>
      <c r="T819" s="3"/>
      <c r="U819" s="3"/>
    </row>
    <row r="820" spans="11:21" x14ac:dyDescent="0.25">
      <c r="K820"/>
      <c r="L820" s="20"/>
      <c r="M820" s="20"/>
      <c r="S820" s="3"/>
      <c r="T820" s="3"/>
      <c r="U820" s="3"/>
    </row>
    <row r="821" spans="11:21" x14ac:dyDescent="0.25">
      <c r="K821"/>
      <c r="L821" s="20"/>
      <c r="M821" s="20"/>
      <c r="S821" s="3"/>
      <c r="T821" s="3"/>
      <c r="U821" s="3"/>
    </row>
    <row r="822" spans="11:21" x14ac:dyDescent="0.25">
      <c r="K822"/>
      <c r="L822" s="20"/>
      <c r="M822" s="20"/>
      <c r="S822" s="3"/>
      <c r="T822" s="3"/>
      <c r="U822" s="3"/>
    </row>
    <row r="823" spans="11:21" x14ac:dyDescent="0.25">
      <c r="K823"/>
      <c r="L823" s="20"/>
      <c r="M823" s="20"/>
      <c r="S823" s="3"/>
      <c r="T823" s="3"/>
      <c r="U823" s="3"/>
    </row>
    <row r="824" spans="11:21" x14ac:dyDescent="0.25">
      <c r="K824"/>
      <c r="L824" s="20"/>
      <c r="M824" s="20"/>
      <c r="S824" s="3"/>
      <c r="T824" s="3"/>
      <c r="U824" s="3"/>
    </row>
    <row r="825" spans="11:21" x14ac:dyDescent="0.25">
      <c r="K825"/>
      <c r="L825" s="20"/>
      <c r="M825" s="20"/>
      <c r="S825" s="3"/>
      <c r="T825" s="3"/>
      <c r="U825" s="3"/>
    </row>
    <row r="826" spans="11:21" x14ac:dyDescent="0.25">
      <c r="K826"/>
      <c r="L826" s="20"/>
      <c r="M826" s="20"/>
      <c r="S826" s="3"/>
      <c r="T826" s="3"/>
      <c r="U826" s="3"/>
    </row>
    <row r="827" spans="11:21" x14ac:dyDescent="0.25">
      <c r="K827"/>
      <c r="L827" s="20"/>
      <c r="M827" s="20"/>
      <c r="S827" s="3"/>
      <c r="T827" s="3"/>
      <c r="U827" s="3"/>
    </row>
    <row r="828" spans="11:21" x14ac:dyDescent="0.25">
      <c r="K828"/>
      <c r="L828" s="20"/>
      <c r="M828" s="20"/>
      <c r="S828" s="3"/>
      <c r="T828" s="3"/>
      <c r="U828" s="3"/>
    </row>
    <row r="829" spans="11:21" x14ac:dyDescent="0.25">
      <c r="K829"/>
      <c r="L829" s="20"/>
      <c r="M829" s="20"/>
      <c r="S829" s="3"/>
      <c r="T829" s="3"/>
      <c r="U829" s="3"/>
    </row>
    <row r="830" spans="11:21" x14ac:dyDescent="0.25">
      <c r="K830"/>
      <c r="L830" s="20"/>
      <c r="M830" s="20"/>
      <c r="S830" s="3"/>
      <c r="T830" s="3"/>
      <c r="U830" s="3"/>
    </row>
    <row r="831" spans="11:21" x14ac:dyDescent="0.25">
      <c r="K831"/>
      <c r="L831" s="20"/>
      <c r="M831" s="20"/>
      <c r="S831" s="3"/>
      <c r="T831" s="3"/>
      <c r="U831" s="3"/>
    </row>
    <row r="832" spans="11:21" x14ac:dyDescent="0.25">
      <c r="K832"/>
      <c r="L832" s="20"/>
      <c r="M832" s="20"/>
      <c r="S832" s="3"/>
      <c r="T832" s="3"/>
      <c r="U832" s="3"/>
    </row>
    <row r="833" spans="11:21" x14ac:dyDescent="0.25">
      <c r="K833"/>
      <c r="L833" s="20"/>
      <c r="M833" s="20"/>
      <c r="S833" s="3"/>
      <c r="T833" s="3"/>
      <c r="U833" s="3"/>
    </row>
    <row r="834" spans="11:21" x14ac:dyDescent="0.25">
      <c r="K834"/>
      <c r="L834" s="20"/>
      <c r="M834" s="20"/>
      <c r="S834" s="3"/>
      <c r="T834" s="3"/>
      <c r="U834" s="3"/>
    </row>
    <row r="835" spans="11:21" x14ac:dyDescent="0.25">
      <c r="K835"/>
      <c r="L835" s="20"/>
      <c r="M835" s="20"/>
      <c r="S835" s="3"/>
      <c r="T835" s="3"/>
      <c r="U835" s="3"/>
    </row>
    <row r="836" spans="11:21" x14ac:dyDescent="0.25">
      <c r="K836"/>
      <c r="L836" s="20"/>
      <c r="M836" s="20"/>
      <c r="S836" s="3"/>
      <c r="T836" s="3"/>
      <c r="U836" s="3"/>
    </row>
    <row r="837" spans="11:21" x14ac:dyDescent="0.25">
      <c r="K837"/>
      <c r="L837" s="20"/>
      <c r="M837" s="20"/>
      <c r="S837" s="3"/>
      <c r="T837" s="3"/>
      <c r="U837" s="3"/>
    </row>
    <row r="838" spans="11:21" x14ac:dyDescent="0.25">
      <c r="K838"/>
      <c r="L838" s="20"/>
      <c r="M838" s="20"/>
      <c r="S838" s="3"/>
      <c r="T838" s="3"/>
      <c r="U838" s="3"/>
    </row>
    <row r="839" spans="11:21" x14ac:dyDescent="0.25">
      <c r="K839"/>
      <c r="L839" s="20"/>
      <c r="M839" s="20"/>
      <c r="S839" s="3"/>
      <c r="T839" s="3"/>
      <c r="U839" s="3"/>
    </row>
    <row r="840" spans="11:21" x14ac:dyDescent="0.25">
      <c r="K840"/>
      <c r="L840" s="20"/>
      <c r="M840" s="20"/>
      <c r="S840" s="3"/>
      <c r="T840" s="3"/>
      <c r="U840" s="3"/>
    </row>
    <row r="841" spans="11:21" x14ac:dyDescent="0.25">
      <c r="K841"/>
      <c r="L841" s="20"/>
      <c r="M841" s="20"/>
      <c r="S841" s="3"/>
      <c r="T841" s="3"/>
      <c r="U841" s="3"/>
    </row>
    <row r="842" spans="11:21" x14ac:dyDescent="0.25">
      <c r="K842"/>
      <c r="L842" s="20"/>
      <c r="M842" s="20"/>
      <c r="S842" s="3"/>
      <c r="T842" s="3"/>
      <c r="U842" s="3"/>
    </row>
    <row r="843" spans="11:21" x14ac:dyDescent="0.25">
      <c r="K843"/>
      <c r="L843" s="20"/>
      <c r="M843" s="20"/>
      <c r="S843" s="3"/>
      <c r="T843" s="3"/>
      <c r="U843" s="3"/>
    </row>
    <row r="844" spans="11:21" x14ac:dyDescent="0.25">
      <c r="K844"/>
      <c r="L844" s="20"/>
      <c r="M844" s="20"/>
      <c r="S844" s="3"/>
      <c r="T844" s="3"/>
      <c r="U844" s="3"/>
    </row>
    <row r="845" spans="11:21" x14ac:dyDescent="0.25">
      <c r="K845"/>
      <c r="L845" s="20"/>
      <c r="M845" s="20"/>
      <c r="S845" s="3"/>
      <c r="T845" s="3"/>
      <c r="U845" s="3"/>
    </row>
    <row r="846" spans="11:21" x14ac:dyDescent="0.25">
      <c r="K846"/>
      <c r="L846" s="20"/>
      <c r="M846" s="20"/>
      <c r="S846" s="3"/>
      <c r="T846" s="3"/>
      <c r="U846" s="3"/>
    </row>
    <row r="847" spans="11:21" x14ac:dyDescent="0.25">
      <c r="K847"/>
      <c r="L847" s="20"/>
      <c r="M847" s="20"/>
      <c r="S847" s="3"/>
      <c r="T847" s="3"/>
      <c r="U847" s="3"/>
    </row>
    <row r="848" spans="11:21" x14ac:dyDescent="0.25">
      <c r="K848"/>
      <c r="L848" s="20"/>
      <c r="M848" s="20"/>
      <c r="S848" s="3"/>
      <c r="T848" s="3"/>
      <c r="U848" s="3"/>
    </row>
    <row r="849" spans="11:21" x14ac:dyDescent="0.25">
      <c r="K849"/>
      <c r="L849" s="20"/>
      <c r="M849" s="20"/>
      <c r="S849" s="3"/>
      <c r="T849" s="3"/>
      <c r="U849" s="3"/>
    </row>
    <row r="850" spans="11:21" x14ac:dyDescent="0.25">
      <c r="K850"/>
      <c r="L850" s="20"/>
      <c r="M850" s="20"/>
      <c r="S850" s="3"/>
      <c r="T850" s="3"/>
      <c r="U850" s="3"/>
    </row>
    <row r="851" spans="11:21" x14ac:dyDescent="0.25">
      <c r="K851"/>
      <c r="L851" s="20"/>
      <c r="M851" s="20"/>
      <c r="S851" s="3"/>
      <c r="T851" s="3"/>
      <c r="U851" s="3"/>
    </row>
    <row r="852" spans="11:21" x14ac:dyDescent="0.25">
      <c r="K852"/>
      <c r="L852" s="20"/>
      <c r="M852" s="20"/>
      <c r="S852" s="3"/>
      <c r="T852" s="3"/>
      <c r="U852" s="3"/>
    </row>
    <row r="853" spans="11:21" x14ac:dyDescent="0.25">
      <c r="K853"/>
      <c r="L853" s="20"/>
      <c r="M853" s="20"/>
      <c r="S853" s="3"/>
      <c r="T853" s="3"/>
      <c r="U853" s="3"/>
    </row>
    <row r="854" spans="11:21" x14ac:dyDescent="0.25">
      <c r="K854"/>
      <c r="L854" s="20"/>
      <c r="M854" s="20"/>
      <c r="S854" s="3"/>
      <c r="T854" s="3"/>
      <c r="U854" s="3"/>
    </row>
    <row r="855" spans="11:21" x14ac:dyDescent="0.25">
      <c r="K855"/>
      <c r="L855" s="20"/>
      <c r="M855" s="20"/>
      <c r="S855" s="3"/>
      <c r="T855" s="3"/>
      <c r="U855" s="3"/>
    </row>
    <row r="856" spans="11:21" x14ac:dyDescent="0.25">
      <c r="K856"/>
      <c r="L856" s="20"/>
      <c r="M856" s="20"/>
      <c r="S856" s="3"/>
      <c r="T856" s="3"/>
      <c r="U856" s="3"/>
    </row>
    <row r="857" spans="11:21" x14ac:dyDescent="0.25">
      <c r="K857"/>
      <c r="L857" s="20"/>
      <c r="M857" s="20"/>
      <c r="S857" s="3"/>
      <c r="T857" s="3"/>
      <c r="U857" s="3"/>
    </row>
    <row r="858" spans="11:21" x14ac:dyDescent="0.25">
      <c r="K858"/>
      <c r="L858" s="20"/>
      <c r="M858" s="20"/>
      <c r="S858" s="3"/>
      <c r="T858" s="3"/>
      <c r="U858" s="3"/>
    </row>
    <row r="859" spans="11:21" x14ac:dyDescent="0.25">
      <c r="K859"/>
      <c r="L859" s="20"/>
      <c r="M859" s="20"/>
      <c r="S859" s="3"/>
      <c r="T859" s="3"/>
      <c r="U859" s="3"/>
    </row>
    <row r="860" spans="11:21" x14ac:dyDescent="0.25">
      <c r="K860"/>
      <c r="L860" s="20"/>
      <c r="M860" s="20"/>
      <c r="S860" s="3"/>
      <c r="T860" s="3"/>
      <c r="U860" s="3"/>
    </row>
    <row r="861" spans="11:21" x14ac:dyDescent="0.25">
      <c r="K861"/>
      <c r="L861" s="20"/>
      <c r="M861" s="20"/>
      <c r="S861" s="3"/>
      <c r="T861" s="3"/>
      <c r="U861" s="3"/>
    </row>
    <row r="862" spans="11:21" x14ac:dyDescent="0.25">
      <c r="K862"/>
      <c r="L862" s="20"/>
      <c r="M862" s="20"/>
      <c r="S862" s="3"/>
      <c r="T862" s="3"/>
      <c r="U862" s="3"/>
    </row>
    <row r="863" spans="11:21" x14ac:dyDescent="0.25">
      <c r="K863"/>
      <c r="L863" s="20"/>
      <c r="M863" s="20"/>
      <c r="S863" s="3"/>
      <c r="T863" s="3"/>
      <c r="U863" s="3"/>
    </row>
    <row r="864" spans="11:21" x14ac:dyDescent="0.25">
      <c r="K864"/>
      <c r="L864" s="20"/>
      <c r="M864" s="20"/>
      <c r="S864" s="3"/>
      <c r="T864" s="3"/>
      <c r="U864" s="3"/>
    </row>
    <row r="865" spans="11:21" x14ac:dyDescent="0.25">
      <c r="K865"/>
      <c r="L865" s="20"/>
      <c r="M865" s="20"/>
      <c r="S865" s="3"/>
      <c r="T865" s="3"/>
      <c r="U865" s="3"/>
    </row>
    <row r="866" spans="11:21" x14ac:dyDescent="0.25">
      <c r="K866"/>
      <c r="L866" s="20"/>
      <c r="M866" s="20"/>
      <c r="S866" s="3"/>
      <c r="T866" s="3"/>
      <c r="U866" s="3"/>
    </row>
    <row r="867" spans="11:21" x14ac:dyDescent="0.25">
      <c r="K867"/>
      <c r="L867" s="20"/>
      <c r="M867" s="20"/>
      <c r="S867" s="3"/>
      <c r="T867" s="3"/>
      <c r="U867" s="3"/>
    </row>
    <row r="868" spans="11:21" x14ac:dyDescent="0.25">
      <c r="K868"/>
      <c r="L868" s="20"/>
      <c r="M868" s="20"/>
      <c r="S868" s="3"/>
      <c r="T868" s="3"/>
      <c r="U868" s="3"/>
    </row>
    <row r="869" spans="11:21" x14ac:dyDescent="0.25">
      <c r="K869"/>
      <c r="L869" s="20"/>
      <c r="M869" s="20"/>
      <c r="S869" s="3"/>
      <c r="T869" s="3"/>
      <c r="U869" s="3"/>
    </row>
    <row r="870" spans="11:21" x14ac:dyDescent="0.25">
      <c r="K870"/>
      <c r="L870" s="20"/>
      <c r="M870" s="20"/>
      <c r="S870" s="3"/>
      <c r="T870" s="3"/>
      <c r="U870" s="3"/>
    </row>
    <row r="871" spans="11:21" x14ac:dyDescent="0.25">
      <c r="K871"/>
      <c r="L871" s="20"/>
      <c r="M871" s="20"/>
      <c r="S871" s="3"/>
      <c r="T871" s="3"/>
      <c r="U871" s="3"/>
    </row>
    <row r="872" spans="11:21" x14ac:dyDescent="0.25">
      <c r="K872"/>
      <c r="L872" s="20"/>
      <c r="M872" s="20"/>
      <c r="S872" s="3"/>
      <c r="T872" s="3"/>
      <c r="U872" s="3"/>
    </row>
    <row r="873" spans="11:21" x14ac:dyDescent="0.25">
      <c r="K873"/>
      <c r="L873" s="20"/>
      <c r="M873" s="20"/>
      <c r="S873" s="3"/>
      <c r="T873" s="3"/>
      <c r="U873" s="3"/>
    </row>
    <row r="874" spans="11:21" x14ac:dyDescent="0.25">
      <c r="K874"/>
      <c r="L874" s="20"/>
      <c r="M874" s="20"/>
      <c r="S874" s="3"/>
      <c r="T874" s="3"/>
      <c r="U874" s="3"/>
    </row>
    <row r="875" spans="11:21" x14ac:dyDescent="0.25">
      <c r="K875"/>
      <c r="L875" s="20"/>
      <c r="M875" s="20"/>
      <c r="S875" s="3"/>
      <c r="T875" s="3"/>
      <c r="U875" s="3"/>
    </row>
    <row r="876" spans="11:21" x14ac:dyDescent="0.25">
      <c r="K876"/>
      <c r="L876" s="20"/>
      <c r="M876" s="20"/>
      <c r="S876" s="3"/>
      <c r="T876" s="3"/>
      <c r="U876" s="3"/>
    </row>
    <row r="877" spans="11:21" x14ac:dyDescent="0.25">
      <c r="K877"/>
      <c r="L877" s="20"/>
      <c r="M877" s="20"/>
      <c r="S877" s="3"/>
      <c r="T877" s="3"/>
      <c r="U877" s="3"/>
    </row>
    <row r="878" spans="11:21" x14ac:dyDescent="0.25">
      <c r="K878"/>
      <c r="L878" s="20"/>
      <c r="M878" s="20"/>
      <c r="S878" s="3"/>
      <c r="T878" s="3"/>
      <c r="U878" s="3"/>
    </row>
    <row r="879" spans="11:21" x14ac:dyDescent="0.25">
      <c r="K879"/>
      <c r="L879" s="20"/>
      <c r="M879" s="20"/>
      <c r="S879" s="3"/>
      <c r="T879" s="3"/>
      <c r="U879" s="3"/>
    </row>
    <row r="880" spans="11:21" x14ac:dyDescent="0.25">
      <c r="K880"/>
      <c r="L880" s="20"/>
      <c r="M880" s="20"/>
      <c r="S880" s="3"/>
      <c r="T880" s="3"/>
      <c r="U880" s="3"/>
    </row>
    <row r="881" spans="11:21" x14ac:dyDescent="0.25">
      <c r="K881"/>
      <c r="L881" s="20"/>
      <c r="M881" s="20"/>
      <c r="S881" s="3"/>
      <c r="T881" s="3"/>
      <c r="U881" s="3"/>
    </row>
    <row r="882" spans="11:21" x14ac:dyDescent="0.25">
      <c r="K882"/>
      <c r="L882" s="20"/>
      <c r="M882" s="20"/>
      <c r="S882" s="3"/>
      <c r="T882" s="3"/>
      <c r="U882" s="3"/>
    </row>
    <row r="883" spans="11:21" x14ac:dyDescent="0.25">
      <c r="K883"/>
      <c r="L883" s="20"/>
      <c r="M883" s="20"/>
      <c r="S883" s="3"/>
      <c r="T883" s="3"/>
      <c r="U883" s="3"/>
    </row>
    <row r="884" spans="11:21" x14ac:dyDescent="0.25">
      <c r="K884"/>
      <c r="L884" s="20"/>
      <c r="M884" s="20"/>
      <c r="S884" s="3"/>
      <c r="T884" s="3"/>
      <c r="U884" s="3"/>
    </row>
    <row r="885" spans="11:21" x14ac:dyDescent="0.25">
      <c r="K885"/>
      <c r="L885" s="20"/>
      <c r="M885" s="20"/>
      <c r="S885" s="3"/>
      <c r="T885" s="3"/>
      <c r="U885" s="3"/>
    </row>
    <row r="886" spans="11:21" x14ac:dyDescent="0.25">
      <c r="K886"/>
      <c r="L886" s="20"/>
      <c r="M886" s="20"/>
      <c r="S886" s="3"/>
      <c r="T886" s="3"/>
      <c r="U886" s="3"/>
    </row>
    <row r="887" spans="11:21" x14ac:dyDescent="0.25">
      <c r="K887"/>
      <c r="L887" s="20"/>
      <c r="M887" s="20"/>
      <c r="S887" s="3"/>
      <c r="T887" s="3"/>
      <c r="U887" s="3"/>
    </row>
    <row r="888" spans="11:21" x14ac:dyDescent="0.25">
      <c r="K888"/>
      <c r="L888" s="20"/>
      <c r="M888" s="20"/>
      <c r="S888" s="3"/>
      <c r="T888" s="3"/>
      <c r="U888" s="3"/>
    </row>
    <row r="889" spans="11:21" x14ac:dyDescent="0.25">
      <c r="K889"/>
      <c r="L889" s="20"/>
      <c r="M889" s="20"/>
      <c r="S889" s="3"/>
      <c r="T889" s="3"/>
      <c r="U889" s="3"/>
    </row>
    <row r="890" spans="11:21" x14ac:dyDescent="0.25">
      <c r="K890"/>
      <c r="L890" s="20"/>
      <c r="M890" s="20"/>
      <c r="S890" s="3"/>
      <c r="T890" s="3"/>
      <c r="U890" s="3"/>
    </row>
    <row r="891" spans="11:21" x14ac:dyDescent="0.25">
      <c r="K891"/>
      <c r="L891" s="20"/>
      <c r="M891" s="20"/>
      <c r="S891" s="3"/>
      <c r="T891" s="3"/>
      <c r="U891" s="3"/>
    </row>
    <row r="892" spans="11:21" x14ac:dyDescent="0.25">
      <c r="K892"/>
      <c r="L892" s="20"/>
      <c r="M892" s="20"/>
      <c r="S892" s="3"/>
      <c r="T892" s="3"/>
      <c r="U892" s="3"/>
    </row>
    <row r="893" spans="11:21" x14ac:dyDescent="0.25">
      <c r="K893"/>
      <c r="L893" s="20"/>
      <c r="M893" s="20"/>
      <c r="S893" s="3"/>
      <c r="T893" s="3"/>
      <c r="U893" s="3"/>
    </row>
    <row r="894" spans="11:21" x14ac:dyDescent="0.25">
      <c r="K894"/>
      <c r="L894" s="20"/>
      <c r="M894" s="20"/>
      <c r="S894" s="3"/>
      <c r="T894" s="3"/>
      <c r="U894" s="3"/>
    </row>
    <row r="895" spans="11:21" x14ac:dyDescent="0.25">
      <c r="K895"/>
      <c r="L895" s="20"/>
      <c r="M895" s="20"/>
      <c r="S895" s="3"/>
      <c r="T895" s="3"/>
      <c r="U895" s="3"/>
    </row>
    <row r="896" spans="11:21" x14ac:dyDescent="0.25">
      <c r="K896"/>
      <c r="L896" s="20"/>
      <c r="M896" s="20"/>
      <c r="S896" s="3"/>
      <c r="T896" s="3"/>
      <c r="U896" s="3"/>
    </row>
    <row r="897" spans="11:21" x14ac:dyDescent="0.25">
      <c r="K897"/>
      <c r="L897" s="20"/>
      <c r="M897" s="20"/>
      <c r="S897" s="3"/>
      <c r="T897" s="3"/>
      <c r="U897" s="3"/>
    </row>
    <row r="898" spans="11:21" x14ac:dyDescent="0.25">
      <c r="K898"/>
      <c r="L898" s="20"/>
      <c r="M898" s="20"/>
      <c r="S898" s="3"/>
      <c r="T898" s="3"/>
      <c r="U898" s="3"/>
    </row>
    <row r="899" spans="11:21" x14ac:dyDescent="0.25">
      <c r="K899"/>
      <c r="L899" s="20"/>
      <c r="M899" s="20"/>
      <c r="S899" s="3"/>
      <c r="T899" s="3"/>
      <c r="U899" s="3"/>
    </row>
    <row r="900" spans="11:21" x14ac:dyDescent="0.25">
      <c r="K900"/>
      <c r="L900" s="20"/>
      <c r="M900" s="20"/>
      <c r="S900" s="3"/>
      <c r="T900" s="3"/>
      <c r="U900" s="3"/>
    </row>
    <row r="901" spans="11:21" x14ac:dyDescent="0.25">
      <c r="K901"/>
      <c r="L901" s="20"/>
      <c r="M901" s="20"/>
      <c r="S901" s="3"/>
      <c r="T901" s="3"/>
      <c r="U901" s="3"/>
    </row>
    <row r="902" spans="11:21" x14ac:dyDescent="0.25">
      <c r="K902"/>
      <c r="L902" s="20"/>
      <c r="M902" s="20"/>
      <c r="S902" s="3"/>
      <c r="T902" s="3"/>
      <c r="U902" s="3"/>
    </row>
    <row r="903" spans="11:21" x14ac:dyDescent="0.25">
      <c r="K903"/>
      <c r="L903" s="20"/>
      <c r="M903" s="20"/>
      <c r="S903" s="3"/>
      <c r="T903" s="3"/>
      <c r="U903" s="3"/>
    </row>
    <row r="904" spans="11:21" x14ac:dyDescent="0.25">
      <c r="K904"/>
      <c r="L904" s="20"/>
      <c r="M904" s="20"/>
      <c r="S904" s="3"/>
      <c r="T904" s="3"/>
      <c r="U904" s="3"/>
    </row>
    <row r="905" spans="11:21" x14ac:dyDescent="0.25">
      <c r="K905"/>
      <c r="L905" s="20"/>
      <c r="M905" s="20"/>
      <c r="S905" s="3"/>
      <c r="T905" s="3"/>
      <c r="U905" s="3"/>
    </row>
    <row r="906" spans="11:21" x14ac:dyDescent="0.25">
      <c r="K906"/>
      <c r="L906" s="20"/>
      <c r="M906" s="20"/>
      <c r="S906" s="3"/>
      <c r="T906" s="3"/>
      <c r="U906" s="3"/>
    </row>
    <row r="907" spans="11:21" x14ac:dyDescent="0.25">
      <c r="K907"/>
      <c r="L907" s="20"/>
      <c r="M907" s="20"/>
      <c r="S907" s="3"/>
      <c r="T907" s="3"/>
      <c r="U907" s="3"/>
    </row>
    <row r="908" spans="11:21" x14ac:dyDescent="0.25">
      <c r="K908"/>
      <c r="L908" s="20"/>
      <c r="M908" s="20"/>
      <c r="S908" s="3"/>
      <c r="T908" s="3"/>
      <c r="U908" s="3"/>
    </row>
    <row r="909" spans="11:21" x14ac:dyDescent="0.25">
      <c r="K909"/>
      <c r="L909" s="20"/>
      <c r="M909" s="20"/>
      <c r="S909" s="3"/>
      <c r="T909" s="3"/>
      <c r="U909" s="3"/>
    </row>
    <row r="910" spans="11:21" x14ac:dyDescent="0.25">
      <c r="K910"/>
      <c r="L910" s="20"/>
      <c r="M910" s="20"/>
      <c r="S910" s="3"/>
      <c r="T910" s="3"/>
      <c r="U910" s="3"/>
    </row>
    <row r="911" spans="11:21" x14ac:dyDescent="0.25">
      <c r="K911"/>
      <c r="L911" s="20"/>
      <c r="M911" s="20"/>
      <c r="S911" s="3"/>
      <c r="T911" s="3"/>
      <c r="U911" s="3"/>
    </row>
    <row r="912" spans="11:21" x14ac:dyDescent="0.25">
      <c r="K912"/>
      <c r="L912" s="20"/>
      <c r="M912" s="20"/>
      <c r="S912" s="3"/>
      <c r="T912" s="3"/>
      <c r="U912" s="3"/>
    </row>
    <row r="913" spans="11:21" x14ac:dyDescent="0.25">
      <c r="K913"/>
      <c r="L913" s="20"/>
      <c r="M913" s="20"/>
      <c r="S913" s="3"/>
      <c r="T913" s="3"/>
      <c r="U913" s="3"/>
    </row>
    <row r="914" spans="11:21" x14ac:dyDescent="0.25">
      <c r="K914"/>
      <c r="L914" s="20"/>
      <c r="M914" s="20"/>
      <c r="S914" s="3"/>
      <c r="T914" s="3"/>
      <c r="U914" s="3"/>
    </row>
    <row r="915" spans="11:21" x14ac:dyDescent="0.25">
      <c r="K915"/>
      <c r="L915" s="20"/>
      <c r="M915" s="20"/>
      <c r="S915" s="3"/>
      <c r="T915" s="3"/>
      <c r="U915" s="3"/>
    </row>
    <row r="916" spans="11:21" x14ac:dyDescent="0.25">
      <c r="K916"/>
      <c r="L916" s="20"/>
      <c r="M916" s="20"/>
      <c r="S916" s="3"/>
      <c r="T916" s="3"/>
      <c r="U916" s="3"/>
    </row>
    <row r="917" spans="11:21" x14ac:dyDescent="0.25">
      <c r="K917"/>
      <c r="L917" s="20"/>
      <c r="M917" s="20"/>
      <c r="S917" s="3"/>
      <c r="T917" s="3"/>
      <c r="U917" s="3"/>
    </row>
    <row r="918" spans="11:21" x14ac:dyDescent="0.25">
      <c r="K918"/>
      <c r="L918" s="20"/>
      <c r="M918" s="20"/>
      <c r="S918" s="3"/>
      <c r="T918" s="3"/>
      <c r="U918" s="3"/>
    </row>
    <row r="919" spans="11:21" x14ac:dyDescent="0.25">
      <c r="K919"/>
      <c r="L919" s="20"/>
      <c r="M919" s="20"/>
      <c r="S919" s="3"/>
      <c r="T919" s="3"/>
      <c r="U919" s="3"/>
    </row>
    <row r="920" spans="11:21" x14ac:dyDescent="0.25">
      <c r="K920"/>
      <c r="L920" s="20"/>
      <c r="M920" s="20"/>
      <c r="S920" s="3"/>
      <c r="T920" s="3"/>
      <c r="U920" s="3"/>
    </row>
    <row r="921" spans="11:21" x14ac:dyDescent="0.25">
      <c r="K921"/>
      <c r="L921" s="20"/>
      <c r="M921" s="20"/>
      <c r="S921" s="3"/>
      <c r="T921" s="3"/>
      <c r="U921" s="3"/>
    </row>
    <row r="922" spans="11:21" x14ac:dyDescent="0.25">
      <c r="K922"/>
      <c r="L922" s="20"/>
      <c r="M922" s="20"/>
      <c r="S922" s="3"/>
      <c r="T922" s="3"/>
      <c r="U922" s="3"/>
    </row>
    <row r="923" spans="11:21" x14ac:dyDescent="0.25">
      <c r="K923"/>
      <c r="L923" s="20"/>
      <c r="M923" s="20"/>
      <c r="S923" s="3"/>
      <c r="T923" s="3"/>
      <c r="U923" s="3"/>
    </row>
    <row r="924" spans="11:21" x14ac:dyDescent="0.25">
      <c r="K924"/>
      <c r="L924" s="20"/>
      <c r="M924" s="20"/>
      <c r="S924" s="3"/>
      <c r="T924" s="3"/>
      <c r="U924" s="3"/>
    </row>
    <row r="925" spans="11:21" x14ac:dyDescent="0.25">
      <c r="K925"/>
      <c r="L925" s="20"/>
      <c r="M925" s="20"/>
      <c r="S925" s="3"/>
      <c r="T925" s="3"/>
      <c r="U925" s="3"/>
    </row>
    <row r="926" spans="11:21" x14ac:dyDescent="0.25">
      <c r="K926"/>
      <c r="L926" s="20"/>
      <c r="M926" s="20"/>
      <c r="S926" s="3"/>
      <c r="T926" s="3"/>
      <c r="U926" s="3"/>
    </row>
    <row r="927" spans="11:21" x14ac:dyDescent="0.25">
      <c r="K927"/>
      <c r="L927" s="20"/>
      <c r="M927" s="20"/>
      <c r="S927" s="3"/>
      <c r="T927" s="3"/>
      <c r="U927" s="3"/>
    </row>
    <row r="928" spans="11:21" x14ac:dyDescent="0.25">
      <c r="K928"/>
      <c r="L928" s="20"/>
      <c r="M928" s="20"/>
      <c r="S928" s="3"/>
      <c r="T928" s="3"/>
      <c r="U928" s="3"/>
    </row>
    <row r="929" spans="11:21" x14ac:dyDescent="0.25">
      <c r="K929"/>
      <c r="L929" s="20"/>
      <c r="M929" s="20"/>
      <c r="S929" s="3"/>
      <c r="T929" s="3"/>
      <c r="U929" s="3"/>
    </row>
    <row r="930" spans="11:21" x14ac:dyDescent="0.25">
      <c r="K930"/>
      <c r="L930" s="20"/>
      <c r="M930" s="20"/>
      <c r="S930" s="3"/>
      <c r="T930" s="3"/>
      <c r="U930" s="3"/>
    </row>
    <row r="931" spans="11:21" x14ac:dyDescent="0.25">
      <c r="K931"/>
      <c r="L931" s="20"/>
      <c r="M931" s="20"/>
      <c r="S931" s="3"/>
      <c r="T931" s="3"/>
      <c r="U931" s="3"/>
    </row>
    <row r="932" spans="11:21" x14ac:dyDescent="0.25">
      <c r="K932"/>
      <c r="L932" s="20"/>
      <c r="M932" s="20"/>
      <c r="S932" s="3"/>
      <c r="T932" s="3"/>
      <c r="U932" s="3"/>
    </row>
    <row r="933" spans="11:21" x14ac:dyDescent="0.25">
      <c r="K933"/>
      <c r="L933" s="20"/>
      <c r="M933" s="20"/>
      <c r="S933" s="3"/>
      <c r="T933" s="3"/>
      <c r="U933" s="3"/>
    </row>
    <row r="934" spans="11:21" x14ac:dyDescent="0.25">
      <c r="K934"/>
      <c r="L934" s="20"/>
      <c r="M934" s="20"/>
      <c r="S934" s="3"/>
      <c r="T934" s="3"/>
      <c r="U934" s="3"/>
    </row>
    <row r="935" spans="11:21" x14ac:dyDescent="0.25">
      <c r="K935"/>
      <c r="L935" s="20"/>
      <c r="M935" s="20"/>
      <c r="S935" s="3"/>
      <c r="T935" s="3"/>
      <c r="U935" s="3"/>
    </row>
    <row r="936" spans="11:21" x14ac:dyDescent="0.25">
      <c r="K936"/>
      <c r="L936" s="20"/>
      <c r="M936" s="20"/>
      <c r="S936" s="3"/>
      <c r="T936" s="3"/>
      <c r="U936" s="3"/>
    </row>
    <row r="937" spans="11:21" x14ac:dyDescent="0.25">
      <c r="K937"/>
      <c r="L937" s="20"/>
      <c r="M937" s="20"/>
      <c r="S937" s="3"/>
      <c r="T937" s="3"/>
      <c r="U937" s="3"/>
    </row>
    <row r="938" spans="11:21" x14ac:dyDescent="0.25">
      <c r="K938"/>
      <c r="L938" s="20"/>
      <c r="M938" s="20"/>
      <c r="S938" s="3"/>
      <c r="T938" s="3"/>
      <c r="U938" s="3"/>
    </row>
    <row r="939" spans="11:21" x14ac:dyDescent="0.25">
      <c r="K939"/>
      <c r="L939" s="20"/>
      <c r="M939" s="20"/>
      <c r="S939" s="3"/>
      <c r="T939" s="3"/>
      <c r="U939" s="3"/>
    </row>
    <row r="940" spans="11:21" x14ac:dyDescent="0.25">
      <c r="K940"/>
      <c r="L940" s="20"/>
      <c r="M940" s="20"/>
      <c r="S940" s="3"/>
      <c r="T940" s="3"/>
      <c r="U940" s="3"/>
    </row>
    <row r="941" spans="11:21" x14ac:dyDescent="0.25">
      <c r="K941"/>
      <c r="L941" s="20"/>
      <c r="M941" s="20"/>
      <c r="S941" s="3"/>
      <c r="T941" s="3"/>
      <c r="U941" s="3"/>
    </row>
    <row r="942" spans="11:21" x14ac:dyDescent="0.25">
      <c r="K942"/>
      <c r="L942" s="20"/>
      <c r="M942" s="20"/>
      <c r="S942" s="3"/>
      <c r="T942" s="3"/>
      <c r="U942" s="3"/>
    </row>
    <row r="943" spans="11:21" x14ac:dyDescent="0.25">
      <c r="K943"/>
      <c r="L943" s="20"/>
      <c r="M943" s="20"/>
      <c r="S943" s="3"/>
      <c r="T943" s="3"/>
      <c r="U943" s="3"/>
    </row>
    <row r="944" spans="11:21" x14ac:dyDescent="0.25">
      <c r="K944"/>
      <c r="L944" s="20"/>
      <c r="M944" s="20"/>
      <c r="S944" s="3"/>
      <c r="T944" s="3"/>
      <c r="U944" s="3"/>
    </row>
    <row r="945" spans="11:21" x14ac:dyDescent="0.25">
      <c r="K945"/>
      <c r="L945" s="20"/>
      <c r="M945" s="20"/>
      <c r="S945" s="3"/>
      <c r="T945" s="3"/>
      <c r="U945" s="3"/>
    </row>
    <row r="946" spans="11:21" x14ac:dyDescent="0.25">
      <c r="K946"/>
      <c r="L946" s="20"/>
      <c r="M946" s="20"/>
      <c r="S946" s="3"/>
      <c r="T946" s="3"/>
      <c r="U946" s="3"/>
    </row>
    <row r="947" spans="11:21" x14ac:dyDescent="0.25">
      <c r="K947"/>
      <c r="L947" s="20"/>
      <c r="M947" s="20"/>
      <c r="S947" s="3"/>
      <c r="T947" s="3"/>
      <c r="U947" s="3"/>
    </row>
    <row r="948" spans="11:21" x14ac:dyDescent="0.25">
      <c r="K948"/>
      <c r="L948" s="20"/>
      <c r="M948" s="20"/>
      <c r="S948" s="3"/>
      <c r="T948" s="3"/>
      <c r="U948" s="3"/>
    </row>
    <row r="949" spans="11:21" x14ac:dyDescent="0.25">
      <c r="K949"/>
      <c r="L949" s="20"/>
      <c r="M949" s="20"/>
      <c r="S949" s="3"/>
      <c r="T949" s="3"/>
      <c r="U949" s="3"/>
    </row>
    <row r="950" spans="11:21" x14ac:dyDescent="0.25">
      <c r="K950"/>
      <c r="L950" s="20"/>
      <c r="M950" s="20"/>
      <c r="S950" s="3"/>
      <c r="T950" s="3"/>
      <c r="U950" s="3"/>
    </row>
    <row r="951" spans="11:21" x14ac:dyDescent="0.25">
      <c r="K951"/>
      <c r="L951" s="20"/>
      <c r="M951" s="20"/>
      <c r="S951" s="3"/>
      <c r="T951" s="3"/>
      <c r="U951" s="3"/>
    </row>
    <row r="952" spans="11:21" x14ac:dyDescent="0.25">
      <c r="K952"/>
      <c r="L952" s="20"/>
      <c r="M952" s="20"/>
      <c r="S952" s="3"/>
      <c r="T952" s="3"/>
      <c r="U952" s="3"/>
    </row>
    <row r="953" spans="11:21" x14ac:dyDescent="0.25">
      <c r="K953"/>
      <c r="L953" s="20"/>
      <c r="M953" s="20"/>
      <c r="S953" s="3"/>
      <c r="T953" s="3"/>
      <c r="U953" s="3"/>
    </row>
    <row r="954" spans="11:21" x14ac:dyDescent="0.25">
      <c r="K954"/>
      <c r="L954" s="20"/>
      <c r="M954" s="20"/>
      <c r="S954" s="3"/>
      <c r="T954" s="3"/>
      <c r="U954" s="3"/>
    </row>
    <row r="955" spans="11:21" x14ac:dyDescent="0.25">
      <c r="K955"/>
      <c r="L955" s="20"/>
      <c r="M955" s="20"/>
      <c r="S955" s="3"/>
      <c r="T955" s="3"/>
      <c r="U955" s="3"/>
    </row>
    <row r="956" spans="11:21" x14ac:dyDescent="0.25">
      <c r="K956"/>
      <c r="L956" s="20"/>
      <c r="M956" s="20"/>
      <c r="S956" s="3"/>
      <c r="T956" s="3"/>
      <c r="U956" s="3"/>
    </row>
    <row r="957" spans="11:21" x14ac:dyDescent="0.25">
      <c r="K957"/>
      <c r="L957" s="20"/>
      <c r="M957" s="20"/>
      <c r="S957" s="3"/>
      <c r="T957" s="3"/>
      <c r="U957" s="3"/>
    </row>
    <row r="958" spans="11:21" x14ac:dyDescent="0.25">
      <c r="K958"/>
      <c r="L958" s="20"/>
      <c r="M958" s="20"/>
      <c r="S958" s="3"/>
      <c r="T958" s="3"/>
      <c r="U958" s="3"/>
    </row>
    <row r="959" spans="11:21" x14ac:dyDescent="0.25">
      <c r="K959"/>
      <c r="L959" s="20"/>
      <c r="M959" s="20"/>
      <c r="S959" s="3"/>
      <c r="T959" s="3"/>
      <c r="U959" s="3"/>
    </row>
    <row r="960" spans="11:21" x14ac:dyDescent="0.25">
      <c r="K960"/>
      <c r="L960" s="20"/>
      <c r="M960" s="20"/>
      <c r="S960" s="3"/>
      <c r="T960" s="3"/>
      <c r="U960" s="3"/>
    </row>
    <row r="961" spans="11:21" x14ac:dyDescent="0.25">
      <c r="K961"/>
      <c r="L961" s="20"/>
      <c r="M961" s="20"/>
      <c r="S961" s="3"/>
      <c r="T961" s="3"/>
      <c r="U961" s="3"/>
    </row>
    <row r="962" spans="11:21" x14ac:dyDescent="0.25">
      <c r="K962"/>
      <c r="L962" s="20"/>
      <c r="M962" s="20"/>
      <c r="S962" s="3"/>
      <c r="T962" s="3"/>
      <c r="U962" s="3"/>
    </row>
    <row r="963" spans="11:21" x14ac:dyDescent="0.25">
      <c r="K963"/>
      <c r="L963" s="20"/>
      <c r="M963" s="20"/>
      <c r="S963" s="3"/>
      <c r="T963" s="3"/>
      <c r="U963" s="3"/>
    </row>
    <row r="964" spans="11:21" x14ac:dyDescent="0.25">
      <c r="K964"/>
      <c r="L964" s="20"/>
      <c r="M964" s="20"/>
      <c r="S964" s="3"/>
      <c r="T964" s="3"/>
      <c r="U964" s="3"/>
    </row>
    <row r="965" spans="11:21" x14ac:dyDescent="0.25">
      <c r="K965"/>
      <c r="L965" s="20"/>
      <c r="M965" s="20"/>
      <c r="S965" s="3"/>
      <c r="T965" s="3"/>
      <c r="U965" s="3"/>
    </row>
    <row r="966" spans="11:21" x14ac:dyDescent="0.25">
      <c r="K966"/>
      <c r="L966" s="20"/>
      <c r="M966" s="20"/>
      <c r="S966" s="3"/>
      <c r="T966" s="3"/>
      <c r="U966" s="3"/>
    </row>
    <row r="967" spans="11:21" x14ac:dyDescent="0.25">
      <c r="K967"/>
      <c r="L967" s="20"/>
      <c r="M967" s="20"/>
      <c r="S967" s="3"/>
      <c r="T967" s="3"/>
      <c r="U967" s="3"/>
    </row>
    <row r="968" spans="11:21" x14ac:dyDescent="0.25">
      <c r="K968"/>
      <c r="L968" s="20"/>
      <c r="M968" s="20"/>
      <c r="S968" s="3"/>
      <c r="T968" s="3"/>
      <c r="U968" s="3"/>
    </row>
    <row r="969" spans="11:21" x14ac:dyDescent="0.25">
      <c r="K969"/>
      <c r="L969" s="20"/>
      <c r="M969" s="20"/>
      <c r="S969" s="3"/>
      <c r="T969" s="3"/>
      <c r="U969" s="3"/>
    </row>
    <row r="970" spans="11:21" x14ac:dyDescent="0.25">
      <c r="K970"/>
      <c r="L970" s="20"/>
      <c r="M970" s="20"/>
      <c r="S970" s="3"/>
      <c r="T970" s="3"/>
      <c r="U970" s="3"/>
    </row>
    <row r="971" spans="11:21" x14ac:dyDescent="0.25">
      <c r="K971"/>
      <c r="L971" s="20"/>
      <c r="M971" s="20"/>
      <c r="S971" s="3"/>
      <c r="T971" s="3"/>
      <c r="U971" s="3"/>
    </row>
    <row r="972" spans="11:21" x14ac:dyDescent="0.25">
      <c r="K972"/>
      <c r="L972" s="20"/>
      <c r="M972" s="20"/>
      <c r="S972" s="3"/>
      <c r="T972" s="3"/>
      <c r="U972" s="3"/>
    </row>
    <row r="973" spans="11:21" x14ac:dyDescent="0.25">
      <c r="K973"/>
      <c r="L973" s="20"/>
      <c r="M973" s="20"/>
      <c r="S973" s="3"/>
      <c r="T973" s="3"/>
      <c r="U973" s="3"/>
    </row>
    <row r="974" spans="11:21" x14ac:dyDescent="0.25">
      <c r="K974"/>
      <c r="L974" s="20"/>
      <c r="M974" s="20"/>
      <c r="S974" s="3"/>
      <c r="T974" s="3"/>
      <c r="U974" s="3"/>
    </row>
    <row r="975" spans="11:21" x14ac:dyDescent="0.25">
      <c r="K975"/>
      <c r="L975" s="20"/>
      <c r="M975" s="20"/>
      <c r="S975" s="3"/>
      <c r="T975" s="3"/>
      <c r="U975" s="3"/>
    </row>
    <row r="976" spans="11:21" x14ac:dyDescent="0.25">
      <c r="K976"/>
      <c r="L976" s="20"/>
      <c r="M976" s="20"/>
      <c r="S976" s="3"/>
      <c r="T976" s="3"/>
      <c r="U976" s="3"/>
    </row>
    <row r="977" spans="11:21" x14ac:dyDescent="0.25">
      <c r="K977"/>
      <c r="L977" s="20"/>
      <c r="M977" s="20"/>
      <c r="S977" s="3"/>
      <c r="T977" s="3"/>
      <c r="U977" s="3"/>
    </row>
    <row r="978" spans="11:21" x14ac:dyDescent="0.25">
      <c r="K978"/>
      <c r="L978" s="20"/>
      <c r="M978" s="20"/>
      <c r="S978" s="3"/>
      <c r="T978" s="3"/>
      <c r="U978" s="3"/>
    </row>
    <row r="979" spans="11:21" x14ac:dyDescent="0.25">
      <c r="K979"/>
      <c r="L979" s="20"/>
      <c r="M979" s="20"/>
      <c r="S979" s="3"/>
      <c r="T979" s="3"/>
      <c r="U979" s="3"/>
    </row>
    <row r="980" spans="11:21" x14ac:dyDescent="0.25">
      <c r="K980"/>
      <c r="L980" s="20"/>
      <c r="M980" s="20"/>
      <c r="S980" s="3"/>
      <c r="T980" s="3"/>
      <c r="U980" s="3"/>
    </row>
    <row r="981" spans="11:21" x14ac:dyDescent="0.25">
      <c r="K981"/>
      <c r="L981" s="20"/>
      <c r="M981" s="20"/>
      <c r="S981" s="3"/>
      <c r="T981" s="3"/>
      <c r="U981" s="3"/>
    </row>
    <row r="982" spans="11:21" x14ac:dyDescent="0.25">
      <c r="K982"/>
      <c r="L982" s="20"/>
      <c r="M982" s="20"/>
      <c r="S982" s="3"/>
      <c r="T982" s="3"/>
      <c r="U982" s="3"/>
    </row>
    <row r="983" spans="11:21" x14ac:dyDescent="0.25">
      <c r="K983"/>
      <c r="L983" s="20"/>
      <c r="M983" s="20"/>
      <c r="S983" s="3"/>
      <c r="T983" s="3"/>
      <c r="U983" s="3"/>
    </row>
    <row r="984" spans="11:21" x14ac:dyDescent="0.25">
      <c r="K984"/>
      <c r="L984" s="20"/>
      <c r="M984" s="20"/>
      <c r="S984" s="3"/>
      <c r="T984" s="3"/>
      <c r="U984" s="3"/>
    </row>
    <row r="985" spans="11:21" x14ac:dyDescent="0.25">
      <c r="K985"/>
      <c r="L985" s="20"/>
      <c r="M985" s="20"/>
      <c r="S985" s="3"/>
      <c r="T985" s="3"/>
      <c r="U985" s="3"/>
    </row>
    <row r="986" spans="11:21" x14ac:dyDescent="0.25">
      <c r="K986"/>
      <c r="L986" s="20"/>
      <c r="M986" s="20"/>
      <c r="S986" s="3"/>
      <c r="T986" s="3"/>
      <c r="U986" s="3"/>
    </row>
    <row r="987" spans="11:21" x14ac:dyDescent="0.25">
      <c r="K987"/>
      <c r="L987" s="20"/>
      <c r="M987" s="20"/>
      <c r="S987" s="3"/>
      <c r="T987" s="3"/>
      <c r="U987" s="3"/>
    </row>
    <row r="988" spans="11:21" x14ac:dyDescent="0.25">
      <c r="K988"/>
      <c r="L988" s="20"/>
      <c r="M988" s="20"/>
      <c r="S988" s="3"/>
      <c r="T988" s="3"/>
      <c r="U988" s="3"/>
    </row>
    <row r="989" spans="11:21" x14ac:dyDescent="0.25">
      <c r="K989"/>
      <c r="L989" s="20"/>
      <c r="M989" s="20"/>
      <c r="S989" s="3"/>
      <c r="T989" s="3"/>
      <c r="U989" s="3"/>
    </row>
    <row r="990" spans="11:21" x14ac:dyDescent="0.25">
      <c r="K990"/>
      <c r="L990" s="20"/>
      <c r="M990" s="20"/>
      <c r="S990" s="3"/>
      <c r="T990" s="3"/>
      <c r="U990" s="3"/>
    </row>
    <row r="991" spans="11:21" x14ac:dyDescent="0.25">
      <c r="K991"/>
      <c r="L991" s="20"/>
      <c r="M991" s="20"/>
      <c r="S991" s="3"/>
      <c r="T991" s="3"/>
      <c r="U991" s="3"/>
    </row>
    <row r="992" spans="11:21" x14ac:dyDescent="0.25">
      <c r="K992"/>
      <c r="L992" s="20"/>
      <c r="M992" s="20"/>
      <c r="S992" s="3"/>
      <c r="T992" s="3"/>
      <c r="U992" s="3"/>
    </row>
    <row r="993" spans="11:21" x14ac:dyDescent="0.25">
      <c r="K993"/>
      <c r="L993" s="20"/>
      <c r="M993" s="20"/>
      <c r="S993" s="3"/>
      <c r="T993" s="3"/>
      <c r="U993" s="3"/>
    </row>
    <row r="994" spans="11:21" x14ac:dyDescent="0.25">
      <c r="K994"/>
      <c r="L994" s="20"/>
      <c r="M994" s="20"/>
      <c r="S994" s="3"/>
      <c r="T994" s="3"/>
      <c r="U994" s="3"/>
    </row>
    <row r="995" spans="11:21" x14ac:dyDescent="0.25">
      <c r="K995"/>
      <c r="L995" s="20"/>
      <c r="M995" s="20"/>
      <c r="S995" s="3"/>
      <c r="T995" s="3"/>
      <c r="U995" s="3"/>
    </row>
    <row r="996" spans="11:21" x14ac:dyDescent="0.25">
      <c r="K996"/>
      <c r="L996" s="20"/>
      <c r="M996" s="20"/>
      <c r="S996" s="3"/>
      <c r="T996" s="3"/>
      <c r="U996" s="3"/>
    </row>
    <row r="997" spans="11:21" x14ac:dyDescent="0.25">
      <c r="K997"/>
      <c r="L997" s="20"/>
      <c r="M997" s="20"/>
      <c r="S997" s="3"/>
      <c r="T997" s="3"/>
      <c r="U997" s="3"/>
    </row>
    <row r="998" spans="11:21" x14ac:dyDescent="0.25">
      <c r="K998"/>
      <c r="L998" s="20"/>
      <c r="M998" s="20"/>
      <c r="S998" s="3"/>
      <c r="T998" s="3"/>
      <c r="U998" s="3"/>
    </row>
    <row r="999" spans="11:21" x14ac:dyDescent="0.25">
      <c r="K999"/>
      <c r="L999" s="20"/>
      <c r="M999" s="20"/>
      <c r="S999" s="3"/>
      <c r="T999" s="3"/>
      <c r="U999" s="3"/>
    </row>
    <row r="1000" spans="11:21" x14ac:dyDescent="0.25">
      <c r="K1000"/>
      <c r="L1000" s="20"/>
      <c r="M1000" s="20"/>
      <c r="S1000" s="3"/>
      <c r="T1000" s="3"/>
      <c r="U1000" s="3"/>
    </row>
    <row r="1001" spans="11:21" x14ac:dyDescent="0.25">
      <c r="K1001"/>
      <c r="L1001" s="20"/>
      <c r="M1001" s="20"/>
      <c r="S1001" s="3"/>
      <c r="T1001" s="3"/>
      <c r="U1001" s="3"/>
    </row>
    <row r="1002" spans="11:21" x14ac:dyDescent="0.25">
      <c r="K1002"/>
      <c r="L1002" s="20"/>
      <c r="M1002" s="20"/>
      <c r="S1002" s="3"/>
      <c r="T1002" s="3"/>
      <c r="U1002" s="3"/>
    </row>
    <row r="1003" spans="11:21" x14ac:dyDescent="0.25">
      <c r="K1003"/>
      <c r="L1003" s="20"/>
      <c r="M1003" s="20"/>
      <c r="S1003" s="3"/>
      <c r="T1003" s="3"/>
      <c r="U1003" s="3"/>
    </row>
    <row r="1004" spans="11:21" x14ac:dyDescent="0.25">
      <c r="K1004"/>
      <c r="L1004" s="20"/>
      <c r="M1004" s="20"/>
      <c r="S1004" s="3"/>
      <c r="T1004" s="3"/>
      <c r="U1004" s="3"/>
    </row>
    <row r="1005" spans="11:21" x14ac:dyDescent="0.25">
      <c r="K1005"/>
      <c r="L1005" s="20"/>
      <c r="M1005" s="20"/>
      <c r="S1005" s="3"/>
      <c r="T1005" s="3"/>
      <c r="U1005" s="3"/>
    </row>
    <row r="1006" spans="11:21" x14ac:dyDescent="0.25">
      <c r="K1006"/>
      <c r="L1006" s="20"/>
      <c r="M1006" s="20"/>
      <c r="S1006" s="3"/>
      <c r="T1006" s="3"/>
      <c r="U1006" s="3"/>
    </row>
    <row r="1007" spans="11:21" x14ac:dyDescent="0.25">
      <c r="K1007"/>
      <c r="L1007" s="20"/>
      <c r="M1007" s="20"/>
      <c r="S1007" s="3"/>
      <c r="T1007" s="3"/>
      <c r="U1007" s="3"/>
    </row>
    <row r="1008" spans="11:21" x14ac:dyDescent="0.25">
      <c r="K1008"/>
      <c r="L1008" s="20"/>
      <c r="M1008" s="20"/>
      <c r="S1008" s="3"/>
      <c r="T1008" s="3"/>
      <c r="U1008" s="3"/>
    </row>
    <row r="1009" spans="11:21" x14ac:dyDescent="0.25">
      <c r="K1009"/>
      <c r="L1009" s="20"/>
      <c r="M1009" s="20"/>
      <c r="S1009" s="3"/>
      <c r="T1009" s="3"/>
      <c r="U1009" s="3"/>
    </row>
    <row r="1010" spans="11:21" x14ac:dyDescent="0.25">
      <c r="K1010"/>
      <c r="L1010" s="20"/>
      <c r="M1010" s="20"/>
      <c r="S1010" s="3"/>
      <c r="T1010" s="3"/>
      <c r="U1010" s="3"/>
    </row>
    <row r="1011" spans="11:21" x14ac:dyDescent="0.25">
      <c r="K1011"/>
      <c r="L1011" s="20"/>
      <c r="M1011" s="20"/>
      <c r="S1011" s="3"/>
      <c r="T1011" s="3"/>
      <c r="U1011" s="3"/>
    </row>
    <row r="1012" spans="11:21" x14ac:dyDescent="0.25">
      <c r="K1012"/>
      <c r="L1012" s="20"/>
      <c r="M1012" s="20"/>
      <c r="S1012" s="3"/>
      <c r="T1012" s="3"/>
      <c r="U1012" s="3"/>
    </row>
    <row r="1013" spans="11:21" x14ac:dyDescent="0.25">
      <c r="K1013"/>
      <c r="L1013" s="20"/>
      <c r="M1013" s="20"/>
      <c r="S1013" s="3"/>
      <c r="T1013" s="3"/>
      <c r="U1013" s="3"/>
    </row>
    <row r="1014" spans="11:21" x14ac:dyDescent="0.25">
      <c r="T1014" s="20">
        <f t="array" ref="T1014">IFERROR(INDEX(tbl_rapptot,MATCH(1,(tbl_rappstat=$A$1014)*(tbl_rappart=$B$1014),0),3),"FEIL")</f>
        <v>0</v>
      </c>
      <c r="U1014" s="20">
        <f t="array" ref="U1014">IFERROR(INDEX(tbl_total,MATCH(1,(tbl_stats=$F$1014)*(tbl_arts=$G$1014),0),3),"FEIL")</f>
        <v>0</v>
      </c>
    </row>
  </sheetData>
  <sheetProtection formatCells="0" formatColumns="0" formatRows="0" insertColumns="0" insertRows="0" insertHyperlinks="0" deleteColumns="0" deleteRows="0" sort="0" autoFilter="0"/>
  <mergeCells count="31">
    <mergeCell ref="E36:H36"/>
    <mergeCell ref="E25:H25"/>
    <mergeCell ref="E26:H26"/>
    <mergeCell ref="E27:H27"/>
    <mergeCell ref="E28:H28"/>
    <mergeCell ref="E29:H29"/>
    <mergeCell ref="E30:H30"/>
    <mergeCell ref="E31:H31"/>
    <mergeCell ref="E32:H32"/>
    <mergeCell ref="E33:H33"/>
    <mergeCell ref="E34:H34"/>
    <mergeCell ref="E35:H35"/>
    <mergeCell ref="A40:C40"/>
    <mergeCell ref="F40:H40"/>
    <mergeCell ref="A38:F38"/>
    <mergeCell ref="G38:H38"/>
    <mergeCell ref="A39:J39"/>
    <mergeCell ref="B2:J2"/>
    <mergeCell ref="B3:J3"/>
    <mergeCell ref="B4:H4"/>
    <mergeCell ref="B5:F5"/>
    <mergeCell ref="G10:J10"/>
    <mergeCell ref="A10:E10"/>
    <mergeCell ref="A7:J7"/>
    <mergeCell ref="G11:J15"/>
    <mergeCell ref="E24:H24"/>
    <mergeCell ref="A22:B22"/>
    <mergeCell ref="C22:H22"/>
    <mergeCell ref="A23:B23"/>
    <mergeCell ref="C23:H23"/>
    <mergeCell ref="A11:E15"/>
  </mergeCells>
  <conditionalFormatting sqref="D25:D36">
    <cfRule type="expression" dxfId="167" priority="16">
      <formula>D25="Alt OK"</formula>
    </cfRule>
    <cfRule type="expression" dxfId="166" priority="17">
      <formula>D25="DFØ følger opp"</formula>
    </cfRule>
  </conditionalFormatting>
  <conditionalFormatting sqref="E42:E1014">
    <cfRule type="cellIs" dxfId="165" priority="21" operator="notEqual">
      <formula>0</formula>
    </cfRule>
  </conditionalFormatting>
  <conditionalFormatting sqref="J42:J1014">
    <cfRule type="cellIs" dxfId="164" priority="22" operator="notEqual">
      <formula>0</formula>
    </cfRule>
  </conditionalFormatting>
  <hyperlinks>
    <hyperlink ref="A2" location="Avstemmingsoversikt!A1" display="Til avviksoversikt" xr:uid="{1E896B66-6D6A-43BC-9AA2-1234C212A998}"/>
  </hyperlinks>
  <pageMargins left="0.7" right="0.7" top="0.75" bottom="0.75" header="0.3" footer="0.3"/>
  <pageSetup paperSize="9" scale="43" orientation="portrait" r:id="rId1"/>
  <rowBreaks count="1" manualBreakCount="1">
    <brk id="38" max="1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7F41968-3B0F-490A-A58E-65B1416D1154}">
          <x14:formula1>
            <xm:f>Avstemmingskoder!$A$7:$A$8</xm:f>
          </x14:formula1>
          <xm:sqref>D25:D36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6529E-1355-40D0-B2B0-B30C2107616E}">
  <dimension ref="A1:V708"/>
  <sheetViews>
    <sheetView showGridLines="0" zoomScaleNormal="100" workbookViewId="0"/>
  </sheetViews>
  <sheetFormatPr baseColWidth="10" defaultColWidth="11.42578125" defaultRowHeight="15" x14ac:dyDescent="0.25"/>
  <cols>
    <col min="1" max="1" width="17.42578125" style="28" customWidth="1"/>
    <col min="2" max="2" width="19.7109375" style="48" customWidth="1"/>
    <col min="3" max="3" width="23.28515625" style="49" customWidth="1"/>
    <col min="4" max="4" width="23.140625" style="3" customWidth="1"/>
    <col min="5" max="5" width="13.7109375" style="313" customWidth="1"/>
    <col min="6" max="6" width="13.7109375" style="48" customWidth="1"/>
    <col min="7" max="7" width="17.85546875" style="49" customWidth="1"/>
    <col min="8" max="8" width="16.85546875" style="3" customWidth="1"/>
    <col min="9" max="11" width="11.42578125" style="3"/>
    <col min="12" max="12" width="16.140625" style="3" customWidth="1"/>
    <col min="13" max="15" width="11.42578125" style="3"/>
    <col min="16" max="16" width="3.5703125" style="3" customWidth="1"/>
    <col min="17" max="17" width="24.5703125" style="3" customWidth="1"/>
    <col min="18" max="18" width="23.5703125" customWidth="1"/>
    <col min="19" max="19" width="14" style="20" customWidth="1"/>
    <col min="20" max="20" width="15.42578125" style="20" customWidth="1"/>
    <col min="21" max="16384" width="11.42578125" style="3"/>
  </cols>
  <sheetData>
    <row r="1" spans="1:22" s="20" customFormat="1" ht="19.5" thickBot="1" x14ac:dyDescent="0.35">
      <c r="A1" s="311" t="s">
        <v>1646</v>
      </c>
      <c r="B1" s="9"/>
      <c r="C1" s="10"/>
      <c r="D1" s="10"/>
      <c r="E1" s="312"/>
      <c r="F1" s="10"/>
      <c r="G1" s="10"/>
      <c r="H1" s="10"/>
      <c r="I1" s="10"/>
      <c r="J1" s="9"/>
      <c r="K1" s="9"/>
      <c r="L1" s="3"/>
      <c r="M1" s="129"/>
      <c r="N1" s="129"/>
      <c r="O1" s="3"/>
      <c r="P1" s="3"/>
      <c r="Q1" s="3"/>
      <c r="R1"/>
      <c r="U1" s="3"/>
      <c r="V1" s="3"/>
    </row>
    <row r="2" spans="1:22" s="20" customFormat="1" ht="18.75" x14ac:dyDescent="0.3">
      <c r="A2" s="1017" t="s">
        <v>1244</v>
      </c>
      <c r="B2" s="2898" t="s">
        <v>552</v>
      </c>
      <c r="C2" s="2899"/>
      <c r="D2" s="2899"/>
      <c r="E2" s="2899"/>
      <c r="F2" s="2899"/>
      <c r="G2" s="2899"/>
      <c r="H2" s="2900"/>
      <c r="I2" s="3"/>
      <c r="J2" s="3"/>
      <c r="K2" s="3"/>
      <c r="L2" s="3"/>
      <c r="M2" s="3"/>
      <c r="N2"/>
      <c r="Q2" s="3"/>
      <c r="R2" s="3"/>
    </row>
    <row r="3" spans="1:22" s="20" customFormat="1" ht="15.75" thickBot="1" x14ac:dyDescent="0.3">
      <c r="A3" s="974" t="s">
        <v>1245</v>
      </c>
      <c r="B3" s="2901" t="s">
        <v>1569</v>
      </c>
      <c r="C3" s="2752"/>
      <c r="D3" s="2752"/>
      <c r="E3" s="2752"/>
      <c r="F3" s="2752"/>
      <c r="G3" s="2752"/>
      <c r="H3" s="2753"/>
      <c r="I3" s="3"/>
      <c r="J3" s="3"/>
      <c r="K3" s="3"/>
      <c r="L3" s="3"/>
      <c r="M3" s="3"/>
      <c r="N3" s="3"/>
      <c r="Q3" s="3"/>
      <c r="R3" s="3"/>
    </row>
    <row r="4" spans="1:22" s="20" customFormat="1" x14ac:dyDescent="0.25">
      <c r="A4" s="1015" t="s">
        <v>1247</v>
      </c>
      <c r="B4" s="2754" t="str">
        <f>Avstemmingsoversikt!A5</f>
        <v>XX - MAL - XXX/XXXX</v>
      </c>
      <c r="C4" s="2755"/>
      <c r="D4" s="2755"/>
      <c r="E4" s="2755"/>
      <c r="F4" s="2755"/>
      <c r="G4" s="977" t="s">
        <v>481</v>
      </c>
      <c r="H4" s="1007">
        <f>Avstemmingsoversikt!P3</f>
        <v>2024</v>
      </c>
      <c r="I4" s="3"/>
      <c r="J4" s="3"/>
      <c r="K4" s="3"/>
      <c r="L4" s="3"/>
      <c r="M4" s="3"/>
      <c r="N4"/>
      <c r="Q4" s="3"/>
      <c r="R4" s="3"/>
    </row>
    <row r="5" spans="1:22" s="20" customFormat="1" ht="15.75" thickBot="1" x14ac:dyDescent="0.3">
      <c r="A5" s="1016" t="s">
        <v>1248</v>
      </c>
      <c r="B5" s="2756"/>
      <c r="C5" s="2757"/>
      <c r="D5" s="2757"/>
      <c r="E5" s="971" t="s">
        <v>1249</v>
      </c>
      <c r="F5" s="972"/>
      <c r="G5" s="971" t="s">
        <v>1250</v>
      </c>
      <c r="H5" s="1001" t="str">
        <f>IF(Avstemmingsoversikt!P4= " "," ",Avstemmingsoversikt!P4)</f>
        <v>xx/2024</v>
      </c>
      <c r="I5" s="3"/>
      <c r="J5" s="3"/>
      <c r="K5" s="3"/>
      <c r="L5" s="3"/>
      <c r="M5" s="3"/>
      <c r="N5"/>
      <c r="Q5" s="3"/>
      <c r="R5" s="3"/>
    </row>
    <row r="6" spans="1:22" s="20" customFormat="1" x14ac:dyDescent="0.25">
      <c r="A6" s="80"/>
      <c r="B6" s="80"/>
      <c r="C6" s="80"/>
      <c r="D6" s="80"/>
      <c r="E6" s="80"/>
      <c r="F6" s="80"/>
      <c r="G6" s="80"/>
      <c r="H6" s="80"/>
      <c r="I6" s="96"/>
      <c r="J6" s="80"/>
      <c r="K6" s="80"/>
      <c r="L6" s="3"/>
      <c r="M6" s="3"/>
      <c r="N6" s="3"/>
      <c r="O6" s="3"/>
      <c r="P6" s="3"/>
      <c r="Q6" s="3"/>
      <c r="R6"/>
      <c r="U6" s="3"/>
      <c r="V6" s="3"/>
    </row>
    <row r="7" spans="1:22" s="20" customFormat="1" x14ac:dyDescent="0.25">
      <c r="A7" s="2659" t="s">
        <v>1647</v>
      </c>
      <c r="B7" s="2659"/>
      <c r="C7" s="2659"/>
      <c r="D7" s="2659"/>
      <c r="E7" s="2659"/>
      <c r="F7" s="2659"/>
      <c r="G7" s="2659"/>
      <c r="H7" s="2659"/>
      <c r="I7" s="96"/>
      <c r="J7" s="80"/>
      <c r="K7" s="80"/>
      <c r="L7" s="3"/>
      <c r="M7" s="3"/>
      <c r="N7" s="3"/>
      <c r="O7" s="3"/>
      <c r="P7" s="3"/>
      <c r="Q7" s="3"/>
      <c r="R7"/>
      <c r="U7" s="3"/>
      <c r="V7" s="3"/>
    </row>
    <row r="8" spans="1:22" s="20" customFormat="1" x14ac:dyDescent="0.25">
      <c r="A8" s="1014"/>
      <c r="B8" s="80"/>
      <c r="C8" s="80"/>
      <c r="D8" s="80"/>
      <c r="E8" s="80"/>
      <c r="F8" s="80"/>
      <c r="G8" s="80"/>
      <c r="H8" s="80"/>
      <c r="I8" s="96"/>
      <c r="J8" s="80"/>
      <c r="K8" s="80"/>
      <c r="L8" s="3"/>
      <c r="M8" s="3"/>
      <c r="N8" s="3"/>
      <c r="O8" s="3"/>
      <c r="P8" s="3"/>
      <c r="Q8" s="3"/>
      <c r="R8"/>
      <c r="U8" s="3"/>
      <c r="V8" s="3"/>
    </row>
    <row r="9" spans="1:22" s="20" customFormat="1" ht="15.75" thickBot="1" x14ac:dyDescent="0.3">
      <c r="A9" s="80"/>
      <c r="B9" s="80"/>
      <c r="C9" s="80"/>
      <c r="D9" s="80"/>
      <c r="E9" s="80"/>
      <c r="F9" s="80"/>
      <c r="G9" s="80"/>
      <c r="H9" s="80"/>
      <c r="I9" s="96"/>
      <c r="J9" s="80"/>
      <c r="K9" s="80"/>
      <c r="L9" s="3"/>
      <c r="M9" s="3"/>
      <c r="N9" s="3"/>
      <c r="O9" s="3"/>
      <c r="P9" s="3"/>
      <c r="Q9" s="3"/>
      <c r="R9"/>
      <c r="U9" s="3"/>
      <c r="V9" s="3"/>
    </row>
    <row r="10" spans="1:22" s="20" customFormat="1" ht="19.5" customHeight="1" thickBot="1" x14ac:dyDescent="0.3">
      <c r="A10" s="2895" t="s">
        <v>1252</v>
      </c>
      <c r="B10" s="2896"/>
      <c r="C10" s="2897"/>
      <c r="D10" s="3"/>
      <c r="E10" s="2895" t="s">
        <v>1253</v>
      </c>
      <c r="F10" s="2896"/>
      <c r="G10" s="2896"/>
      <c r="H10" s="2897"/>
      <c r="I10" s="3"/>
      <c r="J10" s="3"/>
      <c r="K10" s="320"/>
      <c r="L10" s="3"/>
      <c r="M10" s="3"/>
      <c r="N10"/>
      <c r="Q10" s="3"/>
      <c r="R10" s="3"/>
    </row>
    <row r="11" spans="1:22" s="20" customFormat="1" x14ac:dyDescent="0.25">
      <c r="A11" s="2740"/>
      <c r="B11" s="2741"/>
      <c r="C11" s="2742"/>
      <c r="D11" s="3"/>
      <c r="E11" s="3149"/>
      <c r="F11" s="3150"/>
      <c r="G11" s="3150"/>
      <c r="H11" s="3151"/>
      <c r="I11" s="3"/>
      <c r="J11" s="3"/>
      <c r="K11" s="321"/>
      <c r="L11" s="3"/>
      <c r="M11" s="3"/>
      <c r="N11"/>
      <c r="Q11" s="3"/>
      <c r="R11" s="3"/>
    </row>
    <row r="12" spans="1:22" s="20" customFormat="1" x14ac:dyDescent="0.25">
      <c r="A12" s="2743"/>
      <c r="B12" s="2670"/>
      <c r="C12" s="2744"/>
      <c r="D12" s="3"/>
      <c r="E12" s="2890"/>
      <c r="F12" s="2686"/>
      <c r="G12" s="2686"/>
      <c r="H12" s="2891"/>
      <c r="I12" s="3"/>
      <c r="J12" s="3"/>
      <c r="K12" s="321"/>
      <c r="L12" s="3"/>
      <c r="M12" s="3"/>
      <c r="N12"/>
      <c r="Q12" s="3"/>
      <c r="R12" s="3"/>
    </row>
    <row r="13" spans="1:22" s="20" customFormat="1" x14ac:dyDescent="0.25">
      <c r="A13" s="2743"/>
      <c r="B13" s="2670"/>
      <c r="C13" s="2744"/>
      <c r="D13" s="3"/>
      <c r="E13" s="2890"/>
      <c r="F13" s="2686"/>
      <c r="G13" s="2686"/>
      <c r="H13" s="2891"/>
      <c r="I13" s="3"/>
      <c r="J13" s="3"/>
      <c r="K13" s="321"/>
      <c r="L13" s="3"/>
      <c r="M13" s="3"/>
      <c r="N13"/>
      <c r="Q13" s="3"/>
      <c r="R13" s="3"/>
    </row>
    <row r="14" spans="1:22" s="20" customFormat="1" ht="15.75" customHeight="1" x14ac:dyDescent="0.25">
      <c r="A14" s="2743"/>
      <c r="B14" s="2670"/>
      <c r="C14" s="2744"/>
      <c r="D14" s="3"/>
      <c r="E14" s="2890"/>
      <c r="F14" s="2686"/>
      <c r="G14" s="2686"/>
      <c r="H14" s="2891"/>
      <c r="I14" s="3"/>
      <c r="J14" s="3"/>
      <c r="K14" s="321"/>
      <c r="L14" s="3"/>
      <c r="M14" s="3"/>
      <c r="N14"/>
      <c r="Q14" s="3"/>
      <c r="R14" s="3"/>
    </row>
    <row r="15" spans="1:22" s="20" customFormat="1" ht="15.75" thickBot="1" x14ac:dyDescent="0.3">
      <c r="A15" s="2745"/>
      <c r="B15" s="2746"/>
      <c r="C15" s="2747"/>
      <c r="D15" s="3"/>
      <c r="E15" s="2892"/>
      <c r="F15" s="2893"/>
      <c r="G15" s="2893"/>
      <c r="H15" s="2894"/>
      <c r="I15" s="3"/>
      <c r="J15" s="3"/>
      <c r="K15" s="3"/>
      <c r="L15" s="3"/>
      <c r="M15" s="3"/>
      <c r="N15"/>
      <c r="Q15" s="3"/>
      <c r="R15" s="3"/>
    </row>
    <row r="16" spans="1:22" s="1018" customFormat="1" x14ac:dyDescent="0.25">
      <c r="A16" s="813"/>
      <c r="B16" s="813"/>
      <c r="C16" s="813"/>
      <c r="D16" s="169"/>
      <c r="E16" s="814"/>
      <c r="F16" s="814"/>
      <c r="G16" s="814"/>
      <c r="H16" s="814"/>
      <c r="I16" s="169"/>
      <c r="J16" s="169"/>
      <c r="K16" s="169"/>
      <c r="L16" s="169"/>
      <c r="M16" s="169"/>
      <c r="N16" s="176"/>
      <c r="Q16" s="169"/>
      <c r="R16" s="169"/>
    </row>
    <row r="17" spans="1:22" s="20" customFormat="1" x14ac:dyDescent="0.25">
      <c r="A17" s="85" t="s">
        <v>1254</v>
      </c>
      <c r="C17" s="80"/>
      <c r="D17" s="80"/>
      <c r="E17" s="85"/>
      <c r="F17" s="2"/>
      <c r="G17" s="80"/>
      <c r="I17" s="96"/>
      <c r="J17" s="85"/>
      <c r="K17" s="90"/>
      <c r="L17" s="3"/>
      <c r="M17" s="3"/>
      <c r="N17" s="3"/>
      <c r="O17" s="3"/>
      <c r="P17" s="3"/>
      <c r="Q17" s="3"/>
      <c r="R17"/>
      <c r="U17" s="3"/>
      <c r="V17" s="3"/>
    </row>
    <row r="18" spans="1:22" s="20" customFormat="1" x14ac:dyDescent="0.25">
      <c r="A18" s="51" t="s">
        <v>1648</v>
      </c>
      <c r="C18" s="80"/>
      <c r="D18" s="80"/>
      <c r="E18" s="85"/>
      <c r="F18" s="80"/>
      <c r="G18" s="80"/>
      <c r="H18" s="85"/>
      <c r="I18" s="96"/>
      <c r="J18" s="85"/>
      <c r="K18" s="90"/>
      <c r="L18" s="3"/>
      <c r="M18" s="3"/>
      <c r="N18" s="3"/>
      <c r="O18" s="3"/>
      <c r="P18" s="3"/>
      <c r="Q18" s="3"/>
      <c r="R18"/>
      <c r="U18" s="3"/>
      <c r="V18" s="3"/>
    </row>
    <row r="19" spans="1:22" s="20" customFormat="1" x14ac:dyDescent="0.25">
      <c r="A19" s="51" t="s">
        <v>1635</v>
      </c>
      <c r="B19" s="51"/>
      <c r="C19" s="80"/>
      <c r="D19" s="80"/>
      <c r="E19" s="85"/>
      <c r="F19" s="80"/>
      <c r="G19" s="80"/>
      <c r="H19" s="85"/>
      <c r="I19" s="96"/>
      <c r="J19" s="85"/>
      <c r="K19" s="90"/>
      <c r="L19" s="3"/>
      <c r="M19" s="3"/>
      <c r="N19" s="3"/>
      <c r="O19" s="3"/>
      <c r="P19" s="3"/>
      <c r="Q19" s="3"/>
      <c r="R19"/>
      <c r="U19" s="3"/>
      <c r="V19" s="3"/>
    </row>
    <row r="20" spans="1:22" s="20" customFormat="1" x14ac:dyDescent="0.25">
      <c r="A20" s="85"/>
      <c r="B20" s="51"/>
      <c r="C20" s="80"/>
      <c r="D20" s="80"/>
      <c r="E20" s="85"/>
      <c r="F20" s="80"/>
      <c r="G20" s="80"/>
      <c r="H20" s="85"/>
      <c r="I20" s="96"/>
      <c r="J20" s="85"/>
      <c r="K20" s="90"/>
      <c r="L20" s="3"/>
      <c r="M20" s="3"/>
      <c r="N20" s="3"/>
      <c r="O20" s="3"/>
      <c r="P20" s="3"/>
      <c r="Q20" s="3"/>
      <c r="R20"/>
      <c r="U20" s="3"/>
      <c r="V20" s="3"/>
    </row>
    <row r="21" spans="1:22" s="20" customFormat="1" ht="15.75" thickBot="1" x14ac:dyDescent="0.3">
      <c r="A21" s="85"/>
      <c r="B21" s="80"/>
      <c r="C21" s="80"/>
      <c r="D21" s="80"/>
      <c r="E21" s="85"/>
      <c r="F21" s="80"/>
      <c r="G21" s="80"/>
      <c r="H21" s="85"/>
      <c r="I21" s="96"/>
      <c r="J21" s="85"/>
      <c r="K21" s="90"/>
      <c r="L21" s="3"/>
      <c r="M21" s="3"/>
      <c r="N21" s="3"/>
      <c r="O21" s="3"/>
      <c r="P21" s="3"/>
      <c r="Q21" s="3"/>
      <c r="R21"/>
      <c r="U21" s="3"/>
      <c r="V21" s="3"/>
    </row>
    <row r="22" spans="1:22" s="20" customFormat="1" x14ac:dyDescent="0.25">
      <c r="A22" s="2918" t="s">
        <v>1636</v>
      </c>
      <c r="B22" s="3397"/>
      <c r="C22" s="3398"/>
      <c r="D22" s="3398"/>
      <c r="E22" s="3398"/>
      <c r="F22" s="3398"/>
      <c r="G22" s="3398"/>
      <c r="H22" s="3399"/>
      <c r="I22" s="3"/>
      <c r="J22" s="3"/>
      <c r="K22" s="3"/>
      <c r="L22" s="3"/>
      <c r="M22" s="3"/>
      <c r="N22" s="3"/>
      <c r="O22" s="3"/>
      <c r="P22" s="3"/>
      <c r="Q22" s="3"/>
      <c r="R22"/>
      <c r="U22" s="3"/>
      <c r="V22" s="3"/>
    </row>
    <row r="23" spans="1:22" s="20" customFormat="1" ht="15" customHeight="1" x14ac:dyDescent="0.25">
      <c r="A23" s="1543" t="s">
        <v>434</v>
      </c>
      <c r="B23" s="1581" t="s">
        <v>478</v>
      </c>
      <c r="C23" s="1581" t="s">
        <v>1268</v>
      </c>
      <c r="D23" s="1581" t="s">
        <v>1454</v>
      </c>
      <c r="E23" s="3428" t="s">
        <v>1261</v>
      </c>
      <c r="F23" s="3428"/>
      <c r="G23" s="3428"/>
      <c r="H23" s="3429"/>
      <c r="I23" s="3"/>
      <c r="J23" s="3"/>
      <c r="K23" s="3"/>
      <c r="L23" s="3"/>
      <c r="M23" s="3"/>
      <c r="N23" s="3"/>
      <c r="O23" s="3"/>
      <c r="P23" s="3"/>
      <c r="Q23" s="11"/>
      <c r="R23" s="2"/>
      <c r="U23" s="3"/>
      <c r="V23" s="3"/>
    </row>
    <row r="24" spans="1:22" s="20" customFormat="1" x14ac:dyDescent="0.25">
      <c r="A24" s="1583" t="str">
        <f>CONCATENATE($H$4,"01")</f>
        <v>202401</v>
      </c>
      <c r="B24" s="1739"/>
      <c r="C24" s="1526"/>
      <c r="D24" s="1557"/>
      <c r="E24" s="3423"/>
      <c r="F24" s="3423"/>
      <c r="G24" s="3423"/>
      <c r="H24" s="3424"/>
      <c r="I24" s="96"/>
      <c r="J24" s="85"/>
      <c r="K24" s="90"/>
      <c r="L24" s="3"/>
      <c r="M24" s="3"/>
      <c r="N24" s="3"/>
      <c r="O24" s="3"/>
      <c r="P24" s="3"/>
      <c r="Q24" s="23"/>
      <c r="R24"/>
      <c r="U24" s="3"/>
      <c r="V24" s="3"/>
    </row>
    <row r="25" spans="1:22" s="20" customFormat="1" x14ac:dyDescent="0.25">
      <c r="A25" s="1583" t="str">
        <f>CONCATENATE($H$4,"02")</f>
        <v>202402</v>
      </c>
      <c r="B25" s="1739"/>
      <c r="C25" s="1526"/>
      <c r="D25" s="1557"/>
      <c r="E25" s="3423"/>
      <c r="F25" s="3423"/>
      <c r="G25" s="3423"/>
      <c r="H25" s="3424"/>
      <c r="I25" s="96"/>
      <c r="J25" s="85"/>
      <c r="K25" s="90"/>
      <c r="L25" s="3"/>
      <c r="M25" s="3"/>
      <c r="N25" s="3"/>
      <c r="O25" s="3"/>
      <c r="P25" s="3"/>
      <c r="Q25" s="3"/>
      <c r="R25"/>
      <c r="U25" s="3"/>
      <c r="V25" s="3"/>
    </row>
    <row r="26" spans="1:22" s="20" customFormat="1" x14ac:dyDescent="0.25">
      <c r="A26" s="1583" t="str">
        <f>CONCATENATE($H$4,"03")</f>
        <v>202403</v>
      </c>
      <c r="B26" s="1739"/>
      <c r="C26" s="1526"/>
      <c r="D26" s="1557"/>
      <c r="E26" s="3423"/>
      <c r="F26" s="3423"/>
      <c r="G26" s="3423"/>
      <c r="H26" s="3424"/>
      <c r="I26" s="96"/>
      <c r="J26" s="85"/>
      <c r="K26" s="90"/>
      <c r="L26" s="3"/>
      <c r="M26" s="3"/>
      <c r="N26" s="3"/>
      <c r="O26" s="3"/>
      <c r="P26" s="3"/>
      <c r="Q26" s="3"/>
      <c r="R26"/>
      <c r="U26" s="3"/>
      <c r="V26" s="3"/>
    </row>
    <row r="27" spans="1:22" s="20" customFormat="1" x14ac:dyDescent="0.25">
      <c r="A27" s="1583" t="str">
        <f>CONCATENATE($H$4,"04")</f>
        <v>202404</v>
      </c>
      <c r="B27" s="1739"/>
      <c r="C27" s="1526"/>
      <c r="D27" s="1557"/>
      <c r="E27" s="3423"/>
      <c r="F27" s="3423"/>
      <c r="G27" s="3423"/>
      <c r="H27" s="3424"/>
      <c r="I27" s="96"/>
      <c r="J27" s="85"/>
      <c r="K27" s="90"/>
      <c r="L27" s="3"/>
      <c r="M27" s="3"/>
      <c r="N27" s="3"/>
      <c r="O27" s="3"/>
      <c r="P27" s="3"/>
      <c r="Q27" s="3"/>
      <c r="R27"/>
      <c r="U27" s="3"/>
      <c r="V27" s="3"/>
    </row>
    <row r="28" spans="1:22" s="20" customFormat="1" x14ac:dyDescent="0.25">
      <c r="A28" s="1583" t="str">
        <f>CONCATENATE($H$4,"05")</f>
        <v>202405</v>
      </c>
      <c r="B28" s="1739"/>
      <c r="C28" s="1526"/>
      <c r="D28" s="1557"/>
      <c r="E28" s="3423"/>
      <c r="F28" s="3423"/>
      <c r="G28" s="3423"/>
      <c r="H28" s="3424"/>
      <c r="I28" s="96"/>
      <c r="J28" s="85"/>
      <c r="K28" s="90"/>
      <c r="L28" s="3"/>
      <c r="M28" s="3"/>
      <c r="N28" s="3"/>
      <c r="O28" s="3"/>
      <c r="P28" s="3"/>
      <c r="Q28" s="3"/>
      <c r="R28"/>
      <c r="U28" s="3"/>
      <c r="V28" s="3"/>
    </row>
    <row r="29" spans="1:22" s="20" customFormat="1" x14ac:dyDescent="0.25">
      <c r="A29" s="1583" t="str">
        <f>CONCATENATE($H$4,"06")</f>
        <v>202406</v>
      </c>
      <c r="B29" s="1739"/>
      <c r="C29" s="1526"/>
      <c r="D29" s="1557"/>
      <c r="E29" s="3423"/>
      <c r="F29" s="3423"/>
      <c r="G29" s="3423"/>
      <c r="H29" s="3424"/>
      <c r="I29" s="96"/>
      <c r="J29" s="85"/>
      <c r="K29" s="90"/>
      <c r="L29" s="3"/>
      <c r="M29" s="3"/>
      <c r="N29" s="3"/>
      <c r="O29" s="3"/>
      <c r="P29" s="3"/>
      <c r="Q29" s="3"/>
      <c r="R29"/>
      <c r="U29" s="3"/>
      <c r="V29" s="3"/>
    </row>
    <row r="30" spans="1:22" s="20" customFormat="1" x14ac:dyDescent="0.25">
      <c r="A30" s="1583" t="str">
        <f>CONCATENATE($H$4,"07")</f>
        <v>202407</v>
      </c>
      <c r="B30" s="1739"/>
      <c r="C30" s="1526"/>
      <c r="D30" s="1557"/>
      <c r="E30" s="3423"/>
      <c r="F30" s="3423"/>
      <c r="G30" s="3423"/>
      <c r="H30" s="3424"/>
      <c r="I30" s="96"/>
      <c r="J30" s="85"/>
      <c r="K30" s="90"/>
      <c r="L30" s="3"/>
      <c r="M30" s="3"/>
      <c r="N30" s="3"/>
      <c r="O30" s="3"/>
      <c r="P30" s="3"/>
      <c r="Q30" s="3"/>
      <c r="R30"/>
      <c r="U30" s="3"/>
      <c r="V30" s="3"/>
    </row>
    <row r="31" spans="1:22" s="20" customFormat="1" x14ac:dyDescent="0.25">
      <c r="A31" s="1583" t="str">
        <f>CONCATENATE($H$4,"08")</f>
        <v>202408</v>
      </c>
      <c r="B31" s="1739"/>
      <c r="C31" s="1526"/>
      <c r="D31" s="1557"/>
      <c r="E31" s="3423"/>
      <c r="F31" s="3423"/>
      <c r="G31" s="3423"/>
      <c r="H31" s="3424"/>
      <c r="I31" s="96"/>
      <c r="J31" s="85"/>
      <c r="K31" s="90"/>
      <c r="L31" s="3"/>
      <c r="M31" s="3"/>
      <c r="N31" s="3"/>
      <c r="O31" s="3"/>
      <c r="P31" s="3"/>
      <c r="Q31" s="3"/>
      <c r="R31"/>
      <c r="U31" s="3"/>
      <c r="V31" s="3"/>
    </row>
    <row r="32" spans="1:22" x14ac:dyDescent="0.25">
      <c r="A32" s="1583" t="str">
        <f>CONCATENATE($H$4,"09")</f>
        <v>202409</v>
      </c>
      <c r="B32" s="1739"/>
      <c r="C32" s="1526"/>
      <c r="D32" s="1557"/>
      <c r="E32" s="3423"/>
      <c r="F32" s="3423"/>
      <c r="G32" s="3423"/>
      <c r="H32" s="3424"/>
      <c r="I32" s="96"/>
      <c r="J32" s="85"/>
      <c r="K32" s="90"/>
    </row>
    <row r="33" spans="1:22" x14ac:dyDescent="0.25">
      <c r="A33" s="1583" t="str">
        <f>CONCATENATE($H$4,"10")</f>
        <v>202410</v>
      </c>
      <c r="B33" s="1739"/>
      <c r="C33" s="1526"/>
      <c r="D33" s="1557"/>
      <c r="E33" s="3423"/>
      <c r="F33" s="3423"/>
      <c r="G33" s="3423"/>
      <c r="H33" s="3424"/>
      <c r="I33" s="96"/>
      <c r="J33" s="85"/>
      <c r="K33" s="90"/>
    </row>
    <row r="34" spans="1:22" x14ac:dyDescent="0.25">
      <c r="A34" s="1583" t="str">
        <f>CONCATENATE($H$4,"11")</f>
        <v>202411</v>
      </c>
      <c r="B34" s="1739"/>
      <c r="C34" s="1526"/>
      <c r="D34" s="1557"/>
      <c r="E34" s="3423"/>
      <c r="F34" s="3423"/>
      <c r="G34" s="3423"/>
      <c r="H34" s="3424"/>
      <c r="I34" s="96"/>
      <c r="J34" s="85"/>
      <c r="K34" s="90"/>
    </row>
    <row r="35" spans="1:22" ht="15.75" thickBot="1" x14ac:dyDescent="0.3">
      <c r="A35" s="459" t="str">
        <f>CONCATENATE($H$4,"12")</f>
        <v>202412</v>
      </c>
      <c r="B35" s="474"/>
      <c r="C35" s="475"/>
      <c r="D35" s="464"/>
      <c r="E35" s="3421"/>
      <c r="F35" s="3421"/>
      <c r="G35" s="3421"/>
      <c r="H35" s="3422"/>
      <c r="I35" s="96"/>
      <c r="J35" s="85"/>
      <c r="K35" s="90"/>
    </row>
    <row r="36" spans="1:22" x14ac:dyDescent="0.25">
      <c r="B36" s="3"/>
      <c r="C36" s="3"/>
      <c r="E36" s="28"/>
      <c r="F36" s="3"/>
      <c r="G36" s="3"/>
      <c r="M36"/>
    </row>
    <row r="37" spans="1:22" ht="15.75" thickBot="1" x14ac:dyDescent="0.3">
      <c r="A37" s="168"/>
      <c r="B37" s="51"/>
      <c r="C37" s="51"/>
      <c r="D37" s="51"/>
      <c r="E37" s="168"/>
      <c r="F37" s="51"/>
      <c r="G37" s="51"/>
      <c r="H37" s="53"/>
      <c r="I37"/>
      <c r="J37"/>
    </row>
    <row r="38" spans="1:22" ht="15.75" thickBot="1" x14ac:dyDescent="0.3">
      <c r="A38" s="3425" t="s">
        <v>1638</v>
      </c>
      <c r="B38" s="3426"/>
      <c r="C38" s="3426"/>
      <c r="D38" s="3426"/>
      <c r="E38" s="3426"/>
      <c r="F38" s="3426"/>
      <c r="G38" s="3426"/>
      <c r="H38" s="3427"/>
      <c r="I38"/>
      <c r="J38"/>
      <c r="K38"/>
      <c r="L38"/>
      <c r="R38" s="3"/>
      <c r="S38" s="3"/>
      <c r="T38"/>
      <c r="U38" s="20"/>
      <c r="V38" s="20"/>
    </row>
    <row r="39" spans="1:22" s="12" customFormat="1" ht="39" customHeight="1" thickBot="1" x14ac:dyDescent="0.3">
      <c r="A39" s="3430" t="s">
        <v>1649</v>
      </c>
      <c r="B39" s="3414"/>
      <c r="C39" s="1028" t="s">
        <v>1650</v>
      </c>
      <c r="D39" s="1024" t="s">
        <v>1651</v>
      </c>
      <c r="E39" s="3413" t="s">
        <v>1652</v>
      </c>
      <c r="F39" s="3415"/>
      <c r="G39" s="1026" t="s">
        <v>1653</v>
      </c>
      <c r="H39" s="1029" t="s">
        <v>1654</v>
      </c>
      <c r="I39"/>
      <c r="M39" s="3"/>
      <c r="N39" s="3"/>
      <c r="S39" s="24"/>
      <c r="T39" s="21"/>
    </row>
    <row r="40" spans="1:22" x14ac:dyDescent="0.25">
      <c r="A40" s="1231" t="s">
        <v>1386</v>
      </c>
      <c r="B40" s="318" t="s">
        <v>608</v>
      </c>
      <c r="C40" s="163" t="s">
        <v>608</v>
      </c>
      <c r="D40" s="164" t="s">
        <v>1260</v>
      </c>
      <c r="E40" s="1232" t="s">
        <v>1386</v>
      </c>
      <c r="F40" s="161" t="s">
        <v>608</v>
      </c>
      <c r="G40" s="161" t="s">
        <v>608</v>
      </c>
      <c r="H40" s="319" t="s">
        <v>1260</v>
      </c>
      <c r="S40" s="65"/>
      <c r="T40" s="65"/>
    </row>
    <row r="41" spans="1:22" x14ac:dyDescent="0.25">
      <c r="A41" s="1117"/>
      <c r="B41" s="1749"/>
      <c r="C41" s="1069" t="str">
        <f>IFERROR(VLOOKUP(A41,E41:F1006,2,FALSE),"Feil")</f>
        <v>Feil</v>
      </c>
      <c r="D41" s="1063" t="str">
        <f>IF(AND(A41="",B41=""),"",IF(C41=B41,0,IF(AND(B41=0,C41="FEIL"),"se bort i fra","feil")))</f>
        <v/>
      </c>
      <c r="E41" s="1572"/>
      <c r="F41" s="1750"/>
      <c r="G41" s="1751" t="str">
        <f>IFERROR(VLOOKUP(E41,tbl_total,2,FALSE),"Feil")</f>
        <v>Feil</v>
      </c>
      <c r="H41" s="1066" t="str">
        <f>IF(AND(E41="",F41=""),"",IF(G41=F41,0,IF(AND(F41=0,G41="FEIL"),"se bort i fra","feil")))</f>
        <v/>
      </c>
    </row>
    <row r="42" spans="1:22" x14ac:dyDescent="0.25">
      <c r="A42" s="1117"/>
      <c r="B42" s="1749"/>
      <c r="C42" s="1069" t="str">
        <f t="shared" ref="C42:C104" si="0">IFERROR(VLOOKUP(A42,E42:F1007,2,FALSE),"Feil")</f>
        <v>Feil</v>
      </c>
      <c r="D42" s="1063" t="str">
        <f t="shared" ref="D42:D105" si="1">IF(AND(A42="",B42=""),"",IF(C42=B42,0,IF(AND(B42=0,C42="FEIL"),"se bort i fra","feil")))</f>
        <v/>
      </c>
      <c r="E42" s="1572"/>
      <c r="F42" s="1750"/>
      <c r="G42" s="1751" t="str">
        <f t="shared" ref="G42:G104" si="2">IFERROR(VLOOKUP(E42,tbl_total,2,FALSE),"Feil")</f>
        <v>Feil</v>
      </c>
      <c r="H42" s="1066" t="str">
        <f t="shared" ref="H42:H105" si="3">IF(AND(E42="",F42=""),"",IF(G42=F42,0,IF(AND(F42=0,G42="FEIL"),"se bort i fra","feil")))</f>
        <v/>
      </c>
    </row>
    <row r="43" spans="1:22" x14ac:dyDescent="0.25">
      <c r="A43" s="1117"/>
      <c r="B43" s="1749"/>
      <c r="C43" s="1069" t="str">
        <f t="shared" si="0"/>
        <v>Feil</v>
      </c>
      <c r="D43" s="1063" t="str">
        <f t="shared" si="1"/>
        <v/>
      </c>
      <c r="E43" s="1572"/>
      <c r="F43" s="1750"/>
      <c r="G43" s="1751" t="str">
        <f t="shared" si="2"/>
        <v>Feil</v>
      </c>
      <c r="H43" s="1066" t="str">
        <f t="shared" si="3"/>
        <v/>
      </c>
    </row>
    <row r="44" spans="1:22" x14ac:dyDescent="0.25">
      <c r="A44" s="1117"/>
      <c r="B44" s="1749"/>
      <c r="C44" s="1069" t="str">
        <f t="shared" si="0"/>
        <v>Feil</v>
      </c>
      <c r="D44" s="1063" t="str">
        <f t="shared" si="1"/>
        <v/>
      </c>
      <c r="E44" s="1572"/>
      <c r="F44" s="1750"/>
      <c r="G44" s="1751" t="str">
        <f t="shared" si="2"/>
        <v>Feil</v>
      </c>
      <c r="H44" s="1066" t="str">
        <f t="shared" si="3"/>
        <v/>
      </c>
    </row>
    <row r="45" spans="1:22" x14ac:dyDescent="0.25">
      <c r="A45" s="1117"/>
      <c r="B45" s="1749"/>
      <c r="C45" s="1069" t="str">
        <f t="shared" si="0"/>
        <v>Feil</v>
      </c>
      <c r="D45" s="1063" t="str">
        <f t="shared" si="1"/>
        <v/>
      </c>
      <c r="E45" s="1572"/>
      <c r="F45" s="1750"/>
      <c r="G45" s="1751" t="str">
        <f t="shared" si="2"/>
        <v>Feil</v>
      </c>
      <c r="H45" s="1066" t="str">
        <f t="shared" si="3"/>
        <v/>
      </c>
    </row>
    <row r="46" spans="1:22" x14ac:dyDescent="0.25">
      <c r="A46" s="1117"/>
      <c r="B46" s="1749"/>
      <c r="C46" s="1069" t="str">
        <f t="shared" si="0"/>
        <v>Feil</v>
      </c>
      <c r="D46" s="1063" t="str">
        <f t="shared" si="1"/>
        <v/>
      </c>
      <c r="E46" s="1572"/>
      <c r="F46" s="1750"/>
      <c r="G46" s="1751" t="str">
        <f t="shared" si="2"/>
        <v>Feil</v>
      </c>
      <c r="H46" s="1066" t="str">
        <f t="shared" si="3"/>
        <v/>
      </c>
    </row>
    <row r="47" spans="1:22" x14ac:dyDescent="0.25">
      <c r="A47" s="1117"/>
      <c r="B47" s="1749"/>
      <c r="C47" s="1069" t="str">
        <f t="shared" si="0"/>
        <v>Feil</v>
      </c>
      <c r="D47" s="1063" t="str">
        <f t="shared" si="1"/>
        <v/>
      </c>
      <c r="E47" s="1572"/>
      <c r="F47" s="1750"/>
      <c r="G47" s="1751" t="str">
        <f t="shared" si="2"/>
        <v>Feil</v>
      </c>
      <c r="H47" s="1066" t="str">
        <f t="shared" si="3"/>
        <v/>
      </c>
    </row>
    <row r="48" spans="1:22" x14ac:dyDescent="0.25">
      <c r="A48" s="1117"/>
      <c r="B48" s="1749"/>
      <c r="C48" s="1069" t="str">
        <f t="shared" si="0"/>
        <v>Feil</v>
      </c>
      <c r="D48" s="1063" t="str">
        <f t="shared" si="1"/>
        <v/>
      </c>
      <c r="E48" s="1572"/>
      <c r="F48" s="1750"/>
      <c r="G48" s="1751" t="str">
        <f t="shared" si="2"/>
        <v>Feil</v>
      </c>
      <c r="H48" s="1066" t="str">
        <f t="shared" si="3"/>
        <v/>
      </c>
    </row>
    <row r="49" spans="1:8" x14ac:dyDescent="0.25">
      <c r="A49" s="1117"/>
      <c r="B49" s="1749"/>
      <c r="C49" s="1069" t="str">
        <f t="shared" si="0"/>
        <v>Feil</v>
      </c>
      <c r="D49" s="1063" t="str">
        <f t="shared" si="1"/>
        <v/>
      </c>
      <c r="E49" s="1572"/>
      <c r="F49" s="1750"/>
      <c r="G49" s="1751" t="str">
        <f t="shared" si="2"/>
        <v>Feil</v>
      </c>
      <c r="H49" s="1066" t="str">
        <f t="shared" si="3"/>
        <v/>
      </c>
    </row>
    <row r="50" spans="1:8" x14ac:dyDescent="0.25">
      <c r="A50" s="1117"/>
      <c r="B50" s="1749"/>
      <c r="C50" s="1069" t="str">
        <f t="shared" si="0"/>
        <v>Feil</v>
      </c>
      <c r="D50" s="1063" t="str">
        <f t="shared" si="1"/>
        <v/>
      </c>
      <c r="E50" s="1572"/>
      <c r="F50" s="1750"/>
      <c r="G50" s="1751" t="str">
        <f t="shared" si="2"/>
        <v>Feil</v>
      </c>
      <c r="H50" s="1066" t="str">
        <f t="shared" si="3"/>
        <v/>
      </c>
    </row>
    <row r="51" spans="1:8" x14ac:dyDescent="0.25">
      <c r="A51" s="1117"/>
      <c r="B51" s="1749"/>
      <c r="C51" s="1069" t="str">
        <f t="shared" si="0"/>
        <v>Feil</v>
      </c>
      <c r="D51" s="1063" t="str">
        <f t="shared" si="1"/>
        <v/>
      </c>
      <c r="E51" s="1572"/>
      <c r="F51" s="1750"/>
      <c r="G51" s="1751" t="str">
        <f t="shared" si="2"/>
        <v>Feil</v>
      </c>
      <c r="H51" s="1066" t="str">
        <f t="shared" si="3"/>
        <v/>
      </c>
    </row>
    <row r="52" spans="1:8" x14ac:dyDescent="0.25">
      <c r="A52" s="1117"/>
      <c r="B52" s="1749"/>
      <c r="C52" s="1069" t="str">
        <f t="shared" si="0"/>
        <v>Feil</v>
      </c>
      <c r="D52" s="1063" t="str">
        <f t="shared" si="1"/>
        <v/>
      </c>
      <c r="E52" s="1572"/>
      <c r="F52" s="1750"/>
      <c r="G52" s="1751" t="str">
        <f t="shared" si="2"/>
        <v>Feil</v>
      </c>
      <c r="H52" s="1066" t="str">
        <f t="shared" si="3"/>
        <v/>
      </c>
    </row>
    <row r="53" spans="1:8" x14ac:dyDescent="0.25">
      <c r="A53" s="1117"/>
      <c r="B53" s="1749"/>
      <c r="C53" s="1069" t="str">
        <f t="shared" si="0"/>
        <v>Feil</v>
      </c>
      <c r="D53" s="1063" t="str">
        <f t="shared" si="1"/>
        <v/>
      </c>
      <c r="E53" s="1572"/>
      <c r="F53" s="1750"/>
      <c r="G53" s="1751" t="str">
        <f t="shared" si="2"/>
        <v>Feil</v>
      </c>
      <c r="H53" s="1066" t="str">
        <f t="shared" si="3"/>
        <v/>
      </c>
    </row>
    <row r="54" spans="1:8" x14ac:dyDescent="0.25">
      <c r="A54" s="1117"/>
      <c r="B54" s="1749"/>
      <c r="C54" s="1069" t="str">
        <f t="shared" si="0"/>
        <v>Feil</v>
      </c>
      <c r="D54" s="1063" t="str">
        <f t="shared" si="1"/>
        <v/>
      </c>
      <c r="E54" s="1572"/>
      <c r="F54" s="1750"/>
      <c r="G54" s="1751" t="str">
        <f t="shared" si="2"/>
        <v>Feil</v>
      </c>
      <c r="H54" s="1066" t="str">
        <f t="shared" si="3"/>
        <v/>
      </c>
    </row>
    <row r="55" spans="1:8" x14ac:dyDescent="0.25">
      <c r="A55" s="1117"/>
      <c r="B55" s="1749"/>
      <c r="C55" s="1069" t="str">
        <f t="shared" si="0"/>
        <v>Feil</v>
      </c>
      <c r="D55" s="1063" t="str">
        <f t="shared" si="1"/>
        <v/>
      </c>
      <c r="E55" s="1572"/>
      <c r="F55" s="1750"/>
      <c r="G55" s="1751" t="str">
        <f t="shared" si="2"/>
        <v>Feil</v>
      </c>
      <c r="H55" s="1066" t="str">
        <f t="shared" si="3"/>
        <v/>
      </c>
    </row>
    <row r="56" spans="1:8" x14ac:dyDescent="0.25">
      <c r="A56" s="1117"/>
      <c r="B56" s="1749"/>
      <c r="C56" s="1069" t="str">
        <f t="shared" si="0"/>
        <v>Feil</v>
      </c>
      <c r="D56" s="1063" t="str">
        <f t="shared" si="1"/>
        <v/>
      </c>
      <c r="E56" s="1572"/>
      <c r="F56" s="1750"/>
      <c r="G56" s="1751" t="str">
        <f t="shared" si="2"/>
        <v>Feil</v>
      </c>
      <c r="H56" s="1066" t="str">
        <f t="shared" si="3"/>
        <v/>
      </c>
    </row>
    <row r="57" spans="1:8" x14ac:dyDescent="0.25">
      <c r="A57" s="1117"/>
      <c r="B57" s="1749"/>
      <c r="C57" s="1069" t="str">
        <f t="shared" si="0"/>
        <v>Feil</v>
      </c>
      <c r="D57" s="1063" t="str">
        <f t="shared" si="1"/>
        <v/>
      </c>
      <c r="E57" s="1572"/>
      <c r="F57" s="1750"/>
      <c r="G57" s="1751" t="str">
        <f t="shared" si="2"/>
        <v>Feil</v>
      </c>
      <c r="H57" s="1066" t="str">
        <f t="shared" si="3"/>
        <v/>
      </c>
    </row>
    <row r="58" spans="1:8" x14ac:dyDescent="0.25">
      <c r="A58" s="1117"/>
      <c r="B58" s="1749"/>
      <c r="C58" s="1069" t="str">
        <f t="shared" si="0"/>
        <v>Feil</v>
      </c>
      <c r="D58" s="1063" t="str">
        <f t="shared" si="1"/>
        <v/>
      </c>
      <c r="E58" s="1572"/>
      <c r="F58" s="1750"/>
      <c r="G58" s="1751" t="str">
        <f t="shared" si="2"/>
        <v>Feil</v>
      </c>
      <c r="H58" s="1066" t="str">
        <f t="shared" si="3"/>
        <v/>
      </c>
    </row>
    <row r="59" spans="1:8" x14ac:dyDescent="0.25">
      <c r="A59" s="1117"/>
      <c r="B59" s="1749"/>
      <c r="C59" s="1069" t="str">
        <f t="shared" si="0"/>
        <v>Feil</v>
      </c>
      <c r="D59" s="1063" t="str">
        <f t="shared" si="1"/>
        <v/>
      </c>
      <c r="E59" s="1572"/>
      <c r="F59" s="1750"/>
      <c r="G59" s="1751" t="str">
        <f t="shared" si="2"/>
        <v>Feil</v>
      </c>
      <c r="H59" s="1066" t="str">
        <f t="shared" si="3"/>
        <v/>
      </c>
    </row>
    <row r="60" spans="1:8" x14ac:dyDescent="0.25">
      <c r="A60" s="1117"/>
      <c r="B60" s="1749"/>
      <c r="C60" s="1069" t="str">
        <f t="shared" si="0"/>
        <v>Feil</v>
      </c>
      <c r="D60" s="1063" t="str">
        <f t="shared" si="1"/>
        <v/>
      </c>
      <c r="E60" s="1572"/>
      <c r="F60" s="1750"/>
      <c r="G60" s="1751" t="str">
        <f t="shared" si="2"/>
        <v>Feil</v>
      </c>
      <c r="H60" s="1066" t="str">
        <f t="shared" si="3"/>
        <v/>
      </c>
    </row>
    <row r="61" spans="1:8" x14ac:dyDescent="0.25">
      <c r="A61" s="1117"/>
      <c r="B61" s="1749"/>
      <c r="C61" s="1069" t="str">
        <f t="shared" si="0"/>
        <v>Feil</v>
      </c>
      <c r="D61" s="1063" t="str">
        <f t="shared" si="1"/>
        <v/>
      </c>
      <c r="E61" s="1572"/>
      <c r="F61" s="1750"/>
      <c r="G61" s="1751" t="str">
        <f t="shared" si="2"/>
        <v>Feil</v>
      </c>
      <c r="H61" s="1066" t="str">
        <f t="shared" si="3"/>
        <v/>
      </c>
    </row>
    <row r="62" spans="1:8" x14ac:dyDescent="0.25">
      <c r="A62" s="1117"/>
      <c r="B62" s="1749"/>
      <c r="C62" s="1069" t="str">
        <f t="shared" si="0"/>
        <v>Feil</v>
      </c>
      <c r="D62" s="1063" t="str">
        <f t="shared" si="1"/>
        <v/>
      </c>
      <c r="E62" s="1572"/>
      <c r="F62" s="1750"/>
      <c r="G62" s="1751" t="str">
        <f t="shared" si="2"/>
        <v>Feil</v>
      </c>
      <c r="H62" s="1066" t="str">
        <f t="shared" si="3"/>
        <v/>
      </c>
    </row>
    <row r="63" spans="1:8" x14ac:dyDescent="0.25">
      <c r="A63" s="1117"/>
      <c r="B63" s="1749"/>
      <c r="C63" s="1069" t="str">
        <f t="shared" si="0"/>
        <v>Feil</v>
      </c>
      <c r="D63" s="1063" t="str">
        <f t="shared" si="1"/>
        <v/>
      </c>
      <c r="E63" s="1572"/>
      <c r="F63" s="1750"/>
      <c r="G63" s="1751" t="str">
        <f t="shared" si="2"/>
        <v>Feil</v>
      </c>
      <c r="H63" s="1066" t="str">
        <f t="shared" si="3"/>
        <v/>
      </c>
    </row>
    <row r="64" spans="1:8" x14ac:dyDescent="0.25">
      <c r="A64" s="1117"/>
      <c r="B64" s="1749"/>
      <c r="C64" s="1069" t="str">
        <f t="shared" si="0"/>
        <v>Feil</v>
      </c>
      <c r="D64" s="1063" t="str">
        <f t="shared" si="1"/>
        <v/>
      </c>
      <c r="E64" s="1572"/>
      <c r="F64" s="1750"/>
      <c r="G64" s="1751" t="str">
        <f t="shared" si="2"/>
        <v>Feil</v>
      </c>
      <c r="H64" s="1066" t="str">
        <f t="shared" si="3"/>
        <v/>
      </c>
    </row>
    <row r="65" spans="1:8" x14ac:dyDescent="0.25">
      <c r="A65" s="1117"/>
      <c r="B65" s="1749"/>
      <c r="C65" s="1069" t="str">
        <f t="shared" si="0"/>
        <v>Feil</v>
      </c>
      <c r="D65" s="1063" t="str">
        <f t="shared" si="1"/>
        <v/>
      </c>
      <c r="E65" s="1572"/>
      <c r="F65" s="1750"/>
      <c r="G65" s="1751" t="str">
        <f t="shared" si="2"/>
        <v>Feil</v>
      </c>
      <c r="H65" s="1066" t="str">
        <f t="shared" si="3"/>
        <v/>
      </c>
    </row>
    <row r="66" spans="1:8" x14ac:dyDescent="0.25">
      <c r="A66" s="1117"/>
      <c r="B66" s="1749"/>
      <c r="C66" s="1069" t="str">
        <f t="shared" si="0"/>
        <v>Feil</v>
      </c>
      <c r="D66" s="1063" t="str">
        <f t="shared" si="1"/>
        <v/>
      </c>
      <c r="E66" s="1572"/>
      <c r="F66" s="1750"/>
      <c r="G66" s="1751" t="str">
        <f t="shared" si="2"/>
        <v>Feil</v>
      </c>
      <c r="H66" s="1066" t="str">
        <f t="shared" si="3"/>
        <v/>
      </c>
    </row>
    <row r="67" spans="1:8" x14ac:dyDescent="0.25">
      <c r="A67" s="1117"/>
      <c r="B67" s="1749"/>
      <c r="C67" s="1069" t="str">
        <f t="shared" si="0"/>
        <v>Feil</v>
      </c>
      <c r="D67" s="1063" t="str">
        <f t="shared" si="1"/>
        <v/>
      </c>
      <c r="E67" s="1572"/>
      <c r="F67" s="1750"/>
      <c r="G67" s="1751" t="str">
        <f t="shared" si="2"/>
        <v>Feil</v>
      </c>
      <c r="H67" s="1066" t="str">
        <f t="shared" si="3"/>
        <v/>
      </c>
    </row>
    <row r="68" spans="1:8" x14ac:dyDescent="0.25">
      <c r="A68" s="1117"/>
      <c r="B68" s="1749"/>
      <c r="C68" s="1069" t="str">
        <f t="shared" si="0"/>
        <v>Feil</v>
      </c>
      <c r="D68" s="1063" t="str">
        <f t="shared" si="1"/>
        <v/>
      </c>
      <c r="E68" s="1572"/>
      <c r="F68" s="1750"/>
      <c r="G68" s="1751" t="str">
        <f t="shared" si="2"/>
        <v>Feil</v>
      </c>
      <c r="H68" s="1066" t="str">
        <f t="shared" si="3"/>
        <v/>
      </c>
    </row>
    <row r="69" spans="1:8" x14ac:dyDescent="0.25">
      <c r="A69" s="1117"/>
      <c r="B69" s="1749"/>
      <c r="C69" s="1069" t="str">
        <f t="shared" si="0"/>
        <v>Feil</v>
      </c>
      <c r="D69" s="1063" t="str">
        <f t="shared" si="1"/>
        <v/>
      </c>
      <c r="E69" s="1572"/>
      <c r="F69" s="1750"/>
      <c r="G69" s="1751" t="str">
        <f t="shared" si="2"/>
        <v>Feil</v>
      </c>
      <c r="H69" s="1066" t="str">
        <f t="shared" si="3"/>
        <v/>
      </c>
    </row>
    <row r="70" spans="1:8" x14ac:dyDescent="0.25">
      <c r="A70" s="1117"/>
      <c r="B70" s="1749"/>
      <c r="C70" s="1069" t="str">
        <f t="shared" si="0"/>
        <v>Feil</v>
      </c>
      <c r="D70" s="1063" t="str">
        <f t="shared" si="1"/>
        <v/>
      </c>
      <c r="E70" s="1572"/>
      <c r="F70" s="1750"/>
      <c r="G70" s="1751" t="str">
        <f t="shared" si="2"/>
        <v>Feil</v>
      </c>
      <c r="H70" s="1066" t="str">
        <f t="shared" si="3"/>
        <v/>
      </c>
    </row>
    <row r="71" spans="1:8" x14ac:dyDescent="0.25">
      <c r="A71" s="1117"/>
      <c r="B71" s="1749"/>
      <c r="C71" s="1069" t="str">
        <f t="shared" si="0"/>
        <v>Feil</v>
      </c>
      <c r="D71" s="1063" t="str">
        <f t="shared" si="1"/>
        <v/>
      </c>
      <c r="E71" s="1572"/>
      <c r="F71" s="1750"/>
      <c r="G71" s="1751" t="str">
        <f t="shared" si="2"/>
        <v>Feil</v>
      </c>
      <c r="H71" s="1066" t="str">
        <f t="shared" si="3"/>
        <v/>
      </c>
    </row>
    <row r="72" spans="1:8" x14ac:dyDescent="0.25">
      <c r="A72" s="1117"/>
      <c r="B72" s="1749"/>
      <c r="C72" s="1069" t="str">
        <f t="shared" si="0"/>
        <v>Feil</v>
      </c>
      <c r="D72" s="1063" t="str">
        <f t="shared" si="1"/>
        <v/>
      </c>
      <c r="E72" s="1572"/>
      <c r="F72" s="1750"/>
      <c r="G72" s="1751" t="str">
        <f t="shared" si="2"/>
        <v>Feil</v>
      </c>
      <c r="H72" s="1066" t="str">
        <f t="shared" si="3"/>
        <v/>
      </c>
    </row>
    <row r="73" spans="1:8" x14ac:dyDescent="0.25">
      <c r="A73" s="1117"/>
      <c r="B73" s="1749"/>
      <c r="C73" s="1069" t="str">
        <f t="shared" si="0"/>
        <v>Feil</v>
      </c>
      <c r="D73" s="1063" t="str">
        <f t="shared" si="1"/>
        <v/>
      </c>
      <c r="E73" s="1572"/>
      <c r="F73" s="1750"/>
      <c r="G73" s="1751" t="str">
        <f t="shared" si="2"/>
        <v>Feil</v>
      </c>
      <c r="H73" s="1066" t="str">
        <f t="shared" si="3"/>
        <v/>
      </c>
    </row>
    <row r="74" spans="1:8" x14ac:dyDescent="0.25">
      <c r="A74" s="1117"/>
      <c r="B74" s="1749"/>
      <c r="C74" s="1069" t="str">
        <f t="shared" si="0"/>
        <v>Feil</v>
      </c>
      <c r="D74" s="1063" t="str">
        <f t="shared" si="1"/>
        <v/>
      </c>
      <c r="E74" s="1572"/>
      <c r="F74" s="1750"/>
      <c r="G74" s="1751" t="str">
        <f t="shared" si="2"/>
        <v>Feil</v>
      </c>
      <c r="H74" s="1066" t="str">
        <f t="shared" si="3"/>
        <v/>
      </c>
    </row>
    <row r="75" spans="1:8" x14ac:dyDescent="0.25">
      <c r="A75" s="1117"/>
      <c r="B75" s="1749"/>
      <c r="C75" s="1069" t="str">
        <f t="shared" si="0"/>
        <v>Feil</v>
      </c>
      <c r="D75" s="1063" t="str">
        <f t="shared" si="1"/>
        <v/>
      </c>
      <c r="E75" s="1572"/>
      <c r="F75" s="1750"/>
      <c r="G75" s="1751" t="str">
        <f t="shared" si="2"/>
        <v>Feil</v>
      </c>
      <c r="H75" s="1066" t="str">
        <f t="shared" si="3"/>
        <v/>
      </c>
    </row>
    <row r="76" spans="1:8" x14ac:dyDescent="0.25">
      <c r="A76" s="1117"/>
      <c r="B76" s="1749"/>
      <c r="C76" s="1069" t="str">
        <f t="shared" si="0"/>
        <v>Feil</v>
      </c>
      <c r="D76" s="1063" t="str">
        <f t="shared" si="1"/>
        <v/>
      </c>
      <c r="E76" s="1572"/>
      <c r="F76" s="1750"/>
      <c r="G76" s="1751" t="str">
        <f t="shared" si="2"/>
        <v>Feil</v>
      </c>
      <c r="H76" s="1066" t="str">
        <f t="shared" si="3"/>
        <v/>
      </c>
    </row>
    <row r="77" spans="1:8" x14ac:dyDescent="0.25">
      <c r="A77" s="1117"/>
      <c r="B77" s="1749"/>
      <c r="C77" s="1069" t="str">
        <f t="shared" si="0"/>
        <v>Feil</v>
      </c>
      <c r="D77" s="1063" t="str">
        <f t="shared" si="1"/>
        <v/>
      </c>
      <c r="E77" s="1572"/>
      <c r="F77" s="1750"/>
      <c r="G77" s="1751" t="str">
        <f t="shared" si="2"/>
        <v>Feil</v>
      </c>
      <c r="H77" s="1066" t="str">
        <f t="shared" si="3"/>
        <v/>
      </c>
    </row>
    <row r="78" spans="1:8" x14ac:dyDescent="0.25">
      <c r="A78" s="1117"/>
      <c r="B78" s="1749"/>
      <c r="C78" s="1069" t="str">
        <f t="shared" si="0"/>
        <v>Feil</v>
      </c>
      <c r="D78" s="1063" t="str">
        <f t="shared" si="1"/>
        <v/>
      </c>
      <c r="E78" s="1572"/>
      <c r="F78" s="1750"/>
      <c r="G78" s="1751" t="str">
        <f t="shared" si="2"/>
        <v>Feil</v>
      </c>
      <c r="H78" s="1066" t="str">
        <f t="shared" si="3"/>
        <v/>
      </c>
    </row>
    <row r="79" spans="1:8" x14ac:dyDescent="0.25">
      <c r="A79" s="1117"/>
      <c r="B79" s="1749"/>
      <c r="C79" s="1069" t="str">
        <f t="shared" si="0"/>
        <v>Feil</v>
      </c>
      <c r="D79" s="1063" t="str">
        <f t="shared" si="1"/>
        <v/>
      </c>
      <c r="E79" s="1572"/>
      <c r="F79" s="1750"/>
      <c r="G79" s="1751" t="str">
        <f t="shared" si="2"/>
        <v>Feil</v>
      </c>
      <c r="H79" s="1066" t="str">
        <f t="shared" si="3"/>
        <v/>
      </c>
    </row>
    <row r="80" spans="1:8" x14ac:dyDescent="0.25">
      <c r="A80" s="1117"/>
      <c r="B80" s="1749"/>
      <c r="C80" s="1069" t="str">
        <f t="shared" si="0"/>
        <v>Feil</v>
      </c>
      <c r="D80" s="1063" t="str">
        <f t="shared" si="1"/>
        <v/>
      </c>
      <c r="E80" s="1572"/>
      <c r="F80" s="1750"/>
      <c r="G80" s="1751" t="str">
        <f t="shared" si="2"/>
        <v>Feil</v>
      </c>
      <c r="H80" s="1066" t="str">
        <f t="shared" si="3"/>
        <v/>
      </c>
    </row>
    <row r="81" spans="1:8" x14ac:dyDescent="0.25">
      <c r="A81" s="1117"/>
      <c r="B81" s="1749"/>
      <c r="C81" s="1069" t="str">
        <f t="shared" si="0"/>
        <v>Feil</v>
      </c>
      <c r="D81" s="1063" t="str">
        <f t="shared" si="1"/>
        <v/>
      </c>
      <c r="E81" s="1572"/>
      <c r="F81" s="1750"/>
      <c r="G81" s="1751" t="str">
        <f t="shared" si="2"/>
        <v>Feil</v>
      </c>
      <c r="H81" s="1066" t="str">
        <f t="shared" si="3"/>
        <v/>
      </c>
    </row>
    <row r="82" spans="1:8" x14ac:dyDescent="0.25">
      <c r="A82" s="1117"/>
      <c r="B82" s="1749"/>
      <c r="C82" s="1069" t="str">
        <f t="shared" si="0"/>
        <v>Feil</v>
      </c>
      <c r="D82" s="1063" t="str">
        <f t="shared" si="1"/>
        <v/>
      </c>
      <c r="E82" s="1572"/>
      <c r="F82" s="1750"/>
      <c r="G82" s="1751" t="str">
        <f t="shared" si="2"/>
        <v>Feil</v>
      </c>
      <c r="H82" s="1066" t="str">
        <f t="shared" si="3"/>
        <v/>
      </c>
    </row>
    <row r="83" spans="1:8" x14ac:dyDescent="0.25">
      <c r="A83" s="1117"/>
      <c r="B83" s="1749"/>
      <c r="C83" s="1069" t="str">
        <f t="shared" si="0"/>
        <v>Feil</v>
      </c>
      <c r="D83" s="1063" t="str">
        <f t="shared" si="1"/>
        <v/>
      </c>
      <c r="E83" s="1572"/>
      <c r="F83" s="1750"/>
      <c r="G83" s="1751" t="str">
        <f t="shared" si="2"/>
        <v>Feil</v>
      </c>
      <c r="H83" s="1066" t="str">
        <f t="shared" si="3"/>
        <v/>
      </c>
    </row>
    <row r="84" spans="1:8" x14ac:dyDescent="0.25">
      <c r="A84" s="1117"/>
      <c r="B84" s="1749"/>
      <c r="C84" s="1069" t="str">
        <f t="shared" si="0"/>
        <v>Feil</v>
      </c>
      <c r="D84" s="1063" t="str">
        <f t="shared" si="1"/>
        <v/>
      </c>
      <c r="E84" s="1572"/>
      <c r="F84" s="1750"/>
      <c r="G84" s="1751" t="str">
        <f t="shared" si="2"/>
        <v>Feil</v>
      </c>
      <c r="H84" s="1066" t="str">
        <f t="shared" si="3"/>
        <v/>
      </c>
    </row>
    <row r="85" spans="1:8" x14ac:dyDescent="0.25">
      <c r="A85" s="1117"/>
      <c r="B85" s="1749"/>
      <c r="C85" s="1069" t="str">
        <f t="shared" si="0"/>
        <v>Feil</v>
      </c>
      <c r="D85" s="1063" t="str">
        <f t="shared" si="1"/>
        <v/>
      </c>
      <c r="E85" s="1572"/>
      <c r="F85" s="1750"/>
      <c r="G85" s="1751" t="str">
        <f t="shared" si="2"/>
        <v>Feil</v>
      </c>
      <c r="H85" s="1066" t="str">
        <f t="shared" si="3"/>
        <v/>
      </c>
    </row>
    <row r="86" spans="1:8" x14ac:dyDescent="0.25">
      <c r="A86" s="1117"/>
      <c r="B86" s="1749"/>
      <c r="C86" s="1069" t="str">
        <f t="shared" si="0"/>
        <v>Feil</v>
      </c>
      <c r="D86" s="1063" t="str">
        <f t="shared" si="1"/>
        <v/>
      </c>
      <c r="E86" s="1572"/>
      <c r="F86" s="1750"/>
      <c r="G86" s="1751" t="str">
        <f t="shared" si="2"/>
        <v>Feil</v>
      </c>
      <c r="H86" s="1066" t="str">
        <f t="shared" si="3"/>
        <v/>
      </c>
    </row>
    <row r="87" spans="1:8" x14ac:dyDescent="0.25">
      <c r="A87" s="1117"/>
      <c r="B87" s="1749"/>
      <c r="C87" s="1069" t="str">
        <f t="shared" si="0"/>
        <v>Feil</v>
      </c>
      <c r="D87" s="1063" t="str">
        <f t="shared" si="1"/>
        <v/>
      </c>
      <c r="E87" s="1572"/>
      <c r="F87" s="1750"/>
      <c r="G87" s="1751" t="str">
        <f t="shared" si="2"/>
        <v>Feil</v>
      </c>
      <c r="H87" s="1066" t="str">
        <f t="shared" si="3"/>
        <v/>
      </c>
    </row>
    <row r="88" spans="1:8" x14ac:dyDescent="0.25">
      <c r="A88" s="1117"/>
      <c r="B88" s="1749"/>
      <c r="C88" s="1069" t="str">
        <f t="shared" si="0"/>
        <v>Feil</v>
      </c>
      <c r="D88" s="1063" t="str">
        <f t="shared" si="1"/>
        <v/>
      </c>
      <c r="E88" s="1572"/>
      <c r="F88" s="1750"/>
      <c r="G88" s="1751" t="str">
        <f t="shared" si="2"/>
        <v>Feil</v>
      </c>
      <c r="H88" s="1066" t="str">
        <f t="shared" si="3"/>
        <v/>
      </c>
    </row>
    <row r="89" spans="1:8" x14ac:dyDescent="0.25">
      <c r="A89" s="1117"/>
      <c r="B89" s="1749"/>
      <c r="C89" s="1069" t="str">
        <f t="shared" si="0"/>
        <v>Feil</v>
      </c>
      <c r="D89" s="1063" t="str">
        <f t="shared" si="1"/>
        <v/>
      </c>
      <c r="E89" s="1572"/>
      <c r="F89" s="1750"/>
      <c r="G89" s="1751" t="str">
        <f t="shared" si="2"/>
        <v>Feil</v>
      </c>
      <c r="H89" s="1066" t="str">
        <f t="shared" si="3"/>
        <v/>
      </c>
    </row>
    <row r="90" spans="1:8" x14ac:dyDescent="0.25">
      <c r="A90" s="1117"/>
      <c r="B90" s="1749"/>
      <c r="C90" s="1069" t="str">
        <f t="shared" si="0"/>
        <v>Feil</v>
      </c>
      <c r="D90" s="1063" t="str">
        <f t="shared" si="1"/>
        <v/>
      </c>
      <c r="E90" s="1572"/>
      <c r="F90" s="1750"/>
      <c r="G90" s="1751" t="str">
        <f t="shared" si="2"/>
        <v>Feil</v>
      </c>
      <c r="H90" s="1066" t="str">
        <f t="shared" si="3"/>
        <v/>
      </c>
    </row>
    <row r="91" spans="1:8" x14ac:dyDescent="0.25">
      <c r="A91" s="1117"/>
      <c r="B91" s="1749"/>
      <c r="C91" s="1069" t="str">
        <f t="shared" si="0"/>
        <v>Feil</v>
      </c>
      <c r="D91" s="1063" t="str">
        <f t="shared" si="1"/>
        <v/>
      </c>
      <c r="E91" s="1572"/>
      <c r="F91" s="1750"/>
      <c r="G91" s="1751" t="str">
        <f t="shared" si="2"/>
        <v>Feil</v>
      </c>
      <c r="H91" s="1066" t="str">
        <f t="shared" si="3"/>
        <v/>
      </c>
    </row>
    <row r="92" spans="1:8" x14ac:dyDescent="0.25">
      <c r="A92" s="1117"/>
      <c r="B92" s="1749"/>
      <c r="C92" s="1069" t="str">
        <f t="shared" si="0"/>
        <v>Feil</v>
      </c>
      <c r="D92" s="1063" t="str">
        <f t="shared" si="1"/>
        <v/>
      </c>
      <c r="E92" s="1572"/>
      <c r="F92" s="1750"/>
      <c r="G92" s="1751" t="str">
        <f t="shared" si="2"/>
        <v>Feil</v>
      </c>
      <c r="H92" s="1066" t="str">
        <f t="shared" si="3"/>
        <v/>
      </c>
    </row>
    <row r="93" spans="1:8" x14ac:dyDescent="0.25">
      <c r="A93" s="1117"/>
      <c r="B93" s="1749"/>
      <c r="C93" s="1069" t="str">
        <f t="shared" si="0"/>
        <v>Feil</v>
      </c>
      <c r="D93" s="1063" t="str">
        <f t="shared" si="1"/>
        <v/>
      </c>
      <c r="E93" s="1572"/>
      <c r="F93" s="1750"/>
      <c r="G93" s="1751" t="str">
        <f t="shared" si="2"/>
        <v>Feil</v>
      </c>
      <c r="H93" s="1066" t="str">
        <f t="shared" si="3"/>
        <v/>
      </c>
    </row>
    <row r="94" spans="1:8" x14ac:dyDescent="0.25">
      <c r="A94" s="1117"/>
      <c r="B94" s="1749"/>
      <c r="C94" s="1069" t="str">
        <f t="shared" si="0"/>
        <v>Feil</v>
      </c>
      <c r="D94" s="1063" t="str">
        <f t="shared" si="1"/>
        <v/>
      </c>
      <c r="E94" s="1572"/>
      <c r="F94" s="1750"/>
      <c r="G94" s="1751" t="str">
        <f t="shared" si="2"/>
        <v>Feil</v>
      </c>
      <c r="H94" s="1066" t="str">
        <f t="shared" si="3"/>
        <v/>
      </c>
    </row>
    <row r="95" spans="1:8" x14ac:dyDescent="0.25">
      <c r="A95" s="1117"/>
      <c r="B95" s="1749"/>
      <c r="C95" s="1069" t="str">
        <f t="shared" si="0"/>
        <v>Feil</v>
      </c>
      <c r="D95" s="1063" t="str">
        <f t="shared" si="1"/>
        <v/>
      </c>
      <c r="E95" s="1572"/>
      <c r="F95" s="1750"/>
      <c r="G95" s="1751" t="str">
        <f t="shared" si="2"/>
        <v>Feil</v>
      </c>
      <c r="H95" s="1066" t="str">
        <f t="shared" si="3"/>
        <v/>
      </c>
    </row>
    <row r="96" spans="1:8" x14ac:dyDescent="0.25">
      <c r="A96" s="1117"/>
      <c r="B96" s="1749"/>
      <c r="C96" s="1069" t="str">
        <f t="shared" si="0"/>
        <v>Feil</v>
      </c>
      <c r="D96" s="1063" t="str">
        <f t="shared" si="1"/>
        <v/>
      </c>
      <c r="E96" s="1572"/>
      <c r="F96" s="1750"/>
      <c r="G96" s="1751" t="str">
        <f t="shared" si="2"/>
        <v>Feil</v>
      </c>
      <c r="H96" s="1066" t="str">
        <f t="shared" si="3"/>
        <v/>
      </c>
    </row>
    <row r="97" spans="1:8" x14ac:dyDescent="0.25">
      <c r="A97" s="1117"/>
      <c r="B97" s="1749"/>
      <c r="C97" s="1069" t="str">
        <f t="shared" si="0"/>
        <v>Feil</v>
      </c>
      <c r="D97" s="1063" t="str">
        <f t="shared" si="1"/>
        <v/>
      </c>
      <c r="E97" s="1572"/>
      <c r="F97" s="1750"/>
      <c r="G97" s="1751" t="str">
        <f t="shared" si="2"/>
        <v>Feil</v>
      </c>
      <c r="H97" s="1066" t="str">
        <f t="shared" si="3"/>
        <v/>
      </c>
    </row>
    <row r="98" spans="1:8" x14ac:dyDescent="0.25">
      <c r="A98" s="1117"/>
      <c r="B98" s="1749"/>
      <c r="C98" s="1069" t="str">
        <f t="shared" si="0"/>
        <v>Feil</v>
      </c>
      <c r="D98" s="1063" t="str">
        <f t="shared" si="1"/>
        <v/>
      </c>
      <c r="E98" s="1572"/>
      <c r="F98" s="1750"/>
      <c r="G98" s="1751" t="str">
        <f t="shared" si="2"/>
        <v>Feil</v>
      </c>
      <c r="H98" s="1066" t="str">
        <f t="shared" si="3"/>
        <v/>
      </c>
    </row>
    <row r="99" spans="1:8" x14ac:dyDescent="0.25">
      <c r="A99" s="1117"/>
      <c r="B99" s="1749"/>
      <c r="C99" s="1069" t="str">
        <f t="shared" si="0"/>
        <v>Feil</v>
      </c>
      <c r="D99" s="1063" t="str">
        <f t="shared" si="1"/>
        <v/>
      </c>
      <c r="E99" s="1572"/>
      <c r="F99" s="1750"/>
      <c r="G99" s="1751" t="str">
        <f t="shared" si="2"/>
        <v>Feil</v>
      </c>
      <c r="H99" s="1066" t="str">
        <f t="shared" si="3"/>
        <v/>
      </c>
    </row>
    <row r="100" spans="1:8" x14ac:dyDescent="0.25">
      <c r="A100" s="1117"/>
      <c r="B100" s="1749"/>
      <c r="C100" s="1069" t="str">
        <f t="shared" si="0"/>
        <v>Feil</v>
      </c>
      <c r="D100" s="1063" t="str">
        <f t="shared" si="1"/>
        <v/>
      </c>
      <c r="E100" s="1572"/>
      <c r="F100" s="1750"/>
      <c r="G100" s="1751" t="str">
        <f t="shared" si="2"/>
        <v>Feil</v>
      </c>
      <c r="H100" s="1066" t="str">
        <f t="shared" si="3"/>
        <v/>
      </c>
    </row>
    <row r="101" spans="1:8" x14ac:dyDescent="0.25">
      <c r="A101" s="1117"/>
      <c r="B101" s="1749"/>
      <c r="C101" s="1069" t="str">
        <f t="shared" si="0"/>
        <v>Feil</v>
      </c>
      <c r="D101" s="1063" t="str">
        <f t="shared" si="1"/>
        <v/>
      </c>
      <c r="E101" s="1572"/>
      <c r="F101" s="1750"/>
      <c r="G101" s="1751" t="str">
        <f t="shared" si="2"/>
        <v>Feil</v>
      </c>
      <c r="H101" s="1066" t="str">
        <f t="shared" si="3"/>
        <v/>
      </c>
    </row>
    <row r="102" spans="1:8" x14ac:dyDescent="0.25">
      <c r="A102" s="1117"/>
      <c r="B102" s="1749"/>
      <c r="C102" s="1069" t="str">
        <f t="shared" si="0"/>
        <v>Feil</v>
      </c>
      <c r="D102" s="1063" t="str">
        <f t="shared" si="1"/>
        <v/>
      </c>
      <c r="E102" s="1572"/>
      <c r="F102" s="1750"/>
      <c r="G102" s="1751" t="str">
        <f t="shared" si="2"/>
        <v>Feil</v>
      </c>
      <c r="H102" s="1066" t="str">
        <f t="shared" si="3"/>
        <v/>
      </c>
    </row>
    <row r="103" spans="1:8" x14ac:dyDescent="0.25">
      <c r="A103" s="1117"/>
      <c r="B103" s="1749"/>
      <c r="C103" s="1069" t="str">
        <f t="shared" si="0"/>
        <v>Feil</v>
      </c>
      <c r="D103" s="1063" t="str">
        <f t="shared" si="1"/>
        <v/>
      </c>
      <c r="E103" s="1572"/>
      <c r="F103" s="1750"/>
      <c r="G103" s="1751" t="str">
        <f t="shared" si="2"/>
        <v>Feil</v>
      </c>
      <c r="H103" s="1066" t="str">
        <f t="shared" si="3"/>
        <v/>
      </c>
    </row>
    <row r="104" spans="1:8" x14ac:dyDescent="0.25">
      <c r="A104" s="1117"/>
      <c r="B104" s="1749"/>
      <c r="C104" s="1069" t="str">
        <f t="shared" si="0"/>
        <v>Feil</v>
      </c>
      <c r="D104" s="1063" t="str">
        <f t="shared" si="1"/>
        <v/>
      </c>
      <c r="E104" s="1572"/>
      <c r="F104" s="1750"/>
      <c r="G104" s="1751" t="str">
        <f t="shared" si="2"/>
        <v>Feil</v>
      </c>
      <c r="H104" s="1066" t="str">
        <f t="shared" si="3"/>
        <v/>
      </c>
    </row>
    <row r="105" spans="1:8" x14ac:dyDescent="0.25">
      <c r="A105" s="1117"/>
      <c r="B105" s="1749"/>
      <c r="C105" s="1069" t="str">
        <f t="shared" ref="C105:C168" si="4">IFERROR(VLOOKUP(A105,E105:F1070,2,FALSE),"Feil")</f>
        <v>Feil</v>
      </c>
      <c r="D105" s="1063" t="str">
        <f t="shared" si="1"/>
        <v/>
      </c>
      <c r="E105" s="1572"/>
      <c r="F105" s="1750"/>
      <c r="G105" s="1751" t="str">
        <f t="shared" ref="G105:G168" si="5">IFERROR(VLOOKUP(E105,tbl_total,2,FALSE),"Feil")</f>
        <v>Feil</v>
      </c>
      <c r="H105" s="1066" t="str">
        <f t="shared" si="3"/>
        <v/>
      </c>
    </row>
    <row r="106" spans="1:8" x14ac:dyDescent="0.25">
      <c r="A106" s="1117"/>
      <c r="B106" s="1749"/>
      <c r="C106" s="1069" t="str">
        <f t="shared" si="4"/>
        <v>Feil</v>
      </c>
      <c r="D106" s="1063" t="str">
        <f t="shared" ref="D106:D169" si="6">IF(AND(A106="",B106=""),"",IF(C106=B106,0,IF(AND(B106=0,C106="FEIL"),"se bort i fra","feil")))</f>
        <v/>
      </c>
      <c r="E106" s="1572"/>
      <c r="F106" s="1750"/>
      <c r="G106" s="1751" t="str">
        <f t="shared" si="5"/>
        <v>Feil</v>
      </c>
      <c r="H106" s="1066" t="str">
        <f t="shared" ref="H106:H169" si="7">IF(AND(E106="",F106=""),"",IF(G106=F106,0,IF(AND(F106=0,G106="FEIL"),"se bort i fra","feil")))</f>
        <v/>
      </c>
    </row>
    <row r="107" spans="1:8" x14ac:dyDescent="0.25">
      <c r="A107" s="1117"/>
      <c r="B107" s="1749"/>
      <c r="C107" s="1069" t="str">
        <f t="shared" si="4"/>
        <v>Feil</v>
      </c>
      <c r="D107" s="1063" t="str">
        <f t="shared" si="6"/>
        <v/>
      </c>
      <c r="E107" s="1572"/>
      <c r="F107" s="1750"/>
      <c r="G107" s="1751" t="str">
        <f t="shared" si="5"/>
        <v>Feil</v>
      </c>
      <c r="H107" s="1066" t="str">
        <f t="shared" si="7"/>
        <v/>
      </c>
    </row>
    <row r="108" spans="1:8" x14ac:dyDescent="0.25">
      <c r="A108" s="1117"/>
      <c r="B108" s="1749"/>
      <c r="C108" s="1069" t="str">
        <f t="shared" si="4"/>
        <v>Feil</v>
      </c>
      <c r="D108" s="1063" t="str">
        <f t="shared" si="6"/>
        <v/>
      </c>
      <c r="E108" s="1572"/>
      <c r="F108" s="1750"/>
      <c r="G108" s="1751" t="str">
        <f t="shared" si="5"/>
        <v>Feil</v>
      </c>
      <c r="H108" s="1066" t="str">
        <f t="shared" si="7"/>
        <v/>
      </c>
    </row>
    <row r="109" spans="1:8" x14ac:dyDescent="0.25">
      <c r="A109" s="1117"/>
      <c r="B109" s="1749"/>
      <c r="C109" s="1069" t="str">
        <f t="shared" si="4"/>
        <v>Feil</v>
      </c>
      <c r="D109" s="1063" t="str">
        <f t="shared" si="6"/>
        <v/>
      </c>
      <c r="E109" s="1572"/>
      <c r="F109" s="1750"/>
      <c r="G109" s="1751" t="str">
        <f t="shared" si="5"/>
        <v>Feil</v>
      </c>
      <c r="H109" s="1066" t="str">
        <f t="shared" si="7"/>
        <v/>
      </c>
    </row>
    <row r="110" spans="1:8" x14ac:dyDescent="0.25">
      <c r="A110" s="1117"/>
      <c r="B110" s="1749"/>
      <c r="C110" s="1069" t="str">
        <f t="shared" si="4"/>
        <v>Feil</v>
      </c>
      <c r="D110" s="1063" t="str">
        <f t="shared" si="6"/>
        <v/>
      </c>
      <c r="E110" s="1572"/>
      <c r="F110" s="1750"/>
      <c r="G110" s="1751" t="str">
        <f t="shared" si="5"/>
        <v>Feil</v>
      </c>
      <c r="H110" s="1066" t="str">
        <f t="shared" si="7"/>
        <v/>
      </c>
    </row>
    <row r="111" spans="1:8" x14ac:dyDescent="0.25">
      <c r="A111" s="1117"/>
      <c r="B111" s="1749"/>
      <c r="C111" s="1069" t="str">
        <f t="shared" si="4"/>
        <v>Feil</v>
      </c>
      <c r="D111" s="1063" t="str">
        <f t="shared" si="6"/>
        <v/>
      </c>
      <c r="E111" s="1572"/>
      <c r="F111" s="1750"/>
      <c r="G111" s="1751" t="str">
        <f t="shared" si="5"/>
        <v>Feil</v>
      </c>
      <c r="H111" s="1066" t="str">
        <f t="shared" si="7"/>
        <v/>
      </c>
    </row>
    <row r="112" spans="1:8" x14ac:dyDescent="0.25">
      <c r="A112" s="1117"/>
      <c r="B112" s="1749"/>
      <c r="C112" s="1069" t="str">
        <f t="shared" si="4"/>
        <v>Feil</v>
      </c>
      <c r="D112" s="1063" t="str">
        <f t="shared" si="6"/>
        <v/>
      </c>
      <c r="E112" s="1572"/>
      <c r="F112" s="1750"/>
      <c r="G112" s="1751" t="str">
        <f t="shared" si="5"/>
        <v>Feil</v>
      </c>
      <c r="H112" s="1066" t="str">
        <f t="shared" si="7"/>
        <v/>
      </c>
    </row>
    <row r="113" spans="1:8" x14ac:dyDescent="0.25">
      <c r="A113" s="1117"/>
      <c r="B113" s="1749"/>
      <c r="C113" s="1069" t="str">
        <f t="shared" si="4"/>
        <v>Feil</v>
      </c>
      <c r="D113" s="1063" t="str">
        <f t="shared" si="6"/>
        <v/>
      </c>
      <c r="E113" s="1572"/>
      <c r="F113" s="1750"/>
      <c r="G113" s="1751" t="str">
        <f t="shared" si="5"/>
        <v>Feil</v>
      </c>
      <c r="H113" s="1066" t="str">
        <f t="shared" si="7"/>
        <v/>
      </c>
    </row>
    <row r="114" spans="1:8" x14ac:dyDescent="0.25">
      <c r="A114" s="1117"/>
      <c r="B114" s="1749"/>
      <c r="C114" s="1069" t="str">
        <f t="shared" si="4"/>
        <v>Feil</v>
      </c>
      <c r="D114" s="1063" t="str">
        <f t="shared" si="6"/>
        <v/>
      </c>
      <c r="E114" s="1572"/>
      <c r="F114" s="1750"/>
      <c r="G114" s="1751" t="str">
        <f t="shared" si="5"/>
        <v>Feil</v>
      </c>
      <c r="H114" s="1066" t="str">
        <f t="shared" si="7"/>
        <v/>
      </c>
    </row>
    <row r="115" spans="1:8" x14ac:dyDescent="0.25">
      <c r="A115" s="1117"/>
      <c r="B115" s="1749"/>
      <c r="C115" s="1069" t="str">
        <f t="shared" si="4"/>
        <v>Feil</v>
      </c>
      <c r="D115" s="1063" t="str">
        <f t="shared" si="6"/>
        <v/>
      </c>
      <c r="E115" s="1572"/>
      <c r="F115" s="1750"/>
      <c r="G115" s="1751" t="str">
        <f t="shared" si="5"/>
        <v>Feil</v>
      </c>
      <c r="H115" s="1066" t="str">
        <f t="shared" si="7"/>
        <v/>
      </c>
    </row>
    <row r="116" spans="1:8" x14ac:dyDescent="0.25">
      <c r="A116" s="1117"/>
      <c r="B116" s="1749"/>
      <c r="C116" s="1069" t="str">
        <f t="shared" si="4"/>
        <v>Feil</v>
      </c>
      <c r="D116" s="1063" t="str">
        <f t="shared" si="6"/>
        <v/>
      </c>
      <c r="E116" s="1572"/>
      <c r="F116" s="1750"/>
      <c r="G116" s="1751" t="str">
        <f t="shared" si="5"/>
        <v>Feil</v>
      </c>
      <c r="H116" s="1066" t="str">
        <f t="shared" si="7"/>
        <v/>
      </c>
    </row>
    <row r="117" spans="1:8" x14ac:dyDescent="0.25">
      <c r="A117" s="1117"/>
      <c r="B117" s="1749"/>
      <c r="C117" s="1069" t="str">
        <f t="shared" si="4"/>
        <v>Feil</v>
      </c>
      <c r="D117" s="1063" t="str">
        <f t="shared" si="6"/>
        <v/>
      </c>
      <c r="E117" s="1572"/>
      <c r="F117" s="1750"/>
      <c r="G117" s="1751" t="str">
        <f t="shared" si="5"/>
        <v>Feil</v>
      </c>
      <c r="H117" s="1066" t="str">
        <f t="shared" si="7"/>
        <v/>
      </c>
    </row>
    <row r="118" spans="1:8" x14ac:dyDescent="0.25">
      <c r="A118" s="1117"/>
      <c r="B118" s="1749"/>
      <c r="C118" s="1069" t="str">
        <f t="shared" si="4"/>
        <v>Feil</v>
      </c>
      <c r="D118" s="1063" t="str">
        <f t="shared" si="6"/>
        <v/>
      </c>
      <c r="E118" s="1572"/>
      <c r="F118" s="1750"/>
      <c r="G118" s="1751" t="str">
        <f t="shared" si="5"/>
        <v>Feil</v>
      </c>
      <c r="H118" s="1066" t="str">
        <f t="shared" si="7"/>
        <v/>
      </c>
    </row>
    <row r="119" spans="1:8" x14ac:dyDescent="0.25">
      <c r="A119" s="1117"/>
      <c r="B119" s="1749"/>
      <c r="C119" s="1069" t="str">
        <f t="shared" si="4"/>
        <v>Feil</v>
      </c>
      <c r="D119" s="1063" t="str">
        <f t="shared" si="6"/>
        <v/>
      </c>
      <c r="E119" s="1572"/>
      <c r="F119" s="1750"/>
      <c r="G119" s="1751" t="str">
        <f t="shared" si="5"/>
        <v>Feil</v>
      </c>
      <c r="H119" s="1066" t="str">
        <f t="shared" si="7"/>
        <v/>
      </c>
    </row>
    <row r="120" spans="1:8" x14ac:dyDescent="0.25">
      <c r="A120" s="1117"/>
      <c r="B120" s="1749"/>
      <c r="C120" s="1069" t="str">
        <f t="shared" si="4"/>
        <v>Feil</v>
      </c>
      <c r="D120" s="1063" t="str">
        <f t="shared" si="6"/>
        <v/>
      </c>
      <c r="E120" s="1572"/>
      <c r="F120" s="1750"/>
      <c r="G120" s="1751" t="str">
        <f t="shared" si="5"/>
        <v>Feil</v>
      </c>
      <c r="H120" s="1066" t="str">
        <f t="shared" si="7"/>
        <v/>
      </c>
    </row>
    <row r="121" spans="1:8" x14ac:dyDescent="0.25">
      <c r="A121" s="1117"/>
      <c r="B121" s="1749"/>
      <c r="C121" s="1069" t="str">
        <f t="shared" si="4"/>
        <v>Feil</v>
      </c>
      <c r="D121" s="1063" t="str">
        <f t="shared" si="6"/>
        <v/>
      </c>
      <c r="E121" s="1572"/>
      <c r="F121" s="1750"/>
      <c r="G121" s="1751" t="str">
        <f t="shared" si="5"/>
        <v>Feil</v>
      </c>
      <c r="H121" s="1066" t="str">
        <f t="shared" si="7"/>
        <v/>
      </c>
    </row>
    <row r="122" spans="1:8" x14ac:dyDescent="0.25">
      <c r="A122" s="1117"/>
      <c r="B122" s="1749"/>
      <c r="C122" s="1069" t="str">
        <f t="shared" si="4"/>
        <v>Feil</v>
      </c>
      <c r="D122" s="1063" t="str">
        <f t="shared" si="6"/>
        <v/>
      </c>
      <c r="E122" s="1572"/>
      <c r="F122" s="1750"/>
      <c r="G122" s="1751" t="str">
        <f t="shared" si="5"/>
        <v>Feil</v>
      </c>
      <c r="H122" s="1066" t="str">
        <f t="shared" si="7"/>
        <v/>
      </c>
    </row>
    <row r="123" spans="1:8" x14ac:dyDescent="0.25">
      <c r="A123" s="1117"/>
      <c r="B123" s="1749"/>
      <c r="C123" s="1069" t="str">
        <f t="shared" si="4"/>
        <v>Feil</v>
      </c>
      <c r="D123" s="1063" t="str">
        <f t="shared" si="6"/>
        <v/>
      </c>
      <c r="E123" s="1572"/>
      <c r="F123" s="1750"/>
      <c r="G123" s="1751" t="str">
        <f t="shared" si="5"/>
        <v>Feil</v>
      </c>
      <c r="H123" s="1066" t="str">
        <f t="shared" si="7"/>
        <v/>
      </c>
    </row>
    <row r="124" spans="1:8" x14ac:dyDescent="0.25">
      <c r="A124" s="1117"/>
      <c r="B124" s="1749"/>
      <c r="C124" s="1069" t="str">
        <f t="shared" si="4"/>
        <v>Feil</v>
      </c>
      <c r="D124" s="1063" t="str">
        <f t="shared" si="6"/>
        <v/>
      </c>
      <c r="E124" s="1572"/>
      <c r="F124" s="1750"/>
      <c r="G124" s="1751" t="str">
        <f t="shared" si="5"/>
        <v>Feil</v>
      </c>
      <c r="H124" s="1066" t="str">
        <f t="shared" si="7"/>
        <v/>
      </c>
    </row>
    <row r="125" spans="1:8" x14ac:dyDescent="0.25">
      <c r="A125" s="1117"/>
      <c r="B125" s="1749"/>
      <c r="C125" s="1069" t="str">
        <f t="shared" si="4"/>
        <v>Feil</v>
      </c>
      <c r="D125" s="1063" t="str">
        <f t="shared" si="6"/>
        <v/>
      </c>
      <c r="E125" s="1572"/>
      <c r="F125" s="1750"/>
      <c r="G125" s="1751" t="str">
        <f t="shared" si="5"/>
        <v>Feil</v>
      </c>
      <c r="H125" s="1066" t="str">
        <f t="shared" si="7"/>
        <v/>
      </c>
    </row>
    <row r="126" spans="1:8" x14ac:dyDescent="0.25">
      <c r="A126" s="1117"/>
      <c r="B126" s="1749"/>
      <c r="C126" s="1069" t="str">
        <f t="shared" si="4"/>
        <v>Feil</v>
      </c>
      <c r="D126" s="1063" t="str">
        <f t="shared" si="6"/>
        <v/>
      </c>
      <c r="E126" s="1572"/>
      <c r="F126" s="1750"/>
      <c r="G126" s="1751" t="str">
        <f t="shared" si="5"/>
        <v>Feil</v>
      </c>
      <c r="H126" s="1066" t="str">
        <f t="shared" si="7"/>
        <v/>
      </c>
    </row>
    <row r="127" spans="1:8" x14ac:dyDescent="0.25">
      <c r="A127" s="1117"/>
      <c r="B127" s="1749"/>
      <c r="C127" s="1069" t="str">
        <f t="shared" si="4"/>
        <v>Feil</v>
      </c>
      <c r="D127" s="1063" t="str">
        <f t="shared" si="6"/>
        <v/>
      </c>
      <c r="E127" s="1572"/>
      <c r="F127" s="1750"/>
      <c r="G127" s="1751" t="str">
        <f t="shared" si="5"/>
        <v>Feil</v>
      </c>
      <c r="H127" s="1066" t="str">
        <f t="shared" si="7"/>
        <v/>
      </c>
    </row>
    <row r="128" spans="1:8" x14ac:dyDescent="0.25">
      <c r="A128" s="1117"/>
      <c r="B128" s="1749"/>
      <c r="C128" s="1069" t="str">
        <f t="shared" si="4"/>
        <v>Feil</v>
      </c>
      <c r="D128" s="1063" t="str">
        <f t="shared" si="6"/>
        <v/>
      </c>
      <c r="E128" s="1572"/>
      <c r="F128" s="1750"/>
      <c r="G128" s="1751" t="str">
        <f t="shared" si="5"/>
        <v>Feil</v>
      </c>
      <c r="H128" s="1066" t="str">
        <f t="shared" si="7"/>
        <v/>
      </c>
    </row>
    <row r="129" spans="1:8" x14ac:dyDescent="0.25">
      <c r="A129" s="1117"/>
      <c r="B129" s="1749"/>
      <c r="C129" s="1069" t="str">
        <f t="shared" si="4"/>
        <v>Feil</v>
      </c>
      <c r="D129" s="1063" t="str">
        <f t="shared" si="6"/>
        <v/>
      </c>
      <c r="E129" s="1572"/>
      <c r="F129" s="1750"/>
      <c r="G129" s="1751" t="str">
        <f t="shared" si="5"/>
        <v>Feil</v>
      </c>
      <c r="H129" s="1066" t="str">
        <f t="shared" si="7"/>
        <v/>
      </c>
    </row>
    <row r="130" spans="1:8" x14ac:dyDescent="0.25">
      <c r="A130" s="1117"/>
      <c r="B130" s="1749"/>
      <c r="C130" s="1069" t="str">
        <f t="shared" si="4"/>
        <v>Feil</v>
      </c>
      <c r="D130" s="1063" t="str">
        <f t="shared" si="6"/>
        <v/>
      </c>
      <c r="E130" s="1572"/>
      <c r="F130" s="1750"/>
      <c r="G130" s="1751" t="str">
        <f t="shared" si="5"/>
        <v>Feil</v>
      </c>
      <c r="H130" s="1066" t="str">
        <f t="shared" si="7"/>
        <v/>
      </c>
    </row>
    <row r="131" spans="1:8" x14ac:dyDescent="0.25">
      <c r="A131" s="1117"/>
      <c r="B131" s="1749"/>
      <c r="C131" s="1069" t="str">
        <f t="shared" si="4"/>
        <v>Feil</v>
      </c>
      <c r="D131" s="1063" t="str">
        <f t="shared" si="6"/>
        <v/>
      </c>
      <c r="E131" s="1572"/>
      <c r="F131" s="1750"/>
      <c r="G131" s="1751" t="str">
        <f t="shared" si="5"/>
        <v>Feil</v>
      </c>
      <c r="H131" s="1066" t="str">
        <f t="shared" si="7"/>
        <v/>
      </c>
    </row>
    <row r="132" spans="1:8" x14ac:dyDescent="0.25">
      <c r="A132" s="1117"/>
      <c r="B132" s="1749"/>
      <c r="C132" s="1069" t="str">
        <f t="shared" si="4"/>
        <v>Feil</v>
      </c>
      <c r="D132" s="1063" t="str">
        <f t="shared" si="6"/>
        <v/>
      </c>
      <c r="E132" s="1572"/>
      <c r="F132" s="1750"/>
      <c r="G132" s="1751" t="str">
        <f t="shared" si="5"/>
        <v>Feil</v>
      </c>
      <c r="H132" s="1066" t="str">
        <f t="shared" si="7"/>
        <v/>
      </c>
    </row>
    <row r="133" spans="1:8" x14ac:dyDescent="0.25">
      <c r="A133" s="1117"/>
      <c r="B133" s="1749"/>
      <c r="C133" s="1069" t="str">
        <f t="shared" si="4"/>
        <v>Feil</v>
      </c>
      <c r="D133" s="1063" t="str">
        <f t="shared" si="6"/>
        <v/>
      </c>
      <c r="E133" s="1572"/>
      <c r="F133" s="1750"/>
      <c r="G133" s="1751" t="str">
        <f t="shared" si="5"/>
        <v>Feil</v>
      </c>
      <c r="H133" s="1066" t="str">
        <f t="shared" si="7"/>
        <v/>
      </c>
    </row>
    <row r="134" spans="1:8" x14ac:dyDescent="0.25">
      <c r="A134" s="1117"/>
      <c r="B134" s="1749"/>
      <c r="C134" s="1069" t="str">
        <f t="shared" si="4"/>
        <v>Feil</v>
      </c>
      <c r="D134" s="1063" t="str">
        <f t="shared" si="6"/>
        <v/>
      </c>
      <c r="E134" s="1572"/>
      <c r="F134" s="1750"/>
      <c r="G134" s="1751" t="str">
        <f t="shared" si="5"/>
        <v>Feil</v>
      </c>
      <c r="H134" s="1066" t="str">
        <f t="shared" si="7"/>
        <v/>
      </c>
    </row>
    <row r="135" spans="1:8" x14ac:dyDescent="0.25">
      <c r="A135" s="1117"/>
      <c r="B135" s="1749"/>
      <c r="C135" s="1069" t="str">
        <f t="shared" si="4"/>
        <v>Feil</v>
      </c>
      <c r="D135" s="1063" t="str">
        <f t="shared" si="6"/>
        <v/>
      </c>
      <c r="E135" s="1572"/>
      <c r="F135" s="1750"/>
      <c r="G135" s="1751" t="str">
        <f t="shared" si="5"/>
        <v>Feil</v>
      </c>
      <c r="H135" s="1066" t="str">
        <f t="shared" si="7"/>
        <v/>
      </c>
    </row>
    <row r="136" spans="1:8" x14ac:dyDescent="0.25">
      <c r="A136" s="1117"/>
      <c r="B136" s="1749"/>
      <c r="C136" s="1069" t="str">
        <f t="shared" si="4"/>
        <v>Feil</v>
      </c>
      <c r="D136" s="1063" t="str">
        <f t="shared" si="6"/>
        <v/>
      </c>
      <c r="E136" s="1572"/>
      <c r="F136" s="1750"/>
      <c r="G136" s="1751" t="str">
        <f t="shared" si="5"/>
        <v>Feil</v>
      </c>
      <c r="H136" s="1066" t="str">
        <f t="shared" si="7"/>
        <v/>
      </c>
    </row>
    <row r="137" spans="1:8" x14ac:dyDescent="0.25">
      <c r="A137" s="1117"/>
      <c r="B137" s="1749"/>
      <c r="C137" s="1069" t="str">
        <f t="shared" si="4"/>
        <v>Feil</v>
      </c>
      <c r="D137" s="1063" t="str">
        <f t="shared" si="6"/>
        <v/>
      </c>
      <c r="E137" s="1572"/>
      <c r="F137" s="1750"/>
      <c r="G137" s="1751" t="str">
        <f t="shared" si="5"/>
        <v>Feil</v>
      </c>
      <c r="H137" s="1066" t="str">
        <f t="shared" si="7"/>
        <v/>
      </c>
    </row>
    <row r="138" spans="1:8" x14ac:dyDescent="0.25">
      <c r="A138" s="1117"/>
      <c r="B138" s="1749"/>
      <c r="C138" s="1069" t="str">
        <f t="shared" si="4"/>
        <v>Feil</v>
      </c>
      <c r="D138" s="1063" t="str">
        <f t="shared" si="6"/>
        <v/>
      </c>
      <c r="E138" s="1572"/>
      <c r="F138" s="1750"/>
      <c r="G138" s="1751" t="str">
        <f t="shared" si="5"/>
        <v>Feil</v>
      </c>
      <c r="H138" s="1066" t="str">
        <f t="shared" si="7"/>
        <v/>
      </c>
    </row>
    <row r="139" spans="1:8" x14ac:dyDescent="0.25">
      <c r="A139" s="1117"/>
      <c r="B139" s="1749"/>
      <c r="C139" s="1069" t="str">
        <f t="shared" si="4"/>
        <v>Feil</v>
      </c>
      <c r="D139" s="1063" t="str">
        <f t="shared" si="6"/>
        <v/>
      </c>
      <c r="E139" s="1572"/>
      <c r="F139" s="1750"/>
      <c r="G139" s="1751" t="str">
        <f t="shared" si="5"/>
        <v>Feil</v>
      </c>
      <c r="H139" s="1066" t="str">
        <f t="shared" si="7"/>
        <v/>
      </c>
    </row>
    <row r="140" spans="1:8" x14ac:dyDescent="0.25">
      <c r="A140" s="1117"/>
      <c r="B140" s="1749"/>
      <c r="C140" s="1069" t="str">
        <f t="shared" si="4"/>
        <v>Feil</v>
      </c>
      <c r="D140" s="1063" t="str">
        <f t="shared" si="6"/>
        <v/>
      </c>
      <c r="E140" s="1572"/>
      <c r="F140" s="1750"/>
      <c r="G140" s="1751" t="str">
        <f t="shared" si="5"/>
        <v>Feil</v>
      </c>
      <c r="H140" s="1066" t="str">
        <f t="shared" si="7"/>
        <v/>
      </c>
    </row>
    <row r="141" spans="1:8" x14ac:dyDescent="0.25">
      <c r="A141" s="1117"/>
      <c r="B141" s="1749"/>
      <c r="C141" s="1069" t="str">
        <f t="shared" si="4"/>
        <v>Feil</v>
      </c>
      <c r="D141" s="1063" t="str">
        <f t="shared" si="6"/>
        <v/>
      </c>
      <c r="E141" s="1572"/>
      <c r="F141" s="1750"/>
      <c r="G141" s="1751" t="str">
        <f t="shared" si="5"/>
        <v>Feil</v>
      </c>
      <c r="H141" s="1066" t="str">
        <f t="shared" si="7"/>
        <v/>
      </c>
    </row>
    <row r="142" spans="1:8" x14ac:dyDescent="0.25">
      <c r="A142" s="1117"/>
      <c r="B142" s="1749"/>
      <c r="C142" s="1069" t="str">
        <f t="shared" si="4"/>
        <v>Feil</v>
      </c>
      <c r="D142" s="1063" t="str">
        <f t="shared" si="6"/>
        <v/>
      </c>
      <c r="E142" s="1572"/>
      <c r="F142" s="1750"/>
      <c r="G142" s="1751" t="str">
        <f t="shared" si="5"/>
        <v>Feil</v>
      </c>
      <c r="H142" s="1066" t="str">
        <f t="shared" si="7"/>
        <v/>
      </c>
    </row>
    <row r="143" spans="1:8" x14ac:dyDescent="0.25">
      <c r="A143" s="1117"/>
      <c r="B143" s="1749"/>
      <c r="C143" s="1069" t="str">
        <f t="shared" si="4"/>
        <v>Feil</v>
      </c>
      <c r="D143" s="1063" t="str">
        <f t="shared" si="6"/>
        <v/>
      </c>
      <c r="E143" s="1572"/>
      <c r="F143" s="1750"/>
      <c r="G143" s="1751" t="str">
        <f t="shared" si="5"/>
        <v>Feil</v>
      </c>
      <c r="H143" s="1066" t="str">
        <f t="shared" si="7"/>
        <v/>
      </c>
    </row>
    <row r="144" spans="1:8" x14ac:dyDescent="0.25">
      <c r="A144" s="1117"/>
      <c r="B144" s="1749"/>
      <c r="C144" s="1069" t="str">
        <f t="shared" si="4"/>
        <v>Feil</v>
      </c>
      <c r="D144" s="1063" t="str">
        <f t="shared" si="6"/>
        <v/>
      </c>
      <c r="E144" s="1572"/>
      <c r="F144" s="1750"/>
      <c r="G144" s="1751" t="str">
        <f t="shared" si="5"/>
        <v>Feil</v>
      </c>
      <c r="H144" s="1066" t="str">
        <f t="shared" si="7"/>
        <v/>
      </c>
    </row>
    <row r="145" spans="1:8" x14ac:dyDescent="0.25">
      <c r="A145" s="1117"/>
      <c r="B145" s="1749"/>
      <c r="C145" s="1069" t="str">
        <f t="shared" si="4"/>
        <v>Feil</v>
      </c>
      <c r="D145" s="1063" t="str">
        <f t="shared" si="6"/>
        <v/>
      </c>
      <c r="E145" s="1572"/>
      <c r="F145" s="1750"/>
      <c r="G145" s="1751" t="str">
        <f t="shared" si="5"/>
        <v>Feil</v>
      </c>
      <c r="H145" s="1066" t="str">
        <f t="shared" si="7"/>
        <v/>
      </c>
    </row>
    <row r="146" spans="1:8" x14ac:dyDescent="0.25">
      <c r="A146" s="1117"/>
      <c r="B146" s="1749"/>
      <c r="C146" s="1069" t="str">
        <f t="shared" si="4"/>
        <v>Feil</v>
      </c>
      <c r="D146" s="1063" t="str">
        <f t="shared" si="6"/>
        <v/>
      </c>
      <c r="E146" s="1572"/>
      <c r="F146" s="1750"/>
      <c r="G146" s="1751" t="str">
        <f t="shared" si="5"/>
        <v>Feil</v>
      </c>
      <c r="H146" s="1066" t="str">
        <f t="shared" si="7"/>
        <v/>
      </c>
    </row>
    <row r="147" spans="1:8" x14ac:dyDescent="0.25">
      <c r="A147" s="1117"/>
      <c r="B147" s="1749"/>
      <c r="C147" s="1069" t="str">
        <f t="shared" si="4"/>
        <v>Feil</v>
      </c>
      <c r="D147" s="1063" t="str">
        <f t="shared" si="6"/>
        <v/>
      </c>
      <c r="E147" s="1572"/>
      <c r="F147" s="1750"/>
      <c r="G147" s="1751" t="str">
        <f t="shared" si="5"/>
        <v>Feil</v>
      </c>
      <c r="H147" s="1066" t="str">
        <f t="shared" si="7"/>
        <v/>
      </c>
    </row>
    <row r="148" spans="1:8" x14ac:dyDescent="0.25">
      <c r="A148" s="1117"/>
      <c r="B148" s="1749"/>
      <c r="C148" s="1069" t="str">
        <f t="shared" si="4"/>
        <v>Feil</v>
      </c>
      <c r="D148" s="1063" t="str">
        <f t="shared" si="6"/>
        <v/>
      </c>
      <c r="E148" s="1572"/>
      <c r="F148" s="1750"/>
      <c r="G148" s="1751" t="str">
        <f t="shared" si="5"/>
        <v>Feil</v>
      </c>
      <c r="H148" s="1066" t="str">
        <f t="shared" si="7"/>
        <v/>
      </c>
    </row>
    <row r="149" spans="1:8" x14ac:dyDescent="0.25">
      <c r="A149" s="1117"/>
      <c r="B149" s="1749"/>
      <c r="C149" s="1069" t="str">
        <f t="shared" si="4"/>
        <v>Feil</v>
      </c>
      <c r="D149" s="1063" t="str">
        <f t="shared" si="6"/>
        <v/>
      </c>
      <c r="E149" s="1572"/>
      <c r="F149" s="1750"/>
      <c r="G149" s="1751" t="str">
        <f t="shared" si="5"/>
        <v>Feil</v>
      </c>
      <c r="H149" s="1066" t="str">
        <f t="shared" si="7"/>
        <v/>
      </c>
    </row>
    <row r="150" spans="1:8" x14ac:dyDescent="0.25">
      <c r="A150" s="1117"/>
      <c r="B150" s="1749"/>
      <c r="C150" s="1069" t="str">
        <f t="shared" si="4"/>
        <v>Feil</v>
      </c>
      <c r="D150" s="1063" t="str">
        <f t="shared" si="6"/>
        <v/>
      </c>
      <c r="E150" s="1572"/>
      <c r="F150" s="1750"/>
      <c r="G150" s="1751" t="str">
        <f t="shared" si="5"/>
        <v>Feil</v>
      </c>
      <c r="H150" s="1066" t="str">
        <f t="shared" si="7"/>
        <v/>
      </c>
    </row>
    <row r="151" spans="1:8" x14ac:dyDescent="0.25">
      <c r="A151" s="1117"/>
      <c r="B151" s="1749"/>
      <c r="C151" s="1069" t="str">
        <f t="shared" si="4"/>
        <v>Feil</v>
      </c>
      <c r="D151" s="1063" t="str">
        <f t="shared" si="6"/>
        <v/>
      </c>
      <c r="E151" s="1572"/>
      <c r="F151" s="1750"/>
      <c r="G151" s="1751" t="str">
        <f t="shared" si="5"/>
        <v>Feil</v>
      </c>
      <c r="H151" s="1066" t="str">
        <f t="shared" si="7"/>
        <v/>
      </c>
    </row>
    <row r="152" spans="1:8" x14ac:dyDescent="0.25">
      <c r="A152" s="1117"/>
      <c r="B152" s="1749"/>
      <c r="C152" s="1069" t="str">
        <f t="shared" si="4"/>
        <v>Feil</v>
      </c>
      <c r="D152" s="1063" t="str">
        <f t="shared" si="6"/>
        <v/>
      </c>
      <c r="E152" s="1572"/>
      <c r="F152" s="1750"/>
      <c r="G152" s="1751" t="str">
        <f t="shared" si="5"/>
        <v>Feil</v>
      </c>
      <c r="H152" s="1066" t="str">
        <f t="shared" si="7"/>
        <v/>
      </c>
    </row>
    <row r="153" spans="1:8" x14ac:dyDescent="0.25">
      <c r="A153" s="1117"/>
      <c r="B153" s="1749"/>
      <c r="C153" s="1069" t="str">
        <f t="shared" si="4"/>
        <v>Feil</v>
      </c>
      <c r="D153" s="1063" t="str">
        <f t="shared" si="6"/>
        <v/>
      </c>
      <c r="E153" s="1572"/>
      <c r="F153" s="1750"/>
      <c r="G153" s="1751" t="str">
        <f t="shared" si="5"/>
        <v>Feil</v>
      </c>
      <c r="H153" s="1066" t="str">
        <f t="shared" si="7"/>
        <v/>
      </c>
    </row>
    <row r="154" spans="1:8" x14ac:dyDescent="0.25">
      <c r="A154" s="1117"/>
      <c r="B154" s="1749"/>
      <c r="C154" s="1069" t="str">
        <f t="shared" si="4"/>
        <v>Feil</v>
      </c>
      <c r="D154" s="1063" t="str">
        <f t="shared" si="6"/>
        <v/>
      </c>
      <c r="E154" s="1572"/>
      <c r="F154" s="1750"/>
      <c r="G154" s="1751" t="str">
        <f t="shared" si="5"/>
        <v>Feil</v>
      </c>
      <c r="H154" s="1066" t="str">
        <f t="shared" si="7"/>
        <v/>
      </c>
    </row>
    <row r="155" spans="1:8" x14ac:dyDescent="0.25">
      <c r="A155" s="1117"/>
      <c r="B155" s="1749"/>
      <c r="C155" s="1069" t="str">
        <f t="shared" si="4"/>
        <v>Feil</v>
      </c>
      <c r="D155" s="1063" t="str">
        <f t="shared" si="6"/>
        <v/>
      </c>
      <c r="E155" s="1572"/>
      <c r="F155" s="1750"/>
      <c r="G155" s="1751" t="str">
        <f t="shared" si="5"/>
        <v>Feil</v>
      </c>
      <c r="H155" s="1066" t="str">
        <f t="shared" si="7"/>
        <v/>
      </c>
    </row>
    <row r="156" spans="1:8" x14ac:dyDescent="0.25">
      <c r="A156" s="1117"/>
      <c r="B156" s="1749"/>
      <c r="C156" s="1069" t="str">
        <f t="shared" si="4"/>
        <v>Feil</v>
      </c>
      <c r="D156" s="1063" t="str">
        <f t="shared" si="6"/>
        <v/>
      </c>
      <c r="E156" s="1572"/>
      <c r="F156" s="1750"/>
      <c r="G156" s="1751" t="str">
        <f t="shared" si="5"/>
        <v>Feil</v>
      </c>
      <c r="H156" s="1066" t="str">
        <f t="shared" si="7"/>
        <v/>
      </c>
    </row>
    <row r="157" spans="1:8" x14ac:dyDescent="0.25">
      <c r="A157" s="1098"/>
      <c r="B157" s="1752"/>
      <c r="C157" s="1069" t="str">
        <f t="shared" si="4"/>
        <v>Feil</v>
      </c>
      <c r="D157" s="1063" t="str">
        <f t="shared" si="6"/>
        <v/>
      </c>
      <c r="E157" s="1572"/>
      <c r="F157" s="1750"/>
      <c r="G157" s="1751" t="str">
        <f t="shared" si="5"/>
        <v>Feil</v>
      </c>
      <c r="H157" s="1066" t="str">
        <f t="shared" si="7"/>
        <v/>
      </c>
    </row>
    <row r="158" spans="1:8" x14ac:dyDescent="0.25">
      <c r="A158" s="1118"/>
      <c r="B158" s="1753"/>
      <c r="C158" s="1069" t="str">
        <f t="shared" si="4"/>
        <v>Feil</v>
      </c>
      <c r="D158" s="1063" t="str">
        <f t="shared" si="6"/>
        <v/>
      </c>
      <c r="E158" s="1572"/>
      <c r="F158" s="1750"/>
      <c r="G158" s="1751" t="str">
        <f t="shared" si="5"/>
        <v>Feil</v>
      </c>
      <c r="H158" s="1066" t="str">
        <f t="shared" si="7"/>
        <v/>
      </c>
    </row>
    <row r="159" spans="1:8" x14ac:dyDescent="0.25">
      <c r="A159" s="1118"/>
      <c r="B159" s="1753"/>
      <c r="C159" s="1069" t="str">
        <f t="shared" si="4"/>
        <v>Feil</v>
      </c>
      <c r="D159" s="1063" t="str">
        <f t="shared" si="6"/>
        <v/>
      </c>
      <c r="E159" s="1572"/>
      <c r="F159" s="1750"/>
      <c r="G159" s="1751" t="str">
        <f t="shared" si="5"/>
        <v>Feil</v>
      </c>
      <c r="H159" s="1066" t="str">
        <f t="shared" si="7"/>
        <v/>
      </c>
    </row>
    <row r="160" spans="1:8" x14ac:dyDescent="0.25">
      <c r="A160" s="1118"/>
      <c r="B160" s="1753"/>
      <c r="C160" s="1069" t="str">
        <f t="shared" si="4"/>
        <v>Feil</v>
      </c>
      <c r="D160" s="1063" t="str">
        <f t="shared" si="6"/>
        <v/>
      </c>
      <c r="E160" s="1572"/>
      <c r="F160" s="1750"/>
      <c r="G160" s="1751" t="str">
        <f t="shared" si="5"/>
        <v>Feil</v>
      </c>
      <c r="H160" s="1066" t="str">
        <f t="shared" si="7"/>
        <v/>
      </c>
    </row>
    <row r="161" spans="1:8" x14ac:dyDescent="0.25">
      <c r="A161" s="1118"/>
      <c r="B161" s="1753"/>
      <c r="C161" s="1069" t="str">
        <f t="shared" si="4"/>
        <v>Feil</v>
      </c>
      <c r="D161" s="1063" t="str">
        <f t="shared" si="6"/>
        <v/>
      </c>
      <c r="E161" s="1572"/>
      <c r="F161" s="1750"/>
      <c r="G161" s="1751" t="str">
        <f t="shared" si="5"/>
        <v>Feil</v>
      </c>
      <c r="H161" s="1066" t="str">
        <f t="shared" si="7"/>
        <v/>
      </c>
    </row>
    <row r="162" spans="1:8" x14ac:dyDescent="0.25">
      <c r="A162" s="1118"/>
      <c r="B162" s="1753"/>
      <c r="C162" s="1069" t="str">
        <f t="shared" si="4"/>
        <v>Feil</v>
      </c>
      <c r="D162" s="1063" t="str">
        <f t="shared" si="6"/>
        <v/>
      </c>
      <c r="E162" s="1572"/>
      <c r="F162" s="1750"/>
      <c r="G162" s="1751" t="str">
        <f t="shared" si="5"/>
        <v>Feil</v>
      </c>
      <c r="H162" s="1066" t="str">
        <f t="shared" si="7"/>
        <v/>
      </c>
    </row>
    <row r="163" spans="1:8" x14ac:dyDescent="0.25">
      <c r="A163" s="1118"/>
      <c r="B163" s="1753"/>
      <c r="C163" s="1069" t="str">
        <f t="shared" si="4"/>
        <v>Feil</v>
      </c>
      <c r="D163" s="1063" t="str">
        <f t="shared" si="6"/>
        <v/>
      </c>
      <c r="E163" s="1572"/>
      <c r="F163" s="1750"/>
      <c r="G163" s="1751" t="str">
        <f t="shared" si="5"/>
        <v>Feil</v>
      </c>
      <c r="H163" s="1066" t="str">
        <f t="shared" si="7"/>
        <v/>
      </c>
    </row>
    <row r="164" spans="1:8" x14ac:dyDescent="0.25">
      <c r="A164" s="1118"/>
      <c r="B164" s="1753"/>
      <c r="C164" s="1069" t="str">
        <f t="shared" si="4"/>
        <v>Feil</v>
      </c>
      <c r="D164" s="1063" t="str">
        <f t="shared" si="6"/>
        <v/>
      </c>
      <c r="E164" s="1572"/>
      <c r="F164" s="1750"/>
      <c r="G164" s="1751" t="str">
        <f t="shared" si="5"/>
        <v>Feil</v>
      </c>
      <c r="H164" s="1066" t="str">
        <f t="shared" si="7"/>
        <v/>
      </c>
    </row>
    <row r="165" spans="1:8" x14ac:dyDescent="0.25">
      <c r="A165" s="1118"/>
      <c r="B165" s="1753"/>
      <c r="C165" s="1069" t="str">
        <f t="shared" si="4"/>
        <v>Feil</v>
      </c>
      <c r="D165" s="1063" t="str">
        <f t="shared" si="6"/>
        <v/>
      </c>
      <c r="E165" s="1572"/>
      <c r="F165" s="1742"/>
      <c r="G165" s="1751" t="str">
        <f t="shared" si="5"/>
        <v>Feil</v>
      </c>
      <c r="H165" s="1066" t="str">
        <f t="shared" si="7"/>
        <v/>
      </c>
    </row>
    <row r="166" spans="1:8" x14ac:dyDescent="0.25">
      <c r="A166" s="1118"/>
      <c r="B166" s="1753"/>
      <c r="C166" s="1069" t="str">
        <f t="shared" si="4"/>
        <v>Feil</v>
      </c>
      <c r="D166" s="1063" t="str">
        <f t="shared" si="6"/>
        <v/>
      </c>
      <c r="E166" s="1572"/>
      <c r="F166" s="1742"/>
      <c r="G166" s="1751" t="str">
        <f t="shared" si="5"/>
        <v>Feil</v>
      </c>
      <c r="H166" s="1066" t="str">
        <f t="shared" si="7"/>
        <v/>
      </c>
    </row>
    <row r="167" spans="1:8" x14ac:dyDescent="0.25">
      <c r="A167" s="1118"/>
      <c r="B167" s="1753"/>
      <c r="C167" s="1069" t="str">
        <f t="shared" si="4"/>
        <v>Feil</v>
      </c>
      <c r="D167" s="1063" t="str">
        <f t="shared" si="6"/>
        <v/>
      </c>
      <c r="E167" s="1572"/>
      <c r="F167" s="1742"/>
      <c r="G167" s="1751" t="str">
        <f t="shared" si="5"/>
        <v>Feil</v>
      </c>
      <c r="H167" s="1066" t="str">
        <f t="shared" si="7"/>
        <v/>
      </c>
    </row>
    <row r="168" spans="1:8" x14ac:dyDescent="0.25">
      <c r="A168" s="1118"/>
      <c r="B168" s="1753"/>
      <c r="C168" s="1069" t="str">
        <f t="shared" si="4"/>
        <v>Feil</v>
      </c>
      <c r="D168" s="1063" t="str">
        <f t="shared" si="6"/>
        <v/>
      </c>
      <c r="E168" s="1572"/>
      <c r="F168" s="1742"/>
      <c r="G168" s="1751" t="str">
        <f t="shared" si="5"/>
        <v>Feil</v>
      </c>
      <c r="H168" s="1066" t="str">
        <f t="shared" si="7"/>
        <v/>
      </c>
    </row>
    <row r="169" spans="1:8" x14ac:dyDescent="0.25">
      <c r="A169" s="1118"/>
      <c r="B169" s="1753"/>
      <c r="C169" s="1069" t="str">
        <f t="shared" ref="C169:C232" si="8">IFERROR(VLOOKUP(A169,E169:F1134,2,FALSE),"Feil")</f>
        <v>Feil</v>
      </c>
      <c r="D169" s="1063" t="str">
        <f t="shared" si="6"/>
        <v/>
      </c>
      <c r="E169" s="1572"/>
      <c r="F169" s="1742"/>
      <c r="G169" s="1751" t="str">
        <f t="shared" ref="G169:G232" si="9">IFERROR(VLOOKUP(E169,tbl_total,2,FALSE),"Feil")</f>
        <v>Feil</v>
      </c>
      <c r="H169" s="1066" t="str">
        <f t="shared" si="7"/>
        <v/>
      </c>
    </row>
    <row r="170" spans="1:8" x14ac:dyDescent="0.25">
      <c r="A170" s="1118"/>
      <c r="B170" s="1753"/>
      <c r="C170" s="1069" t="str">
        <f t="shared" si="8"/>
        <v>Feil</v>
      </c>
      <c r="D170" s="1063" t="str">
        <f t="shared" ref="D170:D233" si="10">IF(AND(A170="",B170=""),"",IF(C170=B170,0,IF(AND(B170=0,C170="FEIL"),"se bort i fra","feil")))</f>
        <v/>
      </c>
      <c r="E170" s="1572"/>
      <c r="F170" s="1742"/>
      <c r="G170" s="1751" t="str">
        <f t="shared" si="9"/>
        <v>Feil</v>
      </c>
      <c r="H170" s="1066" t="str">
        <f t="shared" ref="H170:H233" si="11">IF(AND(E170="",F170=""),"",IF(G170=F170,0,IF(AND(F170=0,G170="FEIL"),"se bort i fra","feil")))</f>
        <v/>
      </c>
    </row>
    <row r="171" spans="1:8" x14ac:dyDescent="0.25">
      <c r="A171" s="1118"/>
      <c r="B171" s="1753"/>
      <c r="C171" s="1069" t="str">
        <f t="shared" si="8"/>
        <v>Feil</v>
      </c>
      <c r="D171" s="1063" t="str">
        <f t="shared" si="10"/>
        <v/>
      </c>
      <c r="E171" s="1572"/>
      <c r="F171" s="1742"/>
      <c r="G171" s="1751" t="str">
        <f t="shared" si="9"/>
        <v>Feil</v>
      </c>
      <c r="H171" s="1066" t="str">
        <f t="shared" si="11"/>
        <v/>
      </c>
    </row>
    <row r="172" spans="1:8" x14ac:dyDescent="0.25">
      <c r="A172" s="1118"/>
      <c r="B172" s="1753"/>
      <c r="C172" s="1069" t="str">
        <f t="shared" si="8"/>
        <v>Feil</v>
      </c>
      <c r="D172" s="1063" t="str">
        <f t="shared" si="10"/>
        <v/>
      </c>
      <c r="E172" s="1572"/>
      <c r="F172" s="1742"/>
      <c r="G172" s="1751" t="str">
        <f t="shared" si="9"/>
        <v>Feil</v>
      </c>
      <c r="H172" s="1066" t="str">
        <f t="shared" si="11"/>
        <v/>
      </c>
    </row>
    <row r="173" spans="1:8" x14ac:dyDescent="0.25">
      <c r="A173" s="1118"/>
      <c r="B173" s="1753"/>
      <c r="C173" s="1069" t="str">
        <f t="shared" si="8"/>
        <v>Feil</v>
      </c>
      <c r="D173" s="1063" t="str">
        <f t="shared" si="10"/>
        <v/>
      </c>
      <c r="E173" s="1572"/>
      <c r="F173" s="1742"/>
      <c r="G173" s="1751" t="str">
        <f t="shared" si="9"/>
        <v>Feil</v>
      </c>
      <c r="H173" s="1066" t="str">
        <f t="shared" si="11"/>
        <v/>
      </c>
    </row>
    <row r="174" spans="1:8" x14ac:dyDescent="0.25">
      <c r="A174" s="1118"/>
      <c r="B174" s="1753"/>
      <c r="C174" s="1069" t="str">
        <f t="shared" si="8"/>
        <v>Feil</v>
      </c>
      <c r="D174" s="1063" t="str">
        <f t="shared" si="10"/>
        <v/>
      </c>
      <c r="E174" s="1572"/>
      <c r="F174" s="1742"/>
      <c r="G174" s="1751" t="str">
        <f t="shared" si="9"/>
        <v>Feil</v>
      </c>
      <c r="H174" s="1066" t="str">
        <f t="shared" si="11"/>
        <v/>
      </c>
    </row>
    <row r="175" spans="1:8" x14ac:dyDescent="0.25">
      <c r="A175" s="1118"/>
      <c r="B175" s="1753"/>
      <c r="C175" s="1069" t="str">
        <f t="shared" si="8"/>
        <v>Feil</v>
      </c>
      <c r="D175" s="1063" t="str">
        <f t="shared" si="10"/>
        <v/>
      </c>
      <c r="E175" s="1572"/>
      <c r="F175" s="1742"/>
      <c r="G175" s="1751" t="str">
        <f t="shared" si="9"/>
        <v>Feil</v>
      </c>
      <c r="H175" s="1066" t="str">
        <f t="shared" si="11"/>
        <v/>
      </c>
    </row>
    <row r="176" spans="1:8" x14ac:dyDescent="0.25">
      <c r="A176" s="1118"/>
      <c r="B176" s="1753"/>
      <c r="C176" s="1069" t="str">
        <f t="shared" si="8"/>
        <v>Feil</v>
      </c>
      <c r="D176" s="1063" t="str">
        <f t="shared" si="10"/>
        <v/>
      </c>
      <c r="E176" s="1572"/>
      <c r="F176" s="1742"/>
      <c r="G176" s="1751" t="str">
        <f t="shared" si="9"/>
        <v>Feil</v>
      </c>
      <c r="H176" s="1066" t="str">
        <f t="shared" si="11"/>
        <v/>
      </c>
    </row>
    <row r="177" spans="1:8" x14ac:dyDescent="0.25">
      <c r="A177" s="1118"/>
      <c r="B177" s="1753"/>
      <c r="C177" s="1069" t="str">
        <f t="shared" si="8"/>
        <v>Feil</v>
      </c>
      <c r="D177" s="1063" t="str">
        <f t="shared" si="10"/>
        <v/>
      </c>
      <c r="E177" s="1572"/>
      <c r="F177" s="1742"/>
      <c r="G177" s="1751" t="str">
        <f t="shared" si="9"/>
        <v>Feil</v>
      </c>
      <c r="H177" s="1066" t="str">
        <f t="shared" si="11"/>
        <v/>
      </c>
    </row>
    <row r="178" spans="1:8" x14ac:dyDescent="0.25">
      <c r="A178" s="1118"/>
      <c r="B178" s="1753"/>
      <c r="C178" s="1069" t="str">
        <f t="shared" si="8"/>
        <v>Feil</v>
      </c>
      <c r="D178" s="1063" t="str">
        <f t="shared" si="10"/>
        <v/>
      </c>
      <c r="E178" s="1572"/>
      <c r="F178" s="1742"/>
      <c r="G178" s="1751" t="str">
        <f t="shared" si="9"/>
        <v>Feil</v>
      </c>
      <c r="H178" s="1066" t="str">
        <f t="shared" si="11"/>
        <v/>
      </c>
    </row>
    <row r="179" spans="1:8" x14ac:dyDescent="0.25">
      <c r="A179" s="1118"/>
      <c r="B179" s="1753"/>
      <c r="C179" s="1069" t="str">
        <f t="shared" si="8"/>
        <v>Feil</v>
      </c>
      <c r="D179" s="1063" t="str">
        <f t="shared" si="10"/>
        <v/>
      </c>
      <c r="E179" s="1572"/>
      <c r="F179" s="1742"/>
      <c r="G179" s="1751" t="str">
        <f t="shared" si="9"/>
        <v>Feil</v>
      </c>
      <c r="H179" s="1066" t="str">
        <f t="shared" si="11"/>
        <v/>
      </c>
    </row>
    <row r="180" spans="1:8" x14ac:dyDescent="0.25">
      <c r="A180" s="1118"/>
      <c r="B180" s="1753"/>
      <c r="C180" s="1069" t="str">
        <f t="shared" si="8"/>
        <v>Feil</v>
      </c>
      <c r="D180" s="1063" t="str">
        <f t="shared" si="10"/>
        <v/>
      </c>
      <c r="E180" s="1572"/>
      <c r="F180" s="1742"/>
      <c r="G180" s="1751" t="str">
        <f t="shared" si="9"/>
        <v>Feil</v>
      </c>
      <c r="H180" s="1066" t="str">
        <f t="shared" si="11"/>
        <v/>
      </c>
    </row>
    <row r="181" spans="1:8" x14ac:dyDescent="0.25">
      <c r="A181" s="1118"/>
      <c r="B181" s="1753"/>
      <c r="C181" s="1069" t="str">
        <f t="shared" si="8"/>
        <v>Feil</v>
      </c>
      <c r="D181" s="1063" t="str">
        <f t="shared" si="10"/>
        <v/>
      </c>
      <c r="E181" s="1572"/>
      <c r="F181" s="1742"/>
      <c r="G181" s="1751" t="str">
        <f t="shared" si="9"/>
        <v>Feil</v>
      </c>
      <c r="H181" s="1066" t="str">
        <f t="shared" si="11"/>
        <v/>
      </c>
    </row>
    <row r="182" spans="1:8" x14ac:dyDescent="0.25">
      <c r="A182" s="1118"/>
      <c r="B182" s="1753"/>
      <c r="C182" s="1069" t="str">
        <f t="shared" si="8"/>
        <v>Feil</v>
      </c>
      <c r="D182" s="1063" t="str">
        <f t="shared" si="10"/>
        <v/>
      </c>
      <c r="E182" s="1572"/>
      <c r="F182" s="1742"/>
      <c r="G182" s="1751" t="str">
        <f t="shared" si="9"/>
        <v>Feil</v>
      </c>
      <c r="H182" s="1066" t="str">
        <f t="shared" si="11"/>
        <v/>
      </c>
    </row>
    <row r="183" spans="1:8" x14ac:dyDescent="0.25">
      <c r="A183" s="1118"/>
      <c r="B183" s="1753"/>
      <c r="C183" s="1069" t="str">
        <f t="shared" si="8"/>
        <v>Feil</v>
      </c>
      <c r="D183" s="1063" t="str">
        <f t="shared" si="10"/>
        <v/>
      </c>
      <c r="E183" s="1572"/>
      <c r="F183" s="1742"/>
      <c r="G183" s="1751" t="str">
        <f t="shared" si="9"/>
        <v>Feil</v>
      </c>
      <c r="H183" s="1066" t="str">
        <f t="shared" si="11"/>
        <v/>
      </c>
    </row>
    <row r="184" spans="1:8" x14ac:dyDescent="0.25">
      <c r="A184" s="1118"/>
      <c r="B184" s="1753"/>
      <c r="C184" s="1069" t="str">
        <f t="shared" si="8"/>
        <v>Feil</v>
      </c>
      <c r="D184" s="1063" t="str">
        <f t="shared" si="10"/>
        <v/>
      </c>
      <c r="E184" s="1572"/>
      <c r="F184" s="1742"/>
      <c r="G184" s="1751" t="str">
        <f t="shared" si="9"/>
        <v>Feil</v>
      </c>
      <c r="H184" s="1066" t="str">
        <f t="shared" si="11"/>
        <v/>
      </c>
    </row>
    <row r="185" spans="1:8" x14ac:dyDescent="0.25">
      <c r="A185" s="1118"/>
      <c r="B185" s="1753"/>
      <c r="C185" s="1069" t="str">
        <f t="shared" si="8"/>
        <v>Feil</v>
      </c>
      <c r="D185" s="1063" t="str">
        <f t="shared" si="10"/>
        <v/>
      </c>
      <c r="E185" s="1572"/>
      <c r="F185" s="1742"/>
      <c r="G185" s="1751" t="str">
        <f t="shared" si="9"/>
        <v>Feil</v>
      </c>
      <c r="H185" s="1066" t="str">
        <f t="shared" si="11"/>
        <v/>
      </c>
    </row>
    <row r="186" spans="1:8" x14ac:dyDescent="0.25">
      <c r="A186" s="1118"/>
      <c r="B186" s="1753"/>
      <c r="C186" s="1069" t="str">
        <f t="shared" si="8"/>
        <v>Feil</v>
      </c>
      <c r="D186" s="1063" t="str">
        <f t="shared" si="10"/>
        <v/>
      </c>
      <c r="E186" s="1572"/>
      <c r="F186" s="1742"/>
      <c r="G186" s="1751" t="str">
        <f t="shared" si="9"/>
        <v>Feil</v>
      </c>
      <c r="H186" s="1066" t="str">
        <f t="shared" si="11"/>
        <v/>
      </c>
    </row>
    <row r="187" spans="1:8" x14ac:dyDescent="0.25">
      <c r="A187" s="1118"/>
      <c r="B187" s="1753"/>
      <c r="C187" s="1069" t="str">
        <f t="shared" si="8"/>
        <v>Feil</v>
      </c>
      <c r="D187" s="1063" t="str">
        <f t="shared" si="10"/>
        <v/>
      </c>
      <c r="E187" s="1572"/>
      <c r="F187" s="1742"/>
      <c r="G187" s="1751" t="str">
        <f t="shared" si="9"/>
        <v>Feil</v>
      </c>
      <c r="H187" s="1066" t="str">
        <f t="shared" si="11"/>
        <v/>
      </c>
    </row>
    <row r="188" spans="1:8" x14ac:dyDescent="0.25">
      <c r="A188" s="1118"/>
      <c r="B188" s="1753"/>
      <c r="C188" s="1069" t="str">
        <f t="shared" si="8"/>
        <v>Feil</v>
      </c>
      <c r="D188" s="1063" t="str">
        <f t="shared" si="10"/>
        <v/>
      </c>
      <c r="E188" s="1572"/>
      <c r="F188" s="1742"/>
      <c r="G188" s="1751" t="str">
        <f t="shared" si="9"/>
        <v>Feil</v>
      </c>
      <c r="H188" s="1066" t="str">
        <f t="shared" si="11"/>
        <v/>
      </c>
    </row>
    <row r="189" spans="1:8" x14ac:dyDescent="0.25">
      <c r="A189" s="1118"/>
      <c r="B189" s="1753"/>
      <c r="C189" s="1069" t="str">
        <f t="shared" si="8"/>
        <v>Feil</v>
      </c>
      <c r="D189" s="1063" t="str">
        <f t="shared" si="10"/>
        <v/>
      </c>
      <c r="E189" s="1572"/>
      <c r="F189" s="1742"/>
      <c r="G189" s="1751" t="str">
        <f t="shared" si="9"/>
        <v>Feil</v>
      </c>
      <c r="H189" s="1066" t="str">
        <f t="shared" si="11"/>
        <v/>
      </c>
    </row>
    <row r="190" spans="1:8" x14ac:dyDescent="0.25">
      <c r="A190" s="1118"/>
      <c r="B190" s="1753"/>
      <c r="C190" s="1069" t="str">
        <f t="shared" si="8"/>
        <v>Feil</v>
      </c>
      <c r="D190" s="1063" t="str">
        <f t="shared" si="10"/>
        <v/>
      </c>
      <c r="E190" s="1572"/>
      <c r="F190" s="1742"/>
      <c r="G190" s="1751" t="str">
        <f t="shared" si="9"/>
        <v>Feil</v>
      </c>
      <c r="H190" s="1066" t="str">
        <f t="shared" si="11"/>
        <v/>
      </c>
    </row>
    <row r="191" spans="1:8" x14ac:dyDescent="0.25">
      <c r="A191" s="1118"/>
      <c r="B191" s="1753"/>
      <c r="C191" s="1069" t="str">
        <f t="shared" si="8"/>
        <v>Feil</v>
      </c>
      <c r="D191" s="1063" t="str">
        <f t="shared" si="10"/>
        <v/>
      </c>
      <c r="E191" s="1572"/>
      <c r="F191" s="1742"/>
      <c r="G191" s="1751" t="str">
        <f t="shared" si="9"/>
        <v>Feil</v>
      </c>
      <c r="H191" s="1066" t="str">
        <f t="shared" si="11"/>
        <v/>
      </c>
    </row>
    <row r="192" spans="1:8" x14ac:dyDescent="0.25">
      <c r="A192" s="1118"/>
      <c r="B192" s="1753"/>
      <c r="C192" s="1069" t="str">
        <f t="shared" si="8"/>
        <v>Feil</v>
      </c>
      <c r="D192" s="1063" t="str">
        <f t="shared" si="10"/>
        <v/>
      </c>
      <c r="E192" s="1572"/>
      <c r="F192" s="1742"/>
      <c r="G192" s="1751" t="str">
        <f t="shared" si="9"/>
        <v>Feil</v>
      </c>
      <c r="H192" s="1066" t="str">
        <f t="shared" si="11"/>
        <v/>
      </c>
    </row>
    <row r="193" spans="1:8" x14ac:dyDescent="0.25">
      <c r="A193" s="1118"/>
      <c r="B193" s="1753"/>
      <c r="C193" s="1069" t="str">
        <f t="shared" si="8"/>
        <v>Feil</v>
      </c>
      <c r="D193" s="1063" t="str">
        <f t="shared" si="10"/>
        <v/>
      </c>
      <c r="E193" s="1572"/>
      <c r="F193" s="1742"/>
      <c r="G193" s="1751" t="str">
        <f t="shared" si="9"/>
        <v>Feil</v>
      </c>
      <c r="H193" s="1066" t="str">
        <f t="shared" si="11"/>
        <v/>
      </c>
    </row>
    <row r="194" spans="1:8" x14ac:dyDescent="0.25">
      <c r="A194" s="1118"/>
      <c r="B194" s="1753"/>
      <c r="C194" s="1069" t="str">
        <f t="shared" si="8"/>
        <v>Feil</v>
      </c>
      <c r="D194" s="1063" t="str">
        <f t="shared" si="10"/>
        <v/>
      </c>
      <c r="E194" s="1572"/>
      <c r="F194" s="1742"/>
      <c r="G194" s="1751" t="str">
        <f t="shared" si="9"/>
        <v>Feil</v>
      </c>
      <c r="H194" s="1066" t="str">
        <f t="shared" si="11"/>
        <v/>
      </c>
    </row>
    <row r="195" spans="1:8" x14ac:dyDescent="0.25">
      <c r="A195" s="1118"/>
      <c r="B195" s="1753"/>
      <c r="C195" s="1069" t="str">
        <f t="shared" si="8"/>
        <v>Feil</v>
      </c>
      <c r="D195" s="1063" t="str">
        <f t="shared" si="10"/>
        <v/>
      </c>
      <c r="E195" s="1572"/>
      <c r="F195" s="1742"/>
      <c r="G195" s="1751" t="str">
        <f t="shared" si="9"/>
        <v>Feil</v>
      </c>
      <c r="H195" s="1066" t="str">
        <f t="shared" si="11"/>
        <v/>
      </c>
    </row>
    <row r="196" spans="1:8" x14ac:dyDescent="0.25">
      <c r="A196" s="1118"/>
      <c r="B196" s="1753"/>
      <c r="C196" s="1069" t="str">
        <f t="shared" si="8"/>
        <v>Feil</v>
      </c>
      <c r="D196" s="1063" t="str">
        <f t="shared" si="10"/>
        <v/>
      </c>
      <c r="E196" s="1572"/>
      <c r="F196" s="1742"/>
      <c r="G196" s="1751" t="str">
        <f t="shared" si="9"/>
        <v>Feil</v>
      </c>
      <c r="H196" s="1066" t="str">
        <f t="shared" si="11"/>
        <v/>
      </c>
    </row>
    <row r="197" spans="1:8" x14ac:dyDescent="0.25">
      <c r="A197" s="1118"/>
      <c r="B197" s="1753"/>
      <c r="C197" s="1069" t="str">
        <f t="shared" si="8"/>
        <v>Feil</v>
      </c>
      <c r="D197" s="1063" t="str">
        <f t="shared" si="10"/>
        <v/>
      </c>
      <c r="E197" s="1572"/>
      <c r="F197" s="1742"/>
      <c r="G197" s="1751" t="str">
        <f t="shared" si="9"/>
        <v>Feil</v>
      </c>
      <c r="H197" s="1066" t="str">
        <f t="shared" si="11"/>
        <v/>
      </c>
    </row>
    <row r="198" spans="1:8" x14ac:dyDescent="0.25">
      <c r="A198" s="1118"/>
      <c r="B198" s="1753"/>
      <c r="C198" s="1069" t="str">
        <f t="shared" si="8"/>
        <v>Feil</v>
      </c>
      <c r="D198" s="1063" t="str">
        <f t="shared" si="10"/>
        <v/>
      </c>
      <c r="E198" s="1572"/>
      <c r="F198" s="1742"/>
      <c r="G198" s="1751" t="str">
        <f t="shared" si="9"/>
        <v>Feil</v>
      </c>
      <c r="H198" s="1066" t="str">
        <f t="shared" si="11"/>
        <v/>
      </c>
    </row>
    <row r="199" spans="1:8" x14ac:dyDescent="0.25">
      <c r="A199" s="1118"/>
      <c r="B199" s="1753"/>
      <c r="C199" s="1069" t="str">
        <f t="shared" si="8"/>
        <v>Feil</v>
      </c>
      <c r="D199" s="1063" t="str">
        <f t="shared" si="10"/>
        <v/>
      </c>
      <c r="E199" s="1572"/>
      <c r="F199" s="1742"/>
      <c r="G199" s="1751" t="str">
        <f t="shared" si="9"/>
        <v>Feil</v>
      </c>
      <c r="H199" s="1066" t="str">
        <f t="shared" si="11"/>
        <v/>
      </c>
    </row>
    <row r="200" spans="1:8" x14ac:dyDescent="0.25">
      <c r="A200" s="1118"/>
      <c r="B200" s="1753"/>
      <c r="C200" s="1069" t="str">
        <f t="shared" si="8"/>
        <v>Feil</v>
      </c>
      <c r="D200" s="1063" t="str">
        <f t="shared" si="10"/>
        <v/>
      </c>
      <c r="E200" s="1572"/>
      <c r="F200" s="1742"/>
      <c r="G200" s="1751" t="str">
        <f t="shared" si="9"/>
        <v>Feil</v>
      </c>
      <c r="H200" s="1066" t="str">
        <f t="shared" si="11"/>
        <v/>
      </c>
    </row>
    <row r="201" spans="1:8" x14ac:dyDescent="0.25">
      <c r="A201" s="1118"/>
      <c r="B201" s="1753"/>
      <c r="C201" s="1069" t="str">
        <f t="shared" si="8"/>
        <v>Feil</v>
      </c>
      <c r="D201" s="1063" t="str">
        <f t="shared" si="10"/>
        <v/>
      </c>
      <c r="E201" s="1572"/>
      <c r="F201" s="1742"/>
      <c r="G201" s="1751" t="str">
        <f t="shared" si="9"/>
        <v>Feil</v>
      </c>
      <c r="H201" s="1066" t="str">
        <f t="shared" si="11"/>
        <v/>
      </c>
    </row>
    <row r="202" spans="1:8" x14ac:dyDescent="0.25">
      <c r="A202" s="1118"/>
      <c r="B202" s="1753"/>
      <c r="C202" s="1069" t="str">
        <f t="shared" si="8"/>
        <v>Feil</v>
      </c>
      <c r="D202" s="1063" t="str">
        <f t="shared" si="10"/>
        <v/>
      </c>
      <c r="E202" s="1572"/>
      <c r="F202" s="1742"/>
      <c r="G202" s="1751" t="str">
        <f t="shared" si="9"/>
        <v>Feil</v>
      </c>
      <c r="H202" s="1066" t="str">
        <f t="shared" si="11"/>
        <v/>
      </c>
    </row>
    <row r="203" spans="1:8" x14ac:dyDescent="0.25">
      <c r="A203" s="1118"/>
      <c r="B203" s="1753"/>
      <c r="C203" s="1069" t="str">
        <f t="shared" si="8"/>
        <v>Feil</v>
      </c>
      <c r="D203" s="1063" t="str">
        <f t="shared" si="10"/>
        <v/>
      </c>
      <c r="E203" s="1572"/>
      <c r="F203" s="1742"/>
      <c r="G203" s="1751" t="str">
        <f t="shared" si="9"/>
        <v>Feil</v>
      </c>
      <c r="H203" s="1066" t="str">
        <f t="shared" si="11"/>
        <v/>
      </c>
    </row>
    <row r="204" spans="1:8" x14ac:dyDescent="0.25">
      <c r="A204" s="1118"/>
      <c r="B204" s="1753"/>
      <c r="C204" s="1069" t="str">
        <f t="shared" si="8"/>
        <v>Feil</v>
      </c>
      <c r="D204" s="1063" t="str">
        <f t="shared" si="10"/>
        <v/>
      </c>
      <c r="E204" s="1572"/>
      <c r="F204" s="1742"/>
      <c r="G204" s="1751" t="str">
        <f t="shared" si="9"/>
        <v>Feil</v>
      </c>
      <c r="H204" s="1066" t="str">
        <f t="shared" si="11"/>
        <v/>
      </c>
    </row>
    <row r="205" spans="1:8" x14ac:dyDescent="0.25">
      <c r="A205" s="1118"/>
      <c r="B205" s="1753"/>
      <c r="C205" s="1069" t="str">
        <f t="shared" si="8"/>
        <v>Feil</v>
      </c>
      <c r="D205" s="1063" t="str">
        <f t="shared" si="10"/>
        <v/>
      </c>
      <c r="E205" s="1572"/>
      <c r="F205" s="1742"/>
      <c r="G205" s="1751" t="str">
        <f t="shared" si="9"/>
        <v>Feil</v>
      </c>
      <c r="H205" s="1066" t="str">
        <f t="shared" si="11"/>
        <v/>
      </c>
    </row>
    <row r="206" spans="1:8" x14ac:dyDescent="0.25">
      <c r="A206" s="1118"/>
      <c r="B206" s="1753"/>
      <c r="C206" s="1069" t="str">
        <f t="shared" si="8"/>
        <v>Feil</v>
      </c>
      <c r="D206" s="1063" t="str">
        <f t="shared" si="10"/>
        <v/>
      </c>
      <c r="E206" s="1572"/>
      <c r="F206" s="1742"/>
      <c r="G206" s="1751" t="str">
        <f t="shared" si="9"/>
        <v>Feil</v>
      </c>
      <c r="H206" s="1066" t="str">
        <f t="shared" si="11"/>
        <v/>
      </c>
    </row>
    <row r="207" spans="1:8" x14ac:dyDescent="0.25">
      <c r="A207" s="1118"/>
      <c r="B207" s="1753"/>
      <c r="C207" s="1069" t="str">
        <f t="shared" si="8"/>
        <v>Feil</v>
      </c>
      <c r="D207" s="1063" t="str">
        <f t="shared" si="10"/>
        <v/>
      </c>
      <c r="E207" s="1572"/>
      <c r="F207" s="1742"/>
      <c r="G207" s="1751" t="str">
        <f t="shared" si="9"/>
        <v>Feil</v>
      </c>
      <c r="H207" s="1066" t="str">
        <f t="shared" si="11"/>
        <v/>
      </c>
    </row>
    <row r="208" spans="1:8" x14ac:dyDescent="0.25">
      <c r="A208" s="1118"/>
      <c r="B208" s="1753"/>
      <c r="C208" s="1069" t="str">
        <f t="shared" si="8"/>
        <v>Feil</v>
      </c>
      <c r="D208" s="1063" t="str">
        <f t="shared" si="10"/>
        <v/>
      </c>
      <c r="E208" s="1572"/>
      <c r="F208" s="1742"/>
      <c r="G208" s="1751" t="str">
        <f t="shared" si="9"/>
        <v>Feil</v>
      </c>
      <c r="H208" s="1066" t="str">
        <f t="shared" si="11"/>
        <v/>
      </c>
    </row>
    <row r="209" spans="1:8" x14ac:dyDescent="0.25">
      <c r="A209" s="1118"/>
      <c r="B209" s="1753"/>
      <c r="C209" s="1069" t="str">
        <f t="shared" si="8"/>
        <v>Feil</v>
      </c>
      <c r="D209" s="1063" t="str">
        <f t="shared" si="10"/>
        <v/>
      </c>
      <c r="E209" s="1572"/>
      <c r="F209" s="1742"/>
      <c r="G209" s="1751" t="str">
        <f t="shared" si="9"/>
        <v>Feil</v>
      </c>
      <c r="H209" s="1066" t="str">
        <f t="shared" si="11"/>
        <v/>
      </c>
    </row>
    <row r="210" spans="1:8" x14ac:dyDescent="0.25">
      <c r="A210" s="1118"/>
      <c r="B210" s="1753"/>
      <c r="C210" s="1069" t="str">
        <f t="shared" si="8"/>
        <v>Feil</v>
      </c>
      <c r="D210" s="1063" t="str">
        <f t="shared" si="10"/>
        <v/>
      </c>
      <c r="E210" s="1572"/>
      <c r="F210" s="1742"/>
      <c r="G210" s="1751" t="str">
        <f t="shared" si="9"/>
        <v>Feil</v>
      </c>
      <c r="H210" s="1066" t="str">
        <f t="shared" si="11"/>
        <v/>
      </c>
    </row>
    <row r="211" spans="1:8" x14ac:dyDescent="0.25">
      <c r="A211" s="1118"/>
      <c r="B211" s="1753"/>
      <c r="C211" s="1069" t="str">
        <f t="shared" si="8"/>
        <v>Feil</v>
      </c>
      <c r="D211" s="1063" t="str">
        <f t="shared" si="10"/>
        <v/>
      </c>
      <c r="E211" s="1572"/>
      <c r="F211" s="1742"/>
      <c r="G211" s="1751" t="str">
        <f t="shared" si="9"/>
        <v>Feil</v>
      </c>
      <c r="H211" s="1066" t="str">
        <f t="shared" si="11"/>
        <v/>
      </c>
    </row>
    <row r="212" spans="1:8" x14ac:dyDescent="0.25">
      <c r="A212" s="1118"/>
      <c r="B212" s="1753"/>
      <c r="C212" s="1069" t="str">
        <f t="shared" si="8"/>
        <v>Feil</v>
      </c>
      <c r="D212" s="1063" t="str">
        <f t="shared" si="10"/>
        <v/>
      </c>
      <c r="E212" s="1572"/>
      <c r="F212" s="1742"/>
      <c r="G212" s="1751" t="str">
        <f t="shared" si="9"/>
        <v>Feil</v>
      </c>
      <c r="H212" s="1066" t="str">
        <f t="shared" si="11"/>
        <v/>
      </c>
    </row>
    <row r="213" spans="1:8" x14ac:dyDescent="0.25">
      <c r="A213" s="1118"/>
      <c r="B213" s="1753"/>
      <c r="C213" s="1069" t="str">
        <f t="shared" si="8"/>
        <v>Feil</v>
      </c>
      <c r="D213" s="1063" t="str">
        <f t="shared" si="10"/>
        <v/>
      </c>
      <c r="E213" s="1572"/>
      <c r="F213" s="1742"/>
      <c r="G213" s="1751" t="str">
        <f t="shared" si="9"/>
        <v>Feil</v>
      </c>
      <c r="H213" s="1066" t="str">
        <f t="shared" si="11"/>
        <v/>
      </c>
    </row>
    <row r="214" spans="1:8" x14ac:dyDescent="0.25">
      <c r="A214" s="1118"/>
      <c r="B214" s="1753"/>
      <c r="C214" s="1069" t="str">
        <f t="shared" si="8"/>
        <v>Feil</v>
      </c>
      <c r="D214" s="1063" t="str">
        <f t="shared" si="10"/>
        <v/>
      </c>
      <c r="E214" s="1572"/>
      <c r="F214" s="1742"/>
      <c r="G214" s="1751" t="str">
        <f t="shared" si="9"/>
        <v>Feil</v>
      </c>
      <c r="H214" s="1066" t="str">
        <f t="shared" si="11"/>
        <v/>
      </c>
    </row>
    <row r="215" spans="1:8" x14ac:dyDescent="0.25">
      <c r="A215" s="1118"/>
      <c r="B215" s="1753"/>
      <c r="C215" s="1069" t="str">
        <f t="shared" si="8"/>
        <v>Feil</v>
      </c>
      <c r="D215" s="1063" t="str">
        <f t="shared" si="10"/>
        <v/>
      </c>
      <c r="E215" s="1572"/>
      <c r="F215" s="1742"/>
      <c r="G215" s="1751" t="str">
        <f t="shared" si="9"/>
        <v>Feil</v>
      </c>
      <c r="H215" s="1066" t="str">
        <f t="shared" si="11"/>
        <v/>
      </c>
    </row>
    <row r="216" spans="1:8" x14ac:dyDescent="0.25">
      <c r="A216" s="1118"/>
      <c r="B216" s="1753"/>
      <c r="C216" s="1069" t="str">
        <f t="shared" si="8"/>
        <v>Feil</v>
      </c>
      <c r="D216" s="1063" t="str">
        <f t="shared" si="10"/>
        <v/>
      </c>
      <c r="E216" s="1572"/>
      <c r="F216" s="1742"/>
      <c r="G216" s="1751" t="str">
        <f t="shared" si="9"/>
        <v>Feil</v>
      </c>
      <c r="H216" s="1066" t="str">
        <f t="shared" si="11"/>
        <v/>
      </c>
    </row>
    <row r="217" spans="1:8" x14ac:dyDescent="0.25">
      <c r="A217" s="1118"/>
      <c r="B217" s="1753"/>
      <c r="C217" s="1069" t="str">
        <f t="shared" si="8"/>
        <v>Feil</v>
      </c>
      <c r="D217" s="1063" t="str">
        <f t="shared" si="10"/>
        <v/>
      </c>
      <c r="E217" s="1572"/>
      <c r="F217" s="1742"/>
      <c r="G217" s="1751" t="str">
        <f t="shared" si="9"/>
        <v>Feil</v>
      </c>
      <c r="H217" s="1066" t="str">
        <f t="shared" si="11"/>
        <v/>
      </c>
    </row>
    <row r="218" spans="1:8" x14ac:dyDescent="0.25">
      <c r="A218" s="1118"/>
      <c r="B218" s="1753"/>
      <c r="C218" s="1069" t="str">
        <f t="shared" si="8"/>
        <v>Feil</v>
      </c>
      <c r="D218" s="1063" t="str">
        <f t="shared" si="10"/>
        <v/>
      </c>
      <c r="E218" s="1572"/>
      <c r="F218" s="1742"/>
      <c r="G218" s="1751" t="str">
        <f t="shared" si="9"/>
        <v>Feil</v>
      </c>
      <c r="H218" s="1066" t="str">
        <f t="shared" si="11"/>
        <v/>
      </c>
    </row>
    <row r="219" spans="1:8" x14ac:dyDescent="0.25">
      <c r="A219" s="1118"/>
      <c r="B219" s="1753"/>
      <c r="C219" s="1069" t="str">
        <f t="shared" si="8"/>
        <v>Feil</v>
      </c>
      <c r="D219" s="1063" t="str">
        <f t="shared" si="10"/>
        <v/>
      </c>
      <c r="E219" s="1572"/>
      <c r="F219" s="1742"/>
      <c r="G219" s="1751" t="str">
        <f t="shared" si="9"/>
        <v>Feil</v>
      </c>
      <c r="H219" s="1066" t="str">
        <f t="shared" si="11"/>
        <v/>
      </c>
    </row>
    <row r="220" spans="1:8" x14ac:dyDescent="0.25">
      <c r="A220" s="1118"/>
      <c r="B220" s="1753"/>
      <c r="C220" s="1069" t="str">
        <f t="shared" si="8"/>
        <v>Feil</v>
      </c>
      <c r="D220" s="1063" t="str">
        <f t="shared" si="10"/>
        <v/>
      </c>
      <c r="E220" s="1572"/>
      <c r="F220" s="1742"/>
      <c r="G220" s="1751" t="str">
        <f t="shared" si="9"/>
        <v>Feil</v>
      </c>
      <c r="H220" s="1066" t="str">
        <f t="shared" si="11"/>
        <v/>
      </c>
    </row>
    <row r="221" spans="1:8" x14ac:dyDescent="0.25">
      <c r="A221" s="1118"/>
      <c r="B221" s="1753"/>
      <c r="C221" s="1069" t="str">
        <f t="shared" si="8"/>
        <v>Feil</v>
      </c>
      <c r="D221" s="1063" t="str">
        <f t="shared" si="10"/>
        <v/>
      </c>
      <c r="E221" s="1572"/>
      <c r="F221" s="1742"/>
      <c r="G221" s="1751" t="str">
        <f t="shared" si="9"/>
        <v>Feil</v>
      </c>
      <c r="H221" s="1066" t="str">
        <f t="shared" si="11"/>
        <v/>
      </c>
    </row>
    <row r="222" spans="1:8" x14ac:dyDescent="0.25">
      <c r="A222" s="1118"/>
      <c r="B222" s="1753"/>
      <c r="C222" s="1069" t="str">
        <f t="shared" si="8"/>
        <v>Feil</v>
      </c>
      <c r="D222" s="1063" t="str">
        <f t="shared" si="10"/>
        <v/>
      </c>
      <c r="E222" s="1572"/>
      <c r="F222" s="1742"/>
      <c r="G222" s="1751" t="str">
        <f t="shared" si="9"/>
        <v>Feil</v>
      </c>
      <c r="H222" s="1066" t="str">
        <f t="shared" si="11"/>
        <v/>
      </c>
    </row>
    <row r="223" spans="1:8" x14ac:dyDescent="0.25">
      <c r="A223" s="1118"/>
      <c r="B223" s="1753"/>
      <c r="C223" s="1069" t="str">
        <f t="shared" si="8"/>
        <v>Feil</v>
      </c>
      <c r="D223" s="1063" t="str">
        <f t="shared" si="10"/>
        <v/>
      </c>
      <c r="E223" s="1572"/>
      <c r="F223" s="1742"/>
      <c r="G223" s="1751" t="str">
        <f t="shared" si="9"/>
        <v>Feil</v>
      </c>
      <c r="H223" s="1066" t="str">
        <f t="shared" si="11"/>
        <v/>
      </c>
    </row>
    <row r="224" spans="1:8" x14ac:dyDescent="0.25">
      <c r="A224" s="1118"/>
      <c r="B224" s="1753"/>
      <c r="C224" s="1069" t="str">
        <f t="shared" si="8"/>
        <v>Feil</v>
      </c>
      <c r="D224" s="1063" t="str">
        <f t="shared" si="10"/>
        <v/>
      </c>
      <c r="E224" s="1572"/>
      <c r="F224" s="1742"/>
      <c r="G224" s="1751" t="str">
        <f t="shared" si="9"/>
        <v>Feil</v>
      </c>
      <c r="H224" s="1066" t="str">
        <f t="shared" si="11"/>
        <v/>
      </c>
    </row>
    <row r="225" spans="1:8" x14ac:dyDescent="0.25">
      <c r="A225" s="1118"/>
      <c r="B225" s="1753"/>
      <c r="C225" s="1069" t="str">
        <f t="shared" si="8"/>
        <v>Feil</v>
      </c>
      <c r="D225" s="1063" t="str">
        <f t="shared" si="10"/>
        <v/>
      </c>
      <c r="E225" s="1572"/>
      <c r="F225" s="1742"/>
      <c r="G225" s="1751" t="str">
        <f t="shared" si="9"/>
        <v>Feil</v>
      </c>
      <c r="H225" s="1066" t="str">
        <f t="shared" si="11"/>
        <v/>
      </c>
    </row>
    <row r="226" spans="1:8" x14ac:dyDescent="0.25">
      <c r="A226" s="1118"/>
      <c r="B226" s="1753"/>
      <c r="C226" s="1069" t="str">
        <f t="shared" si="8"/>
        <v>Feil</v>
      </c>
      <c r="D226" s="1063" t="str">
        <f t="shared" si="10"/>
        <v/>
      </c>
      <c r="E226" s="1572"/>
      <c r="F226" s="1742"/>
      <c r="G226" s="1751" t="str">
        <f t="shared" si="9"/>
        <v>Feil</v>
      </c>
      <c r="H226" s="1066" t="str">
        <f t="shared" si="11"/>
        <v/>
      </c>
    </row>
    <row r="227" spans="1:8" x14ac:dyDescent="0.25">
      <c r="A227" s="1118"/>
      <c r="B227" s="1753"/>
      <c r="C227" s="1069" t="str">
        <f t="shared" si="8"/>
        <v>Feil</v>
      </c>
      <c r="D227" s="1063" t="str">
        <f t="shared" si="10"/>
        <v/>
      </c>
      <c r="E227" s="1572"/>
      <c r="F227" s="1742"/>
      <c r="G227" s="1751" t="str">
        <f t="shared" si="9"/>
        <v>Feil</v>
      </c>
      <c r="H227" s="1066" t="str">
        <f t="shared" si="11"/>
        <v/>
      </c>
    </row>
    <row r="228" spans="1:8" x14ac:dyDescent="0.25">
      <c r="A228" s="1118"/>
      <c r="B228" s="1753"/>
      <c r="C228" s="1069" t="str">
        <f t="shared" si="8"/>
        <v>Feil</v>
      </c>
      <c r="D228" s="1063" t="str">
        <f t="shared" si="10"/>
        <v/>
      </c>
      <c r="E228" s="1572"/>
      <c r="F228" s="1742"/>
      <c r="G228" s="1751" t="str">
        <f t="shared" si="9"/>
        <v>Feil</v>
      </c>
      <c r="H228" s="1066" t="str">
        <f t="shared" si="11"/>
        <v/>
      </c>
    </row>
    <row r="229" spans="1:8" x14ac:dyDescent="0.25">
      <c r="A229" s="1118"/>
      <c r="B229" s="1753"/>
      <c r="C229" s="1069" t="str">
        <f t="shared" si="8"/>
        <v>Feil</v>
      </c>
      <c r="D229" s="1063" t="str">
        <f t="shared" si="10"/>
        <v/>
      </c>
      <c r="E229" s="1572"/>
      <c r="F229" s="1742"/>
      <c r="G229" s="1751" t="str">
        <f t="shared" si="9"/>
        <v>Feil</v>
      </c>
      <c r="H229" s="1066" t="str">
        <f t="shared" si="11"/>
        <v/>
      </c>
    </row>
    <row r="230" spans="1:8" x14ac:dyDescent="0.25">
      <c r="A230" s="1118"/>
      <c r="B230" s="1753"/>
      <c r="C230" s="1069" t="str">
        <f t="shared" si="8"/>
        <v>Feil</v>
      </c>
      <c r="D230" s="1063" t="str">
        <f t="shared" si="10"/>
        <v/>
      </c>
      <c r="E230" s="1572"/>
      <c r="F230" s="1742"/>
      <c r="G230" s="1751" t="str">
        <f t="shared" si="9"/>
        <v>Feil</v>
      </c>
      <c r="H230" s="1066" t="str">
        <f t="shared" si="11"/>
        <v/>
      </c>
    </row>
    <row r="231" spans="1:8" x14ac:dyDescent="0.25">
      <c r="A231" s="1118"/>
      <c r="B231" s="1753"/>
      <c r="C231" s="1069" t="str">
        <f t="shared" si="8"/>
        <v>Feil</v>
      </c>
      <c r="D231" s="1063" t="str">
        <f t="shared" si="10"/>
        <v/>
      </c>
      <c r="E231" s="1572"/>
      <c r="F231" s="1742"/>
      <c r="G231" s="1751" t="str">
        <f t="shared" si="9"/>
        <v>Feil</v>
      </c>
      <c r="H231" s="1066" t="str">
        <f t="shared" si="11"/>
        <v/>
      </c>
    </row>
    <row r="232" spans="1:8" x14ac:dyDescent="0.25">
      <c r="A232" s="1118"/>
      <c r="B232" s="1753"/>
      <c r="C232" s="1069" t="str">
        <f t="shared" si="8"/>
        <v>Feil</v>
      </c>
      <c r="D232" s="1063" t="str">
        <f t="shared" si="10"/>
        <v/>
      </c>
      <c r="E232" s="1572"/>
      <c r="F232" s="1742"/>
      <c r="G232" s="1751" t="str">
        <f t="shared" si="9"/>
        <v>Feil</v>
      </c>
      <c r="H232" s="1066" t="str">
        <f t="shared" si="11"/>
        <v/>
      </c>
    </row>
    <row r="233" spans="1:8" x14ac:dyDescent="0.25">
      <c r="A233" s="1118"/>
      <c r="B233" s="1753"/>
      <c r="C233" s="1069" t="str">
        <f t="shared" ref="C233:C296" si="12">IFERROR(VLOOKUP(A233,E233:F1198,2,FALSE),"Feil")</f>
        <v>Feil</v>
      </c>
      <c r="D233" s="1063" t="str">
        <f t="shared" si="10"/>
        <v/>
      </c>
      <c r="E233" s="1572"/>
      <c r="F233" s="1742"/>
      <c r="G233" s="1751" t="str">
        <f t="shared" ref="G233:G296" si="13">IFERROR(VLOOKUP(E233,tbl_total,2,FALSE),"Feil")</f>
        <v>Feil</v>
      </c>
      <c r="H233" s="1066" t="str">
        <f t="shared" si="11"/>
        <v/>
      </c>
    </row>
    <row r="234" spans="1:8" x14ac:dyDescent="0.25">
      <c r="A234" s="1118"/>
      <c r="B234" s="1753"/>
      <c r="C234" s="1069" t="str">
        <f t="shared" si="12"/>
        <v>Feil</v>
      </c>
      <c r="D234" s="1063" t="str">
        <f t="shared" ref="D234:D297" si="14">IF(AND(A234="",B234=""),"",IF(C234=B234,0,IF(AND(B234=0,C234="FEIL"),"se bort i fra","feil")))</f>
        <v/>
      </c>
      <c r="E234" s="1572"/>
      <c r="F234" s="1742"/>
      <c r="G234" s="1751" t="str">
        <f t="shared" si="13"/>
        <v>Feil</v>
      </c>
      <c r="H234" s="1066" t="str">
        <f t="shared" ref="H234:H297" si="15">IF(AND(E234="",F234=""),"",IF(G234=F234,0,IF(AND(F234=0,G234="FEIL"),"se bort i fra","feil")))</f>
        <v/>
      </c>
    </row>
    <row r="235" spans="1:8" x14ac:dyDescent="0.25">
      <c r="A235" s="1118"/>
      <c r="B235" s="1753"/>
      <c r="C235" s="1069" t="str">
        <f t="shared" si="12"/>
        <v>Feil</v>
      </c>
      <c r="D235" s="1063" t="str">
        <f t="shared" si="14"/>
        <v/>
      </c>
      <c r="E235" s="1572"/>
      <c r="F235" s="1742"/>
      <c r="G235" s="1751" t="str">
        <f t="shared" si="13"/>
        <v>Feil</v>
      </c>
      <c r="H235" s="1066" t="str">
        <f t="shared" si="15"/>
        <v/>
      </c>
    </row>
    <row r="236" spans="1:8" x14ac:dyDescent="0.25">
      <c r="A236" s="1118"/>
      <c r="B236" s="1753"/>
      <c r="C236" s="1069" t="str">
        <f t="shared" si="12"/>
        <v>Feil</v>
      </c>
      <c r="D236" s="1063" t="str">
        <f t="shared" si="14"/>
        <v/>
      </c>
      <c r="E236" s="1572"/>
      <c r="F236" s="1742"/>
      <c r="G236" s="1751" t="str">
        <f t="shared" si="13"/>
        <v>Feil</v>
      </c>
      <c r="H236" s="1066" t="str">
        <f t="shared" si="15"/>
        <v/>
      </c>
    </row>
    <row r="237" spans="1:8" x14ac:dyDescent="0.25">
      <c r="A237" s="1118"/>
      <c r="B237" s="1753"/>
      <c r="C237" s="1069" t="str">
        <f t="shared" si="12"/>
        <v>Feil</v>
      </c>
      <c r="D237" s="1063" t="str">
        <f t="shared" si="14"/>
        <v/>
      </c>
      <c r="E237" s="1572"/>
      <c r="F237" s="1742"/>
      <c r="G237" s="1751" t="str">
        <f t="shared" si="13"/>
        <v>Feil</v>
      </c>
      <c r="H237" s="1066" t="str">
        <f t="shared" si="15"/>
        <v/>
      </c>
    </row>
    <row r="238" spans="1:8" x14ac:dyDescent="0.25">
      <c r="A238" s="1118"/>
      <c r="B238" s="1753"/>
      <c r="C238" s="1069" t="str">
        <f t="shared" si="12"/>
        <v>Feil</v>
      </c>
      <c r="D238" s="1063" t="str">
        <f t="shared" si="14"/>
        <v/>
      </c>
      <c r="E238" s="1572"/>
      <c r="F238" s="1742"/>
      <c r="G238" s="1751" t="str">
        <f t="shared" si="13"/>
        <v>Feil</v>
      </c>
      <c r="H238" s="1066" t="str">
        <f t="shared" si="15"/>
        <v/>
      </c>
    </row>
    <row r="239" spans="1:8" x14ac:dyDescent="0.25">
      <c r="A239" s="1118"/>
      <c r="B239" s="1753"/>
      <c r="C239" s="1069" t="str">
        <f t="shared" si="12"/>
        <v>Feil</v>
      </c>
      <c r="D239" s="1063" t="str">
        <f t="shared" si="14"/>
        <v/>
      </c>
      <c r="E239" s="1572"/>
      <c r="F239" s="1742"/>
      <c r="G239" s="1751" t="str">
        <f t="shared" si="13"/>
        <v>Feil</v>
      </c>
      <c r="H239" s="1066" t="str">
        <f t="shared" si="15"/>
        <v/>
      </c>
    </row>
    <row r="240" spans="1:8" x14ac:dyDescent="0.25">
      <c r="A240" s="1118"/>
      <c r="B240" s="1753"/>
      <c r="C240" s="1069" t="str">
        <f t="shared" si="12"/>
        <v>Feil</v>
      </c>
      <c r="D240" s="1063" t="str">
        <f t="shared" si="14"/>
        <v/>
      </c>
      <c r="E240" s="1572"/>
      <c r="F240" s="1742"/>
      <c r="G240" s="1751" t="str">
        <f t="shared" si="13"/>
        <v>Feil</v>
      </c>
      <c r="H240" s="1066" t="str">
        <f t="shared" si="15"/>
        <v/>
      </c>
    </row>
    <row r="241" spans="1:8" x14ac:dyDescent="0.25">
      <c r="A241" s="1118"/>
      <c r="B241" s="1753"/>
      <c r="C241" s="1069" t="str">
        <f t="shared" si="12"/>
        <v>Feil</v>
      </c>
      <c r="D241" s="1063" t="str">
        <f t="shared" si="14"/>
        <v/>
      </c>
      <c r="E241" s="1572"/>
      <c r="F241" s="1742"/>
      <c r="G241" s="1751" t="str">
        <f t="shared" si="13"/>
        <v>Feil</v>
      </c>
      <c r="H241" s="1066" t="str">
        <f t="shared" si="15"/>
        <v/>
      </c>
    </row>
    <row r="242" spans="1:8" x14ac:dyDescent="0.25">
      <c r="A242" s="1118"/>
      <c r="B242" s="1753"/>
      <c r="C242" s="1069" t="str">
        <f t="shared" si="12"/>
        <v>Feil</v>
      </c>
      <c r="D242" s="1063" t="str">
        <f t="shared" si="14"/>
        <v/>
      </c>
      <c r="E242" s="1572"/>
      <c r="F242" s="1742"/>
      <c r="G242" s="1751" t="str">
        <f t="shared" si="13"/>
        <v>Feil</v>
      </c>
      <c r="H242" s="1066" t="str">
        <f t="shared" si="15"/>
        <v/>
      </c>
    </row>
    <row r="243" spans="1:8" x14ac:dyDescent="0.25">
      <c r="A243" s="1118"/>
      <c r="B243" s="1753"/>
      <c r="C243" s="1069" t="str">
        <f t="shared" si="12"/>
        <v>Feil</v>
      </c>
      <c r="D243" s="1063" t="str">
        <f t="shared" si="14"/>
        <v/>
      </c>
      <c r="E243" s="1572"/>
      <c r="F243" s="1742"/>
      <c r="G243" s="1751" t="str">
        <f t="shared" si="13"/>
        <v>Feil</v>
      </c>
      <c r="H243" s="1066" t="str">
        <f t="shared" si="15"/>
        <v/>
      </c>
    </row>
    <row r="244" spans="1:8" x14ac:dyDescent="0.25">
      <c r="A244" s="1118"/>
      <c r="B244" s="1753"/>
      <c r="C244" s="1069" t="str">
        <f t="shared" si="12"/>
        <v>Feil</v>
      </c>
      <c r="D244" s="1063" t="str">
        <f t="shared" si="14"/>
        <v/>
      </c>
      <c r="E244" s="1572"/>
      <c r="F244" s="1742"/>
      <c r="G244" s="1751" t="str">
        <f t="shared" si="13"/>
        <v>Feil</v>
      </c>
      <c r="H244" s="1066" t="str">
        <f t="shared" si="15"/>
        <v/>
      </c>
    </row>
    <row r="245" spans="1:8" x14ac:dyDescent="0.25">
      <c r="A245" s="1118"/>
      <c r="B245" s="1753"/>
      <c r="C245" s="1069" t="str">
        <f t="shared" si="12"/>
        <v>Feil</v>
      </c>
      <c r="D245" s="1063" t="str">
        <f t="shared" si="14"/>
        <v/>
      </c>
      <c r="E245" s="1572"/>
      <c r="F245" s="1742"/>
      <c r="G245" s="1751" t="str">
        <f t="shared" si="13"/>
        <v>Feil</v>
      </c>
      <c r="H245" s="1066" t="str">
        <f t="shared" si="15"/>
        <v/>
      </c>
    </row>
    <row r="246" spans="1:8" x14ac:dyDescent="0.25">
      <c r="A246" s="1118"/>
      <c r="B246" s="1753"/>
      <c r="C246" s="1069" t="str">
        <f t="shared" si="12"/>
        <v>Feil</v>
      </c>
      <c r="D246" s="1063" t="str">
        <f t="shared" si="14"/>
        <v/>
      </c>
      <c r="E246" s="1572"/>
      <c r="F246" s="1742"/>
      <c r="G246" s="1751" t="str">
        <f t="shared" si="13"/>
        <v>Feil</v>
      </c>
      <c r="H246" s="1066" t="str">
        <f t="shared" si="15"/>
        <v/>
      </c>
    </row>
    <row r="247" spans="1:8" x14ac:dyDescent="0.25">
      <c r="A247" s="1118"/>
      <c r="B247" s="1753"/>
      <c r="C247" s="1069" t="str">
        <f t="shared" si="12"/>
        <v>Feil</v>
      </c>
      <c r="D247" s="1063" t="str">
        <f t="shared" si="14"/>
        <v/>
      </c>
      <c r="E247" s="1572"/>
      <c r="F247" s="1742"/>
      <c r="G247" s="1751" t="str">
        <f t="shared" si="13"/>
        <v>Feil</v>
      </c>
      <c r="H247" s="1066" t="str">
        <f t="shared" si="15"/>
        <v/>
      </c>
    </row>
    <row r="248" spans="1:8" x14ac:dyDescent="0.25">
      <c r="A248" s="1118"/>
      <c r="B248" s="1753"/>
      <c r="C248" s="1069" t="str">
        <f t="shared" si="12"/>
        <v>Feil</v>
      </c>
      <c r="D248" s="1063" t="str">
        <f t="shared" si="14"/>
        <v/>
      </c>
      <c r="E248" s="1572"/>
      <c r="F248" s="1742"/>
      <c r="G248" s="1751" t="str">
        <f t="shared" si="13"/>
        <v>Feil</v>
      </c>
      <c r="H248" s="1066" t="str">
        <f t="shared" si="15"/>
        <v/>
      </c>
    </row>
    <row r="249" spans="1:8" x14ac:dyDescent="0.25">
      <c r="A249" s="1118"/>
      <c r="B249" s="1753"/>
      <c r="C249" s="1069" t="str">
        <f t="shared" si="12"/>
        <v>Feil</v>
      </c>
      <c r="D249" s="1063" t="str">
        <f t="shared" si="14"/>
        <v/>
      </c>
      <c r="E249" s="1572"/>
      <c r="F249" s="1742"/>
      <c r="G249" s="1751" t="str">
        <f t="shared" si="13"/>
        <v>Feil</v>
      </c>
      <c r="H249" s="1066" t="str">
        <f t="shared" si="15"/>
        <v/>
      </c>
    </row>
    <row r="250" spans="1:8" x14ac:dyDescent="0.25">
      <c r="A250" s="1118"/>
      <c r="B250" s="1753"/>
      <c r="C250" s="1069" t="str">
        <f t="shared" si="12"/>
        <v>Feil</v>
      </c>
      <c r="D250" s="1063" t="str">
        <f t="shared" si="14"/>
        <v/>
      </c>
      <c r="E250" s="1572"/>
      <c r="F250" s="1742"/>
      <c r="G250" s="1751" t="str">
        <f t="shared" si="13"/>
        <v>Feil</v>
      </c>
      <c r="H250" s="1066" t="str">
        <f t="shared" si="15"/>
        <v/>
      </c>
    </row>
    <row r="251" spans="1:8" x14ac:dyDescent="0.25">
      <c r="A251" s="1118"/>
      <c r="B251" s="1753"/>
      <c r="C251" s="1069" t="str">
        <f t="shared" si="12"/>
        <v>Feil</v>
      </c>
      <c r="D251" s="1063" t="str">
        <f t="shared" si="14"/>
        <v/>
      </c>
      <c r="E251" s="1572"/>
      <c r="F251" s="1742"/>
      <c r="G251" s="1751" t="str">
        <f t="shared" si="13"/>
        <v>Feil</v>
      </c>
      <c r="H251" s="1066" t="str">
        <f t="shared" si="15"/>
        <v/>
      </c>
    </row>
    <row r="252" spans="1:8" x14ac:dyDescent="0.25">
      <c r="A252" s="1118"/>
      <c r="B252" s="1753"/>
      <c r="C252" s="1069" t="str">
        <f t="shared" si="12"/>
        <v>Feil</v>
      </c>
      <c r="D252" s="1063" t="str">
        <f t="shared" si="14"/>
        <v/>
      </c>
      <c r="E252" s="1572"/>
      <c r="F252" s="1742"/>
      <c r="G252" s="1751" t="str">
        <f t="shared" si="13"/>
        <v>Feil</v>
      </c>
      <c r="H252" s="1066" t="str">
        <f t="shared" si="15"/>
        <v/>
      </c>
    </row>
    <row r="253" spans="1:8" x14ac:dyDescent="0.25">
      <c r="A253" s="1118"/>
      <c r="B253" s="1753"/>
      <c r="C253" s="1069" t="str">
        <f t="shared" si="12"/>
        <v>Feil</v>
      </c>
      <c r="D253" s="1063" t="str">
        <f t="shared" si="14"/>
        <v/>
      </c>
      <c r="E253" s="1572"/>
      <c r="F253" s="1742"/>
      <c r="G253" s="1751" t="str">
        <f t="shared" si="13"/>
        <v>Feil</v>
      </c>
      <c r="H253" s="1066" t="str">
        <f t="shared" si="15"/>
        <v/>
      </c>
    </row>
    <row r="254" spans="1:8" x14ac:dyDescent="0.25">
      <c r="A254" s="1118"/>
      <c r="B254" s="1753"/>
      <c r="C254" s="1069" t="str">
        <f t="shared" si="12"/>
        <v>Feil</v>
      </c>
      <c r="D254" s="1063" t="str">
        <f t="shared" si="14"/>
        <v/>
      </c>
      <c r="E254" s="1572"/>
      <c r="F254" s="1742"/>
      <c r="G254" s="1751" t="str">
        <f t="shared" si="13"/>
        <v>Feil</v>
      </c>
      <c r="H254" s="1066" t="str">
        <f t="shared" si="15"/>
        <v/>
      </c>
    </row>
    <row r="255" spans="1:8" x14ac:dyDescent="0.25">
      <c r="A255" s="1118"/>
      <c r="B255" s="1753"/>
      <c r="C255" s="1069" t="str">
        <f t="shared" si="12"/>
        <v>Feil</v>
      </c>
      <c r="D255" s="1063" t="str">
        <f t="shared" si="14"/>
        <v/>
      </c>
      <c r="E255" s="1572"/>
      <c r="F255" s="1742"/>
      <c r="G255" s="1751" t="str">
        <f t="shared" si="13"/>
        <v>Feil</v>
      </c>
      <c r="H255" s="1066" t="str">
        <f t="shared" si="15"/>
        <v/>
      </c>
    </row>
    <row r="256" spans="1:8" x14ac:dyDescent="0.25">
      <c r="A256" s="1118"/>
      <c r="B256" s="1753"/>
      <c r="C256" s="1069" t="str">
        <f t="shared" si="12"/>
        <v>Feil</v>
      </c>
      <c r="D256" s="1063" t="str">
        <f t="shared" si="14"/>
        <v/>
      </c>
      <c r="E256" s="1572"/>
      <c r="F256" s="1742"/>
      <c r="G256" s="1751" t="str">
        <f t="shared" si="13"/>
        <v>Feil</v>
      </c>
      <c r="H256" s="1066" t="str">
        <f t="shared" si="15"/>
        <v/>
      </c>
    </row>
    <row r="257" spans="1:8" x14ac:dyDescent="0.25">
      <c r="A257" s="1118"/>
      <c r="B257" s="1753"/>
      <c r="C257" s="1069" t="str">
        <f t="shared" si="12"/>
        <v>Feil</v>
      </c>
      <c r="D257" s="1063" t="str">
        <f t="shared" si="14"/>
        <v/>
      </c>
      <c r="E257" s="1572"/>
      <c r="F257" s="1742"/>
      <c r="G257" s="1751" t="str">
        <f t="shared" si="13"/>
        <v>Feil</v>
      </c>
      <c r="H257" s="1066" t="str">
        <f t="shared" si="15"/>
        <v/>
      </c>
    </row>
    <row r="258" spans="1:8" x14ac:dyDescent="0.25">
      <c r="A258" s="1118"/>
      <c r="B258" s="1753"/>
      <c r="C258" s="1069" t="str">
        <f t="shared" si="12"/>
        <v>Feil</v>
      </c>
      <c r="D258" s="1063" t="str">
        <f t="shared" si="14"/>
        <v/>
      </c>
      <c r="E258" s="1572"/>
      <c r="F258" s="1742"/>
      <c r="G258" s="1751" t="str">
        <f t="shared" si="13"/>
        <v>Feil</v>
      </c>
      <c r="H258" s="1066" t="str">
        <f t="shared" si="15"/>
        <v/>
      </c>
    </row>
    <row r="259" spans="1:8" x14ac:dyDescent="0.25">
      <c r="A259" s="1118"/>
      <c r="B259" s="1753"/>
      <c r="C259" s="1069" t="str">
        <f t="shared" si="12"/>
        <v>Feil</v>
      </c>
      <c r="D259" s="1063" t="str">
        <f t="shared" si="14"/>
        <v/>
      </c>
      <c r="E259" s="1572"/>
      <c r="F259" s="1742"/>
      <c r="G259" s="1751" t="str">
        <f t="shared" si="13"/>
        <v>Feil</v>
      </c>
      <c r="H259" s="1066" t="str">
        <f t="shared" si="15"/>
        <v/>
      </c>
    </row>
    <row r="260" spans="1:8" x14ac:dyDescent="0.25">
      <c r="A260" s="1118"/>
      <c r="B260" s="1753"/>
      <c r="C260" s="1069" t="str">
        <f t="shared" si="12"/>
        <v>Feil</v>
      </c>
      <c r="D260" s="1063" t="str">
        <f t="shared" si="14"/>
        <v/>
      </c>
      <c r="E260" s="1572"/>
      <c r="F260" s="1742"/>
      <c r="G260" s="1751" t="str">
        <f t="shared" si="13"/>
        <v>Feil</v>
      </c>
      <c r="H260" s="1066" t="str">
        <f t="shared" si="15"/>
        <v/>
      </c>
    </row>
    <row r="261" spans="1:8" x14ac:dyDescent="0.25">
      <c r="A261" s="1118"/>
      <c r="B261" s="1753"/>
      <c r="C261" s="1069" t="str">
        <f t="shared" si="12"/>
        <v>Feil</v>
      </c>
      <c r="D261" s="1063" t="str">
        <f t="shared" si="14"/>
        <v/>
      </c>
      <c r="E261" s="1572"/>
      <c r="F261" s="1742"/>
      <c r="G261" s="1751" t="str">
        <f t="shared" si="13"/>
        <v>Feil</v>
      </c>
      <c r="H261" s="1066" t="str">
        <f t="shared" si="15"/>
        <v/>
      </c>
    </row>
    <row r="262" spans="1:8" x14ac:dyDescent="0.25">
      <c r="A262" s="1118"/>
      <c r="B262" s="1753"/>
      <c r="C262" s="1069" t="str">
        <f t="shared" si="12"/>
        <v>Feil</v>
      </c>
      <c r="D262" s="1063" t="str">
        <f t="shared" si="14"/>
        <v/>
      </c>
      <c r="E262" s="1572"/>
      <c r="F262" s="1742"/>
      <c r="G262" s="1751" t="str">
        <f t="shared" si="13"/>
        <v>Feil</v>
      </c>
      <c r="H262" s="1066" t="str">
        <f t="shared" si="15"/>
        <v/>
      </c>
    </row>
    <row r="263" spans="1:8" x14ac:dyDescent="0.25">
      <c r="A263" s="1118"/>
      <c r="B263" s="1753"/>
      <c r="C263" s="1069" t="str">
        <f t="shared" si="12"/>
        <v>Feil</v>
      </c>
      <c r="D263" s="1063" t="str">
        <f t="shared" si="14"/>
        <v/>
      </c>
      <c r="E263" s="1572"/>
      <c r="F263" s="1742"/>
      <c r="G263" s="1751" t="str">
        <f t="shared" si="13"/>
        <v>Feil</v>
      </c>
      <c r="H263" s="1066" t="str">
        <f t="shared" si="15"/>
        <v/>
      </c>
    </row>
    <row r="264" spans="1:8" x14ac:dyDescent="0.25">
      <c r="A264" s="1118"/>
      <c r="B264" s="1753"/>
      <c r="C264" s="1069" t="str">
        <f t="shared" si="12"/>
        <v>Feil</v>
      </c>
      <c r="D264" s="1063" t="str">
        <f t="shared" si="14"/>
        <v/>
      </c>
      <c r="E264" s="1572"/>
      <c r="F264" s="1742"/>
      <c r="G264" s="1751" t="str">
        <f t="shared" si="13"/>
        <v>Feil</v>
      </c>
      <c r="H264" s="1066" t="str">
        <f t="shared" si="15"/>
        <v/>
      </c>
    </row>
    <row r="265" spans="1:8" x14ac:dyDescent="0.25">
      <c r="A265" s="1118"/>
      <c r="B265" s="1753"/>
      <c r="C265" s="1069" t="str">
        <f t="shared" si="12"/>
        <v>Feil</v>
      </c>
      <c r="D265" s="1063" t="str">
        <f t="shared" si="14"/>
        <v/>
      </c>
      <c r="E265" s="1572"/>
      <c r="F265" s="1742"/>
      <c r="G265" s="1751" t="str">
        <f t="shared" si="13"/>
        <v>Feil</v>
      </c>
      <c r="H265" s="1066" t="str">
        <f t="shared" si="15"/>
        <v/>
      </c>
    </row>
    <row r="266" spans="1:8" x14ac:dyDescent="0.25">
      <c r="A266" s="1118"/>
      <c r="B266" s="1753"/>
      <c r="C266" s="1069" t="str">
        <f t="shared" si="12"/>
        <v>Feil</v>
      </c>
      <c r="D266" s="1063" t="str">
        <f t="shared" si="14"/>
        <v/>
      </c>
      <c r="E266" s="1572"/>
      <c r="F266" s="1742"/>
      <c r="G266" s="1751" t="str">
        <f t="shared" si="13"/>
        <v>Feil</v>
      </c>
      <c r="H266" s="1066" t="str">
        <f t="shared" si="15"/>
        <v/>
      </c>
    </row>
    <row r="267" spans="1:8" x14ac:dyDescent="0.25">
      <c r="A267" s="1118"/>
      <c r="B267" s="1753"/>
      <c r="C267" s="1069" t="str">
        <f t="shared" si="12"/>
        <v>Feil</v>
      </c>
      <c r="D267" s="1063" t="str">
        <f t="shared" si="14"/>
        <v/>
      </c>
      <c r="E267" s="1572"/>
      <c r="F267" s="1742"/>
      <c r="G267" s="1751" t="str">
        <f t="shared" si="13"/>
        <v>Feil</v>
      </c>
      <c r="H267" s="1066" t="str">
        <f t="shared" si="15"/>
        <v/>
      </c>
    </row>
    <row r="268" spans="1:8" x14ac:dyDescent="0.25">
      <c r="A268" s="1118"/>
      <c r="B268" s="1753"/>
      <c r="C268" s="1069" t="str">
        <f t="shared" si="12"/>
        <v>Feil</v>
      </c>
      <c r="D268" s="1063" t="str">
        <f t="shared" si="14"/>
        <v/>
      </c>
      <c r="E268" s="1572"/>
      <c r="F268" s="1742"/>
      <c r="G268" s="1751" t="str">
        <f t="shared" si="13"/>
        <v>Feil</v>
      </c>
      <c r="H268" s="1066" t="str">
        <f t="shared" si="15"/>
        <v/>
      </c>
    </row>
    <row r="269" spans="1:8" x14ac:dyDescent="0.25">
      <c r="A269" s="1118"/>
      <c r="B269" s="1753"/>
      <c r="C269" s="1069" t="str">
        <f t="shared" si="12"/>
        <v>Feil</v>
      </c>
      <c r="D269" s="1063" t="str">
        <f t="shared" si="14"/>
        <v/>
      </c>
      <c r="E269" s="1572"/>
      <c r="F269" s="1742"/>
      <c r="G269" s="1751" t="str">
        <f t="shared" si="13"/>
        <v>Feil</v>
      </c>
      <c r="H269" s="1066" t="str">
        <f t="shared" si="15"/>
        <v/>
      </c>
    </row>
    <row r="270" spans="1:8" x14ac:dyDescent="0.25">
      <c r="A270" s="1118"/>
      <c r="B270" s="1753"/>
      <c r="C270" s="1069" t="str">
        <f t="shared" si="12"/>
        <v>Feil</v>
      </c>
      <c r="D270" s="1063" t="str">
        <f t="shared" si="14"/>
        <v/>
      </c>
      <c r="E270" s="1572"/>
      <c r="F270" s="1742"/>
      <c r="G270" s="1751" t="str">
        <f t="shared" si="13"/>
        <v>Feil</v>
      </c>
      <c r="H270" s="1066" t="str">
        <f t="shared" si="15"/>
        <v/>
      </c>
    </row>
    <row r="271" spans="1:8" x14ac:dyDescent="0.25">
      <c r="A271" s="1118"/>
      <c r="B271" s="1753"/>
      <c r="C271" s="1069" t="str">
        <f t="shared" si="12"/>
        <v>Feil</v>
      </c>
      <c r="D271" s="1063" t="str">
        <f t="shared" si="14"/>
        <v/>
      </c>
      <c r="E271" s="1572"/>
      <c r="F271" s="1742"/>
      <c r="G271" s="1751" t="str">
        <f t="shared" si="13"/>
        <v>Feil</v>
      </c>
      <c r="H271" s="1066" t="str">
        <f t="shared" si="15"/>
        <v/>
      </c>
    </row>
    <row r="272" spans="1:8" x14ac:dyDescent="0.25">
      <c r="A272" s="1118"/>
      <c r="B272" s="1753"/>
      <c r="C272" s="1069" t="str">
        <f t="shared" si="12"/>
        <v>Feil</v>
      </c>
      <c r="D272" s="1063" t="str">
        <f t="shared" si="14"/>
        <v/>
      </c>
      <c r="E272" s="1572"/>
      <c r="F272" s="1742"/>
      <c r="G272" s="1751" t="str">
        <f t="shared" si="13"/>
        <v>Feil</v>
      </c>
      <c r="H272" s="1066" t="str">
        <f t="shared" si="15"/>
        <v/>
      </c>
    </row>
    <row r="273" spans="1:8" x14ac:dyDescent="0.25">
      <c r="A273" s="1118"/>
      <c r="B273" s="1753"/>
      <c r="C273" s="1069" t="str">
        <f t="shared" si="12"/>
        <v>Feil</v>
      </c>
      <c r="D273" s="1063" t="str">
        <f t="shared" si="14"/>
        <v/>
      </c>
      <c r="E273" s="1572"/>
      <c r="F273" s="1742"/>
      <c r="G273" s="1751" t="str">
        <f t="shared" si="13"/>
        <v>Feil</v>
      </c>
      <c r="H273" s="1066" t="str">
        <f t="shared" si="15"/>
        <v/>
      </c>
    </row>
    <row r="274" spans="1:8" x14ac:dyDescent="0.25">
      <c r="A274" s="1118"/>
      <c r="B274" s="1753"/>
      <c r="C274" s="1069" t="str">
        <f t="shared" si="12"/>
        <v>Feil</v>
      </c>
      <c r="D274" s="1063" t="str">
        <f t="shared" si="14"/>
        <v/>
      </c>
      <c r="E274" s="1572"/>
      <c r="F274" s="1742"/>
      <c r="G274" s="1751" t="str">
        <f t="shared" si="13"/>
        <v>Feil</v>
      </c>
      <c r="H274" s="1066" t="str">
        <f t="shared" si="15"/>
        <v/>
      </c>
    </row>
    <row r="275" spans="1:8" x14ac:dyDescent="0.25">
      <c r="A275" s="1118"/>
      <c r="B275" s="1753"/>
      <c r="C275" s="1069" t="str">
        <f t="shared" si="12"/>
        <v>Feil</v>
      </c>
      <c r="D275" s="1063" t="str">
        <f t="shared" si="14"/>
        <v/>
      </c>
      <c r="E275" s="1572"/>
      <c r="F275" s="1742"/>
      <c r="G275" s="1751" t="str">
        <f t="shared" si="13"/>
        <v>Feil</v>
      </c>
      <c r="H275" s="1066" t="str">
        <f t="shared" si="15"/>
        <v/>
      </c>
    </row>
    <row r="276" spans="1:8" x14ac:dyDescent="0.25">
      <c r="A276" s="1118"/>
      <c r="B276" s="1753"/>
      <c r="C276" s="1069" t="str">
        <f t="shared" si="12"/>
        <v>Feil</v>
      </c>
      <c r="D276" s="1063" t="str">
        <f t="shared" si="14"/>
        <v/>
      </c>
      <c r="E276" s="1572"/>
      <c r="F276" s="1742"/>
      <c r="G276" s="1751" t="str">
        <f t="shared" si="13"/>
        <v>Feil</v>
      </c>
      <c r="H276" s="1066" t="str">
        <f t="shared" si="15"/>
        <v/>
      </c>
    </row>
    <row r="277" spans="1:8" x14ac:dyDescent="0.25">
      <c r="A277" s="1118"/>
      <c r="B277" s="1753"/>
      <c r="C277" s="1069" t="str">
        <f t="shared" si="12"/>
        <v>Feil</v>
      </c>
      <c r="D277" s="1063" t="str">
        <f t="shared" si="14"/>
        <v/>
      </c>
      <c r="E277" s="1572"/>
      <c r="F277" s="1742"/>
      <c r="G277" s="1751" t="str">
        <f t="shared" si="13"/>
        <v>Feil</v>
      </c>
      <c r="H277" s="1066" t="str">
        <f t="shared" si="15"/>
        <v/>
      </c>
    </row>
    <row r="278" spans="1:8" x14ac:dyDescent="0.25">
      <c r="A278" s="1118"/>
      <c r="B278" s="1753"/>
      <c r="C278" s="1069" t="str">
        <f t="shared" si="12"/>
        <v>Feil</v>
      </c>
      <c r="D278" s="1063" t="str">
        <f t="shared" si="14"/>
        <v/>
      </c>
      <c r="E278" s="1572"/>
      <c r="F278" s="1742"/>
      <c r="G278" s="1751" t="str">
        <f t="shared" si="13"/>
        <v>Feil</v>
      </c>
      <c r="H278" s="1066" t="str">
        <f t="shared" si="15"/>
        <v/>
      </c>
    </row>
    <row r="279" spans="1:8" x14ac:dyDescent="0.25">
      <c r="A279" s="1118"/>
      <c r="B279" s="1753"/>
      <c r="C279" s="1069" t="str">
        <f t="shared" si="12"/>
        <v>Feil</v>
      </c>
      <c r="D279" s="1063" t="str">
        <f t="shared" si="14"/>
        <v/>
      </c>
      <c r="E279" s="1572"/>
      <c r="F279" s="1742"/>
      <c r="G279" s="1751" t="str">
        <f t="shared" si="13"/>
        <v>Feil</v>
      </c>
      <c r="H279" s="1066" t="str">
        <f t="shared" si="15"/>
        <v/>
      </c>
    </row>
    <row r="280" spans="1:8" x14ac:dyDescent="0.25">
      <c r="A280" s="1118"/>
      <c r="B280" s="1753"/>
      <c r="C280" s="1069" t="str">
        <f t="shared" si="12"/>
        <v>Feil</v>
      </c>
      <c r="D280" s="1063" t="str">
        <f t="shared" si="14"/>
        <v/>
      </c>
      <c r="E280" s="1572"/>
      <c r="F280" s="1742"/>
      <c r="G280" s="1751" t="str">
        <f t="shared" si="13"/>
        <v>Feil</v>
      </c>
      <c r="H280" s="1066" t="str">
        <f t="shared" si="15"/>
        <v/>
      </c>
    </row>
    <row r="281" spans="1:8" x14ac:dyDescent="0.25">
      <c r="A281" s="1118"/>
      <c r="B281" s="1753"/>
      <c r="C281" s="1069" t="str">
        <f t="shared" si="12"/>
        <v>Feil</v>
      </c>
      <c r="D281" s="1063" t="str">
        <f t="shared" si="14"/>
        <v/>
      </c>
      <c r="E281" s="1572"/>
      <c r="F281" s="1742"/>
      <c r="G281" s="1751" t="str">
        <f t="shared" si="13"/>
        <v>Feil</v>
      </c>
      <c r="H281" s="1066" t="str">
        <f t="shared" si="15"/>
        <v/>
      </c>
    </row>
    <row r="282" spans="1:8" x14ac:dyDescent="0.25">
      <c r="A282" s="1118"/>
      <c r="B282" s="1753"/>
      <c r="C282" s="1069" t="str">
        <f t="shared" si="12"/>
        <v>Feil</v>
      </c>
      <c r="D282" s="1063" t="str">
        <f t="shared" si="14"/>
        <v/>
      </c>
      <c r="E282" s="1572"/>
      <c r="F282" s="1742"/>
      <c r="G282" s="1751" t="str">
        <f t="shared" si="13"/>
        <v>Feil</v>
      </c>
      <c r="H282" s="1066" t="str">
        <f t="shared" si="15"/>
        <v/>
      </c>
    </row>
    <row r="283" spans="1:8" x14ac:dyDescent="0.25">
      <c r="A283" s="1118"/>
      <c r="B283" s="1753"/>
      <c r="C283" s="1069" t="str">
        <f t="shared" si="12"/>
        <v>Feil</v>
      </c>
      <c r="D283" s="1063" t="str">
        <f t="shared" si="14"/>
        <v/>
      </c>
      <c r="E283" s="1572"/>
      <c r="F283" s="1742"/>
      <c r="G283" s="1751" t="str">
        <f t="shared" si="13"/>
        <v>Feil</v>
      </c>
      <c r="H283" s="1066" t="str">
        <f t="shared" si="15"/>
        <v/>
      </c>
    </row>
    <row r="284" spans="1:8" x14ac:dyDescent="0.25">
      <c r="A284" s="1118"/>
      <c r="B284" s="1753"/>
      <c r="C284" s="1069" t="str">
        <f t="shared" si="12"/>
        <v>Feil</v>
      </c>
      <c r="D284" s="1063" t="str">
        <f t="shared" si="14"/>
        <v/>
      </c>
      <c r="E284" s="1572"/>
      <c r="F284" s="1742"/>
      <c r="G284" s="1751" t="str">
        <f t="shared" si="13"/>
        <v>Feil</v>
      </c>
      <c r="H284" s="1066" t="str">
        <f t="shared" si="15"/>
        <v/>
      </c>
    </row>
    <row r="285" spans="1:8" x14ac:dyDescent="0.25">
      <c r="A285" s="1118"/>
      <c r="B285" s="1753"/>
      <c r="C285" s="1069" t="str">
        <f t="shared" si="12"/>
        <v>Feil</v>
      </c>
      <c r="D285" s="1063" t="str">
        <f t="shared" si="14"/>
        <v/>
      </c>
      <c r="E285" s="1572"/>
      <c r="F285" s="1742"/>
      <c r="G285" s="1751" t="str">
        <f t="shared" si="13"/>
        <v>Feil</v>
      </c>
      <c r="H285" s="1066" t="str">
        <f t="shared" si="15"/>
        <v/>
      </c>
    </row>
    <row r="286" spans="1:8" x14ac:dyDescent="0.25">
      <c r="A286" s="1118"/>
      <c r="B286" s="1753"/>
      <c r="C286" s="1069" t="str">
        <f t="shared" si="12"/>
        <v>Feil</v>
      </c>
      <c r="D286" s="1063" t="str">
        <f t="shared" si="14"/>
        <v/>
      </c>
      <c r="E286" s="1572"/>
      <c r="F286" s="1742"/>
      <c r="G286" s="1751" t="str">
        <f t="shared" si="13"/>
        <v>Feil</v>
      </c>
      <c r="H286" s="1066" t="str">
        <f t="shared" si="15"/>
        <v/>
      </c>
    </row>
    <row r="287" spans="1:8" x14ac:dyDescent="0.25">
      <c r="A287" s="1118"/>
      <c r="B287" s="1753"/>
      <c r="C287" s="1069" t="str">
        <f t="shared" si="12"/>
        <v>Feil</v>
      </c>
      <c r="D287" s="1063" t="str">
        <f t="shared" si="14"/>
        <v/>
      </c>
      <c r="E287" s="1572"/>
      <c r="F287" s="1742"/>
      <c r="G287" s="1751" t="str">
        <f t="shared" si="13"/>
        <v>Feil</v>
      </c>
      <c r="H287" s="1066" t="str">
        <f t="shared" si="15"/>
        <v/>
      </c>
    </row>
    <row r="288" spans="1:8" x14ac:dyDescent="0.25">
      <c r="A288" s="1118"/>
      <c r="B288" s="1753"/>
      <c r="C288" s="1069" t="str">
        <f t="shared" si="12"/>
        <v>Feil</v>
      </c>
      <c r="D288" s="1063" t="str">
        <f t="shared" si="14"/>
        <v/>
      </c>
      <c r="E288" s="1572"/>
      <c r="F288" s="1742"/>
      <c r="G288" s="1751" t="str">
        <f t="shared" si="13"/>
        <v>Feil</v>
      </c>
      <c r="H288" s="1066" t="str">
        <f t="shared" si="15"/>
        <v/>
      </c>
    </row>
    <row r="289" spans="1:8" x14ac:dyDescent="0.25">
      <c r="A289" s="1118"/>
      <c r="B289" s="1753"/>
      <c r="C289" s="1069" t="str">
        <f t="shared" si="12"/>
        <v>Feil</v>
      </c>
      <c r="D289" s="1063" t="str">
        <f t="shared" si="14"/>
        <v/>
      </c>
      <c r="E289" s="1572"/>
      <c r="F289" s="1742"/>
      <c r="G289" s="1751" t="str">
        <f t="shared" si="13"/>
        <v>Feil</v>
      </c>
      <c r="H289" s="1066" t="str">
        <f t="shared" si="15"/>
        <v/>
      </c>
    </row>
    <row r="290" spans="1:8" x14ac:dyDescent="0.25">
      <c r="A290" s="1118"/>
      <c r="B290" s="1753"/>
      <c r="C290" s="1069" t="str">
        <f t="shared" si="12"/>
        <v>Feil</v>
      </c>
      <c r="D290" s="1063" t="str">
        <f t="shared" si="14"/>
        <v/>
      </c>
      <c r="E290" s="1572"/>
      <c r="F290" s="1742"/>
      <c r="G290" s="1751" t="str">
        <f t="shared" si="13"/>
        <v>Feil</v>
      </c>
      <c r="H290" s="1066" t="str">
        <f t="shared" si="15"/>
        <v/>
      </c>
    </row>
    <row r="291" spans="1:8" x14ac:dyDescent="0.25">
      <c r="A291" s="1118"/>
      <c r="B291" s="1753"/>
      <c r="C291" s="1069" t="str">
        <f t="shared" si="12"/>
        <v>Feil</v>
      </c>
      <c r="D291" s="1063" t="str">
        <f t="shared" si="14"/>
        <v/>
      </c>
      <c r="E291" s="1572"/>
      <c r="F291" s="1742"/>
      <c r="G291" s="1751" t="str">
        <f t="shared" si="13"/>
        <v>Feil</v>
      </c>
      <c r="H291" s="1066" t="str">
        <f t="shared" si="15"/>
        <v/>
      </c>
    </row>
    <row r="292" spans="1:8" x14ac:dyDescent="0.25">
      <c r="A292" s="1118"/>
      <c r="B292" s="1753"/>
      <c r="C292" s="1069" t="str">
        <f t="shared" si="12"/>
        <v>Feil</v>
      </c>
      <c r="D292" s="1063" t="str">
        <f t="shared" si="14"/>
        <v/>
      </c>
      <c r="E292" s="1572"/>
      <c r="F292" s="1742"/>
      <c r="G292" s="1751" t="str">
        <f t="shared" si="13"/>
        <v>Feil</v>
      </c>
      <c r="H292" s="1066" t="str">
        <f t="shared" si="15"/>
        <v/>
      </c>
    </row>
    <row r="293" spans="1:8" x14ac:dyDescent="0.25">
      <c r="A293" s="1118"/>
      <c r="B293" s="1753"/>
      <c r="C293" s="1069" t="str">
        <f t="shared" si="12"/>
        <v>Feil</v>
      </c>
      <c r="D293" s="1063" t="str">
        <f t="shared" si="14"/>
        <v/>
      </c>
      <c r="E293" s="1572"/>
      <c r="F293" s="1742"/>
      <c r="G293" s="1751" t="str">
        <f t="shared" si="13"/>
        <v>Feil</v>
      </c>
      <c r="H293" s="1066" t="str">
        <f t="shared" si="15"/>
        <v/>
      </c>
    </row>
    <row r="294" spans="1:8" x14ac:dyDescent="0.25">
      <c r="A294" s="1118"/>
      <c r="B294" s="1753"/>
      <c r="C294" s="1069" t="str">
        <f t="shared" si="12"/>
        <v>Feil</v>
      </c>
      <c r="D294" s="1063" t="str">
        <f t="shared" si="14"/>
        <v/>
      </c>
      <c r="E294" s="1572"/>
      <c r="F294" s="1742"/>
      <c r="G294" s="1751" t="str">
        <f t="shared" si="13"/>
        <v>Feil</v>
      </c>
      <c r="H294" s="1066" t="str">
        <f t="shared" si="15"/>
        <v/>
      </c>
    </row>
    <row r="295" spans="1:8" x14ac:dyDescent="0.25">
      <c r="A295" s="1118"/>
      <c r="B295" s="1753"/>
      <c r="C295" s="1069" t="str">
        <f t="shared" si="12"/>
        <v>Feil</v>
      </c>
      <c r="D295" s="1063" t="str">
        <f t="shared" si="14"/>
        <v/>
      </c>
      <c r="E295" s="1572"/>
      <c r="F295" s="1742"/>
      <c r="G295" s="1751" t="str">
        <f t="shared" si="13"/>
        <v>Feil</v>
      </c>
      <c r="H295" s="1066" t="str">
        <f t="shared" si="15"/>
        <v/>
      </c>
    </row>
    <row r="296" spans="1:8" x14ac:dyDescent="0.25">
      <c r="A296" s="1118"/>
      <c r="B296" s="1753"/>
      <c r="C296" s="1069" t="str">
        <f t="shared" si="12"/>
        <v>Feil</v>
      </c>
      <c r="D296" s="1063" t="str">
        <f t="shared" si="14"/>
        <v/>
      </c>
      <c r="E296" s="1572"/>
      <c r="F296" s="1742"/>
      <c r="G296" s="1751" t="str">
        <f t="shared" si="13"/>
        <v>Feil</v>
      </c>
      <c r="H296" s="1066" t="str">
        <f t="shared" si="15"/>
        <v/>
      </c>
    </row>
    <row r="297" spans="1:8" x14ac:dyDescent="0.25">
      <c r="A297" s="1118"/>
      <c r="B297" s="1753"/>
      <c r="C297" s="1069" t="str">
        <f t="shared" ref="C297:C360" si="16">IFERROR(VLOOKUP(A297,E297:F1262,2,FALSE),"Feil")</f>
        <v>Feil</v>
      </c>
      <c r="D297" s="1063" t="str">
        <f t="shared" si="14"/>
        <v/>
      </c>
      <c r="E297" s="1572"/>
      <c r="F297" s="1742"/>
      <c r="G297" s="1751" t="str">
        <f t="shared" ref="G297:G360" si="17">IFERROR(VLOOKUP(E297,tbl_total,2,FALSE),"Feil")</f>
        <v>Feil</v>
      </c>
      <c r="H297" s="1066" t="str">
        <f t="shared" si="15"/>
        <v/>
      </c>
    </row>
    <row r="298" spans="1:8" x14ac:dyDescent="0.25">
      <c r="A298" s="1118"/>
      <c r="B298" s="1753"/>
      <c r="C298" s="1069" t="str">
        <f t="shared" si="16"/>
        <v>Feil</v>
      </c>
      <c r="D298" s="1063" t="str">
        <f t="shared" ref="D298:D361" si="18">IF(AND(A298="",B298=""),"",IF(C298=B298,0,IF(AND(B298=0,C298="FEIL"),"se bort i fra","feil")))</f>
        <v/>
      </c>
      <c r="E298" s="1572"/>
      <c r="F298" s="1742"/>
      <c r="G298" s="1751" t="str">
        <f t="shared" si="17"/>
        <v>Feil</v>
      </c>
      <c r="H298" s="1066" t="str">
        <f t="shared" ref="H298:H361" si="19">IF(AND(E298="",F298=""),"",IF(G298=F298,0,IF(AND(F298=0,G298="FEIL"),"se bort i fra","feil")))</f>
        <v/>
      </c>
    </row>
    <row r="299" spans="1:8" x14ac:dyDescent="0.25">
      <c r="A299" s="1118"/>
      <c r="B299" s="1753"/>
      <c r="C299" s="1069" t="str">
        <f t="shared" si="16"/>
        <v>Feil</v>
      </c>
      <c r="D299" s="1063" t="str">
        <f t="shared" si="18"/>
        <v/>
      </c>
      <c r="E299" s="1572"/>
      <c r="F299" s="1742"/>
      <c r="G299" s="1751" t="str">
        <f t="shared" si="17"/>
        <v>Feil</v>
      </c>
      <c r="H299" s="1066" t="str">
        <f t="shared" si="19"/>
        <v/>
      </c>
    </row>
    <row r="300" spans="1:8" x14ac:dyDescent="0.25">
      <c r="A300" s="1118"/>
      <c r="B300" s="1753"/>
      <c r="C300" s="1069" t="str">
        <f t="shared" si="16"/>
        <v>Feil</v>
      </c>
      <c r="D300" s="1063" t="str">
        <f t="shared" si="18"/>
        <v/>
      </c>
      <c r="E300" s="1572"/>
      <c r="F300" s="1742"/>
      <c r="G300" s="1751" t="str">
        <f t="shared" si="17"/>
        <v>Feil</v>
      </c>
      <c r="H300" s="1066" t="str">
        <f t="shared" si="19"/>
        <v/>
      </c>
    </row>
    <row r="301" spans="1:8" x14ac:dyDescent="0.25">
      <c r="A301" s="1118"/>
      <c r="B301" s="1753"/>
      <c r="C301" s="1069" t="str">
        <f t="shared" si="16"/>
        <v>Feil</v>
      </c>
      <c r="D301" s="1063" t="str">
        <f t="shared" si="18"/>
        <v/>
      </c>
      <c r="E301" s="1572"/>
      <c r="F301" s="1742"/>
      <c r="G301" s="1751" t="str">
        <f t="shared" si="17"/>
        <v>Feil</v>
      </c>
      <c r="H301" s="1066" t="str">
        <f t="shared" si="19"/>
        <v/>
      </c>
    </row>
    <row r="302" spans="1:8" x14ac:dyDescent="0.25">
      <c r="A302" s="1118"/>
      <c r="B302" s="1753"/>
      <c r="C302" s="1069" t="str">
        <f t="shared" si="16"/>
        <v>Feil</v>
      </c>
      <c r="D302" s="1063" t="str">
        <f t="shared" si="18"/>
        <v/>
      </c>
      <c r="E302" s="1572"/>
      <c r="F302" s="1742"/>
      <c r="G302" s="1751" t="str">
        <f t="shared" si="17"/>
        <v>Feil</v>
      </c>
      <c r="H302" s="1066" t="str">
        <f t="shared" si="19"/>
        <v/>
      </c>
    </row>
    <row r="303" spans="1:8" x14ac:dyDescent="0.25">
      <c r="A303" s="1118"/>
      <c r="B303" s="1753"/>
      <c r="C303" s="1069" t="str">
        <f t="shared" si="16"/>
        <v>Feil</v>
      </c>
      <c r="D303" s="1063" t="str">
        <f t="shared" si="18"/>
        <v/>
      </c>
      <c r="E303" s="1572"/>
      <c r="F303" s="1742"/>
      <c r="G303" s="1751" t="str">
        <f t="shared" si="17"/>
        <v>Feil</v>
      </c>
      <c r="H303" s="1066" t="str">
        <f t="shared" si="19"/>
        <v/>
      </c>
    </row>
    <row r="304" spans="1:8" x14ac:dyDescent="0.25">
      <c r="A304" s="1118"/>
      <c r="B304" s="1753"/>
      <c r="C304" s="1069" t="str">
        <f t="shared" si="16"/>
        <v>Feil</v>
      </c>
      <c r="D304" s="1063" t="str">
        <f t="shared" si="18"/>
        <v/>
      </c>
      <c r="E304" s="1572"/>
      <c r="F304" s="1742"/>
      <c r="G304" s="1751" t="str">
        <f t="shared" si="17"/>
        <v>Feil</v>
      </c>
      <c r="H304" s="1066" t="str">
        <f t="shared" si="19"/>
        <v/>
      </c>
    </row>
    <row r="305" spans="1:8" x14ac:dyDescent="0.25">
      <c r="A305" s="1118"/>
      <c r="B305" s="1753"/>
      <c r="C305" s="1069" t="str">
        <f t="shared" si="16"/>
        <v>Feil</v>
      </c>
      <c r="D305" s="1063" t="str">
        <f t="shared" si="18"/>
        <v/>
      </c>
      <c r="E305" s="1572"/>
      <c r="F305" s="1742"/>
      <c r="G305" s="1751" t="str">
        <f t="shared" si="17"/>
        <v>Feil</v>
      </c>
      <c r="H305" s="1066" t="str">
        <f t="shared" si="19"/>
        <v/>
      </c>
    </row>
    <row r="306" spans="1:8" x14ac:dyDescent="0.25">
      <c r="A306" s="1118"/>
      <c r="B306" s="1753"/>
      <c r="C306" s="1069" t="str">
        <f t="shared" si="16"/>
        <v>Feil</v>
      </c>
      <c r="D306" s="1063" t="str">
        <f t="shared" si="18"/>
        <v/>
      </c>
      <c r="E306" s="1572"/>
      <c r="F306" s="1742"/>
      <c r="G306" s="1751" t="str">
        <f t="shared" si="17"/>
        <v>Feil</v>
      </c>
      <c r="H306" s="1066" t="str">
        <f t="shared" si="19"/>
        <v/>
      </c>
    </row>
    <row r="307" spans="1:8" x14ac:dyDescent="0.25">
      <c r="A307" s="1118"/>
      <c r="B307" s="1753"/>
      <c r="C307" s="1069" t="str">
        <f t="shared" si="16"/>
        <v>Feil</v>
      </c>
      <c r="D307" s="1063" t="str">
        <f t="shared" si="18"/>
        <v/>
      </c>
      <c r="E307" s="1572"/>
      <c r="F307" s="1742"/>
      <c r="G307" s="1751" t="str">
        <f t="shared" si="17"/>
        <v>Feil</v>
      </c>
      <c r="H307" s="1066" t="str">
        <f t="shared" si="19"/>
        <v/>
      </c>
    </row>
    <row r="308" spans="1:8" x14ac:dyDescent="0.25">
      <c r="A308" s="1118"/>
      <c r="B308" s="1753"/>
      <c r="C308" s="1069" t="str">
        <f t="shared" si="16"/>
        <v>Feil</v>
      </c>
      <c r="D308" s="1063" t="str">
        <f t="shared" si="18"/>
        <v/>
      </c>
      <c r="E308" s="1572"/>
      <c r="F308" s="1742"/>
      <c r="G308" s="1751" t="str">
        <f t="shared" si="17"/>
        <v>Feil</v>
      </c>
      <c r="H308" s="1066" t="str">
        <f t="shared" si="19"/>
        <v/>
      </c>
    </row>
    <row r="309" spans="1:8" x14ac:dyDescent="0.25">
      <c r="A309" s="1118"/>
      <c r="B309" s="1753"/>
      <c r="C309" s="1069" t="str">
        <f t="shared" si="16"/>
        <v>Feil</v>
      </c>
      <c r="D309" s="1063" t="str">
        <f t="shared" si="18"/>
        <v/>
      </c>
      <c r="E309" s="1572"/>
      <c r="F309" s="1742"/>
      <c r="G309" s="1751" t="str">
        <f t="shared" si="17"/>
        <v>Feil</v>
      </c>
      <c r="H309" s="1066" t="str">
        <f t="shared" si="19"/>
        <v/>
      </c>
    </row>
    <row r="310" spans="1:8" x14ac:dyDescent="0.25">
      <c r="A310" s="1118"/>
      <c r="B310" s="1753"/>
      <c r="C310" s="1069" t="str">
        <f t="shared" si="16"/>
        <v>Feil</v>
      </c>
      <c r="D310" s="1063" t="str">
        <f t="shared" si="18"/>
        <v/>
      </c>
      <c r="E310" s="1572"/>
      <c r="F310" s="1742"/>
      <c r="G310" s="1751" t="str">
        <f t="shared" si="17"/>
        <v>Feil</v>
      </c>
      <c r="H310" s="1066" t="str">
        <f t="shared" si="19"/>
        <v/>
      </c>
    </row>
    <row r="311" spans="1:8" x14ac:dyDescent="0.25">
      <c r="A311" s="1118"/>
      <c r="B311" s="1753"/>
      <c r="C311" s="1069" t="str">
        <f t="shared" si="16"/>
        <v>Feil</v>
      </c>
      <c r="D311" s="1063" t="str">
        <f t="shared" si="18"/>
        <v/>
      </c>
      <c r="E311" s="1572"/>
      <c r="F311" s="1742"/>
      <c r="G311" s="1751" t="str">
        <f t="shared" si="17"/>
        <v>Feil</v>
      </c>
      <c r="H311" s="1066" t="str">
        <f t="shared" si="19"/>
        <v/>
      </c>
    </row>
    <row r="312" spans="1:8" x14ac:dyDescent="0.25">
      <c r="A312" s="1118"/>
      <c r="B312" s="1753"/>
      <c r="C312" s="1069" t="str">
        <f t="shared" si="16"/>
        <v>Feil</v>
      </c>
      <c r="D312" s="1063" t="str">
        <f t="shared" si="18"/>
        <v/>
      </c>
      <c r="E312" s="1572"/>
      <c r="F312" s="1742"/>
      <c r="G312" s="1751" t="str">
        <f t="shared" si="17"/>
        <v>Feil</v>
      </c>
      <c r="H312" s="1066" t="str">
        <f t="shared" si="19"/>
        <v/>
      </c>
    </row>
    <row r="313" spans="1:8" x14ac:dyDescent="0.25">
      <c r="A313" s="1118"/>
      <c r="B313" s="1753"/>
      <c r="C313" s="1069" t="str">
        <f t="shared" si="16"/>
        <v>Feil</v>
      </c>
      <c r="D313" s="1063" t="str">
        <f t="shared" si="18"/>
        <v/>
      </c>
      <c r="E313" s="1572"/>
      <c r="F313" s="1742"/>
      <c r="G313" s="1751" t="str">
        <f t="shared" si="17"/>
        <v>Feil</v>
      </c>
      <c r="H313" s="1066" t="str">
        <f t="shared" si="19"/>
        <v/>
      </c>
    </row>
    <row r="314" spans="1:8" x14ac:dyDescent="0.25">
      <c r="A314" s="1118"/>
      <c r="B314" s="1753"/>
      <c r="C314" s="1069" t="str">
        <f t="shared" si="16"/>
        <v>Feil</v>
      </c>
      <c r="D314" s="1063" t="str">
        <f t="shared" si="18"/>
        <v/>
      </c>
      <c r="E314" s="1572"/>
      <c r="F314" s="1742"/>
      <c r="G314" s="1751" t="str">
        <f t="shared" si="17"/>
        <v>Feil</v>
      </c>
      <c r="H314" s="1066" t="str">
        <f t="shared" si="19"/>
        <v/>
      </c>
    </row>
    <row r="315" spans="1:8" x14ac:dyDescent="0.25">
      <c r="A315" s="1118"/>
      <c r="B315" s="1753"/>
      <c r="C315" s="1069" t="str">
        <f t="shared" si="16"/>
        <v>Feil</v>
      </c>
      <c r="D315" s="1063" t="str">
        <f t="shared" si="18"/>
        <v/>
      </c>
      <c r="E315" s="1572"/>
      <c r="F315" s="1742"/>
      <c r="G315" s="1751" t="str">
        <f t="shared" si="17"/>
        <v>Feil</v>
      </c>
      <c r="H315" s="1066" t="str">
        <f t="shared" si="19"/>
        <v/>
      </c>
    </row>
    <row r="316" spans="1:8" x14ac:dyDescent="0.25">
      <c r="A316" s="1118"/>
      <c r="B316" s="1753"/>
      <c r="C316" s="1069" t="str">
        <f t="shared" si="16"/>
        <v>Feil</v>
      </c>
      <c r="D316" s="1063" t="str">
        <f t="shared" si="18"/>
        <v/>
      </c>
      <c r="E316" s="1572"/>
      <c r="F316" s="1742"/>
      <c r="G316" s="1751" t="str">
        <f t="shared" si="17"/>
        <v>Feil</v>
      </c>
      <c r="H316" s="1066" t="str">
        <f t="shared" si="19"/>
        <v/>
      </c>
    </row>
    <row r="317" spans="1:8" x14ac:dyDescent="0.25">
      <c r="A317" s="1118"/>
      <c r="B317" s="1753"/>
      <c r="C317" s="1069" t="str">
        <f t="shared" si="16"/>
        <v>Feil</v>
      </c>
      <c r="D317" s="1063" t="str">
        <f t="shared" si="18"/>
        <v/>
      </c>
      <c r="E317" s="1572"/>
      <c r="F317" s="1742"/>
      <c r="G317" s="1751" t="str">
        <f t="shared" si="17"/>
        <v>Feil</v>
      </c>
      <c r="H317" s="1066" t="str">
        <f t="shared" si="19"/>
        <v/>
      </c>
    </row>
    <row r="318" spans="1:8" x14ac:dyDescent="0.25">
      <c r="A318" s="1118"/>
      <c r="B318" s="1753"/>
      <c r="C318" s="1069" t="str">
        <f t="shared" si="16"/>
        <v>Feil</v>
      </c>
      <c r="D318" s="1063" t="str">
        <f t="shared" si="18"/>
        <v/>
      </c>
      <c r="E318" s="1572"/>
      <c r="F318" s="1742"/>
      <c r="G318" s="1751" t="str">
        <f t="shared" si="17"/>
        <v>Feil</v>
      </c>
      <c r="H318" s="1066" t="str">
        <f t="shared" si="19"/>
        <v/>
      </c>
    </row>
    <row r="319" spans="1:8" x14ac:dyDescent="0.25">
      <c r="A319" s="1118"/>
      <c r="B319" s="1753"/>
      <c r="C319" s="1069" t="str">
        <f t="shared" si="16"/>
        <v>Feil</v>
      </c>
      <c r="D319" s="1063" t="str">
        <f t="shared" si="18"/>
        <v/>
      </c>
      <c r="E319" s="1572"/>
      <c r="F319" s="1742"/>
      <c r="G319" s="1751" t="str">
        <f t="shared" si="17"/>
        <v>Feil</v>
      </c>
      <c r="H319" s="1066" t="str">
        <f t="shared" si="19"/>
        <v/>
      </c>
    </row>
    <row r="320" spans="1:8" x14ac:dyDescent="0.25">
      <c r="A320" s="1118"/>
      <c r="B320" s="1753"/>
      <c r="C320" s="1069" t="str">
        <f t="shared" si="16"/>
        <v>Feil</v>
      </c>
      <c r="D320" s="1063" t="str">
        <f t="shared" si="18"/>
        <v/>
      </c>
      <c r="E320" s="1572"/>
      <c r="F320" s="1742"/>
      <c r="G320" s="1751" t="str">
        <f t="shared" si="17"/>
        <v>Feil</v>
      </c>
      <c r="H320" s="1066" t="str">
        <f t="shared" si="19"/>
        <v/>
      </c>
    </row>
    <row r="321" spans="1:8" x14ac:dyDescent="0.25">
      <c r="A321" s="1118"/>
      <c r="B321" s="1753"/>
      <c r="C321" s="1069" t="str">
        <f t="shared" si="16"/>
        <v>Feil</v>
      </c>
      <c r="D321" s="1063" t="str">
        <f t="shared" si="18"/>
        <v/>
      </c>
      <c r="E321" s="1572"/>
      <c r="F321" s="1742"/>
      <c r="G321" s="1751" t="str">
        <f t="shared" si="17"/>
        <v>Feil</v>
      </c>
      <c r="H321" s="1066" t="str">
        <f t="shared" si="19"/>
        <v/>
      </c>
    </row>
    <row r="322" spans="1:8" x14ac:dyDescent="0.25">
      <c r="A322" s="1118"/>
      <c r="B322" s="1753"/>
      <c r="C322" s="1069" t="str">
        <f t="shared" si="16"/>
        <v>Feil</v>
      </c>
      <c r="D322" s="1063" t="str">
        <f t="shared" si="18"/>
        <v/>
      </c>
      <c r="E322" s="1572"/>
      <c r="F322" s="1742"/>
      <c r="G322" s="1751" t="str">
        <f t="shared" si="17"/>
        <v>Feil</v>
      </c>
      <c r="H322" s="1066" t="str">
        <f t="shared" si="19"/>
        <v/>
      </c>
    </row>
    <row r="323" spans="1:8" x14ac:dyDescent="0.25">
      <c r="A323" s="1118"/>
      <c r="B323" s="1753"/>
      <c r="C323" s="1069" t="str">
        <f t="shared" si="16"/>
        <v>Feil</v>
      </c>
      <c r="D323" s="1063" t="str">
        <f t="shared" si="18"/>
        <v/>
      </c>
      <c r="E323" s="1572"/>
      <c r="F323" s="1742"/>
      <c r="G323" s="1751" t="str">
        <f t="shared" si="17"/>
        <v>Feil</v>
      </c>
      <c r="H323" s="1066" t="str">
        <f t="shared" si="19"/>
        <v/>
      </c>
    </row>
    <row r="324" spans="1:8" x14ac:dyDescent="0.25">
      <c r="A324" s="1118"/>
      <c r="B324" s="1753"/>
      <c r="C324" s="1069" t="str">
        <f t="shared" si="16"/>
        <v>Feil</v>
      </c>
      <c r="D324" s="1063" t="str">
        <f t="shared" si="18"/>
        <v/>
      </c>
      <c r="E324" s="1572"/>
      <c r="F324" s="1742"/>
      <c r="G324" s="1751" t="str">
        <f t="shared" si="17"/>
        <v>Feil</v>
      </c>
      <c r="H324" s="1066" t="str">
        <f t="shared" si="19"/>
        <v/>
      </c>
    </row>
    <row r="325" spans="1:8" x14ac:dyDescent="0.25">
      <c r="A325" s="1118"/>
      <c r="B325" s="1753"/>
      <c r="C325" s="1069" t="str">
        <f t="shared" si="16"/>
        <v>Feil</v>
      </c>
      <c r="D325" s="1063" t="str">
        <f t="shared" si="18"/>
        <v/>
      </c>
      <c r="E325" s="1572"/>
      <c r="F325" s="1742"/>
      <c r="G325" s="1751" t="str">
        <f t="shared" si="17"/>
        <v>Feil</v>
      </c>
      <c r="H325" s="1066" t="str">
        <f t="shared" si="19"/>
        <v/>
      </c>
    </row>
    <row r="326" spans="1:8" x14ac:dyDescent="0.25">
      <c r="A326" s="1118"/>
      <c r="B326" s="1753"/>
      <c r="C326" s="1069" t="str">
        <f t="shared" si="16"/>
        <v>Feil</v>
      </c>
      <c r="D326" s="1063" t="str">
        <f t="shared" si="18"/>
        <v/>
      </c>
      <c r="E326" s="1572"/>
      <c r="F326" s="1742"/>
      <c r="G326" s="1751" t="str">
        <f t="shared" si="17"/>
        <v>Feil</v>
      </c>
      <c r="H326" s="1066" t="str">
        <f t="shared" si="19"/>
        <v/>
      </c>
    </row>
    <row r="327" spans="1:8" x14ac:dyDescent="0.25">
      <c r="A327" s="1118"/>
      <c r="B327" s="1753"/>
      <c r="C327" s="1069" t="str">
        <f t="shared" si="16"/>
        <v>Feil</v>
      </c>
      <c r="D327" s="1063" t="str">
        <f t="shared" si="18"/>
        <v/>
      </c>
      <c r="E327" s="1572"/>
      <c r="F327" s="1742"/>
      <c r="G327" s="1751" t="str">
        <f t="shared" si="17"/>
        <v>Feil</v>
      </c>
      <c r="H327" s="1066" t="str">
        <f t="shared" si="19"/>
        <v/>
      </c>
    </row>
    <row r="328" spans="1:8" x14ac:dyDescent="0.25">
      <c r="A328" s="1118"/>
      <c r="B328" s="1753"/>
      <c r="C328" s="1069" t="str">
        <f t="shared" si="16"/>
        <v>Feil</v>
      </c>
      <c r="D328" s="1063" t="str">
        <f t="shared" si="18"/>
        <v/>
      </c>
      <c r="E328" s="1572"/>
      <c r="F328" s="1742"/>
      <c r="G328" s="1751" t="str">
        <f t="shared" si="17"/>
        <v>Feil</v>
      </c>
      <c r="H328" s="1066" t="str">
        <f t="shared" si="19"/>
        <v/>
      </c>
    </row>
    <row r="329" spans="1:8" x14ac:dyDescent="0.25">
      <c r="A329" s="1118"/>
      <c r="B329" s="1753"/>
      <c r="C329" s="1069" t="str">
        <f t="shared" si="16"/>
        <v>Feil</v>
      </c>
      <c r="D329" s="1063" t="str">
        <f t="shared" si="18"/>
        <v/>
      </c>
      <c r="E329" s="1572"/>
      <c r="F329" s="1742"/>
      <c r="G329" s="1751" t="str">
        <f t="shared" si="17"/>
        <v>Feil</v>
      </c>
      <c r="H329" s="1066" t="str">
        <f t="shared" si="19"/>
        <v/>
      </c>
    </row>
    <row r="330" spans="1:8" x14ac:dyDescent="0.25">
      <c r="A330" s="1118"/>
      <c r="B330" s="1753"/>
      <c r="C330" s="1069" t="str">
        <f t="shared" si="16"/>
        <v>Feil</v>
      </c>
      <c r="D330" s="1063" t="str">
        <f t="shared" si="18"/>
        <v/>
      </c>
      <c r="E330" s="1572"/>
      <c r="F330" s="1742"/>
      <c r="G330" s="1751" t="str">
        <f t="shared" si="17"/>
        <v>Feil</v>
      </c>
      <c r="H330" s="1066" t="str">
        <f t="shared" si="19"/>
        <v/>
      </c>
    </row>
    <row r="331" spans="1:8" x14ac:dyDescent="0.25">
      <c r="A331" s="1118"/>
      <c r="B331" s="1753"/>
      <c r="C331" s="1069" t="str">
        <f t="shared" si="16"/>
        <v>Feil</v>
      </c>
      <c r="D331" s="1063" t="str">
        <f t="shared" si="18"/>
        <v/>
      </c>
      <c r="E331" s="1572"/>
      <c r="F331" s="1742"/>
      <c r="G331" s="1751" t="str">
        <f t="shared" si="17"/>
        <v>Feil</v>
      </c>
      <c r="H331" s="1066" t="str">
        <f t="shared" si="19"/>
        <v/>
      </c>
    </row>
    <row r="332" spans="1:8" x14ac:dyDescent="0.25">
      <c r="A332" s="1118"/>
      <c r="B332" s="1753"/>
      <c r="C332" s="1069" t="str">
        <f t="shared" si="16"/>
        <v>Feil</v>
      </c>
      <c r="D332" s="1063" t="str">
        <f t="shared" si="18"/>
        <v/>
      </c>
      <c r="E332" s="1572"/>
      <c r="F332" s="1742"/>
      <c r="G332" s="1751" t="str">
        <f t="shared" si="17"/>
        <v>Feil</v>
      </c>
      <c r="H332" s="1066" t="str">
        <f t="shared" si="19"/>
        <v/>
      </c>
    </row>
    <row r="333" spans="1:8" x14ac:dyDescent="0.25">
      <c r="A333" s="1118"/>
      <c r="B333" s="1753"/>
      <c r="C333" s="1069" t="str">
        <f t="shared" si="16"/>
        <v>Feil</v>
      </c>
      <c r="D333" s="1063" t="str">
        <f t="shared" si="18"/>
        <v/>
      </c>
      <c r="E333" s="1572"/>
      <c r="F333" s="1742"/>
      <c r="G333" s="1751" t="str">
        <f t="shared" si="17"/>
        <v>Feil</v>
      </c>
      <c r="H333" s="1066" t="str">
        <f t="shared" si="19"/>
        <v/>
      </c>
    </row>
    <row r="334" spans="1:8" x14ac:dyDescent="0.25">
      <c r="A334" s="1118"/>
      <c r="B334" s="1753"/>
      <c r="C334" s="1069" t="str">
        <f t="shared" si="16"/>
        <v>Feil</v>
      </c>
      <c r="D334" s="1063" t="str">
        <f t="shared" si="18"/>
        <v/>
      </c>
      <c r="E334" s="1572"/>
      <c r="F334" s="1742"/>
      <c r="G334" s="1751" t="str">
        <f t="shared" si="17"/>
        <v>Feil</v>
      </c>
      <c r="H334" s="1066" t="str">
        <f t="shared" si="19"/>
        <v/>
      </c>
    </row>
    <row r="335" spans="1:8" x14ac:dyDescent="0.25">
      <c r="A335" s="1118"/>
      <c r="B335" s="1753"/>
      <c r="C335" s="1069" t="str">
        <f t="shared" si="16"/>
        <v>Feil</v>
      </c>
      <c r="D335" s="1063" t="str">
        <f t="shared" si="18"/>
        <v/>
      </c>
      <c r="E335" s="1572"/>
      <c r="F335" s="1742"/>
      <c r="G335" s="1751" t="str">
        <f t="shared" si="17"/>
        <v>Feil</v>
      </c>
      <c r="H335" s="1066" t="str">
        <f t="shared" si="19"/>
        <v/>
      </c>
    </row>
    <row r="336" spans="1:8" x14ac:dyDescent="0.25">
      <c r="A336" s="1118"/>
      <c r="B336" s="1753"/>
      <c r="C336" s="1069" t="str">
        <f t="shared" si="16"/>
        <v>Feil</v>
      </c>
      <c r="D336" s="1063" t="str">
        <f t="shared" si="18"/>
        <v/>
      </c>
      <c r="E336" s="1572"/>
      <c r="F336" s="1742"/>
      <c r="G336" s="1751" t="str">
        <f t="shared" si="17"/>
        <v>Feil</v>
      </c>
      <c r="H336" s="1066" t="str">
        <f t="shared" si="19"/>
        <v/>
      </c>
    </row>
    <row r="337" spans="1:8" x14ac:dyDescent="0.25">
      <c r="A337" s="1118"/>
      <c r="B337" s="1753"/>
      <c r="C337" s="1069" t="str">
        <f t="shared" si="16"/>
        <v>Feil</v>
      </c>
      <c r="D337" s="1063" t="str">
        <f t="shared" si="18"/>
        <v/>
      </c>
      <c r="E337" s="1572"/>
      <c r="F337" s="1742"/>
      <c r="G337" s="1751" t="str">
        <f t="shared" si="17"/>
        <v>Feil</v>
      </c>
      <c r="H337" s="1066" t="str">
        <f t="shared" si="19"/>
        <v/>
      </c>
    </row>
    <row r="338" spans="1:8" x14ac:dyDescent="0.25">
      <c r="A338" s="1118"/>
      <c r="B338" s="1753"/>
      <c r="C338" s="1069" t="str">
        <f t="shared" si="16"/>
        <v>Feil</v>
      </c>
      <c r="D338" s="1063" t="str">
        <f t="shared" si="18"/>
        <v/>
      </c>
      <c r="E338" s="1572"/>
      <c r="F338" s="1742"/>
      <c r="G338" s="1751" t="str">
        <f t="shared" si="17"/>
        <v>Feil</v>
      </c>
      <c r="H338" s="1066" t="str">
        <f t="shared" si="19"/>
        <v/>
      </c>
    </row>
    <row r="339" spans="1:8" x14ac:dyDescent="0.25">
      <c r="A339" s="1118"/>
      <c r="B339" s="1753"/>
      <c r="C339" s="1069" t="str">
        <f t="shared" si="16"/>
        <v>Feil</v>
      </c>
      <c r="D339" s="1063" t="str">
        <f t="shared" si="18"/>
        <v/>
      </c>
      <c r="E339" s="1572"/>
      <c r="F339" s="1742"/>
      <c r="G339" s="1751" t="str">
        <f t="shared" si="17"/>
        <v>Feil</v>
      </c>
      <c r="H339" s="1066" t="str">
        <f t="shared" si="19"/>
        <v/>
      </c>
    </row>
    <row r="340" spans="1:8" x14ac:dyDescent="0.25">
      <c r="A340" s="1118"/>
      <c r="B340" s="1753"/>
      <c r="C340" s="1069" t="str">
        <f t="shared" si="16"/>
        <v>Feil</v>
      </c>
      <c r="D340" s="1063" t="str">
        <f t="shared" si="18"/>
        <v/>
      </c>
      <c r="E340" s="1572"/>
      <c r="F340" s="1742"/>
      <c r="G340" s="1751" t="str">
        <f t="shared" si="17"/>
        <v>Feil</v>
      </c>
      <c r="H340" s="1066" t="str">
        <f t="shared" si="19"/>
        <v/>
      </c>
    </row>
    <row r="341" spans="1:8" x14ac:dyDescent="0.25">
      <c r="A341" s="1118"/>
      <c r="B341" s="1753"/>
      <c r="C341" s="1069" t="str">
        <f t="shared" si="16"/>
        <v>Feil</v>
      </c>
      <c r="D341" s="1063" t="str">
        <f t="shared" si="18"/>
        <v/>
      </c>
      <c r="E341" s="1572"/>
      <c r="F341" s="1742"/>
      <c r="G341" s="1751" t="str">
        <f t="shared" si="17"/>
        <v>Feil</v>
      </c>
      <c r="H341" s="1066" t="str">
        <f t="shared" si="19"/>
        <v/>
      </c>
    </row>
    <row r="342" spans="1:8" x14ac:dyDescent="0.25">
      <c r="A342" s="1118"/>
      <c r="B342" s="1753"/>
      <c r="C342" s="1069" t="str">
        <f t="shared" si="16"/>
        <v>Feil</v>
      </c>
      <c r="D342" s="1063" t="str">
        <f t="shared" si="18"/>
        <v/>
      </c>
      <c r="E342" s="1572"/>
      <c r="F342" s="1742"/>
      <c r="G342" s="1751" t="str">
        <f t="shared" si="17"/>
        <v>Feil</v>
      </c>
      <c r="H342" s="1066" t="str">
        <f t="shared" si="19"/>
        <v/>
      </c>
    </row>
    <row r="343" spans="1:8" x14ac:dyDescent="0.25">
      <c r="A343" s="1118"/>
      <c r="B343" s="1753"/>
      <c r="C343" s="1069" t="str">
        <f t="shared" si="16"/>
        <v>Feil</v>
      </c>
      <c r="D343" s="1063" t="str">
        <f t="shared" si="18"/>
        <v/>
      </c>
      <c r="E343" s="1572"/>
      <c r="F343" s="1742"/>
      <c r="G343" s="1751" t="str">
        <f t="shared" si="17"/>
        <v>Feil</v>
      </c>
      <c r="H343" s="1066" t="str">
        <f t="shared" si="19"/>
        <v/>
      </c>
    </row>
    <row r="344" spans="1:8" x14ac:dyDescent="0.25">
      <c r="A344" s="1118"/>
      <c r="B344" s="1753"/>
      <c r="C344" s="1069" t="str">
        <f t="shared" si="16"/>
        <v>Feil</v>
      </c>
      <c r="D344" s="1063" t="str">
        <f t="shared" si="18"/>
        <v/>
      </c>
      <c r="E344" s="1572"/>
      <c r="F344" s="1742"/>
      <c r="G344" s="1751" t="str">
        <f t="shared" si="17"/>
        <v>Feil</v>
      </c>
      <c r="H344" s="1066" t="str">
        <f t="shared" si="19"/>
        <v/>
      </c>
    </row>
    <row r="345" spans="1:8" x14ac:dyDescent="0.25">
      <c r="A345" s="1118"/>
      <c r="B345" s="1753"/>
      <c r="C345" s="1069" t="str">
        <f t="shared" si="16"/>
        <v>Feil</v>
      </c>
      <c r="D345" s="1063" t="str">
        <f t="shared" si="18"/>
        <v/>
      </c>
      <c r="E345" s="1572"/>
      <c r="F345" s="1742"/>
      <c r="G345" s="1751" t="str">
        <f t="shared" si="17"/>
        <v>Feil</v>
      </c>
      <c r="H345" s="1066" t="str">
        <f t="shared" si="19"/>
        <v/>
      </c>
    </row>
    <row r="346" spans="1:8" x14ac:dyDescent="0.25">
      <c r="A346" s="1118"/>
      <c r="B346" s="1753"/>
      <c r="C346" s="1069" t="str">
        <f t="shared" si="16"/>
        <v>Feil</v>
      </c>
      <c r="D346" s="1063" t="str">
        <f t="shared" si="18"/>
        <v/>
      </c>
      <c r="E346" s="1572"/>
      <c r="F346" s="1742"/>
      <c r="G346" s="1751" t="str">
        <f t="shared" si="17"/>
        <v>Feil</v>
      </c>
      <c r="H346" s="1066" t="str">
        <f t="shared" si="19"/>
        <v/>
      </c>
    </row>
    <row r="347" spans="1:8" x14ac:dyDescent="0.25">
      <c r="A347" s="1118"/>
      <c r="B347" s="1753"/>
      <c r="C347" s="1069" t="str">
        <f t="shared" si="16"/>
        <v>Feil</v>
      </c>
      <c r="D347" s="1063" t="str">
        <f t="shared" si="18"/>
        <v/>
      </c>
      <c r="E347" s="1572"/>
      <c r="F347" s="1742"/>
      <c r="G347" s="1751" t="str">
        <f t="shared" si="17"/>
        <v>Feil</v>
      </c>
      <c r="H347" s="1066" t="str">
        <f t="shared" si="19"/>
        <v/>
      </c>
    </row>
    <row r="348" spans="1:8" x14ac:dyDescent="0.25">
      <c r="A348" s="1118"/>
      <c r="B348" s="1753"/>
      <c r="C348" s="1069" t="str">
        <f t="shared" si="16"/>
        <v>Feil</v>
      </c>
      <c r="D348" s="1063" t="str">
        <f t="shared" si="18"/>
        <v/>
      </c>
      <c r="E348" s="1572"/>
      <c r="F348" s="1742"/>
      <c r="G348" s="1751" t="str">
        <f t="shared" si="17"/>
        <v>Feil</v>
      </c>
      <c r="H348" s="1066" t="str">
        <f t="shared" si="19"/>
        <v/>
      </c>
    </row>
    <row r="349" spans="1:8" x14ac:dyDescent="0.25">
      <c r="A349" s="1118"/>
      <c r="B349" s="1753"/>
      <c r="C349" s="1069" t="str">
        <f t="shared" si="16"/>
        <v>Feil</v>
      </c>
      <c r="D349" s="1063" t="str">
        <f t="shared" si="18"/>
        <v/>
      </c>
      <c r="E349" s="1572"/>
      <c r="F349" s="1742"/>
      <c r="G349" s="1751" t="str">
        <f t="shared" si="17"/>
        <v>Feil</v>
      </c>
      <c r="H349" s="1066" t="str">
        <f t="shared" si="19"/>
        <v/>
      </c>
    </row>
    <row r="350" spans="1:8" x14ac:dyDescent="0.25">
      <c r="A350" s="1118"/>
      <c r="B350" s="1753"/>
      <c r="C350" s="1069" t="str">
        <f t="shared" si="16"/>
        <v>Feil</v>
      </c>
      <c r="D350" s="1063" t="str">
        <f t="shared" si="18"/>
        <v/>
      </c>
      <c r="E350" s="1572"/>
      <c r="F350" s="1742"/>
      <c r="G350" s="1751" t="str">
        <f t="shared" si="17"/>
        <v>Feil</v>
      </c>
      <c r="H350" s="1066" t="str">
        <f t="shared" si="19"/>
        <v/>
      </c>
    </row>
    <row r="351" spans="1:8" x14ac:dyDescent="0.25">
      <c r="A351" s="1118"/>
      <c r="B351" s="1753"/>
      <c r="C351" s="1069" t="str">
        <f t="shared" si="16"/>
        <v>Feil</v>
      </c>
      <c r="D351" s="1063" t="str">
        <f t="shared" si="18"/>
        <v/>
      </c>
      <c r="E351" s="1572"/>
      <c r="F351" s="1742"/>
      <c r="G351" s="1751" t="str">
        <f t="shared" si="17"/>
        <v>Feil</v>
      </c>
      <c r="H351" s="1066" t="str">
        <f t="shared" si="19"/>
        <v/>
      </c>
    </row>
    <row r="352" spans="1:8" x14ac:dyDescent="0.25">
      <c r="A352" s="1118"/>
      <c r="B352" s="1753"/>
      <c r="C352" s="1069" t="str">
        <f t="shared" si="16"/>
        <v>Feil</v>
      </c>
      <c r="D352" s="1063" t="str">
        <f t="shared" si="18"/>
        <v/>
      </c>
      <c r="E352" s="1572"/>
      <c r="F352" s="1742"/>
      <c r="G352" s="1751" t="str">
        <f t="shared" si="17"/>
        <v>Feil</v>
      </c>
      <c r="H352" s="1066" t="str">
        <f t="shared" si="19"/>
        <v/>
      </c>
    </row>
    <row r="353" spans="1:8" x14ac:dyDescent="0.25">
      <c r="A353" s="1118"/>
      <c r="B353" s="1753"/>
      <c r="C353" s="1069" t="str">
        <f t="shared" si="16"/>
        <v>Feil</v>
      </c>
      <c r="D353" s="1063" t="str">
        <f t="shared" si="18"/>
        <v/>
      </c>
      <c r="E353" s="1572"/>
      <c r="F353" s="1742"/>
      <c r="G353" s="1751" t="str">
        <f t="shared" si="17"/>
        <v>Feil</v>
      </c>
      <c r="H353" s="1066" t="str">
        <f t="shared" si="19"/>
        <v/>
      </c>
    </row>
    <row r="354" spans="1:8" x14ac:dyDescent="0.25">
      <c r="A354" s="1118"/>
      <c r="B354" s="1753"/>
      <c r="C354" s="1069" t="str">
        <f t="shared" si="16"/>
        <v>Feil</v>
      </c>
      <c r="D354" s="1063" t="str">
        <f t="shared" si="18"/>
        <v/>
      </c>
      <c r="E354" s="1572"/>
      <c r="F354" s="1742"/>
      <c r="G354" s="1751" t="str">
        <f t="shared" si="17"/>
        <v>Feil</v>
      </c>
      <c r="H354" s="1066" t="str">
        <f t="shared" si="19"/>
        <v/>
      </c>
    </row>
    <row r="355" spans="1:8" x14ac:dyDescent="0.25">
      <c r="A355" s="1118"/>
      <c r="B355" s="1753"/>
      <c r="C355" s="1069" t="str">
        <f t="shared" si="16"/>
        <v>Feil</v>
      </c>
      <c r="D355" s="1063" t="str">
        <f t="shared" si="18"/>
        <v/>
      </c>
      <c r="E355" s="1572"/>
      <c r="F355" s="1742"/>
      <c r="G355" s="1751" t="str">
        <f t="shared" si="17"/>
        <v>Feil</v>
      </c>
      <c r="H355" s="1066" t="str">
        <f t="shared" si="19"/>
        <v/>
      </c>
    </row>
    <row r="356" spans="1:8" x14ac:dyDescent="0.25">
      <c r="A356" s="1118"/>
      <c r="B356" s="1753"/>
      <c r="C356" s="1069" t="str">
        <f t="shared" si="16"/>
        <v>Feil</v>
      </c>
      <c r="D356" s="1063" t="str">
        <f t="shared" si="18"/>
        <v/>
      </c>
      <c r="E356" s="1572"/>
      <c r="F356" s="1742"/>
      <c r="G356" s="1751" t="str">
        <f t="shared" si="17"/>
        <v>Feil</v>
      </c>
      <c r="H356" s="1066" t="str">
        <f t="shared" si="19"/>
        <v/>
      </c>
    </row>
    <row r="357" spans="1:8" x14ac:dyDescent="0.25">
      <c r="A357" s="1118"/>
      <c r="B357" s="1753"/>
      <c r="C357" s="1069" t="str">
        <f t="shared" si="16"/>
        <v>Feil</v>
      </c>
      <c r="D357" s="1063" t="str">
        <f t="shared" si="18"/>
        <v/>
      </c>
      <c r="E357" s="1572"/>
      <c r="F357" s="1742"/>
      <c r="G357" s="1751" t="str">
        <f t="shared" si="17"/>
        <v>Feil</v>
      </c>
      <c r="H357" s="1066" t="str">
        <f t="shared" si="19"/>
        <v/>
      </c>
    </row>
    <row r="358" spans="1:8" x14ac:dyDescent="0.25">
      <c r="A358" s="1118"/>
      <c r="B358" s="1753"/>
      <c r="C358" s="1069" t="str">
        <f t="shared" si="16"/>
        <v>Feil</v>
      </c>
      <c r="D358" s="1063" t="str">
        <f t="shared" si="18"/>
        <v/>
      </c>
      <c r="E358" s="1572"/>
      <c r="F358" s="1742"/>
      <c r="G358" s="1751" t="str">
        <f t="shared" si="17"/>
        <v>Feil</v>
      </c>
      <c r="H358" s="1066" t="str">
        <f t="shared" si="19"/>
        <v/>
      </c>
    </row>
    <row r="359" spans="1:8" x14ac:dyDescent="0.25">
      <c r="A359" s="1118"/>
      <c r="B359" s="1753"/>
      <c r="C359" s="1069" t="str">
        <f t="shared" si="16"/>
        <v>Feil</v>
      </c>
      <c r="D359" s="1063" t="str">
        <f t="shared" si="18"/>
        <v/>
      </c>
      <c r="E359" s="1572"/>
      <c r="F359" s="1742"/>
      <c r="G359" s="1751" t="str">
        <f t="shared" si="17"/>
        <v>Feil</v>
      </c>
      <c r="H359" s="1066" t="str">
        <f t="shared" si="19"/>
        <v/>
      </c>
    </row>
    <row r="360" spans="1:8" x14ac:dyDescent="0.25">
      <c r="A360" s="1118"/>
      <c r="B360" s="1753"/>
      <c r="C360" s="1069" t="str">
        <f t="shared" si="16"/>
        <v>Feil</v>
      </c>
      <c r="D360" s="1063" t="str">
        <f t="shared" si="18"/>
        <v/>
      </c>
      <c r="E360" s="1572"/>
      <c r="F360" s="1742"/>
      <c r="G360" s="1751" t="str">
        <f t="shared" si="17"/>
        <v>Feil</v>
      </c>
      <c r="H360" s="1066" t="str">
        <f t="shared" si="19"/>
        <v/>
      </c>
    </row>
    <row r="361" spans="1:8" x14ac:dyDescent="0.25">
      <c r="A361" s="1118"/>
      <c r="B361" s="1753"/>
      <c r="C361" s="1069" t="str">
        <f t="shared" ref="C361:C424" si="20">IFERROR(VLOOKUP(A361,E361:F1326,2,FALSE),"Feil")</f>
        <v>Feil</v>
      </c>
      <c r="D361" s="1063" t="str">
        <f t="shared" si="18"/>
        <v/>
      </c>
      <c r="E361" s="1572"/>
      <c r="F361" s="1742"/>
      <c r="G361" s="1751" t="str">
        <f t="shared" ref="G361:G424" si="21">IFERROR(VLOOKUP(E361,tbl_total,2,FALSE),"Feil")</f>
        <v>Feil</v>
      </c>
      <c r="H361" s="1066" t="str">
        <f t="shared" si="19"/>
        <v/>
      </c>
    </row>
    <row r="362" spans="1:8" x14ac:dyDescent="0.25">
      <c r="A362" s="1118"/>
      <c r="B362" s="1753"/>
      <c r="C362" s="1069" t="str">
        <f t="shared" si="20"/>
        <v>Feil</v>
      </c>
      <c r="D362" s="1063" t="str">
        <f t="shared" ref="D362:D425" si="22">IF(AND(A362="",B362=""),"",IF(C362=B362,0,IF(AND(B362=0,C362="FEIL"),"se bort i fra","feil")))</f>
        <v/>
      </c>
      <c r="E362" s="1572"/>
      <c r="F362" s="1742"/>
      <c r="G362" s="1751" t="str">
        <f t="shared" si="21"/>
        <v>Feil</v>
      </c>
      <c r="H362" s="1066" t="str">
        <f t="shared" ref="H362:H425" si="23">IF(AND(E362="",F362=""),"",IF(G362=F362,0,IF(AND(F362=0,G362="FEIL"),"se bort i fra","feil")))</f>
        <v/>
      </c>
    </row>
    <row r="363" spans="1:8" x14ac:dyDescent="0.25">
      <c r="A363" s="1118"/>
      <c r="B363" s="1753"/>
      <c r="C363" s="1069" t="str">
        <f t="shared" si="20"/>
        <v>Feil</v>
      </c>
      <c r="D363" s="1063" t="str">
        <f t="shared" si="22"/>
        <v/>
      </c>
      <c r="E363" s="1572"/>
      <c r="F363" s="1742"/>
      <c r="G363" s="1751" t="str">
        <f t="shared" si="21"/>
        <v>Feil</v>
      </c>
      <c r="H363" s="1066" t="str">
        <f t="shared" si="23"/>
        <v/>
      </c>
    </row>
    <row r="364" spans="1:8" x14ac:dyDescent="0.25">
      <c r="A364" s="1118"/>
      <c r="B364" s="1753"/>
      <c r="C364" s="1069" t="str">
        <f t="shared" si="20"/>
        <v>Feil</v>
      </c>
      <c r="D364" s="1063" t="str">
        <f t="shared" si="22"/>
        <v/>
      </c>
      <c r="E364" s="1572"/>
      <c r="F364" s="1742"/>
      <c r="G364" s="1751" t="str">
        <f t="shared" si="21"/>
        <v>Feil</v>
      </c>
      <c r="H364" s="1066" t="str">
        <f t="shared" si="23"/>
        <v/>
      </c>
    </row>
    <row r="365" spans="1:8" x14ac:dyDescent="0.25">
      <c r="A365" s="1118"/>
      <c r="B365" s="1753"/>
      <c r="C365" s="1069" t="str">
        <f t="shared" si="20"/>
        <v>Feil</v>
      </c>
      <c r="D365" s="1063" t="str">
        <f t="shared" si="22"/>
        <v/>
      </c>
      <c r="E365" s="1572"/>
      <c r="F365" s="1742"/>
      <c r="G365" s="1751" t="str">
        <f t="shared" si="21"/>
        <v>Feil</v>
      </c>
      <c r="H365" s="1066" t="str">
        <f t="shared" si="23"/>
        <v/>
      </c>
    </row>
    <row r="366" spans="1:8" x14ac:dyDescent="0.25">
      <c r="A366" s="1118"/>
      <c r="B366" s="1753"/>
      <c r="C366" s="1069" t="str">
        <f t="shared" si="20"/>
        <v>Feil</v>
      </c>
      <c r="D366" s="1063" t="str">
        <f t="shared" si="22"/>
        <v/>
      </c>
      <c r="E366" s="1572"/>
      <c r="F366" s="1742"/>
      <c r="G366" s="1751" t="str">
        <f t="shared" si="21"/>
        <v>Feil</v>
      </c>
      <c r="H366" s="1066" t="str">
        <f t="shared" si="23"/>
        <v/>
      </c>
    </row>
    <row r="367" spans="1:8" x14ac:dyDescent="0.25">
      <c r="A367" s="1118"/>
      <c r="B367" s="1753"/>
      <c r="C367" s="1069" t="str">
        <f t="shared" si="20"/>
        <v>Feil</v>
      </c>
      <c r="D367" s="1063" t="str">
        <f t="shared" si="22"/>
        <v/>
      </c>
      <c r="E367" s="1572"/>
      <c r="F367" s="1742"/>
      <c r="G367" s="1751" t="str">
        <f t="shared" si="21"/>
        <v>Feil</v>
      </c>
      <c r="H367" s="1066" t="str">
        <f t="shared" si="23"/>
        <v/>
      </c>
    </row>
    <row r="368" spans="1:8" x14ac:dyDescent="0.25">
      <c r="A368" s="1118"/>
      <c r="B368" s="1753"/>
      <c r="C368" s="1069" t="str">
        <f t="shared" si="20"/>
        <v>Feil</v>
      </c>
      <c r="D368" s="1063" t="str">
        <f t="shared" si="22"/>
        <v/>
      </c>
      <c r="E368" s="1572"/>
      <c r="F368" s="1742"/>
      <c r="G368" s="1751" t="str">
        <f t="shared" si="21"/>
        <v>Feil</v>
      </c>
      <c r="H368" s="1066" t="str">
        <f t="shared" si="23"/>
        <v/>
      </c>
    </row>
    <row r="369" spans="1:8" x14ac:dyDescent="0.25">
      <c r="A369" s="1118"/>
      <c r="B369" s="1753"/>
      <c r="C369" s="1069" t="str">
        <f t="shared" si="20"/>
        <v>Feil</v>
      </c>
      <c r="D369" s="1063" t="str">
        <f t="shared" si="22"/>
        <v/>
      </c>
      <c r="E369" s="1572"/>
      <c r="F369" s="1742"/>
      <c r="G369" s="1751" t="str">
        <f t="shared" si="21"/>
        <v>Feil</v>
      </c>
      <c r="H369" s="1066" t="str">
        <f t="shared" si="23"/>
        <v/>
      </c>
    </row>
    <row r="370" spans="1:8" x14ac:dyDescent="0.25">
      <c r="A370" s="1118"/>
      <c r="B370" s="1753"/>
      <c r="C370" s="1069" t="str">
        <f t="shared" si="20"/>
        <v>Feil</v>
      </c>
      <c r="D370" s="1063" t="str">
        <f t="shared" si="22"/>
        <v/>
      </c>
      <c r="E370" s="1572"/>
      <c r="F370" s="1742"/>
      <c r="G370" s="1751" t="str">
        <f t="shared" si="21"/>
        <v>Feil</v>
      </c>
      <c r="H370" s="1066" t="str">
        <f t="shared" si="23"/>
        <v/>
      </c>
    </row>
    <row r="371" spans="1:8" x14ac:dyDescent="0.25">
      <c r="A371" s="1118"/>
      <c r="B371" s="1753"/>
      <c r="C371" s="1069" t="str">
        <f t="shared" si="20"/>
        <v>Feil</v>
      </c>
      <c r="D371" s="1063" t="str">
        <f t="shared" si="22"/>
        <v/>
      </c>
      <c r="E371" s="1572"/>
      <c r="F371" s="1742"/>
      <c r="G371" s="1751" t="str">
        <f t="shared" si="21"/>
        <v>Feil</v>
      </c>
      <c r="H371" s="1066" t="str">
        <f t="shared" si="23"/>
        <v/>
      </c>
    </row>
    <row r="372" spans="1:8" x14ac:dyDescent="0.25">
      <c r="A372" s="1118"/>
      <c r="B372" s="1753"/>
      <c r="C372" s="1069" t="str">
        <f t="shared" si="20"/>
        <v>Feil</v>
      </c>
      <c r="D372" s="1063" t="str">
        <f t="shared" si="22"/>
        <v/>
      </c>
      <c r="E372" s="1572"/>
      <c r="F372" s="1742"/>
      <c r="G372" s="1751" t="str">
        <f t="shared" si="21"/>
        <v>Feil</v>
      </c>
      <c r="H372" s="1066" t="str">
        <f t="shared" si="23"/>
        <v/>
      </c>
    </row>
    <row r="373" spans="1:8" x14ac:dyDescent="0.25">
      <c r="A373" s="1118"/>
      <c r="B373" s="1753"/>
      <c r="C373" s="1069" t="str">
        <f t="shared" si="20"/>
        <v>Feil</v>
      </c>
      <c r="D373" s="1063" t="str">
        <f t="shared" si="22"/>
        <v/>
      </c>
      <c r="E373" s="1572"/>
      <c r="F373" s="1742"/>
      <c r="G373" s="1751" t="str">
        <f t="shared" si="21"/>
        <v>Feil</v>
      </c>
      <c r="H373" s="1066" t="str">
        <f t="shared" si="23"/>
        <v/>
      </c>
    </row>
    <row r="374" spans="1:8" x14ac:dyDescent="0.25">
      <c r="A374" s="1118"/>
      <c r="B374" s="1753"/>
      <c r="C374" s="1069" t="str">
        <f t="shared" si="20"/>
        <v>Feil</v>
      </c>
      <c r="D374" s="1063" t="str">
        <f t="shared" si="22"/>
        <v/>
      </c>
      <c r="E374" s="1572"/>
      <c r="F374" s="1742"/>
      <c r="G374" s="1751" t="str">
        <f t="shared" si="21"/>
        <v>Feil</v>
      </c>
      <c r="H374" s="1066" t="str">
        <f t="shared" si="23"/>
        <v/>
      </c>
    </row>
    <row r="375" spans="1:8" x14ac:dyDescent="0.25">
      <c r="A375" s="1118"/>
      <c r="B375" s="1753"/>
      <c r="C375" s="1069" t="str">
        <f t="shared" si="20"/>
        <v>Feil</v>
      </c>
      <c r="D375" s="1063" t="str">
        <f t="shared" si="22"/>
        <v/>
      </c>
      <c r="E375" s="1572"/>
      <c r="F375" s="1742"/>
      <c r="G375" s="1751" t="str">
        <f t="shared" si="21"/>
        <v>Feil</v>
      </c>
      <c r="H375" s="1066" t="str">
        <f t="shared" si="23"/>
        <v/>
      </c>
    </row>
    <row r="376" spans="1:8" x14ac:dyDescent="0.25">
      <c r="A376" s="1118"/>
      <c r="B376" s="1753"/>
      <c r="C376" s="1069" t="str">
        <f t="shared" si="20"/>
        <v>Feil</v>
      </c>
      <c r="D376" s="1063" t="str">
        <f t="shared" si="22"/>
        <v/>
      </c>
      <c r="E376" s="1572"/>
      <c r="F376" s="1742"/>
      <c r="G376" s="1751" t="str">
        <f t="shared" si="21"/>
        <v>Feil</v>
      </c>
      <c r="H376" s="1066" t="str">
        <f t="shared" si="23"/>
        <v/>
      </c>
    </row>
    <row r="377" spans="1:8" x14ac:dyDescent="0.25">
      <c r="A377" s="1118"/>
      <c r="B377" s="1753"/>
      <c r="C377" s="1069" t="str">
        <f t="shared" si="20"/>
        <v>Feil</v>
      </c>
      <c r="D377" s="1063" t="str">
        <f t="shared" si="22"/>
        <v/>
      </c>
      <c r="E377" s="1572"/>
      <c r="F377" s="1742"/>
      <c r="G377" s="1751" t="str">
        <f t="shared" si="21"/>
        <v>Feil</v>
      </c>
      <c r="H377" s="1066" t="str">
        <f t="shared" si="23"/>
        <v/>
      </c>
    </row>
    <row r="378" spans="1:8" x14ac:dyDescent="0.25">
      <c r="A378" s="1118"/>
      <c r="B378" s="1753"/>
      <c r="C378" s="1069" t="str">
        <f t="shared" si="20"/>
        <v>Feil</v>
      </c>
      <c r="D378" s="1063" t="str">
        <f t="shared" si="22"/>
        <v/>
      </c>
      <c r="E378" s="1572"/>
      <c r="F378" s="1742"/>
      <c r="G378" s="1751" t="str">
        <f t="shared" si="21"/>
        <v>Feil</v>
      </c>
      <c r="H378" s="1066" t="str">
        <f t="shared" si="23"/>
        <v/>
      </c>
    </row>
    <row r="379" spans="1:8" x14ac:dyDescent="0.25">
      <c r="A379" s="1118"/>
      <c r="B379" s="1753"/>
      <c r="C379" s="1069" t="str">
        <f t="shared" si="20"/>
        <v>Feil</v>
      </c>
      <c r="D379" s="1063" t="str">
        <f t="shared" si="22"/>
        <v/>
      </c>
      <c r="E379" s="1572"/>
      <c r="F379" s="1742"/>
      <c r="G379" s="1751" t="str">
        <f t="shared" si="21"/>
        <v>Feil</v>
      </c>
      <c r="H379" s="1066" t="str">
        <f t="shared" si="23"/>
        <v/>
      </c>
    </row>
    <row r="380" spans="1:8" x14ac:dyDescent="0.25">
      <c r="A380" s="1118"/>
      <c r="B380" s="1753"/>
      <c r="C380" s="1069" t="str">
        <f t="shared" si="20"/>
        <v>Feil</v>
      </c>
      <c r="D380" s="1063" t="str">
        <f t="shared" si="22"/>
        <v/>
      </c>
      <c r="E380" s="1572"/>
      <c r="F380" s="1742"/>
      <c r="G380" s="1751" t="str">
        <f t="shared" si="21"/>
        <v>Feil</v>
      </c>
      <c r="H380" s="1066" t="str">
        <f t="shared" si="23"/>
        <v/>
      </c>
    </row>
    <row r="381" spans="1:8" x14ac:dyDescent="0.25">
      <c r="A381" s="1118"/>
      <c r="B381" s="1753"/>
      <c r="C381" s="1069" t="str">
        <f t="shared" si="20"/>
        <v>Feil</v>
      </c>
      <c r="D381" s="1063" t="str">
        <f t="shared" si="22"/>
        <v/>
      </c>
      <c r="E381" s="1572"/>
      <c r="F381" s="1742"/>
      <c r="G381" s="1751" t="str">
        <f t="shared" si="21"/>
        <v>Feil</v>
      </c>
      <c r="H381" s="1066" t="str">
        <f t="shared" si="23"/>
        <v/>
      </c>
    </row>
    <row r="382" spans="1:8" x14ac:dyDescent="0.25">
      <c r="A382" s="1118"/>
      <c r="B382" s="1753"/>
      <c r="C382" s="1069" t="str">
        <f t="shared" si="20"/>
        <v>Feil</v>
      </c>
      <c r="D382" s="1063" t="str">
        <f t="shared" si="22"/>
        <v/>
      </c>
      <c r="E382" s="1572"/>
      <c r="F382" s="1742"/>
      <c r="G382" s="1751" t="str">
        <f t="shared" si="21"/>
        <v>Feil</v>
      </c>
      <c r="H382" s="1066" t="str">
        <f t="shared" si="23"/>
        <v/>
      </c>
    </row>
    <row r="383" spans="1:8" x14ac:dyDescent="0.25">
      <c r="A383" s="1118"/>
      <c r="B383" s="1753"/>
      <c r="C383" s="1069" t="str">
        <f t="shared" si="20"/>
        <v>Feil</v>
      </c>
      <c r="D383" s="1063" t="str">
        <f t="shared" si="22"/>
        <v/>
      </c>
      <c r="E383" s="1572"/>
      <c r="F383" s="1742"/>
      <c r="G383" s="1751" t="str">
        <f t="shared" si="21"/>
        <v>Feil</v>
      </c>
      <c r="H383" s="1066" t="str">
        <f t="shared" si="23"/>
        <v/>
      </c>
    </row>
    <row r="384" spans="1:8" x14ac:dyDescent="0.25">
      <c r="A384" s="1118"/>
      <c r="B384" s="1753"/>
      <c r="C384" s="1069" t="str">
        <f t="shared" si="20"/>
        <v>Feil</v>
      </c>
      <c r="D384" s="1063" t="str">
        <f t="shared" si="22"/>
        <v/>
      </c>
      <c r="E384" s="1572"/>
      <c r="F384" s="1742"/>
      <c r="G384" s="1751" t="str">
        <f t="shared" si="21"/>
        <v>Feil</v>
      </c>
      <c r="H384" s="1066" t="str">
        <f t="shared" si="23"/>
        <v/>
      </c>
    </row>
    <row r="385" spans="1:8" x14ac:dyDescent="0.25">
      <c r="A385" s="1118"/>
      <c r="B385" s="1753"/>
      <c r="C385" s="1069" t="str">
        <f t="shared" si="20"/>
        <v>Feil</v>
      </c>
      <c r="D385" s="1063" t="str">
        <f t="shared" si="22"/>
        <v/>
      </c>
      <c r="E385" s="1572"/>
      <c r="F385" s="1742"/>
      <c r="G385" s="1751" t="str">
        <f t="shared" si="21"/>
        <v>Feil</v>
      </c>
      <c r="H385" s="1066" t="str">
        <f t="shared" si="23"/>
        <v/>
      </c>
    </row>
    <row r="386" spans="1:8" x14ac:dyDescent="0.25">
      <c r="A386" s="1118"/>
      <c r="B386" s="1753"/>
      <c r="C386" s="1069" t="str">
        <f t="shared" si="20"/>
        <v>Feil</v>
      </c>
      <c r="D386" s="1063" t="str">
        <f t="shared" si="22"/>
        <v/>
      </c>
      <c r="E386" s="1572"/>
      <c r="F386" s="1742"/>
      <c r="G386" s="1751" t="str">
        <f t="shared" si="21"/>
        <v>Feil</v>
      </c>
      <c r="H386" s="1066" t="str">
        <f t="shared" si="23"/>
        <v/>
      </c>
    </row>
    <row r="387" spans="1:8" x14ac:dyDescent="0.25">
      <c r="A387" s="1118"/>
      <c r="B387" s="1753"/>
      <c r="C387" s="1069" t="str">
        <f t="shared" si="20"/>
        <v>Feil</v>
      </c>
      <c r="D387" s="1063" t="str">
        <f t="shared" si="22"/>
        <v/>
      </c>
      <c r="E387" s="1572"/>
      <c r="F387" s="1742"/>
      <c r="G387" s="1751" t="str">
        <f t="shared" si="21"/>
        <v>Feil</v>
      </c>
      <c r="H387" s="1066" t="str">
        <f t="shared" si="23"/>
        <v/>
      </c>
    </row>
    <row r="388" spans="1:8" x14ac:dyDescent="0.25">
      <c r="A388" s="1118"/>
      <c r="B388" s="1753"/>
      <c r="C388" s="1069" t="str">
        <f t="shared" si="20"/>
        <v>Feil</v>
      </c>
      <c r="D388" s="1063" t="str">
        <f t="shared" si="22"/>
        <v/>
      </c>
      <c r="E388" s="1572"/>
      <c r="F388" s="1742"/>
      <c r="G388" s="1751" t="str">
        <f t="shared" si="21"/>
        <v>Feil</v>
      </c>
      <c r="H388" s="1066" t="str">
        <f t="shared" si="23"/>
        <v/>
      </c>
    </row>
    <row r="389" spans="1:8" x14ac:dyDescent="0.25">
      <c r="A389" s="1118"/>
      <c r="B389" s="1753"/>
      <c r="C389" s="1069" t="str">
        <f t="shared" si="20"/>
        <v>Feil</v>
      </c>
      <c r="D389" s="1063" t="str">
        <f t="shared" si="22"/>
        <v/>
      </c>
      <c r="E389" s="1572"/>
      <c r="F389" s="1742"/>
      <c r="G389" s="1751" t="str">
        <f t="shared" si="21"/>
        <v>Feil</v>
      </c>
      <c r="H389" s="1066" t="str">
        <f t="shared" si="23"/>
        <v/>
      </c>
    </row>
    <row r="390" spans="1:8" x14ac:dyDescent="0.25">
      <c r="A390" s="1118"/>
      <c r="B390" s="1753"/>
      <c r="C390" s="1069" t="str">
        <f t="shared" si="20"/>
        <v>Feil</v>
      </c>
      <c r="D390" s="1063" t="str">
        <f t="shared" si="22"/>
        <v/>
      </c>
      <c r="E390" s="1572"/>
      <c r="F390" s="1742"/>
      <c r="G390" s="1751" t="str">
        <f t="shared" si="21"/>
        <v>Feil</v>
      </c>
      <c r="H390" s="1066" t="str">
        <f t="shared" si="23"/>
        <v/>
      </c>
    </row>
    <row r="391" spans="1:8" x14ac:dyDescent="0.25">
      <c r="A391" s="1118"/>
      <c r="B391" s="1753"/>
      <c r="C391" s="1069" t="str">
        <f t="shared" si="20"/>
        <v>Feil</v>
      </c>
      <c r="D391" s="1063" t="str">
        <f t="shared" si="22"/>
        <v/>
      </c>
      <c r="E391" s="1572"/>
      <c r="F391" s="1742"/>
      <c r="G391" s="1751" t="str">
        <f t="shared" si="21"/>
        <v>Feil</v>
      </c>
      <c r="H391" s="1066" t="str">
        <f t="shared" si="23"/>
        <v/>
      </c>
    </row>
    <row r="392" spans="1:8" x14ac:dyDescent="0.25">
      <c r="A392" s="1118"/>
      <c r="B392" s="1753"/>
      <c r="C392" s="1069" t="str">
        <f t="shared" si="20"/>
        <v>Feil</v>
      </c>
      <c r="D392" s="1063" t="str">
        <f t="shared" si="22"/>
        <v/>
      </c>
      <c r="E392" s="1572"/>
      <c r="F392" s="1742"/>
      <c r="G392" s="1751" t="str">
        <f t="shared" si="21"/>
        <v>Feil</v>
      </c>
      <c r="H392" s="1066" t="str">
        <f t="shared" si="23"/>
        <v/>
      </c>
    </row>
    <row r="393" spans="1:8" x14ac:dyDescent="0.25">
      <c r="A393" s="1118"/>
      <c r="B393" s="1753"/>
      <c r="C393" s="1069" t="str">
        <f t="shared" si="20"/>
        <v>Feil</v>
      </c>
      <c r="D393" s="1063" t="str">
        <f t="shared" si="22"/>
        <v/>
      </c>
      <c r="E393" s="1572"/>
      <c r="F393" s="1742"/>
      <c r="G393" s="1751" t="str">
        <f t="shared" si="21"/>
        <v>Feil</v>
      </c>
      <c r="H393" s="1066" t="str">
        <f t="shared" si="23"/>
        <v/>
      </c>
    </row>
    <row r="394" spans="1:8" x14ac:dyDescent="0.25">
      <c r="A394" s="1118"/>
      <c r="B394" s="1753"/>
      <c r="C394" s="1069" t="str">
        <f t="shared" si="20"/>
        <v>Feil</v>
      </c>
      <c r="D394" s="1063" t="str">
        <f t="shared" si="22"/>
        <v/>
      </c>
      <c r="E394" s="1572"/>
      <c r="F394" s="1742"/>
      <c r="G394" s="1751" t="str">
        <f t="shared" si="21"/>
        <v>Feil</v>
      </c>
      <c r="H394" s="1066" t="str">
        <f t="shared" si="23"/>
        <v/>
      </c>
    </row>
    <row r="395" spans="1:8" x14ac:dyDescent="0.25">
      <c r="A395" s="1118"/>
      <c r="B395" s="1753"/>
      <c r="C395" s="1069" t="str">
        <f t="shared" si="20"/>
        <v>Feil</v>
      </c>
      <c r="D395" s="1063" t="str">
        <f t="shared" si="22"/>
        <v/>
      </c>
      <c r="E395" s="1572"/>
      <c r="F395" s="1742"/>
      <c r="G395" s="1751" t="str">
        <f t="shared" si="21"/>
        <v>Feil</v>
      </c>
      <c r="H395" s="1066" t="str">
        <f t="shared" si="23"/>
        <v/>
      </c>
    </row>
    <row r="396" spans="1:8" x14ac:dyDescent="0.25">
      <c r="A396" s="1118"/>
      <c r="B396" s="1753"/>
      <c r="C396" s="1069" t="str">
        <f t="shared" si="20"/>
        <v>Feil</v>
      </c>
      <c r="D396" s="1063" t="str">
        <f t="shared" si="22"/>
        <v/>
      </c>
      <c r="E396" s="1572"/>
      <c r="F396" s="1742"/>
      <c r="G396" s="1751" t="str">
        <f t="shared" si="21"/>
        <v>Feil</v>
      </c>
      <c r="H396" s="1066" t="str">
        <f t="shared" si="23"/>
        <v/>
      </c>
    </row>
    <row r="397" spans="1:8" x14ac:dyDescent="0.25">
      <c r="A397" s="1118"/>
      <c r="B397" s="1753"/>
      <c r="C397" s="1069" t="str">
        <f t="shared" si="20"/>
        <v>Feil</v>
      </c>
      <c r="D397" s="1063" t="str">
        <f t="shared" si="22"/>
        <v/>
      </c>
      <c r="E397" s="1572"/>
      <c r="F397" s="1742"/>
      <c r="G397" s="1751" t="str">
        <f t="shared" si="21"/>
        <v>Feil</v>
      </c>
      <c r="H397" s="1066" t="str">
        <f t="shared" si="23"/>
        <v/>
      </c>
    </row>
    <row r="398" spans="1:8" x14ac:dyDescent="0.25">
      <c r="A398" s="1118"/>
      <c r="B398" s="1753"/>
      <c r="C398" s="1069" t="str">
        <f t="shared" si="20"/>
        <v>Feil</v>
      </c>
      <c r="D398" s="1063" t="str">
        <f t="shared" si="22"/>
        <v/>
      </c>
      <c r="E398" s="1572"/>
      <c r="F398" s="1742"/>
      <c r="G398" s="1751" t="str">
        <f t="shared" si="21"/>
        <v>Feil</v>
      </c>
      <c r="H398" s="1066" t="str">
        <f t="shared" si="23"/>
        <v/>
      </c>
    </row>
    <row r="399" spans="1:8" x14ac:dyDescent="0.25">
      <c r="A399" s="1118"/>
      <c r="B399" s="1753"/>
      <c r="C399" s="1069" t="str">
        <f t="shared" si="20"/>
        <v>Feil</v>
      </c>
      <c r="D399" s="1063" t="str">
        <f t="shared" si="22"/>
        <v/>
      </c>
      <c r="E399" s="1572"/>
      <c r="F399" s="1742"/>
      <c r="G399" s="1751" t="str">
        <f t="shared" si="21"/>
        <v>Feil</v>
      </c>
      <c r="H399" s="1066" t="str">
        <f t="shared" si="23"/>
        <v/>
      </c>
    </row>
    <row r="400" spans="1:8" x14ac:dyDescent="0.25">
      <c r="A400" s="1118"/>
      <c r="B400" s="1753"/>
      <c r="C400" s="1069" t="str">
        <f t="shared" si="20"/>
        <v>Feil</v>
      </c>
      <c r="D400" s="1063" t="str">
        <f t="shared" si="22"/>
        <v/>
      </c>
      <c r="E400" s="1572"/>
      <c r="F400" s="1742"/>
      <c r="G400" s="1751" t="str">
        <f t="shared" si="21"/>
        <v>Feil</v>
      </c>
      <c r="H400" s="1066" t="str">
        <f t="shared" si="23"/>
        <v/>
      </c>
    </row>
    <row r="401" spans="1:8" x14ac:dyDescent="0.25">
      <c r="A401" s="1118"/>
      <c r="B401" s="1753"/>
      <c r="C401" s="1069" t="str">
        <f t="shared" si="20"/>
        <v>Feil</v>
      </c>
      <c r="D401" s="1063" t="str">
        <f t="shared" si="22"/>
        <v/>
      </c>
      <c r="E401" s="1572"/>
      <c r="F401" s="1742"/>
      <c r="G401" s="1751" t="str">
        <f t="shared" si="21"/>
        <v>Feil</v>
      </c>
      <c r="H401" s="1066" t="str">
        <f t="shared" si="23"/>
        <v/>
      </c>
    </row>
    <row r="402" spans="1:8" x14ac:dyDescent="0.25">
      <c r="A402" s="1118"/>
      <c r="B402" s="1753"/>
      <c r="C402" s="1069" t="str">
        <f t="shared" si="20"/>
        <v>Feil</v>
      </c>
      <c r="D402" s="1063" t="str">
        <f t="shared" si="22"/>
        <v/>
      </c>
      <c r="E402" s="1572"/>
      <c r="F402" s="1742"/>
      <c r="G402" s="1751" t="str">
        <f t="shared" si="21"/>
        <v>Feil</v>
      </c>
      <c r="H402" s="1066" t="str">
        <f t="shared" si="23"/>
        <v/>
      </c>
    </row>
    <row r="403" spans="1:8" x14ac:dyDescent="0.25">
      <c r="A403" s="1118"/>
      <c r="B403" s="1753"/>
      <c r="C403" s="1069" t="str">
        <f t="shared" si="20"/>
        <v>Feil</v>
      </c>
      <c r="D403" s="1063" t="str">
        <f t="shared" si="22"/>
        <v/>
      </c>
      <c r="E403" s="1572"/>
      <c r="F403" s="1742"/>
      <c r="G403" s="1751" t="str">
        <f t="shared" si="21"/>
        <v>Feil</v>
      </c>
      <c r="H403" s="1066" t="str">
        <f t="shared" si="23"/>
        <v/>
      </c>
    </row>
    <row r="404" spans="1:8" x14ac:dyDescent="0.25">
      <c r="A404" s="1118"/>
      <c r="B404" s="1753"/>
      <c r="C404" s="1069" t="str">
        <f t="shared" si="20"/>
        <v>Feil</v>
      </c>
      <c r="D404" s="1063" t="str">
        <f t="shared" si="22"/>
        <v/>
      </c>
      <c r="E404" s="1572"/>
      <c r="F404" s="1742"/>
      <c r="G404" s="1751" t="str">
        <f t="shared" si="21"/>
        <v>Feil</v>
      </c>
      <c r="H404" s="1066" t="str">
        <f t="shared" si="23"/>
        <v/>
      </c>
    </row>
    <row r="405" spans="1:8" x14ac:dyDescent="0.25">
      <c r="A405" s="1118"/>
      <c r="B405" s="1753"/>
      <c r="C405" s="1069" t="str">
        <f t="shared" si="20"/>
        <v>Feil</v>
      </c>
      <c r="D405" s="1063" t="str">
        <f t="shared" si="22"/>
        <v/>
      </c>
      <c r="E405" s="1572"/>
      <c r="F405" s="1742"/>
      <c r="G405" s="1751" t="str">
        <f t="shared" si="21"/>
        <v>Feil</v>
      </c>
      <c r="H405" s="1066" t="str">
        <f t="shared" si="23"/>
        <v/>
      </c>
    </row>
    <row r="406" spans="1:8" x14ac:dyDescent="0.25">
      <c r="A406" s="1118"/>
      <c r="B406" s="1753"/>
      <c r="C406" s="1069" t="str">
        <f t="shared" si="20"/>
        <v>Feil</v>
      </c>
      <c r="D406" s="1063" t="str">
        <f t="shared" si="22"/>
        <v/>
      </c>
      <c r="E406" s="1572"/>
      <c r="F406" s="1742"/>
      <c r="G406" s="1751" t="str">
        <f t="shared" si="21"/>
        <v>Feil</v>
      </c>
      <c r="H406" s="1066" t="str">
        <f t="shared" si="23"/>
        <v/>
      </c>
    </row>
    <row r="407" spans="1:8" x14ac:dyDescent="0.25">
      <c r="A407" s="1118"/>
      <c r="B407" s="1753"/>
      <c r="C407" s="1069" t="str">
        <f t="shared" si="20"/>
        <v>Feil</v>
      </c>
      <c r="D407" s="1063" t="str">
        <f t="shared" si="22"/>
        <v/>
      </c>
      <c r="E407" s="1572"/>
      <c r="F407" s="1742"/>
      <c r="G407" s="1751" t="str">
        <f t="shared" si="21"/>
        <v>Feil</v>
      </c>
      <c r="H407" s="1066" t="str">
        <f t="shared" si="23"/>
        <v/>
      </c>
    </row>
    <row r="408" spans="1:8" x14ac:dyDescent="0.25">
      <c r="A408" s="1118"/>
      <c r="B408" s="1753"/>
      <c r="C408" s="1069" t="str">
        <f t="shared" si="20"/>
        <v>Feil</v>
      </c>
      <c r="D408" s="1063" t="str">
        <f t="shared" si="22"/>
        <v/>
      </c>
      <c r="E408" s="1572"/>
      <c r="F408" s="1742"/>
      <c r="G408" s="1751" t="str">
        <f t="shared" si="21"/>
        <v>Feil</v>
      </c>
      <c r="H408" s="1066" t="str">
        <f t="shared" si="23"/>
        <v/>
      </c>
    </row>
    <row r="409" spans="1:8" x14ac:dyDescent="0.25">
      <c r="A409" s="1118"/>
      <c r="B409" s="1753"/>
      <c r="C409" s="1069" t="str">
        <f t="shared" si="20"/>
        <v>Feil</v>
      </c>
      <c r="D409" s="1063" t="str">
        <f t="shared" si="22"/>
        <v/>
      </c>
      <c r="E409" s="1572"/>
      <c r="F409" s="1742"/>
      <c r="G409" s="1751" t="str">
        <f t="shared" si="21"/>
        <v>Feil</v>
      </c>
      <c r="H409" s="1066" t="str">
        <f t="shared" si="23"/>
        <v/>
      </c>
    </row>
    <row r="410" spans="1:8" x14ac:dyDescent="0.25">
      <c r="A410" s="1118"/>
      <c r="B410" s="1753"/>
      <c r="C410" s="1069" t="str">
        <f t="shared" si="20"/>
        <v>Feil</v>
      </c>
      <c r="D410" s="1063" t="str">
        <f t="shared" si="22"/>
        <v/>
      </c>
      <c r="E410" s="1572"/>
      <c r="F410" s="1742"/>
      <c r="G410" s="1751" t="str">
        <f t="shared" si="21"/>
        <v>Feil</v>
      </c>
      <c r="H410" s="1066" t="str">
        <f t="shared" si="23"/>
        <v/>
      </c>
    </row>
    <row r="411" spans="1:8" x14ac:dyDescent="0.25">
      <c r="A411" s="1118"/>
      <c r="B411" s="1753"/>
      <c r="C411" s="1069" t="str">
        <f t="shared" si="20"/>
        <v>Feil</v>
      </c>
      <c r="D411" s="1063" t="str">
        <f t="shared" si="22"/>
        <v/>
      </c>
      <c r="E411" s="1572"/>
      <c r="F411" s="1742"/>
      <c r="G411" s="1751" t="str">
        <f t="shared" si="21"/>
        <v>Feil</v>
      </c>
      <c r="H411" s="1066" t="str">
        <f t="shared" si="23"/>
        <v/>
      </c>
    </row>
    <row r="412" spans="1:8" x14ac:dyDescent="0.25">
      <c r="A412" s="1118"/>
      <c r="B412" s="1753"/>
      <c r="C412" s="1069" t="str">
        <f t="shared" si="20"/>
        <v>Feil</v>
      </c>
      <c r="D412" s="1063" t="str">
        <f t="shared" si="22"/>
        <v/>
      </c>
      <c r="E412" s="1572"/>
      <c r="F412" s="1742"/>
      <c r="G412" s="1751" t="str">
        <f t="shared" si="21"/>
        <v>Feil</v>
      </c>
      <c r="H412" s="1066" t="str">
        <f t="shared" si="23"/>
        <v/>
      </c>
    </row>
    <row r="413" spans="1:8" x14ac:dyDescent="0.25">
      <c r="A413" s="1118"/>
      <c r="B413" s="1753"/>
      <c r="C413" s="1069" t="str">
        <f t="shared" si="20"/>
        <v>Feil</v>
      </c>
      <c r="D413" s="1063" t="str">
        <f t="shared" si="22"/>
        <v/>
      </c>
      <c r="E413" s="1572"/>
      <c r="F413" s="1742"/>
      <c r="G413" s="1751" t="str">
        <f t="shared" si="21"/>
        <v>Feil</v>
      </c>
      <c r="H413" s="1066" t="str">
        <f t="shared" si="23"/>
        <v/>
      </c>
    </row>
    <row r="414" spans="1:8" x14ac:dyDescent="0.25">
      <c r="A414" s="1118"/>
      <c r="B414" s="1753"/>
      <c r="C414" s="1069" t="str">
        <f t="shared" si="20"/>
        <v>Feil</v>
      </c>
      <c r="D414" s="1063" t="str">
        <f t="shared" si="22"/>
        <v/>
      </c>
      <c r="E414" s="1572"/>
      <c r="F414" s="1742"/>
      <c r="G414" s="1751" t="str">
        <f t="shared" si="21"/>
        <v>Feil</v>
      </c>
      <c r="H414" s="1066" t="str">
        <f t="shared" si="23"/>
        <v/>
      </c>
    </row>
    <row r="415" spans="1:8" x14ac:dyDescent="0.25">
      <c r="A415" s="1118"/>
      <c r="B415" s="1753"/>
      <c r="C415" s="1069" t="str">
        <f t="shared" si="20"/>
        <v>Feil</v>
      </c>
      <c r="D415" s="1063" t="str">
        <f t="shared" si="22"/>
        <v/>
      </c>
      <c r="E415" s="1572"/>
      <c r="F415" s="1742"/>
      <c r="G415" s="1751" t="str">
        <f t="shared" si="21"/>
        <v>Feil</v>
      </c>
      <c r="H415" s="1066" t="str">
        <f t="shared" si="23"/>
        <v/>
      </c>
    </row>
    <row r="416" spans="1:8" x14ac:dyDescent="0.25">
      <c r="A416" s="1118"/>
      <c r="B416" s="1753"/>
      <c r="C416" s="1069" t="str">
        <f t="shared" si="20"/>
        <v>Feil</v>
      </c>
      <c r="D416" s="1063" t="str">
        <f t="shared" si="22"/>
        <v/>
      </c>
      <c r="E416" s="1572"/>
      <c r="F416" s="1742"/>
      <c r="G416" s="1751" t="str">
        <f t="shared" si="21"/>
        <v>Feil</v>
      </c>
      <c r="H416" s="1066" t="str">
        <f t="shared" si="23"/>
        <v/>
      </c>
    </row>
    <row r="417" spans="1:8" x14ac:dyDescent="0.25">
      <c r="A417" s="1118"/>
      <c r="B417" s="1753"/>
      <c r="C417" s="1069" t="str">
        <f t="shared" si="20"/>
        <v>Feil</v>
      </c>
      <c r="D417" s="1063" t="str">
        <f t="shared" si="22"/>
        <v/>
      </c>
      <c r="E417" s="1572"/>
      <c r="F417" s="1742"/>
      <c r="G417" s="1751" t="str">
        <f t="shared" si="21"/>
        <v>Feil</v>
      </c>
      <c r="H417" s="1066" t="str">
        <f t="shared" si="23"/>
        <v/>
      </c>
    </row>
    <row r="418" spans="1:8" x14ac:dyDescent="0.25">
      <c r="A418" s="1118"/>
      <c r="B418" s="1753"/>
      <c r="C418" s="1069" t="str">
        <f t="shared" si="20"/>
        <v>Feil</v>
      </c>
      <c r="D418" s="1063" t="str">
        <f t="shared" si="22"/>
        <v/>
      </c>
      <c r="E418" s="1572"/>
      <c r="F418" s="1742"/>
      <c r="G418" s="1751" t="str">
        <f t="shared" si="21"/>
        <v>Feil</v>
      </c>
      <c r="H418" s="1066" t="str">
        <f t="shared" si="23"/>
        <v/>
      </c>
    </row>
    <row r="419" spans="1:8" x14ac:dyDescent="0.25">
      <c r="A419" s="1118"/>
      <c r="B419" s="1753"/>
      <c r="C419" s="1069" t="str">
        <f t="shared" si="20"/>
        <v>Feil</v>
      </c>
      <c r="D419" s="1063" t="str">
        <f t="shared" si="22"/>
        <v/>
      </c>
      <c r="E419" s="1572"/>
      <c r="F419" s="1742"/>
      <c r="G419" s="1751" t="str">
        <f t="shared" si="21"/>
        <v>Feil</v>
      </c>
      <c r="H419" s="1066" t="str">
        <f t="shared" si="23"/>
        <v/>
      </c>
    </row>
    <row r="420" spans="1:8" x14ac:dyDescent="0.25">
      <c r="A420" s="1118"/>
      <c r="B420" s="1753"/>
      <c r="C420" s="1069" t="str">
        <f t="shared" si="20"/>
        <v>Feil</v>
      </c>
      <c r="D420" s="1063" t="str">
        <f t="shared" si="22"/>
        <v/>
      </c>
      <c r="E420" s="1572"/>
      <c r="F420" s="1742"/>
      <c r="G420" s="1751" t="str">
        <f t="shared" si="21"/>
        <v>Feil</v>
      </c>
      <c r="H420" s="1066" t="str">
        <f t="shared" si="23"/>
        <v/>
      </c>
    </row>
    <row r="421" spans="1:8" x14ac:dyDescent="0.25">
      <c r="A421" s="1118"/>
      <c r="B421" s="1753"/>
      <c r="C421" s="1069" t="str">
        <f t="shared" si="20"/>
        <v>Feil</v>
      </c>
      <c r="D421" s="1063" t="str">
        <f t="shared" si="22"/>
        <v/>
      </c>
      <c r="E421" s="1572"/>
      <c r="F421" s="1742"/>
      <c r="G421" s="1751" t="str">
        <f t="shared" si="21"/>
        <v>Feil</v>
      </c>
      <c r="H421" s="1066" t="str">
        <f t="shared" si="23"/>
        <v/>
      </c>
    </row>
    <row r="422" spans="1:8" x14ac:dyDescent="0.25">
      <c r="A422" s="1118"/>
      <c r="B422" s="1753"/>
      <c r="C422" s="1069" t="str">
        <f t="shared" si="20"/>
        <v>Feil</v>
      </c>
      <c r="D422" s="1063" t="str">
        <f t="shared" si="22"/>
        <v/>
      </c>
      <c r="E422" s="1572"/>
      <c r="F422" s="1742"/>
      <c r="G422" s="1751" t="str">
        <f t="shared" si="21"/>
        <v>Feil</v>
      </c>
      <c r="H422" s="1066" t="str">
        <f t="shared" si="23"/>
        <v/>
      </c>
    </row>
    <row r="423" spans="1:8" x14ac:dyDescent="0.25">
      <c r="A423" s="1118"/>
      <c r="B423" s="1753"/>
      <c r="C423" s="1069" t="str">
        <f t="shared" si="20"/>
        <v>Feil</v>
      </c>
      <c r="D423" s="1063" t="str">
        <f t="shared" si="22"/>
        <v/>
      </c>
      <c r="E423" s="1572"/>
      <c r="F423" s="1742"/>
      <c r="G423" s="1751" t="str">
        <f t="shared" si="21"/>
        <v>Feil</v>
      </c>
      <c r="H423" s="1066" t="str">
        <f t="shared" si="23"/>
        <v/>
      </c>
    </row>
    <row r="424" spans="1:8" x14ac:dyDescent="0.25">
      <c r="A424" s="1118"/>
      <c r="B424" s="1753"/>
      <c r="C424" s="1069" t="str">
        <f t="shared" si="20"/>
        <v>Feil</v>
      </c>
      <c r="D424" s="1063" t="str">
        <f t="shared" si="22"/>
        <v/>
      </c>
      <c r="E424" s="1572"/>
      <c r="F424" s="1742"/>
      <c r="G424" s="1751" t="str">
        <f t="shared" si="21"/>
        <v>Feil</v>
      </c>
      <c r="H424" s="1066" t="str">
        <f t="shared" si="23"/>
        <v/>
      </c>
    </row>
    <row r="425" spans="1:8" x14ac:dyDescent="0.25">
      <c r="A425" s="1118"/>
      <c r="B425" s="1753"/>
      <c r="C425" s="1069" t="str">
        <f t="shared" ref="C425:C488" si="24">IFERROR(VLOOKUP(A425,E425:F1390,2,FALSE),"Feil")</f>
        <v>Feil</v>
      </c>
      <c r="D425" s="1063" t="str">
        <f t="shared" si="22"/>
        <v/>
      </c>
      <c r="E425" s="1572"/>
      <c r="F425" s="1742"/>
      <c r="G425" s="1751" t="str">
        <f t="shared" ref="G425:G462" si="25">IFERROR(VLOOKUP(E425,tbl_total,2,FALSE),"Feil")</f>
        <v>Feil</v>
      </c>
      <c r="H425" s="1066" t="str">
        <f t="shared" si="23"/>
        <v/>
      </c>
    </row>
    <row r="426" spans="1:8" x14ac:dyDescent="0.25">
      <c r="A426" s="1118"/>
      <c r="B426" s="1753"/>
      <c r="C426" s="1069" t="str">
        <f t="shared" si="24"/>
        <v>Feil</v>
      </c>
      <c r="D426" s="1063" t="str">
        <f t="shared" ref="D426:D489" si="26">IF(AND(A426="",B426=""),"",IF(C426=B426,0,IF(AND(B426=0,C426="FEIL"),"se bort i fra","feil")))</f>
        <v/>
      </c>
      <c r="E426" s="1572"/>
      <c r="F426" s="1742"/>
      <c r="G426" s="1751" t="str">
        <f t="shared" si="25"/>
        <v>Feil</v>
      </c>
      <c r="H426" s="1066" t="str">
        <f t="shared" ref="H426:H489" si="27">IF(AND(E426="",F426=""),"",IF(G426=F426,0,IF(AND(F426=0,G426="FEIL"),"se bort i fra","feil")))</f>
        <v/>
      </c>
    </row>
    <row r="427" spans="1:8" x14ac:dyDescent="0.25">
      <c r="A427" s="1118"/>
      <c r="B427" s="1753"/>
      <c r="C427" s="1069" t="str">
        <f t="shared" si="24"/>
        <v>Feil</v>
      </c>
      <c r="D427" s="1063" t="str">
        <f t="shared" si="26"/>
        <v/>
      </c>
      <c r="E427" s="1572"/>
      <c r="F427" s="1742"/>
      <c r="G427" s="1751" t="str">
        <f t="shared" si="25"/>
        <v>Feil</v>
      </c>
      <c r="H427" s="1066" t="str">
        <f t="shared" si="27"/>
        <v/>
      </c>
    </row>
    <row r="428" spans="1:8" x14ac:dyDescent="0.25">
      <c r="A428" s="1118"/>
      <c r="B428" s="1753"/>
      <c r="C428" s="1069" t="str">
        <f t="shared" si="24"/>
        <v>Feil</v>
      </c>
      <c r="D428" s="1063" t="str">
        <f t="shared" si="26"/>
        <v/>
      </c>
      <c r="E428" s="1572"/>
      <c r="F428" s="1742"/>
      <c r="G428" s="1751" t="str">
        <f t="shared" si="25"/>
        <v>Feil</v>
      </c>
      <c r="H428" s="1066" t="str">
        <f t="shared" si="27"/>
        <v/>
      </c>
    </row>
    <row r="429" spans="1:8" x14ac:dyDescent="0.25">
      <c r="A429" s="1118"/>
      <c r="B429" s="1753"/>
      <c r="C429" s="1069" t="str">
        <f t="shared" si="24"/>
        <v>Feil</v>
      </c>
      <c r="D429" s="1063" t="str">
        <f t="shared" si="26"/>
        <v/>
      </c>
      <c r="E429" s="1572"/>
      <c r="F429" s="1742"/>
      <c r="G429" s="1751" t="str">
        <f t="shared" si="25"/>
        <v>Feil</v>
      </c>
      <c r="H429" s="1066" t="str">
        <f t="shared" si="27"/>
        <v/>
      </c>
    </row>
    <row r="430" spans="1:8" x14ac:dyDescent="0.25">
      <c r="A430" s="1118"/>
      <c r="B430" s="1753"/>
      <c r="C430" s="1069" t="str">
        <f t="shared" si="24"/>
        <v>Feil</v>
      </c>
      <c r="D430" s="1063" t="str">
        <f t="shared" si="26"/>
        <v/>
      </c>
      <c r="E430" s="1572"/>
      <c r="F430" s="1742"/>
      <c r="G430" s="1751" t="str">
        <f t="shared" si="25"/>
        <v>Feil</v>
      </c>
      <c r="H430" s="1066" t="str">
        <f t="shared" si="27"/>
        <v/>
      </c>
    </row>
    <row r="431" spans="1:8" x14ac:dyDescent="0.25">
      <c r="A431" s="1118"/>
      <c r="B431" s="1753"/>
      <c r="C431" s="1069" t="str">
        <f t="shared" si="24"/>
        <v>Feil</v>
      </c>
      <c r="D431" s="1063" t="str">
        <f t="shared" si="26"/>
        <v/>
      </c>
      <c r="E431" s="1572"/>
      <c r="F431" s="1742"/>
      <c r="G431" s="1751" t="str">
        <f t="shared" si="25"/>
        <v>Feil</v>
      </c>
      <c r="H431" s="1066" t="str">
        <f t="shared" si="27"/>
        <v/>
      </c>
    </row>
    <row r="432" spans="1:8" x14ac:dyDescent="0.25">
      <c r="A432" s="1118"/>
      <c r="B432" s="1753"/>
      <c r="C432" s="1069" t="str">
        <f t="shared" si="24"/>
        <v>Feil</v>
      </c>
      <c r="D432" s="1063" t="str">
        <f t="shared" si="26"/>
        <v/>
      </c>
      <c r="E432" s="1572"/>
      <c r="F432" s="1742"/>
      <c r="G432" s="1751" t="str">
        <f t="shared" si="25"/>
        <v>Feil</v>
      </c>
      <c r="H432" s="1066" t="str">
        <f t="shared" si="27"/>
        <v/>
      </c>
    </row>
    <row r="433" spans="1:8" x14ac:dyDescent="0.25">
      <c r="A433" s="1118"/>
      <c r="B433" s="1753"/>
      <c r="C433" s="1069" t="str">
        <f t="shared" si="24"/>
        <v>Feil</v>
      </c>
      <c r="D433" s="1063" t="str">
        <f t="shared" si="26"/>
        <v/>
      </c>
      <c r="E433" s="1572"/>
      <c r="F433" s="1742"/>
      <c r="G433" s="1751" t="str">
        <f t="shared" si="25"/>
        <v>Feil</v>
      </c>
      <c r="H433" s="1066" t="str">
        <f t="shared" si="27"/>
        <v/>
      </c>
    </row>
    <row r="434" spans="1:8" x14ac:dyDescent="0.25">
      <c r="A434" s="1118"/>
      <c r="B434" s="1753"/>
      <c r="C434" s="1069" t="str">
        <f t="shared" si="24"/>
        <v>Feil</v>
      </c>
      <c r="D434" s="1063" t="str">
        <f t="shared" si="26"/>
        <v/>
      </c>
      <c r="E434" s="1572"/>
      <c r="F434" s="1742"/>
      <c r="G434" s="1751" t="str">
        <f t="shared" si="25"/>
        <v>Feil</v>
      </c>
      <c r="H434" s="1066" t="str">
        <f t="shared" si="27"/>
        <v/>
      </c>
    </row>
    <row r="435" spans="1:8" x14ac:dyDescent="0.25">
      <c r="A435" s="1118"/>
      <c r="B435" s="1753"/>
      <c r="C435" s="1069" t="str">
        <f t="shared" si="24"/>
        <v>Feil</v>
      </c>
      <c r="D435" s="1063" t="str">
        <f t="shared" si="26"/>
        <v/>
      </c>
      <c r="E435" s="1572"/>
      <c r="F435" s="1742"/>
      <c r="G435" s="1751" t="str">
        <f t="shared" si="25"/>
        <v>Feil</v>
      </c>
      <c r="H435" s="1066" t="str">
        <f t="shared" si="27"/>
        <v/>
      </c>
    </row>
    <row r="436" spans="1:8" x14ac:dyDescent="0.25">
      <c r="A436" s="1118"/>
      <c r="B436" s="1753"/>
      <c r="C436" s="1069" t="str">
        <f t="shared" si="24"/>
        <v>Feil</v>
      </c>
      <c r="D436" s="1063" t="str">
        <f t="shared" si="26"/>
        <v/>
      </c>
      <c r="E436" s="1572"/>
      <c r="F436" s="1742"/>
      <c r="G436" s="1751" t="str">
        <f t="shared" si="25"/>
        <v>Feil</v>
      </c>
      <c r="H436" s="1066" t="str">
        <f t="shared" si="27"/>
        <v/>
      </c>
    </row>
    <row r="437" spans="1:8" x14ac:dyDescent="0.25">
      <c r="A437" s="1118"/>
      <c r="B437" s="1753"/>
      <c r="C437" s="1069" t="str">
        <f t="shared" si="24"/>
        <v>Feil</v>
      </c>
      <c r="D437" s="1063" t="str">
        <f t="shared" si="26"/>
        <v/>
      </c>
      <c r="E437" s="1572"/>
      <c r="F437" s="1742"/>
      <c r="G437" s="1751" t="str">
        <f t="shared" si="25"/>
        <v>Feil</v>
      </c>
      <c r="H437" s="1066" t="str">
        <f t="shared" si="27"/>
        <v/>
      </c>
    </row>
    <row r="438" spans="1:8" x14ac:dyDescent="0.25">
      <c r="A438" s="1118"/>
      <c r="B438" s="1753"/>
      <c r="C438" s="1069" t="str">
        <f t="shared" si="24"/>
        <v>Feil</v>
      </c>
      <c r="D438" s="1063" t="str">
        <f t="shared" si="26"/>
        <v/>
      </c>
      <c r="E438" s="1572"/>
      <c r="F438" s="1742"/>
      <c r="G438" s="1751" t="str">
        <f t="shared" si="25"/>
        <v>Feil</v>
      </c>
      <c r="H438" s="1066" t="str">
        <f t="shared" si="27"/>
        <v/>
      </c>
    </row>
    <row r="439" spans="1:8" x14ac:dyDescent="0.25">
      <c r="A439" s="1118"/>
      <c r="B439" s="1753"/>
      <c r="C439" s="1069" t="str">
        <f t="shared" si="24"/>
        <v>Feil</v>
      </c>
      <c r="D439" s="1063" t="str">
        <f t="shared" si="26"/>
        <v/>
      </c>
      <c r="E439" s="1572"/>
      <c r="F439" s="1742"/>
      <c r="G439" s="1751" t="str">
        <f t="shared" si="25"/>
        <v>Feil</v>
      </c>
      <c r="H439" s="1066" t="str">
        <f t="shared" si="27"/>
        <v/>
      </c>
    </row>
    <row r="440" spans="1:8" x14ac:dyDescent="0.25">
      <c r="A440" s="1118"/>
      <c r="B440" s="1753"/>
      <c r="C440" s="1069" t="str">
        <f t="shared" si="24"/>
        <v>Feil</v>
      </c>
      <c r="D440" s="1063" t="str">
        <f t="shared" si="26"/>
        <v/>
      </c>
      <c r="E440" s="1572"/>
      <c r="F440" s="1742"/>
      <c r="G440" s="1751" t="str">
        <f t="shared" si="25"/>
        <v>Feil</v>
      </c>
      <c r="H440" s="1066" t="str">
        <f t="shared" si="27"/>
        <v/>
      </c>
    </row>
    <row r="441" spans="1:8" x14ac:dyDescent="0.25">
      <c r="A441" s="1118"/>
      <c r="B441" s="1753"/>
      <c r="C441" s="1069" t="str">
        <f t="shared" si="24"/>
        <v>Feil</v>
      </c>
      <c r="D441" s="1063" t="str">
        <f t="shared" si="26"/>
        <v/>
      </c>
      <c r="E441" s="1572"/>
      <c r="F441" s="1742"/>
      <c r="G441" s="1751" t="str">
        <f t="shared" si="25"/>
        <v>Feil</v>
      </c>
      <c r="H441" s="1066" t="str">
        <f t="shared" si="27"/>
        <v/>
      </c>
    </row>
    <row r="442" spans="1:8" x14ac:dyDescent="0.25">
      <c r="A442" s="1118"/>
      <c r="B442" s="1753"/>
      <c r="C442" s="1069" t="str">
        <f t="shared" si="24"/>
        <v>Feil</v>
      </c>
      <c r="D442" s="1063" t="str">
        <f t="shared" si="26"/>
        <v/>
      </c>
      <c r="E442" s="1572"/>
      <c r="F442" s="1742"/>
      <c r="G442" s="1751" t="str">
        <f t="shared" si="25"/>
        <v>Feil</v>
      </c>
      <c r="H442" s="1066" t="str">
        <f t="shared" si="27"/>
        <v/>
      </c>
    </row>
    <row r="443" spans="1:8" x14ac:dyDescent="0.25">
      <c r="A443" s="1118"/>
      <c r="B443" s="1753"/>
      <c r="C443" s="1069" t="str">
        <f t="shared" si="24"/>
        <v>Feil</v>
      </c>
      <c r="D443" s="1063" t="str">
        <f t="shared" si="26"/>
        <v/>
      </c>
      <c r="E443" s="1572"/>
      <c r="F443" s="1742"/>
      <c r="G443" s="1751" t="str">
        <f t="shared" si="25"/>
        <v>Feil</v>
      </c>
      <c r="H443" s="1066" t="str">
        <f t="shared" si="27"/>
        <v/>
      </c>
    </row>
    <row r="444" spans="1:8" x14ac:dyDescent="0.25">
      <c r="A444" s="1118"/>
      <c r="B444" s="1753"/>
      <c r="C444" s="1069" t="str">
        <f t="shared" si="24"/>
        <v>Feil</v>
      </c>
      <c r="D444" s="1063" t="str">
        <f t="shared" si="26"/>
        <v/>
      </c>
      <c r="E444" s="1572"/>
      <c r="F444" s="1742"/>
      <c r="G444" s="1751" t="str">
        <f t="shared" si="25"/>
        <v>Feil</v>
      </c>
      <c r="H444" s="1066" t="str">
        <f t="shared" si="27"/>
        <v/>
      </c>
    </row>
    <row r="445" spans="1:8" x14ac:dyDescent="0.25">
      <c r="A445" s="1118"/>
      <c r="B445" s="1753"/>
      <c r="C445" s="1069" t="str">
        <f t="shared" si="24"/>
        <v>Feil</v>
      </c>
      <c r="D445" s="1063" t="str">
        <f t="shared" si="26"/>
        <v/>
      </c>
      <c r="E445" s="1572"/>
      <c r="F445" s="1742"/>
      <c r="G445" s="1751" t="str">
        <f t="shared" si="25"/>
        <v>Feil</v>
      </c>
      <c r="H445" s="1066" t="str">
        <f t="shared" si="27"/>
        <v/>
      </c>
    </row>
    <row r="446" spans="1:8" x14ac:dyDescent="0.25">
      <c r="A446" s="1118"/>
      <c r="B446" s="1753"/>
      <c r="C446" s="1069" t="str">
        <f t="shared" si="24"/>
        <v>Feil</v>
      </c>
      <c r="D446" s="1063" t="str">
        <f t="shared" si="26"/>
        <v/>
      </c>
      <c r="E446" s="1572"/>
      <c r="F446" s="1742"/>
      <c r="G446" s="1751" t="str">
        <f t="shared" si="25"/>
        <v>Feil</v>
      </c>
      <c r="H446" s="1066" t="str">
        <f t="shared" si="27"/>
        <v/>
      </c>
    </row>
    <row r="447" spans="1:8" x14ac:dyDescent="0.25">
      <c r="A447" s="1118"/>
      <c r="B447" s="1753"/>
      <c r="C447" s="1069" t="str">
        <f t="shared" si="24"/>
        <v>Feil</v>
      </c>
      <c r="D447" s="1063" t="str">
        <f t="shared" si="26"/>
        <v/>
      </c>
      <c r="E447" s="1572"/>
      <c r="F447" s="1742"/>
      <c r="G447" s="1751" t="str">
        <f t="shared" si="25"/>
        <v>Feil</v>
      </c>
      <c r="H447" s="1066" t="str">
        <f t="shared" si="27"/>
        <v/>
      </c>
    </row>
    <row r="448" spans="1:8" x14ac:dyDescent="0.25">
      <c r="A448" s="1118"/>
      <c r="B448" s="1753"/>
      <c r="C448" s="1069" t="str">
        <f t="shared" si="24"/>
        <v>Feil</v>
      </c>
      <c r="D448" s="1063" t="str">
        <f t="shared" si="26"/>
        <v/>
      </c>
      <c r="E448" s="1572"/>
      <c r="F448" s="1742"/>
      <c r="G448" s="1751" t="str">
        <f t="shared" si="25"/>
        <v>Feil</v>
      </c>
      <c r="H448" s="1066" t="str">
        <f t="shared" si="27"/>
        <v/>
      </c>
    </row>
    <row r="449" spans="1:8" x14ac:dyDescent="0.25">
      <c r="A449" s="1118"/>
      <c r="B449" s="1753"/>
      <c r="C449" s="1069" t="str">
        <f t="shared" si="24"/>
        <v>Feil</v>
      </c>
      <c r="D449" s="1063" t="str">
        <f t="shared" si="26"/>
        <v/>
      </c>
      <c r="E449" s="1572"/>
      <c r="F449" s="1742"/>
      <c r="G449" s="1751" t="str">
        <f t="shared" si="25"/>
        <v>Feil</v>
      </c>
      <c r="H449" s="1066" t="str">
        <f t="shared" si="27"/>
        <v/>
      </c>
    </row>
    <row r="450" spans="1:8" x14ac:dyDescent="0.25">
      <c r="A450" s="1118"/>
      <c r="B450" s="1753"/>
      <c r="C450" s="1069" t="str">
        <f t="shared" si="24"/>
        <v>Feil</v>
      </c>
      <c r="D450" s="1063" t="str">
        <f t="shared" si="26"/>
        <v/>
      </c>
      <c r="E450" s="1572"/>
      <c r="F450" s="1742"/>
      <c r="G450" s="1751" t="str">
        <f t="shared" si="25"/>
        <v>Feil</v>
      </c>
      <c r="H450" s="1066" t="str">
        <f t="shared" si="27"/>
        <v/>
      </c>
    </row>
    <row r="451" spans="1:8" x14ac:dyDescent="0.25">
      <c r="A451" s="1118"/>
      <c r="B451" s="1753"/>
      <c r="C451" s="1069" t="str">
        <f t="shared" si="24"/>
        <v>Feil</v>
      </c>
      <c r="D451" s="1063" t="str">
        <f t="shared" si="26"/>
        <v/>
      </c>
      <c r="E451" s="1572"/>
      <c r="F451" s="1742"/>
      <c r="G451" s="1751" t="str">
        <f t="shared" si="25"/>
        <v>Feil</v>
      </c>
      <c r="H451" s="1066" t="str">
        <f t="shared" si="27"/>
        <v/>
      </c>
    </row>
    <row r="452" spans="1:8" x14ac:dyDescent="0.25">
      <c r="A452" s="1118"/>
      <c r="B452" s="1753"/>
      <c r="C452" s="1069" t="str">
        <f t="shared" si="24"/>
        <v>Feil</v>
      </c>
      <c r="D452" s="1063" t="str">
        <f t="shared" si="26"/>
        <v/>
      </c>
      <c r="E452" s="1572"/>
      <c r="F452" s="1742"/>
      <c r="G452" s="1751" t="str">
        <f t="shared" si="25"/>
        <v>Feil</v>
      </c>
      <c r="H452" s="1066" t="str">
        <f t="shared" si="27"/>
        <v/>
      </c>
    </row>
    <row r="453" spans="1:8" x14ac:dyDescent="0.25">
      <c r="A453" s="1118"/>
      <c r="B453" s="1753"/>
      <c r="C453" s="1069" t="str">
        <f t="shared" si="24"/>
        <v>Feil</v>
      </c>
      <c r="D453" s="1063" t="str">
        <f t="shared" si="26"/>
        <v/>
      </c>
      <c r="E453" s="1572"/>
      <c r="F453" s="1742"/>
      <c r="G453" s="1751" t="str">
        <f t="shared" si="25"/>
        <v>Feil</v>
      </c>
      <c r="H453" s="1066" t="str">
        <f t="shared" si="27"/>
        <v/>
      </c>
    </row>
    <row r="454" spans="1:8" x14ac:dyDescent="0.25">
      <c r="A454" s="1118"/>
      <c r="B454" s="1753"/>
      <c r="C454" s="1069" t="str">
        <f t="shared" si="24"/>
        <v>Feil</v>
      </c>
      <c r="D454" s="1063" t="str">
        <f t="shared" si="26"/>
        <v/>
      </c>
      <c r="E454" s="1572"/>
      <c r="F454" s="1742"/>
      <c r="G454" s="1751" t="str">
        <f t="shared" si="25"/>
        <v>Feil</v>
      </c>
      <c r="H454" s="1066" t="str">
        <f t="shared" si="27"/>
        <v/>
      </c>
    </row>
    <row r="455" spans="1:8" x14ac:dyDescent="0.25">
      <c r="A455" s="1118"/>
      <c r="B455" s="1753"/>
      <c r="C455" s="1069" t="str">
        <f t="shared" si="24"/>
        <v>Feil</v>
      </c>
      <c r="D455" s="1063" t="str">
        <f t="shared" si="26"/>
        <v/>
      </c>
      <c r="E455" s="1572"/>
      <c r="F455" s="1742"/>
      <c r="G455" s="1751" t="str">
        <f t="shared" si="25"/>
        <v>Feil</v>
      </c>
      <c r="H455" s="1066" t="str">
        <f t="shared" si="27"/>
        <v/>
      </c>
    </row>
    <row r="456" spans="1:8" x14ac:dyDescent="0.25">
      <c r="A456" s="1118"/>
      <c r="B456" s="1753"/>
      <c r="C456" s="1069" t="str">
        <f t="shared" si="24"/>
        <v>Feil</v>
      </c>
      <c r="D456" s="1063" t="str">
        <f t="shared" si="26"/>
        <v/>
      </c>
      <c r="E456" s="1572"/>
      <c r="F456" s="1742"/>
      <c r="G456" s="1751" t="str">
        <f t="shared" si="25"/>
        <v>Feil</v>
      </c>
      <c r="H456" s="1066" t="str">
        <f t="shared" si="27"/>
        <v/>
      </c>
    </row>
    <row r="457" spans="1:8" x14ac:dyDescent="0.25">
      <c r="A457" s="1118"/>
      <c r="B457" s="1753"/>
      <c r="C457" s="1069" t="str">
        <f t="shared" si="24"/>
        <v>Feil</v>
      </c>
      <c r="D457" s="1063" t="str">
        <f t="shared" si="26"/>
        <v/>
      </c>
      <c r="E457" s="1572"/>
      <c r="F457" s="1742"/>
      <c r="G457" s="1751" t="str">
        <f t="shared" si="25"/>
        <v>Feil</v>
      </c>
      <c r="H457" s="1066" t="str">
        <f t="shared" si="27"/>
        <v/>
      </c>
    </row>
    <row r="458" spans="1:8" x14ac:dyDescent="0.25">
      <c r="A458" s="1118"/>
      <c r="B458" s="1753"/>
      <c r="C458" s="1069" t="str">
        <f t="shared" si="24"/>
        <v>Feil</v>
      </c>
      <c r="D458" s="1063" t="str">
        <f t="shared" si="26"/>
        <v/>
      </c>
      <c r="E458" s="1572"/>
      <c r="F458" s="1742"/>
      <c r="G458" s="1751" t="str">
        <f t="shared" si="25"/>
        <v>Feil</v>
      </c>
      <c r="H458" s="1066" t="str">
        <f t="shared" si="27"/>
        <v/>
      </c>
    </row>
    <row r="459" spans="1:8" x14ac:dyDescent="0.25">
      <c r="A459" s="1118"/>
      <c r="B459" s="1753"/>
      <c r="C459" s="1069" t="str">
        <f t="shared" si="24"/>
        <v>Feil</v>
      </c>
      <c r="D459" s="1063" t="str">
        <f t="shared" si="26"/>
        <v/>
      </c>
      <c r="E459" s="1572"/>
      <c r="F459" s="1742"/>
      <c r="G459" s="1751" t="str">
        <f t="shared" si="25"/>
        <v>Feil</v>
      </c>
      <c r="H459" s="1066" t="str">
        <f t="shared" si="27"/>
        <v/>
      </c>
    </row>
    <row r="460" spans="1:8" x14ac:dyDescent="0.25">
      <c r="A460" s="1118"/>
      <c r="B460" s="1753"/>
      <c r="C460" s="1069" t="str">
        <f t="shared" si="24"/>
        <v>Feil</v>
      </c>
      <c r="D460" s="1063" t="str">
        <f t="shared" si="26"/>
        <v/>
      </c>
      <c r="E460" s="1572"/>
      <c r="F460" s="1742"/>
      <c r="G460" s="1751" t="str">
        <f t="shared" si="25"/>
        <v>Feil</v>
      </c>
      <c r="H460" s="1066" t="str">
        <f t="shared" si="27"/>
        <v/>
      </c>
    </row>
    <row r="461" spans="1:8" x14ac:dyDescent="0.25">
      <c r="A461" s="1118"/>
      <c r="B461" s="1753"/>
      <c r="C461" s="1069" t="str">
        <f t="shared" si="24"/>
        <v>Feil</v>
      </c>
      <c r="D461" s="1063" t="str">
        <f t="shared" si="26"/>
        <v/>
      </c>
      <c r="E461" s="1572"/>
      <c r="F461" s="1742"/>
      <c r="G461" s="1751" t="str">
        <f t="shared" si="25"/>
        <v>Feil</v>
      </c>
      <c r="H461" s="1066" t="str">
        <f t="shared" si="27"/>
        <v/>
      </c>
    </row>
    <row r="462" spans="1:8" x14ac:dyDescent="0.25">
      <c r="A462" s="1118"/>
      <c r="B462" s="1753"/>
      <c r="C462" s="1069" t="str">
        <f t="shared" si="24"/>
        <v>Feil</v>
      </c>
      <c r="D462" s="1063" t="str">
        <f t="shared" si="26"/>
        <v/>
      </c>
      <c r="E462" s="1572"/>
      <c r="F462" s="1742"/>
      <c r="G462" s="1751" t="str">
        <f t="shared" si="25"/>
        <v>Feil</v>
      </c>
      <c r="H462" s="1066" t="str">
        <f t="shared" si="27"/>
        <v/>
      </c>
    </row>
    <row r="463" spans="1:8" x14ac:dyDescent="0.25">
      <c r="A463" s="1118"/>
      <c r="B463" s="1753"/>
      <c r="C463" s="1069" t="str">
        <f t="shared" si="24"/>
        <v>Feil</v>
      </c>
      <c r="D463" s="1063" t="str">
        <f t="shared" si="26"/>
        <v/>
      </c>
      <c r="E463" s="1572"/>
      <c r="F463" s="1742"/>
      <c r="G463" s="1751" t="str">
        <f t="shared" ref="G463:G526" si="28">IFERROR(VLOOKUP(E463,tbl_total,2,FALSE),"Feil")</f>
        <v>Feil</v>
      </c>
      <c r="H463" s="1066" t="str">
        <f t="shared" si="27"/>
        <v/>
      </c>
    </row>
    <row r="464" spans="1:8" x14ac:dyDescent="0.25">
      <c r="A464" s="1118"/>
      <c r="B464" s="1753"/>
      <c r="C464" s="1069" t="str">
        <f t="shared" si="24"/>
        <v>Feil</v>
      </c>
      <c r="D464" s="1063" t="str">
        <f t="shared" si="26"/>
        <v/>
      </c>
      <c r="E464" s="1572"/>
      <c r="F464" s="1742"/>
      <c r="G464" s="1751" t="str">
        <f t="shared" si="28"/>
        <v>Feil</v>
      </c>
      <c r="H464" s="1066" t="str">
        <f t="shared" si="27"/>
        <v/>
      </c>
    </row>
    <row r="465" spans="1:22" x14ac:dyDescent="0.25">
      <c r="A465" s="1118"/>
      <c r="B465" s="1753"/>
      <c r="C465" s="1069" t="str">
        <f t="shared" si="24"/>
        <v>Feil</v>
      </c>
      <c r="D465" s="1063" t="str">
        <f t="shared" si="26"/>
        <v/>
      </c>
      <c r="E465" s="1572"/>
      <c r="F465" s="1742"/>
      <c r="G465" s="1751" t="str">
        <f t="shared" si="28"/>
        <v>Feil</v>
      </c>
      <c r="H465" s="1066" t="str">
        <f t="shared" si="27"/>
        <v/>
      </c>
    </row>
    <row r="466" spans="1:22" x14ac:dyDescent="0.25">
      <c r="A466" s="1118"/>
      <c r="B466" s="1753"/>
      <c r="C466" s="1069" t="str">
        <f t="shared" si="24"/>
        <v>Feil</v>
      </c>
      <c r="D466" s="1063" t="str">
        <f t="shared" si="26"/>
        <v/>
      </c>
      <c r="E466" s="1572"/>
      <c r="F466" s="1742"/>
      <c r="G466" s="1751" t="str">
        <f t="shared" si="28"/>
        <v>Feil</v>
      </c>
      <c r="H466" s="1066" t="str">
        <f t="shared" si="27"/>
        <v/>
      </c>
    </row>
    <row r="467" spans="1:22" x14ac:dyDescent="0.25">
      <c r="A467" s="1118"/>
      <c r="B467" s="1753"/>
      <c r="C467" s="1069" t="str">
        <f t="shared" si="24"/>
        <v>Feil</v>
      </c>
      <c r="D467" s="1063" t="str">
        <f t="shared" si="26"/>
        <v/>
      </c>
      <c r="E467" s="1572"/>
      <c r="F467" s="1742"/>
      <c r="G467" s="1751" t="str">
        <f t="shared" si="28"/>
        <v>Feil</v>
      </c>
      <c r="H467" s="1066" t="str">
        <f t="shared" si="27"/>
        <v/>
      </c>
    </row>
    <row r="468" spans="1:22" x14ac:dyDescent="0.25">
      <c r="A468" s="1118"/>
      <c r="B468" s="1753"/>
      <c r="C468" s="1069" t="str">
        <f t="shared" si="24"/>
        <v>Feil</v>
      </c>
      <c r="D468" s="1063" t="str">
        <f t="shared" si="26"/>
        <v/>
      </c>
      <c r="E468" s="1572"/>
      <c r="F468" s="1742"/>
      <c r="G468" s="1751" t="str">
        <f t="shared" si="28"/>
        <v>Feil</v>
      </c>
      <c r="H468" s="1066" t="str">
        <f t="shared" si="27"/>
        <v/>
      </c>
    </row>
    <row r="469" spans="1:22" x14ac:dyDescent="0.25">
      <c r="A469" s="1118"/>
      <c r="B469" s="1753"/>
      <c r="C469" s="1069" t="str">
        <f t="shared" si="24"/>
        <v>Feil</v>
      </c>
      <c r="D469" s="1063" t="str">
        <f t="shared" si="26"/>
        <v/>
      </c>
      <c r="E469" s="1572"/>
      <c r="F469" s="1742"/>
      <c r="G469" s="1751" t="str">
        <f t="shared" si="28"/>
        <v>Feil</v>
      </c>
      <c r="H469" s="1066" t="str">
        <f t="shared" si="27"/>
        <v/>
      </c>
    </row>
    <row r="470" spans="1:22" x14ac:dyDescent="0.25">
      <c r="A470" s="1118"/>
      <c r="B470" s="1753"/>
      <c r="C470" s="1069" t="str">
        <f t="shared" si="24"/>
        <v>Feil</v>
      </c>
      <c r="D470" s="1063" t="str">
        <f t="shared" si="26"/>
        <v/>
      </c>
      <c r="E470" s="1572"/>
      <c r="F470" s="1742"/>
      <c r="G470" s="1751" t="str">
        <f t="shared" si="28"/>
        <v>Feil</v>
      </c>
      <c r="H470" s="1066" t="str">
        <f t="shared" si="27"/>
        <v/>
      </c>
    </row>
    <row r="471" spans="1:22" x14ac:dyDescent="0.25">
      <c r="A471" s="1118"/>
      <c r="B471" s="1753"/>
      <c r="C471" s="1069" t="str">
        <f t="shared" si="24"/>
        <v>Feil</v>
      </c>
      <c r="D471" s="1063" t="str">
        <f t="shared" si="26"/>
        <v/>
      </c>
      <c r="E471" s="1572"/>
      <c r="F471" s="1742"/>
      <c r="G471" s="1751" t="str">
        <f t="shared" si="28"/>
        <v>Feil</v>
      </c>
      <c r="H471" s="1066" t="str">
        <f t="shared" si="27"/>
        <v/>
      </c>
    </row>
    <row r="472" spans="1:22" x14ac:dyDescent="0.25">
      <c r="A472" s="1118"/>
      <c r="B472" s="1753"/>
      <c r="C472" s="1069" t="str">
        <f t="shared" si="24"/>
        <v>Feil</v>
      </c>
      <c r="D472" s="1063" t="str">
        <f t="shared" si="26"/>
        <v/>
      </c>
      <c r="E472" s="1572"/>
      <c r="F472" s="1742"/>
      <c r="G472" s="1751" t="str">
        <f t="shared" si="28"/>
        <v>Feil</v>
      </c>
      <c r="H472" s="1066" t="str">
        <f t="shared" si="27"/>
        <v/>
      </c>
    </row>
    <row r="473" spans="1:22" x14ac:dyDescent="0.25">
      <c r="A473" s="1118"/>
      <c r="B473" s="1753"/>
      <c r="C473" s="1069" t="str">
        <f t="shared" si="24"/>
        <v>Feil</v>
      </c>
      <c r="D473" s="1063" t="str">
        <f t="shared" si="26"/>
        <v/>
      </c>
      <c r="E473" s="1572"/>
      <c r="F473" s="1742"/>
      <c r="G473" s="1751" t="str">
        <f t="shared" si="28"/>
        <v>Feil</v>
      </c>
      <c r="H473" s="1066" t="str">
        <f t="shared" si="27"/>
        <v/>
      </c>
    </row>
    <row r="474" spans="1:22" x14ac:dyDescent="0.25">
      <c r="A474" s="1118"/>
      <c r="B474" s="1753"/>
      <c r="C474" s="1069" t="str">
        <f t="shared" si="24"/>
        <v>Feil</v>
      </c>
      <c r="D474" s="1063" t="str">
        <f t="shared" si="26"/>
        <v/>
      </c>
      <c r="E474" s="1572"/>
      <c r="F474" s="1742"/>
      <c r="G474" s="1751" t="str">
        <f t="shared" si="28"/>
        <v>Feil</v>
      </c>
      <c r="H474" s="1066" t="str">
        <f t="shared" si="27"/>
        <v/>
      </c>
    </row>
    <row r="475" spans="1:22" x14ac:dyDescent="0.25">
      <c r="A475" s="1118"/>
      <c r="B475" s="1753"/>
      <c r="C475" s="1069" t="str">
        <f t="shared" si="24"/>
        <v>Feil</v>
      </c>
      <c r="D475" s="1063" t="str">
        <f t="shared" si="26"/>
        <v/>
      </c>
      <c r="E475" s="1572"/>
      <c r="F475" s="1742"/>
      <c r="G475" s="1751" t="str">
        <f t="shared" si="28"/>
        <v>Feil</v>
      </c>
      <c r="H475" s="1066" t="str">
        <f t="shared" si="27"/>
        <v/>
      </c>
    </row>
    <row r="476" spans="1:22" x14ac:dyDescent="0.25">
      <c r="A476" s="1118"/>
      <c r="B476" s="1753"/>
      <c r="C476" s="1069" t="str">
        <f t="shared" si="24"/>
        <v>Feil</v>
      </c>
      <c r="D476" s="1063" t="str">
        <f t="shared" si="26"/>
        <v/>
      </c>
      <c r="E476" s="1572"/>
      <c r="F476" s="1742"/>
      <c r="G476" s="1751" t="str">
        <f t="shared" si="28"/>
        <v>Feil</v>
      </c>
      <c r="H476" s="1066" t="str">
        <f t="shared" si="27"/>
        <v/>
      </c>
    </row>
    <row r="477" spans="1:22" s="49" customFormat="1" x14ac:dyDescent="0.25">
      <c r="A477" s="1118"/>
      <c r="B477" s="1753"/>
      <c r="C477" s="1069" t="str">
        <f t="shared" si="24"/>
        <v>Feil</v>
      </c>
      <c r="D477" s="1063" t="str">
        <f t="shared" si="26"/>
        <v/>
      </c>
      <c r="E477" s="1572"/>
      <c r="F477" s="1742"/>
      <c r="G477" s="1751" t="str">
        <f t="shared" si="28"/>
        <v>Feil</v>
      </c>
      <c r="H477" s="1066" t="str">
        <f t="shared" si="27"/>
        <v/>
      </c>
      <c r="I477" s="3"/>
      <c r="J477" s="3"/>
      <c r="K477" s="3"/>
      <c r="L477" s="3"/>
      <c r="M477" s="3"/>
      <c r="N477" s="3"/>
      <c r="O477" s="3"/>
      <c r="P477" s="3"/>
      <c r="Q477" s="3"/>
      <c r="R477"/>
      <c r="S477" s="20"/>
      <c r="T477" s="20"/>
      <c r="U477" s="3"/>
      <c r="V477" s="3"/>
    </row>
    <row r="478" spans="1:22" s="49" customFormat="1" x14ac:dyDescent="0.25">
      <c r="A478" s="1118"/>
      <c r="B478" s="1753"/>
      <c r="C478" s="1069" t="str">
        <f t="shared" si="24"/>
        <v>Feil</v>
      </c>
      <c r="D478" s="1063" t="str">
        <f t="shared" si="26"/>
        <v/>
      </c>
      <c r="E478" s="1572"/>
      <c r="F478" s="1742"/>
      <c r="G478" s="1751" t="str">
        <f t="shared" si="28"/>
        <v>Feil</v>
      </c>
      <c r="H478" s="1066" t="str">
        <f t="shared" si="27"/>
        <v/>
      </c>
      <c r="I478" s="3"/>
      <c r="J478" s="3"/>
      <c r="K478" s="3"/>
      <c r="L478" s="3"/>
      <c r="M478" s="3"/>
      <c r="N478" s="3"/>
      <c r="O478" s="3"/>
      <c r="P478" s="3"/>
      <c r="Q478" s="3"/>
      <c r="R478"/>
      <c r="S478" s="20"/>
      <c r="T478" s="20"/>
      <c r="U478" s="3"/>
      <c r="V478" s="3"/>
    </row>
    <row r="479" spans="1:22" s="49" customFormat="1" x14ac:dyDescent="0.25">
      <c r="A479" s="1118"/>
      <c r="B479" s="1753"/>
      <c r="C479" s="1069" t="str">
        <f t="shared" si="24"/>
        <v>Feil</v>
      </c>
      <c r="D479" s="1063" t="str">
        <f t="shared" si="26"/>
        <v/>
      </c>
      <c r="E479" s="1572"/>
      <c r="F479" s="1742"/>
      <c r="G479" s="1751" t="str">
        <f t="shared" si="28"/>
        <v>Feil</v>
      </c>
      <c r="H479" s="1066" t="str">
        <f t="shared" si="27"/>
        <v/>
      </c>
      <c r="I479" s="3"/>
      <c r="J479" s="3"/>
      <c r="K479" s="3"/>
      <c r="L479" s="3"/>
      <c r="M479" s="3"/>
      <c r="N479" s="3"/>
      <c r="O479" s="3"/>
      <c r="P479" s="3"/>
      <c r="Q479" s="3"/>
      <c r="R479"/>
      <c r="S479" s="20"/>
      <c r="T479" s="20"/>
      <c r="U479" s="3"/>
      <c r="V479" s="3"/>
    </row>
    <row r="480" spans="1:22" s="49" customFormat="1" x14ac:dyDescent="0.25">
      <c r="A480" s="1118"/>
      <c r="B480" s="1753"/>
      <c r="C480" s="1069" t="str">
        <f t="shared" si="24"/>
        <v>Feil</v>
      </c>
      <c r="D480" s="1063" t="str">
        <f t="shared" si="26"/>
        <v/>
      </c>
      <c r="E480" s="1572"/>
      <c r="F480" s="1742"/>
      <c r="G480" s="1751" t="str">
        <f t="shared" si="28"/>
        <v>Feil</v>
      </c>
      <c r="H480" s="1066" t="str">
        <f t="shared" si="27"/>
        <v/>
      </c>
      <c r="I480" s="3"/>
      <c r="J480" s="3"/>
      <c r="K480" s="3"/>
      <c r="L480" s="3"/>
      <c r="M480" s="3"/>
      <c r="N480" s="3"/>
      <c r="O480" s="3"/>
      <c r="P480" s="3"/>
      <c r="Q480" s="3"/>
      <c r="R480"/>
      <c r="S480" s="20"/>
      <c r="T480" s="20"/>
      <c r="U480" s="3"/>
      <c r="V480" s="3"/>
    </row>
    <row r="481" spans="1:22" s="49" customFormat="1" x14ac:dyDescent="0.25">
      <c r="A481" s="1118"/>
      <c r="B481" s="1753"/>
      <c r="C481" s="1069" t="str">
        <f t="shared" si="24"/>
        <v>Feil</v>
      </c>
      <c r="D481" s="1063" t="str">
        <f t="shared" si="26"/>
        <v/>
      </c>
      <c r="E481" s="1572"/>
      <c r="F481" s="1742"/>
      <c r="G481" s="1751" t="str">
        <f t="shared" si="28"/>
        <v>Feil</v>
      </c>
      <c r="H481" s="1066" t="str">
        <f t="shared" si="27"/>
        <v/>
      </c>
      <c r="I481" s="3"/>
      <c r="J481" s="3"/>
      <c r="K481" s="3"/>
      <c r="L481" s="3"/>
      <c r="M481" s="3"/>
      <c r="N481" s="3"/>
      <c r="O481" s="3"/>
      <c r="P481" s="3"/>
      <c r="Q481" s="3"/>
      <c r="R481"/>
      <c r="S481" s="20"/>
      <c r="T481" s="20"/>
      <c r="U481" s="3"/>
      <c r="V481" s="3"/>
    </row>
    <row r="482" spans="1:22" s="49" customFormat="1" x14ac:dyDescent="0.25">
      <c r="A482" s="1118"/>
      <c r="B482" s="1753"/>
      <c r="C482" s="1069" t="str">
        <f t="shared" si="24"/>
        <v>Feil</v>
      </c>
      <c r="D482" s="1063" t="str">
        <f t="shared" si="26"/>
        <v/>
      </c>
      <c r="E482" s="1572"/>
      <c r="F482" s="1742"/>
      <c r="G482" s="1751" t="str">
        <f t="shared" si="28"/>
        <v>Feil</v>
      </c>
      <c r="H482" s="1066" t="str">
        <f t="shared" si="27"/>
        <v/>
      </c>
      <c r="I482" s="3"/>
      <c r="J482" s="3"/>
      <c r="K482" s="3"/>
      <c r="L482" s="3"/>
      <c r="M482" s="3"/>
      <c r="N482" s="3"/>
      <c r="O482" s="3"/>
      <c r="P482" s="3"/>
      <c r="Q482" s="3"/>
      <c r="R482"/>
      <c r="S482" s="20"/>
      <c r="T482" s="20"/>
      <c r="U482" s="3"/>
      <c r="V482" s="3"/>
    </row>
    <row r="483" spans="1:22" s="49" customFormat="1" x14ac:dyDescent="0.25">
      <c r="A483" s="1118"/>
      <c r="B483" s="1753"/>
      <c r="C483" s="1069" t="str">
        <f t="shared" si="24"/>
        <v>Feil</v>
      </c>
      <c r="D483" s="1063" t="str">
        <f t="shared" si="26"/>
        <v/>
      </c>
      <c r="E483" s="1572"/>
      <c r="F483" s="1742"/>
      <c r="G483" s="1751" t="str">
        <f t="shared" si="28"/>
        <v>Feil</v>
      </c>
      <c r="H483" s="1066" t="str">
        <f t="shared" si="27"/>
        <v/>
      </c>
      <c r="I483" s="3"/>
      <c r="J483" s="3"/>
      <c r="K483" s="3"/>
      <c r="L483" s="3"/>
      <c r="M483" s="3"/>
      <c r="N483" s="3"/>
      <c r="O483" s="3"/>
      <c r="P483" s="3"/>
      <c r="Q483" s="3"/>
      <c r="R483"/>
      <c r="S483" s="20"/>
      <c r="T483" s="20"/>
      <c r="U483" s="3"/>
      <c r="V483" s="3"/>
    </row>
    <row r="484" spans="1:22" s="49" customFormat="1" x14ac:dyDescent="0.25">
      <c r="A484" s="1118"/>
      <c r="B484" s="1753"/>
      <c r="C484" s="1069" t="str">
        <f t="shared" si="24"/>
        <v>Feil</v>
      </c>
      <c r="D484" s="1063" t="str">
        <f t="shared" si="26"/>
        <v/>
      </c>
      <c r="E484" s="1572"/>
      <c r="F484" s="1742"/>
      <c r="G484" s="1751" t="str">
        <f t="shared" si="28"/>
        <v>Feil</v>
      </c>
      <c r="H484" s="1066" t="str">
        <f t="shared" si="27"/>
        <v/>
      </c>
      <c r="I484" s="3"/>
      <c r="J484" s="3"/>
      <c r="K484" s="3"/>
      <c r="L484" s="3"/>
      <c r="M484" s="3"/>
      <c r="N484" s="3"/>
      <c r="O484" s="3"/>
      <c r="P484" s="3"/>
      <c r="Q484" s="3"/>
      <c r="R484"/>
      <c r="S484" s="20"/>
      <c r="T484" s="20"/>
      <c r="U484" s="3"/>
      <c r="V484" s="3"/>
    </row>
    <row r="485" spans="1:22" s="49" customFormat="1" x14ac:dyDescent="0.25">
      <c r="A485" s="1118"/>
      <c r="B485" s="1753"/>
      <c r="C485" s="1069" t="str">
        <f t="shared" si="24"/>
        <v>Feil</v>
      </c>
      <c r="D485" s="1063" t="str">
        <f t="shared" si="26"/>
        <v/>
      </c>
      <c r="E485" s="1572"/>
      <c r="F485" s="1742"/>
      <c r="G485" s="1751" t="str">
        <f t="shared" si="28"/>
        <v>Feil</v>
      </c>
      <c r="H485" s="1066" t="str">
        <f t="shared" si="27"/>
        <v/>
      </c>
      <c r="I485" s="3"/>
      <c r="J485" s="3"/>
      <c r="K485" s="3"/>
      <c r="L485" s="3"/>
      <c r="M485" s="3"/>
      <c r="N485" s="3"/>
      <c r="O485" s="3"/>
      <c r="P485" s="3"/>
      <c r="Q485" s="3"/>
      <c r="R485"/>
      <c r="S485" s="20"/>
      <c r="T485" s="20"/>
      <c r="U485" s="3"/>
      <c r="V485" s="3"/>
    </row>
    <row r="486" spans="1:22" s="49" customFormat="1" x14ac:dyDescent="0.25">
      <c r="A486" s="1118"/>
      <c r="B486" s="1753"/>
      <c r="C486" s="1069" t="str">
        <f t="shared" si="24"/>
        <v>Feil</v>
      </c>
      <c r="D486" s="1063" t="str">
        <f t="shared" si="26"/>
        <v/>
      </c>
      <c r="E486" s="1572"/>
      <c r="F486" s="1742"/>
      <c r="G486" s="1751" t="str">
        <f t="shared" si="28"/>
        <v>Feil</v>
      </c>
      <c r="H486" s="1066" t="str">
        <f t="shared" si="27"/>
        <v/>
      </c>
      <c r="I486" s="3"/>
      <c r="J486" s="3"/>
      <c r="K486" s="3"/>
      <c r="L486" s="3"/>
      <c r="M486" s="3"/>
      <c r="N486" s="3"/>
      <c r="O486" s="3"/>
      <c r="P486" s="3"/>
      <c r="Q486" s="3"/>
      <c r="R486"/>
      <c r="S486" s="20"/>
      <c r="T486" s="20"/>
      <c r="U486" s="3"/>
      <c r="V486" s="3"/>
    </row>
    <row r="487" spans="1:22" s="49" customFormat="1" x14ac:dyDescent="0.25">
      <c r="A487" s="1118"/>
      <c r="B487" s="1753"/>
      <c r="C487" s="1069" t="str">
        <f t="shared" si="24"/>
        <v>Feil</v>
      </c>
      <c r="D487" s="1063" t="str">
        <f t="shared" si="26"/>
        <v/>
      </c>
      <c r="E487" s="1572"/>
      <c r="F487" s="1742"/>
      <c r="G487" s="1751" t="str">
        <f t="shared" si="28"/>
        <v>Feil</v>
      </c>
      <c r="H487" s="1066" t="str">
        <f t="shared" si="27"/>
        <v/>
      </c>
      <c r="I487" s="3"/>
      <c r="J487" s="3"/>
      <c r="K487" s="3"/>
      <c r="L487" s="3"/>
      <c r="M487" s="3"/>
      <c r="N487" s="3"/>
      <c r="O487" s="3"/>
      <c r="P487" s="3"/>
      <c r="Q487" s="3"/>
      <c r="R487"/>
      <c r="S487" s="20"/>
      <c r="T487" s="20"/>
      <c r="U487" s="3"/>
      <c r="V487" s="3"/>
    </row>
    <row r="488" spans="1:22" s="49" customFormat="1" x14ac:dyDescent="0.25">
      <c r="A488" s="1118"/>
      <c r="B488" s="1753"/>
      <c r="C488" s="1069" t="str">
        <f t="shared" si="24"/>
        <v>Feil</v>
      </c>
      <c r="D488" s="1063" t="str">
        <f t="shared" si="26"/>
        <v/>
      </c>
      <c r="E488" s="1572"/>
      <c r="F488" s="1742"/>
      <c r="G488" s="1751" t="str">
        <f t="shared" si="28"/>
        <v>Feil</v>
      </c>
      <c r="H488" s="1066" t="str">
        <f t="shared" si="27"/>
        <v/>
      </c>
      <c r="I488" s="3"/>
      <c r="J488" s="3"/>
      <c r="K488" s="3"/>
      <c r="L488" s="3"/>
      <c r="M488" s="3"/>
      <c r="N488" s="3"/>
      <c r="O488" s="3"/>
      <c r="P488" s="3"/>
      <c r="Q488" s="3"/>
      <c r="R488"/>
      <c r="S488" s="20"/>
      <c r="T488" s="20"/>
      <c r="U488" s="3"/>
      <c r="V488" s="3"/>
    </row>
    <row r="489" spans="1:22" s="49" customFormat="1" x14ac:dyDescent="0.25">
      <c r="A489" s="1118"/>
      <c r="B489" s="1753"/>
      <c r="C489" s="1069" t="str">
        <f t="shared" ref="C489:C552" si="29">IFERROR(VLOOKUP(A489,E489:F1454,2,FALSE),"Feil")</f>
        <v>Feil</v>
      </c>
      <c r="D489" s="1063" t="str">
        <f t="shared" si="26"/>
        <v/>
      </c>
      <c r="E489" s="1572"/>
      <c r="F489" s="1742"/>
      <c r="G489" s="1751" t="str">
        <f t="shared" si="28"/>
        <v>Feil</v>
      </c>
      <c r="H489" s="1066" t="str">
        <f t="shared" si="27"/>
        <v/>
      </c>
      <c r="I489" s="3"/>
      <c r="J489" s="3"/>
      <c r="K489" s="3"/>
      <c r="L489" s="3"/>
      <c r="M489" s="3"/>
      <c r="N489" s="3"/>
      <c r="O489" s="3"/>
      <c r="P489" s="3"/>
      <c r="Q489" s="3"/>
      <c r="R489"/>
      <c r="S489" s="20"/>
      <c r="T489" s="20"/>
      <c r="U489" s="3"/>
      <c r="V489" s="3"/>
    </row>
    <row r="490" spans="1:22" s="49" customFormat="1" x14ac:dyDescent="0.25">
      <c r="A490" s="1118"/>
      <c r="B490" s="1753"/>
      <c r="C490" s="1069" t="str">
        <f t="shared" si="29"/>
        <v>Feil</v>
      </c>
      <c r="D490" s="1063" t="str">
        <f t="shared" ref="D490:D553" si="30">IF(AND(A490="",B490=""),"",IF(C490=B490,0,IF(AND(B490=0,C490="FEIL"),"se bort i fra","feil")))</f>
        <v/>
      </c>
      <c r="E490" s="1572"/>
      <c r="F490" s="1742"/>
      <c r="G490" s="1751" t="str">
        <f t="shared" si="28"/>
        <v>Feil</v>
      </c>
      <c r="H490" s="1066" t="str">
        <f t="shared" ref="H490:H553" si="31">IF(AND(E490="",F490=""),"",IF(G490=F490,0,IF(AND(F490=0,G490="FEIL"),"se bort i fra","feil")))</f>
        <v/>
      </c>
      <c r="I490" s="3"/>
      <c r="J490" s="3"/>
      <c r="K490" s="3"/>
      <c r="L490" s="3"/>
      <c r="M490" s="3"/>
      <c r="N490" s="3"/>
      <c r="O490" s="3"/>
      <c r="P490" s="3"/>
      <c r="Q490" s="3"/>
      <c r="R490"/>
      <c r="S490" s="20"/>
      <c r="T490" s="20"/>
      <c r="U490" s="3"/>
      <c r="V490" s="3"/>
    </row>
    <row r="491" spans="1:22" s="49" customFormat="1" x14ac:dyDescent="0.25">
      <c r="A491" s="1118"/>
      <c r="B491" s="1753"/>
      <c r="C491" s="1069" t="str">
        <f t="shared" si="29"/>
        <v>Feil</v>
      </c>
      <c r="D491" s="1063" t="str">
        <f t="shared" si="30"/>
        <v/>
      </c>
      <c r="E491" s="1572"/>
      <c r="F491" s="1742"/>
      <c r="G491" s="1751" t="str">
        <f t="shared" si="28"/>
        <v>Feil</v>
      </c>
      <c r="H491" s="1066" t="str">
        <f t="shared" si="31"/>
        <v/>
      </c>
      <c r="I491" s="3"/>
      <c r="J491" s="3"/>
      <c r="K491" s="3"/>
      <c r="L491" s="3"/>
      <c r="M491" s="3"/>
      <c r="N491" s="3"/>
      <c r="O491" s="3"/>
      <c r="P491" s="3"/>
      <c r="Q491" s="3"/>
      <c r="R491"/>
      <c r="S491" s="20"/>
      <c r="T491" s="20"/>
      <c r="U491" s="3"/>
      <c r="V491" s="3"/>
    </row>
    <row r="492" spans="1:22" s="49" customFormat="1" x14ac:dyDescent="0.25">
      <c r="A492" s="1118"/>
      <c r="B492" s="1753"/>
      <c r="C492" s="1069" t="str">
        <f t="shared" si="29"/>
        <v>Feil</v>
      </c>
      <c r="D492" s="1063" t="str">
        <f t="shared" si="30"/>
        <v/>
      </c>
      <c r="E492" s="1572"/>
      <c r="F492" s="1742"/>
      <c r="G492" s="1751" t="str">
        <f t="shared" si="28"/>
        <v>Feil</v>
      </c>
      <c r="H492" s="1066" t="str">
        <f t="shared" si="31"/>
        <v/>
      </c>
      <c r="I492" s="3"/>
      <c r="J492" s="3"/>
      <c r="K492" s="3"/>
      <c r="L492" s="3"/>
      <c r="M492" s="3"/>
      <c r="N492" s="3"/>
      <c r="O492" s="3"/>
      <c r="P492" s="3"/>
      <c r="Q492" s="3"/>
      <c r="R492"/>
      <c r="S492" s="20"/>
      <c r="T492" s="20"/>
      <c r="U492" s="3"/>
      <c r="V492" s="3"/>
    </row>
    <row r="493" spans="1:22" x14ac:dyDescent="0.25">
      <c r="A493" s="1118"/>
      <c r="B493" s="1753"/>
      <c r="C493" s="1069" t="str">
        <f t="shared" si="29"/>
        <v>Feil</v>
      </c>
      <c r="D493" s="1063" t="str">
        <f t="shared" si="30"/>
        <v/>
      </c>
      <c r="E493" s="1572"/>
      <c r="F493" s="1742"/>
      <c r="G493" s="1751" t="str">
        <f t="shared" si="28"/>
        <v>Feil</v>
      </c>
      <c r="H493" s="1066" t="str">
        <f t="shared" si="31"/>
        <v/>
      </c>
    </row>
    <row r="494" spans="1:22" x14ac:dyDescent="0.25">
      <c r="A494" s="1118"/>
      <c r="B494" s="1753"/>
      <c r="C494" s="1069" t="str">
        <f t="shared" si="29"/>
        <v>Feil</v>
      </c>
      <c r="D494" s="1063" t="str">
        <f t="shared" si="30"/>
        <v/>
      </c>
      <c r="E494" s="1572"/>
      <c r="F494" s="1742"/>
      <c r="G494" s="1751" t="str">
        <f t="shared" si="28"/>
        <v>Feil</v>
      </c>
      <c r="H494" s="1066" t="str">
        <f t="shared" si="31"/>
        <v/>
      </c>
    </row>
    <row r="495" spans="1:22" x14ac:dyDescent="0.25">
      <c r="A495" s="1118"/>
      <c r="B495" s="1753"/>
      <c r="C495" s="1069" t="str">
        <f t="shared" si="29"/>
        <v>Feil</v>
      </c>
      <c r="D495" s="1063" t="str">
        <f t="shared" si="30"/>
        <v/>
      </c>
      <c r="E495" s="1572"/>
      <c r="F495" s="1742"/>
      <c r="G495" s="1751" t="str">
        <f t="shared" si="28"/>
        <v>Feil</v>
      </c>
      <c r="H495" s="1066" t="str">
        <f t="shared" si="31"/>
        <v/>
      </c>
      <c r="Q495"/>
      <c r="R495" s="20"/>
      <c r="T495" s="3"/>
    </row>
    <row r="496" spans="1:22" x14ac:dyDescent="0.25">
      <c r="A496" s="1118"/>
      <c r="B496" s="1753"/>
      <c r="C496" s="1069" t="str">
        <f t="shared" si="29"/>
        <v>Feil</v>
      </c>
      <c r="D496" s="1063" t="str">
        <f t="shared" si="30"/>
        <v/>
      </c>
      <c r="E496" s="1572"/>
      <c r="F496" s="1742"/>
      <c r="G496" s="1751" t="str">
        <f t="shared" si="28"/>
        <v>Feil</v>
      </c>
      <c r="H496" s="1066" t="str">
        <f t="shared" si="31"/>
        <v/>
      </c>
      <c r="Q496"/>
      <c r="R496" s="20"/>
      <c r="T496" s="3"/>
    </row>
    <row r="497" spans="1:20" x14ac:dyDescent="0.25">
      <c r="A497" s="1118"/>
      <c r="B497" s="1753"/>
      <c r="C497" s="1069" t="str">
        <f t="shared" si="29"/>
        <v>Feil</v>
      </c>
      <c r="D497" s="1063" t="str">
        <f t="shared" si="30"/>
        <v/>
      </c>
      <c r="E497" s="1572"/>
      <c r="F497" s="1742"/>
      <c r="G497" s="1751" t="str">
        <f t="shared" si="28"/>
        <v>Feil</v>
      </c>
      <c r="H497" s="1066" t="str">
        <f t="shared" si="31"/>
        <v/>
      </c>
      <c r="Q497"/>
      <c r="R497" s="20"/>
      <c r="T497" s="3"/>
    </row>
    <row r="498" spans="1:20" x14ac:dyDescent="0.25">
      <c r="A498" s="1118"/>
      <c r="B498" s="1753"/>
      <c r="C498" s="1069" t="str">
        <f t="shared" si="29"/>
        <v>Feil</v>
      </c>
      <c r="D498" s="1063" t="str">
        <f t="shared" si="30"/>
        <v/>
      </c>
      <c r="E498" s="1572"/>
      <c r="F498" s="1742"/>
      <c r="G498" s="1751" t="str">
        <f t="shared" si="28"/>
        <v>Feil</v>
      </c>
      <c r="H498" s="1066" t="str">
        <f t="shared" si="31"/>
        <v/>
      </c>
      <c r="Q498"/>
      <c r="R498" s="20"/>
      <c r="T498" s="3"/>
    </row>
    <row r="499" spans="1:20" x14ac:dyDescent="0.25">
      <c r="A499" s="1118"/>
      <c r="B499" s="1753"/>
      <c r="C499" s="1069" t="str">
        <f t="shared" si="29"/>
        <v>Feil</v>
      </c>
      <c r="D499" s="1063" t="str">
        <f t="shared" si="30"/>
        <v/>
      </c>
      <c r="E499" s="1572"/>
      <c r="F499" s="1742"/>
      <c r="G499" s="1751" t="str">
        <f t="shared" si="28"/>
        <v>Feil</v>
      </c>
      <c r="H499" s="1066" t="str">
        <f t="shared" si="31"/>
        <v/>
      </c>
      <c r="Q499"/>
      <c r="R499" s="20"/>
      <c r="T499" s="3"/>
    </row>
    <row r="500" spans="1:20" x14ac:dyDescent="0.25">
      <c r="A500" s="1118"/>
      <c r="B500" s="1753"/>
      <c r="C500" s="1069" t="str">
        <f t="shared" si="29"/>
        <v>Feil</v>
      </c>
      <c r="D500" s="1063" t="str">
        <f t="shared" si="30"/>
        <v/>
      </c>
      <c r="E500" s="1572"/>
      <c r="F500" s="1742"/>
      <c r="G500" s="1751" t="str">
        <f t="shared" si="28"/>
        <v>Feil</v>
      </c>
      <c r="H500" s="1066" t="str">
        <f t="shared" si="31"/>
        <v/>
      </c>
      <c r="Q500"/>
      <c r="R500" s="20"/>
      <c r="T500" s="3"/>
    </row>
    <row r="501" spans="1:20" x14ac:dyDescent="0.25">
      <c r="A501" s="1118"/>
      <c r="B501" s="1753"/>
      <c r="C501" s="1069" t="str">
        <f t="shared" si="29"/>
        <v>Feil</v>
      </c>
      <c r="D501" s="1063" t="str">
        <f t="shared" si="30"/>
        <v/>
      </c>
      <c r="E501" s="1572"/>
      <c r="F501" s="1742"/>
      <c r="G501" s="1751" t="str">
        <f t="shared" si="28"/>
        <v>Feil</v>
      </c>
      <c r="H501" s="1066" t="str">
        <f t="shared" si="31"/>
        <v/>
      </c>
      <c r="Q501"/>
      <c r="R501" s="20"/>
      <c r="T501" s="3"/>
    </row>
    <row r="502" spans="1:20" x14ac:dyDescent="0.25">
      <c r="A502" s="1118"/>
      <c r="B502" s="1753"/>
      <c r="C502" s="1069" t="str">
        <f t="shared" si="29"/>
        <v>Feil</v>
      </c>
      <c r="D502" s="1063" t="str">
        <f t="shared" si="30"/>
        <v/>
      </c>
      <c r="E502" s="1572"/>
      <c r="F502" s="1742"/>
      <c r="G502" s="1751" t="str">
        <f t="shared" si="28"/>
        <v>Feil</v>
      </c>
      <c r="H502" s="1066" t="str">
        <f t="shared" si="31"/>
        <v/>
      </c>
      <c r="Q502"/>
      <c r="R502" s="20"/>
      <c r="T502" s="3"/>
    </row>
    <row r="503" spans="1:20" x14ac:dyDescent="0.25">
      <c r="A503" s="1118"/>
      <c r="B503" s="1753"/>
      <c r="C503" s="1069" t="str">
        <f t="shared" si="29"/>
        <v>Feil</v>
      </c>
      <c r="D503" s="1063" t="str">
        <f t="shared" si="30"/>
        <v/>
      </c>
      <c r="E503" s="1572"/>
      <c r="F503" s="1742"/>
      <c r="G503" s="1751" t="str">
        <f t="shared" si="28"/>
        <v>Feil</v>
      </c>
      <c r="H503" s="1066" t="str">
        <f t="shared" si="31"/>
        <v/>
      </c>
      <c r="Q503"/>
      <c r="R503" s="20"/>
      <c r="T503" s="3"/>
    </row>
    <row r="504" spans="1:20" x14ac:dyDescent="0.25">
      <c r="A504" s="1118"/>
      <c r="B504" s="1753"/>
      <c r="C504" s="1069" t="str">
        <f t="shared" si="29"/>
        <v>Feil</v>
      </c>
      <c r="D504" s="1063" t="str">
        <f t="shared" si="30"/>
        <v/>
      </c>
      <c r="E504" s="1572"/>
      <c r="F504" s="1742"/>
      <c r="G504" s="1751" t="str">
        <f t="shared" si="28"/>
        <v>Feil</v>
      </c>
      <c r="H504" s="1066" t="str">
        <f t="shared" si="31"/>
        <v/>
      </c>
      <c r="Q504"/>
      <c r="R504" s="20"/>
      <c r="T504" s="3"/>
    </row>
    <row r="505" spans="1:20" x14ac:dyDescent="0.25">
      <c r="A505" s="1118"/>
      <c r="B505" s="1753"/>
      <c r="C505" s="1069" t="str">
        <f t="shared" si="29"/>
        <v>Feil</v>
      </c>
      <c r="D505" s="1063" t="str">
        <f t="shared" si="30"/>
        <v/>
      </c>
      <c r="E505" s="1572"/>
      <c r="F505" s="1742"/>
      <c r="G505" s="1751" t="str">
        <f t="shared" si="28"/>
        <v>Feil</v>
      </c>
      <c r="H505" s="1066" t="str">
        <f t="shared" si="31"/>
        <v/>
      </c>
      <c r="Q505"/>
      <c r="R505" s="20"/>
      <c r="T505" s="3"/>
    </row>
    <row r="506" spans="1:20" x14ac:dyDescent="0.25">
      <c r="A506" s="1118"/>
      <c r="B506" s="1753"/>
      <c r="C506" s="1069" t="str">
        <f t="shared" si="29"/>
        <v>Feil</v>
      </c>
      <c r="D506" s="1063" t="str">
        <f t="shared" si="30"/>
        <v/>
      </c>
      <c r="E506" s="1572"/>
      <c r="F506" s="1742"/>
      <c r="G506" s="1751" t="str">
        <f t="shared" si="28"/>
        <v>Feil</v>
      </c>
      <c r="H506" s="1066" t="str">
        <f t="shared" si="31"/>
        <v/>
      </c>
      <c r="Q506"/>
      <c r="R506" s="20"/>
      <c r="T506" s="3"/>
    </row>
    <row r="507" spans="1:20" x14ac:dyDescent="0.25">
      <c r="A507" s="1118"/>
      <c r="B507" s="1753"/>
      <c r="C507" s="1069" t="str">
        <f t="shared" si="29"/>
        <v>Feil</v>
      </c>
      <c r="D507" s="1063" t="str">
        <f t="shared" si="30"/>
        <v/>
      </c>
      <c r="E507" s="1572"/>
      <c r="F507" s="1742"/>
      <c r="G507" s="1751" t="str">
        <f t="shared" si="28"/>
        <v>Feil</v>
      </c>
      <c r="H507" s="1066" t="str">
        <f t="shared" si="31"/>
        <v/>
      </c>
      <c r="Q507"/>
      <c r="R507" s="20"/>
      <c r="T507" s="3"/>
    </row>
    <row r="508" spans="1:20" x14ac:dyDescent="0.25">
      <c r="A508" s="1118"/>
      <c r="B508" s="1753"/>
      <c r="C508" s="1069" t="str">
        <f t="shared" si="29"/>
        <v>Feil</v>
      </c>
      <c r="D508" s="1063" t="str">
        <f t="shared" si="30"/>
        <v/>
      </c>
      <c r="E508" s="1572"/>
      <c r="F508" s="1742"/>
      <c r="G508" s="1751" t="str">
        <f t="shared" si="28"/>
        <v>Feil</v>
      </c>
      <c r="H508" s="1066" t="str">
        <f t="shared" si="31"/>
        <v/>
      </c>
      <c r="Q508"/>
      <c r="R508" s="20"/>
      <c r="T508" s="3"/>
    </row>
    <row r="509" spans="1:20" x14ac:dyDescent="0.25">
      <c r="A509" s="1118"/>
      <c r="B509" s="1753"/>
      <c r="C509" s="1069" t="str">
        <f t="shared" si="29"/>
        <v>Feil</v>
      </c>
      <c r="D509" s="1063" t="str">
        <f t="shared" si="30"/>
        <v/>
      </c>
      <c r="E509" s="1572"/>
      <c r="F509" s="1742"/>
      <c r="G509" s="1751" t="str">
        <f t="shared" si="28"/>
        <v>Feil</v>
      </c>
      <c r="H509" s="1066" t="str">
        <f t="shared" si="31"/>
        <v/>
      </c>
      <c r="Q509"/>
      <c r="R509" s="20"/>
      <c r="T509" s="3"/>
    </row>
    <row r="510" spans="1:20" x14ac:dyDescent="0.25">
      <c r="A510" s="1118"/>
      <c r="B510" s="1753"/>
      <c r="C510" s="1069" t="str">
        <f t="shared" si="29"/>
        <v>Feil</v>
      </c>
      <c r="D510" s="1063" t="str">
        <f t="shared" si="30"/>
        <v/>
      </c>
      <c r="E510" s="1572"/>
      <c r="F510" s="1742"/>
      <c r="G510" s="1751" t="str">
        <f t="shared" si="28"/>
        <v>Feil</v>
      </c>
      <c r="H510" s="1066" t="str">
        <f t="shared" si="31"/>
        <v/>
      </c>
      <c r="Q510"/>
      <c r="R510" s="20"/>
      <c r="T510" s="3"/>
    </row>
    <row r="511" spans="1:20" x14ac:dyDescent="0.25">
      <c r="A511" s="1118"/>
      <c r="B511" s="1753"/>
      <c r="C511" s="1069" t="str">
        <f t="shared" si="29"/>
        <v>Feil</v>
      </c>
      <c r="D511" s="1063" t="str">
        <f t="shared" si="30"/>
        <v/>
      </c>
      <c r="E511" s="1572"/>
      <c r="F511" s="1742"/>
      <c r="G511" s="1751" t="str">
        <f t="shared" si="28"/>
        <v>Feil</v>
      </c>
      <c r="H511" s="1066" t="str">
        <f t="shared" si="31"/>
        <v/>
      </c>
      <c r="Q511"/>
      <c r="R511" s="20"/>
      <c r="T511" s="3"/>
    </row>
    <row r="512" spans="1:20" x14ac:dyDescent="0.25">
      <c r="A512" s="1118"/>
      <c r="B512" s="1753"/>
      <c r="C512" s="1069" t="str">
        <f t="shared" si="29"/>
        <v>Feil</v>
      </c>
      <c r="D512" s="1063" t="str">
        <f t="shared" si="30"/>
        <v/>
      </c>
      <c r="E512" s="1572"/>
      <c r="F512" s="1742"/>
      <c r="G512" s="1751" t="str">
        <f t="shared" si="28"/>
        <v>Feil</v>
      </c>
      <c r="H512" s="1066" t="str">
        <f t="shared" si="31"/>
        <v/>
      </c>
      <c r="Q512"/>
      <c r="R512" s="20"/>
      <c r="T512" s="3"/>
    </row>
    <row r="513" spans="1:20" x14ac:dyDescent="0.25">
      <c r="A513" s="1118"/>
      <c r="B513" s="1753"/>
      <c r="C513" s="1069" t="str">
        <f t="shared" si="29"/>
        <v>Feil</v>
      </c>
      <c r="D513" s="1063" t="str">
        <f t="shared" si="30"/>
        <v/>
      </c>
      <c r="E513" s="1572"/>
      <c r="F513" s="1742"/>
      <c r="G513" s="1751" t="str">
        <f t="shared" si="28"/>
        <v>Feil</v>
      </c>
      <c r="H513" s="1066" t="str">
        <f t="shared" si="31"/>
        <v/>
      </c>
      <c r="Q513"/>
      <c r="R513" s="20"/>
      <c r="T513" s="3"/>
    </row>
    <row r="514" spans="1:20" x14ac:dyDescent="0.25">
      <c r="A514" s="1118"/>
      <c r="B514" s="1753"/>
      <c r="C514" s="1069" t="str">
        <f t="shared" si="29"/>
        <v>Feil</v>
      </c>
      <c r="D514" s="1063" t="str">
        <f t="shared" si="30"/>
        <v/>
      </c>
      <c r="E514" s="1572"/>
      <c r="F514" s="1742"/>
      <c r="G514" s="1751" t="str">
        <f t="shared" si="28"/>
        <v>Feil</v>
      </c>
      <c r="H514" s="1066" t="str">
        <f t="shared" si="31"/>
        <v/>
      </c>
      <c r="Q514"/>
      <c r="R514" s="20"/>
      <c r="T514" s="3"/>
    </row>
    <row r="515" spans="1:20" x14ac:dyDescent="0.25">
      <c r="A515" s="1118"/>
      <c r="B515" s="1753"/>
      <c r="C515" s="1069" t="str">
        <f t="shared" si="29"/>
        <v>Feil</v>
      </c>
      <c r="D515" s="1063" t="str">
        <f t="shared" si="30"/>
        <v/>
      </c>
      <c r="E515" s="1572"/>
      <c r="F515" s="1742"/>
      <c r="G515" s="1751" t="str">
        <f t="shared" si="28"/>
        <v>Feil</v>
      </c>
      <c r="H515" s="1066" t="str">
        <f t="shared" si="31"/>
        <v/>
      </c>
      <c r="Q515"/>
      <c r="R515" s="20"/>
      <c r="T515" s="3"/>
    </row>
    <row r="516" spans="1:20" x14ac:dyDescent="0.25">
      <c r="A516" s="1118"/>
      <c r="B516" s="1753"/>
      <c r="C516" s="1069" t="str">
        <f t="shared" si="29"/>
        <v>Feil</v>
      </c>
      <c r="D516" s="1063" t="str">
        <f t="shared" si="30"/>
        <v/>
      </c>
      <c r="E516" s="1572"/>
      <c r="F516" s="1742"/>
      <c r="G516" s="1751" t="str">
        <f t="shared" si="28"/>
        <v>Feil</v>
      </c>
      <c r="H516" s="1066" t="str">
        <f t="shared" si="31"/>
        <v/>
      </c>
      <c r="Q516"/>
      <c r="R516" s="20"/>
      <c r="T516" s="3"/>
    </row>
    <row r="517" spans="1:20" x14ac:dyDescent="0.25">
      <c r="A517" s="1118"/>
      <c r="B517" s="1753"/>
      <c r="C517" s="1069" t="str">
        <f t="shared" si="29"/>
        <v>Feil</v>
      </c>
      <c r="D517" s="1063" t="str">
        <f t="shared" si="30"/>
        <v/>
      </c>
      <c r="E517" s="1572"/>
      <c r="F517" s="1742"/>
      <c r="G517" s="1751" t="str">
        <f t="shared" si="28"/>
        <v>Feil</v>
      </c>
      <c r="H517" s="1066" t="str">
        <f t="shared" si="31"/>
        <v/>
      </c>
      <c r="Q517"/>
      <c r="R517" s="20"/>
      <c r="T517" s="3"/>
    </row>
    <row r="518" spans="1:20" x14ac:dyDescent="0.25">
      <c r="A518" s="1118"/>
      <c r="B518" s="1753"/>
      <c r="C518" s="1069" t="str">
        <f t="shared" si="29"/>
        <v>Feil</v>
      </c>
      <c r="D518" s="1063" t="str">
        <f t="shared" si="30"/>
        <v/>
      </c>
      <c r="E518" s="1572"/>
      <c r="F518" s="1742"/>
      <c r="G518" s="1751" t="str">
        <f t="shared" si="28"/>
        <v>Feil</v>
      </c>
      <c r="H518" s="1066" t="str">
        <f t="shared" si="31"/>
        <v/>
      </c>
      <c r="Q518"/>
      <c r="R518" s="20"/>
      <c r="T518" s="3"/>
    </row>
    <row r="519" spans="1:20" x14ac:dyDescent="0.25">
      <c r="A519" s="1118"/>
      <c r="B519" s="1753"/>
      <c r="C519" s="1069" t="str">
        <f t="shared" si="29"/>
        <v>Feil</v>
      </c>
      <c r="D519" s="1063" t="str">
        <f t="shared" si="30"/>
        <v/>
      </c>
      <c r="E519" s="1572"/>
      <c r="F519" s="1742"/>
      <c r="G519" s="1751" t="str">
        <f t="shared" si="28"/>
        <v>Feil</v>
      </c>
      <c r="H519" s="1066" t="str">
        <f t="shared" si="31"/>
        <v/>
      </c>
      <c r="Q519"/>
      <c r="R519" s="20"/>
      <c r="T519" s="3"/>
    </row>
    <row r="520" spans="1:20" x14ac:dyDescent="0.25">
      <c r="A520" s="1118"/>
      <c r="B520" s="1753"/>
      <c r="C520" s="1069" t="str">
        <f t="shared" si="29"/>
        <v>Feil</v>
      </c>
      <c r="D520" s="1063" t="str">
        <f t="shared" si="30"/>
        <v/>
      </c>
      <c r="E520" s="1572"/>
      <c r="F520" s="1742"/>
      <c r="G520" s="1751" t="str">
        <f t="shared" si="28"/>
        <v>Feil</v>
      </c>
      <c r="H520" s="1066" t="str">
        <f t="shared" si="31"/>
        <v/>
      </c>
      <c r="Q520"/>
      <c r="R520" s="20"/>
      <c r="T520" s="3"/>
    </row>
    <row r="521" spans="1:20" x14ac:dyDescent="0.25">
      <c r="A521" s="1118"/>
      <c r="B521" s="1753"/>
      <c r="C521" s="1069" t="str">
        <f t="shared" si="29"/>
        <v>Feil</v>
      </c>
      <c r="D521" s="1063" t="str">
        <f t="shared" si="30"/>
        <v/>
      </c>
      <c r="E521" s="1572"/>
      <c r="F521" s="1742"/>
      <c r="G521" s="1751" t="str">
        <f t="shared" si="28"/>
        <v>Feil</v>
      </c>
      <c r="H521" s="1066" t="str">
        <f t="shared" si="31"/>
        <v/>
      </c>
      <c r="Q521"/>
      <c r="R521" s="20"/>
      <c r="T521" s="3"/>
    </row>
    <row r="522" spans="1:20" x14ac:dyDescent="0.25">
      <c r="A522" s="1118"/>
      <c r="B522" s="1753"/>
      <c r="C522" s="1069" t="str">
        <f t="shared" si="29"/>
        <v>Feil</v>
      </c>
      <c r="D522" s="1063" t="str">
        <f t="shared" si="30"/>
        <v/>
      </c>
      <c r="E522" s="1572"/>
      <c r="F522" s="1742"/>
      <c r="G522" s="1751" t="str">
        <f t="shared" si="28"/>
        <v>Feil</v>
      </c>
      <c r="H522" s="1066" t="str">
        <f t="shared" si="31"/>
        <v/>
      </c>
      <c r="Q522"/>
      <c r="R522" s="20"/>
      <c r="T522" s="3"/>
    </row>
    <row r="523" spans="1:20" x14ac:dyDescent="0.25">
      <c r="A523" s="1118"/>
      <c r="B523" s="1753"/>
      <c r="C523" s="1069" t="str">
        <f t="shared" si="29"/>
        <v>Feil</v>
      </c>
      <c r="D523" s="1063" t="str">
        <f t="shared" si="30"/>
        <v/>
      </c>
      <c r="E523" s="1572"/>
      <c r="F523" s="1742"/>
      <c r="G523" s="1751" t="str">
        <f t="shared" si="28"/>
        <v>Feil</v>
      </c>
      <c r="H523" s="1066" t="str">
        <f t="shared" si="31"/>
        <v/>
      </c>
      <c r="Q523"/>
      <c r="R523" s="20"/>
      <c r="T523" s="3"/>
    </row>
    <row r="524" spans="1:20" x14ac:dyDescent="0.25">
      <c r="A524" s="1118"/>
      <c r="B524" s="1753"/>
      <c r="C524" s="1069" t="str">
        <f t="shared" si="29"/>
        <v>Feil</v>
      </c>
      <c r="D524" s="1063" t="str">
        <f t="shared" si="30"/>
        <v/>
      </c>
      <c r="E524" s="1572"/>
      <c r="F524" s="1742"/>
      <c r="G524" s="1751" t="str">
        <f t="shared" si="28"/>
        <v>Feil</v>
      </c>
      <c r="H524" s="1066" t="str">
        <f t="shared" si="31"/>
        <v/>
      </c>
      <c r="Q524"/>
      <c r="R524" s="20"/>
      <c r="T524" s="3"/>
    </row>
    <row r="525" spans="1:20" x14ac:dyDescent="0.25">
      <c r="A525" s="1118"/>
      <c r="B525" s="1753"/>
      <c r="C525" s="1069" t="str">
        <f t="shared" si="29"/>
        <v>Feil</v>
      </c>
      <c r="D525" s="1063" t="str">
        <f t="shared" si="30"/>
        <v/>
      </c>
      <c r="E525" s="1572"/>
      <c r="F525" s="1742"/>
      <c r="G525" s="1751" t="str">
        <f t="shared" si="28"/>
        <v>Feil</v>
      </c>
      <c r="H525" s="1066" t="str">
        <f t="shared" si="31"/>
        <v/>
      </c>
      <c r="Q525"/>
      <c r="R525" s="20"/>
      <c r="T525" s="3"/>
    </row>
    <row r="526" spans="1:20" x14ac:dyDescent="0.25">
      <c r="A526" s="1118"/>
      <c r="B526" s="1753"/>
      <c r="C526" s="1069" t="str">
        <f t="shared" si="29"/>
        <v>Feil</v>
      </c>
      <c r="D526" s="1063" t="str">
        <f t="shared" si="30"/>
        <v/>
      </c>
      <c r="E526" s="1572"/>
      <c r="F526" s="1742"/>
      <c r="G526" s="1751" t="str">
        <f t="shared" si="28"/>
        <v>Feil</v>
      </c>
      <c r="H526" s="1066" t="str">
        <f t="shared" si="31"/>
        <v/>
      </c>
      <c r="Q526"/>
      <c r="R526" s="20"/>
      <c r="T526" s="3"/>
    </row>
    <row r="527" spans="1:20" x14ac:dyDescent="0.25">
      <c r="A527" s="1118"/>
      <c r="B527" s="1753"/>
      <c r="C527" s="1069" t="str">
        <f t="shared" si="29"/>
        <v>Feil</v>
      </c>
      <c r="D527" s="1063" t="str">
        <f t="shared" si="30"/>
        <v/>
      </c>
      <c r="E527" s="1572"/>
      <c r="F527" s="1742"/>
      <c r="G527" s="1751" t="str">
        <f t="shared" ref="G527:G590" si="32">IFERROR(VLOOKUP(E527,tbl_total,2,FALSE),"Feil")</f>
        <v>Feil</v>
      </c>
      <c r="H527" s="1066" t="str">
        <f t="shared" si="31"/>
        <v/>
      </c>
      <c r="Q527"/>
      <c r="R527" s="20"/>
      <c r="T527" s="3"/>
    </row>
    <row r="528" spans="1:20" x14ac:dyDescent="0.25">
      <c r="A528" s="1118"/>
      <c r="B528" s="1753"/>
      <c r="C528" s="1069" t="str">
        <f t="shared" si="29"/>
        <v>Feil</v>
      </c>
      <c r="D528" s="1063" t="str">
        <f t="shared" si="30"/>
        <v/>
      </c>
      <c r="E528" s="1572"/>
      <c r="F528" s="1742"/>
      <c r="G528" s="1751" t="str">
        <f t="shared" si="32"/>
        <v>Feil</v>
      </c>
      <c r="H528" s="1066" t="str">
        <f t="shared" si="31"/>
        <v/>
      </c>
      <c r="Q528"/>
      <c r="R528" s="20"/>
      <c r="T528" s="3"/>
    </row>
    <row r="529" spans="1:20" x14ac:dyDescent="0.25">
      <c r="A529" s="1118"/>
      <c r="B529" s="1753"/>
      <c r="C529" s="1069" t="str">
        <f t="shared" si="29"/>
        <v>Feil</v>
      </c>
      <c r="D529" s="1063" t="str">
        <f t="shared" si="30"/>
        <v/>
      </c>
      <c r="E529" s="1572"/>
      <c r="F529" s="1742"/>
      <c r="G529" s="1751" t="str">
        <f t="shared" si="32"/>
        <v>Feil</v>
      </c>
      <c r="H529" s="1066" t="str">
        <f t="shared" si="31"/>
        <v/>
      </c>
      <c r="Q529"/>
      <c r="R529" s="20"/>
      <c r="T529" s="3"/>
    </row>
    <row r="530" spans="1:20" x14ac:dyDescent="0.25">
      <c r="A530" s="1118"/>
      <c r="B530" s="1753"/>
      <c r="C530" s="1069" t="str">
        <f t="shared" si="29"/>
        <v>Feil</v>
      </c>
      <c r="D530" s="1063" t="str">
        <f t="shared" si="30"/>
        <v/>
      </c>
      <c r="E530" s="1572"/>
      <c r="F530" s="1742"/>
      <c r="G530" s="1751" t="str">
        <f t="shared" si="32"/>
        <v>Feil</v>
      </c>
      <c r="H530" s="1066" t="str">
        <f t="shared" si="31"/>
        <v/>
      </c>
      <c r="Q530"/>
      <c r="R530" s="20"/>
      <c r="T530" s="3"/>
    </row>
    <row r="531" spans="1:20" x14ac:dyDescent="0.25">
      <c r="A531" s="1118"/>
      <c r="B531" s="1753"/>
      <c r="C531" s="1069" t="str">
        <f t="shared" si="29"/>
        <v>Feil</v>
      </c>
      <c r="D531" s="1063" t="str">
        <f t="shared" si="30"/>
        <v/>
      </c>
      <c r="E531" s="1572"/>
      <c r="F531" s="1742"/>
      <c r="G531" s="1751" t="str">
        <f t="shared" si="32"/>
        <v>Feil</v>
      </c>
      <c r="H531" s="1066" t="str">
        <f t="shared" si="31"/>
        <v/>
      </c>
      <c r="Q531"/>
      <c r="R531" s="20"/>
      <c r="T531" s="3"/>
    </row>
    <row r="532" spans="1:20" x14ac:dyDescent="0.25">
      <c r="A532" s="1118"/>
      <c r="B532" s="1753"/>
      <c r="C532" s="1069" t="str">
        <f t="shared" si="29"/>
        <v>Feil</v>
      </c>
      <c r="D532" s="1063" t="str">
        <f t="shared" si="30"/>
        <v/>
      </c>
      <c r="E532" s="1572"/>
      <c r="F532" s="1742"/>
      <c r="G532" s="1751" t="str">
        <f t="shared" si="32"/>
        <v>Feil</v>
      </c>
      <c r="H532" s="1066" t="str">
        <f t="shared" si="31"/>
        <v/>
      </c>
      <c r="Q532"/>
      <c r="R532" s="20"/>
      <c r="T532" s="3"/>
    </row>
    <row r="533" spans="1:20" x14ac:dyDescent="0.25">
      <c r="A533" s="1118"/>
      <c r="B533" s="1753"/>
      <c r="C533" s="1069" t="str">
        <f t="shared" si="29"/>
        <v>Feil</v>
      </c>
      <c r="D533" s="1063" t="str">
        <f t="shared" si="30"/>
        <v/>
      </c>
      <c r="E533" s="1572"/>
      <c r="F533" s="1742"/>
      <c r="G533" s="1751" t="str">
        <f t="shared" si="32"/>
        <v>Feil</v>
      </c>
      <c r="H533" s="1066" t="str">
        <f t="shared" si="31"/>
        <v/>
      </c>
      <c r="Q533"/>
      <c r="R533" s="20"/>
      <c r="T533" s="3"/>
    </row>
    <row r="534" spans="1:20" x14ac:dyDescent="0.25">
      <c r="A534" s="1118"/>
      <c r="B534" s="1753"/>
      <c r="C534" s="1069" t="str">
        <f t="shared" si="29"/>
        <v>Feil</v>
      </c>
      <c r="D534" s="1063" t="str">
        <f t="shared" si="30"/>
        <v/>
      </c>
      <c r="E534" s="1572"/>
      <c r="F534" s="1742"/>
      <c r="G534" s="1751" t="str">
        <f t="shared" si="32"/>
        <v>Feil</v>
      </c>
      <c r="H534" s="1066" t="str">
        <f t="shared" si="31"/>
        <v/>
      </c>
      <c r="Q534"/>
      <c r="R534" s="20"/>
      <c r="T534" s="3"/>
    </row>
    <row r="535" spans="1:20" x14ac:dyDescent="0.25">
      <c r="A535" s="1118"/>
      <c r="B535" s="1753"/>
      <c r="C535" s="1069" t="str">
        <f t="shared" si="29"/>
        <v>Feil</v>
      </c>
      <c r="D535" s="1063" t="str">
        <f t="shared" si="30"/>
        <v/>
      </c>
      <c r="E535" s="1572"/>
      <c r="F535" s="1742"/>
      <c r="G535" s="1751" t="str">
        <f t="shared" si="32"/>
        <v>Feil</v>
      </c>
      <c r="H535" s="1066" t="str">
        <f t="shared" si="31"/>
        <v/>
      </c>
      <c r="Q535"/>
      <c r="R535" s="20"/>
      <c r="T535" s="3"/>
    </row>
    <row r="536" spans="1:20" x14ac:dyDescent="0.25">
      <c r="A536" s="1118"/>
      <c r="B536" s="1753"/>
      <c r="C536" s="1069" t="str">
        <f t="shared" si="29"/>
        <v>Feil</v>
      </c>
      <c r="D536" s="1063" t="str">
        <f t="shared" si="30"/>
        <v/>
      </c>
      <c r="E536" s="1572"/>
      <c r="F536" s="1742"/>
      <c r="G536" s="1751" t="str">
        <f t="shared" si="32"/>
        <v>Feil</v>
      </c>
      <c r="H536" s="1066" t="str">
        <f t="shared" si="31"/>
        <v/>
      </c>
      <c r="Q536"/>
      <c r="R536" s="20"/>
      <c r="T536" s="3"/>
    </row>
    <row r="537" spans="1:20" x14ac:dyDescent="0.25">
      <c r="A537" s="1118"/>
      <c r="B537" s="1753"/>
      <c r="C537" s="1069" t="str">
        <f t="shared" si="29"/>
        <v>Feil</v>
      </c>
      <c r="D537" s="1063" t="str">
        <f t="shared" si="30"/>
        <v/>
      </c>
      <c r="E537" s="1572"/>
      <c r="F537" s="1742"/>
      <c r="G537" s="1751" t="str">
        <f t="shared" si="32"/>
        <v>Feil</v>
      </c>
      <c r="H537" s="1066" t="str">
        <f t="shared" si="31"/>
        <v/>
      </c>
      <c r="Q537"/>
      <c r="R537" s="20"/>
      <c r="T537" s="3"/>
    </row>
    <row r="538" spans="1:20" x14ac:dyDescent="0.25">
      <c r="A538" s="1118"/>
      <c r="B538" s="1753"/>
      <c r="C538" s="1069" t="str">
        <f t="shared" si="29"/>
        <v>Feil</v>
      </c>
      <c r="D538" s="1063" t="str">
        <f t="shared" si="30"/>
        <v/>
      </c>
      <c r="E538" s="1572"/>
      <c r="F538" s="1742"/>
      <c r="G538" s="1751" t="str">
        <f t="shared" si="32"/>
        <v>Feil</v>
      </c>
      <c r="H538" s="1066" t="str">
        <f t="shared" si="31"/>
        <v/>
      </c>
      <c r="Q538"/>
      <c r="R538" s="20"/>
      <c r="T538" s="3"/>
    </row>
    <row r="539" spans="1:20" x14ac:dyDescent="0.25">
      <c r="A539" s="1118"/>
      <c r="B539" s="1753"/>
      <c r="C539" s="1069" t="str">
        <f t="shared" si="29"/>
        <v>Feil</v>
      </c>
      <c r="D539" s="1063" t="str">
        <f t="shared" si="30"/>
        <v/>
      </c>
      <c r="E539" s="1572"/>
      <c r="F539" s="1742"/>
      <c r="G539" s="1751" t="str">
        <f t="shared" si="32"/>
        <v>Feil</v>
      </c>
      <c r="H539" s="1066" t="str">
        <f t="shared" si="31"/>
        <v/>
      </c>
      <c r="Q539"/>
      <c r="R539" s="20"/>
      <c r="T539" s="3"/>
    </row>
    <row r="540" spans="1:20" x14ac:dyDescent="0.25">
      <c r="A540" s="1118"/>
      <c r="B540" s="1753"/>
      <c r="C540" s="1069" t="str">
        <f t="shared" si="29"/>
        <v>Feil</v>
      </c>
      <c r="D540" s="1063" t="str">
        <f t="shared" si="30"/>
        <v/>
      </c>
      <c r="E540" s="1572"/>
      <c r="F540" s="1742"/>
      <c r="G540" s="1751" t="str">
        <f t="shared" si="32"/>
        <v>Feil</v>
      </c>
      <c r="H540" s="1066" t="str">
        <f t="shared" si="31"/>
        <v/>
      </c>
      <c r="Q540"/>
      <c r="R540" s="20"/>
      <c r="T540" s="3"/>
    </row>
    <row r="541" spans="1:20" x14ac:dyDescent="0.25">
      <c r="A541" s="1118"/>
      <c r="B541" s="1753"/>
      <c r="C541" s="1069" t="str">
        <f t="shared" si="29"/>
        <v>Feil</v>
      </c>
      <c r="D541" s="1063" t="str">
        <f t="shared" si="30"/>
        <v/>
      </c>
      <c r="E541" s="1572"/>
      <c r="F541" s="1742"/>
      <c r="G541" s="1751" t="str">
        <f t="shared" si="32"/>
        <v>Feil</v>
      </c>
      <c r="H541" s="1066" t="str">
        <f t="shared" si="31"/>
        <v/>
      </c>
      <c r="Q541"/>
      <c r="R541" s="20"/>
      <c r="T541" s="3"/>
    </row>
    <row r="542" spans="1:20" x14ac:dyDescent="0.25">
      <c r="A542" s="1118"/>
      <c r="B542" s="1753"/>
      <c r="C542" s="1069" t="str">
        <f t="shared" si="29"/>
        <v>Feil</v>
      </c>
      <c r="D542" s="1063" t="str">
        <f t="shared" si="30"/>
        <v/>
      </c>
      <c r="E542" s="1572"/>
      <c r="F542" s="1742"/>
      <c r="G542" s="1751" t="str">
        <f t="shared" si="32"/>
        <v>Feil</v>
      </c>
      <c r="H542" s="1066" t="str">
        <f t="shared" si="31"/>
        <v/>
      </c>
      <c r="Q542"/>
      <c r="R542" s="20"/>
      <c r="T542" s="3"/>
    </row>
    <row r="543" spans="1:20" x14ac:dyDescent="0.25">
      <c r="A543" s="1118"/>
      <c r="B543" s="1753"/>
      <c r="C543" s="1069" t="str">
        <f t="shared" si="29"/>
        <v>Feil</v>
      </c>
      <c r="D543" s="1063" t="str">
        <f t="shared" si="30"/>
        <v/>
      </c>
      <c r="E543" s="1572"/>
      <c r="F543" s="1742"/>
      <c r="G543" s="1751" t="str">
        <f t="shared" si="32"/>
        <v>Feil</v>
      </c>
      <c r="H543" s="1066" t="str">
        <f t="shared" si="31"/>
        <v/>
      </c>
      <c r="Q543"/>
      <c r="R543" s="20"/>
      <c r="T543" s="3"/>
    </row>
    <row r="544" spans="1:20" x14ac:dyDescent="0.25">
      <c r="A544" s="1118"/>
      <c r="B544" s="1753"/>
      <c r="C544" s="1069" t="str">
        <f t="shared" si="29"/>
        <v>Feil</v>
      </c>
      <c r="D544" s="1063" t="str">
        <f t="shared" si="30"/>
        <v/>
      </c>
      <c r="E544" s="1572"/>
      <c r="F544" s="1742"/>
      <c r="G544" s="1751" t="str">
        <f t="shared" si="32"/>
        <v>Feil</v>
      </c>
      <c r="H544" s="1066" t="str">
        <f t="shared" si="31"/>
        <v/>
      </c>
      <c r="Q544"/>
      <c r="R544" s="20"/>
      <c r="T544" s="3"/>
    </row>
    <row r="545" spans="1:20" x14ac:dyDescent="0.25">
      <c r="A545" s="1118"/>
      <c r="B545" s="1753"/>
      <c r="C545" s="1069" t="str">
        <f t="shared" si="29"/>
        <v>Feil</v>
      </c>
      <c r="D545" s="1063" t="str">
        <f t="shared" si="30"/>
        <v/>
      </c>
      <c r="E545" s="1572"/>
      <c r="F545" s="1742"/>
      <c r="G545" s="1751" t="str">
        <f t="shared" si="32"/>
        <v>Feil</v>
      </c>
      <c r="H545" s="1066" t="str">
        <f t="shared" si="31"/>
        <v/>
      </c>
      <c r="Q545"/>
      <c r="R545" s="20"/>
      <c r="T545" s="3"/>
    </row>
    <row r="546" spans="1:20" x14ac:dyDescent="0.25">
      <c r="A546" s="1118"/>
      <c r="B546" s="1753"/>
      <c r="C546" s="1069" t="str">
        <f t="shared" si="29"/>
        <v>Feil</v>
      </c>
      <c r="D546" s="1063" t="str">
        <f t="shared" si="30"/>
        <v/>
      </c>
      <c r="E546" s="1572"/>
      <c r="F546" s="1742"/>
      <c r="G546" s="1751" t="str">
        <f t="shared" si="32"/>
        <v>Feil</v>
      </c>
      <c r="H546" s="1066" t="str">
        <f t="shared" si="31"/>
        <v/>
      </c>
      <c r="Q546"/>
      <c r="R546" s="20"/>
      <c r="T546" s="3"/>
    </row>
    <row r="547" spans="1:20" x14ac:dyDescent="0.25">
      <c r="A547" s="1118"/>
      <c r="B547" s="1753"/>
      <c r="C547" s="1069" t="str">
        <f t="shared" si="29"/>
        <v>Feil</v>
      </c>
      <c r="D547" s="1063" t="str">
        <f t="shared" si="30"/>
        <v/>
      </c>
      <c r="E547" s="1572"/>
      <c r="F547" s="1742"/>
      <c r="G547" s="1751" t="str">
        <f t="shared" si="32"/>
        <v>Feil</v>
      </c>
      <c r="H547" s="1066" t="str">
        <f t="shared" si="31"/>
        <v/>
      </c>
      <c r="Q547"/>
      <c r="R547" s="20"/>
      <c r="T547" s="3"/>
    </row>
    <row r="548" spans="1:20" x14ac:dyDescent="0.25">
      <c r="A548" s="1118"/>
      <c r="B548" s="1753"/>
      <c r="C548" s="1069" t="str">
        <f t="shared" si="29"/>
        <v>Feil</v>
      </c>
      <c r="D548" s="1063" t="str">
        <f t="shared" si="30"/>
        <v/>
      </c>
      <c r="E548" s="1572"/>
      <c r="F548" s="1742"/>
      <c r="G548" s="1751" t="str">
        <f t="shared" si="32"/>
        <v>Feil</v>
      </c>
      <c r="H548" s="1066" t="str">
        <f t="shared" si="31"/>
        <v/>
      </c>
      <c r="Q548"/>
      <c r="R548" s="20"/>
      <c r="T548" s="3"/>
    </row>
    <row r="549" spans="1:20" x14ac:dyDescent="0.25">
      <c r="A549" s="1118"/>
      <c r="B549" s="1753"/>
      <c r="C549" s="1069" t="str">
        <f t="shared" si="29"/>
        <v>Feil</v>
      </c>
      <c r="D549" s="1063" t="str">
        <f t="shared" si="30"/>
        <v/>
      </c>
      <c r="E549" s="1572"/>
      <c r="F549" s="1742"/>
      <c r="G549" s="1751" t="str">
        <f t="shared" si="32"/>
        <v>Feil</v>
      </c>
      <c r="H549" s="1066" t="str">
        <f t="shared" si="31"/>
        <v/>
      </c>
      <c r="Q549"/>
      <c r="R549" s="20"/>
      <c r="T549" s="3"/>
    </row>
    <row r="550" spans="1:20" x14ac:dyDescent="0.25">
      <c r="A550" s="1118"/>
      <c r="B550" s="1753"/>
      <c r="C550" s="1069" t="str">
        <f t="shared" si="29"/>
        <v>Feil</v>
      </c>
      <c r="D550" s="1063" t="str">
        <f t="shared" si="30"/>
        <v/>
      </c>
      <c r="E550" s="1572"/>
      <c r="F550" s="1742"/>
      <c r="G550" s="1751" t="str">
        <f t="shared" si="32"/>
        <v>Feil</v>
      </c>
      <c r="H550" s="1066" t="str">
        <f t="shared" si="31"/>
        <v/>
      </c>
      <c r="Q550"/>
      <c r="R550" s="20"/>
      <c r="T550" s="3"/>
    </row>
    <row r="551" spans="1:20" x14ac:dyDescent="0.25">
      <c r="A551" s="1118"/>
      <c r="B551" s="1753"/>
      <c r="C551" s="1069" t="str">
        <f t="shared" si="29"/>
        <v>Feil</v>
      </c>
      <c r="D551" s="1063" t="str">
        <f t="shared" si="30"/>
        <v/>
      </c>
      <c r="E551" s="1572"/>
      <c r="F551" s="1742"/>
      <c r="G551" s="1751" t="str">
        <f t="shared" si="32"/>
        <v>Feil</v>
      </c>
      <c r="H551" s="1066" t="str">
        <f t="shared" si="31"/>
        <v/>
      </c>
      <c r="Q551"/>
      <c r="R551" s="20"/>
      <c r="T551" s="3"/>
    </row>
    <row r="552" spans="1:20" x14ac:dyDescent="0.25">
      <c r="A552" s="1118"/>
      <c r="B552" s="1753"/>
      <c r="C552" s="1069" t="str">
        <f t="shared" si="29"/>
        <v>Feil</v>
      </c>
      <c r="D552" s="1063" t="str">
        <f t="shared" si="30"/>
        <v/>
      </c>
      <c r="E552" s="1572"/>
      <c r="F552" s="1742"/>
      <c r="G552" s="1751" t="str">
        <f t="shared" si="32"/>
        <v>Feil</v>
      </c>
      <c r="H552" s="1066" t="str">
        <f t="shared" si="31"/>
        <v/>
      </c>
      <c r="Q552"/>
      <c r="R552" s="20"/>
      <c r="T552" s="3"/>
    </row>
    <row r="553" spans="1:20" x14ac:dyDescent="0.25">
      <c r="A553" s="1118"/>
      <c r="B553" s="1753"/>
      <c r="C553" s="1069" t="str">
        <f t="shared" ref="C553:C599" si="33">IFERROR(VLOOKUP(A553,E553:F1518,2,FALSE),"Feil")</f>
        <v>Feil</v>
      </c>
      <c r="D553" s="1063" t="str">
        <f t="shared" si="30"/>
        <v/>
      </c>
      <c r="E553" s="1572"/>
      <c r="F553" s="1742"/>
      <c r="G553" s="1751" t="str">
        <f t="shared" si="32"/>
        <v>Feil</v>
      </c>
      <c r="H553" s="1066" t="str">
        <f t="shared" si="31"/>
        <v/>
      </c>
      <c r="Q553"/>
      <c r="R553" s="20"/>
      <c r="T553" s="3"/>
    </row>
    <row r="554" spans="1:20" x14ac:dyDescent="0.25">
      <c r="A554" s="1118"/>
      <c r="B554" s="1753"/>
      <c r="C554" s="1069" t="str">
        <f t="shared" si="33"/>
        <v>Feil</v>
      </c>
      <c r="D554" s="1063" t="str">
        <f t="shared" ref="D554:D599" si="34">IF(AND(A554="",B554=""),"",IF(C554=B554,0,IF(AND(B554=0,C554="FEIL"),"se bort i fra","feil")))</f>
        <v/>
      </c>
      <c r="E554" s="1572"/>
      <c r="F554" s="1742"/>
      <c r="G554" s="1751" t="str">
        <f t="shared" si="32"/>
        <v>Feil</v>
      </c>
      <c r="H554" s="1066" t="str">
        <f t="shared" ref="H554:H599" si="35">IF(AND(E554="",F554=""),"",IF(G554=F554,0,IF(AND(F554=0,G554="FEIL"),"se bort i fra","feil")))</f>
        <v/>
      </c>
      <c r="Q554"/>
      <c r="R554" s="20"/>
      <c r="T554" s="3"/>
    </row>
    <row r="555" spans="1:20" x14ac:dyDescent="0.25">
      <c r="A555" s="1118"/>
      <c r="B555" s="1753"/>
      <c r="C555" s="1069" t="str">
        <f t="shared" si="33"/>
        <v>Feil</v>
      </c>
      <c r="D555" s="1063" t="str">
        <f t="shared" si="34"/>
        <v/>
      </c>
      <c r="E555" s="1572"/>
      <c r="F555" s="1742"/>
      <c r="G555" s="1751" t="str">
        <f t="shared" si="32"/>
        <v>Feil</v>
      </c>
      <c r="H555" s="1066" t="str">
        <f t="shared" si="35"/>
        <v/>
      </c>
      <c r="Q555"/>
      <c r="R555" s="20"/>
      <c r="T555" s="3"/>
    </row>
    <row r="556" spans="1:20" x14ac:dyDescent="0.25">
      <c r="A556" s="1118"/>
      <c r="B556" s="1753"/>
      <c r="C556" s="1069" t="str">
        <f t="shared" si="33"/>
        <v>Feil</v>
      </c>
      <c r="D556" s="1063" t="str">
        <f t="shared" si="34"/>
        <v/>
      </c>
      <c r="E556" s="1572"/>
      <c r="F556" s="1742"/>
      <c r="G556" s="1751" t="str">
        <f t="shared" si="32"/>
        <v>Feil</v>
      </c>
      <c r="H556" s="1066" t="str">
        <f t="shared" si="35"/>
        <v/>
      </c>
      <c r="Q556"/>
      <c r="R556" s="20"/>
      <c r="T556" s="3"/>
    </row>
    <row r="557" spans="1:20" x14ac:dyDescent="0.25">
      <c r="A557" s="1118"/>
      <c r="B557" s="1753"/>
      <c r="C557" s="1069" t="str">
        <f t="shared" si="33"/>
        <v>Feil</v>
      </c>
      <c r="D557" s="1063" t="str">
        <f t="shared" si="34"/>
        <v/>
      </c>
      <c r="E557" s="1572"/>
      <c r="F557" s="1742"/>
      <c r="G557" s="1751" t="str">
        <f t="shared" si="32"/>
        <v>Feil</v>
      </c>
      <c r="H557" s="1066" t="str">
        <f t="shared" si="35"/>
        <v/>
      </c>
      <c r="Q557"/>
      <c r="R557" s="20"/>
      <c r="T557" s="3"/>
    </row>
    <row r="558" spans="1:20" x14ac:dyDescent="0.25">
      <c r="A558" s="1118"/>
      <c r="B558" s="1753"/>
      <c r="C558" s="1069" t="str">
        <f t="shared" si="33"/>
        <v>Feil</v>
      </c>
      <c r="D558" s="1063" t="str">
        <f t="shared" si="34"/>
        <v/>
      </c>
      <c r="E558" s="1572"/>
      <c r="F558" s="1742"/>
      <c r="G558" s="1751" t="str">
        <f t="shared" si="32"/>
        <v>Feil</v>
      </c>
      <c r="H558" s="1066" t="str">
        <f t="shared" si="35"/>
        <v/>
      </c>
      <c r="Q558"/>
      <c r="R558" s="20"/>
      <c r="T558" s="3"/>
    </row>
    <row r="559" spans="1:20" x14ac:dyDescent="0.25">
      <c r="A559" s="1118"/>
      <c r="B559" s="1753"/>
      <c r="C559" s="1069" t="str">
        <f t="shared" si="33"/>
        <v>Feil</v>
      </c>
      <c r="D559" s="1063" t="str">
        <f t="shared" si="34"/>
        <v/>
      </c>
      <c r="E559" s="1572"/>
      <c r="F559" s="1742"/>
      <c r="G559" s="1751" t="str">
        <f t="shared" si="32"/>
        <v>Feil</v>
      </c>
      <c r="H559" s="1066" t="str">
        <f t="shared" si="35"/>
        <v/>
      </c>
      <c r="Q559"/>
      <c r="R559" s="20"/>
      <c r="T559" s="3"/>
    </row>
    <row r="560" spans="1:20" x14ac:dyDescent="0.25">
      <c r="A560" s="1118"/>
      <c r="B560" s="1753"/>
      <c r="C560" s="1069" t="str">
        <f t="shared" si="33"/>
        <v>Feil</v>
      </c>
      <c r="D560" s="1063" t="str">
        <f t="shared" si="34"/>
        <v/>
      </c>
      <c r="E560" s="1572"/>
      <c r="F560" s="1742"/>
      <c r="G560" s="1751" t="str">
        <f t="shared" si="32"/>
        <v>Feil</v>
      </c>
      <c r="H560" s="1066" t="str">
        <f t="shared" si="35"/>
        <v/>
      </c>
      <c r="Q560"/>
      <c r="R560" s="20"/>
      <c r="T560" s="3"/>
    </row>
    <row r="561" spans="1:20" x14ac:dyDescent="0.25">
      <c r="A561" s="1118"/>
      <c r="B561" s="1753"/>
      <c r="C561" s="1069" t="str">
        <f t="shared" si="33"/>
        <v>Feil</v>
      </c>
      <c r="D561" s="1063" t="str">
        <f t="shared" si="34"/>
        <v/>
      </c>
      <c r="E561" s="1572"/>
      <c r="F561" s="1742"/>
      <c r="G561" s="1751" t="str">
        <f t="shared" si="32"/>
        <v>Feil</v>
      </c>
      <c r="H561" s="1066" t="str">
        <f t="shared" si="35"/>
        <v/>
      </c>
      <c r="Q561"/>
      <c r="R561" s="20"/>
      <c r="T561" s="3"/>
    </row>
    <row r="562" spans="1:20" x14ac:dyDescent="0.25">
      <c r="A562" s="1118"/>
      <c r="B562" s="1753"/>
      <c r="C562" s="1069" t="str">
        <f t="shared" si="33"/>
        <v>Feil</v>
      </c>
      <c r="D562" s="1063" t="str">
        <f t="shared" si="34"/>
        <v/>
      </c>
      <c r="E562" s="1572"/>
      <c r="F562" s="1742"/>
      <c r="G562" s="1751" t="str">
        <f t="shared" si="32"/>
        <v>Feil</v>
      </c>
      <c r="H562" s="1066" t="str">
        <f t="shared" si="35"/>
        <v/>
      </c>
      <c r="Q562"/>
      <c r="R562" s="20"/>
      <c r="T562" s="3"/>
    </row>
    <row r="563" spans="1:20" x14ac:dyDescent="0.25">
      <c r="A563" s="1118"/>
      <c r="B563" s="1753"/>
      <c r="C563" s="1069" t="str">
        <f t="shared" si="33"/>
        <v>Feil</v>
      </c>
      <c r="D563" s="1063" t="str">
        <f t="shared" si="34"/>
        <v/>
      </c>
      <c r="E563" s="1572"/>
      <c r="F563" s="1742"/>
      <c r="G563" s="1751" t="str">
        <f t="shared" si="32"/>
        <v>Feil</v>
      </c>
      <c r="H563" s="1066" t="str">
        <f t="shared" si="35"/>
        <v/>
      </c>
      <c r="Q563"/>
      <c r="R563" s="20"/>
      <c r="T563" s="3"/>
    </row>
    <row r="564" spans="1:20" x14ac:dyDescent="0.25">
      <c r="A564" s="1118"/>
      <c r="B564" s="1753"/>
      <c r="C564" s="1069" t="str">
        <f t="shared" si="33"/>
        <v>Feil</v>
      </c>
      <c r="D564" s="1063" t="str">
        <f t="shared" si="34"/>
        <v/>
      </c>
      <c r="E564" s="1572"/>
      <c r="F564" s="1742"/>
      <c r="G564" s="1751" t="str">
        <f t="shared" si="32"/>
        <v>Feil</v>
      </c>
      <c r="H564" s="1066" t="str">
        <f t="shared" si="35"/>
        <v/>
      </c>
      <c r="Q564"/>
      <c r="R564" s="20"/>
      <c r="T564" s="3"/>
    </row>
    <row r="565" spans="1:20" x14ac:dyDescent="0.25">
      <c r="A565" s="1118"/>
      <c r="B565" s="1753"/>
      <c r="C565" s="1069" t="str">
        <f t="shared" si="33"/>
        <v>Feil</v>
      </c>
      <c r="D565" s="1063" t="str">
        <f t="shared" si="34"/>
        <v/>
      </c>
      <c r="E565" s="1572"/>
      <c r="F565" s="1742"/>
      <c r="G565" s="1751" t="str">
        <f t="shared" si="32"/>
        <v>Feil</v>
      </c>
      <c r="H565" s="1066" t="str">
        <f t="shared" si="35"/>
        <v/>
      </c>
      <c r="Q565"/>
      <c r="R565" s="20"/>
      <c r="T565" s="3"/>
    </row>
    <row r="566" spans="1:20" x14ac:dyDescent="0.25">
      <c r="A566" s="1118"/>
      <c r="B566" s="1753"/>
      <c r="C566" s="1069" t="str">
        <f t="shared" si="33"/>
        <v>Feil</v>
      </c>
      <c r="D566" s="1063" t="str">
        <f t="shared" si="34"/>
        <v/>
      </c>
      <c r="E566" s="1572"/>
      <c r="F566" s="1742"/>
      <c r="G566" s="1751" t="str">
        <f t="shared" si="32"/>
        <v>Feil</v>
      </c>
      <c r="H566" s="1066" t="str">
        <f t="shared" si="35"/>
        <v/>
      </c>
      <c r="Q566"/>
      <c r="R566" s="20"/>
      <c r="T566" s="3"/>
    </row>
    <row r="567" spans="1:20" x14ac:dyDescent="0.25">
      <c r="A567" s="1118"/>
      <c r="B567" s="1753"/>
      <c r="C567" s="1069" t="str">
        <f t="shared" si="33"/>
        <v>Feil</v>
      </c>
      <c r="D567" s="1063" t="str">
        <f t="shared" si="34"/>
        <v/>
      </c>
      <c r="E567" s="1572"/>
      <c r="F567" s="1742"/>
      <c r="G567" s="1751" t="str">
        <f t="shared" si="32"/>
        <v>Feil</v>
      </c>
      <c r="H567" s="1066" t="str">
        <f t="shared" si="35"/>
        <v/>
      </c>
      <c r="Q567"/>
      <c r="R567" s="20"/>
      <c r="T567" s="3"/>
    </row>
    <row r="568" spans="1:20" x14ac:dyDescent="0.25">
      <c r="A568" s="1118"/>
      <c r="B568" s="1753"/>
      <c r="C568" s="1069" t="str">
        <f t="shared" si="33"/>
        <v>Feil</v>
      </c>
      <c r="D568" s="1063" t="str">
        <f t="shared" si="34"/>
        <v/>
      </c>
      <c r="E568" s="1572"/>
      <c r="F568" s="1742"/>
      <c r="G568" s="1751" t="str">
        <f t="shared" si="32"/>
        <v>Feil</v>
      </c>
      <c r="H568" s="1066" t="str">
        <f t="shared" si="35"/>
        <v/>
      </c>
      <c r="Q568"/>
      <c r="R568" s="20"/>
      <c r="T568" s="3"/>
    </row>
    <row r="569" spans="1:20" x14ac:dyDescent="0.25">
      <c r="A569" s="1118"/>
      <c r="B569" s="1753"/>
      <c r="C569" s="1069" t="str">
        <f t="shared" si="33"/>
        <v>Feil</v>
      </c>
      <c r="D569" s="1063" t="str">
        <f t="shared" si="34"/>
        <v/>
      </c>
      <c r="E569" s="1572"/>
      <c r="F569" s="1742"/>
      <c r="G569" s="1751" t="str">
        <f t="shared" si="32"/>
        <v>Feil</v>
      </c>
      <c r="H569" s="1066" t="str">
        <f t="shared" si="35"/>
        <v/>
      </c>
      <c r="Q569"/>
      <c r="R569" s="20"/>
      <c r="T569" s="3"/>
    </row>
    <row r="570" spans="1:20" x14ac:dyDescent="0.25">
      <c r="A570" s="1118"/>
      <c r="B570" s="1753"/>
      <c r="C570" s="1069" t="str">
        <f t="shared" si="33"/>
        <v>Feil</v>
      </c>
      <c r="D570" s="1063" t="str">
        <f t="shared" si="34"/>
        <v/>
      </c>
      <c r="E570" s="1572"/>
      <c r="F570" s="1742"/>
      <c r="G570" s="1751" t="str">
        <f t="shared" si="32"/>
        <v>Feil</v>
      </c>
      <c r="H570" s="1066" t="str">
        <f t="shared" si="35"/>
        <v/>
      </c>
      <c r="Q570"/>
      <c r="R570" s="20"/>
      <c r="T570" s="3"/>
    </row>
    <row r="571" spans="1:20" x14ac:dyDescent="0.25">
      <c r="A571" s="1118"/>
      <c r="B571" s="1753"/>
      <c r="C571" s="1069" t="str">
        <f t="shared" si="33"/>
        <v>Feil</v>
      </c>
      <c r="D571" s="1063" t="str">
        <f t="shared" si="34"/>
        <v/>
      </c>
      <c r="E571" s="1572"/>
      <c r="F571" s="1742"/>
      <c r="G571" s="1751" t="str">
        <f t="shared" si="32"/>
        <v>Feil</v>
      </c>
      <c r="H571" s="1066" t="str">
        <f t="shared" si="35"/>
        <v/>
      </c>
      <c r="Q571"/>
      <c r="R571" s="20"/>
      <c r="T571" s="3"/>
    </row>
    <row r="572" spans="1:20" x14ac:dyDescent="0.25">
      <c r="A572" s="1118"/>
      <c r="B572" s="1753"/>
      <c r="C572" s="1069" t="str">
        <f t="shared" si="33"/>
        <v>Feil</v>
      </c>
      <c r="D572" s="1063" t="str">
        <f t="shared" si="34"/>
        <v/>
      </c>
      <c r="E572" s="1572"/>
      <c r="F572" s="1742"/>
      <c r="G572" s="1751" t="str">
        <f t="shared" si="32"/>
        <v>Feil</v>
      </c>
      <c r="H572" s="1066" t="str">
        <f t="shared" si="35"/>
        <v/>
      </c>
      <c r="Q572"/>
      <c r="R572" s="20"/>
      <c r="T572" s="3"/>
    </row>
    <row r="573" spans="1:20" x14ac:dyDescent="0.25">
      <c r="A573" s="1118"/>
      <c r="B573" s="1753"/>
      <c r="C573" s="1069" t="str">
        <f t="shared" si="33"/>
        <v>Feil</v>
      </c>
      <c r="D573" s="1063" t="str">
        <f t="shared" si="34"/>
        <v/>
      </c>
      <c r="E573" s="1572"/>
      <c r="F573" s="1742"/>
      <c r="G573" s="1751" t="str">
        <f t="shared" si="32"/>
        <v>Feil</v>
      </c>
      <c r="H573" s="1066" t="str">
        <f t="shared" si="35"/>
        <v/>
      </c>
      <c r="Q573"/>
      <c r="R573" s="20"/>
      <c r="T573" s="3"/>
    </row>
    <row r="574" spans="1:20" x14ac:dyDescent="0.25">
      <c r="A574" s="1118"/>
      <c r="B574" s="1753"/>
      <c r="C574" s="1069" t="str">
        <f t="shared" si="33"/>
        <v>Feil</v>
      </c>
      <c r="D574" s="1063" t="str">
        <f t="shared" si="34"/>
        <v/>
      </c>
      <c r="E574" s="1572"/>
      <c r="F574" s="1742"/>
      <c r="G574" s="1751" t="str">
        <f t="shared" si="32"/>
        <v>Feil</v>
      </c>
      <c r="H574" s="1066" t="str">
        <f t="shared" si="35"/>
        <v/>
      </c>
      <c r="Q574"/>
      <c r="R574" s="20"/>
      <c r="T574" s="3"/>
    </row>
    <row r="575" spans="1:20" x14ac:dyDescent="0.25">
      <c r="A575" s="1118"/>
      <c r="B575" s="1753"/>
      <c r="C575" s="1069" t="str">
        <f t="shared" si="33"/>
        <v>Feil</v>
      </c>
      <c r="D575" s="1063" t="str">
        <f t="shared" si="34"/>
        <v/>
      </c>
      <c r="E575" s="1572"/>
      <c r="F575" s="1742"/>
      <c r="G575" s="1751" t="str">
        <f t="shared" si="32"/>
        <v>Feil</v>
      </c>
      <c r="H575" s="1066" t="str">
        <f t="shared" si="35"/>
        <v/>
      </c>
      <c r="Q575"/>
      <c r="R575" s="20"/>
      <c r="T575" s="3"/>
    </row>
    <row r="576" spans="1:20" x14ac:dyDescent="0.25">
      <c r="A576" s="1118"/>
      <c r="B576" s="1753"/>
      <c r="C576" s="1069" t="str">
        <f t="shared" si="33"/>
        <v>Feil</v>
      </c>
      <c r="D576" s="1063" t="str">
        <f t="shared" si="34"/>
        <v/>
      </c>
      <c r="E576" s="1572"/>
      <c r="F576" s="1742"/>
      <c r="G576" s="1751" t="str">
        <f t="shared" si="32"/>
        <v>Feil</v>
      </c>
      <c r="H576" s="1066" t="str">
        <f t="shared" si="35"/>
        <v/>
      </c>
      <c r="Q576"/>
      <c r="R576" s="20"/>
      <c r="T576" s="3"/>
    </row>
    <row r="577" spans="1:20" x14ac:dyDescent="0.25">
      <c r="A577" s="1118"/>
      <c r="B577" s="1753"/>
      <c r="C577" s="1069" t="str">
        <f t="shared" si="33"/>
        <v>Feil</v>
      </c>
      <c r="D577" s="1063" t="str">
        <f t="shared" si="34"/>
        <v/>
      </c>
      <c r="E577" s="1572"/>
      <c r="F577" s="1742"/>
      <c r="G577" s="1751" t="str">
        <f t="shared" si="32"/>
        <v>Feil</v>
      </c>
      <c r="H577" s="1066" t="str">
        <f t="shared" si="35"/>
        <v/>
      </c>
      <c r="Q577"/>
      <c r="R577" s="20"/>
      <c r="T577" s="3"/>
    </row>
    <row r="578" spans="1:20" x14ac:dyDescent="0.25">
      <c r="A578" s="1118"/>
      <c r="B578" s="1753"/>
      <c r="C578" s="1069" t="str">
        <f t="shared" si="33"/>
        <v>Feil</v>
      </c>
      <c r="D578" s="1063" t="str">
        <f t="shared" si="34"/>
        <v/>
      </c>
      <c r="E578" s="1572"/>
      <c r="F578" s="1742"/>
      <c r="G578" s="1751" t="str">
        <f t="shared" si="32"/>
        <v>Feil</v>
      </c>
      <c r="H578" s="1066" t="str">
        <f t="shared" si="35"/>
        <v/>
      </c>
      <c r="Q578"/>
      <c r="R578" s="20"/>
      <c r="T578" s="3"/>
    </row>
    <row r="579" spans="1:20" x14ac:dyDescent="0.25">
      <c r="A579" s="1118"/>
      <c r="B579" s="1753"/>
      <c r="C579" s="1069" t="str">
        <f t="shared" si="33"/>
        <v>Feil</v>
      </c>
      <c r="D579" s="1063" t="str">
        <f t="shared" si="34"/>
        <v/>
      </c>
      <c r="E579" s="1572"/>
      <c r="F579" s="1742"/>
      <c r="G579" s="1751" t="str">
        <f t="shared" si="32"/>
        <v>Feil</v>
      </c>
      <c r="H579" s="1066" t="str">
        <f t="shared" si="35"/>
        <v/>
      </c>
      <c r="Q579"/>
      <c r="R579" s="20"/>
      <c r="T579" s="3"/>
    </row>
    <row r="580" spans="1:20" x14ac:dyDescent="0.25">
      <c r="A580" s="1118"/>
      <c r="B580" s="1753"/>
      <c r="C580" s="1069" t="str">
        <f t="shared" si="33"/>
        <v>Feil</v>
      </c>
      <c r="D580" s="1063" t="str">
        <f t="shared" si="34"/>
        <v/>
      </c>
      <c r="E580" s="1572"/>
      <c r="F580" s="1742"/>
      <c r="G580" s="1751" t="str">
        <f t="shared" si="32"/>
        <v>Feil</v>
      </c>
      <c r="H580" s="1066" t="str">
        <f t="shared" si="35"/>
        <v/>
      </c>
      <c r="Q580"/>
      <c r="R580" s="20"/>
      <c r="T580" s="3"/>
    </row>
    <row r="581" spans="1:20" x14ac:dyDescent="0.25">
      <c r="A581" s="1118"/>
      <c r="B581" s="1753"/>
      <c r="C581" s="1069" t="str">
        <f t="shared" si="33"/>
        <v>Feil</v>
      </c>
      <c r="D581" s="1063" t="str">
        <f t="shared" si="34"/>
        <v/>
      </c>
      <c r="E581" s="1572"/>
      <c r="F581" s="1742"/>
      <c r="G581" s="1751" t="str">
        <f t="shared" si="32"/>
        <v>Feil</v>
      </c>
      <c r="H581" s="1066" t="str">
        <f t="shared" si="35"/>
        <v/>
      </c>
      <c r="Q581"/>
      <c r="R581" s="20"/>
      <c r="T581" s="3"/>
    </row>
    <row r="582" spans="1:20" x14ac:dyDescent="0.25">
      <c r="A582" s="1118"/>
      <c r="B582" s="1753"/>
      <c r="C582" s="1069" t="str">
        <f t="shared" si="33"/>
        <v>Feil</v>
      </c>
      <c r="D582" s="1063" t="str">
        <f t="shared" si="34"/>
        <v/>
      </c>
      <c r="E582" s="1572"/>
      <c r="F582" s="1742"/>
      <c r="G582" s="1751" t="str">
        <f t="shared" si="32"/>
        <v>Feil</v>
      </c>
      <c r="H582" s="1066" t="str">
        <f t="shared" si="35"/>
        <v/>
      </c>
      <c r="Q582"/>
      <c r="R582" s="20"/>
      <c r="T582" s="3"/>
    </row>
    <row r="583" spans="1:20" x14ac:dyDescent="0.25">
      <c r="A583" s="1118"/>
      <c r="B583" s="1753"/>
      <c r="C583" s="1069" t="str">
        <f t="shared" si="33"/>
        <v>Feil</v>
      </c>
      <c r="D583" s="1063" t="str">
        <f t="shared" si="34"/>
        <v/>
      </c>
      <c r="E583" s="1572"/>
      <c r="F583" s="1742"/>
      <c r="G583" s="1751" t="str">
        <f t="shared" si="32"/>
        <v>Feil</v>
      </c>
      <c r="H583" s="1066" t="str">
        <f t="shared" si="35"/>
        <v/>
      </c>
      <c r="Q583"/>
      <c r="R583" s="20"/>
      <c r="T583" s="3"/>
    </row>
    <row r="584" spans="1:20" x14ac:dyDescent="0.25">
      <c r="A584" s="1118"/>
      <c r="B584" s="1753"/>
      <c r="C584" s="1069" t="str">
        <f t="shared" si="33"/>
        <v>Feil</v>
      </c>
      <c r="D584" s="1063" t="str">
        <f t="shared" si="34"/>
        <v/>
      </c>
      <c r="E584" s="1572"/>
      <c r="F584" s="1742"/>
      <c r="G584" s="1751" t="str">
        <f t="shared" si="32"/>
        <v>Feil</v>
      </c>
      <c r="H584" s="1066" t="str">
        <f t="shared" si="35"/>
        <v/>
      </c>
      <c r="Q584"/>
      <c r="R584" s="20"/>
      <c r="T584" s="3"/>
    </row>
    <row r="585" spans="1:20" x14ac:dyDescent="0.25">
      <c r="A585" s="1118"/>
      <c r="B585" s="1753"/>
      <c r="C585" s="1069" t="str">
        <f t="shared" si="33"/>
        <v>Feil</v>
      </c>
      <c r="D585" s="1063" t="str">
        <f t="shared" si="34"/>
        <v/>
      </c>
      <c r="E585" s="1572"/>
      <c r="F585" s="1742"/>
      <c r="G585" s="1751" t="str">
        <f t="shared" si="32"/>
        <v>Feil</v>
      </c>
      <c r="H585" s="1066" t="str">
        <f t="shared" si="35"/>
        <v/>
      </c>
      <c r="Q585"/>
      <c r="R585" s="20"/>
      <c r="T585" s="3"/>
    </row>
    <row r="586" spans="1:20" x14ac:dyDescent="0.25">
      <c r="A586" s="1118"/>
      <c r="B586" s="1753"/>
      <c r="C586" s="1069" t="str">
        <f t="shared" si="33"/>
        <v>Feil</v>
      </c>
      <c r="D586" s="1063" t="str">
        <f t="shared" si="34"/>
        <v/>
      </c>
      <c r="E586" s="1572"/>
      <c r="F586" s="1742"/>
      <c r="G586" s="1751" t="str">
        <f t="shared" si="32"/>
        <v>Feil</v>
      </c>
      <c r="H586" s="1066" t="str">
        <f t="shared" si="35"/>
        <v/>
      </c>
      <c r="Q586"/>
      <c r="R586" s="20"/>
      <c r="T586" s="3"/>
    </row>
    <row r="587" spans="1:20" x14ac:dyDescent="0.25">
      <c r="A587" s="1118"/>
      <c r="B587" s="1753"/>
      <c r="C587" s="1069" t="str">
        <f t="shared" si="33"/>
        <v>Feil</v>
      </c>
      <c r="D587" s="1063" t="str">
        <f t="shared" si="34"/>
        <v/>
      </c>
      <c r="E587" s="1572"/>
      <c r="F587" s="1742"/>
      <c r="G587" s="1751" t="str">
        <f t="shared" si="32"/>
        <v>Feil</v>
      </c>
      <c r="H587" s="1066" t="str">
        <f t="shared" si="35"/>
        <v/>
      </c>
      <c r="Q587"/>
      <c r="R587" s="20"/>
      <c r="T587" s="3"/>
    </row>
    <row r="588" spans="1:20" x14ac:dyDescent="0.25">
      <c r="A588" s="1118"/>
      <c r="B588" s="1753"/>
      <c r="C588" s="1069" t="str">
        <f t="shared" si="33"/>
        <v>Feil</v>
      </c>
      <c r="D588" s="1063" t="str">
        <f t="shared" si="34"/>
        <v/>
      </c>
      <c r="E588" s="1572"/>
      <c r="F588" s="1742"/>
      <c r="G588" s="1751" t="str">
        <f t="shared" si="32"/>
        <v>Feil</v>
      </c>
      <c r="H588" s="1066" t="str">
        <f t="shared" si="35"/>
        <v/>
      </c>
      <c r="Q588"/>
      <c r="R588" s="20"/>
      <c r="T588" s="3"/>
    </row>
    <row r="589" spans="1:20" x14ac:dyDescent="0.25">
      <c r="A589" s="1118"/>
      <c r="B589" s="1753"/>
      <c r="C589" s="1069" t="str">
        <f t="shared" si="33"/>
        <v>Feil</v>
      </c>
      <c r="D589" s="1063" t="str">
        <f t="shared" si="34"/>
        <v/>
      </c>
      <c r="E589" s="1572"/>
      <c r="F589" s="1742"/>
      <c r="G589" s="1751" t="str">
        <f t="shared" si="32"/>
        <v>Feil</v>
      </c>
      <c r="H589" s="1066" t="str">
        <f t="shared" si="35"/>
        <v/>
      </c>
      <c r="Q589"/>
      <c r="R589" s="20"/>
      <c r="T589" s="3"/>
    </row>
    <row r="590" spans="1:20" x14ac:dyDescent="0.25">
      <c r="A590" s="1118"/>
      <c r="B590" s="1753"/>
      <c r="C590" s="1069" t="str">
        <f t="shared" si="33"/>
        <v>Feil</v>
      </c>
      <c r="D590" s="1063" t="str">
        <f t="shared" si="34"/>
        <v/>
      </c>
      <c r="E590" s="1572"/>
      <c r="F590" s="1742"/>
      <c r="G590" s="1751" t="str">
        <f t="shared" si="32"/>
        <v>Feil</v>
      </c>
      <c r="H590" s="1066" t="str">
        <f t="shared" si="35"/>
        <v/>
      </c>
      <c r="Q590"/>
      <c r="R590" s="20"/>
      <c r="T590" s="3"/>
    </row>
    <row r="591" spans="1:20" x14ac:dyDescent="0.25">
      <c r="A591" s="1118"/>
      <c r="B591" s="1753"/>
      <c r="C591" s="1069" t="str">
        <f t="shared" si="33"/>
        <v>Feil</v>
      </c>
      <c r="D591" s="1063" t="str">
        <f t="shared" si="34"/>
        <v/>
      </c>
      <c r="E591" s="1572"/>
      <c r="F591" s="1742"/>
      <c r="G591" s="1751" t="str">
        <f t="shared" ref="G591:G599" si="36">IFERROR(VLOOKUP(E591,tbl_total,2,FALSE),"Feil")</f>
        <v>Feil</v>
      </c>
      <c r="H591" s="1066" t="str">
        <f t="shared" si="35"/>
        <v/>
      </c>
      <c r="Q591"/>
      <c r="R591" s="20"/>
      <c r="T591" s="3"/>
    </row>
    <row r="592" spans="1:20" x14ac:dyDescent="0.25">
      <c r="A592" s="1118"/>
      <c r="B592" s="1753"/>
      <c r="C592" s="1069" t="str">
        <f t="shared" si="33"/>
        <v>Feil</v>
      </c>
      <c r="D592" s="1063" t="str">
        <f t="shared" si="34"/>
        <v/>
      </c>
      <c r="E592" s="1572"/>
      <c r="F592" s="1742"/>
      <c r="G592" s="1751" t="str">
        <f t="shared" si="36"/>
        <v>Feil</v>
      </c>
      <c r="H592" s="1066" t="str">
        <f t="shared" si="35"/>
        <v/>
      </c>
      <c r="Q592"/>
      <c r="R592" s="20"/>
      <c r="T592" s="3"/>
    </row>
    <row r="593" spans="1:20" x14ac:dyDescent="0.25">
      <c r="A593" s="1118"/>
      <c r="B593" s="1753"/>
      <c r="C593" s="1069" t="str">
        <f t="shared" si="33"/>
        <v>Feil</v>
      </c>
      <c r="D593" s="1063" t="str">
        <f t="shared" si="34"/>
        <v/>
      </c>
      <c r="E593" s="1572"/>
      <c r="F593" s="1742"/>
      <c r="G593" s="1751" t="str">
        <f t="shared" si="36"/>
        <v>Feil</v>
      </c>
      <c r="H593" s="1066" t="str">
        <f t="shared" si="35"/>
        <v/>
      </c>
      <c r="Q593"/>
      <c r="R593" s="20"/>
      <c r="T593" s="3"/>
    </row>
    <row r="594" spans="1:20" x14ac:dyDescent="0.25">
      <c r="A594" s="1118"/>
      <c r="B594" s="1753"/>
      <c r="C594" s="1069" t="str">
        <f t="shared" si="33"/>
        <v>Feil</v>
      </c>
      <c r="D594" s="1063" t="str">
        <f t="shared" si="34"/>
        <v/>
      </c>
      <c r="E594" s="1572"/>
      <c r="F594" s="1742"/>
      <c r="G594" s="1751" t="str">
        <f t="shared" si="36"/>
        <v>Feil</v>
      </c>
      <c r="H594" s="1066" t="str">
        <f t="shared" si="35"/>
        <v/>
      </c>
      <c r="Q594"/>
      <c r="R594" s="20"/>
      <c r="T594" s="3"/>
    </row>
    <row r="595" spans="1:20" x14ac:dyDescent="0.25">
      <c r="A595" s="1118"/>
      <c r="B595" s="1753"/>
      <c r="C595" s="1069" t="str">
        <f t="shared" si="33"/>
        <v>Feil</v>
      </c>
      <c r="D595" s="1063" t="str">
        <f t="shared" si="34"/>
        <v/>
      </c>
      <c r="E595" s="1572"/>
      <c r="F595" s="1742"/>
      <c r="G595" s="1751" t="str">
        <f t="shared" si="36"/>
        <v>Feil</v>
      </c>
      <c r="H595" s="1066" t="str">
        <f t="shared" si="35"/>
        <v/>
      </c>
      <c r="Q595"/>
      <c r="R595" s="20"/>
      <c r="T595" s="3"/>
    </row>
    <row r="596" spans="1:20" x14ac:dyDescent="0.25">
      <c r="A596" s="1118"/>
      <c r="B596" s="1753"/>
      <c r="C596" s="1069" t="str">
        <f t="shared" si="33"/>
        <v>Feil</v>
      </c>
      <c r="D596" s="1063" t="str">
        <f t="shared" si="34"/>
        <v/>
      </c>
      <c r="E596" s="1572"/>
      <c r="F596" s="1742"/>
      <c r="G596" s="1751" t="str">
        <f t="shared" si="36"/>
        <v>Feil</v>
      </c>
      <c r="H596" s="1066" t="str">
        <f t="shared" si="35"/>
        <v/>
      </c>
      <c r="Q596"/>
      <c r="R596" s="20"/>
      <c r="T596" s="3"/>
    </row>
    <row r="597" spans="1:20" x14ac:dyDescent="0.25">
      <c r="A597" s="1118"/>
      <c r="B597" s="1753"/>
      <c r="C597" s="1069" t="str">
        <f t="shared" si="33"/>
        <v>Feil</v>
      </c>
      <c r="D597" s="1063" t="str">
        <f t="shared" si="34"/>
        <v/>
      </c>
      <c r="E597" s="1572"/>
      <c r="F597" s="1742"/>
      <c r="G597" s="1751" t="str">
        <f t="shared" si="36"/>
        <v>Feil</v>
      </c>
      <c r="H597" s="1066" t="str">
        <f t="shared" si="35"/>
        <v/>
      </c>
      <c r="Q597"/>
      <c r="R597" s="20"/>
      <c r="T597" s="3"/>
    </row>
    <row r="598" spans="1:20" x14ac:dyDescent="0.25">
      <c r="A598" s="1118"/>
      <c r="B598" s="1753"/>
      <c r="C598" s="1069" t="str">
        <f t="shared" si="33"/>
        <v>Feil</v>
      </c>
      <c r="D598" s="1063" t="str">
        <f t="shared" si="34"/>
        <v/>
      </c>
      <c r="E598" s="1572"/>
      <c r="F598" s="1742"/>
      <c r="G598" s="1751" t="str">
        <f t="shared" si="36"/>
        <v>Feil</v>
      </c>
      <c r="H598" s="1066" t="str">
        <f t="shared" si="35"/>
        <v/>
      </c>
      <c r="Q598"/>
      <c r="R598" s="20"/>
      <c r="T598" s="3"/>
    </row>
    <row r="599" spans="1:20" ht="15.75" thickBot="1" x14ac:dyDescent="0.3">
      <c r="A599" s="442"/>
      <c r="B599" s="443"/>
      <c r="C599" s="1070" t="str">
        <f t="shared" si="33"/>
        <v>Feil</v>
      </c>
      <c r="D599" s="1065" t="str">
        <f t="shared" si="34"/>
        <v/>
      </c>
      <c r="E599" s="444"/>
      <c r="F599" s="440"/>
      <c r="G599" s="1071" t="str">
        <f t="shared" si="36"/>
        <v>Feil</v>
      </c>
      <c r="H599" s="1068" t="str">
        <f t="shared" si="35"/>
        <v/>
      </c>
      <c r="Q599"/>
      <c r="R599" s="20"/>
      <c r="T599" s="3"/>
    </row>
    <row r="600" spans="1:20" x14ac:dyDescent="0.25">
      <c r="B600" s="49"/>
      <c r="F600" s="49"/>
      <c r="G600" s="3"/>
      <c r="Q600"/>
      <c r="R600" s="20"/>
      <c r="T600" s="3"/>
    </row>
    <row r="601" spans="1:20" x14ac:dyDescent="0.25">
      <c r="B601" s="49"/>
      <c r="F601" s="49"/>
      <c r="G601" s="3"/>
      <c r="Q601"/>
      <c r="R601" s="20"/>
      <c r="T601" s="3"/>
    </row>
    <row r="602" spans="1:20" x14ac:dyDescent="0.25">
      <c r="B602" s="49"/>
      <c r="F602" s="49"/>
      <c r="G602" s="3"/>
      <c r="Q602"/>
      <c r="R602" s="20"/>
      <c r="T602" s="3"/>
    </row>
    <row r="603" spans="1:20" x14ac:dyDescent="0.25">
      <c r="B603" s="49"/>
      <c r="F603" s="49"/>
      <c r="G603" s="3"/>
      <c r="Q603"/>
      <c r="R603" s="20"/>
      <c r="T603" s="3"/>
    </row>
    <row r="604" spans="1:20" x14ac:dyDescent="0.25">
      <c r="B604" s="49"/>
      <c r="F604" s="49"/>
      <c r="G604" s="3"/>
      <c r="Q604"/>
      <c r="R604" s="20"/>
      <c r="T604" s="3"/>
    </row>
    <row r="605" spans="1:20" x14ac:dyDescent="0.25">
      <c r="B605" s="49"/>
      <c r="F605" s="49"/>
      <c r="G605" s="3"/>
      <c r="Q605"/>
      <c r="R605" s="20"/>
      <c r="T605" s="3"/>
    </row>
    <row r="606" spans="1:20" x14ac:dyDescent="0.25">
      <c r="B606" s="49"/>
      <c r="F606" s="49"/>
      <c r="G606" s="3"/>
      <c r="Q606"/>
      <c r="R606" s="20"/>
      <c r="T606" s="3"/>
    </row>
    <row r="607" spans="1:20" x14ac:dyDescent="0.25">
      <c r="B607" s="49"/>
      <c r="F607" s="49"/>
      <c r="G607" s="3"/>
      <c r="Q607"/>
      <c r="R607" s="20"/>
      <c r="T607" s="3"/>
    </row>
    <row r="608" spans="1:20" x14ac:dyDescent="0.25">
      <c r="B608" s="49"/>
      <c r="F608" s="49"/>
      <c r="G608" s="3"/>
      <c r="Q608"/>
      <c r="R608" s="20"/>
      <c r="T608" s="3"/>
    </row>
    <row r="609" spans="2:20" x14ac:dyDescent="0.25">
      <c r="B609" s="49"/>
      <c r="F609" s="49"/>
      <c r="G609" s="3"/>
      <c r="Q609"/>
      <c r="R609" s="20"/>
      <c r="T609" s="3"/>
    </row>
    <row r="610" spans="2:20" x14ac:dyDescent="0.25">
      <c r="B610" s="49"/>
      <c r="F610" s="49"/>
      <c r="G610" s="3"/>
      <c r="Q610"/>
      <c r="R610" s="20"/>
      <c r="T610" s="3"/>
    </row>
    <row r="611" spans="2:20" x14ac:dyDescent="0.25">
      <c r="B611" s="49"/>
      <c r="F611" s="49"/>
      <c r="G611" s="3"/>
      <c r="Q611"/>
      <c r="R611" s="20"/>
      <c r="T611" s="3"/>
    </row>
    <row r="612" spans="2:20" x14ac:dyDescent="0.25">
      <c r="B612" s="49"/>
      <c r="F612" s="49"/>
      <c r="G612" s="3"/>
      <c r="Q612"/>
      <c r="R612" s="20"/>
      <c r="T612" s="3"/>
    </row>
    <row r="613" spans="2:20" x14ac:dyDescent="0.25">
      <c r="B613" s="49"/>
      <c r="F613" s="49"/>
      <c r="G613" s="3"/>
      <c r="Q613"/>
      <c r="R613" s="20"/>
      <c r="T613" s="3"/>
    </row>
    <row r="614" spans="2:20" x14ac:dyDescent="0.25">
      <c r="B614" s="49"/>
      <c r="F614" s="49"/>
      <c r="G614" s="3"/>
      <c r="Q614"/>
      <c r="R614" s="20"/>
      <c r="T614" s="3"/>
    </row>
    <row r="615" spans="2:20" x14ac:dyDescent="0.25">
      <c r="B615" s="49"/>
      <c r="F615" s="49"/>
      <c r="G615" s="3"/>
      <c r="Q615"/>
      <c r="R615" s="20"/>
      <c r="T615" s="3"/>
    </row>
    <row r="616" spans="2:20" x14ac:dyDescent="0.25">
      <c r="B616" s="49"/>
      <c r="F616" s="49"/>
      <c r="G616" s="3"/>
      <c r="Q616"/>
      <c r="R616" s="20"/>
      <c r="T616" s="3"/>
    </row>
    <row r="617" spans="2:20" x14ac:dyDescent="0.25">
      <c r="B617" s="49"/>
      <c r="F617" s="49"/>
      <c r="G617" s="3"/>
      <c r="Q617"/>
      <c r="R617" s="20"/>
      <c r="T617" s="3"/>
    </row>
    <row r="618" spans="2:20" x14ac:dyDescent="0.25">
      <c r="B618" s="49"/>
      <c r="F618" s="49"/>
      <c r="G618" s="3"/>
      <c r="Q618"/>
      <c r="R618" s="20"/>
      <c r="T618" s="3"/>
    </row>
    <row r="619" spans="2:20" x14ac:dyDescent="0.25">
      <c r="B619" s="49"/>
      <c r="F619" s="49"/>
      <c r="G619" s="3"/>
      <c r="Q619"/>
      <c r="R619" s="20"/>
      <c r="T619" s="3"/>
    </row>
    <row r="620" spans="2:20" x14ac:dyDescent="0.25">
      <c r="B620" s="49"/>
      <c r="F620" s="49"/>
      <c r="G620" s="3"/>
      <c r="Q620"/>
      <c r="R620" s="20"/>
      <c r="T620" s="3"/>
    </row>
    <row r="621" spans="2:20" x14ac:dyDescent="0.25">
      <c r="B621" s="49"/>
      <c r="F621" s="49"/>
      <c r="G621" s="3"/>
      <c r="Q621"/>
      <c r="R621" s="20"/>
      <c r="T621" s="3"/>
    </row>
    <row r="622" spans="2:20" x14ac:dyDescent="0.25">
      <c r="B622" s="49"/>
      <c r="F622" s="49"/>
      <c r="G622" s="3"/>
      <c r="Q622"/>
      <c r="R622" s="20"/>
      <c r="T622" s="3"/>
    </row>
    <row r="623" spans="2:20" x14ac:dyDescent="0.25">
      <c r="B623" s="49"/>
      <c r="F623" s="49"/>
      <c r="G623" s="3"/>
      <c r="Q623"/>
      <c r="R623" s="20"/>
      <c r="T623" s="3"/>
    </row>
    <row r="624" spans="2:20" x14ac:dyDescent="0.25">
      <c r="B624" s="49"/>
      <c r="F624" s="49"/>
      <c r="G624" s="3"/>
      <c r="Q624"/>
      <c r="R624" s="20"/>
      <c r="T624" s="3"/>
    </row>
    <row r="625" spans="2:20" x14ac:dyDescent="0.25">
      <c r="B625" s="49"/>
      <c r="F625" s="49"/>
      <c r="G625" s="3"/>
      <c r="Q625"/>
      <c r="R625" s="20"/>
      <c r="T625" s="3"/>
    </row>
    <row r="626" spans="2:20" x14ac:dyDescent="0.25">
      <c r="B626" s="49"/>
      <c r="F626" s="49"/>
      <c r="G626" s="3"/>
      <c r="Q626"/>
      <c r="R626" s="20"/>
      <c r="T626" s="3"/>
    </row>
    <row r="627" spans="2:20" x14ac:dyDescent="0.25">
      <c r="B627" s="49"/>
      <c r="F627" s="49"/>
      <c r="G627" s="3"/>
      <c r="Q627"/>
      <c r="R627" s="20"/>
      <c r="T627" s="3"/>
    </row>
    <row r="628" spans="2:20" x14ac:dyDescent="0.25">
      <c r="B628" s="49"/>
      <c r="F628" s="49"/>
      <c r="G628" s="3"/>
      <c r="Q628"/>
      <c r="R628" s="20"/>
      <c r="T628" s="3"/>
    </row>
    <row r="629" spans="2:20" x14ac:dyDescent="0.25">
      <c r="B629" s="49"/>
      <c r="F629" s="49"/>
      <c r="G629" s="3"/>
      <c r="Q629"/>
      <c r="R629" s="20"/>
      <c r="T629" s="3"/>
    </row>
    <row r="630" spans="2:20" x14ac:dyDescent="0.25">
      <c r="B630" s="49"/>
      <c r="F630" s="49"/>
      <c r="G630" s="3"/>
      <c r="Q630"/>
      <c r="R630" s="20"/>
      <c r="T630" s="3"/>
    </row>
    <row r="631" spans="2:20" x14ac:dyDescent="0.25">
      <c r="B631" s="49"/>
      <c r="F631" s="49"/>
      <c r="G631" s="3"/>
      <c r="Q631"/>
      <c r="R631" s="20"/>
      <c r="T631" s="3"/>
    </row>
    <row r="632" spans="2:20" x14ac:dyDescent="0.25">
      <c r="B632" s="49"/>
      <c r="F632" s="49"/>
      <c r="G632" s="3"/>
      <c r="Q632"/>
      <c r="R632" s="20"/>
      <c r="T632" s="3"/>
    </row>
    <row r="633" spans="2:20" x14ac:dyDescent="0.25">
      <c r="B633" s="49"/>
      <c r="F633" s="49"/>
      <c r="G633" s="3"/>
      <c r="Q633"/>
      <c r="R633" s="20"/>
      <c r="T633" s="3"/>
    </row>
    <row r="634" spans="2:20" x14ac:dyDescent="0.25">
      <c r="B634" s="49"/>
      <c r="F634" s="49"/>
      <c r="G634" s="3"/>
      <c r="Q634"/>
      <c r="R634" s="20"/>
      <c r="T634" s="3"/>
    </row>
    <row r="635" spans="2:20" x14ac:dyDescent="0.25">
      <c r="B635" s="49"/>
      <c r="F635" s="49"/>
      <c r="G635" s="3"/>
      <c r="Q635"/>
      <c r="R635" s="20"/>
      <c r="T635" s="3"/>
    </row>
    <row r="636" spans="2:20" x14ac:dyDescent="0.25">
      <c r="B636" s="49"/>
      <c r="F636" s="49"/>
      <c r="G636" s="3"/>
      <c r="Q636"/>
      <c r="R636" s="20"/>
      <c r="T636" s="3"/>
    </row>
    <row r="637" spans="2:20" x14ac:dyDescent="0.25">
      <c r="B637" s="49"/>
      <c r="F637" s="49"/>
      <c r="G637" s="3"/>
      <c r="Q637"/>
      <c r="R637" s="20"/>
      <c r="T637" s="3"/>
    </row>
    <row r="638" spans="2:20" x14ac:dyDescent="0.25">
      <c r="B638" s="49"/>
      <c r="F638" s="49"/>
      <c r="G638" s="3"/>
      <c r="Q638"/>
      <c r="R638" s="20"/>
      <c r="T638" s="3"/>
    </row>
    <row r="639" spans="2:20" x14ac:dyDescent="0.25">
      <c r="B639" s="49"/>
      <c r="F639" s="49"/>
      <c r="G639" s="3"/>
      <c r="Q639"/>
      <c r="R639" s="20"/>
      <c r="T639" s="3"/>
    </row>
    <row r="640" spans="2:20" x14ac:dyDescent="0.25">
      <c r="B640" s="49"/>
      <c r="F640" s="49"/>
      <c r="G640" s="3"/>
      <c r="Q640"/>
      <c r="R640" s="20"/>
      <c r="T640" s="3"/>
    </row>
    <row r="641" spans="2:20" x14ac:dyDescent="0.25">
      <c r="B641" s="49"/>
      <c r="F641" s="49"/>
      <c r="G641" s="3"/>
      <c r="Q641"/>
      <c r="R641" s="20"/>
      <c r="T641" s="3"/>
    </row>
    <row r="642" spans="2:20" x14ac:dyDescent="0.25">
      <c r="B642" s="49"/>
      <c r="F642" s="49"/>
      <c r="G642" s="3"/>
      <c r="Q642"/>
      <c r="R642" s="20"/>
      <c r="T642" s="3"/>
    </row>
    <row r="643" spans="2:20" x14ac:dyDescent="0.25">
      <c r="B643" s="49"/>
      <c r="F643" s="49"/>
      <c r="G643" s="3"/>
      <c r="Q643"/>
      <c r="R643" s="20"/>
      <c r="T643" s="3"/>
    </row>
    <row r="644" spans="2:20" x14ac:dyDescent="0.25">
      <c r="B644" s="49"/>
      <c r="F644" s="49"/>
      <c r="G644" s="3"/>
      <c r="Q644"/>
      <c r="R644" s="20"/>
      <c r="T644" s="3"/>
    </row>
    <row r="645" spans="2:20" x14ac:dyDescent="0.25">
      <c r="B645" s="49"/>
      <c r="F645" s="49"/>
      <c r="G645" s="3"/>
      <c r="Q645"/>
      <c r="R645" s="20"/>
      <c r="T645" s="3"/>
    </row>
    <row r="646" spans="2:20" x14ac:dyDescent="0.25">
      <c r="B646" s="49"/>
      <c r="F646" s="49"/>
      <c r="G646" s="3"/>
      <c r="Q646"/>
      <c r="R646" s="20"/>
      <c r="T646" s="3"/>
    </row>
    <row r="647" spans="2:20" x14ac:dyDescent="0.25">
      <c r="B647" s="49"/>
      <c r="F647" s="49"/>
      <c r="G647" s="3"/>
      <c r="Q647"/>
      <c r="R647" s="20"/>
      <c r="T647" s="3"/>
    </row>
    <row r="648" spans="2:20" x14ac:dyDescent="0.25">
      <c r="B648" s="49"/>
      <c r="F648" s="49"/>
      <c r="G648" s="3"/>
      <c r="Q648"/>
      <c r="R648" s="20"/>
      <c r="T648" s="3"/>
    </row>
    <row r="649" spans="2:20" x14ac:dyDescent="0.25">
      <c r="B649" s="49"/>
      <c r="F649" s="49"/>
      <c r="G649" s="3"/>
      <c r="Q649"/>
      <c r="R649" s="20"/>
      <c r="T649" s="3"/>
    </row>
    <row r="650" spans="2:20" x14ac:dyDescent="0.25">
      <c r="B650" s="49"/>
      <c r="F650" s="49"/>
      <c r="G650" s="3"/>
      <c r="Q650"/>
      <c r="R650" s="20"/>
      <c r="T650" s="3"/>
    </row>
    <row r="651" spans="2:20" x14ac:dyDescent="0.25">
      <c r="B651" s="49"/>
      <c r="F651" s="49"/>
      <c r="G651" s="3"/>
      <c r="Q651"/>
      <c r="R651" s="20"/>
      <c r="T651" s="3"/>
    </row>
    <row r="652" spans="2:20" x14ac:dyDescent="0.25">
      <c r="B652" s="49"/>
      <c r="F652" s="49"/>
      <c r="G652" s="3"/>
      <c r="Q652"/>
      <c r="R652" s="20"/>
      <c r="T652" s="3"/>
    </row>
    <row r="653" spans="2:20" x14ac:dyDescent="0.25">
      <c r="B653" s="49"/>
      <c r="F653" s="49"/>
      <c r="G653" s="3"/>
      <c r="Q653"/>
      <c r="R653" s="20"/>
      <c r="T653" s="3"/>
    </row>
    <row r="654" spans="2:20" x14ac:dyDescent="0.25">
      <c r="B654" s="49"/>
      <c r="F654" s="49"/>
      <c r="G654" s="3"/>
      <c r="Q654"/>
      <c r="R654" s="20"/>
      <c r="T654" s="3"/>
    </row>
    <row r="655" spans="2:20" x14ac:dyDescent="0.25">
      <c r="B655" s="49"/>
      <c r="F655" s="49"/>
      <c r="G655" s="3"/>
      <c r="Q655"/>
      <c r="R655" s="20"/>
      <c r="T655" s="3"/>
    </row>
    <row r="656" spans="2:20" x14ac:dyDescent="0.25">
      <c r="B656" s="49"/>
      <c r="F656" s="49"/>
      <c r="G656" s="3"/>
      <c r="Q656"/>
      <c r="R656" s="20"/>
      <c r="T656" s="3"/>
    </row>
    <row r="657" spans="2:20" x14ac:dyDescent="0.25">
      <c r="B657" s="49"/>
      <c r="F657" s="49"/>
      <c r="G657" s="3"/>
      <c r="Q657"/>
      <c r="R657" s="20"/>
      <c r="T657" s="3"/>
    </row>
    <row r="658" spans="2:20" x14ac:dyDescent="0.25">
      <c r="B658" s="49"/>
      <c r="F658" s="49"/>
      <c r="G658" s="3"/>
      <c r="Q658"/>
      <c r="R658" s="20"/>
      <c r="T658" s="3"/>
    </row>
    <row r="659" spans="2:20" x14ac:dyDescent="0.25">
      <c r="B659" s="49"/>
      <c r="F659" s="49"/>
      <c r="G659" s="3"/>
      <c r="Q659"/>
      <c r="R659" s="20"/>
      <c r="T659" s="3"/>
    </row>
    <row r="660" spans="2:20" x14ac:dyDescent="0.25">
      <c r="B660" s="49"/>
      <c r="F660" s="49"/>
      <c r="G660" s="3"/>
      <c r="Q660"/>
      <c r="R660" s="20"/>
      <c r="T660" s="3"/>
    </row>
    <row r="661" spans="2:20" x14ac:dyDescent="0.25">
      <c r="B661" s="49"/>
      <c r="F661" s="49"/>
      <c r="G661" s="3"/>
      <c r="Q661"/>
      <c r="R661" s="20"/>
      <c r="T661" s="3"/>
    </row>
    <row r="662" spans="2:20" x14ac:dyDescent="0.25">
      <c r="B662" s="49"/>
      <c r="F662" s="49"/>
      <c r="G662" s="3"/>
      <c r="Q662"/>
      <c r="R662" s="20"/>
      <c r="T662" s="3"/>
    </row>
    <row r="663" spans="2:20" x14ac:dyDescent="0.25">
      <c r="B663" s="49"/>
      <c r="F663" s="49"/>
      <c r="G663" s="3"/>
      <c r="Q663"/>
      <c r="R663" s="20"/>
      <c r="T663" s="3"/>
    </row>
    <row r="664" spans="2:20" x14ac:dyDescent="0.25">
      <c r="B664" s="49"/>
      <c r="F664" s="49"/>
      <c r="G664" s="3"/>
      <c r="Q664"/>
      <c r="R664" s="20"/>
      <c r="T664" s="3"/>
    </row>
    <row r="665" spans="2:20" x14ac:dyDescent="0.25">
      <c r="B665" s="49"/>
      <c r="F665" s="49"/>
      <c r="G665" s="3"/>
      <c r="Q665"/>
      <c r="R665" s="20"/>
      <c r="T665" s="3"/>
    </row>
    <row r="666" spans="2:20" x14ac:dyDescent="0.25">
      <c r="B666" s="49"/>
      <c r="F666" s="49"/>
      <c r="G666" s="3"/>
      <c r="Q666"/>
      <c r="R666" s="20"/>
      <c r="T666" s="3"/>
    </row>
    <row r="667" spans="2:20" x14ac:dyDescent="0.25">
      <c r="B667" s="49"/>
      <c r="F667" s="49"/>
      <c r="G667" s="3"/>
      <c r="Q667"/>
      <c r="R667" s="20"/>
      <c r="T667" s="3"/>
    </row>
    <row r="668" spans="2:20" x14ac:dyDescent="0.25">
      <c r="B668" s="49"/>
      <c r="F668" s="49"/>
      <c r="G668" s="3"/>
      <c r="Q668"/>
      <c r="R668" s="20"/>
      <c r="T668" s="3"/>
    </row>
    <row r="669" spans="2:20" x14ac:dyDescent="0.25">
      <c r="B669" s="49"/>
      <c r="F669" s="49"/>
      <c r="G669" s="3"/>
      <c r="Q669"/>
      <c r="R669" s="20"/>
      <c r="T669" s="3"/>
    </row>
    <row r="670" spans="2:20" x14ac:dyDescent="0.25">
      <c r="B670" s="49"/>
      <c r="F670" s="49"/>
      <c r="G670" s="3"/>
      <c r="Q670"/>
      <c r="R670" s="20"/>
      <c r="T670" s="3"/>
    </row>
    <row r="671" spans="2:20" x14ac:dyDescent="0.25">
      <c r="B671" s="49"/>
      <c r="F671" s="49"/>
      <c r="G671" s="3"/>
      <c r="Q671"/>
      <c r="R671" s="20"/>
      <c r="T671" s="3"/>
    </row>
    <row r="672" spans="2:20" x14ac:dyDescent="0.25">
      <c r="B672" s="49"/>
      <c r="F672" s="49"/>
      <c r="G672" s="3"/>
      <c r="Q672"/>
      <c r="R672" s="20"/>
      <c r="T672" s="3"/>
    </row>
    <row r="673" spans="2:20" x14ac:dyDescent="0.25">
      <c r="B673" s="49"/>
      <c r="F673" s="49"/>
      <c r="G673" s="3"/>
      <c r="Q673"/>
      <c r="R673" s="20"/>
      <c r="T673" s="3"/>
    </row>
    <row r="674" spans="2:20" x14ac:dyDescent="0.25">
      <c r="B674" s="49"/>
      <c r="F674" s="49"/>
      <c r="G674" s="3"/>
      <c r="Q674"/>
      <c r="R674" s="20"/>
      <c r="T674" s="3"/>
    </row>
    <row r="675" spans="2:20" x14ac:dyDescent="0.25">
      <c r="B675" s="49"/>
      <c r="F675" s="49"/>
      <c r="G675" s="3"/>
      <c r="Q675"/>
      <c r="R675" s="20"/>
      <c r="T675" s="3"/>
    </row>
    <row r="676" spans="2:20" x14ac:dyDescent="0.25">
      <c r="B676" s="49"/>
      <c r="F676" s="49"/>
      <c r="G676" s="3"/>
      <c r="Q676"/>
      <c r="R676" s="20"/>
      <c r="T676" s="3"/>
    </row>
    <row r="677" spans="2:20" x14ac:dyDescent="0.25">
      <c r="B677" s="49"/>
      <c r="F677" s="49"/>
      <c r="G677" s="3"/>
      <c r="Q677"/>
      <c r="R677" s="20"/>
      <c r="T677" s="3"/>
    </row>
    <row r="678" spans="2:20" x14ac:dyDescent="0.25">
      <c r="B678" s="49"/>
      <c r="F678" s="49"/>
      <c r="G678" s="3"/>
      <c r="Q678"/>
      <c r="R678" s="20"/>
      <c r="T678" s="3"/>
    </row>
    <row r="679" spans="2:20" x14ac:dyDescent="0.25">
      <c r="B679" s="49"/>
      <c r="F679" s="49"/>
      <c r="G679" s="3"/>
      <c r="Q679"/>
      <c r="R679" s="20"/>
      <c r="T679" s="3"/>
    </row>
    <row r="680" spans="2:20" x14ac:dyDescent="0.25">
      <c r="B680" s="49"/>
      <c r="F680" s="49"/>
      <c r="G680" s="3"/>
      <c r="Q680"/>
      <c r="R680" s="20"/>
      <c r="T680" s="3"/>
    </row>
    <row r="681" spans="2:20" x14ac:dyDescent="0.25">
      <c r="B681" s="49"/>
      <c r="F681" s="49"/>
      <c r="G681" s="3"/>
      <c r="Q681"/>
      <c r="R681" s="20"/>
      <c r="T681" s="3"/>
    </row>
    <row r="682" spans="2:20" x14ac:dyDescent="0.25">
      <c r="B682" s="49"/>
      <c r="F682" s="49"/>
      <c r="G682" s="3"/>
      <c r="Q682"/>
      <c r="R682" s="20"/>
      <c r="T682" s="3"/>
    </row>
    <row r="683" spans="2:20" x14ac:dyDescent="0.25">
      <c r="B683" s="49"/>
      <c r="F683" s="49"/>
      <c r="G683" s="3"/>
      <c r="Q683"/>
      <c r="R683" s="20"/>
      <c r="T683" s="3"/>
    </row>
    <row r="684" spans="2:20" x14ac:dyDescent="0.25">
      <c r="B684" s="49"/>
      <c r="F684" s="49"/>
      <c r="G684" s="3"/>
      <c r="Q684"/>
      <c r="R684" s="20"/>
      <c r="T684" s="3"/>
    </row>
    <row r="685" spans="2:20" x14ac:dyDescent="0.25">
      <c r="B685" s="49"/>
      <c r="F685" s="49"/>
      <c r="G685" s="3"/>
      <c r="Q685"/>
      <c r="R685" s="20"/>
      <c r="T685" s="3"/>
    </row>
    <row r="686" spans="2:20" x14ac:dyDescent="0.25">
      <c r="B686" s="49"/>
      <c r="F686" s="49"/>
      <c r="G686" s="3"/>
      <c r="Q686"/>
      <c r="R686" s="20"/>
      <c r="T686" s="3"/>
    </row>
    <row r="687" spans="2:20" x14ac:dyDescent="0.25">
      <c r="B687" s="49"/>
      <c r="F687" s="49"/>
      <c r="G687" s="3"/>
      <c r="Q687"/>
      <c r="R687" s="20"/>
      <c r="T687" s="3"/>
    </row>
    <row r="688" spans="2:20" x14ac:dyDescent="0.25">
      <c r="B688" s="49"/>
      <c r="F688" s="49"/>
      <c r="G688" s="3"/>
      <c r="Q688"/>
      <c r="R688" s="20"/>
      <c r="T688" s="3"/>
    </row>
    <row r="689" spans="2:20" x14ac:dyDescent="0.25">
      <c r="B689" s="49"/>
      <c r="F689" s="49"/>
      <c r="G689" s="3"/>
      <c r="Q689"/>
      <c r="R689" s="20"/>
      <c r="T689" s="3"/>
    </row>
    <row r="690" spans="2:20" x14ac:dyDescent="0.25">
      <c r="B690" s="49"/>
      <c r="F690" s="49"/>
      <c r="G690" s="3"/>
      <c r="Q690"/>
      <c r="R690" s="20"/>
      <c r="T690" s="3"/>
    </row>
    <row r="691" spans="2:20" x14ac:dyDescent="0.25">
      <c r="B691" s="49"/>
      <c r="F691" s="49"/>
      <c r="G691" s="3"/>
      <c r="Q691"/>
      <c r="R691" s="20"/>
      <c r="T691" s="3"/>
    </row>
    <row r="692" spans="2:20" x14ac:dyDescent="0.25">
      <c r="B692" s="49"/>
      <c r="F692" s="49"/>
      <c r="G692" s="3"/>
      <c r="Q692"/>
      <c r="R692" s="20"/>
      <c r="T692" s="3"/>
    </row>
    <row r="693" spans="2:20" x14ac:dyDescent="0.25">
      <c r="B693" s="49"/>
      <c r="F693" s="49"/>
      <c r="G693" s="3"/>
      <c r="Q693"/>
      <c r="R693" s="20"/>
      <c r="T693" s="3"/>
    </row>
    <row r="694" spans="2:20" x14ac:dyDescent="0.25">
      <c r="B694" s="49"/>
      <c r="F694" s="49"/>
      <c r="G694" s="3"/>
      <c r="Q694"/>
      <c r="R694" s="20"/>
      <c r="T694" s="3"/>
    </row>
    <row r="695" spans="2:20" x14ac:dyDescent="0.25">
      <c r="B695" s="49"/>
      <c r="F695" s="49"/>
      <c r="G695" s="3"/>
      <c r="Q695"/>
      <c r="R695" s="20"/>
      <c r="T695" s="3"/>
    </row>
    <row r="696" spans="2:20" x14ac:dyDescent="0.25">
      <c r="B696" s="49"/>
      <c r="F696" s="49"/>
      <c r="G696" s="3"/>
      <c r="Q696"/>
      <c r="R696" s="20"/>
      <c r="T696" s="3"/>
    </row>
    <row r="697" spans="2:20" x14ac:dyDescent="0.25">
      <c r="B697" s="49"/>
      <c r="F697" s="49"/>
      <c r="G697" s="3"/>
      <c r="Q697"/>
      <c r="R697" s="20"/>
      <c r="T697" s="3"/>
    </row>
    <row r="698" spans="2:20" x14ac:dyDescent="0.25">
      <c r="B698" s="49"/>
      <c r="F698" s="49"/>
      <c r="G698" s="3"/>
      <c r="Q698"/>
      <c r="R698" s="20"/>
      <c r="T698" s="3"/>
    </row>
    <row r="699" spans="2:20" x14ac:dyDescent="0.25">
      <c r="B699" s="49"/>
      <c r="F699" s="49"/>
      <c r="G699" s="3"/>
      <c r="Q699"/>
      <c r="R699" s="20"/>
      <c r="T699" s="3"/>
    </row>
    <row r="700" spans="2:20" x14ac:dyDescent="0.25">
      <c r="B700" s="49"/>
      <c r="F700" s="49"/>
      <c r="G700" s="3"/>
      <c r="Q700"/>
      <c r="R700" s="20"/>
      <c r="T700" s="3"/>
    </row>
    <row r="701" spans="2:20" x14ac:dyDescent="0.25">
      <c r="B701" s="49"/>
      <c r="F701" s="49"/>
      <c r="G701" s="3"/>
      <c r="Q701"/>
      <c r="R701" s="20"/>
      <c r="T701" s="3"/>
    </row>
    <row r="702" spans="2:20" x14ac:dyDescent="0.25">
      <c r="B702" s="49"/>
      <c r="F702" s="49"/>
      <c r="G702" s="3"/>
      <c r="Q702"/>
      <c r="R702" s="20"/>
      <c r="T702" s="3"/>
    </row>
    <row r="703" spans="2:20" x14ac:dyDescent="0.25">
      <c r="B703" s="49"/>
      <c r="F703" s="49"/>
      <c r="G703" s="3"/>
      <c r="Q703"/>
      <c r="R703" s="20"/>
      <c r="T703" s="3"/>
    </row>
    <row r="704" spans="2:20" x14ac:dyDescent="0.25">
      <c r="B704" s="49"/>
      <c r="F704" s="49"/>
      <c r="G704" s="3"/>
      <c r="Q704"/>
      <c r="R704" s="20"/>
      <c r="T704" s="3"/>
    </row>
    <row r="705" spans="2:20" x14ac:dyDescent="0.25">
      <c r="B705" s="49"/>
      <c r="F705" s="49"/>
      <c r="G705" s="3"/>
      <c r="Q705"/>
      <c r="R705" s="20"/>
      <c r="T705" s="3"/>
    </row>
    <row r="706" spans="2:20" x14ac:dyDescent="0.25">
      <c r="B706" s="49"/>
      <c r="F706" s="49"/>
      <c r="G706" s="3"/>
      <c r="Q706"/>
      <c r="R706" s="20"/>
      <c r="T706" s="3"/>
    </row>
    <row r="707" spans="2:20" x14ac:dyDescent="0.25">
      <c r="B707" s="49"/>
      <c r="F707" s="49"/>
      <c r="G707" s="3"/>
      <c r="Q707"/>
      <c r="R707" s="20"/>
      <c r="T707" s="3"/>
    </row>
    <row r="708" spans="2:20" x14ac:dyDescent="0.25">
      <c r="B708" s="49"/>
      <c r="C708" s="3"/>
      <c r="D708" s="48"/>
      <c r="E708" s="314"/>
      <c r="F708" s="3"/>
      <c r="G708" s="3"/>
      <c r="P708"/>
      <c r="Q708" s="20"/>
      <c r="R708" s="20"/>
      <c r="S708" s="3"/>
      <c r="T708" s="3"/>
    </row>
  </sheetData>
  <sheetProtection formatCells="0" formatColumns="0" formatRows="0" insertColumns="0" insertRows="0" insertHyperlinks="0" deleteColumns="0" deleteRows="0" sort="0" autoFilter="0"/>
  <mergeCells count="27">
    <mergeCell ref="A39:B39"/>
    <mergeCell ref="E39:F39"/>
    <mergeCell ref="E26:H26"/>
    <mergeCell ref="E27:H27"/>
    <mergeCell ref="E28:H28"/>
    <mergeCell ref="E29:H29"/>
    <mergeCell ref="E30:H30"/>
    <mergeCell ref="E31:H31"/>
    <mergeCell ref="E32:H32"/>
    <mergeCell ref="E33:H33"/>
    <mergeCell ref="E34:H34"/>
    <mergeCell ref="E35:H35"/>
    <mergeCell ref="B2:H2"/>
    <mergeCell ref="B3:H3"/>
    <mergeCell ref="B4:F4"/>
    <mergeCell ref="B5:D5"/>
    <mergeCell ref="A38:H38"/>
    <mergeCell ref="E25:H25"/>
    <mergeCell ref="A22:B22"/>
    <mergeCell ref="C22:H22"/>
    <mergeCell ref="E23:H23"/>
    <mergeCell ref="E24:H24"/>
    <mergeCell ref="E10:H10"/>
    <mergeCell ref="A10:C10"/>
    <mergeCell ref="E11:H15"/>
    <mergeCell ref="A11:C15"/>
    <mergeCell ref="A7:H7"/>
  </mergeCells>
  <conditionalFormatting sqref="D24:D35">
    <cfRule type="expression" dxfId="163" priority="7">
      <formula>D24="Alt OK"</formula>
    </cfRule>
    <cfRule type="expression" dxfId="162" priority="8">
      <formula>D24="DFØ følger opp"</formula>
    </cfRule>
  </conditionalFormatting>
  <conditionalFormatting sqref="D41:D599">
    <cfRule type="cellIs" dxfId="161" priority="22" operator="equal">
      <formula>"FEIL"</formula>
    </cfRule>
  </conditionalFormatting>
  <conditionalFormatting sqref="D600:D707 C708">
    <cfRule type="cellIs" dxfId="160" priority="23" operator="notEqual">
      <formula>0</formula>
    </cfRule>
  </conditionalFormatting>
  <conditionalFormatting sqref="H41:H599">
    <cfRule type="cellIs" dxfId="159" priority="21" operator="equal">
      <formula>"FEIL"</formula>
    </cfRule>
  </conditionalFormatting>
  <hyperlinks>
    <hyperlink ref="A1" location="Avstemmingsoversikt!A1" display="Til avviksoversikt" xr:uid="{DEF63206-55DF-4363-9792-E6AC565F6B68}"/>
    <hyperlink ref="A2" location="Avstemmingsoversikt!A1" display="Til avviksoversikt" xr:uid="{39B2723A-6BEF-4F97-8A0E-3759091A6E7B}"/>
  </hyperlinks>
  <pageMargins left="0.7" right="0.7" top="0.75" bottom="0.75" header="0.3" footer="0.3"/>
  <pageSetup paperSize="9" scale="4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FC6E39A-A980-4015-9506-68D1CEEAA0EF}">
          <x14:formula1>
            <xm:f>Avstemmingskoder!$A$7:$A$8</xm:f>
          </x14:formula1>
          <xm:sqref>D24:D35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3"/>
  <dimension ref="A1:R65"/>
  <sheetViews>
    <sheetView showGridLines="0" zoomScaleNormal="100" workbookViewId="0"/>
  </sheetViews>
  <sheetFormatPr baseColWidth="10" defaultColWidth="11.42578125" defaultRowHeight="15" x14ac:dyDescent="0.25"/>
  <cols>
    <col min="1" max="1" width="13.42578125" style="3" customWidth="1"/>
    <col min="2" max="6" width="11.42578125" style="3"/>
    <col min="7" max="7" width="15.28515625" style="3" customWidth="1"/>
    <col min="8" max="13" width="13.5703125" style="3" customWidth="1"/>
    <col min="14" max="14" width="11.42578125" style="3"/>
    <col min="15" max="15" width="13" style="3" customWidth="1"/>
    <col min="16" max="16" width="14.140625" style="3" customWidth="1"/>
    <col min="17" max="16384" width="11.42578125" style="3"/>
  </cols>
  <sheetData>
    <row r="1" spans="1:14" ht="19.5" thickBot="1" x14ac:dyDescent="0.35">
      <c r="A1" s="8" t="s">
        <v>1655</v>
      </c>
      <c r="B1" s="9"/>
      <c r="C1" s="10"/>
      <c r="D1" s="10"/>
      <c r="E1" s="10"/>
      <c r="F1" s="10"/>
      <c r="G1" s="10"/>
      <c r="H1" s="10"/>
      <c r="I1" s="10"/>
      <c r="J1" s="9"/>
      <c r="K1" s="9"/>
      <c r="M1" s="359"/>
      <c r="N1" s="359"/>
    </row>
    <row r="2" spans="1:14" ht="18.75" x14ac:dyDescent="0.3">
      <c r="A2" s="973" t="s">
        <v>1244</v>
      </c>
      <c r="B2" s="3460" t="s">
        <v>555</v>
      </c>
      <c r="C2" s="3460"/>
      <c r="D2" s="3460"/>
      <c r="E2" s="3460"/>
      <c r="F2" s="3460"/>
      <c r="G2" s="3460"/>
      <c r="H2" s="3460"/>
      <c r="I2" s="3460"/>
      <c r="J2" s="3460"/>
      <c r="K2" s="3460"/>
      <c r="L2" s="3460"/>
      <c r="M2" s="3460"/>
      <c r="N2" s="3460"/>
    </row>
    <row r="3" spans="1:14" ht="15.75" thickBot="1" x14ac:dyDescent="0.3">
      <c r="A3" s="974" t="s">
        <v>1245</v>
      </c>
      <c r="B3" s="2901" t="s">
        <v>1246</v>
      </c>
      <c r="C3" s="2901"/>
      <c r="D3" s="2901"/>
      <c r="E3" s="2901"/>
      <c r="F3" s="2901"/>
      <c r="G3" s="2901"/>
      <c r="H3" s="2901"/>
      <c r="I3" s="2901"/>
      <c r="J3" s="2901"/>
      <c r="K3" s="2901"/>
      <c r="L3" s="2901"/>
      <c r="M3" s="2901"/>
      <c r="N3" s="2901"/>
    </row>
    <row r="4" spans="1:14" x14ac:dyDescent="0.25">
      <c r="A4" s="986" t="s">
        <v>1247</v>
      </c>
      <c r="B4" s="2902" t="str">
        <f>Avstemmingsoversikt!A5</f>
        <v>XX - MAL - XXX/XXXX</v>
      </c>
      <c r="C4" s="2902"/>
      <c r="D4" s="2902"/>
      <c r="E4" s="2902"/>
      <c r="F4" s="2902"/>
      <c r="G4" s="2902"/>
      <c r="H4" s="2902"/>
      <c r="I4" s="2902"/>
      <c r="J4" s="2902"/>
      <c r="K4" s="2902"/>
      <c r="L4" s="2902"/>
      <c r="M4" s="977" t="s">
        <v>481</v>
      </c>
      <c r="N4" s="1007">
        <f>IF(Avstemmingsoversikt!P3= " "," ",Avstemmingsoversikt!P3)</f>
        <v>2024</v>
      </c>
    </row>
    <row r="5" spans="1:14" ht="15.75" thickBot="1" x14ac:dyDescent="0.3">
      <c r="A5" s="987" t="s">
        <v>1248</v>
      </c>
      <c r="B5" s="2756"/>
      <c r="C5" s="2756"/>
      <c r="D5" s="2756"/>
      <c r="E5" s="2756"/>
      <c r="F5" s="2756"/>
      <c r="G5" s="2756"/>
      <c r="H5" s="2756"/>
      <c r="I5" s="2756"/>
      <c r="J5" s="2756"/>
      <c r="K5" s="971" t="s">
        <v>1249</v>
      </c>
      <c r="L5" s="972"/>
      <c r="M5" s="971" t="s">
        <v>1250</v>
      </c>
      <c r="N5" s="1001" t="str">
        <f>IF(Avstemmingsoversikt!P4= " "," ",Avstemmingsoversikt!P4)</f>
        <v>xx/2024</v>
      </c>
    </row>
    <row r="6" spans="1:14" x14ac:dyDescent="0.25">
      <c r="A6" s="85"/>
      <c r="B6" s="80"/>
      <c r="C6" s="80"/>
      <c r="D6" s="80"/>
      <c r="E6" s="80"/>
      <c r="F6" s="80"/>
      <c r="G6" s="80"/>
      <c r="H6" s="85"/>
      <c r="I6" s="96"/>
      <c r="J6" s="85"/>
      <c r="K6" s="90"/>
      <c r="L6" s="51"/>
    </row>
    <row r="7" spans="1:14" x14ac:dyDescent="0.25">
      <c r="A7" s="2659" t="s">
        <v>1656</v>
      </c>
      <c r="B7" s="2659"/>
      <c r="C7" s="2659"/>
      <c r="D7" s="2659"/>
      <c r="E7" s="2659"/>
      <c r="F7" s="2659"/>
      <c r="G7" s="2659"/>
      <c r="H7" s="2659"/>
      <c r="I7" s="2659"/>
      <c r="J7" s="85"/>
      <c r="K7" s="90"/>
      <c r="L7" s="51"/>
    </row>
    <row r="8" spans="1:14" x14ac:dyDescent="0.25">
      <c r="A8" s="85"/>
      <c r="B8" s="80"/>
      <c r="C8" s="80"/>
      <c r="D8" s="80"/>
      <c r="E8" s="80"/>
      <c r="F8" s="80"/>
      <c r="G8" s="80"/>
      <c r="H8" s="85"/>
      <c r="I8" s="96"/>
      <c r="J8" s="85"/>
      <c r="K8" s="90"/>
      <c r="L8" s="51"/>
    </row>
    <row r="9" spans="1:14" ht="15.75" thickBot="1" x14ac:dyDescent="0.3">
      <c r="A9" s="85"/>
      <c r="B9" s="80"/>
      <c r="C9" s="80"/>
      <c r="D9" s="80"/>
      <c r="E9" s="80"/>
      <c r="F9" s="80"/>
      <c r="G9" s="80"/>
      <c r="H9" s="85"/>
      <c r="I9" s="96"/>
      <c r="J9" s="85"/>
      <c r="K9" s="90"/>
      <c r="L9" s="51"/>
    </row>
    <row r="10" spans="1:14" ht="19.5" thickBot="1" x14ac:dyDescent="0.3">
      <c r="A10" s="3143" t="s">
        <v>1252</v>
      </c>
      <c r="B10" s="3144"/>
      <c r="C10" s="3144"/>
      <c r="D10" s="3144"/>
      <c r="E10" s="3144"/>
      <c r="F10" s="3144"/>
      <c r="G10" s="3144"/>
      <c r="H10" s="3144"/>
      <c r="I10" s="3145"/>
      <c r="K10" s="3143" t="s">
        <v>1253</v>
      </c>
      <c r="L10" s="3144"/>
      <c r="M10" s="3144"/>
      <c r="N10" s="3145"/>
    </row>
    <row r="11" spans="1:14" x14ac:dyDescent="0.25">
      <c r="A11" s="2740"/>
      <c r="B11" s="2741"/>
      <c r="C11" s="2741"/>
      <c r="D11" s="2741"/>
      <c r="E11" s="2741"/>
      <c r="F11" s="2741"/>
      <c r="G11" s="2741"/>
      <c r="H11" s="2741"/>
      <c r="I11" s="2742"/>
      <c r="K11" s="3149"/>
      <c r="L11" s="3150"/>
      <c r="M11" s="3150"/>
      <c r="N11" s="3151"/>
    </row>
    <row r="12" spans="1:14" x14ac:dyDescent="0.25">
      <c r="A12" s="2743"/>
      <c r="B12" s="2670"/>
      <c r="C12" s="2670"/>
      <c r="D12" s="2670"/>
      <c r="E12" s="2670"/>
      <c r="F12" s="2670"/>
      <c r="G12" s="2670"/>
      <c r="H12" s="2670"/>
      <c r="I12" s="2744"/>
      <c r="K12" s="2890"/>
      <c r="L12" s="2686"/>
      <c r="M12" s="2686"/>
      <c r="N12" s="2891"/>
    </row>
    <row r="13" spans="1:14" x14ac:dyDescent="0.25">
      <c r="A13" s="2743"/>
      <c r="B13" s="2670"/>
      <c r="C13" s="2670"/>
      <c r="D13" s="2670"/>
      <c r="E13" s="2670"/>
      <c r="F13" s="2670"/>
      <c r="G13" s="2670"/>
      <c r="H13" s="2670"/>
      <c r="I13" s="2744"/>
      <c r="K13" s="2890"/>
      <c r="L13" s="2686"/>
      <c r="M13" s="2686"/>
      <c r="N13" s="2891"/>
    </row>
    <row r="14" spans="1:14" x14ac:dyDescent="0.25">
      <c r="A14" s="2743"/>
      <c r="B14" s="2670"/>
      <c r="C14" s="2670"/>
      <c r="D14" s="2670"/>
      <c r="E14" s="2670"/>
      <c r="F14" s="2670"/>
      <c r="G14" s="2670"/>
      <c r="H14" s="2670"/>
      <c r="I14" s="2744"/>
      <c r="K14" s="2890"/>
      <c r="L14" s="2686"/>
      <c r="M14" s="2686"/>
      <c r="N14" s="2891"/>
    </row>
    <row r="15" spans="1:14" ht="15.75" thickBot="1" x14ac:dyDescent="0.3">
      <c r="A15" s="2745"/>
      <c r="B15" s="2746"/>
      <c r="C15" s="2746"/>
      <c r="D15" s="2746"/>
      <c r="E15" s="2746"/>
      <c r="F15" s="2746"/>
      <c r="G15" s="2746"/>
      <c r="H15" s="2746"/>
      <c r="I15" s="2747"/>
      <c r="K15" s="2892"/>
      <c r="L15" s="2893"/>
      <c r="M15" s="2893"/>
      <c r="N15" s="2894"/>
    </row>
    <row r="16" spans="1:14" x14ac:dyDescent="0.25">
      <c r="A16" s="862"/>
      <c r="B16" s="862"/>
      <c r="C16" s="862"/>
      <c r="D16" s="862"/>
      <c r="E16" s="862"/>
      <c r="F16" s="862"/>
      <c r="H16" s="88"/>
      <c r="I16" s="88"/>
      <c r="J16" s="88"/>
      <c r="K16" s="88"/>
    </row>
    <row r="17" spans="1:16" x14ac:dyDescent="0.25">
      <c r="A17" s="85" t="s">
        <v>1254</v>
      </c>
      <c r="B17" s="51"/>
      <c r="C17" s="80"/>
      <c r="D17" s="80"/>
      <c r="E17" s="85"/>
      <c r="F17" s="80"/>
      <c r="G17" s="80"/>
      <c r="H17" s="2" t="s">
        <v>1255</v>
      </c>
      <c r="I17" s="88"/>
      <c r="J17" s="88"/>
      <c r="K17" s="88"/>
    </row>
    <row r="18" spans="1:16" x14ac:dyDescent="0.25">
      <c r="A18" s="3" t="s">
        <v>1657</v>
      </c>
      <c r="B18" s="51"/>
      <c r="C18" s="80"/>
      <c r="D18" s="80"/>
      <c r="E18" s="85"/>
      <c r="F18" s="80"/>
      <c r="G18" s="80"/>
      <c r="H18" t="s">
        <v>1658</v>
      </c>
      <c r="I18" s="88"/>
      <c r="J18" s="88"/>
      <c r="K18" s="88"/>
    </row>
    <row r="19" spans="1:16" x14ac:dyDescent="0.25">
      <c r="B19" s="51"/>
      <c r="C19" s="80"/>
      <c r="D19" s="80"/>
      <c r="E19" s="85"/>
      <c r="F19" s="80"/>
      <c r="G19" s="80"/>
      <c r="H19"/>
      <c r="I19" s="88"/>
      <c r="J19" s="88"/>
      <c r="K19" s="88"/>
    </row>
    <row r="20" spans="1:16" x14ac:dyDescent="0.25">
      <c r="A20" s="85"/>
      <c r="B20" s="51"/>
      <c r="C20" s="80"/>
      <c r="D20" s="80"/>
      <c r="E20" s="85"/>
      <c r="F20" s="80"/>
      <c r="G20" s="80"/>
      <c r="H20" s="85"/>
      <c r="I20" s="88"/>
      <c r="J20" s="88"/>
      <c r="K20" s="88"/>
    </row>
    <row r="21" spans="1:16" ht="15.75" thickBot="1" x14ac:dyDescent="0.3">
      <c r="A21" s="80" t="s">
        <v>1659</v>
      </c>
      <c r="B21" s="51"/>
      <c r="C21" s="51"/>
      <c r="D21" s="51"/>
      <c r="E21" s="51"/>
      <c r="F21" s="51"/>
      <c r="G21" s="51"/>
      <c r="H21" s="51"/>
      <c r="I21" s="51"/>
      <c r="J21" s="51"/>
      <c r="K21" s="51"/>
      <c r="L21" s="51"/>
    </row>
    <row r="22" spans="1:16" x14ac:dyDescent="0.25">
      <c r="A22" s="904" t="s">
        <v>1259</v>
      </c>
      <c r="B22" s="3481">
        <v>2610</v>
      </c>
      <c r="C22" s="3482"/>
      <c r="D22" s="901" t="s">
        <v>1660</v>
      </c>
      <c r="E22" s="3483" t="s">
        <v>829</v>
      </c>
      <c r="F22" s="3484"/>
      <c r="G22" s="3484"/>
      <c r="H22" s="3484"/>
      <c r="I22" s="3484"/>
      <c r="J22" s="3484"/>
      <c r="K22" s="3484"/>
      <c r="L22" s="3484"/>
      <c r="M22" s="3484"/>
      <c r="N22" s="3485"/>
      <c r="O22" s="51"/>
    </row>
    <row r="23" spans="1:16" ht="30" x14ac:dyDescent="0.25">
      <c r="A23" s="1622" t="s">
        <v>254</v>
      </c>
      <c r="B23" s="3479" t="s">
        <v>1661</v>
      </c>
      <c r="C23" s="3480"/>
      <c r="D23" s="3480"/>
      <c r="E23" s="3480"/>
      <c r="F23" s="3480"/>
      <c r="G23" s="1754" t="s">
        <v>438</v>
      </c>
      <c r="H23" s="1754" t="s">
        <v>1516</v>
      </c>
      <c r="I23" s="1754" t="s">
        <v>1517</v>
      </c>
      <c r="J23" s="1754" t="s">
        <v>1518</v>
      </c>
      <c r="K23" s="1754" t="s">
        <v>1519</v>
      </c>
      <c r="L23" s="1754" t="s">
        <v>1520</v>
      </c>
      <c r="M23" s="1755" t="s">
        <v>1521</v>
      </c>
      <c r="N23" s="905" t="s">
        <v>1326</v>
      </c>
      <c r="O23" s="1195" t="s">
        <v>1327</v>
      </c>
      <c r="P23" s="1196" t="s">
        <v>1260</v>
      </c>
    </row>
    <row r="24" spans="1:16" x14ac:dyDescent="0.25">
      <c r="A24" s="1756" t="s">
        <v>1662</v>
      </c>
      <c r="B24" s="3443" t="s">
        <v>1663</v>
      </c>
      <c r="C24" s="3443"/>
      <c r="D24" s="3443"/>
      <c r="E24" s="3443"/>
      <c r="F24" s="3443"/>
      <c r="G24" s="1587"/>
      <c r="H24" s="1757"/>
      <c r="I24" s="1757"/>
      <c r="J24" s="1757"/>
      <c r="K24" s="1757"/>
      <c r="L24" s="1758"/>
      <c r="M24" s="724"/>
      <c r="N24" s="906"/>
      <c r="O24" s="1196"/>
      <c r="P24" s="1196"/>
    </row>
    <row r="25" spans="1:16" x14ac:dyDescent="0.25">
      <c r="A25" s="1756" t="s">
        <v>1664</v>
      </c>
      <c r="B25" s="3443" t="s">
        <v>1665</v>
      </c>
      <c r="C25" s="3443"/>
      <c r="D25" s="3443"/>
      <c r="E25" s="3443"/>
      <c r="F25" s="3443"/>
      <c r="G25" s="1757"/>
      <c r="H25" s="1587"/>
      <c r="I25" s="1587"/>
      <c r="J25" s="1587"/>
      <c r="K25" s="1587"/>
      <c r="L25" s="1759"/>
      <c r="M25" s="728"/>
      <c r="N25" s="1760">
        <f>SUM(H25:M25)</f>
        <v>0</v>
      </c>
      <c r="O25" s="1196"/>
      <c r="P25" s="1196"/>
    </row>
    <row r="26" spans="1:16" x14ac:dyDescent="0.25">
      <c r="A26" s="1756" t="s">
        <v>1666</v>
      </c>
      <c r="B26" s="3443" t="s">
        <v>1667</v>
      </c>
      <c r="C26" s="3443"/>
      <c r="D26" s="3443"/>
      <c r="E26" s="3443"/>
      <c r="F26" s="3443"/>
      <c r="G26" s="1757"/>
      <c r="H26" s="1587"/>
      <c r="I26" s="1587"/>
      <c r="J26" s="1587"/>
      <c r="K26" s="1587"/>
      <c r="L26" s="1759"/>
      <c r="M26" s="729"/>
      <c r="N26" s="1761">
        <f>SUM(H26:M26)</f>
        <v>0</v>
      </c>
      <c r="O26" s="1196"/>
      <c r="P26" s="1196"/>
    </row>
    <row r="27" spans="1:16" x14ac:dyDescent="0.25">
      <c r="A27" s="3450" t="s">
        <v>1668</v>
      </c>
      <c r="B27" s="3451"/>
      <c r="C27" s="3451"/>
      <c r="D27" s="3451"/>
      <c r="E27" s="3451"/>
      <c r="F27" s="3451"/>
      <c r="G27" s="1763"/>
      <c r="H27" s="1764">
        <f>SUM(H25:H26)+G24</f>
        <v>0</v>
      </c>
      <c r="I27" s="1764">
        <f t="shared" ref="I27:M27" si="0">SUM(I25:I26)+H27</f>
        <v>0</v>
      </c>
      <c r="J27" s="1764">
        <f t="shared" si="0"/>
        <v>0</v>
      </c>
      <c r="K27" s="1764">
        <f t="shared" si="0"/>
        <v>0</v>
      </c>
      <c r="L27" s="1765">
        <f t="shared" si="0"/>
        <v>0</v>
      </c>
      <c r="M27" s="733">
        <f t="shared" si="0"/>
        <v>0</v>
      </c>
      <c r="N27" s="907">
        <f>SUM(N25:N26)+G24</f>
        <v>0</v>
      </c>
      <c r="O27" s="1197">
        <f>_xlfn.XLOOKUP($B22,'Saldobalanse m arb-status'!A:A,'Saldobalanse m arb-status'!C:C,"Ikke funnet",0)</f>
        <v>0</v>
      </c>
      <c r="P27" s="1197">
        <f>N27-O27</f>
        <v>0</v>
      </c>
    </row>
    <row r="28" spans="1:16" ht="15.75" thickBot="1" x14ac:dyDescent="0.3">
      <c r="A28" s="3450" t="s">
        <v>1669</v>
      </c>
      <c r="B28" s="3451"/>
      <c r="C28" s="3451"/>
      <c r="D28" s="3451"/>
      <c r="E28" s="3451"/>
      <c r="F28" s="3451"/>
      <c r="G28" s="1763"/>
      <c r="H28" s="496">
        <f>+G24+H26</f>
        <v>0</v>
      </c>
      <c r="I28" s="496">
        <f t="shared" ref="I28:M28" si="1">+H25+I26</f>
        <v>0</v>
      </c>
      <c r="J28" s="496">
        <f t="shared" si="1"/>
        <v>0</v>
      </c>
      <c r="K28" s="496">
        <f t="shared" si="1"/>
        <v>0</v>
      </c>
      <c r="L28" s="497">
        <f t="shared" si="1"/>
        <v>0</v>
      </c>
      <c r="M28" s="734">
        <f t="shared" si="1"/>
        <v>0</v>
      </c>
      <c r="N28" s="908"/>
      <c r="O28" s="58"/>
      <c r="P28" s="58"/>
    </row>
    <row r="29" spans="1:16" x14ac:dyDescent="0.25">
      <c r="A29" s="3450" t="s">
        <v>1670</v>
      </c>
      <c r="B29" s="3451"/>
      <c r="C29" s="3451"/>
      <c r="D29" s="3451"/>
      <c r="E29" s="3451"/>
      <c r="F29" s="3451"/>
      <c r="G29" s="1763"/>
      <c r="H29" s="1766"/>
      <c r="I29" s="1766"/>
      <c r="J29" s="1766"/>
      <c r="K29" s="1766"/>
      <c r="L29" s="1766"/>
      <c r="M29" s="730"/>
      <c r="N29" s="1760">
        <f>SUM(H29:M29)</f>
        <v>0</v>
      </c>
      <c r="O29" s="51"/>
    </row>
    <row r="30" spans="1:16" ht="15.75" thickBot="1" x14ac:dyDescent="0.3">
      <c r="A30" s="3452" t="s">
        <v>1671</v>
      </c>
      <c r="B30" s="3453"/>
      <c r="C30" s="3453"/>
      <c r="D30" s="3453"/>
      <c r="E30" s="3453"/>
      <c r="F30" s="3453"/>
      <c r="G30" s="1767"/>
      <c r="H30" s="1768">
        <f>H25-H29</f>
        <v>0</v>
      </c>
      <c r="I30" s="1768">
        <f t="shared" ref="I30:M30" si="2">I25-I29</f>
        <v>0</v>
      </c>
      <c r="J30" s="1768">
        <f t="shared" si="2"/>
        <v>0</v>
      </c>
      <c r="K30" s="1768">
        <f t="shared" si="2"/>
        <v>0</v>
      </c>
      <c r="L30" s="1768">
        <f t="shared" si="2"/>
        <v>0</v>
      </c>
      <c r="M30" s="1769">
        <f t="shared" si="2"/>
        <v>0</v>
      </c>
      <c r="N30" s="1770">
        <f t="shared" ref="N30" si="3">N25-N29</f>
        <v>0</v>
      </c>
      <c r="O30" s="51"/>
    </row>
    <row r="31" spans="1:16" x14ac:dyDescent="0.25">
      <c r="A31" s="3471"/>
      <c r="B31" s="3205"/>
      <c r="C31" s="3205"/>
      <c r="D31" s="3472"/>
      <c r="E31" s="3467"/>
      <c r="F31" s="3468"/>
      <c r="G31" s="1220" t="s">
        <v>1672</v>
      </c>
      <c r="H31" s="913"/>
      <c r="I31" s="909"/>
      <c r="J31" s="909"/>
      <c r="K31" s="909"/>
      <c r="L31" s="909"/>
      <c r="M31" s="910"/>
      <c r="N31" s="911"/>
      <c r="O31" s="51"/>
    </row>
    <row r="32" spans="1:16" ht="15.75" thickBot="1" x14ac:dyDescent="0.3">
      <c r="A32" s="3473"/>
      <c r="B32" s="3474"/>
      <c r="C32" s="3474"/>
      <c r="D32" s="3475"/>
      <c r="E32" s="3469"/>
      <c r="F32" s="3470"/>
      <c r="G32" s="1221" t="s">
        <v>1673</v>
      </c>
      <c r="H32" s="914"/>
      <c r="I32" s="731"/>
      <c r="J32" s="731"/>
      <c r="K32" s="731"/>
      <c r="L32" s="731"/>
      <c r="M32" s="732"/>
      <c r="N32" s="912"/>
      <c r="O32" s="51"/>
    </row>
    <row r="33" spans="1:18" x14ac:dyDescent="0.25">
      <c r="A33" s="3473"/>
      <c r="B33" s="3474"/>
      <c r="C33" s="3474"/>
      <c r="D33" s="3475"/>
      <c r="E33" s="3454" t="s">
        <v>478</v>
      </c>
      <c r="F33" s="3455"/>
      <c r="G33" s="1400"/>
      <c r="H33" s="1401"/>
      <c r="I33" s="1401"/>
      <c r="J33" s="1401"/>
      <c r="K33" s="1401"/>
      <c r="L33" s="1401"/>
      <c r="M33" s="1771"/>
      <c r="N33" s="1119"/>
      <c r="O33" s="51"/>
    </row>
    <row r="34" spans="1:18" x14ac:dyDescent="0.25">
      <c r="A34" s="3473"/>
      <c r="B34" s="3474"/>
      <c r="C34" s="3474"/>
      <c r="D34" s="3475"/>
      <c r="E34" s="3456" t="s">
        <v>1268</v>
      </c>
      <c r="F34" s="3457"/>
      <c r="G34" s="1772"/>
      <c r="H34" s="1773"/>
      <c r="I34" s="1773"/>
      <c r="J34" s="1773"/>
      <c r="K34" s="1773"/>
      <c r="L34" s="1773"/>
      <c r="M34" s="1774"/>
      <c r="N34" s="1096"/>
      <c r="O34" s="51"/>
    </row>
    <row r="35" spans="1:18" ht="15.75" thickBot="1" x14ac:dyDescent="0.3">
      <c r="A35" s="3476"/>
      <c r="B35" s="3477"/>
      <c r="C35" s="3477"/>
      <c r="D35" s="3478"/>
      <c r="E35" s="2875" t="s">
        <v>1289</v>
      </c>
      <c r="F35" s="3458"/>
      <c r="G35" s="725"/>
      <c r="H35" s="731"/>
      <c r="I35" s="731"/>
      <c r="J35" s="731"/>
      <c r="K35" s="731"/>
      <c r="L35" s="731"/>
      <c r="M35" s="732"/>
      <c r="N35" s="912"/>
      <c r="O35" s="51"/>
    </row>
    <row r="36" spans="1:18" customFormat="1" ht="18" customHeight="1" x14ac:dyDescent="0.5">
      <c r="A36" s="60"/>
      <c r="B36" s="60"/>
      <c r="C36" s="60"/>
      <c r="D36" s="60"/>
      <c r="E36" s="60"/>
      <c r="F36" s="60"/>
      <c r="G36" s="60"/>
      <c r="H36" s="59"/>
      <c r="I36" s="59"/>
      <c r="J36" s="59"/>
      <c r="K36" s="59"/>
      <c r="L36" s="59"/>
      <c r="M36" s="59"/>
      <c r="N36" s="339"/>
      <c r="O36" s="64"/>
      <c r="P36" s="64"/>
    </row>
    <row r="37" spans="1:18" customFormat="1" ht="17.25" customHeight="1" x14ac:dyDescent="0.25">
      <c r="A37" s="64"/>
      <c r="B37" s="64"/>
      <c r="C37" s="64"/>
      <c r="D37" s="64"/>
      <c r="E37" s="64"/>
      <c r="F37" s="64"/>
      <c r="G37" s="64"/>
      <c r="H37" s="64"/>
      <c r="I37" s="64"/>
      <c r="J37" s="64"/>
      <c r="K37" s="64"/>
      <c r="L37" s="64"/>
      <c r="M37" s="64"/>
      <c r="N37" s="64"/>
      <c r="O37" s="64"/>
      <c r="P37" s="64"/>
    </row>
    <row r="38" spans="1:18" customFormat="1" ht="17.25" customHeight="1" thickBot="1" x14ac:dyDescent="0.3">
      <c r="A38" s="2" t="s">
        <v>1674</v>
      </c>
    </row>
    <row r="39" spans="1:18" ht="17.25" customHeight="1" x14ac:dyDescent="0.25">
      <c r="A39" s="681" t="s">
        <v>1582</v>
      </c>
      <c r="B39" s="2707" t="s">
        <v>1661</v>
      </c>
      <c r="C39" s="2906"/>
      <c r="D39" s="2906"/>
      <c r="E39" s="2951" t="s">
        <v>1675</v>
      </c>
      <c r="F39" s="3459"/>
      <c r="G39" s="624" t="s">
        <v>438</v>
      </c>
      <c r="H39" s="624" t="s">
        <v>1516</v>
      </c>
      <c r="I39" s="624" t="s">
        <v>1517</v>
      </c>
      <c r="J39" s="624" t="s">
        <v>1518</v>
      </c>
      <c r="K39" s="624" t="s">
        <v>1519</v>
      </c>
      <c r="L39" s="624" t="s">
        <v>1520</v>
      </c>
      <c r="M39" s="718" t="s">
        <v>1521</v>
      </c>
    </row>
    <row r="40" spans="1:18" ht="17.25" customHeight="1" x14ac:dyDescent="0.25">
      <c r="A40" s="1547"/>
      <c r="B40" s="2907"/>
      <c r="C40" s="2907"/>
      <c r="D40" s="2907"/>
      <c r="E40" s="2907"/>
      <c r="F40" s="2907"/>
      <c r="G40" s="1530"/>
      <c r="H40" s="1550"/>
      <c r="I40" s="1550"/>
      <c r="J40" s="1550"/>
      <c r="K40" s="1550"/>
      <c r="L40" s="1550"/>
      <c r="M40" s="1551"/>
    </row>
    <row r="41" spans="1:18" ht="17.25" customHeight="1" x14ac:dyDescent="0.25">
      <c r="A41" s="1547"/>
      <c r="B41" s="2907"/>
      <c r="C41" s="2907"/>
      <c r="D41" s="2907"/>
      <c r="E41" s="2907"/>
      <c r="F41" s="2907"/>
      <c r="G41" s="1530"/>
      <c r="H41" s="1550"/>
      <c r="I41" s="1550"/>
      <c r="J41" s="1550"/>
      <c r="K41" s="1550"/>
      <c r="L41" s="1550"/>
      <c r="M41" s="1551"/>
    </row>
    <row r="42" spans="1:18" ht="17.25" customHeight="1" x14ac:dyDescent="0.25">
      <c r="A42" s="1547"/>
      <c r="B42" s="2907"/>
      <c r="C42" s="2907"/>
      <c r="D42" s="2907"/>
      <c r="E42" s="2907"/>
      <c r="F42" s="2907"/>
      <c r="G42" s="1530"/>
      <c r="H42" s="1550"/>
      <c r="I42" s="1550"/>
      <c r="J42" s="1550"/>
      <c r="K42" s="1550"/>
      <c r="L42" s="1550"/>
      <c r="M42" s="1551"/>
    </row>
    <row r="43" spans="1:18" ht="17.25" customHeight="1" x14ac:dyDescent="0.25">
      <c r="A43" s="1547"/>
      <c r="B43" s="2907"/>
      <c r="C43" s="2907"/>
      <c r="D43" s="2907"/>
      <c r="E43" s="2907"/>
      <c r="F43" s="2907"/>
      <c r="G43" s="1530"/>
      <c r="H43" s="1550"/>
      <c r="I43" s="1550"/>
      <c r="J43" s="1550"/>
      <c r="K43" s="1550"/>
      <c r="L43" s="1550"/>
      <c r="M43" s="1551"/>
    </row>
    <row r="44" spans="1:18" ht="17.25" customHeight="1" x14ac:dyDescent="0.25">
      <c r="A44" s="1547"/>
      <c r="B44" s="2907"/>
      <c r="C44" s="2907"/>
      <c r="D44" s="2907"/>
      <c r="E44" s="2907"/>
      <c r="F44" s="2907"/>
      <c r="G44" s="1530"/>
      <c r="H44" s="1550"/>
      <c r="I44" s="1550"/>
      <c r="J44" s="1550"/>
      <c r="K44" s="1550"/>
      <c r="L44" s="1550"/>
      <c r="M44" s="1551"/>
    </row>
    <row r="45" spans="1:18" ht="17.25" customHeight="1" thickBot="1" x14ac:dyDescent="0.3">
      <c r="A45" s="3464" t="s">
        <v>1326</v>
      </c>
      <c r="B45" s="3465"/>
      <c r="C45" s="3465"/>
      <c r="D45" s="3465"/>
      <c r="E45" s="3465"/>
      <c r="F45" s="3466"/>
      <c r="G45" s="676"/>
      <c r="H45" s="462">
        <f t="shared" ref="H45:M45" si="4">SUM(H40:H44)</f>
        <v>0</v>
      </c>
      <c r="I45" s="462">
        <f t="shared" si="4"/>
        <v>0</v>
      </c>
      <c r="J45" s="462">
        <f t="shared" si="4"/>
        <v>0</v>
      </c>
      <c r="K45" s="462">
        <f t="shared" si="4"/>
        <v>0</v>
      </c>
      <c r="L45" s="462">
        <f t="shared" si="4"/>
        <v>0</v>
      </c>
      <c r="M45" s="463">
        <f t="shared" si="4"/>
        <v>0</v>
      </c>
    </row>
    <row r="46" spans="1:18" ht="17.25" customHeight="1" x14ac:dyDescent="0.25">
      <c r="A46" s="50"/>
      <c r="B46" s="50"/>
      <c r="C46" s="50"/>
      <c r="D46" s="50"/>
      <c r="E46" s="50"/>
      <c r="F46" s="50"/>
      <c r="G46" s="50"/>
      <c r="H46" s="50"/>
      <c r="I46" s="50"/>
      <c r="J46" s="50"/>
      <c r="K46" s="50"/>
      <c r="L46" s="50"/>
      <c r="M46" s="50"/>
      <c r="N46" s="50"/>
      <c r="O46" s="50"/>
      <c r="P46" s="50"/>
      <c r="Q46" s="50"/>
      <c r="R46" s="50"/>
    </row>
    <row r="47" spans="1:18" ht="17.25" hidden="1" customHeight="1" x14ac:dyDescent="0.25">
      <c r="A47" s="50"/>
      <c r="B47" s="50"/>
      <c r="C47" s="50"/>
      <c r="D47" s="50"/>
      <c r="E47" s="50"/>
      <c r="F47" s="50"/>
      <c r="G47" s="50"/>
      <c r="H47" s="50"/>
      <c r="I47" s="50"/>
      <c r="J47" s="50"/>
      <c r="K47" s="50"/>
      <c r="L47" s="50"/>
      <c r="M47" s="50"/>
      <c r="N47" s="50"/>
      <c r="O47" s="50"/>
      <c r="P47" s="50"/>
      <c r="Q47" s="50"/>
      <c r="R47" s="50"/>
    </row>
    <row r="48" spans="1:18" hidden="1" x14ac:dyDescent="0.25">
      <c r="A48" s="50"/>
      <c r="B48" s="50"/>
      <c r="C48" s="50"/>
      <c r="D48" s="50"/>
      <c r="E48" s="50"/>
      <c r="F48" s="50"/>
      <c r="G48" s="50"/>
      <c r="H48" s="50"/>
      <c r="I48" s="50"/>
      <c r="J48" s="50"/>
      <c r="K48" s="50"/>
      <c r="L48" s="50"/>
      <c r="M48" s="50"/>
      <c r="N48" s="50"/>
      <c r="O48" s="50"/>
      <c r="P48" s="50"/>
      <c r="Q48" s="50"/>
      <c r="R48" s="50"/>
    </row>
    <row r="49" spans="1:18" hidden="1" x14ac:dyDescent="0.25">
      <c r="A49" s="1775" t="s">
        <v>1676</v>
      </c>
      <c r="B49" s="1776"/>
      <c r="C49" s="1776"/>
      <c r="D49" s="1776"/>
      <c r="E49" s="1776"/>
      <c r="F49" s="1777"/>
      <c r="G49" s="1778" t="s">
        <v>608</v>
      </c>
      <c r="H49" s="3461" t="s">
        <v>1677</v>
      </c>
      <c r="I49" s="3462"/>
      <c r="J49" s="3462"/>
      <c r="K49" s="3462"/>
      <c r="L49" s="3462"/>
      <c r="M49" s="3463"/>
      <c r="N49" s="50"/>
      <c r="O49" s="50"/>
      <c r="P49" s="50"/>
      <c r="Q49" s="50"/>
      <c r="R49" s="50"/>
    </row>
    <row r="50" spans="1:18" hidden="1" x14ac:dyDescent="0.25">
      <c r="A50" s="3444" t="s">
        <v>1678</v>
      </c>
      <c r="B50" s="3445"/>
      <c r="C50" s="3445"/>
      <c r="D50" s="3445"/>
      <c r="E50" s="3445"/>
      <c r="F50" s="3446"/>
      <c r="G50" s="1779"/>
      <c r="H50" s="3439"/>
      <c r="I50" s="3439"/>
      <c r="J50" s="3439"/>
      <c r="K50" s="3439"/>
      <c r="L50" s="3439"/>
      <c r="M50" s="3440"/>
      <c r="N50" s="50"/>
      <c r="O50" s="50"/>
      <c r="P50" s="50"/>
      <c r="Q50" s="50"/>
      <c r="R50" s="50"/>
    </row>
    <row r="51" spans="1:18" ht="15.75" hidden="1" thickBot="1" x14ac:dyDescent="0.3">
      <c r="A51" s="3447" t="s">
        <v>1679</v>
      </c>
      <c r="B51" s="3448"/>
      <c r="C51" s="3448"/>
      <c r="D51" s="3448"/>
      <c r="E51" s="3448"/>
      <c r="F51" s="3449"/>
      <c r="G51" s="477">
        <f>N29-G50</f>
        <v>0</v>
      </c>
      <c r="H51" s="3439"/>
      <c r="I51" s="3439"/>
      <c r="J51" s="3439"/>
      <c r="K51" s="3439"/>
      <c r="L51" s="3439"/>
      <c r="M51" s="3440"/>
      <c r="N51" s="50"/>
      <c r="O51" s="50"/>
      <c r="P51" s="50"/>
      <c r="Q51" s="50"/>
      <c r="R51" s="50"/>
    </row>
    <row r="52" spans="1:18" hidden="1" x14ac:dyDescent="0.25">
      <c r="A52" s="325"/>
      <c r="B52" s="326"/>
      <c r="C52" s="326"/>
      <c r="D52" s="326"/>
      <c r="E52" s="326"/>
      <c r="F52" s="326"/>
      <c r="G52" s="1780"/>
      <c r="H52" s="1780"/>
      <c r="I52" s="1780"/>
      <c r="J52" s="1780"/>
      <c r="K52" s="1780"/>
      <c r="L52" s="1780"/>
      <c r="M52" s="1781"/>
      <c r="N52" s="50"/>
      <c r="O52" s="50"/>
      <c r="P52" s="50"/>
      <c r="Q52" s="50"/>
      <c r="R52" s="50"/>
    </row>
    <row r="53" spans="1:18" hidden="1" x14ac:dyDescent="0.25">
      <c r="A53" s="327" t="s">
        <v>1680</v>
      </c>
      <c r="B53" s="328"/>
      <c r="C53" s="328"/>
      <c r="D53" s="328"/>
      <c r="E53" s="328"/>
      <c r="F53" s="328"/>
      <c r="G53" s="1779"/>
      <c r="H53" s="3439"/>
      <c r="I53" s="3439"/>
      <c r="J53" s="3439"/>
      <c r="K53" s="3439"/>
      <c r="L53" s="3439"/>
      <c r="M53" s="3440"/>
      <c r="N53" s="50"/>
      <c r="O53" s="50"/>
      <c r="P53" s="50"/>
      <c r="Q53" s="50"/>
      <c r="R53" s="50"/>
    </row>
    <row r="54" spans="1:18" hidden="1" x14ac:dyDescent="0.25">
      <c r="A54" s="329" t="s">
        <v>1681</v>
      </c>
      <c r="B54" s="328"/>
      <c r="C54" s="328"/>
      <c r="D54" s="328"/>
      <c r="E54" s="328"/>
      <c r="F54" s="1782">
        <v>2610</v>
      </c>
      <c r="G54" s="1783">
        <f>_xlfn.XLOOKUP(F54,'Saldobalanse m arb-status'!A:A,'Saldobalanse m arb-status'!C:C,"Ikke funnet",0)</f>
        <v>0</v>
      </c>
      <c r="H54" s="3439"/>
      <c r="I54" s="3439"/>
      <c r="J54" s="3439"/>
      <c r="K54" s="3439"/>
      <c r="L54" s="3439"/>
      <c r="M54" s="3440"/>
      <c r="N54" s="50"/>
      <c r="O54" s="50"/>
      <c r="P54" s="50"/>
      <c r="Q54" s="50"/>
      <c r="R54" s="50"/>
    </row>
    <row r="55" spans="1:18" hidden="1" x14ac:dyDescent="0.25">
      <c r="A55" s="327"/>
      <c r="B55" s="330"/>
      <c r="C55" s="330"/>
      <c r="D55" s="330"/>
      <c r="E55" s="330"/>
      <c r="F55" s="331"/>
      <c r="G55" s="332"/>
      <c r="H55" s="3441"/>
      <c r="I55" s="3441"/>
      <c r="J55" s="3441"/>
      <c r="K55" s="3441"/>
      <c r="L55" s="3441"/>
      <c r="M55" s="3442"/>
      <c r="N55" s="50"/>
      <c r="O55" s="50"/>
      <c r="P55" s="50"/>
      <c r="Q55" s="50"/>
      <c r="R55" s="50"/>
    </row>
    <row r="56" spans="1:18" ht="15.75" hidden="1" thickBot="1" x14ac:dyDescent="0.3">
      <c r="A56" s="333" t="s">
        <v>1682</v>
      </c>
      <c r="B56" s="334"/>
      <c r="C56" s="334"/>
      <c r="D56" s="334"/>
      <c r="E56" s="334"/>
      <c r="F56" s="334"/>
      <c r="G56" s="478">
        <f>SUM(G54:G55)-G53</f>
        <v>0</v>
      </c>
      <c r="H56" s="3439"/>
      <c r="I56" s="3439"/>
      <c r="J56" s="3439"/>
      <c r="K56" s="3439"/>
      <c r="L56" s="3439"/>
      <c r="M56" s="3440"/>
      <c r="N56" s="50"/>
      <c r="O56" s="50"/>
      <c r="P56" s="50"/>
      <c r="Q56" s="50"/>
      <c r="R56" s="50"/>
    </row>
    <row r="57" spans="1:18" hidden="1" x14ac:dyDescent="0.25">
      <c r="A57" s="3431"/>
      <c r="B57" s="3432"/>
      <c r="C57" s="3432"/>
      <c r="D57" s="3432"/>
      <c r="E57" s="3432"/>
      <c r="F57" s="3432"/>
      <c r="G57" s="3432"/>
      <c r="H57" s="3432"/>
      <c r="I57" s="3432"/>
      <c r="J57" s="3432"/>
      <c r="K57" s="3432"/>
      <c r="L57" s="3432"/>
      <c r="M57" s="3433"/>
      <c r="N57" s="50"/>
      <c r="O57" s="50"/>
      <c r="P57" s="50"/>
      <c r="Q57" s="50"/>
      <c r="R57" s="50"/>
    </row>
    <row r="58" spans="1:18" hidden="1" x14ac:dyDescent="0.25">
      <c r="A58" s="3435" t="s">
        <v>1683</v>
      </c>
      <c r="B58" s="3435"/>
      <c r="C58" s="3435"/>
      <c r="D58" s="3435"/>
      <c r="E58" s="3435"/>
      <c r="F58" s="335" t="s">
        <v>1684</v>
      </c>
      <c r="G58" s="59" t="str">
        <f>_xlfn.XLOOKUP(F58,'Saldobalanse m arb-status'!$A$5:$A$620,'Saldobalanse m arb-status'!$C$5:$C$620,"Ikke funnet",0)</f>
        <v>Ikke funnet</v>
      </c>
      <c r="H58" s="3436"/>
      <c r="I58" s="3436"/>
      <c r="J58" s="3436"/>
      <c r="K58" s="3436"/>
      <c r="L58" s="3436"/>
      <c r="M58" s="3436"/>
      <c r="N58" s="50"/>
      <c r="O58" s="50"/>
      <c r="P58" s="50"/>
      <c r="Q58" s="50"/>
      <c r="R58" s="50"/>
    </row>
    <row r="59" spans="1:18" hidden="1" x14ac:dyDescent="0.25">
      <c r="A59" s="3437" t="s">
        <v>1685</v>
      </c>
      <c r="B59" s="3437"/>
      <c r="C59" s="3437"/>
      <c r="D59" s="3437"/>
      <c r="E59" s="3437"/>
      <c r="F59" s="3437"/>
      <c r="G59" s="3437"/>
      <c r="H59" s="3437"/>
      <c r="I59" s="3437"/>
      <c r="J59" s="3437"/>
      <c r="K59" s="3437"/>
      <c r="L59" s="3437"/>
      <c r="M59" s="3437"/>
      <c r="N59" s="50"/>
      <c r="O59" s="50"/>
      <c r="P59" s="50"/>
      <c r="Q59" s="50"/>
      <c r="R59" s="50"/>
    </row>
    <row r="60" spans="1:18" hidden="1" x14ac:dyDescent="0.25">
      <c r="A60" s="3435" t="s">
        <v>1686</v>
      </c>
      <c r="B60" s="3435"/>
      <c r="C60" s="3435"/>
      <c r="D60" s="3435"/>
      <c r="E60" s="3435"/>
      <c r="F60" s="3435"/>
      <c r="G60" s="336" t="str">
        <f>IF(SUM(G58:G59)&lt;G53,"NEI","JA")</f>
        <v>JA</v>
      </c>
      <c r="H60" s="337">
        <f>IF(SUM(G58:G59)&gt;G53,SUM(G58:G59)-G53,IF(SUM(G58:G59)&lt;G53,SUM(G53-(SUM(G58:G59))),0))</f>
        <v>0</v>
      </c>
      <c r="I60" s="338" t="str">
        <f>IF(SUM(G58:G59)&gt;G53,"FOR MYE",IF(SUM(G58:G59)&lt;G53,"FOR LITE","INGEN AVVIK"))</f>
        <v>INGEN AVVIK</v>
      </c>
      <c r="J60" s="3438"/>
      <c r="K60" s="3438"/>
      <c r="L60" s="3438"/>
      <c r="M60" s="3438"/>
      <c r="N60" s="50"/>
      <c r="O60" s="50"/>
      <c r="P60" s="50"/>
      <c r="Q60" s="50"/>
      <c r="R60" s="50"/>
    </row>
    <row r="61" spans="1:18" s="51" customFormat="1" ht="30" hidden="1" customHeight="1" x14ac:dyDescent="0.25">
      <c r="A61" s="3434" t="s">
        <v>1687</v>
      </c>
      <c r="B61" s="3434"/>
      <c r="C61" s="3434"/>
      <c r="D61" s="3434"/>
      <c r="E61" s="3434"/>
      <c r="F61" s="3434"/>
      <c r="G61" s="3434"/>
      <c r="H61" s="3434"/>
      <c r="I61" s="3434"/>
      <c r="J61" s="3434"/>
      <c r="K61" s="3434"/>
      <c r="L61" s="3434"/>
      <c r="M61" s="3434"/>
      <c r="N61" s="50"/>
      <c r="O61" s="50"/>
      <c r="P61" s="50"/>
      <c r="Q61" s="50"/>
      <c r="R61" s="50"/>
    </row>
    <row r="62" spans="1:18" x14ac:dyDescent="0.25">
      <c r="A62" s="18"/>
      <c r="B62" s="18"/>
      <c r="C62" s="18"/>
      <c r="D62" s="18"/>
      <c r="E62" s="18"/>
      <c r="F62" s="18"/>
      <c r="G62" s="18"/>
      <c r="H62" s="18"/>
      <c r="I62" s="18"/>
      <c r="J62" s="18"/>
      <c r="K62" s="18"/>
      <c r="L62" s="18"/>
      <c r="M62" s="18"/>
    </row>
    <row r="65" ht="69" customHeight="1" x14ac:dyDescent="0.25"/>
  </sheetData>
  <sheetProtection formatCells="0" formatColumns="0" formatRows="0" insertColumns="0" insertRows="0" insertHyperlinks="0" deleteColumns="0" deleteRows="0" sort="0" autoFilter="0"/>
  <mergeCells count="53">
    <mergeCell ref="B4:L4"/>
    <mergeCell ref="B5:J5"/>
    <mergeCell ref="B22:C22"/>
    <mergeCell ref="E22:N22"/>
    <mergeCell ref="A10:I10"/>
    <mergeCell ref="A11:I15"/>
    <mergeCell ref="K11:N15"/>
    <mergeCell ref="K10:N10"/>
    <mergeCell ref="A7:I7"/>
    <mergeCell ref="B2:N2"/>
    <mergeCell ref="B3:N3"/>
    <mergeCell ref="H49:M49"/>
    <mergeCell ref="A28:F28"/>
    <mergeCell ref="E43:F43"/>
    <mergeCell ref="B40:D40"/>
    <mergeCell ref="E40:F40"/>
    <mergeCell ref="A45:F45"/>
    <mergeCell ref="B42:D42"/>
    <mergeCell ref="E42:F42"/>
    <mergeCell ref="E31:F32"/>
    <mergeCell ref="A31:D35"/>
    <mergeCell ref="A27:F27"/>
    <mergeCell ref="B23:F23"/>
    <mergeCell ref="B24:F24"/>
    <mergeCell ref="B25:F25"/>
    <mergeCell ref="B26:F26"/>
    <mergeCell ref="A50:F50"/>
    <mergeCell ref="H50:M50"/>
    <mergeCell ref="A51:F51"/>
    <mergeCell ref="H51:M51"/>
    <mergeCell ref="A29:F29"/>
    <mergeCell ref="A30:F30"/>
    <mergeCell ref="E33:F33"/>
    <mergeCell ref="E34:F34"/>
    <mergeCell ref="E35:F35"/>
    <mergeCell ref="B39:D39"/>
    <mergeCell ref="E39:F39"/>
    <mergeCell ref="B41:D41"/>
    <mergeCell ref="E41:F41"/>
    <mergeCell ref="E44:F44"/>
    <mergeCell ref="B43:D43"/>
    <mergeCell ref="B44:D44"/>
    <mergeCell ref="H53:M53"/>
    <mergeCell ref="H54:M54"/>
    <mergeCell ref="H55:M55"/>
    <mergeCell ref="H56:M56"/>
    <mergeCell ref="A57:M57"/>
    <mergeCell ref="A61:M61"/>
    <mergeCell ref="A58:E58"/>
    <mergeCell ref="H58:M58"/>
    <mergeCell ref="A59:M59"/>
    <mergeCell ref="A60:F60"/>
    <mergeCell ref="J60:M60"/>
  </mergeCells>
  <phoneticPr fontId="63" type="noConversion"/>
  <conditionalFormatting sqref="H35:N35">
    <cfRule type="expression" dxfId="158" priority="13">
      <formula>H35="Alt OK"</formula>
    </cfRule>
    <cfRule type="expression" dxfId="157" priority="14">
      <formula>H35="DFØ følger opp"</formula>
    </cfRule>
    <cfRule type="expression" dxfId="156" priority="15">
      <formula>H35="Kunde følger opp"</formula>
    </cfRule>
  </conditionalFormatting>
  <hyperlinks>
    <hyperlink ref="A2" location="Avstemmingsoversikt!A1" display="Til avviksoversikt" xr:uid="{00000000-0004-0000-1100-000000000000}"/>
  </hyperlinks>
  <pageMargins left="0.7" right="0.7" top="0.75" bottom="0.75" header="0.3" footer="0.3"/>
  <pageSetup paperSize="9" scale="79" orientation="landscape" r:id="rId1"/>
  <ignoredErrors>
    <ignoredError sqref="B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BB5ACDBF-339F-4861-B56B-A9022C16C332}">
          <x14:formula1>
            <xm:f>Avstemmingskoder!$A$3:$A$5</xm:f>
          </x14:formula1>
          <xm:sqref>H35:N35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4"/>
  <dimension ref="A1:XFD114"/>
  <sheetViews>
    <sheetView showGridLines="0" zoomScaleNormal="100" workbookViewId="0"/>
  </sheetViews>
  <sheetFormatPr baseColWidth="10" defaultColWidth="11.42578125" defaultRowHeight="15" x14ac:dyDescent="0.25"/>
  <cols>
    <col min="1" max="1" width="14.42578125" style="169" customWidth="1"/>
    <col min="2" max="2" width="18.85546875" style="169" customWidth="1"/>
    <col min="3" max="3" width="17.85546875" style="169" bestFit="1" customWidth="1"/>
    <col min="4" max="5" width="16.140625" style="169" customWidth="1"/>
    <col min="6" max="6" width="14.7109375" style="169" customWidth="1"/>
    <col min="7" max="7" width="15.28515625" style="169" customWidth="1"/>
    <col min="8" max="10" width="14" style="169" customWidth="1"/>
    <col min="11" max="11" width="14.85546875" style="169" customWidth="1"/>
    <col min="12" max="12" width="17" style="169" customWidth="1"/>
    <col min="13" max="13" width="15.7109375" style="169" customWidth="1"/>
    <col min="14" max="14" width="14.85546875" style="169" customWidth="1"/>
    <col min="15" max="15" width="13.42578125" style="169" bestFit="1" customWidth="1"/>
    <col min="16" max="17" width="13.42578125" style="169" customWidth="1"/>
    <col min="18" max="18" width="11.42578125" style="169"/>
    <col min="19" max="19" width="43.140625" style="169" customWidth="1"/>
    <col min="20" max="16384" width="11.42578125" style="169"/>
  </cols>
  <sheetData>
    <row r="1" spans="1:18" ht="19.5" thickBot="1" x14ac:dyDescent="0.35">
      <c r="A1" s="181" t="s">
        <v>1688</v>
      </c>
      <c r="B1" s="183"/>
      <c r="C1" s="182"/>
      <c r="D1" s="182"/>
      <c r="E1" s="182"/>
      <c r="F1" s="182"/>
      <c r="G1" s="182"/>
      <c r="H1" s="182"/>
      <c r="I1" s="182"/>
      <c r="J1" s="183"/>
      <c r="K1" s="183"/>
      <c r="Q1" s="359"/>
      <c r="R1" s="359"/>
    </row>
    <row r="2" spans="1:18" ht="18.75" x14ac:dyDescent="0.3">
      <c r="A2" s="973" t="s">
        <v>1244</v>
      </c>
      <c r="B2" s="2898" t="s">
        <v>556</v>
      </c>
      <c r="C2" s="2898"/>
      <c r="D2" s="2898"/>
      <c r="E2" s="2898"/>
      <c r="F2" s="2898"/>
      <c r="G2" s="2898"/>
      <c r="H2" s="2898"/>
      <c r="I2" s="2898"/>
      <c r="J2" s="2898"/>
      <c r="K2" s="2898"/>
      <c r="L2" s="2898"/>
      <c r="M2" s="2898"/>
      <c r="N2" s="2898"/>
      <c r="O2" s="2898"/>
      <c r="P2" s="2898"/>
      <c r="Q2" s="2898"/>
      <c r="R2" s="2898"/>
    </row>
    <row r="3" spans="1:18" ht="15.75" thickBot="1" x14ac:dyDescent="0.3">
      <c r="A3" s="974" t="s">
        <v>1245</v>
      </c>
      <c r="B3" s="2901" t="s">
        <v>1246</v>
      </c>
      <c r="C3" s="2901"/>
      <c r="D3" s="2901"/>
      <c r="E3" s="2901"/>
      <c r="F3" s="2901"/>
      <c r="G3" s="2901"/>
      <c r="H3" s="2901"/>
      <c r="I3" s="2901"/>
      <c r="J3" s="2901"/>
      <c r="K3" s="2901"/>
      <c r="L3" s="2901"/>
      <c r="M3" s="2901"/>
      <c r="N3" s="2901"/>
      <c r="O3" s="2901"/>
      <c r="P3" s="2901"/>
      <c r="Q3" s="2901"/>
      <c r="R3" s="2901"/>
    </row>
    <row r="4" spans="1:18" x14ac:dyDescent="0.25">
      <c r="A4" s="986" t="s">
        <v>1247</v>
      </c>
      <c r="B4" s="2902" t="str">
        <f>Avstemmingsoversikt!A5</f>
        <v>XX - MAL - XXX/XXXX</v>
      </c>
      <c r="C4" s="2902"/>
      <c r="D4" s="2902"/>
      <c r="E4" s="2902"/>
      <c r="F4" s="2902"/>
      <c r="G4" s="2902"/>
      <c r="H4" s="2902"/>
      <c r="I4" s="2902"/>
      <c r="J4" s="2902"/>
      <c r="K4" s="2902"/>
      <c r="L4" s="2902"/>
      <c r="M4" s="2902"/>
      <c r="N4" s="2902"/>
      <c r="O4" s="2902"/>
      <c r="P4" s="2902"/>
      <c r="Q4" s="977" t="s">
        <v>481</v>
      </c>
      <c r="R4" s="1007">
        <f>IF(Avstemmingsoversikt!P3= " "," ",Avstemmingsoversikt!P3)</f>
        <v>2024</v>
      </c>
    </row>
    <row r="5" spans="1:18" ht="15.75" thickBot="1" x14ac:dyDescent="0.3">
      <c r="A5" s="987" t="s">
        <v>1248</v>
      </c>
      <c r="B5" s="2756"/>
      <c r="C5" s="2756"/>
      <c r="D5" s="2756"/>
      <c r="E5" s="2756"/>
      <c r="F5" s="2756"/>
      <c r="G5" s="2756"/>
      <c r="H5" s="2756"/>
      <c r="I5" s="2756"/>
      <c r="J5" s="2756"/>
      <c r="K5" s="2756"/>
      <c r="L5" s="2756"/>
      <c r="M5" s="2756"/>
      <c r="N5" s="2756"/>
      <c r="O5" s="971" t="s">
        <v>1249</v>
      </c>
      <c r="P5" s="972"/>
      <c r="Q5" s="971" t="s">
        <v>1250</v>
      </c>
      <c r="R5" s="1001" t="str">
        <f>IF(Avstemmingsoversikt!P4= " "," ",Avstemmingsoversikt!P4)</f>
        <v>xx/2024</v>
      </c>
    </row>
    <row r="6" spans="1:18" x14ac:dyDescent="0.25">
      <c r="A6" s="85"/>
      <c r="B6" s="80"/>
      <c r="C6" s="80"/>
      <c r="D6" s="80"/>
      <c r="E6" s="80"/>
      <c r="F6" s="80"/>
      <c r="G6" s="80"/>
      <c r="H6" s="85"/>
      <c r="I6" s="96"/>
      <c r="J6" s="85"/>
      <c r="K6" s="90"/>
      <c r="L6" s="3"/>
    </row>
    <row r="7" spans="1:18" x14ac:dyDescent="0.25">
      <c r="A7" s="2659" t="s">
        <v>1689</v>
      </c>
      <c r="B7" s="2659"/>
      <c r="C7" s="2659"/>
      <c r="D7" s="2659"/>
      <c r="E7" s="2659"/>
      <c r="F7" s="2659"/>
      <c r="G7" s="2659"/>
      <c r="H7" s="2659"/>
      <c r="I7" s="2659"/>
      <c r="J7" s="2659"/>
      <c r="K7" s="2659"/>
      <c r="L7" s="2659"/>
      <c r="M7" s="2659"/>
    </row>
    <row r="8" spans="1:18" x14ac:dyDescent="0.25">
      <c r="A8" s="85"/>
      <c r="B8" s="80"/>
      <c r="C8" s="80"/>
      <c r="D8" s="80"/>
      <c r="E8" s="80"/>
      <c r="F8" s="80"/>
      <c r="G8" s="80"/>
      <c r="H8" s="85"/>
      <c r="I8" s="96"/>
      <c r="J8" s="85"/>
      <c r="K8" s="90"/>
      <c r="L8" s="3"/>
    </row>
    <row r="9" spans="1:18" ht="15.75" thickBot="1" x14ac:dyDescent="0.3"/>
    <row r="10" spans="1:18" ht="19.5" thickBot="1" x14ac:dyDescent="0.3">
      <c r="A10" s="3143" t="s">
        <v>1252</v>
      </c>
      <c r="B10" s="3144"/>
      <c r="C10" s="3144"/>
      <c r="D10" s="3144"/>
      <c r="E10" s="3144"/>
      <c r="F10" s="3144"/>
      <c r="G10" s="3144"/>
      <c r="H10" s="3144"/>
      <c r="I10" s="3144"/>
      <c r="J10" s="3144"/>
      <c r="K10" s="3144"/>
      <c r="L10" s="3144"/>
      <c r="M10" s="3145"/>
      <c r="O10" s="3143" t="s">
        <v>1253</v>
      </c>
      <c r="P10" s="3144"/>
      <c r="Q10" s="3144"/>
      <c r="R10" s="3145"/>
    </row>
    <row r="11" spans="1:18" x14ac:dyDescent="0.25">
      <c r="A11" s="2740"/>
      <c r="B11" s="2741"/>
      <c r="C11" s="2741"/>
      <c r="D11" s="2741"/>
      <c r="E11" s="2741"/>
      <c r="F11" s="2741"/>
      <c r="G11" s="2741"/>
      <c r="H11" s="2741"/>
      <c r="I11" s="2741"/>
      <c r="J11" s="2741"/>
      <c r="K11" s="2741"/>
      <c r="L11" s="2741"/>
      <c r="M11" s="2742"/>
      <c r="O11" s="2890"/>
      <c r="P11" s="2686"/>
      <c r="Q11" s="2686"/>
      <c r="R11" s="2891"/>
    </row>
    <row r="12" spans="1:18" x14ac:dyDescent="0.25">
      <c r="A12" s="2743"/>
      <c r="B12" s="2670"/>
      <c r="C12" s="2670"/>
      <c r="D12" s="2670"/>
      <c r="E12" s="2670"/>
      <c r="F12" s="2670"/>
      <c r="G12" s="2670"/>
      <c r="H12" s="2670"/>
      <c r="I12" s="2670"/>
      <c r="J12" s="2670"/>
      <c r="K12" s="2670"/>
      <c r="L12" s="2670"/>
      <c r="M12" s="2744"/>
      <c r="O12" s="2890"/>
      <c r="P12" s="2686"/>
      <c r="Q12" s="2686"/>
      <c r="R12" s="2891"/>
    </row>
    <row r="13" spans="1:18" x14ac:dyDescent="0.25">
      <c r="A13" s="2743"/>
      <c r="B13" s="2670"/>
      <c r="C13" s="2670"/>
      <c r="D13" s="2670"/>
      <c r="E13" s="2670"/>
      <c r="F13" s="2670"/>
      <c r="G13" s="2670"/>
      <c r="H13" s="2670"/>
      <c r="I13" s="2670"/>
      <c r="J13" s="2670"/>
      <c r="K13" s="2670"/>
      <c r="L13" s="2670"/>
      <c r="M13" s="2744"/>
      <c r="O13" s="2890"/>
      <c r="P13" s="2686"/>
      <c r="Q13" s="2686"/>
      <c r="R13" s="2891"/>
    </row>
    <row r="14" spans="1:18" x14ac:dyDescent="0.25">
      <c r="A14" s="2743"/>
      <c r="B14" s="2670"/>
      <c r="C14" s="2670"/>
      <c r="D14" s="2670"/>
      <c r="E14" s="2670"/>
      <c r="F14" s="2670"/>
      <c r="G14" s="2670"/>
      <c r="H14" s="2670"/>
      <c r="I14" s="2670"/>
      <c r="J14" s="2670"/>
      <c r="K14" s="2670"/>
      <c r="L14" s="2670"/>
      <c r="M14" s="2744"/>
      <c r="O14" s="2890"/>
      <c r="P14" s="2686"/>
      <c r="Q14" s="2686"/>
      <c r="R14" s="2891"/>
    </row>
    <row r="15" spans="1:18" ht="15.75" thickBot="1" x14ac:dyDescent="0.3">
      <c r="A15" s="2745"/>
      <c r="B15" s="2746"/>
      <c r="C15" s="2746"/>
      <c r="D15" s="2746"/>
      <c r="E15" s="2746"/>
      <c r="F15" s="2746"/>
      <c r="G15" s="2746"/>
      <c r="H15" s="2746"/>
      <c r="I15" s="2746"/>
      <c r="J15" s="2746"/>
      <c r="K15" s="2746"/>
      <c r="L15" s="2746"/>
      <c r="M15" s="2747"/>
      <c r="O15" s="2892"/>
      <c r="P15" s="2893"/>
      <c r="Q15" s="2893"/>
      <c r="R15" s="2894"/>
    </row>
    <row r="16" spans="1:18" x14ac:dyDescent="0.25">
      <c r="A16" s="862"/>
      <c r="B16" s="862"/>
      <c r="C16" s="862"/>
      <c r="D16" s="862"/>
      <c r="E16" s="862"/>
      <c r="F16" s="862"/>
      <c r="G16" s="3"/>
      <c r="H16" s="88"/>
      <c r="I16" s="88"/>
      <c r="J16" s="88"/>
      <c r="K16" s="88"/>
    </row>
    <row r="17" spans="1:16384" s="169" customFormat="1" ht="27" customHeight="1" x14ac:dyDescent="0.25">
      <c r="A17" s="85" t="s">
        <v>1254</v>
      </c>
      <c r="B17" s="51"/>
      <c r="C17" s="80"/>
      <c r="D17" s="80"/>
      <c r="E17" s="85"/>
      <c r="F17" s="80"/>
      <c r="G17" s="80"/>
      <c r="H17" s="2" t="s">
        <v>1255</v>
      </c>
      <c r="I17" s="85"/>
      <c r="J17" s="51"/>
      <c r="K17" s="80"/>
      <c r="L17" s="80"/>
      <c r="N17" s="1190"/>
      <c r="O17" s="3505" t="s">
        <v>1690</v>
      </c>
      <c r="P17" s="3506"/>
      <c r="Q17" s="3506"/>
      <c r="R17" s="3507"/>
      <c r="S17" s="80"/>
      <c r="T17" s="80"/>
      <c r="U17" s="85"/>
      <c r="V17" s="80"/>
      <c r="W17" s="80"/>
      <c r="X17" s="2"/>
      <c r="Y17" s="85"/>
      <c r="Z17" s="51"/>
      <c r="AA17" s="80"/>
      <c r="AB17" s="80"/>
      <c r="AC17" s="85"/>
      <c r="AD17" s="80"/>
      <c r="AE17" s="80"/>
      <c r="AF17" s="2"/>
      <c r="AG17" s="85"/>
      <c r="AH17" s="51"/>
      <c r="AI17" s="80"/>
      <c r="AJ17" s="80"/>
      <c r="AK17" s="85"/>
      <c r="AL17" s="80"/>
      <c r="AM17" s="80"/>
      <c r="AN17" s="2"/>
      <c r="AO17" s="85"/>
      <c r="AP17" s="51"/>
      <c r="AQ17" s="80"/>
      <c r="AR17" s="80"/>
      <c r="AS17" s="85"/>
      <c r="AT17" s="80"/>
      <c r="AU17" s="80"/>
      <c r="AV17" s="2"/>
      <c r="AW17" s="85"/>
      <c r="AX17" s="51"/>
      <c r="AY17" s="80"/>
      <c r="AZ17" s="80"/>
      <c r="BA17" s="85"/>
      <c r="BB17" s="80"/>
      <c r="BC17" s="80"/>
      <c r="BD17" s="2"/>
      <c r="BE17" s="85"/>
      <c r="BF17" s="51"/>
      <c r="BG17" s="80"/>
      <c r="BH17" s="80"/>
      <c r="BI17" s="85"/>
      <c r="BJ17" s="80"/>
      <c r="BK17" s="80"/>
      <c r="BL17" s="2"/>
      <c r="BM17" s="85"/>
      <c r="BN17" s="51"/>
      <c r="BO17" s="80"/>
      <c r="BP17" s="80"/>
      <c r="BQ17" s="85"/>
      <c r="BR17" s="80"/>
      <c r="BS17" s="80"/>
      <c r="BT17" s="2"/>
      <c r="BU17" s="85"/>
      <c r="BV17" s="51"/>
      <c r="BW17" s="80"/>
      <c r="BX17" s="80"/>
      <c r="BY17" s="85"/>
      <c r="BZ17" s="80"/>
      <c r="CA17" s="80"/>
      <c r="CB17" s="2"/>
      <c r="CC17" s="85"/>
      <c r="CD17" s="51"/>
      <c r="CE17" s="80"/>
      <c r="CF17" s="80"/>
      <c r="CG17" s="85"/>
      <c r="CH17" s="80"/>
      <c r="CI17" s="80"/>
      <c r="CJ17" s="2"/>
      <c r="CK17" s="85"/>
      <c r="CL17" s="51"/>
      <c r="CM17" s="80"/>
      <c r="CN17" s="80"/>
      <c r="CO17" s="85"/>
      <c r="CP17" s="80"/>
      <c r="CQ17" s="80"/>
      <c r="CR17" s="2"/>
      <c r="CS17" s="85"/>
      <c r="CT17" s="51"/>
      <c r="CU17" s="80"/>
      <c r="CV17" s="80"/>
      <c r="CW17" s="85"/>
      <c r="CX17" s="80"/>
      <c r="CY17" s="80"/>
      <c r="CZ17" s="2"/>
      <c r="DA17" s="85"/>
      <c r="DB17" s="51"/>
      <c r="DC17" s="80"/>
      <c r="DD17" s="80"/>
      <c r="DE17" s="85"/>
      <c r="DF17" s="80"/>
      <c r="DG17" s="80"/>
      <c r="DH17" s="2"/>
      <c r="DI17" s="85"/>
      <c r="DJ17" s="51"/>
      <c r="DK17" s="80"/>
      <c r="DL17" s="80"/>
      <c r="DM17" s="85"/>
      <c r="DN17" s="80"/>
      <c r="DO17" s="80"/>
      <c r="DP17" s="2"/>
      <c r="DQ17" s="85"/>
      <c r="DR17" s="51"/>
      <c r="DS17" s="80"/>
      <c r="DT17" s="80"/>
      <c r="DU17" s="85"/>
      <c r="DV17" s="80"/>
      <c r="DW17" s="80"/>
      <c r="DX17" s="2"/>
      <c r="DY17" s="85"/>
      <c r="DZ17" s="51"/>
      <c r="EA17" s="80"/>
      <c r="EB17" s="80"/>
      <c r="EC17" s="85"/>
      <c r="ED17" s="80"/>
      <c r="EE17" s="80"/>
      <c r="EF17" s="2"/>
      <c r="EG17" s="85"/>
      <c r="EH17" s="51"/>
      <c r="EI17" s="80"/>
      <c r="EJ17" s="80"/>
      <c r="EK17" s="85"/>
      <c r="EL17" s="80"/>
      <c r="EM17" s="80"/>
      <c r="EN17" s="2"/>
      <c r="EO17" s="85"/>
      <c r="EP17" s="51"/>
      <c r="EQ17" s="80"/>
      <c r="ER17" s="80"/>
      <c r="ES17" s="85"/>
      <c r="ET17" s="80"/>
      <c r="EU17" s="80"/>
      <c r="EV17" s="2"/>
      <c r="EW17" s="85"/>
      <c r="EX17" s="51"/>
      <c r="EY17" s="80"/>
      <c r="EZ17" s="80"/>
      <c r="FA17" s="85"/>
      <c r="FB17" s="80"/>
      <c r="FC17" s="80"/>
      <c r="FD17" s="2"/>
      <c r="FE17" s="85"/>
      <c r="FF17" s="51"/>
      <c r="FG17" s="80"/>
      <c r="FH17" s="80"/>
      <c r="FI17" s="85"/>
      <c r="FJ17" s="80"/>
      <c r="FK17" s="80"/>
      <c r="FL17" s="2"/>
      <c r="FM17" s="85"/>
      <c r="FN17" s="51"/>
      <c r="FO17" s="80"/>
      <c r="FP17" s="80"/>
      <c r="FQ17" s="85"/>
      <c r="FR17" s="80"/>
      <c r="FS17" s="80"/>
      <c r="FT17" s="2"/>
      <c r="FU17" s="85"/>
      <c r="FV17" s="51"/>
      <c r="FW17" s="80"/>
      <c r="FX17" s="80"/>
      <c r="FY17" s="85"/>
      <c r="FZ17" s="80"/>
      <c r="GA17" s="80"/>
      <c r="GB17" s="2"/>
      <c r="GC17" s="85"/>
      <c r="GD17" s="51"/>
      <c r="GE17" s="80"/>
      <c r="GF17" s="80"/>
      <c r="GG17" s="85"/>
      <c r="GH17" s="80"/>
      <c r="GI17" s="80"/>
      <c r="GJ17" s="2"/>
      <c r="GK17" s="85"/>
      <c r="GL17" s="51"/>
      <c r="GM17" s="80"/>
      <c r="GN17" s="80"/>
      <c r="GO17" s="85"/>
      <c r="GP17" s="80"/>
      <c r="GQ17" s="80"/>
      <c r="GR17" s="2"/>
      <c r="GS17" s="85"/>
      <c r="GT17" s="51"/>
      <c r="GU17" s="80"/>
      <c r="GV17" s="80"/>
      <c r="GW17" s="85"/>
      <c r="GX17" s="80"/>
      <c r="GY17" s="80"/>
      <c r="GZ17" s="2"/>
      <c r="HA17" s="85"/>
      <c r="HB17" s="51"/>
      <c r="HC17" s="80"/>
      <c r="HD17" s="80"/>
      <c r="HE17" s="85"/>
      <c r="HF17" s="80"/>
      <c r="HG17" s="80"/>
      <c r="HH17" s="2"/>
      <c r="HI17" s="85"/>
      <c r="HJ17" s="51"/>
      <c r="HK17" s="80"/>
      <c r="HL17" s="80"/>
      <c r="HM17" s="85"/>
      <c r="HN17" s="80"/>
      <c r="HO17" s="80"/>
      <c r="HP17" s="2"/>
      <c r="HQ17" s="85"/>
      <c r="HR17" s="51"/>
      <c r="HS17" s="80"/>
      <c r="HT17" s="80"/>
      <c r="HU17" s="85"/>
      <c r="HV17" s="80"/>
      <c r="HW17" s="80"/>
      <c r="HX17" s="2"/>
      <c r="HY17" s="85"/>
      <c r="HZ17" s="51"/>
      <c r="IA17" s="80"/>
      <c r="IB17" s="80"/>
      <c r="IC17" s="85"/>
      <c r="ID17" s="80"/>
      <c r="IE17" s="80"/>
      <c r="IF17" s="2"/>
      <c r="IG17" s="85"/>
      <c r="IH17" s="51"/>
      <c r="II17" s="80"/>
      <c r="IJ17" s="80"/>
      <c r="IK17" s="85"/>
      <c r="IL17" s="80"/>
      <c r="IM17" s="80"/>
      <c r="IN17" s="2"/>
      <c r="IO17" s="85"/>
      <c r="IP17" s="51"/>
      <c r="IQ17" s="80"/>
      <c r="IR17" s="80"/>
      <c r="IS17" s="85"/>
      <c r="IT17" s="80"/>
      <c r="IU17" s="80"/>
      <c r="IV17" s="2"/>
      <c r="IW17" s="85"/>
      <c r="IX17" s="51"/>
      <c r="IY17" s="80"/>
      <c r="IZ17" s="80"/>
      <c r="JA17" s="85"/>
      <c r="JB17" s="80"/>
      <c r="JC17" s="80"/>
      <c r="JD17" s="2"/>
      <c r="JE17" s="85"/>
      <c r="JF17" s="51"/>
      <c r="JG17" s="80"/>
      <c r="JH17" s="80"/>
      <c r="JI17" s="85"/>
      <c r="JJ17" s="80"/>
      <c r="JK17" s="80"/>
      <c r="JL17" s="2"/>
      <c r="JM17" s="85"/>
      <c r="JN17" s="51"/>
      <c r="JO17" s="80"/>
      <c r="JP17" s="80"/>
      <c r="JQ17" s="85"/>
      <c r="JR17" s="80"/>
      <c r="JS17" s="80"/>
      <c r="JT17" s="2"/>
      <c r="JU17" s="85"/>
      <c r="JV17" s="51"/>
      <c r="JW17" s="80"/>
      <c r="JX17" s="80"/>
      <c r="JY17" s="85"/>
      <c r="JZ17" s="80"/>
      <c r="KA17" s="80"/>
      <c r="KB17" s="2"/>
      <c r="KC17" s="85"/>
      <c r="KD17" s="51"/>
      <c r="KE17" s="80"/>
      <c r="KF17" s="80"/>
      <c r="KG17" s="85"/>
      <c r="KH17" s="80"/>
      <c r="KI17" s="80"/>
      <c r="KJ17" s="2"/>
      <c r="KK17" s="85"/>
      <c r="KL17" s="51"/>
      <c r="KM17" s="80"/>
      <c r="KN17" s="80"/>
      <c r="KO17" s="85"/>
      <c r="KP17" s="80"/>
      <c r="KQ17" s="80"/>
      <c r="KR17" s="2"/>
      <c r="KS17" s="85"/>
      <c r="KT17" s="51"/>
      <c r="KU17" s="80"/>
      <c r="KV17" s="80"/>
      <c r="KW17" s="85"/>
      <c r="KX17" s="80"/>
      <c r="KY17" s="80"/>
      <c r="KZ17" s="2"/>
      <c r="LA17" s="85"/>
      <c r="LB17" s="51"/>
      <c r="LC17" s="80"/>
      <c r="LD17" s="80"/>
      <c r="LE17" s="85"/>
      <c r="LF17" s="80"/>
      <c r="LG17" s="80"/>
      <c r="LH17" s="2"/>
      <c r="LI17" s="85"/>
      <c r="LJ17" s="51"/>
      <c r="LK17" s="80"/>
      <c r="LL17" s="80"/>
      <c r="LM17" s="85"/>
      <c r="LN17" s="80"/>
      <c r="LO17" s="80"/>
      <c r="LP17" s="2"/>
      <c r="LQ17" s="85"/>
      <c r="LR17" s="51"/>
      <c r="LS17" s="80"/>
      <c r="LT17" s="80"/>
      <c r="LU17" s="85"/>
      <c r="LV17" s="80"/>
      <c r="LW17" s="80"/>
      <c r="LX17" s="2"/>
      <c r="LY17" s="85"/>
      <c r="LZ17" s="51"/>
      <c r="MA17" s="80"/>
      <c r="MB17" s="80"/>
      <c r="MC17" s="85"/>
      <c r="MD17" s="80"/>
      <c r="ME17" s="80"/>
      <c r="MF17" s="2"/>
      <c r="MG17" s="85"/>
      <c r="MH17" s="51"/>
      <c r="MI17" s="80"/>
      <c r="MJ17" s="80"/>
      <c r="MK17" s="85"/>
      <c r="ML17" s="80"/>
      <c r="MM17" s="80"/>
      <c r="MN17" s="2"/>
      <c r="MO17" s="85"/>
      <c r="MP17" s="51"/>
      <c r="MQ17" s="80"/>
      <c r="MR17" s="80"/>
      <c r="MS17" s="85"/>
      <c r="MT17" s="80"/>
      <c r="MU17" s="80"/>
      <c r="MV17" s="2"/>
      <c r="MW17" s="85"/>
      <c r="MX17" s="51"/>
      <c r="MY17" s="80"/>
      <c r="MZ17" s="80"/>
      <c r="NA17" s="85"/>
      <c r="NB17" s="80"/>
      <c r="NC17" s="80"/>
      <c r="ND17" s="2"/>
      <c r="NE17" s="85"/>
      <c r="NF17" s="51"/>
      <c r="NG17" s="80"/>
      <c r="NH17" s="80"/>
      <c r="NI17" s="85"/>
      <c r="NJ17" s="80"/>
      <c r="NK17" s="80"/>
      <c r="NL17" s="2"/>
      <c r="NM17" s="85"/>
      <c r="NN17" s="51"/>
      <c r="NO17" s="80"/>
      <c r="NP17" s="80"/>
      <c r="NQ17" s="85"/>
      <c r="NR17" s="80"/>
      <c r="NS17" s="80"/>
      <c r="NT17" s="2"/>
      <c r="NU17" s="85"/>
      <c r="NV17" s="51"/>
      <c r="NW17" s="80"/>
      <c r="NX17" s="80"/>
      <c r="NY17" s="85"/>
      <c r="NZ17" s="80"/>
      <c r="OA17" s="80"/>
      <c r="OB17" s="2"/>
      <c r="OC17" s="85"/>
      <c r="OD17" s="51"/>
      <c r="OE17" s="80"/>
      <c r="OF17" s="80"/>
      <c r="OG17" s="85"/>
      <c r="OH17" s="80"/>
      <c r="OI17" s="80"/>
      <c r="OJ17" s="2"/>
      <c r="OK17" s="85"/>
      <c r="OL17" s="51"/>
      <c r="OM17" s="80"/>
      <c r="ON17" s="80"/>
      <c r="OO17" s="85"/>
      <c r="OP17" s="80"/>
      <c r="OQ17" s="80"/>
      <c r="OR17" s="2"/>
      <c r="OS17" s="85"/>
      <c r="OT17" s="51"/>
      <c r="OU17" s="80"/>
      <c r="OV17" s="80"/>
      <c r="OW17" s="85"/>
      <c r="OX17" s="80"/>
      <c r="OY17" s="80"/>
      <c r="OZ17" s="2"/>
      <c r="PA17" s="85"/>
      <c r="PB17" s="51"/>
      <c r="PC17" s="80"/>
      <c r="PD17" s="80"/>
      <c r="PE17" s="85"/>
      <c r="PF17" s="80"/>
      <c r="PG17" s="80"/>
      <c r="PH17" s="2"/>
      <c r="PI17" s="85"/>
      <c r="PJ17" s="51"/>
      <c r="PK17" s="80"/>
      <c r="PL17" s="80"/>
      <c r="PM17" s="85"/>
      <c r="PN17" s="80"/>
      <c r="PO17" s="80"/>
      <c r="PP17" s="2"/>
      <c r="PQ17" s="85"/>
      <c r="PR17" s="51"/>
      <c r="PS17" s="80"/>
      <c r="PT17" s="80"/>
      <c r="PU17" s="85"/>
      <c r="PV17" s="80"/>
      <c r="PW17" s="80"/>
      <c r="PX17" s="2"/>
      <c r="PY17" s="85"/>
      <c r="PZ17" s="51"/>
      <c r="QA17" s="80"/>
      <c r="QB17" s="80"/>
      <c r="QC17" s="85"/>
      <c r="QD17" s="80"/>
      <c r="QE17" s="80"/>
      <c r="QF17" s="2"/>
      <c r="QG17" s="85"/>
      <c r="QH17" s="51"/>
      <c r="QI17" s="80"/>
      <c r="QJ17" s="80"/>
      <c r="QK17" s="85"/>
      <c r="QL17" s="80"/>
      <c r="QM17" s="80"/>
      <c r="QN17" s="2"/>
      <c r="QO17" s="85"/>
      <c r="QP17" s="51"/>
      <c r="QQ17" s="80"/>
      <c r="QR17" s="80"/>
      <c r="QS17" s="85"/>
      <c r="QT17" s="80"/>
      <c r="QU17" s="80"/>
      <c r="QV17" s="2"/>
      <c r="QW17" s="85"/>
      <c r="QX17" s="51"/>
      <c r="QY17" s="80"/>
      <c r="QZ17" s="80"/>
      <c r="RA17" s="85"/>
      <c r="RB17" s="80"/>
      <c r="RC17" s="80"/>
      <c r="RD17" s="2"/>
      <c r="RE17" s="85"/>
      <c r="RF17" s="51"/>
      <c r="RG17" s="80"/>
      <c r="RH17" s="80"/>
      <c r="RI17" s="85"/>
      <c r="RJ17" s="80"/>
      <c r="RK17" s="80"/>
      <c r="RL17" s="2"/>
      <c r="RM17" s="85"/>
      <c r="RN17" s="51"/>
      <c r="RO17" s="80"/>
      <c r="RP17" s="80"/>
      <c r="RQ17" s="85"/>
      <c r="RR17" s="80"/>
      <c r="RS17" s="80"/>
      <c r="RT17" s="2"/>
      <c r="RU17" s="85"/>
      <c r="RV17" s="51"/>
      <c r="RW17" s="80"/>
      <c r="RX17" s="80"/>
      <c r="RY17" s="85"/>
      <c r="RZ17" s="80"/>
      <c r="SA17" s="80"/>
      <c r="SB17" s="2"/>
      <c r="SC17" s="85"/>
      <c r="SD17" s="51"/>
      <c r="SE17" s="80"/>
      <c r="SF17" s="80"/>
      <c r="SG17" s="85"/>
      <c r="SH17" s="80"/>
      <c r="SI17" s="80"/>
      <c r="SJ17" s="2"/>
      <c r="SK17" s="85"/>
      <c r="SL17" s="51"/>
      <c r="SM17" s="80"/>
      <c r="SN17" s="80"/>
      <c r="SO17" s="85"/>
      <c r="SP17" s="80"/>
      <c r="SQ17" s="80"/>
      <c r="SR17" s="2"/>
      <c r="SS17" s="85"/>
      <c r="ST17" s="51"/>
      <c r="SU17" s="80"/>
      <c r="SV17" s="80"/>
      <c r="SW17" s="85"/>
      <c r="SX17" s="80"/>
      <c r="SY17" s="80"/>
      <c r="SZ17" s="2"/>
      <c r="TA17" s="85"/>
      <c r="TB17" s="51"/>
      <c r="TC17" s="80"/>
      <c r="TD17" s="80"/>
      <c r="TE17" s="85"/>
      <c r="TF17" s="80"/>
      <c r="TG17" s="80"/>
      <c r="TH17" s="2"/>
      <c r="TI17" s="85"/>
      <c r="TJ17" s="51"/>
      <c r="TK17" s="80"/>
      <c r="TL17" s="80"/>
      <c r="TM17" s="85"/>
      <c r="TN17" s="80"/>
      <c r="TO17" s="80"/>
      <c r="TP17" s="2"/>
      <c r="TQ17" s="85"/>
      <c r="TR17" s="51"/>
      <c r="TS17" s="80"/>
      <c r="TT17" s="80"/>
      <c r="TU17" s="85"/>
      <c r="TV17" s="80"/>
      <c r="TW17" s="80"/>
      <c r="TX17" s="2"/>
      <c r="TY17" s="85"/>
      <c r="TZ17" s="51"/>
      <c r="UA17" s="80"/>
      <c r="UB17" s="80"/>
      <c r="UC17" s="85"/>
      <c r="UD17" s="80"/>
      <c r="UE17" s="80"/>
      <c r="UF17" s="2"/>
      <c r="UG17" s="85"/>
      <c r="UH17" s="51"/>
      <c r="UI17" s="80"/>
      <c r="UJ17" s="80"/>
      <c r="UK17" s="85"/>
      <c r="UL17" s="80"/>
      <c r="UM17" s="80"/>
      <c r="UN17" s="2"/>
      <c r="UO17" s="85"/>
      <c r="UP17" s="51"/>
      <c r="UQ17" s="80"/>
      <c r="UR17" s="80"/>
      <c r="US17" s="85"/>
      <c r="UT17" s="80"/>
      <c r="UU17" s="80"/>
      <c r="UV17" s="2"/>
      <c r="UW17" s="85"/>
      <c r="UX17" s="51"/>
      <c r="UY17" s="80"/>
      <c r="UZ17" s="80"/>
      <c r="VA17" s="85"/>
      <c r="VB17" s="80"/>
      <c r="VC17" s="80"/>
      <c r="VD17" s="2"/>
      <c r="VE17" s="85"/>
      <c r="VF17" s="51"/>
      <c r="VG17" s="80"/>
      <c r="VH17" s="80"/>
      <c r="VI17" s="85"/>
      <c r="VJ17" s="80"/>
      <c r="VK17" s="80"/>
      <c r="VL17" s="2"/>
      <c r="VM17" s="85"/>
      <c r="VN17" s="51"/>
      <c r="VO17" s="80"/>
      <c r="VP17" s="80"/>
      <c r="VQ17" s="85"/>
      <c r="VR17" s="80"/>
      <c r="VS17" s="80"/>
      <c r="VT17" s="2"/>
      <c r="VU17" s="85"/>
      <c r="VV17" s="51"/>
      <c r="VW17" s="80"/>
      <c r="VX17" s="80"/>
      <c r="VY17" s="85"/>
      <c r="VZ17" s="80"/>
      <c r="WA17" s="80"/>
      <c r="WB17" s="2"/>
      <c r="WC17" s="85"/>
      <c r="WD17" s="51"/>
      <c r="WE17" s="80"/>
      <c r="WF17" s="80"/>
      <c r="WG17" s="85"/>
      <c r="WH17" s="80"/>
      <c r="WI17" s="80"/>
      <c r="WJ17" s="2"/>
      <c r="WK17" s="85"/>
      <c r="WL17" s="51"/>
      <c r="WM17" s="80"/>
      <c r="WN17" s="80"/>
      <c r="WO17" s="85"/>
      <c r="WP17" s="80"/>
      <c r="WQ17" s="80"/>
      <c r="WR17" s="2"/>
      <c r="WS17" s="85"/>
      <c r="WT17" s="51"/>
      <c r="WU17" s="80"/>
      <c r="WV17" s="80"/>
      <c r="WW17" s="85"/>
      <c r="WX17" s="80"/>
      <c r="WY17" s="80"/>
      <c r="WZ17" s="2"/>
      <c r="XA17" s="85"/>
      <c r="XB17" s="51"/>
      <c r="XC17" s="80"/>
      <c r="XD17" s="80"/>
      <c r="XE17" s="85"/>
      <c r="XF17" s="80"/>
      <c r="XG17" s="80"/>
      <c r="XH17" s="2"/>
      <c r="XI17" s="85"/>
      <c r="XJ17" s="51"/>
      <c r="XK17" s="80"/>
      <c r="XL17" s="80"/>
      <c r="XM17" s="85"/>
      <c r="XN17" s="80"/>
      <c r="XO17" s="80"/>
      <c r="XP17" s="2"/>
      <c r="XQ17" s="85"/>
      <c r="XR17" s="51"/>
      <c r="XS17" s="80"/>
      <c r="XT17" s="80"/>
      <c r="XU17" s="85"/>
      <c r="XV17" s="80"/>
      <c r="XW17" s="80"/>
      <c r="XX17" s="2"/>
      <c r="XY17" s="85"/>
      <c r="XZ17" s="51"/>
      <c r="YA17" s="80"/>
      <c r="YB17" s="80"/>
      <c r="YC17" s="85"/>
      <c r="YD17" s="80"/>
      <c r="YE17" s="80"/>
      <c r="YF17" s="2"/>
      <c r="YG17" s="85"/>
      <c r="YH17" s="51"/>
      <c r="YI17" s="80"/>
      <c r="YJ17" s="80"/>
      <c r="YK17" s="85"/>
      <c r="YL17" s="80"/>
      <c r="YM17" s="80"/>
      <c r="YN17" s="2"/>
      <c r="YO17" s="85"/>
      <c r="YP17" s="51"/>
      <c r="YQ17" s="80"/>
      <c r="YR17" s="80"/>
      <c r="YS17" s="85"/>
      <c r="YT17" s="80"/>
      <c r="YU17" s="80"/>
      <c r="YV17" s="2"/>
      <c r="YW17" s="85"/>
      <c r="YX17" s="51"/>
      <c r="YY17" s="80"/>
      <c r="YZ17" s="80"/>
      <c r="ZA17" s="85"/>
      <c r="ZB17" s="80"/>
      <c r="ZC17" s="80"/>
      <c r="ZD17" s="2"/>
      <c r="ZE17" s="85"/>
      <c r="ZF17" s="51"/>
      <c r="ZG17" s="80"/>
      <c r="ZH17" s="80"/>
      <c r="ZI17" s="85"/>
      <c r="ZJ17" s="80"/>
      <c r="ZK17" s="80"/>
      <c r="ZL17" s="2"/>
      <c r="ZM17" s="85"/>
      <c r="ZN17" s="51"/>
      <c r="ZO17" s="80"/>
      <c r="ZP17" s="80"/>
      <c r="ZQ17" s="85"/>
      <c r="ZR17" s="80"/>
      <c r="ZS17" s="80"/>
      <c r="ZT17" s="2"/>
      <c r="ZU17" s="85"/>
      <c r="ZV17" s="51"/>
      <c r="ZW17" s="80"/>
      <c r="ZX17" s="80"/>
      <c r="ZY17" s="85"/>
      <c r="ZZ17" s="80"/>
      <c r="AAA17" s="80"/>
      <c r="AAB17" s="2"/>
      <c r="AAC17" s="85"/>
      <c r="AAD17" s="51"/>
      <c r="AAE17" s="80"/>
      <c r="AAF17" s="80"/>
      <c r="AAG17" s="85"/>
      <c r="AAH17" s="80"/>
      <c r="AAI17" s="80"/>
      <c r="AAJ17" s="2"/>
      <c r="AAK17" s="85"/>
      <c r="AAL17" s="51"/>
      <c r="AAM17" s="80"/>
      <c r="AAN17" s="80"/>
      <c r="AAO17" s="85"/>
      <c r="AAP17" s="80"/>
      <c r="AAQ17" s="80"/>
      <c r="AAR17" s="2"/>
      <c r="AAS17" s="85"/>
      <c r="AAT17" s="51"/>
      <c r="AAU17" s="80"/>
      <c r="AAV17" s="80"/>
      <c r="AAW17" s="85"/>
      <c r="AAX17" s="80"/>
      <c r="AAY17" s="80"/>
      <c r="AAZ17" s="2"/>
      <c r="ABA17" s="85"/>
      <c r="ABB17" s="51"/>
      <c r="ABC17" s="80"/>
      <c r="ABD17" s="80"/>
      <c r="ABE17" s="85"/>
      <c r="ABF17" s="80"/>
      <c r="ABG17" s="80"/>
      <c r="ABH17" s="2"/>
      <c r="ABI17" s="85"/>
      <c r="ABJ17" s="51"/>
      <c r="ABK17" s="80"/>
      <c r="ABL17" s="80"/>
      <c r="ABM17" s="85"/>
      <c r="ABN17" s="80"/>
      <c r="ABO17" s="80"/>
      <c r="ABP17" s="2"/>
      <c r="ABQ17" s="85"/>
      <c r="ABR17" s="51"/>
      <c r="ABS17" s="80"/>
      <c r="ABT17" s="80"/>
      <c r="ABU17" s="85"/>
      <c r="ABV17" s="80"/>
      <c r="ABW17" s="80"/>
      <c r="ABX17" s="2"/>
      <c r="ABY17" s="85"/>
      <c r="ABZ17" s="51"/>
      <c r="ACA17" s="80"/>
      <c r="ACB17" s="80"/>
      <c r="ACC17" s="85"/>
      <c r="ACD17" s="80"/>
      <c r="ACE17" s="80"/>
      <c r="ACF17" s="2"/>
      <c r="ACG17" s="85"/>
      <c r="ACH17" s="51"/>
      <c r="ACI17" s="80"/>
      <c r="ACJ17" s="80"/>
      <c r="ACK17" s="85"/>
      <c r="ACL17" s="80"/>
      <c r="ACM17" s="80"/>
      <c r="ACN17" s="2"/>
      <c r="ACO17" s="85"/>
      <c r="ACP17" s="51"/>
      <c r="ACQ17" s="80"/>
      <c r="ACR17" s="80"/>
      <c r="ACS17" s="85"/>
      <c r="ACT17" s="80"/>
      <c r="ACU17" s="80"/>
      <c r="ACV17" s="2"/>
      <c r="ACW17" s="85"/>
      <c r="ACX17" s="51"/>
      <c r="ACY17" s="80"/>
      <c r="ACZ17" s="80"/>
      <c r="ADA17" s="85"/>
      <c r="ADB17" s="80"/>
      <c r="ADC17" s="80"/>
      <c r="ADD17" s="2"/>
      <c r="ADE17" s="85"/>
      <c r="ADF17" s="51"/>
      <c r="ADG17" s="80"/>
      <c r="ADH17" s="80"/>
      <c r="ADI17" s="85"/>
      <c r="ADJ17" s="80"/>
      <c r="ADK17" s="80"/>
      <c r="ADL17" s="2"/>
      <c r="ADM17" s="85"/>
      <c r="ADN17" s="51"/>
      <c r="ADO17" s="80"/>
      <c r="ADP17" s="80"/>
      <c r="ADQ17" s="85"/>
      <c r="ADR17" s="80"/>
      <c r="ADS17" s="80"/>
      <c r="ADT17" s="2"/>
      <c r="ADU17" s="85"/>
      <c r="ADV17" s="51"/>
      <c r="ADW17" s="80"/>
      <c r="ADX17" s="80"/>
      <c r="ADY17" s="85"/>
      <c r="ADZ17" s="80"/>
      <c r="AEA17" s="80"/>
      <c r="AEB17" s="2"/>
      <c r="AEC17" s="85"/>
      <c r="AED17" s="51"/>
      <c r="AEE17" s="80"/>
      <c r="AEF17" s="80"/>
      <c r="AEG17" s="85"/>
      <c r="AEH17" s="80"/>
      <c r="AEI17" s="80"/>
      <c r="AEJ17" s="2"/>
      <c r="AEK17" s="85"/>
      <c r="AEL17" s="51"/>
      <c r="AEM17" s="80"/>
      <c r="AEN17" s="80"/>
      <c r="AEO17" s="85"/>
      <c r="AEP17" s="80"/>
      <c r="AEQ17" s="80"/>
      <c r="AER17" s="2"/>
      <c r="AES17" s="85"/>
      <c r="AET17" s="51"/>
      <c r="AEU17" s="80"/>
      <c r="AEV17" s="80"/>
      <c r="AEW17" s="85"/>
      <c r="AEX17" s="80"/>
      <c r="AEY17" s="80"/>
      <c r="AEZ17" s="2"/>
      <c r="AFA17" s="85"/>
      <c r="AFB17" s="51"/>
      <c r="AFC17" s="80"/>
      <c r="AFD17" s="80"/>
      <c r="AFE17" s="85"/>
      <c r="AFF17" s="80"/>
      <c r="AFG17" s="80"/>
      <c r="AFH17" s="2"/>
      <c r="AFI17" s="85"/>
      <c r="AFJ17" s="51"/>
      <c r="AFK17" s="80"/>
      <c r="AFL17" s="80"/>
      <c r="AFM17" s="85"/>
      <c r="AFN17" s="80"/>
      <c r="AFO17" s="80"/>
      <c r="AFP17" s="2"/>
      <c r="AFQ17" s="85"/>
      <c r="AFR17" s="51"/>
      <c r="AFS17" s="80"/>
      <c r="AFT17" s="80"/>
      <c r="AFU17" s="85"/>
      <c r="AFV17" s="80"/>
      <c r="AFW17" s="80"/>
      <c r="AFX17" s="2"/>
      <c r="AFY17" s="85"/>
      <c r="AFZ17" s="51"/>
      <c r="AGA17" s="80"/>
      <c r="AGB17" s="80"/>
      <c r="AGC17" s="85"/>
      <c r="AGD17" s="80"/>
      <c r="AGE17" s="80"/>
      <c r="AGF17" s="2"/>
      <c r="AGG17" s="85"/>
      <c r="AGH17" s="51"/>
      <c r="AGI17" s="80"/>
      <c r="AGJ17" s="80"/>
      <c r="AGK17" s="85"/>
      <c r="AGL17" s="80"/>
      <c r="AGM17" s="80"/>
      <c r="AGN17" s="2"/>
      <c r="AGO17" s="85"/>
      <c r="AGP17" s="51"/>
      <c r="AGQ17" s="80"/>
      <c r="AGR17" s="80"/>
      <c r="AGS17" s="85"/>
      <c r="AGT17" s="80"/>
      <c r="AGU17" s="80"/>
      <c r="AGV17" s="2"/>
      <c r="AGW17" s="85"/>
      <c r="AGX17" s="51"/>
      <c r="AGY17" s="80"/>
      <c r="AGZ17" s="80"/>
      <c r="AHA17" s="85"/>
      <c r="AHB17" s="80"/>
      <c r="AHC17" s="80"/>
      <c r="AHD17" s="2"/>
      <c r="AHE17" s="85"/>
      <c r="AHF17" s="51"/>
      <c r="AHG17" s="80"/>
      <c r="AHH17" s="80"/>
      <c r="AHI17" s="85"/>
      <c r="AHJ17" s="80"/>
      <c r="AHK17" s="80"/>
      <c r="AHL17" s="2"/>
      <c r="AHM17" s="85"/>
      <c r="AHN17" s="51"/>
      <c r="AHO17" s="80"/>
      <c r="AHP17" s="80"/>
      <c r="AHQ17" s="85"/>
      <c r="AHR17" s="80"/>
      <c r="AHS17" s="80"/>
      <c r="AHT17" s="2"/>
      <c r="AHU17" s="85"/>
      <c r="AHV17" s="51"/>
      <c r="AHW17" s="80"/>
      <c r="AHX17" s="80"/>
      <c r="AHY17" s="85"/>
      <c r="AHZ17" s="80"/>
      <c r="AIA17" s="80"/>
      <c r="AIB17" s="2"/>
      <c r="AIC17" s="85"/>
      <c r="AID17" s="51"/>
      <c r="AIE17" s="80"/>
      <c r="AIF17" s="80"/>
      <c r="AIG17" s="85"/>
      <c r="AIH17" s="80"/>
      <c r="AII17" s="80"/>
      <c r="AIJ17" s="2"/>
      <c r="AIK17" s="85"/>
      <c r="AIL17" s="51"/>
      <c r="AIM17" s="80"/>
      <c r="AIN17" s="80"/>
      <c r="AIO17" s="85"/>
      <c r="AIP17" s="80"/>
      <c r="AIQ17" s="80"/>
      <c r="AIR17" s="2"/>
      <c r="AIS17" s="85"/>
      <c r="AIT17" s="51"/>
      <c r="AIU17" s="80"/>
      <c r="AIV17" s="80"/>
      <c r="AIW17" s="85"/>
      <c r="AIX17" s="80"/>
      <c r="AIY17" s="80"/>
      <c r="AIZ17" s="2"/>
      <c r="AJA17" s="85"/>
      <c r="AJB17" s="51"/>
      <c r="AJC17" s="80"/>
      <c r="AJD17" s="80"/>
      <c r="AJE17" s="85"/>
      <c r="AJF17" s="80"/>
      <c r="AJG17" s="80"/>
      <c r="AJH17" s="2"/>
      <c r="AJI17" s="85"/>
      <c r="AJJ17" s="51"/>
      <c r="AJK17" s="80"/>
      <c r="AJL17" s="80"/>
      <c r="AJM17" s="85"/>
      <c r="AJN17" s="80"/>
      <c r="AJO17" s="80"/>
      <c r="AJP17" s="2"/>
      <c r="AJQ17" s="85"/>
      <c r="AJR17" s="51"/>
      <c r="AJS17" s="80"/>
      <c r="AJT17" s="80"/>
      <c r="AJU17" s="85"/>
      <c r="AJV17" s="80"/>
      <c r="AJW17" s="80"/>
      <c r="AJX17" s="2"/>
      <c r="AJY17" s="85"/>
      <c r="AJZ17" s="51"/>
      <c r="AKA17" s="80"/>
      <c r="AKB17" s="80"/>
      <c r="AKC17" s="85"/>
      <c r="AKD17" s="80"/>
      <c r="AKE17" s="80"/>
      <c r="AKF17" s="2"/>
      <c r="AKG17" s="85"/>
      <c r="AKH17" s="51"/>
      <c r="AKI17" s="80"/>
      <c r="AKJ17" s="80"/>
      <c r="AKK17" s="85"/>
      <c r="AKL17" s="80"/>
      <c r="AKM17" s="80"/>
      <c r="AKN17" s="2"/>
      <c r="AKO17" s="85"/>
      <c r="AKP17" s="51"/>
      <c r="AKQ17" s="80"/>
      <c r="AKR17" s="80"/>
      <c r="AKS17" s="85"/>
      <c r="AKT17" s="80"/>
      <c r="AKU17" s="80"/>
      <c r="AKV17" s="2"/>
      <c r="AKW17" s="85"/>
      <c r="AKX17" s="51"/>
      <c r="AKY17" s="80"/>
      <c r="AKZ17" s="80"/>
      <c r="ALA17" s="85"/>
      <c r="ALB17" s="80"/>
      <c r="ALC17" s="80"/>
      <c r="ALD17" s="2"/>
      <c r="ALE17" s="85"/>
      <c r="ALF17" s="51"/>
      <c r="ALG17" s="80"/>
      <c r="ALH17" s="80"/>
      <c r="ALI17" s="85"/>
      <c r="ALJ17" s="80"/>
      <c r="ALK17" s="80"/>
      <c r="ALL17" s="2"/>
      <c r="ALM17" s="85"/>
      <c r="ALN17" s="51"/>
      <c r="ALO17" s="80"/>
      <c r="ALP17" s="80"/>
      <c r="ALQ17" s="85"/>
      <c r="ALR17" s="80"/>
      <c r="ALS17" s="80"/>
      <c r="ALT17" s="2"/>
      <c r="ALU17" s="85"/>
      <c r="ALV17" s="51"/>
      <c r="ALW17" s="80"/>
      <c r="ALX17" s="80"/>
      <c r="ALY17" s="85"/>
      <c r="ALZ17" s="80"/>
      <c r="AMA17" s="80"/>
      <c r="AMB17" s="2"/>
      <c r="AMC17" s="85"/>
      <c r="AMD17" s="51"/>
      <c r="AME17" s="80"/>
      <c r="AMF17" s="80"/>
      <c r="AMG17" s="85"/>
      <c r="AMH17" s="80"/>
      <c r="AMI17" s="80"/>
      <c r="AMJ17" s="2"/>
      <c r="AMK17" s="85"/>
      <c r="AML17" s="51"/>
      <c r="AMM17" s="80"/>
      <c r="AMN17" s="80"/>
      <c r="AMO17" s="85"/>
      <c r="AMP17" s="80"/>
      <c r="AMQ17" s="80"/>
      <c r="AMR17" s="2"/>
      <c r="AMS17" s="85"/>
      <c r="AMT17" s="51"/>
      <c r="AMU17" s="80"/>
      <c r="AMV17" s="80"/>
      <c r="AMW17" s="85"/>
      <c r="AMX17" s="80"/>
      <c r="AMY17" s="80"/>
      <c r="AMZ17" s="2"/>
      <c r="ANA17" s="85"/>
      <c r="ANB17" s="51"/>
      <c r="ANC17" s="80"/>
      <c r="AND17" s="80"/>
      <c r="ANE17" s="85"/>
      <c r="ANF17" s="80"/>
      <c r="ANG17" s="80"/>
      <c r="ANH17" s="2"/>
      <c r="ANI17" s="85"/>
      <c r="ANJ17" s="51"/>
      <c r="ANK17" s="80"/>
      <c r="ANL17" s="80"/>
      <c r="ANM17" s="85"/>
      <c r="ANN17" s="80"/>
      <c r="ANO17" s="80"/>
      <c r="ANP17" s="2"/>
      <c r="ANQ17" s="85"/>
      <c r="ANR17" s="51"/>
      <c r="ANS17" s="80"/>
      <c r="ANT17" s="80"/>
      <c r="ANU17" s="85"/>
      <c r="ANV17" s="80"/>
      <c r="ANW17" s="80"/>
      <c r="ANX17" s="2"/>
      <c r="ANY17" s="85"/>
      <c r="ANZ17" s="51"/>
      <c r="AOA17" s="80"/>
      <c r="AOB17" s="80"/>
      <c r="AOC17" s="85"/>
      <c r="AOD17" s="80"/>
      <c r="AOE17" s="80"/>
      <c r="AOF17" s="2"/>
      <c r="AOG17" s="85"/>
      <c r="AOH17" s="51"/>
      <c r="AOI17" s="80"/>
      <c r="AOJ17" s="80"/>
      <c r="AOK17" s="85"/>
      <c r="AOL17" s="80"/>
      <c r="AOM17" s="80"/>
      <c r="AON17" s="2"/>
      <c r="AOO17" s="85"/>
      <c r="AOP17" s="51"/>
      <c r="AOQ17" s="80"/>
      <c r="AOR17" s="80"/>
      <c r="AOS17" s="85"/>
      <c r="AOT17" s="80"/>
      <c r="AOU17" s="80"/>
      <c r="AOV17" s="2"/>
      <c r="AOW17" s="85"/>
      <c r="AOX17" s="51"/>
      <c r="AOY17" s="80"/>
      <c r="AOZ17" s="80"/>
      <c r="APA17" s="85"/>
      <c r="APB17" s="80"/>
      <c r="APC17" s="80"/>
      <c r="APD17" s="2"/>
      <c r="APE17" s="85"/>
      <c r="APF17" s="51"/>
      <c r="APG17" s="80"/>
      <c r="APH17" s="80"/>
      <c r="API17" s="85"/>
      <c r="APJ17" s="80"/>
      <c r="APK17" s="80"/>
      <c r="APL17" s="2"/>
      <c r="APM17" s="85"/>
      <c r="APN17" s="51"/>
      <c r="APO17" s="80"/>
      <c r="APP17" s="80"/>
      <c r="APQ17" s="85"/>
      <c r="APR17" s="80"/>
      <c r="APS17" s="80"/>
      <c r="APT17" s="2"/>
      <c r="APU17" s="85"/>
      <c r="APV17" s="51"/>
      <c r="APW17" s="80"/>
      <c r="APX17" s="80"/>
      <c r="APY17" s="85"/>
      <c r="APZ17" s="80"/>
      <c r="AQA17" s="80"/>
      <c r="AQB17" s="2"/>
      <c r="AQC17" s="85"/>
      <c r="AQD17" s="51"/>
      <c r="AQE17" s="80"/>
      <c r="AQF17" s="80"/>
      <c r="AQG17" s="85"/>
      <c r="AQH17" s="80"/>
      <c r="AQI17" s="80"/>
      <c r="AQJ17" s="2"/>
      <c r="AQK17" s="85"/>
      <c r="AQL17" s="51"/>
      <c r="AQM17" s="80"/>
      <c r="AQN17" s="80"/>
      <c r="AQO17" s="85"/>
      <c r="AQP17" s="80"/>
      <c r="AQQ17" s="80"/>
      <c r="AQR17" s="2"/>
      <c r="AQS17" s="85"/>
      <c r="AQT17" s="51"/>
      <c r="AQU17" s="80"/>
      <c r="AQV17" s="80"/>
      <c r="AQW17" s="85"/>
      <c r="AQX17" s="80"/>
      <c r="AQY17" s="80"/>
      <c r="AQZ17" s="2"/>
      <c r="ARA17" s="85"/>
      <c r="ARB17" s="51"/>
      <c r="ARC17" s="80"/>
      <c r="ARD17" s="80"/>
      <c r="ARE17" s="85"/>
      <c r="ARF17" s="80"/>
      <c r="ARG17" s="80"/>
      <c r="ARH17" s="2"/>
      <c r="ARI17" s="85"/>
      <c r="ARJ17" s="51"/>
      <c r="ARK17" s="80"/>
      <c r="ARL17" s="80"/>
      <c r="ARM17" s="85"/>
      <c r="ARN17" s="80"/>
      <c r="ARO17" s="80"/>
      <c r="ARP17" s="2"/>
      <c r="ARQ17" s="85"/>
      <c r="ARR17" s="51"/>
      <c r="ARS17" s="80"/>
      <c r="ART17" s="80"/>
      <c r="ARU17" s="85"/>
      <c r="ARV17" s="80"/>
      <c r="ARW17" s="80"/>
      <c r="ARX17" s="2"/>
      <c r="ARY17" s="85"/>
      <c r="ARZ17" s="51"/>
      <c r="ASA17" s="80"/>
      <c r="ASB17" s="80"/>
      <c r="ASC17" s="85"/>
      <c r="ASD17" s="80"/>
      <c r="ASE17" s="80"/>
      <c r="ASF17" s="2"/>
      <c r="ASG17" s="85"/>
      <c r="ASH17" s="51"/>
      <c r="ASI17" s="80"/>
      <c r="ASJ17" s="80"/>
      <c r="ASK17" s="85"/>
      <c r="ASL17" s="80"/>
      <c r="ASM17" s="80"/>
      <c r="ASN17" s="2"/>
      <c r="ASO17" s="85"/>
      <c r="ASP17" s="51"/>
      <c r="ASQ17" s="80"/>
      <c r="ASR17" s="80"/>
      <c r="ASS17" s="85"/>
      <c r="AST17" s="80"/>
      <c r="ASU17" s="80"/>
      <c r="ASV17" s="2"/>
      <c r="ASW17" s="85"/>
      <c r="ASX17" s="51"/>
      <c r="ASY17" s="80"/>
      <c r="ASZ17" s="80"/>
      <c r="ATA17" s="85"/>
      <c r="ATB17" s="80"/>
      <c r="ATC17" s="80"/>
      <c r="ATD17" s="2"/>
      <c r="ATE17" s="85"/>
      <c r="ATF17" s="51"/>
      <c r="ATG17" s="80"/>
      <c r="ATH17" s="80"/>
      <c r="ATI17" s="85"/>
      <c r="ATJ17" s="80"/>
      <c r="ATK17" s="80"/>
      <c r="ATL17" s="2"/>
      <c r="ATM17" s="85"/>
      <c r="ATN17" s="51"/>
      <c r="ATO17" s="80"/>
      <c r="ATP17" s="80"/>
      <c r="ATQ17" s="85"/>
      <c r="ATR17" s="80"/>
      <c r="ATS17" s="80"/>
      <c r="ATT17" s="2"/>
      <c r="ATU17" s="85"/>
      <c r="ATV17" s="51"/>
      <c r="ATW17" s="80"/>
      <c r="ATX17" s="80"/>
      <c r="ATY17" s="85"/>
      <c r="ATZ17" s="80"/>
      <c r="AUA17" s="80"/>
      <c r="AUB17" s="2"/>
      <c r="AUC17" s="85"/>
      <c r="AUD17" s="51"/>
      <c r="AUE17" s="80"/>
      <c r="AUF17" s="80"/>
      <c r="AUG17" s="85"/>
      <c r="AUH17" s="80"/>
      <c r="AUI17" s="80"/>
      <c r="AUJ17" s="2"/>
      <c r="AUK17" s="85"/>
      <c r="AUL17" s="51"/>
      <c r="AUM17" s="80"/>
      <c r="AUN17" s="80"/>
      <c r="AUO17" s="85"/>
      <c r="AUP17" s="80"/>
      <c r="AUQ17" s="80"/>
      <c r="AUR17" s="2"/>
      <c r="AUS17" s="85"/>
      <c r="AUT17" s="51"/>
      <c r="AUU17" s="80"/>
      <c r="AUV17" s="80"/>
      <c r="AUW17" s="85"/>
      <c r="AUX17" s="80"/>
      <c r="AUY17" s="80"/>
      <c r="AUZ17" s="2"/>
      <c r="AVA17" s="85"/>
      <c r="AVB17" s="51"/>
      <c r="AVC17" s="80"/>
      <c r="AVD17" s="80"/>
      <c r="AVE17" s="85"/>
      <c r="AVF17" s="80"/>
      <c r="AVG17" s="80"/>
      <c r="AVH17" s="2"/>
      <c r="AVI17" s="85"/>
      <c r="AVJ17" s="51"/>
      <c r="AVK17" s="80"/>
      <c r="AVL17" s="80"/>
      <c r="AVM17" s="85"/>
      <c r="AVN17" s="80"/>
      <c r="AVO17" s="80"/>
      <c r="AVP17" s="2"/>
      <c r="AVQ17" s="85"/>
      <c r="AVR17" s="51"/>
      <c r="AVS17" s="80"/>
      <c r="AVT17" s="80"/>
      <c r="AVU17" s="85"/>
      <c r="AVV17" s="80"/>
      <c r="AVW17" s="80"/>
      <c r="AVX17" s="2"/>
      <c r="AVY17" s="85"/>
      <c r="AVZ17" s="51"/>
      <c r="AWA17" s="80"/>
      <c r="AWB17" s="80"/>
      <c r="AWC17" s="85"/>
      <c r="AWD17" s="80"/>
      <c r="AWE17" s="80"/>
      <c r="AWF17" s="2"/>
      <c r="AWG17" s="85"/>
      <c r="AWH17" s="51"/>
      <c r="AWI17" s="80"/>
      <c r="AWJ17" s="80"/>
      <c r="AWK17" s="85"/>
      <c r="AWL17" s="80"/>
      <c r="AWM17" s="80"/>
      <c r="AWN17" s="2"/>
      <c r="AWO17" s="85"/>
      <c r="AWP17" s="51"/>
      <c r="AWQ17" s="80"/>
      <c r="AWR17" s="80"/>
      <c r="AWS17" s="85"/>
      <c r="AWT17" s="80"/>
      <c r="AWU17" s="80"/>
      <c r="AWV17" s="2"/>
      <c r="AWW17" s="85"/>
      <c r="AWX17" s="51"/>
      <c r="AWY17" s="80"/>
      <c r="AWZ17" s="80"/>
      <c r="AXA17" s="85"/>
      <c r="AXB17" s="80"/>
      <c r="AXC17" s="80"/>
      <c r="AXD17" s="2"/>
      <c r="AXE17" s="85"/>
      <c r="AXF17" s="51"/>
      <c r="AXG17" s="80"/>
      <c r="AXH17" s="80"/>
      <c r="AXI17" s="85"/>
      <c r="AXJ17" s="80"/>
      <c r="AXK17" s="80"/>
      <c r="AXL17" s="2"/>
      <c r="AXM17" s="85"/>
      <c r="AXN17" s="51"/>
      <c r="AXO17" s="80"/>
      <c r="AXP17" s="80"/>
      <c r="AXQ17" s="85"/>
      <c r="AXR17" s="80"/>
      <c r="AXS17" s="80"/>
      <c r="AXT17" s="2"/>
      <c r="AXU17" s="85"/>
      <c r="AXV17" s="51"/>
      <c r="AXW17" s="80"/>
      <c r="AXX17" s="80"/>
      <c r="AXY17" s="85"/>
      <c r="AXZ17" s="80"/>
      <c r="AYA17" s="80"/>
      <c r="AYB17" s="2"/>
      <c r="AYC17" s="85"/>
      <c r="AYD17" s="51"/>
      <c r="AYE17" s="80"/>
      <c r="AYF17" s="80"/>
      <c r="AYG17" s="85"/>
      <c r="AYH17" s="80"/>
      <c r="AYI17" s="80"/>
      <c r="AYJ17" s="2"/>
      <c r="AYK17" s="85"/>
      <c r="AYL17" s="51"/>
      <c r="AYM17" s="80"/>
      <c r="AYN17" s="80"/>
      <c r="AYO17" s="85"/>
      <c r="AYP17" s="80"/>
      <c r="AYQ17" s="80"/>
      <c r="AYR17" s="2"/>
      <c r="AYS17" s="85"/>
      <c r="AYT17" s="51"/>
      <c r="AYU17" s="80"/>
      <c r="AYV17" s="80"/>
      <c r="AYW17" s="85"/>
      <c r="AYX17" s="80"/>
      <c r="AYY17" s="80"/>
      <c r="AYZ17" s="2"/>
      <c r="AZA17" s="85"/>
      <c r="AZB17" s="51"/>
      <c r="AZC17" s="80"/>
      <c r="AZD17" s="80"/>
      <c r="AZE17" s="85"/>
      <c r="AZF17" s="80"/>
      <c r="AZG17" s="80"/>
      <c r="AZH17" s="2"/>
      <c r="AZI17" s="85"/>
      <c r="AZJ17" s="51"/>
      <c r="AZK17" s="80"/>
      <c r="AZL17" s="80"/>
      <c r="AZM17" s="85"/>
      <c r="AZN17" s="80"/>
      <c r="AZO17" s="80"/>
      <c r="AZP17" s="2"/>
      <c r="AZQ17" s="85"/>
      <c r="AZR17" s="51"/>
      <c r="AZS17" s="80"/>
      <c r="AZT17" s="80"/>
      <c r="AZU17" s="85"/>
      <c r="AZV17" s="80"/>
      <c r="AZW17" s="80"/>
      <c r="AZX17" s="2"/>
      <c r="AZY17" s="85"/>
      <c r="AZZ17" s="51"/>
      <c r="BAA17" s="80"/>
      <c r="BAB17" s="80"/>
      <c r="BAC17" s="85"/>
      <c r="BAD17" s="80"/>
      <c r="BAE17" s="80"/>
      <c r="BAF17" s="2"/>
      <c r="BAG17" s="85"/>
      <c r="BAH17" s="51"/>
      <c r="BAI17" s="80"/>
      <c r="BAJ17" s="80"/>
      <c r="BAK17" s="85"/>
      <c r="BAL17" s="80"/>
      <c r="BAM17" s="80"/>
      <c r="BAN17" s="2"/>
      <c r="BAO17" s="85"/>
      <c r="BAP17" s="51"/>
      <c r="BAQ17" s="80"/>
      <c r="BAR17" s="80"/>
      <c r="BAS17" s="85"/>
      <c r="BAT17" s="80"/>
      <c r="BAU17" s="80"/>
      <c r="BAV17" s="2"/>
      <c r="BAW17" s="85"/>
      <c r="BAX17" s="51"/>
      <c r="BAY17" s="80"/>
      <c r="BAZ17" s="80"/>
      <c r="BBA17" s="85"/>
      <c r="BBB17" s="80"/>
      <c r="BBC17" s="80"/>
      <c r="BBD17" s="2"/>
      <c r="BBE17" s="85"/>
      <c r="BBF17" s="51"/>
      <c r="BBG17" s="80"/>
      <c r="BBH17" s="80"/>
      <c r="BBI17" s="85"/>
      <c r="BBJ17" s="80"/>
      <c r="BBK17" s="80"/>
      <c r="BBL17" s="2"/>
      <c r="BBM17" s="85"/>
      <c r="BBN17" s="51"/>
      <c r="BBO17" s="80"/>
      <c r="BBP17" s="80"/>
      <c r="BBQ17" s="85"/>
      <c r="BBR17" s="80"/>
      <c r="BBS17" s="80"/>
      <c r="BBT17" s="2"/>
      <c r="BBU17" s="85"/>
      <c r="BBV17" s="51"/>
      <c r="BBW17" s="80"/>
      <c r="BBX17" s="80"/>
      <c r="BBY17" s="85"/>
      <c r="BBZ17" s="80"/>
      <c r="BCA17" s="80"/>
      <c r="BCB17" s="2"/>
      <c r="BCC17" s="85"/>
      <c r="BCD17" s="51"/>
      <c r="BCE17" s="80"/>
      <c r="BCF17" s="80"/>
      <c r="BCG17" s="85"/>
      <c r="BCH17" s="80"/>
      <c r="BCI17" s="80"/>
      <c r="BCJ17" s="2"/>
      <c r="BCK17" s="85"/>
      <c r="BCL17" s="51"/>
      <c r="BCM17" s="80"/>
      <c r="BCN17" s="80"/>
      <c r="BCO17" s="85"/>
      <c r="BCP17" s="80"/>
      <c r="BCQ17" s="80"/>
      <c r="BCR17" s="2"/>
      <c r="BCS17" s="85"/>
      <c r="BCT17" s="51"/>
      <c r="BCU17" s="80"/>
      <c r="BCV17" s="80"/>
      <c r="BCW17" s="85"/>
      <c r="BCX17" s="80"/>
      <c r="BCY17" s="80"/>
      <c r="BCZ17" s="2"/>
      <c r="BDA17" s="85"/>
      <c r="BDB17" s="51"/>
      <c r="BDC17" s="80"/>
      <c r="BDD17" s="80"/>
      <c r="BDE17" s="85"/>
      <c r="BDF17" s="80"/>
      <c r="BDG17" s="80"/>
      <c r="BDH17" s="2"/>
      <c r="BDI17" s="85"/>
      <c r="BDJ17" s="51"/>
      <c r="BDK17" s="80"/>
      <c r="BDL17" s="80"/>
      <c r="BDM17" s="85"/>
      <c r="BDN17" s="80"/>
      <c r="BDO17" s="80"/>
      <c r="BDP17" s="2"/>
      <c r="BDQ17" s="85"/>
      <c r="BDR17" s="51"/>
      <c r="BDS17" s="80"/>
      <c r="BDT17" s="80"/>
      <c r="BDU17" s="85"/>
      <c r="BDV17" s="80"/>
      <c r="BDW17" s="80"/>
      <c r="BDX17" s="2"/>
      <c r="BDY17" s="85"/>
      <c r="BDZ17" s="51"/>
      <c r="BEA17" s="80"/>
      <c r="BEB17" s="80"/>
      <c r="BEC17" s="85"/>
      <c r="BED17" s="80"/>
      <c r="BEE17" s="80"/>
      <c r="BEF17" s="2"/>
      <c r="BEG17" s="85"/>
      <c r="BEH17" s="51"/>
      <c r="BEI17" s="80"/>
      <c r="BEJ17" s="80"/>
      <c r="BEK17" s="85"/>
      <c r="BEL17" s="80"/>
      <c r="BEM17" s="80"/>
      <c r="BEN17" s="2"/>
      <c r="BEO17" s="85"/>
      <c r="BEP17" s="51"/>
      <c r="BEQ17" s="80"/>
      <c r="BER17" s="80"/>
      <c r="BES17" s="85"/>
      <c r="BET17" s="80"/>
      <c r="BEU17" s="80"/>
      <c r="BEV17" s="2"/>
      <c r="BEW17" s="85"/>
      <c r="BEX17" s="51"/>
      <c r="BEY17" s="80"/>
      <c r="BEZ17" s="80"/>
      <c r="BFA17" s="85"/>
      <c r="BFB17" s="80"/>
      <c r="BFC17" s="80"/>
      <c r="BFD17" s="2"/>
      <c r="BFE17" s="85"/>
      <c r="BFF17" s="51"/>
      <c r="BFG17" s="80"/>
      <c r="BFH17" s="80"/>
      <c r="BFI17" s="85"/>
      <c r="BFJ17" s="80"/>
      <c r="BFK17" s="80"/>
      <c r="BFL17" s="2"/>
      <c r="BFM17" s="85"/>
      <c r="BFN17" s="51"/>
      <c r="BFO17" s="80"/>
      <c r="BFP17" s="80"/>
      <c r="BFQ17" s="85"/>
      <c r="BFR17" s="80"/>
      <c r="BFS17" s="80"/>
      <c r="BFT17" s="2"/>
      <c r="BFU17" s="85"/>
      <c r="BFV17" s="51"/>
      <c r="BFW17" s="80"/>
      <c r="BFX17" s="80"/>
      <c r="BFY17" s="85"/>
      <c r="BFZ17" s="80"/>
      <c r="BGA17" s="80"/>
      <c r="BGB17" s="2"/>
      <c r="BGC17" s="85"/>
      <c r="BGD17" s="51"/>
      <c r="BGE17" s="80"/>
      <c r="BGF17" s="80"/>
      <c r="BGG17" s="85"/>
      <c r="BGH17" s="80"/>
      <c r="BGI17" s="80"/>
      <c r="BGJ17" s="2"/>
      <c r="BGK17" s="85"/>
      <c r="BGL17" s="51"/>
      <c r="BGM17" s="80"/>
      <c r="BGN17" s="80"/>
      <c r="BGO17" s="85"/>
      <c r="BGP17" s="80"/>
      <c r="BGQ17" s="80"/>
      <c r="BGR17" s="2"/>
      <c r="BGS17" s="85"/>
      <c r="BGT17" s="51"/>
      <c r="BGU17" s="80"/>
      <c r="BGV17" s="80"/>
      <c r="BGW17" s="85"/>
      <c r="BGX17" s="80"/>
      <c r="BGY17" s="80"/>
      <c r="BGZ17" s="2"/>
      <c r="BHA17" s="85"/>
      <c r="BHB17" s="51"/>
      <c r="BHC17" s="80"/>
      <c r="BHD17" s="80"/>
      <c r="BHE17" s="85"/>
      <c r="BHF17" s="80"/>
      <c r="BHG17" s="80"/>
      <c r="BHH17" s="2"/>
      <c r="BHI17" s="85"/>
      <c r="BHJ17" s="51"/>
      <c r="BHK17" s="80"/>
      <c r="BHL17" s="80"/>
      <c r="BHM17" s="85"/>
      <c r="BHN17" s="80"/>
      <c r="BHO17" s="80"/>
      <c r="BHP17" s="2"/>
      <c r="BHQ17" s="85"/>
      <c r="BHR17" s="51"/>
      <c r="BHS17" s="80"/>
      <c r="BHT17" s="80"/>
      <c r="BHU17" s="85"/>
      <c r="BHV17" s="80"/>
      <c r="BHW17" s="80"/>
      <c r="BHX17" s="2"/>
      <c r="BHY17" s="85"/>
      <c r="BHZ17" s="51"/>
      <c r="BIA17" s="80"/>
      <c r="BIB17" s="80"/>
      <c r="BIC17" s="85"/>
      <c r="BID17" s="80"/>
      <c r="BIE17" s="80"/>
      <c r="BIF17" s="2"/>
      <c r="BIG17" s="85"/>
      <c r="BIH17" s="51"/>
      <c r="BII17" s="80"/>
      <c r="BIJ17" s="80"/>
      <c r="BIK17" s="85"/>
      <c r="BIL17" s="80"/>
      <c r="BIM17" s="80"/>
      <c r="BIN17" s="2"/>
      <c r="BIO17" s="85"/>
      <c r="BIP17" s="51"/>
      <c r="BIQ17" s="80"/>
      <c r="BIR17" s="80"/>
      <c r="BIS17" s="85"/>
      <c r="BIT17" s="80"/>
      <c r="BIU17" s="80"/>
      <c r="BIV17" s="2"/>
      <c r="BIW17" s="85"/>
      <c r="BIX17" s="51"/>
      <c r="BIY17" s="80"/>
      <c r="BIZ17" s="80"/>
      <c r="BJA17" s="85"/>
      <c r="BJB17" s="80"/>
      <c r="BJC17" s="80"/>
      <c r="BJD17" s="2"/>
      <c r="BJE17" s="85"/>
      <c r="BJF17" s="51"/>
      <c r="BJG17" s="80"/>
      <c r="BJH17" s="80"/>
      <c r="BJI17" s="85"/>
      <c r="BJJ17" s="80"/>
      <c r="BJK17" s="80"/>
      <c r="BJL17" s="2"/>
      <c r="BJM17" s="85"/>
      <c r="BJN17" s="51"/>
      <c r="BJO17" s="80"/>
      <c r="BJP17" s="80"/>
      <c r="BJQ17" s="85"/>
      <c r="BJR17" s="80"/>
      <c r="BJS17" s="80"/>
      <c r="BJT17" s="2"/>
      <c r="BJU17" s="85"/>
      <c r="BJV17" s="51"/>
      <c r="BJW17" s="80"/>
      <c r="BJX17" s="80"/>
      <c r="BJY17" s="85"/>
      <c r="BJZ17" s="80"/>
      <c r="BKA17" s="80"/>
      <c r="BKB17" s="2"/>
      <c r="BKC17" s="85"/>
      <c r="BKD17" s="51"/>
      <c r="BKE17" s="80"/>
      <c r="BKF17" s="80"/>
      <c r="BKG17" s="85"/>
      <c r="BKH17" s="80"/>
      <c r="BKI17" s="80"/>
      <c r="BKJ17" s="2"/>
      <c r="BKK17" s="85"/>
      <c r="BKL17" s="51"/>
      <c r="BKM17" s="80"/>
      <c r="BKN17" s="80"/>
      <c r="BKO17" s="85"/>
      <c r="BKP17" s="80"/>
      <c r="BKQ17" s="80"/>
      <c r="BKR17" s="2"/>
      <c r="BKS17" s="85"/>
      <c r="BKT17" s="51"/>
      <c r="BKU17" s="80"/>
      <c r="BKV17" s="80"/>
      <c r="BKW17" s="85"/>
      <c r="BKX17" s="80"/>
      <c r="BKY17" s="80"/>
      <c r="BKZ17" s="2"/>
      <c r="BLA17" s="85"/>
      <c r="BLB17" s="51"/>
      <c r="BLC17" s="80"/>
      <c r="BLD17" s="80"/>
      <c r="BLE17" s="85"/>
      <c r="BLF17" s="80"/>
      <c r="BLG17" s="80"/>
      <c r="BLH17" s="2"/>
      <c r="BLI17" s="85"/>
      <c r="BLJ17" s="51"/>
      <c r="BLK17" s="80"/>
      <c r="BLL17" s="80"/>
      <c r="BLM17" s="85"/>
      <c r="BLN17" s="80"/>
      <c r="BLO17" s="80"/>
      <c r="BLP17" s="2"/>
      <c r="BLQ17" s="85"/>
      <c r="BLR17" s="51"/>
      <c r="BLS17" s="80"/>
      <c r="BLT17" s="80"/>
      <c r="BLU17" s="85"/>
      <c r="BLV17" s="80"/>
      <c r="BLW17" s="80"/>
      <c r="BLX17" s="2"/>
      <c r="BLY17" s="85"/>
      <c r="BLZ17" s="51"/>
      <c r="BMA17" s="80"/>
      <c r="BMB17" s="80"/>
      <c r="BMC17" s="85"/>
      <c r="BMD17" s="80"/>
      <c r="BME17" s="80"/>
      <c r="BMF17" s="2"/>
      <c r="BMG17" s="85"/>
      <c r="BMH17" s="51"/>
      <c r="BMI17" s="80"/>
      <c r="BMJ17" s="80"/>
      <c r="BMK17" s="85"/>
      <c r="BML17" s="80"/>
      <c r="BMM17" s="80"/>
      <c r="BMN17" s="2"/>
      <c r="BMO17" s="85"/>
      <c r="BMP17" s="51"/>
      <c r="BMQ17" s="80"/>
      <c r="BMR17" s="80"/>
      <c r="BMS17" s="85"/>
      <c r="BMT17" s="80"/>
      <c r="BMU17" s="80"/>
      <c r="BMV17" s="2"/>
      <c r="BMW17" s="85"/>
      <c r="BMX17" s="51"/>
      <c r="BMY17" s="80"/>
      <c r="BMZ17" s="80"/>
      <c r="BNA17" s="85"/>
      <c r="BNB17" s="80"/>
      <c r="BNC17" s="80"/>
      <c r="BND17" s="2"/>
      <c r="BNE17" s="85"/>
      <c r="BNF17" s="51"/>
      <c r="BNG17" s="80"/>
      <c r="BNH17" s="80"/>
      <c r="BNI17" s="85"/>
      <c r="BNJ17" s="80"/>
      <c r="BNK17" s="80"/>
      <c r="BNL17" s="2"/>
      <c r="BNM17" s="85"/>
      <c r="BNN17" s="51"/>
      <c r="BNO17" s="80"/>
      <c r="BNP17" s="80"/>
      <c r="BNQ17" s="85"/>
      <c r="BNR17" s="80"/>
      <c r="BNS17" s="80"/>
      <c r="BNT17" s="2"/>
      <c r="BNU17" s="85"/>
      <c r="BNV17" s="51"/>
      <c r="BNW17" s="80"/>
      <c r="BNX17" s="80"/>
      <c r="BNY17" s="85"/>
      <c r="BNZ17" s="80"/>
      <c r="BOA17" s="80"/>
      <c r="BOB17" s="2"/>
      <c r="BOC17" s="85"/>
      <c r="BOD17" s="51"/>
      <c r="BOE17" s="80"/>
      <c r="BOF17" s="80"/>
      <c r="BOG17" s="85"/>
      <c r="BOH17" s="80"/>
      <c r="BOI17" s="80"/>
      <c r="BOJ17" s="2"/>
      <c r="BOK17" s="85"/>
      <c r="BOL17" s="51"/>
      <c r="BOM17" s="80"/>
      <c r="BON17" s="80"/>
      <c r="BOO17" s="85"/>
      <c r="BOP17" s="80"/>
      <c r="BOQ17" s="80"/>
      <c r="BOR17" s="2"/>
      <c r="BOS17" s="85"/>
      <c r="BOT17" s="51"/>
      <c r="BOU17" s="80"/>
      <c r="BOV17" s="80"/>
      <c r="BOW17" s="85"/>
      <c r="BOX17" s="80"/>
      <c r="BOY17" s="80"/>
      <c r="BOZ17" s="2"/>
      <c r="BPA17" s="85"/>
      <c r="BPB17" s="51"/>
      <c r="BPC17" s="80"/>
      <c r="BPD17" s="80"/>
      <c r="BPE17" s="85"/>
      <c r="BPF17" s="80"/>
      <c r="BPG17" s="80"/>
      <c r="BPH17" s="2"/>
      <c r="BPI17" s="85"/>
      <c r="BPJ17" s="51"/>
      <c r="BPK17" s="80"/>
      <c r="BPL17" s="80"/>
      <c r="BPM17" s="85"/>
      <c r="BPN17" s="80"/>
      <c r="BPO17" s="80"/>
      <c r="BPP17" s="2"/>
      <c r="BPQ17" s="85"/>
      <c r="BPR17" s="51"/>
      <c r="BPS17" s="80"/>
      <c r="BPT17" s="80"/>
      <c r="BPU17" s="85"/>
      <c r="BPV17" s="80"/>
      <c r="BPW17" s="80"/>
      <c r="BPX17" s="2"/>
      <c r="BPY17" s="85"/>
      <c r="BPZ17" s="51"/>
      <c r="BQA17" s="80"/>
      <c r="BQB17" s="80"/>
      <c r="BQC17" s="85"/>
      <c r="BQD17" s="80"/>
      <c r="BQE17" s="80"/>
      <c r="BQF17" s="2"/>
      <c r="BQG17" s="85"/>
      <c r="BQH17" s="51"/>
      <c r="BQI17" s="80"/>
      <c r="BQJ17" s="80"/>
      <c r="BQK17" s="85"/>
      <c r="BQL17" s="80"/>
      <c r="BQM17" s="80"/>
      <c r="BQN17" s="2"/>
      <c r="BQO17" s="85"/>
      <c r="BQP17" s="51"/>
      <c r="BQQ17" s="80"/>
      <c r="BQR17" s="80"/>
      <c r="BQS17" s="85"/>
      <c r="BQT17" s="80"/>
      <c r="BQU17" s="80"/>
      <c r="BQV17" s="2"/>
      <c r="BQW17" s="85"/>
      <c r="BQX17" s="51"/>
      <c r="BQY17" s="80"/>
      <c r="BQZ17" s="80"/>
      <c r="BRA17" s="85"/>
      <c r="BRB17" s="80"/>
      <c r="BRC17" s="80"/>
      <c r="BRD17" s="2"/>
      <c r="BRE17" s="85"/>
      <c r="BRF17" s="51"/>
      <c r="BRG17" s="80"/>
      <c r="BRH17" s="80"/>
      <c r="BRI17" s="85"/>
      <c r="BRJ17" s="80"/>
      <c r="BRK17" s="80"/>
      <c r="BRL17" s="2"/>
      <c r="BRM17" s="85"/>
      <c r="BRN17" s="51"/>
      <c r="BRO17" s="80"/>
      <c r="BRP17" s="80"/>
      <c r="BRQ17" s="85"/>
      <c r="BRR17" s="80"/>
      <c r="BRS17" s="80"/>
      <c r="BRT17" s="2"/>
      <c r="BRU17" s="85"/>
      <c r="BRV17" s="51"/>
      <c r="BRW17" s="80"/>
      <c r="BRX17" s="80"/>
      <c r="BRY17" s="85"/>
      <c r="BRZ17" s="80"/>
      <c r="BSA17" s="80"/>
      <c r="BSB17" s="2"/>
      <c r="BSC17" s="85"/>
      <c r="BSD17" s="51"/>
      <c r="BSE17" s="80"/>
      <c r="BSF17" s="80"/>
      <c r="BSG17" s="85"/>
      <c r="BSH17" s="80"/>
      <c r="BSI17" s="80"/>
      <c r="BSJ17" s="2"/>
      <c r="BSK17" s="85"/>
      <c r="BSL17" s="51"/>
      <c r="BSM17" s="80"/>
      <c r="BSN17" s="80"/>
      <c r="BSO17" s="85"/>
      <c r="BSP17" s="80"/>
      <c r="BSQ17" s="80"/>
      <c r="BSR17" s="2"/>
      <c r="BSS17" s="85"/>
      <c r="BST17" s="51"/>
      <c r="BSU17" s="80"/>
      <c r="BSV17" s="80"/>
      <c r="BSW17" s="85"/>
      <c r="BSX17" s="80"/>
      <c r="BSY17" s="80"/>
      <c r="BSZ17" s="2"/>
      <c r="BTA17" s="85"/>
      <c r="BTB17" s="51"/>
      <c r="BTC17" s="80"/>
      <c r="BTD17" s="80"/>
      <c r="BTE17" s="85"/>
      <c r="BTF17" s="80"/>
      <c r="BTG17" s="80"/>
      <c r="BTH17" s="2"/>
      <c r="BTI17" s="85"/>
      <c r="BTJ17" s="51"/>
      <c r="BTK17" s="80"/>
      <c r="BTL17" s="80"/>
      <c r="BTM17" s="85"/>
      <c r="BTN17" s="80"/>
      <c r="BTO17" s="80"/>
      <c r="BTP17" s="2"/>
      <c r="BTQ17" s="85"/>
      <c r="BTR17" s="51"/>
      <c r="BTS17" s="80"/>
      <c r="BTT17" s="80"/>
      <c r="BTU17" s="85"/>
      <c r="BTV17" s="80"/>
      <c r="BTW17" s="80"/>
      <c r="BTX17" s="2"/>
      <c r="BTY17" s="85"/>
      <c r="BTZ17" s="51"/>
      <c r="BUA17" s="80"/>
      <c r="BUB17" s="80"/>
      <c r="BUC17" s="85"/>
      <c r="BUD17" s="80"/>
      <c r="BUE17" s="80"/>
      <c r="BUF17" s="2"/>
      <c r="BUG17" s="85"/>
      <c r="BUH17" s="51"/>
      <c r="BUI17" s="80"/>
      <c r="BUJ17" s="80"/>
      <c r="BUK17" s="85"/>
      <c r="BUL17" s="80"/>
      <c r="BUM17" s="80"/>
      <c r="BUN17" s="2"/>
      <c r="BUO17" s="85"/>
      <c r="BUP17" s="51"/>
      <c r="BUQ17" s="80"/>
      <c r="BUR17" s="80"/>
      <c r="BUS17" s="85"/>
      <c r="BUT17" s="80"/>
      <c r="BUU17" s="80"/>
      <c r="BUV17" s="2"/>
      <c r="BUW17" s="85"/>
      <c r="BUX17" s="51"/>
      <c r="BUY17" s="80"/>
      <c r="BUZ17" s="80"/>
      <c r="BVA17" s="85"/>
      <c r="BVB17" s="80"/>
      <c r="BVC17" s="80"/>
      <c r="BVD17" s="2"/>
      <c r="BVE17" s="85"/>
      <c r="BVF17" s="51"/>
      <c r="BVG17" s="80"/>
      <c r="BVH17" s="80"/>
      <c r="BVI17" s="85"/>
      <c r="BVJ17" s="80"/>
      <c r="BVK17" s="80"/>
      <c r="BVL17" s="2"/>
      <c r="BVM17" s="85"/>
      <c r="BVN17" s="51"/>
      <c r="BVO17" s="80"/>
      <c r="BVP17" s="80"/>
      <c r="BVQ17" s="85"/>
      <c r="BVR17" s="80"/>
      <c r="BVS17" s="80"/>
      <c r="BVT17" s="2"/>
      <c r="BVU17" s="85"/>
      <c r="BVV17" s="51"/>
      <c r="BVW17" s="80"/>
      <c r="BVX17" s="80"/>
      <c r="BVY17" s="85"/>
      <c r="BVZ17" s="80"/>
      <c r="BWA17" s="80"/>
      <c r="BWB17" s="2"/>
      <c r="BWC17" s="85"/>
      <c r="BWD17" s="51"/>
      <c r="BWE17" s="80"/>
      <c r="BWF17" s="80"/>
      <c r="BWG17" s="85"/>
      <c r="BWH17" s="80"/>
      <c r="BWI17" s="80"/>
      <c r="BWJ17" s="2"/>
      <c r="BWK17" s="85"/>
      <c r="BWL17" s="51"/>
      <c r="BWM17" s="80"/>
      <c r="BWN17" s="80"/>
      <c r="BWO17" s="85"/>
      <c r="BWP17" s="80"/>
      <c r="BWQ17" s="80"/>
      <c r="BWR17" s="2"/>
      <c r="BWS17" s="85"/>
      <c r="BWT17" s="51"/>
      <c r="BWU17" s="80"/>
      <c r="BWV17" s="80"/>
      <c r="BWW17" s="85"/>
      <c r="BWX17" s="80"/>
      <c r="BWY17" s="80"/>
      <c r="BWZ17" s="2"/>
      <c r="BXA17" s="85"/>
      <c r="BXB17" s="51"/>
      <c r="BXC17" s="80"/>
      <c r="BXD17" s="80"/>
      <c r="BXE17" s="85"/>
      <c r="BXF17" s="80"/>
      <c r="BXG17" s="80"/>
      <c r="BXH17" s="2"/>
      <c r="BXI17" s="85"/>
      <c r="BXJ17" s="51"/>
      <c r="BXK17" s="80"/>
      <c r="BXL17" s="80"/>
      <c r="BXM17" s="85"/>
      <c r="BXN17" s="80"/>
      <c r="BXO17" s="80"/>
      <c r="BXP17" s="2"/>
      <c r="BXQ17" s="85"/>
      <c r="BXR17" s="51"/>
      <c r="BXS17" s="80"/>
      <c r="BXT17" s="80"/>
      <c r="BXU17" s="85"/>
      <c r="BXV17" s="80"/>
      <c r="BXW17" s="80"/>
      <c r="BXX17" s="2"/>
      <c r="BXY17" s="85"/>
      <c r="BXZ17" s="51"/>
      <c r="BYA17" s="80"/>
      <c r="BYB17" s="80"/>
      <c r="BYC17" s="85"/>
      <c r="BYD17" s="80"/>
      <c r="BYE17" s="80"/>
      <c r="BYF17" s="2"/>
      <c r="BYG17" s="85"/>
      <c r="BYH17" s="51"/>
      <c r="BYI17" s="80"/>
      <c r="BYJ17" s="80"/>
      <c r="BYK17" s="85"/>
      <c r="BYL17" s="80"/>
      <c r="BYM17" s="80"/>
      <c r="BYN17" s="2"/>
      <c r="BYO17" s="85"/>
      <c r="BYP17" s="51"/>
      <c r="BYQ17" s="80"/>
      <c r="BYR17" s="80"/>
      <c r="BYS17" s="85"/>
      <c r="BYT17" s="80"/>
      <c r="BYU17" s="80"/>
      <c r="BYV17" s="2"/>
      <c r="BYW17" s="85"/>
      <c r="BYX17" s="51"/>
      <c r="BYY17" s="80"/>
      <c r="BYZ17" s="80"/>
      <c r="BZA17" s="85"/>
      <c r="BZB17" s="80"/>
      <c r="BZC17" s="80"/>
      <c r="BZD17" s="2"/>
      <c r="BZE17" s="85"/>
      <c r="BZF17" s="51"/>
      <c r="BZG17" s="80"/>
      <c r="BZH17" s="80"/>
      <c r="BZI17" s="85"/>
      <c r="BZJ17" s="80"/>
      <c r="BZK17" s="80"/>
      <c r="BZL17" s="2"/>
      <c r="BZM17" s="85"/>
      <c r="BZN17" s="51"/>
      <c r="BZO17" s="80"/>
      <c r="BZP17" s="80"/>
      <c r="BZQ17" s="85"/>
      <c r="BZR17" s="80"/>
      <c r="BZS17" s="80"/>
      <c r="BZT17" s="2"/>
      <c r="BZU17" s="85"/>
      <c r="BZV17" s="51"/>
      <c r="BZW17" s="80"/>
      <c r="BZX17" s="80"/>
      <c r="BZY17" s="85"/>
      <c r="BZZ17" s="80"/>
      <c r="CAA17" s="80"/>
      <c r="CAB17" s="2"/>
      <c r="CAC17" s="85"/>
      <c r="CAD17" s="51"/>
      <c r="CAE17" s="80"/>
      <c r="CAF17" s="80"/>
      <c r="CAG17" s="85"/>
      <c r="CAH17" s="80"/>
      <c r="CAI17" s="80"/>
      <c r="CAJ17" s="2"/>
      <c r="CAK17" s="85"/>
      <c r="CAL17" s="51"/>
      <c r="CAM17" s="80"/>
      <c r="CAN17" s="80"/>
      <c r="CAO17" s="85"/>
      <c r="CAP17" s="80"/>
      <c r="CAQ17" s="80"/>
      <c r="CAR17" s="2"/>
      <c r="CAS17" s="85"/>
      <c r="CAT17" s="51"/>
      <c r="CAU17" s="80"/>
      <c r="CAV17" s="80"/>
      <c r="CAW17" s="85"/>
      <c r="CAX17" s="80"/>
      <c r="CAY17" s="80"/>
      <c r="CAZ17" s="2"/>
      <c r="CBA17" s="85"/>
      <c r="CBB17" s="51"/>
      <c r="CBC17" s="80"/>
      <c r="CBD17" s="80"/>
      <c r="CBE17" s="85"/>
      <c r="CBF17" s="80"/>
      <c r="CBG17" s="80"/>
      <c r="CBH17" s="2"/>
      <c r="CBI17" s="85"/>
      <c r="CBJ17" s="51"/>
      <c r="CBK17" s="80"/>
      <c r="CBL17" s="80"/>
      <c r="CBM17" s="85"/>
      <c r="CBN17" s="80"/>
      <c r="CBO17" s="80"/>
      <c r="CBP17" s="2"/>
      <c r="CBQ17" s="85"/>
      <c r="CBR17" s="51"/>
      <c r="CBS17" s="80"/>
      <c r="CBT17" s="80"/>
      <c r="CBU17" s="85"/>
      <c r="CBV17" s="80"/>
      <c r="CBW17" s="80"/>
      <c r="CBX17" s="2"/>
      <c r="CBY17" s="85"/>
      <c r="CBZ17" s="51"/>
      <c r="CCA17" s="80"/>
      <c r="CCB17" s="80"/>
      <c r="CCC17" s="85"/>
      <c r="CCD17" s="80"/>
      <c r="CCE17" s="80"/>
      <c r="CCF17" s="2"/>
      <c r="CCG17" s="85"/>
      <c r="CCH17" s="51"/>
      <c r="CCI17" s="80"/>
      <c r="CCJ17" s="80"/>
      <c r="CCK17" s="85"/>
      <c r="CCL17" s="80"/>
      <c r="CCM17" s="80"/>
      <c r="CCN17" s="2"/>
      <c r="CCO17" s="85"/>
      <c r="CCP17" s="51"/>
      <c r="CCQ17" s="80"/>
      <c r="CCR17" s="80"/>
      <c r="CCS17" s="85"/>
      <c r="CCT17" s="80"/>
      <c r="CCU17" s="80"/>
      <c r="CCV17" s="2"/>
      <c r="CCW17" s="85"/>
      <c r="CCX17" s="51"/>
      <c r="CCY17" s="80"/>
      <c r="CCZ17" s="80"/>
      <c r="CDA17" s="85"/>
      <c r="CDB17" s="80"/>
      <c r="CDC17" s="80"/>
      <c r="CDD17" s="2"/>
      <c r="CDE17" s="85"/>
      <c r="CDF17" s="51"/>
      <c r="CDG17" s="80"/>
      <c r="CDH17" s="80"/>
      <c r="CDI17" s="85"/>
      <c r="CDJ17" s="80"/>
      <c r="CDK17" s="80"/>
      <c r="CDL17" s="2"/>
      <c r="CDM17" s="85"/>
      <c r="CDN17" s="51"/>
      <c r="CDO17" s="80"/>
      <c r="CDP17" s="80"/>
      <c r="CDQ17" s="85"/>
      <c r="CDR17" s="80"/>
      <c r="CDS17" s="80"/>
      <c r="CDT17" s="2"/>
      <c r="CDU17" s="85"/>
      <c r="CDV17" s="51"/>
      <c r="CDW17" s="80"/>
      <c r="CDX17" s="80"/>
      <c r="CDY17" s="85"/>
      <c r="CDZ17" s="80"/>
      <c r="CEA17" s="80"/>
      <c r="CEB17" s="2"/>
      <c r="CEC17" s="85"/>
      <c r="CED17" s="51"/>
      <c r="CEE17" s="80"/>
      <c r="CEF17" s="80"/>
      <c r="CEG17" s="85"/>
      <c r="CEH17" s="80"/>
      <c r="CEI17" s="80"/>
      <c r="CEJ17" s="2"/>
      <c r="CEK17" s="85"/>
      <c r="CEL17" s="51"/>
      <c r="CEM17" s="80"/>
      <c r="CEN17" s="80"/>
      <c r="CEO17" s="85"/>
      <c r="CEP17" s="80"/>
      <c r="CEQ17" s="80"/>
      <c r="CER17" s="2"/>
      <c r="CES17" s="85"/>
      <c r="CET17" s="51"/>
      <c r="CEU17" s="80"/>
      <c r="CEV17" s="80"/>
      <c r="CEW17" s="85"/>
      <c r="CEX17" s="80"/>
      <c r="CEY17" s="80"/>
      <c r="CEZ17" s="2"/>
      <c r="CFA17" s="85"/>
      <c r="CFB17" s="51"/>
      <c r="CFC17" s="80"/>
      <c r="CFD17" s="80"/>
      <c r="CFE17" s="85"/>
      <c r="CFF17" s="80"/>
      <c r="CFG17" s="80"/>
      <c r="CFH17" s="2"/>
      <c r="CFI17" s="85"/>
      <c r="CFJ17" s="51"/>
      <c r="CFK17" s="80"/>
      <c r="CFL17" s="80"/>
      <c r="CFM17" s="85"/>
      <c r="CFN17" s="80"/>
      <c r="CFO17" s="80"/>
      <c r="CFP17" s="2"/>
      <c r="CFQ17" s="85"/>
      <c r="CFR17" s="51"/>
      <c r="CFS17" s="80"/>
      <c r="CFT17" s="80"/>
      <c r="CFU17" s="85"/>
      <c r="CFV17" s="80"/>
      <c r="CFW17" s="80"/>
      <c r="CFX17" s="2"/>
      <c r="CFY17" s="85"/>
      <c r="CFZ17" s="51"/>
      <c r="CGA17" s="80"/>
      <c r="CGB17" s="80"/>
      <c r="CGC17" s="85"/>
      <c r="CGD17" s="80"/>
      <c r="CGE17" s="80"/>
      <c r="CGF17" s="2"/>
      <c r="CGG17" s="85"/>
      <c r="CGH17" s="51"/>
      <c r="CGI17" s="80"/>
      <c r="CGJ17" s="80"/>
      <c r="CGK17" s="85"/>
      <c r="CGL17" s="80"/>
      <c r="CGM17" s="80"/>
      <c r="CGN17" s="2"/>
      <c r="CGO17" s="85"/>
      <c r="CGP17" s="51"/>
      <c r="CGQ17" s="80"/>
      <c r="CGR17" s="80"/>
      <c r="CGS17" s="85"/>
      <c r="CGT17" s="80"/>
      <c r="CGU17" s="80"/>
      <c r="CGV17" s="2"/>
      <c r="CGW17" s="85"/>
      <c r="CGX17" s="51"/>
      <c r="CGY17" s="80"/>
      <c r="CGZ17" s="80"/>
      <c r="CHA17" s="85"/>
      <c r="CHB17" s="80"/>
      <c r="CHC17" s="80"/>
      <c r="CHD17" s="2"/>
      <c r="CHE17" s="85"/>
      <c r="CHF17" s="51"/>
      <c r="CHG17" s="80"/>
      <c r="CHH17" s="80"/>
      <c r="CHI17" s="85"/>
      <c r="CHJ17" s="80"/>
      <c r="CHK17" s="80"/>
      <c r="CHL17" s="2"/>
      <c r="CHM17" s="85"/>
      <c r="CHN17" s="51"/>
      <c r="CHO17" s="80"/>
      <c r="CHP17" s="80"/>
      <c r="CHQ17" s="85"/>
      <c r="CHR17" s="80"/>
      <c r="CHS17" s="80"/>
      <c r="CHT17" s="2"/>
      <c r="CHU17" s="85"/>
      <c r="CHV17" s="51"/>
      <c r="CHW17" s="80"/>
      <c r="CHX17" s="80"/>
      <c r="CHY17" s="85"/>
      <c r="CHZ17" s="80"/>
      <c r="CIA17" s="80"/>
      <c r="CIB17" s="2"/>
      <c r="CIC17" s="85"/>
      <c r="CID17" s="51"/>
      <c r="CIE17" s="80"/>
      <c r="CIF17" s="80"/>
      <c r="CIG17" s="85"/>
      <c r="CIH17" s="80"/>
      <c r="CII17" s="80"/>
      <c r="CIJ17" s="2"/>
      <c r="CIK17" s="85"/>
      <c r="CIL17" s="51"/>
      <c r="CIM17" s="80"/>
      <c r="CIN17" s="80"/>
      <c r="CIO17" s="85"/>
      <c r="CIP17" s="80"/>
      <c r="CIQ17" s="80"/>
      <c r="CIR17" s="2"/>
      <c r="CIS17" s="85"/>
      <c r="CIT17" s="51"/>
      <c r="CIU17" s="80"/>
      <c r="CIV17" s="80"/>
      <c r="CIW17" s="85"/>
      <c r="CIX17" s="80"/>
      <c r="CIY17" s="80"/>
      <c r="CIZ17" s="2"/>
      <c r="CJA17" s="85"/>
      <c r="CJB17" s="51"/>
      <c r="CJC17" s="80"/>
      <c r="CJD17" s="80"/>
      <c r="CJE17" s="85"/>
      <c r="CJF17" s="80"/>
      <c r="CJG17" s="80"/>
      <c r="CJH17" s="2"/>
      <c r="CJI17" s="85"/>
      <c r="CJJ17" s="51"/>
      <c r="CJK17" s="80"/>
      <c r="CJL17" s="80"/>
      <c r="CJM17" s="85"/>
      <c r="CJN17" s="80"/>
      <c r="CJO17" s="80"/>
      <c r="CJP17" s="2"/>
      <c r="CJQ17" s="85"/>
      <c r="CJR17" s="51"/>
      <c r="CJS17" s="80"/>
      <c r="CJT17" s="80"/>
      <c r="CJU17" s="85"/>
      <c r="CJV17" s="80"/>
      <c r="CJW17" s="80"/>
      <c r="CJX17" s="2"/>
      <c r="CJY17" s="85"/>
      <c r="CJZ17" s="51"/>
      <c r="CKA17" s="80"/>
      <c r="CKB17" s="80"/>
      <c r="CKC17" s="85"/>
      <c r="CKD17" s="80"/>
      <c r="CKE17" s="80"/>
      <c r="CKF17" s="2"/>
      <c r="CKG17" s="85"/>
      <c r="CKH17" s="51"/>
      <c r="CKI17" s="80"/>
      <c r="CKJ17" s="80"/>
      <c r="CKK17" s="85"/>
      <c r="CKL17" s="80"/>
      <c r="CKM17" s="80"/>
      <c r="CKN17" s="2"/>
      <c r="CKO17" s="85"/>
      <c r="CKP17" s="51"/>
      <c r="CKQ17" s="80"/>
      <c r="CKR17" s="80"/>
      <c r="CKS17" s="85"/>
      <c r="CKT17" s="80"/>
      <c r="CKU17" s="80"/>
      <c r="CKV17" s="2"/>
      <c r="CKW17" s="85"/>
      <c r="CKX17" s="51"/>
      <c r="CKY17" s="80"/>
      <c r="CKZ17" s="80"/>
      <c r="CLA17" s="85"/>
      <c r="CLB17" s="80"/>
      <c r="CLC17" s="80"/>
      <c r="CLD17" s="2"/>
      <c r="CLE17" s="85"/>
      <c r="CLF17" s="51"/>
      <c r="CLG17" s="80"/>
      <c r="CLH17" s="80"/>
      <c r="CLI17" s="85"/>
      <c r="CLJ17" s="80"/>
      <c r="CLK17" s="80"/>
      <c r="CLL17" s="2"/>
      <c r="CLM17" s="85"/>
      <c r="CLN17" s="51"/>
      <c r="CLO17" s="80"/>
      <c r="CLP17" s="80"/>
      <c r="CLQ17" s="85"/>
      <c r="CLR17" s="80"/>
      <c r="CLS17" s="80"/>
      <c r="CLT17" s="2"/>
      <c r="CLU17" s="85"/>
      <c r="CLV17" s="51"/>
      <c r="CLW17" s="80"/>
      <c r="CLX17" s="80"/>
      <c r="CLY17" s="85"/>
      <c r="CLZ17" s="80"/>
      <c r="CMA17" s="80"/>
      <c r="CMB17" s="2"/>
      <c r="CMC17" s="85"/>
      <c r="CMD17" s="51"/>
      <c r="CME17" s="80"/>
      <c r="CMF17" s="80"/>
      <c r="CMG17" s="85"/>
      <c r="CMH17" s="80"/>
      <c r="CMI17" s="80"/>
      <c r="CMJ17" s="2"/>
      <c r="CMK17" s="85"/>
      <c r="CML17" s="51"/>
      <c r="CMM17" s="80"/>
      <c r="CMN17" s="80"/>
      <c r="CMO17" s="85"/>
      <c r="CMP17" s="80"/>
      <c r="CMQ17" s="80"/>
      <c r="CMR17" s="2"/>
      <c r="CMS17" s="85"/>
      <c r="CMT17" s="51"/>
      <c r="CMU17" s="80"/>
      <c r="CMV17" s="80"/>
      <c r="CMW17" s="85"/>
      <c r="CMX17" s="80"/>
      <c r="CMY17" s="80"/>
      <c r="CMZ17" s="2"/>
      <c r="CNA17" s="85"/>
      <c r="CNB17" s="51"/>
      <c r="CNC17" s="80"/>
      <c r="CND17" s="80"/>
      <c r="CNE17" s="85"/>
      <c r="CNF17" s="80"/>
      <c r="CNG17" s="80"/>
      <c r="CNH17" s="2"/>
      <c r="CNI17" s="85"/>
      <c r="CNJ17" s="51"/>
      <c r="CNK17" s="80"/>
      <c r="CNL17" s="80"/>
      <c r="CNM17" s="85"/>
      <c r="CNN17" s="80"/>
      <c r="CNO17" s="80"/>
      <c r="CNP17" s="2"/>
      <c r="CNQ17" s="85"/>
      <c r="CNR17" s="51"/>
      <c r="CNS17" s="80"/>
      <c r="CNT17" s="80"/>
      <c r="CNU17" s="85"/>
      <c r="CNV17" s="80"/>
      <c r="CNW17" s="80"/>
      <c r="CNX17" s="2"/>
      <c r="CNY17" s="85"/>
      <c r="CNZ17" s="51"/>
      <c r="COA17" s="80"/>
      <c r="COB17" s="80"/>
      <c r="COC17" s="85"/>
      <c r="COD17" s="80"/>
      <c r="COE17" s="80"/>
      <c r="COF17" s="2"/>
      <c r="COG17" s="85"/>
      <c r="COH17" s="51"/>
      <c r="COI17" s="80"/>
      <c r="COJ17" s="80"/>
      <c r="COK17" s="85"/>
      <c r="COL17" s="80"/>
      <c r="COM17" s="80"/>
      <c r="CON17" s="2"/>
      <c r="COO17" s="85"/>
      <c r="COP17" s="51"/>
      <c r="COQ17" s="80"/>
      <c r="COR17" s="80"/>
      <c r="COS17" s="85"/>
      <c r="COT17" s="80"/>
      <c r="COU17" s="80"/>
      <c r="COV17" s="2"/>
      <c r="COW17" s="85"/>
      <c r="COX17" s="51"/>
      <c r="COY17" s="80"/>
      <c r="COZ17" s="80"/>
      <c r="CPA17" s="85"/>
      <c r="CPB17" s="80"/>
      <c r="CPC17" s="80"/>
      <c r="CPD17" s="2"/>
      <c r="CPE17" s="85"/>
      <c r="CPF17" s="51"/>
      <c r="CPG17" s="80"/>
      <c r="CPH17" s="80"/>
      <c r="CPI17" s="85"/>
      <c r="CPJ17" s="80"/>
      <c r="CPK17" s="80"/>
      <c r="CPL17" s="2"/>
      <c r="CPM17" s="85"/>
      <c r="CPN17" s="51"/>
      <c r="CPO17" s="80"/>
      <c r="CPP17" s="80"/>
      <c r="CPQ17" s="85"/>
      <c r="CPR17" s="80"/>
      <c r="CPS17" s="80"/>
      <c r="CPT17" s="2"/>
      <c r="CPU17" s="85"/>
      <c r="CPV17" s="51"/>
      <c r="CPW17" s="80"/>
      <c r="CPX17" s="80"/>
      <c r="CPY17" s="85"/>
      <c r="CPZ17" s="80"/>
      <c r="CQA17" s="80"/>
      <c r="CQB17" s="2"/>
      <c r="CQC17" s="85"/>
      <c r="CQD17" s="51"/>
      <c r="CQE17" s="80"/>
      <c r="CQF17" s="80"/>
      <c r="CQG17" s="85"/>
      <c r="CQH17" s="80"/>
      <c r="CQI17" s="80"/>
      <c r="CQJ17" s="2"/>
      <c r="CQK17" s="85"/>
      <c r="CQL17" s="51"/>
      <c r="CQM17" s="80"/>
      <c r="CQN17" s="80"/>
      <c r="CQO17" s="85"/>
      <c r="CQP17" s="80"/>
      <c r="CQQ17" s="80"/>
      <c r="CQR17" s="2"/>
      <c r="CQS17" s="85"/>
      <c r="CQT17" s="51"/>
      <c r="CQU17" s="80"/>
      <c r="CQV17" s="80"/>
      <c r="CQW17" s="85"/>
      <c r="CQX17" s="80"/>
      <c r="CQY17" s="80"/>
      <c r="CQZ17" s="2"/>
      <c r="CRA17" s="85"/>
      <c r="CRB17" s="51"/>
      <c r="CRC17" s="80"/>
      <c r="CRD17" s="80"/>
      <c r="CRE17" s="85"/>
      <c r="CRF17" s="80"/>
      <c r="CRG17" s="80"/>
      <c r="CRH17" s="2"/>
      <c r="CRI17" s="85"/>
      <c r="CRJ17" s="51"/>
      <c r="CRK17" s="80"/>
      <c r="CRL17" s="80"/>
      <c r="CRM17" s="85"/>
      <c r="CRN17" s="80"/>
      <c r="CRO17" s="80"/>
      <c r="CRP17" s="2"/>
      <c r="CRQ17" s="85"/>
      <c r="CRR17" s="51"/>
      <c r="CRS17" s="80"/>
      <c r="CRT17" s="80"/>
      <c r="CRU17" s="85"/>
      <c r="CRV17" s="80"/>
      <c r="CRW17" s="80"/>
      <c r="CRX17" s="2"/>
      <c r="CRY17" s="85"/>
      <c r="CRZ17" s="51"/>
      <c r="CSA17" s="80"/>
      <c r="CSB17" s="80"/>
      <c r="CSC17" s="85"/>
      <c r="CSD17" s="80"/>
      <c r="CSE17" s="80"/>
      <c r="CSF17" s="2"/>
      <c r="CSG17" s="85"/>
      <c r="CSH17" s="51"/>
      <c r="CSI17" s="80"/>
      <c r="CSJ17" s="80"/>
      <c r="CSK17" s="85"/>
      <c r="CSL17" s="80"/>
      <c r="CSM17" s="80"/>
      <c r="CSN17" s="2"/>
      <c r="CSO17" s="85"/>
      <c r="CSP17" s="51"/>
      <c r="CSQ17" s="80"/>
      <c r="CSR17" s="80"/>
      <c r="CSS17" s="85"/>
      <c r="CST17" s="80"/>
      <c r="CSU17" s="80"/>
      <c r="CSV17" s="2"/>
      <c r="CSW17" s="85"/>
      <c r="CSX17" s="51"/>
      <c r="CSY17" s="80"/>
      <c r="CSZ17" s="80"/>
      <c r="CTA17" s="85"/>
      <c r="CTB17" s="80"/>
      <c r="CTC17" s="80"/>
      <c r="CTD17" s="2"/>
      <c r="CTE17" s="85"/>
      <c r="CTF17" s="51"/>
      <c r="CTG17" s="80"/>
      <c r="CTH17" s="80"/>
      <c r="CTI17" s="85"/>
      <c r="CTJ17" s="80"/>
      <c r="CTK17" s="80"/>
      <c r="CTL17" s="2"/>
      <c r="CTM17" s="85"/>
      <c r="CTN17" s="51"/>
      <c r="CTO17" s="80"/>
      <c r="CTP17" s="80"/>
      <c r="CTQ17" s="85"/>
      <c r="CTR17" s="80"/>
      <c r="CTS17" s="80"/>
      <c r="CTT17" s="2"/>
      <c r="CTU17" s="85"/>
      <c r="CTV17" s="51"/>
      <c r="CTW17" s="80"/>
      <c r="CTX17" s="80"/>
      <c r="CTY17" s="85"/>
      <c r="CTZ17" s="80"/>
      <c r="CUA17" s="80"/>
      <c r="CUB17" s="2"/>
      <c r="CUC17" s="85"/>
      <c r="CUD17" s="51"/>
      <c r="CUE17" s="80"/>
      <c r="CUF17" s="80"/>
      <c r="CUG17" s="85"/>
      <c r="CUH17" s="80"/>
      <c r="CUI17" s="80"/>
      <c r="CUJ17" s="2"/>
      <c r="CUK17" s="85"/>
      <c r="CUL17" s="51"/>
      <c r="CUM17" s="80"/>
      <c r="CUN17" s="80"/>
      <c r="CUO17" s="85"/>
      <c r="CUP17" s="80"/>
      <c r="CUQ17" s="80"/>
      <c r="CUR17" s="2"/>
      <c r="CUS17" s="85"/>
      <c r="CUT17" s="51"/>
      <c r="CUU17" s="80"/>
      <c r="CUV17" s="80"/>
      <c r="CUW17" s="85"/>
      <c r="CUX17" s="80"/>
      <c r="CUY17" s="80"/>
      <c r="CUZ17" s="2"/>
      <c r="CVA17" s="85"/>
      <c r="CVB17" s="51"/>
      <c r="CVC17" s="80"/>
      <c r="CVD17" s="80"/>
      <c r="CVE17" s="85"/>
      <c r="CVF17" s="80"/>
      <c r="CVG17" s="80"/>
      <c r="CVH17" s="2"/>
      <c r="CVI17" s="85"/>
      <c r="CVJ17" s="51"/>
      <c r="CVK17" s="80"/>
      <c r="CVL17" s="80"/>
      <c r="CVM17" s="85"/>
      <c r="CVN17" s="80"/>
      <c r="CVO17" s="80"/>
      <c r="CVP17" s="2"/>
      <c r="CVQ17" s="85"/>
      <c r="CVR17" s="51"/>
      <c r="CVS17" s="80"/>
      <c r="CVT17" s="80"/>
      <c r="CVU17" s="85"/>
      <c r="CVV17" s="80"/>
      <c r="CVW17" s="80"/>
      <c r="CVX17" s="2"/>
      <c r="CVY17" s="85"/>
      <c r="CVZ17" s="51"/>
      <c r="CWA17" s="80"/>
      <c r="CWB17" s="80"/>
      <c r="CWC17" s="85"/>
      <c r="CWD17" s="80"/>
      <c r="CWE17" s="80"/>
      <c r="CWF17" s="2"/>
      <c r="CWG17" s="85"/>
      <c r="CWH17" s="51"/>
      <c r="CWI17" s="80"/>
      <c r="CWJ17" s="80"/>
      <c r="CWK17" s="85"/>
      <c r="CWL17" s="80"/>
      <c r="CWM17" s="80"/>
      <c r="CWN17" s="2"/>
      <c r="CWO17" s="85"/>
      <c r="CWP17" s="51"/>
      <c r="CWQ17" s="80"/>
      <c r="CWR17" s="80"/>
      <c r="CWS17" s="85"/>
      <c r="CWT17" s="80"/>
      <c r="CWU17" s="80"/>
      <c r="CWV17" s="2"/>
      <c r="CWW17" s="85"/>
      <c r="CWX17" s="51"/>
      <c r="CWY17" s="80"/>
      <c r="CWZ17" s="80"/>
      <c r="CXA17" s="85"/>
      <c r="CXB17" s="80"/>
      <c r="CXC17" s="80"/>
      <c r="CXD17" s="2"/>
      <c r="CXE17" s="85"/>
      <c r="CXF17" s="51"/>
      <c r="CXG17" s="80"/>
      <c r="CXH17" s="80"/>
      <c r="CXI17" s="85"/>
      <c r="CXJ17" s="80"/>
      <c r="CXK17" s="80"/>
      <c r="CXL17" s="2"/>
      <c r="CXM17" s="85"/>
      <c r="CXN17" s="51"/>
      <c r="CXO17" s="80"/>
      <c r="CXP17" s="80"/>
      <c r="CXQ17" s="85"/>
      <c r="CXR17" s="80"/>
      <c r="CXS17" s="80"/>
      <c r="CXT17" s="2"/>
      <c r="CXU17" s="85"/>
      <c r="CXV17" s="51"/>
      <c r="CXW17" s="80"/>
      <c r="CXX17" s="80"/>
      <c r="CXY17" s="85"/>
      <c r="CXZ17" s="80"/>
      <c r="CYA17" s="80"/>
      <c r="CYB17" s="2"/>
      <c r="CYC17" s="85"/>
      <c r="CYD17" s="51"/>
      <c r="CYE17" s="80"/>
      <c r="CYF17" s="80"/>
      <c r="CYG17" s="85"/>
      <c r="CYH17" s="80"/>
      <c r="CYI17" s="80"/>
      <c r="CYJ17" s="2"/>
      <c r="CYK17" s="85"/>
      <c r="CYL17" s="51"/>
      <c r="CYM17" s="80"/>
      <c r="CYN17" s="80"/>
      <c r="CYO17" s="85"/>
      <c r="CYP17" s="80"/>
      <c r="CYQ17" s="80"/>
      <c r="CYR17" s="2"/>
      <c r="CYS17" s="85"/>
      <c r="CYT17" s="51"/>
      <c r="CYU17" s="80"/>
      <c r="CYV17" s="80"/>
      <c r="CYW17" s="85"/>
      <c r="CYX17" s="80"/>
      <c r="CYY17" s="80"/>
      <c r="CYZ17" s="2"/>
      <c r="CZA17" s="85"/>
      <c r="CZB17" s="51"/>
      <c r="CZC17" s="80"/>
      <c r="CZD17" s="80"/>
      <c r="CZE17" s="85"/>
      <c r="CZF17" s="80"/>
      <c r="CZG17" s="80"/>
      <c r="CZH17" s="2"/>
      <c r="CZI17" s="85"/>
      <c r="CZJ17" s="51"/>
      <c r="CZK17" s="80"/>
      <c r="CZL17" s="80"/>
      <c r="CZM17" s="85"/>
      <c r="CZN17" s="80"/>
      <c r="CZO17" s="80"/>
      <c r="CZP17" s="2"/>
      <c r="CZQ17" s="85"/>
      <c r="CZR17" s="51"/>
      <c r="CZS17" s="80"/>
      <c r="CZT17" s="80"/>
      <c r="CZU17" s="85"/>
      <c r="CZV17" s="80"/>
      <c r="CZW17" s="80"/>
      <c r="CZX17" s="2"/>
      <c r="CZY17" s="85"/>
      <c r="CZZ17" s="51"/>
      <c r="DAA17" s="80"/>
      <c r="DAB17" s="80"/>
      <c r="DAC17" s="85"/>
      <c r="DAD17" s="80"/>
      <c r="DAE17" s="80"/>
      <c r="DAF17" s="2"/>
      <c r="DAG17" s="85"/>
      <c r="DAH17" s="51"/>
      <c r="DAI17" s="80"/>
      <c r="DAJ17" s="80"/>
      <c r="DAK17" s="85"/>
      <c r="DAL17" s="80"/>
      <c r="DAM17" s="80"/>
      <c r="DAN17" s="2"/>
      <c r="DAO17" s="85"/>
      <c r="DAP17" s="51"/>
      <c r="DAQ17" s="80"/>
      <c r="DAR17" s="80"/>
      <c r="DAS17" s="85"/>
      <c r="DAT17" s="80"/>
      <c r="DAU17" s="80"/>
      <c r="DAV17" s="2"/>
      <c r="DAW17" s="85"/>
      <c r="DAX17" s="51"/>
      <c r="DAY17" s="80"/>
      <c r="DAZ17" s="80"/>
      <c r="DBA17" s="85"/>
      <c r="DBB17" s="80"/>
      <c r="DBC17" s="80"/>
      <c r="DBD17" s="2"/>
      <c r="DBE17" s="85"/>
      <c r="DBF17" s="51"/>
      <c r="DBG17" s="80"/>
      <c r="DBH17" s="80"/>
      <c r="DBI17" s="85"/>
      <c r="DBJ17" s="80"/>
      <c r="DBK17" s="80"/>
      <c r="DBL17" s="2"/>
      <c r="DBM17" s="85"/>
      <c r="DBN17" s="51"/>
      <c r="DBO17" s="80"/>
      <c r="DBP17" s="80"/>
      <c r="DBQ17" s="85"/>
      <c r="DBR17" s="80"/>
      <c r="DBS17" s="80"/>
      <c r="DBT17" s="2"/>
      <c r="DBU17" s="85"/>
      <c r="DBV17" s="51"/>
      <c r="DBW17" s="80"/>
      <c r="DBX17" s="80"/>
      <c r="DBY17" s="85"/>
      <c r="DBZ17" s="80"/>
      <c r="DCA17" s="80"/>
      <c r="DCB17" s="2"/>
      <c r="DCC17" s="85"/>
      <c r="DCD17" s="51"/>
      <c r="DCE17" s="80"/>
      <c r="DCF17" s="80"/>
      <c r="DCG17" s="85"/>
      <c r="DCH17" s="80"/>
      <c r="DCI17" s="80"/>
      <c r="DCJ17" s="2"/>
      <c r="DCK17" s="85"/>
      <c r="DCL17" s="51"/>
      <c r="DCM17" s="80"/>
      <c r="DCN17" s="80"/>
      <c r="DCO17" s="85"/>
      <c r="DCP17" s="80"/>
      <c r="DCQ17" s="80"/>
      <c r="DCR17" s="2"/>
      <c r="DCS17" s="85"/>
      <c r="DCT17" s="51"/>
      <c r="DCU17" s="80"/>
      <c r="DCV17" s="80"/>
      <c r="DCW17" s="85"/>
      <c r="DCX17" s="80"/>
      <c r="DCY17" s="80"/>
      <c r="DCZ17" s="2"/>
      <c r="DDA17" s="85"/>
      <c r="DDB17" s="51"/>
      <c r="DDC17" s="80"/>
      <c r="DDD17" s="80"/>
      <c r="DDE17" s="85"/>
      <c r="DDF17" s="80"/>
      <c r="DDG17" s="80"/>
      <c r="DDH17" s="2"/>
      <c r="DDI17" s="85"/>
      <c r="DDJ17" s="51"/>
      <c r="DDK17" s="80"/>
      <c r="DDL17" s="80"/>
      <c r="DDM17" s="85"/>
      <c r="DDN17" s="80"/>
      <c r="DDO17" s="80"/>
      <c r="DDP17" s="2"/>
      <c r="DDQ17" s="85"/>
      <c r="DDR17" s="51"/>
      <c r="DDS17" s="80"/>
      <c r="DDT17" s="80"/>
      <c r="DDU17" s="85"/>
      <c r="DDV17" s="80"/>
      <c r="DDW17" s="80"/>
      <c r="DDX17" s="2"/>
      <c r="DDY17" s="85"/>
      <c r="DDZ17" s="51"/>
      <c r="DEA17" s="80"/>
      <c r="DEB17" s="80"/>
      <c r="DEC17" s="85"/>
      <c r="DED17" s="80"/>
      <c r="DEE17" s="80"/>
      <c r="DEF17" s="2"/>
      <c r="DEG17" s="85"/>
      <c r="DEH17" s="51"/>
      <c r="DEI17" s="80"/>
      <c r="DEJ17" s="80"/>
      <c r="DEK17" s="85"/>
      <c r="DEL17" s="80"/>
      <c r="DEM17" s="80"/>
      <c r="DEN17" s="2"/>
      <c r="DEO17" s="85"/>
      <c r="DEP17" s="51"/>
      <c r="DEQ17" s="80"/>
      <c r="DER17" s="80"/>
      <c r="DES17" s="85"/>
      <c r="DET17" s="80"/>
      <c r="DEU17" s="80"/>
      <c r="DEV17" s="2"/>
      <c r="DEW17" s="85"/>
      <c r="DEX17" s="51"/>
      <c r="DEY17" s="80"/>
      <c r="DEZ17" s="80"/>
      <c r="DFA17" s="85"/>
      <c r="DFB17" s="80"/>
      <c r="DFC17" s="80"/>
      <c r="DFD17" s="2"/>
      <c r="DFE17" s="85"/>
      <c r="DFF17" s="51"/>
      <c r="DFG17" s="80"/>
      <c r="DFH17" s="80"/>
      <c r="DFI17" s="85"/>
      <c r="DFJ17" s="80"/>
      <c r="DFK17" s="80"/>
      <c r="DFL17" s="2"/>
      <c r="DFM17" s="85"/>
      <c r="DFN17" s="51"/>
      <c r="DFO17" s="80"/>
      <c r="DFP17" s="80"/>
      <c r="DFQ17" s="85"/>
      <c r="DFR17" s="80"/>
      <c r="DFS17" s="80"/>
      <c r="DFT17" s="2"/>
      <c r="DFU17" s="85"/>
      <c r="DFV17" s="51"/>
      <c r="DFW17" s="80"/>
      <c r="DFX17" s="80"/>
      <c r="DFY17" s="85"/>
      <c r="DFZ17" s="80"/>
      <c r="DGA17" s="80"/>
      <c r="DGB17" s="2"/>
      <c r="DGC17" s="85"/>
      <c r="DGD17" s="51"/>
      <c r="DGE17" s="80"/>
      <c r="DGF17" s="80"/>
      <c r="DGG17" s="85"/>
      <c r="DGH17" s="80"/>
      <c r="DGI17" s="80"/>
      <c r="DGJ17" s="2"/>
      <c r="DGK17" s="85"/>
      <c r="DGL17" s="51"/>
      <c r="DGM17" s="80"/>
      <c r="DGN17" s="80"/>
      <c r="DGO17" s="85"/>
      <c r="DGP17" s="80"/>
      <c r="DGQ17" s="80"/>
      <c r="DGR17" s="2"/>
      <c r="DGS17" s="85"/>
      <c r="DGT17" s="51"/>
      <c r="DGU17" s="80"/>
      <c r="DGV17" s="80"/>
      <c r="DGW17" s="85"/>
      <c r="DGX17" s="80"/>
      <c r="DGY17" s="80"/>
      <c r="DGZ17" s="2"/>
      <c r="DHA17" s="85"/>
      <c r="DHB17" s="51"/>
      <c r="DHC17" s="80"/>
      <c r="DHD17" s="80"/>
      <c r="DHE17" s="85"/>
      <c r="DHF17" s="80"/>
      <c r="DHG17" s="80"/>
      <c r="DHH17" s="2"/>
      <c r="DHI17" s="85"/>
      <c r="DHJ17" s="51"/>
      <c r="DHK17" s="80"/>
      <c r="DHL17" s="80"/>
      <c r="DHM17" s="85"/>
      <c r="DHN17" s="80"/>
      <c r="DHO17" s="80"/>
      <c r="DHP17" s="2"/>
      <c r="DHQ17" s="85"/>
      <c r="DHR17" s="51"/>
      <c r="DHS17" s="80"/>
      <c r="DHT17" s="80"/>
      <c r="DHU17" s="85"/>
      <c r="DHV17" s="80"/>
      <c r="DHW17" s="80"/>
      <c r="DHX17" s="2"/>
      <c r="DHY17" s="85"/>
      <c r="DHZ17" s="51"/>
      <c r="DIA17" s="80"/>
      <c r="DIB17" s="80"/>
      <c r="DIC17" s="85"/>
      <c r="DID17" s="80"/>
      <c r="DIE17" s="80"/>
      <c r="DIF17" s="2"/>
      <c r="DIG17" s="85"/>
      <c r="DIH17" s="51"/>
      <c r="DII17" s="80"/>
      <c r="DIJ17" s="80"/>
      <c r="DIK17" s="85"/>
      <c r="DIL17" s="80"/>
      <c r="DIM17" s="80"/>
      <c r="DIN17" s="2"/>
      <c r="DIO17" s="85"/>
      <c r="DIP17" s="51"/>
      <c r="DIQ17" s="80"/>
      <c r="DIR17" s="80"/>
      <c r="DIS17" s="85"/>
      <c r="DIT17" s="80"/>
      <c r="DIU17" s="80"/>
      <c r="DIV17" s="2"/>
      <c r="DIW17" s="85"/>
      <c r="DIX17" s="51"/>
      <c r="DIY17" s="80"/>
      <c r="DIZ17" s="80"/>
      <c r="DJA17" s="85"/>
      <c r="DJB17" s="80"/>
      <c r="DJC17" s="80"/>
      <c r="DJD17" s="2"/>
      <c r="DJE17" s="85"/>
      <c r="DJF17" s="51"/>
      <c r="DJG17" s="80"/>
      <c r="DJH17" s="80"/>
      <c r="DJI17" s="85"/>
      <c r="DJJ17" s="80"/>
      <c r="DJK17" s="80"/>
      <c r="DJL17" s="2"/>
      <c r="DJM17" s="85"/>
      <c r="DJN17" s="51"/>
      <c r="DJO17" s="80"/>
      <c r="DJP17" s="80"/>
      <c r="DJQ17" s="85"/>
      <c r="DJR17" s="80"/>
      <c r="DJS17" s="80"/>
      <c r="DJT17" s="2"/>
      <c r="DJU17" s="85"/>
      <c r="DJV17" s="51"/>
      <c r="DJW17" s="80"/>
      <c r="DJX17" s="80"/>
      <c r="DJY17" s="85"/>
      <c r="DJZ17" s="80"/>
      <c r="DKA17" s="80"/>
      <c r="DKB17" s="2"/>
      <c r="DKC17" s="85"/>
      <c r="DKD17" s="51"/>
      <c r="DKE17" s="80"/>
      <c r="DKF17" s="80"/>
      <c r="DKG17" s="85"/>
      <c r="DKH17" s="80"/>
      <c r="DKI17" s="80"/>
      <c r="DKJ17" s="2"/>
      <c r="DKK17" s="85"/>
      <c r="DKL17" s="51"/>
      <c r="DKM17" s="80"/>
      <c r="DKN17" s="80"/>
      <c r="DKO17" s="85"/>
      <c r="DKP17" s="80"/>
      <c r="DKQ17" s="80"/>
      <c r="DKR17" s="2"/>
      <c r="DKS17" s="85"/>
      <c r="DKT17" s="51"/>
      <c r="DKU17" s="80"/>
      <c r="DKV17" s="80"/>
      <c r="DKW17" s="85"/>
      <c r="DKX17" s="80"/>
      <c r="DKY17" s="80"/>
      <c r="DKZ17" s="2"/>
      <c r="DLA17" s="85"/>
      <c r="DLB17" s="51"/>
      <c r="DLC17" s="80"/>
      <c r="DLD17" s="80"/>
      <c r="DLE17" s="85"/>
      <c r="DLF17" s="80"/>
      <c r="DLG17" s="80"/>
      <c r="DLH17" s="2"/>
      <c r="DLI17" s="85"/>
      <c r="DLJ17" s="51"/>
      <c r="DLK17" s="80"/>
      <c r="DLL17" s="80"/>
      <c r="DLM17" s="85"/>
      <c r="DLN17" s="80"/>
      <c r="DLO17" s="80"/>
      <c r="DLP17" s="2"/>
      <c r="DLQ17" s="85"/>
      <c r="DLR17" s="51"/>
      <c r="DLS17" s="80"/>
      <c r="DLT17" s="80"/>
      <c r="DLU17" s="85"/>
      <c r="DLV17" s="80"/>
      <c r="DLW17" s="80"/>
      <c r="DLX17" s="2"/>
      <c r="DLY17" s="85"/>
      <c r="DLZ17" s="51"/>
      <c r="DMA17" s="80"/>
      <c r="DMB17" s="80"/>
      <c r="DMC17" s="85"/>
      <c r="DMD17" s="80"/>
      <c r="DME17" s="80"/>
      <c r="DMF17" s="2"/>
      <c r="DMG17" s="85"/>
      <c r="DMH17" s="51"/>
      <c r="DMI17" s="80"/>
      <c r="DMJ17" s="80"/>
      <c r="DMK17" s="85"/>
      <c r="DML17" s="80"/>
      <c r="DMM17" s="80"/>
      <c r="DMN17" s="2"/>
      <c r="DMO17" s="85"/>
      <c r="DMP17" s="51"/>
      <c r="DMQ17" s="80"/>
      <c r="DMR17" s="80"/>
      <c r="DMS17" s="85"/>
      <c r="DMT17" s="80"/>
      <c r="DMU17" s="80"/>
      <c r="DMV17" s="2"/>
      <c r="DMW17" s="85"/>
      <c r="DMX17" s="51"/>
      <c r="DMY17" s="80"/>
      <c r="DMZ17" s="80"/>
      <c r="DNA17" s="85"/>
      <c r="DNB17" s="80"/>
      <c r="DNC17" s="80"/>
      <c r="DND17" s="2"/>
      <c r="DNE17" s="85"/>
      <c r="DNF17" s="51"/>
      <c r="DNG17" s="80"/>
      <c r="DNH17" s="80"/>
      <c r="DNI17" s="85"/>
      <c r="DNJ17" s="80"/>
      <c r="DNK17" s="80"/>
      <c r="DNL17" s="2"/>
      <c r="DNM17" s="85"/>
      <c r="DNN17" s="51"/>
      <c r="DNO17" s="80"/>
      <c r="DNP17" s="80"/>
      <c r="DNQ17" s="85"/>
      <c r="DNR17" s="80"/>
      <c r="DNS17" s="80"/>
      <c r="DNT17" s="2"/>
      <c r="DNU17" s="85"/>
      <c r="DNV17" s="51"/>
      <c r="DNW17" s="80"/>
      <c r="DNX17" s="80"/>
      <c r="DNY17" s="85"/>
      <c r="DNZ17" s="80"/>
      <c r="DOA17" s="80"/>
      <c r="DOB17" s="2"/>
      <c r="DOC17" s="85"/>
      <c r="DOD17" s="51"/>
      <c r="DOE17" s="80"/>
      <c r="DOF17" s="80"/>
      <c r="DOG17" s="85"/>
      <c r="DOH17" s="80"/>
      <c r="DOI17" s="80"/>
      <c r="DOJ17" s="2"/>
      <c r="DOK17" s="85"/>
      <c r="DOL17" s="51"/>
      <c r="DOM17" s="80"/>
      <c r="DON17" s="80"/>
      <c r="DOO17" s="85"/>
      <c r="DOP17" s="80"/>
      <c r="DOQ17" s="80"/>
      <c r="DOR17" s="2"/>
      <c r="DOS17" s="85"/>
      <c r="DOT17" s="51"/>
      <c r="DOU17" s="80"/>
      <c r="DOV17" s="80"/>
      <c r="DOW17" s="85"/>
      <c r="DOX17" s="80"/>
      <c r="DOY17" s="80"/>
      <c r="DOZ17" s="2"/>
      <c r="DPA17" s="85"/>
      <c r="DPB17" s="51"/>
      <c r="DPC17" s="80"/>
      <c r="DPD17" s="80"/>
      <c r="DPE17" s="85"/>
      <c r="DPF17" s="80"/>
      <c r="DPG17" s="80"/>
      <c r="DPH17" s="2"/>
      <c r="DPI17" s="85"/>
      <c r="DPJ17" s="51"/>
      <c r="DPK17" s="80"/>
      <c r="DPL17" s="80"/>
      <c r="DPM17" s="85"/>
      <c r="DPN17" s="80"/>
      <c r="DPO17" s="80"/>
      <c r="DPP17" s="2"/>
      <c r="DPQ17" s="85"/>
      <c r="DPR17" s="51"/>
      <c r="DPS17" s="80"/>
      <c r="DPT17" s="80"/>
      <c r="DPU17" s="85"/>
      <c r="DPV17" s="80"/>
      <c r="DPW17" s="80"/>
      <c r="DPX17" s="2"/>
      <c r="DPY17" s="85"/>
      <c r="DPZ17" s="51"/>
      <c r="DQA17" s="80"/>
      <c r="DQB17" s="80"/>
      <c r="DQC17" s="85"/>
      <c r="DQD17" s="80"/>
      <c r="DQE17" s="80"/>
      <c r="DQF17" s="2"/>
      <c r="DQG17" s="85"/>
      <c r="DQH17" s="51"/>
      <c r="DQI17" s="80"/>
      <c r="DQJ17" s="80"/>
      <c r="DQK17" s="85"/>
      <c r="DQL17" s="80"/>
      <c r="DQM17" s="80"/>
      <c r="DQN17" s="2"/>
      <c r="DQO17" s="85"/>
      <c r="DQP17" s="51"/>
      <c r="DQQ17" s="80"/>
      <c r="DQR17" s="80"/>
      <c r="DQS17" s="85"/>
      <c r="DQT17" s="80"/>
      <c r="DQU17" s="80"/>
      <c r="DQV17" s="2"/>
      <c r="DQW17" s="85"/>
      <c r="DQX17" s="51"/>
      <c r="DQY17" s="80"/>
      <c r="DQZ17" s="80"/>
      <c r="DRA17" s="85"/>
      <c r="DRB17" s="80"/>
      <c r="DRC17" s="80"/>
      <c r="DRD17" s="2"/>
      <c r="DRE17" s="85"/>
      <c r="DRF17" s="51"/>
      <c r="DRG17" s="80"/>
      <c r="DRH17" s="80"/>
      <c r="DRI17" s="85"/>
      <c r="DRJ17" s="80"/>
      <c r="DRK17" s="80"/>
      <c r="DRL17" s="2"/>
      <c r="DRM17" s="85"/>
      <c r="DRN17" s="51"/>
      <c r="DRO17" s="80"/>
      <c r="DRP17" s="80"/>
      <c r="DRQ17" s="85"/>
      <c r="DRR17" s="80"/>
      <c r="DRS17" s="80"/>
      <c r="DRT17" s="2"/>
      <c r="DRU17" s="85"/>
      <c r="DRV17" s="51"/>
      <c r="DRW17" s="80"/>
      <c r="DRX17" s="80"/>
      <c r="DRY17" s="85"/>
      <c r="DRZ17" s="80"/>
      <c r="DSA17" s="80"/>
      <c r="DSB17" s="2"/>
      <c r="DSC17" s="85"/>
      <c r="DSD17" s="51"/>
      <c r="DSE17" s="80"/>
      <c r="DSF17" s="80"/>
      <c r="DSG17" s="85"/>
      <c r="DSH17" s="80"/>
      <c r="DSI17" s="80"/>
      <c r="DSJ17" s="2"/>
      <c r="DSK17" s="85"/>
      <c r="DSL17" s="51"/>
      <c r="DSM17" s="80"/>
      <c r="DSN17" s="80"/>
      <c r="DSO17" s="85"/>
      <c r="DSP17" s="80"/>
      <c r="DSQ17" s="80"/>
      <c r="DSR17" s="2"/>
      <c r="DSS17" s="85"/>
      <c r="DST17" s="51"/>
      <c r="DSU17" s="80"/>
      <c r="DSV17" s="80"/>
      <c r="DSW17" s="85"/>
      <c r="DSX17" s="80"/>
      <c r="DSY17" s="80"/>
      <c r="DSZ17" s="2"/>
      <c r="DTA17" s="85"/>
      <c r="DTB17" s="51"/>
      <c r="DTC17" s="80"/>
      <c r="DTD17" s="80"/>
      <c r="DTE17" s="85"/>
      <c r="DTF17" s="80"/>
      <c r="DTG17" s="80"/>
      <c r="DTH17" s="2"/>
      <c r="DTI17" s="85"/>
      <c r="DTJ17" s="51"/>
      <c r="DTK17" s="80"/>
      <c r="DTL17" s="80"/>
      <c r="DTM17" s="85"/>
      <c r="DTN17" s="80"/>
      <c r="DTO17" s="80"/>
      <c r="DTP17" s="2"/>
      <c r="DTQ17" s="85"/>
      <c r="DTR17" s="51"/>
      <c r="DTS17" s="80"/>
      <c r="DTT17" s="80"/>
      <c r="DTU17" s="85"/>
      <c r="DTV17" s="80"/>
      <c r="DTW17" s="80"/>
      <c r="DTX17" s="2"/>
      <c r="DTY17" s="85"/>
      <c r="DTZ17" s="51"/>
      <c r="DUA17" s="80"/>
      <c r="DUB17" s="80"/>
      <c r="DUC17" s="85"/>
      <c r="DUD17" s="80"/>
      <c r="DUE17" s="80"/>
      <c r="DUF17" s="2"/>
      <c r="DUG17" s="85"/>
      <c r="DUH17" s="51"/>
      <c r="DUI17" s="80"/>
      <c r="DUJ17" s="80"/>
      <c r="DUK17" s="85"/>
      <c r="DUL17" s="80"/>
      <c r="DUM17" s="80"/>
      <c r="DUN17" s="2"/>
      <c r="DUO17" s="85"/>
      <c r="DUP17" s="51"/>
      <c r="DUQ17" s="80"/>
      <c r="DUR17" s="80"/>
      <c r="DUS17" s="85"/>
      <c r="DUT17" s="80"/>
      <c r="DUU17" s="80"/>
      <c r="DUV17" s="2"/>
      <c r="DUW17" s="85"/>
      <c r="DUX17" s="51"/>
      <c r="DUY17" s="80"/>
      <c r="DUZ17" s="80"/>
      <c r="DVA17" s="85"/>
      <c r="DVB17" s="80"/>
      <c r="DVC17" s="80"/>
      <c r="DVD17" s="2"/>
      <c r="DVE17" s="85"/>
      <c r="DVF17" s="51"/>
      <c r="DVG17" s="80"/>
      <c r="DVH17" s="80"/>
      <c r="DVI17" s="85"/>
      <c r="DVJ17" s="80"/>
      <c r="DVK17" s="80"/>
      <c r="DVL17" s="2"/>
      <c r="DVM17" s="85"/>
      <c r="DVN17" s="51"/>
      <c r="DVO17" s="80"/>
      <c r="DVP17" s="80"/>
      <c r="DVQ17" s="85"/>
      <c r="DVR17" s="80"/>
      <c r="DVS17" s="80"/>
      <c r="DVT17" s="2"/>
      <c r="DVU17" s="85"/>
      <c r="DVV17" s="51"/>
      <c r="DVW17" s="80"/>
      <c r="DVX17" s="80"/>
      <c r="DVY17" s="85"/>
      <c r="DVZ17" s="80"/>
      <c r="DWA17" s="80"/>
      <c r="DWB17" s="2"/>
      <c r="DWC17" s="85"/>
      <c r="DWD17" s="51"/>
      <c r="DWE17" s="80"/>
      <c r="DWF17" s="80"/>
      <c r="DWG17" s="85"/>
      <c r="DWH17" s="80"/>
      <c r="DWI17" s="80"/>
      <c r="DWJ17" s="2"/>
      <c r="DWK17" s="85"/>
      <c r="DWL17" s="51"/>
      <c r="DWM17" s="80"/>
      <c r="DWN17" s="80"/>
      <c r="DWO17" s="85"/>
      <c r="DWP17" s="80"/>
      <c r="DWQ17" s="80"/>
      <c r="DWR17" s="2"/>
      <c r="DWS17" s="85"/>
      <c r="DWT17" s="51"/>
      <c r="DWU17" s="80"/>
      <c r="DWV17" s="80"/>
      <c r="DWW17" s="85"/>
      <c r="DWX17" s="80"/>
      <c r="DWY17" s="80"/>
      <c r="DWZ17" s="2"/>
      <c r="DXA17" s="85"/>
      <c r="DXB17" s="51"/>
      <c r="DXC17" s="80"/>
      <c r="DXD17" s="80"/>
      <c r="DXE17" s="85"/>
      <c r="DXF17" s="80"/>
      <c r="DXG17" s="80"/>
      <c r="DXH17" s="2"/>
      <c r="DXI17" s="85"/>
      <c r="DXJ17" s="51"/>
      <c r="DXK17" s="80"/>
      <c r="DXL17" s="80"/>
      <c r="DXM17" s="85"/>
      <c r="DXN17" s="80"/>
      <c r="DXO17" s="80"/>
      <c r="DXP17" s="2"/>
      <c r="DXQ17" s="85"/>
      <c r="DXR17" s="51"/>
      <c r="DXS17" s="80"/>
      <c r="DXT17" s="80"/>
      <c r="DXU17" s="85"/>
      <c r="DXV17" s="80"/>
      <c r="DXW17" s="80"/>
      <c r="DXX17" s="2"/>
      <c r="DXY17" s="85"/>
      <c r="DXZ17" s="51"/>
      <c r="DYA17" s="80"/>
      <c r="DYB17" s="80"/>
      <c r="DYC17" s="85"/>
      <c r="DYD17" s="80"/>
      <c r="DYE17" s="80"/>
      <c r="DYF17" s="2"/>
      <c r="DYG17" s="85"/>
      <c r="DYH17" s="51"/>
      <c r="DYI17" s="80"/>
      <c r="DYJ17" s="80"/>
      <c r="DYK17" s="85"/>
      <c r="DYL17" s="80"/>
      <c r="DYM17" s="80"/>
      <c r="DYN17" s="2"/>
      <c r="DYO17" s="85"/>
      <c r="DYP17" s="51"/>
      <c r="DYQ17" s="80"/>
      <c r="DYR17" s="80"/>
      <c r="DYS17" s="85"/>
      <c r="DYT17" s="80"/>
      <c r="DYU17" s="80"/>
      <c r="DYV17" s="2"/>
      <c r="DYW17" s="85"/>
      <c r="DYX17" s="51"/>
      <c r="DYY17" s="80"/>
      <c r="DYZ17" s="80"/>
      <c r="DZA17" s="85"/>
      <c r="DZB17" s="80"/>
      <c r="DZC17" s="80"/>
      <c r="DZD17" s="2"/>
      <c r="DZE17" s="85"/>
      <c r="DZF17" s="51"/>
      <c r="DZG17" s="80"/>
      <c r="DZH17" s="80"/>
      <c r="DZI17" s="85"/>
      <c r="DZJ17" s="80"/>
      <c r="DZK17" s="80"/>
      <c r="DZL17" s="2"/>
      <c r="DZM17" s="85"/>
      <c r="DZN17" s="51"/>
      <c r="DZO17" s="80"/>
      <c r="DZP17" s="80"/>
      <c r="DZQ17" s="85"/>
      <c r="DZR17" s="80"/>
      <c r="DZS17" s="80"/>
      <c r="DZT17" s="2"/>
      <c r="DZU17" s="85"/>
      <c r="DZV17" s="51"/>
      <c r="DZW17" s="80"/>
      <c r="DZX17" s="80"/>
      <c r="DZY17" s="85"/>
      <c r="DZZ17" s="80"/>
      <c r="EAA17" s="80"/>
      <c r="EAB17" s="2"/>
      <c r="EAC17" s="85"/>
      <c r="EAD17" s="51"/>
      <c r="EAE17" s="80"/>
      <c r="EAF17" s="80"/>
      <c r="EAG17" s="85"/>
      <c r="EAH17" s="80"/>
      <c r="EAI17" s="80"/>
      <c r="EAJ17" s="2"/>
      <c r="EAK17" s="85"/>
      <c r="EAL17" s="51"/>
      <c r="EAM17" s="80"/>
      <c r="EAN17" s="80"/>
      <c r="EAO17" s="85"/>
      <c r="EAP17" s="80"/>
      <c r="EAQ17" s="80"/>
      <c r="EAR17" s="2"/>
      <c r="EAS17" s="85"/>
      <c r="EAT17" s="51"/>
      <c r="EAU17" s="80"/>
      <c r="EAV17" s="80"/>
      <c r="EAW17" s="85"/>
      <c r="EAX17" s="80"/>
      <c r="EAY17" s="80"/>
      <c r="EAZ17" s="2"/>
      <c r="EBA17" s="85"/>
      <c r="EBB17" s="51"/>
      <c r="EBC17" s="80"/>
      <c r="EBD17" s="80"/>
      <c r="EBE17" s="85"/>
      <c r="EBF17" s="80"/>
      <c r="EBG17" s="80"/>
      <c r="EBH17" s="2"/>
      <c r="EBI17" s="85"/>
      <c r="EBJ17" s="51"/>
      <c r="EBK17" s="80"/>
      <c r="EBL17" s="80"/>
      <c r="EBM17" s="85"/>
      <c r="EBN17" s="80"/>
      <c r="EBO17" s="80"/>
      <c r="EBP17" s="2"/>
      <c r="EBQ17" s="85"/>
      <c r="EBR17" s="51"/>
      <c r="EBS17" s="80"/>
      <c r="EBT17" s="80"/>
      <c r="EBU17" s="85"/>
      <c r="EBV17" s="80"/>
      <c r="EBW17" s="80"/>
      <c r="EBX17" s="2"/>
      <c r="EBY17" s="85"/>
      <c r="EBZ17" s="51"/>
      <c r="ECA17" s="80"/>
      <c r="ECB17" s="80"/>
      <c r="ECC17" s="85"/>
      <c r="ECD17" s="80"/>
      <c r="ECE17" s="80"/>
      <c r="ECF17" s="2"/>
      <c r="ECG17" s="85"/>
      <c r="ECH17" s="51"/>
      <c r="ECI17" s="80"/>
      <c r="ECJ17" s="80"/>
      <c r="ECK17" s="85"/>
      <c r="ECL17" s="80"/>
      <c r="ECM17" s="80"/>
      <c r="ECN17" s="2"/>
      <c r="ECO17" s="85"/>
      <c r="ECP17" s="51"/>
      <c r="ECQ17" s="80"/>
      <c r="ECR17" s="80"/>
      <c r="ECS17" s="85"/>
      <c r="ECT17" s="80"/>
      <c r="ECU17" s="80"/>
      <c r="ECV17" s="2"/>
      <c r="ECW17" s="85"/>
      <c r="ECX17" s="51"/>
      <c r="ECY17" s="80"/>
      <c r="ECZ17" s="80"/>
      <c r="EDA17" s="85"/>
      <c r="EDB17" s="80"/>
      <c r="EDC17" s="80"/>
      <c r="EDD17" s="2"/>
      <c r="EDE17" s="85"/>
      <c r="EDF17" s="51"/>
      <c r="EDG17" s="80"/>
      <c r="EDH17" s="80"/>
      <c r="EDI17" s="85"/>
      <c r="EDJ17" s="80"/>
      <c r="EDK17" s="80"/>
      <c r="EDL17" s="2"/>
      <c r="EDM17" s="85"/>
      <c r="EDN17" s="51"/>
      <c r="EDO17" s="80"/>
      <c r="EDP17" s="80"/>
      <c r="EDQ17" s="85"/>
      <c r="EDR17" s="80"/>
      <c r="EDS17" s="80"/>
      <c r="EDT17" s="2"/>
      <c r="EDU17" s="85"/>
      <c r="EDV17" s="51"/>
      <c r="EDW17" s="80"/>
      <c r="EDX17" s="80"/>
      <c r="EDY17" s="85"/>
      <c r="EDZ17" s="80"/>
      <c r="EEA17" s="80"/>
      <c r="EEB17" s="2"/>
      <c r="EEC17" s="85"/>
      <c r="EED17" s="51"/>
      <c r="EEE17" s="80"/>
      <c r="EEF17" s="80"/>
      <c r="EEG17" s="85"/>
      <c r="EEH17" s="80"/>
      <c r="EEI17" s="80"/>
      <c r="EEJ17" s="2"/>
      <c r="EEK17" s="85"/>
      <c r="EEL17" s="51"/>
      <c r="EEM17" s="80"/>
      <c r="EEN17" s="80"/>
      <c r="EEO17" s="85"/>
      <c r="EEP17" s="80"/>
      <c r="EEQ17" s="80"/>
      <c r="EER17" s="2"/>
      <c r="EES17" s="85"/>
      <c r="EET17" s="51"/>
      <c r="EEU17" s="80"/>
      <c r="EEV17" s="80"/>
      <c r="EEW17" s="85"/>
      <c r="EEX17" s="80"/>
      <c r="EEY17" s="80"/>
      <c r="EEZ17" s="2"/>
      <c r="EFA17" s="85"/>
      <c r="EFB17" s="51"/>
      <c r="EFC17" s="80"/>
      <c r="EFD17" s="80"/>
      <c r="EFE17" s="85"/>
      <c r="EFF17" s="80"/>
      <c r="EFG17" s="80"/>
      <c r="EFH17" s="2"/>
      <c r="EFI17" s="85"/>
      <c r="EFJ17" s="51"/>
      <c r="EFK17" s="80"/>
      <c r="EFL17" s="80"/>
      <c r="EFM17" s="85"/>
      <c r="EFN17" s="80"/>
      <c r="EFO17" s="80"/>
      <c r="EFP17" s="2"/>
      <c r="EFQ17" s="85"/>
      <c r="EFR17" s="51"/>
      <c r="EFS17" s="80"/>
      <c r="EFT17" s="80"/>
      <c r="EFU17" s="85"/>
      <c r="EFV17" s="80"/>
      <c r="EFW17" s="80"/>
      <c r="EFX17" s="2"/>
      <c r="EFY17" s="85"/>
      <c r="EFZ17" s="51"/>
      <c r="EGA17" s="80"/>
      <c r="EGB17" s="80"/>
      <c r="EGC17" s="85"/>
      <c r="EGD17" s="80"/>
      <c r="EGE17" s="80"/>
      <c r="EGF17" s="2"/>
      <c r="EGG17" s="85"/>
      <c r="EGH17" s="51"/>
      <c r="EGI17" s="80"/>
      <c r="EGJ17" s="80"/>
      <c r="EGK17" s="85"/>
      <c r="EGL17" s="80"/>
      <c r="EGM17" s="80"/>
      <c r="EGN17" s="2"/>
      <c r="EGO17" s="85"/>
      <c r="EGP17" s="51"/>
      <c r="EGQ17" s="80"/>
      <c r="EGR17" s="80"/>
      <c r="EGS17" s="85"/>
      <c r="EGT17" s="80"/>
      <c r="EGU17" s="80"/>
      <c r="EGV17" s="2"/>
      <c r="EGW17" s="85"/>
      <c r="EGX17" s="51"/>
      <c r="EGY17" s="80"/>
      <c r="EGZ17" s="80"/>
      <c r="EHA17" s="85"/>
      <c r="EHB17" s="80"/>
      <c r="EHC17" s="80"/>
      <c r="EHD17" s="2"/>
      <c r="EHE17" s="85"/>
      <c r="EHF17" s="51"/>
      <c r="EHG17" s="80"/>
      <c r="EHH17" s="80"/>
      <c r="EHI17" s="85"/>
      <c r="EHJ17" s="80"/>
      <c r="EHK17" s="80"/>
      <c r="EHL17" s="2"/>
      <c r="EHM17" s="85"/>
      <c r="EHN17" s="51"/>
      <c r="EHO17" s="80"/>
      <c r="EHP17" s="80"/>
      <c r="EHQ17" s="85"/>
      <c r="EHR17" s="80"/>
      <c r="EHS17" s="80"/>
      <c r="EHT17" s="2"/>
      <c r="EHU17" s="85"/>
      <c r="EHV17" s="51"/>
      <c r="EHW17" s="80"/>
      <c r="EHX17" s="80"/>
      <c r="EHY17" s="85"/>
      <c r="EHZ17" s="80"/>
      <c r="EIA17" s="80"/>
      <c r="EIB17" s="2"/>
      <c r="EIC17" s="85"/>
      <c r="EID17" s="51"/>
      <c r="EIE17" s="80"/>
      <c r="EIF17" s="80"/>
      <c r="EIG17" s="85"/>
      <c r="EIH17" s="80"/>
      <c r="EII17" s="80"/>
      <c r="EIJ17" s="2"/>
      <c r="EIK17" s="85"/>
      <c r="EIL17" s="51"/>
      <c r="EIM17" s="80"/>
      <c r="EIN17" s="80"/>
      <c r="EIO17" s="85"/>
      <c r="EIP17" s="80"/>
      <c r="EIQ17" s="80"/>
      <c r="EIR17" s="2"/>
      <c r="EIS17" s="85"/>
      <c r="EIT17" s="51"/>
      <c r="EIU17" s="80"/>
      <c r="EIV17" s="80"/>
      <c r="EIW17" s="85"/>
      <c r="EIX17" s="80"/>
      <c r="EIY17" s="80"/>
      <c r="EIZ17" s="2"/>
      <c r="EJA17" s="85"/>
      <c r="EJB17" s="51"/>
      <c r="EJC17" s="80"/>
      <c r="EJD17" s="80"/>
      <c r="EJE17" s="85"/>
      <c r="EJF17" s="80"/>
      <c r="EJG17" s="80"/>
      <c r="EJH17" s="2"/>
      <c r="EJI17" s="85"/>
      <c r="EJJ17" s="51"/>
      <c r="EJK17" s="80"/>
      <c r="EJL17" s="80"/>
      <c r="EJM17" s="85"/>
      <c r="EJN17" s="80"/>
      <c r="EJO17" s="80"/>
      <c r="EJP17" s="2"/>
      <c r="EJQ17" s="85"/>
      <c r="EJR17" s="51"/>
      <c r="EJS17" s="80"/>
      <c r="EJT17" s="80"/>
      <c r="EJU17" s="85"/>
      <c r="EJV17" s="80"/>
      <c r="EJW17" s="80"/>
      <c r="EJX17" s="2"/>
      <c r="EJY17" s="85"/>
      <c r="EJZ17" s="51"/>
      <c r="EKA17" s="80"/>
      <c r="EKB17" s="80"/>
      <c r="EKC17" s="85"/>
      <c r="EKD17" s="80"/>
      <c r="EKE17" s="80"/>
      <c r="EKF17" s="2"/>
      <c r="EKG17" s="85"/>
      <c r="EKH17" s="51"/>
      <c r="EKI17" s="80"/>
      <c r="EKJ17" s="80"/>
      <c r="EKK17" s="85"/>
      <c r="EKL17" s="80"/>
      <c r="EKM17" s="80"/>
      <c r="EKN17" s="2"/>
      <c r="EKO17" s="85"/>
      <c r="EKP17" s="51"/>
      <c r="EKQ17" s="80"/>
      <c r="EKR17" s="80"/>
      <c r="EKS17" s="85"/>
      <c r="EKT17" s="80"/>
      <c r="EKU17" s="80"/>
      <c r="EKV17" s="2"/>
      <c r="EKW17" s="85"/>
      <c r="EKX17" s="51"/>
      <c r="EKY17" s="80"/>
      <c r="EKZ17" s="80"/>
      <c r="ELA17" s="85"/>
      <c r="ELB17" s="80"/>
      <c r="ELC17" s="80"/>
      <c r="ELD17" s="2"/>
      <c r="ELE17" s="85"/>
      <c r="ELF17" s="51"/>
      <c r="ELG17" s="80"/>
      <c r="ELH17" s="80"/>
      <c r="ELI17" s="85"/>
      <c r="ELJ17" s="80"/>
      <c r="ELK17" s="80"/>
      <c r="ELL17" s="2"/>
      <c r="ELM17" s="85"/>
      <c r="ELN17" s="51"/>
      <c r="ELO17" s="80"/>
      <c r="ELP17" s="80"/>
      <c r="ELQ17" s="85"/>
      <c r="ELR17" s="80"/>
      <c r="ELS17" s="80"/>
      <c r="ELT17" s="2"/>
      <c r="ELU17" s="85"/>
      <c r="ELV17" s="51"/>
      <c r="ELW17" s="80"/>
      <c r="ELX17" s="80"/>
      <c r="ELY17" s="85"/>
      <c r="ELZ17" s="80"/>
      <c r="EMA17" s="80"/>
      <c r="EMB17" s="2"/>
      <c r="EMC17" s="85"/>
      <c r="EMD17" s="51"/>
      <c r="EME17" s="80"/>
      <c r="EMF17" s="80"/>
      <c r="EMG17" s="85"/>
      <c r="EMH17" s="80"/>
      <c r="EMI17" s="80"/>
      <c r="EMJ17" s="2"/>
      <c r="EMK17" s="85"/>
      <c r="EML17" s="51"/>
      <c r="EMM17" s="80"/>
      <c r="EMN17" s="80"/>
      <c r="EMO17" s="85"/>
      <c r="EMP17" s="80"/>
      <c r="EMQ17" s="80"/>
      <c r="EMR17" s="2"/>
      <c r="EMS17" s="85"/>
      <c r="EMT17" s="51"/>
      <c r="EMU17" s="80"/>
      <c r="EMV17" s="80"/>
      <c r="EMW17" s="85"/>
      <c r="EMX17" s="80"/>
      <c r="EMY17" s="80"/>
      <c r="EMZ17" s="2"/>
      <c r="ENA17" s="85"/>
      <c r="ENB17" s="51"/>
      <c r="ENC17" s="80"/>
      <c r="END17" s="80"/>
      <c r="ENE17" s="85"/>
      <c r="ENF17" s="80"/>
      <c r="ENG17" s="80"/>
      <c r="ENH17" s="2"/>
      <c r="ENI17" s="85"/>
      <c r="ENJ17" s="51"/>
      <c r="ENK17" s="80"/>
      <c r="ENL17" s="80"/>
      <c r="ENM17" s="85"/>
      <c r="ENN17" s="80"/>
      <c r="ENO17" s="80"/>
      <c r="ENP17" s="2"/>
      <c r="ENQ17" s="85"/>
      <c r="ENR17" s="51"/>
      <c r="ENS17" s="80"/>
      <c r="ENT17" s="80"/>
      <c r="ENU17" s="85"/>
      <c r="ENV17" s="80"/>
      <c r="ENW17" s="80"/>
      <c r="ENX17" s="2"/>
      <c r="ENY17" s="85"/>
      <c r="ENZ17" s="51"/>
      <c r="EOA17" s="80"/>
      <c r="EOB17" s="80"/>
      <c r="EOC17" s="85"/>
      <c r="EOD17" s="80"/>
      <c r="EOE17" s="80"/>
      <c r="EOF17" s="2"/>
      <c r="EOG17" s="85"/>
      <c r="EOH17" s="51"/>
      <c r="EOI17" s="80"/>
      <c r="EOJ17" s="80"/>
      <c r="EOK17" s="85"/>
      <c r="EOL17" s="80"/>
      <c r="EOM17" s="80"/>
      <c r="EON17" s="2"/>
      <c r="EOO17" s="85"/>
      <c r="EOP17" s="51"/>
      <c r="EOQ17" s="80"/>
      <c r="EOR17" s="80"/>
      <c r="EOS17" s="85"/>
      <c r="EOT17" s="80"/>
      <c r="EOU17" s="80"/>
      <c r="EOV17" s="2"/>
      <c r="EOW17" s="85"/>
      <c r="EOX17" s="51"/>
      <c r="EOY17" s="80"/>
      <c r="EOZ17" s="80"/>
      <c r="EPA17" s="85"/>
      <c r="EPB17" s="80"/>
      <c r="EPC17" s="80"/>
      <c r="EPD17" s="2"/>
      <c r="EPE17" s="85"/>
      <c r="EPF17" s="51"/>
      <c r="EPG17" s="80"/>
      <c r="EPH17" s="80"/>
      <c r="EPI17" s="85"/>
      <c r="EPJ17" s="80"/>
      <c r="EPK17" s="80"/>
      <c r="EPL17" s="2"/>
      <c r="EPM17" s="85"/>
      <c r="EPN17" s="51"/>
      <c r="EPO17" s="80"/>
      <c r="EPP17" s="80"/>
      <c r="EPQ17" s="85"/>
      <c r="EPR17" s="80"/>
      <c r="EPS17" s="80"/>
      <c r="EPT17" s="2"/>
      <c r="EPU17" s="85"/>
      <c r="EPV17" s="51"/>
      <c r="EPW17" s="80"/>
      <c r="EPX17" s="80"/>
      <c r="EPY17" s="85"/>
      <c r="EPZ17" s="80"/>
      <c r="EQA17" s="80"/>
      <c r="EQB17" s="2"/>
      <c r="EQC17" s="85"/>
      <c r="EQD17" s="51"/>
      <c r="EQE17" s="80"/>
      <c r="EQF17" s="80"/>
      <c r="EQG17" s="85"/>
      <c r="EQH17" s="80"/>
      <c r="EQI17" s="80"/>
      <c r="EQJ17" s="2"/>
      <c r="EQK17" s="85"/>
      <c r="EQL17" s="51"/>
      <c r="EQM17" s="80"/>
      <c r="EQN17" s="80"/>
      <c r="EQO17" s="85"/>
      <c r="EQP17" s="80"/>
      <c r="EQQ17" s="80"/>
      <c r="EQR17" s="2"/>
      <c r="EQS17" s="85"/>
      <c r="EQT17" s="51"/>
      <c r="EQU17" s="80"/>
      <c r="EQV17" s="80"/>
      <c r="EQW17" s="85"/>
      <c r="EQX17" s="80"/>
      <c r="EQY17" s="80"/>
      <c r="EQZ17" s="2"/>
      <c r="ERA17" s="85"/>
      <c r="ERB17" s="51"/>
      <c r="ERC17" s="80"/>
      <c r="ERD17" s="80"/>
      <c r="ERE17" s="85"/>
      <c r="ERF17" s="80"/>
      <c r="ERG17" s="80"/>
      <c r="ERH17" s="2"/>
      <c r="ERI17" s="85"/>
      <c r="ERJ17" s="51"/>
      <c r="ERK17" s="80"/>
      <c r="ERL17" s="80"/>
      <c r="ERM17" s="85"/>
      <c r="ERN17" s="80"/>
      <c r="ERO17" s="80"/>
      <c r="ERP17" s="2"/>
      <c r="ERQ17" s="85"/>
      <c r="ERR17" s="51"/>
      <c r="ERS17" s="80"/>
      <c r="ERT17" s="80"/>
      <c r="ERU17" s="85"/>
      <c r="ERV17" s="80"/>
      <c r="ERW17" s="80"/>
      <c r="ERX17" s="2"/>
      <c r="ERY17" s="85"/>
      <c r="ERZ17" s="51"/>
      <c r="ESA17" s="80"/>
      <c r="ESB17" s="80"/>
      <c r="ESC17" s="85"/>
      <c r="ESD17" s="80"/>
      <c r="ESE17" s="80"/>
      <c r="ESF17" s="2"/>
      <c r="ESG17" s="85"/>
      <c r="ESH17" s="51"/>
      <c r="ESI17" s="80"/>
      <c r="ESJ17" s="80"/>
      <c r="ESK17" s="85"/>
      <c r="ESL17" s="80"/>
      <c r="ESM17" s="80"/>
      <c r="ESN17" s="2"/>
      <c r="ESO17" s="85"/>
      <c r="ESP17" s="51"/>
      <c r="ESQ17" s="80"/>
      <c r="ESR17" s="80"/>
      <c r="ESS17" s="85"/>
      <c r="EST17" s="80"/>
      <c r="ESU17" s="80"/>
      <c r="ESV17" s="2"/>
      <c r="ESW17" s="85"/>
      <c r="ESX17" s="51"/>
      <c r="ESY17" s="80"/>
      <c r="ESZ17" s="80"/>
      <c r="ETA17" s="85"/>
      <c r="ETB17" s="80"/>
      <c r="ETC17" s="80"/>
      <c r="ETD17" s="2"/>
      <c r="ETE17" s="85"/>
      <c r="ETF17" s="51"/>
      <c r="ETG17" s="80"/>
      <c r="ETH17" s="80"/>
      <c r="ETI17" s="85"/>
      <c r="ETJ17" s="80"/>
      <c r="ETK17" s="80"/>
      <c r="ETL17" s="2"/>
      <c r="ETM17" s="85"/>
      <c r="ETN17" s="51"/>
      <c r="ETO17" s="80"/>
      <c r="ETP17" s="80"/>
      <c r="ETQ17" s="85"/>
      <c r="ETR17" s="80"/>
      <c r="ETS17" s="80"/>
      <c r="ETT17" s="2"/>
      <c r="ETU17" s="85"/>
      <c r="ETV17" s="51"/>
      <c r="ETW17" s="80"/>
      <c r="ETX17" s="80"/>
      <c r="ETY17" s="85"/>
      <c r="ETZ17" s="80"/>
      <c r="EUA17" s="80"/>
      <c r="EUB17" s="2"/>
      <c r="EUC17" s="85"/>
      <c r="EUD17" s="51"/>
      <c r="EUE17" s="80"/>
      <c r="EUF17" s="80"/>
      <c r="EUG17" s="85"/>
      <c r="EUH17" s="80"/>
      <c r="EUI17" s="80"/>
      <c r="EUJ17" s="2"/>
      <c r="EUK17" s="85"/>
      <c r="EUL17" s="51"/>
      <c r="EUM17" s="80"/>
      <c r="EUN17" s="80"/>
      <c r="EUO17" s="85"/>
      <c r="EUP17" s="80"/>
      <c r="EUQ17" s="80"/>
      <c r="EUR17" s="2"/>
      <c r="EUS17" s="85"/>
      <c r="EUT17" s="51"/>
      <c r="EUU17" s="80"/>
      <c r="EUV17" s="80"/>
      <c r="EUW17" s="85"/>
      <c r="EUX17" s="80"/>
      <c r="EUY17" s="80"/>
      <c r="EUZ17" s="2"/>
      <c r="EVA17" s="85"/>
      <c r="EVB17" s="51"/>
      <c r="EVC17" s="80"/>
      <c r="EVD17" s="80"/>
      <c r="EVE17" s="85"/>
      <c r="EVF17" s="80"/>
      <c r="EVG17" s="80"/>
      <c r="EVH17" s="2"/>
      <c r="EVI17" s="85"/>
      <c r="EVJ17" s="51"/>
      <c r="EVK17" s="80"/>
      <c r="EVL17" s="80"/>
      <c r="EVM17" s="85"/>
      <c r="EVN17" s="80"/>
      <c r="EVO17" s="80"/>
      <c r="EVP17" s="2"/>
      <c r="EVQ17" s="85"/>
      <c r="EVR17" s="51"/>
      <c r="EVS17" s="80"/>
      <c r="EVT17" s="80"/>
      <c r="EVU17" s="85"/>
      <c r="EVV17" s="80"/>
      <c r="EVW17" s="80"/>
      <c r="EVX17" s="2"/>
      <c r="EVY17" s="85"/>
      <c r="EVZ17" s="51"/>
      <c r="EWA17" s="80"/>
      <c r="EWB17" s="80"/>
      <c r="EWC17" s="85"/>
      <c r="EWD17" s="80"/>
      <c r="EWE17" s="80"/>
      <c r="EWF17" s="2"/>
      <c r="EWG17" s="85"/>
      <c r="EWH17" s="51"/>
      <c r="EWI17" s="80"/>
      <c r="EWJ17" s="80"/>
      <c r="EWK17" s="85"/>
      <c r="EWL17" s="80"/>
      <c r="EWM17" s="80"/>
      <c r="EWN17" s="2"/>
      <c r="EWO17" s="85"/>
      <c r="EWP17" s="51"/>
      <c r="EWQ17" s="80"/>
      <c r="EWR17" s="80"/>
      <c r="EWS17" s="85"/>
      <c r="EWT17" s="80"/>
      <c r="EWU17" s="80"/>
      <c r="EWV17" s="2"/>
      <c r="EWW17" s="85"/>
      <c r="EWX17" s="51"/>
      <c r="EWY17" s="80"/>
      <c r="EWZ17" s="80"/>
      <c r="EXA17" s="85"/>
      <c r="EXB17" s="80"/>
      <c r="EXC17" s="80"/>
      <c r="EXD17" s="2"/>
      <c r="EXE17" s="85"/>
      <c r="EXF17" s="51"/>
      <c r="EXG17" s="80"/>
      <c r="EXH17" s="80"/>
      <c r="EXI17" s="85"/>
      <c r="EXJ17" s="80"/>
      <c r="EXK17" s="80"/>
      <c r="EXL17" s="2"/>
      <c r="EXM17" s="85"/>
      <c r="EXN17" s="51"/>
      <c r="EXO17" s="80"/>
      <c r="EXP17" s="80"/>
      <c r="EXQ17" s="85"/>
      <c r="EXR17" s="80"/>
      <c r="EXS17" s="80"/>
      <c r="EXT17" s="2"/>
      <c r="EXU17" s="85"/>
      <c r="EXV17" s="51"/>
      <c r="EXW17" s="80"/>
      <c r="EXX17" s="80"/>
      <c r="EXY17" s="85"/>
      <c r="EXZ17" s="80"/>
      <c r="EYA17" s="80"/>
      <c r="EYB17" s="2"/>
      <c r="EYC17" s="85"/>
      <c r="EYD17" s="51"/>
      <c r="EYE17" s="80"/>
      <c r="EYF17" s="80"/>
      <c r="EYG17" s="85"/>
      <c r="EYH17" s="80"/>
      <c r="EYI17" s="80"/>
      <c r="EYJ17" s="2"/>
      <c r="EYK17" s="85"/>
      <c r="EYL17" s="51"/>
      <c r="EYM17" s="80"/>
      <c r="EYN17" s="80"/>
      <c r="EYO17" s="85"/>
      <c r="EYP17" s="80"/>
      <c r="EYQ17" s="80"/>
      <c r="EYR17" s="2"/>
      <c r="EYS17" s="85"/>
      <c r="EYT17" s="51"/>
      <c r="EYU17" s="80"/>
      <c r="EYV17" s="80"/>
      <c r="EYW17" s="85"/>
      <c r="EYX17" s="80"/>
      <c r="EYY17" s="80"/>
      <c r="EYZ17" s="2"/>
      <c r="EZA17" s="85"/>
      <c r="EZB17" s="51"/>
      <c r="EZC17" s="80"/>
      <c r="EZD17" s="80"/>
      <c r="EZE17" s="85"/>
      <c r="EZF17" s="80"/>
      <c r="EZG17" s="80"/>
      <c r="EZH17" s="2"/>
      <c r="EZI17" s="85"/>
      <c r="EZJ17" s="51"/>
      <c r="EZK17" s="80"/>
      <c r="EZL17" s="80"/>
      <c r="EZM17" s="85"/>
      <c r="EZN17" s="80"/>
      <c r="EZO17" s="80"/>
      <c r="EZP17" s="2"/>
      <c r="EZQ17" s="85"/>
      <c r="EZR17" s="51"/>
      <c r="EZS17" s="80"/>
      <c r="EZT17" s="80"/>
      <c r="EZU17" s="85"/>
      <c r="EZV17" s="80"/>
      <c r="EZW17" s="80"/>
      <c r="EZX17" s="2"/>
      <c r="EZY17" s="85"/>
      <c r="EZZ17" s="51"/>
      <c r="FAA17" s="80"/>
      <c r="FAB17" s="80"/>
      <c r="FAC17" s="85"/>
      <c r="FAD17" s="80"/>
      <c r="FAE17" s="80"/>
      <c r="FAF17" s="2"/>
      <c r="FAG17" s="85"/>
      <c r="FAH17" s="51"/>
      <c r="FAI17" s="80"/>
      <c r="FAJ17" s="80"/>
      <c r="FAK17" s="85"/>
      <c r="FAL17" s="80"/>
      <c r="FAM17" s="80"/>
      <c r="FAN17" s="2"/>
      <c r="FAO17" s="85"/>
      <c r="FAP17" s="51"/>
      <c r="FAQ17" s="80"/>
      <c r="FAR17" s="80"/>
      <c r="FAS17" s="85"/>
      <c r="FAT17" s="80"/>
      <c r="FAU17" s="80"/>
      <c r="FAV17" s="2"/>
      <c r="FAW17" s="85"/>
      <c r="FAX17" s="51"/>
      <c r="FAY17" s="80"/>
      <c r="FAZ17" s="80"/>
      <c r="FBA17" s="85"/>
      <c r="FBB17" s="80"/>
      <c r="FBC17" s="80"/>
      <c r="FBD17" s="2"/>
      <c r="FBE17" s="85"/>
      <c r="FBF17" s="51"/>
      <c r="FBG17" s="80"/>
      <c r="FBH17" s="80"/>
      <c r="FBI17" s="85"/>
      <c r="FBJ17" s="80"/>
      <c r="FBK17" s="80"/>
      <c r="FBL17" s="2"/>
      <c r="FBM17" s="85"/>
      <c r="FBN17" s="51"/>
      <c r="FBO17" s="80"/>
      <c r="FBP17" s="80"/>
      <c r="FBQ17" s="85"/>
      <c r="FBR17" s="80"/>
      <c r="FBS17" s="80"/>
      <c r="FBT17" s="2"/>
      <c r="FBU17" s="85"/>
      <c r="FBV17" s="51"/>
      <c r="FBW17" s="80"/>
      <c r="FBX17" s="80"/>
      <c r="FBY17" s="85"/>
      <c r="FBZ17" s="80"/>
      <c r="FCA17" s="80"/>
      <c r="FCB17" s="2"/>
      <c r="FCC17" s="85"/>
      <c r="FCD17" s="51"/>
      <c r="FCE17" s="80"/>
      <c r="FCF17" s="80"/>
      <c r="FCG17" s="85"/>
      <c r="FCH17" s="80"/>
      <c r="FCI17" s="80"/>
      <c r="FCJ17" s="2"/>
      <c r="FCK17" s="85"/>
      <c r="FCL17" s="51"/>
      <c r="FCM17" s="80"/>
      <c r="FCN17" s="80"/>
      <c r="FCO17" s="85"/>
      <c r="FCP17" s="80"/>
      <c r="FCQ17" s="80"/>
      <c r="FCR17" s="2"/>
      <c r="FCS17" s="85"/>
      <c r="FCT17" s="51"/>
      <c r="FCU17" s="80"/>
      <c r="FCV17" s="80"/>
      <c r="FCW17" s="85"/>
      <c r="FCX17" s="80"/>
      <c r="FCY17" s="80"/>
      <c r="FCZ17" s="2"/>
      <c r="FDA17" s="85"/>
      <c r="FDB17" s="51"/>
      <c r="FDC17" s="80"/>
      <c r="FDD17" s="80"/>
      <c r="FDE17" s="85"/>
      <c r="FDF17" s="80"/>
      <c r="FDG17" s="80"/>
      <c r="FDH17" s="2"/>
      <c r="FDI17" s="85"/>
      <c r="FDJ17" s="51"/>
      <c r="FDK17" s="80"/>
      <c r="FDL17" s="80"/>
      <c r="FDM17" s="85"/>
      <c r="FDN17" s="80"/>
      <c r="FDO17" s="80"/>
      <c r="FDP17" s="2"/>
      <c r="FDQ17" s="85"/>
      <c r="FDR17" s="51"/>
      <c r="FDS17" s="80"/>
      <c r="FDT17" s="80"/>
      <c r="FDU17" s="85"/>
      <c r="FDV17" s="80"/>
      <c r="FDW17" s="80"/>
      <c r="FDX17" s="2"/>
      <c r="FDY17" s="85"/>
      <c r="FDZ17" s="51"/>
      <c r="FEA17" s="80"/>
      <c r="FEB17" s="80"/>
      <c r="FEC17" s="85"/>
      <c r="FED17" s="80"/>
      <c r="FEE17" s="80"/>
      <c r="FEF17" s="2"/>
      <c r="FEG17" s="85"/>
      <c r="FEH17" s="51"/>
      <c r="FEI17" s="80"/>
      <c r="FEJ17" s="80"/>
      <c r="FEK17" s="85"/>
      <c r="FEL17" s="80"/>
      <c r="FEM17" s="80"/>
      <c r="FEN17" s="2"/>
      <c r="FEO17" s="85"/>
      <c r="FEP17" s="51"/>
      <c r="FEQ17" s="80"/>
      <c r="FER17" s="80"/>
      <c r="FES17" s="85"/>
      <c r="FET17" s="80"/>
      <c r="FEU17" s="80"/>
      <c r="FEV17" s="2"/>
      <c r="FEW17" s="85"/>
      <c r="FEX17" s="51"/>
      <c r="FEY17" s="80"/>
      <c r="FEZ17" s="80"/>
      <c r="FFA17" s="85"/>
      <c r="FFB17" s="80"/>
      <c r="FFC17" s="80"/>
      <c r="FFD17" s="2"/>
      <c r="FFE17" s="85"/>
      <c r="FFF17" s="51"/>
      <c r="FFG17" s="80"/>
      <c r="FFH17" s="80"/>
      <c r="FFI17" s="85"/>
      <c r="FFJ17" s="80"/>
      <c r="FFK17" s="80"/>
      <c r="FFL17" s="2"/>
      <c r="FFM17" s="85"/>
      <c r="FFN17" s="51"/>
      <c r="FFO17" s="80"/>
      <c r="FFP17" s="80"/>
      <c r="FFQ17" s="85"/>
      <c r="FFR17" s="80"/>
      <c r="FFS17" s="80"/>
      <c r="FFT17" s="2"/>
      <c r="FFU17" s="85"/>
      <c r="FFV17" s="51"/>
      <c r="FFW17" s="80"/>
      <c r="FFX17" s="80"/>
      <c r="FFY17" s="85"/>
      <c r="FFZ17" s="80"/>
      <c r="FGA17" s="80"/>
      <c r="FGB17" s="2"/>
      <c r="FGC17" s="85"/>
      <c r="FGD17" s="51"/>
      <c r="FGE17" s="80"/>
      <c r="FGF17" s="80"/>
      <c r="FGG17" s="85"/>
      <c r="FGH17" s="80"/>
      <c r="FGI17" s="80"/>
      <c r="FGJ17" s="2"/>
      <c r="FGK17" s="85"/>
      <c r="FGL17" s="51"/>
      <c r="FGM17" s="80"/>
      <c r="FGN17" s="80"/>
      <c r="FGO17" s="85"/>
      <c r="FGP17" s="80"/>
      <c r="FGQ17" s="80"/>
      <c r="FGR17" s="2"/>
      <c r="FGS17" s="85"/>
      <c r="FGT17" s="51"/>
      <c r="FGU17" s="80"/>
      <c r="FGV17" s="80"/>
      <c r="FGW17" s="85"/>
      <c r="FGX17" s="80"/>
      <c r="FGY17" s="80"/>
      <c r="FGZ17" s="2"/>
      <c r="FHA17" s="85"/>
      <c r="FHB17" s="51"/>
      <c r="FHC17" s="80"/>
      <c r="FHD17" s="80"/>
      <c r="FHE17" s="85"/>
      <c r="FHF17" s="80"/>
      <c r="FHG17" s="80"/>
      <c r="FHH17" s="2"/>
      <c r="FHI17" s="85"/>
      <c r="FHJ17" s="51"/>
      <c r="FHK17" s="80"/>
      <c r="FHL17" s="80"/>
      <c r="FHM17" s="85"/>
      <c r="FHN17" s="80"/>
      <c r="FHO17" s="80"/>
      <c r="FHP17" s="2"/>
      <c r="FHQ17" s="85"/>
      <c r="FHR17" s="51"/>
      <c r="FHS17" s="80"/>
      <c r="FHT17" s="80"/>
      <c r="FHU17" s="85"/>
      <c r="FHV17" s="80"/>
      <c r="FHW17" s="80"/>
      <c r="FHX17" s="2"/>
      <c r="FHY17" s="85"/>
      <c r="FHZ17" s="51"/>
      <c r="FIA17" s="80"/>
      <c r="FIB17" s="80"/>
      <c r="FIC17" s="85"/>
      <c r="FID17" s="80"/>
      <c r="FIE17" s="80"/>
      <c r="FIF17" s="2"/>
      <c r="FIG17" s="85"/>
      <c r="FIH17" s="51"/>
      <c r="FII17" s="80"/>
      <c r="FIJ17" s="80"/>
      <c r="FIK17" s="85"/>
      <c r="FIL17" s="80"/>
      <c r="FIM17" s="80"/>
      <c r="FIN17" s="2"/>
      <c r="FIO17" s="85"/>
      <c r="FIP17" s="51"/>
      <c r="FIQ17" s="80"/>
      <c r="FIR17" s="80"/>
      <c r="FIS17" s="85"/>
      <c r="FIT17" s="80"/>
      <c r="FIU17" s="80"/>
      <c r="FIV17" s="2"/>
      <c r="FIW17" s="85"/>
      <c r="FIX17" s="51"/>
      <c r="FIY17" s="80"/>
      <c r="FIZ17" s="80"/>
      <c r="FJA17" s="85"/>
      <c r="FJB17" s="80"/>
      <c r="FJC17" s="80"/>
      <c r="FJD17" s="2"/>
      <c r="FJE17" s="85"/>
      <c r="FJF17" s="51"/>
      <c r="FJG17" s="80"/>
      <c r="FJH17" s="80"/>
      <c r="FJI17" s="85"/>
      <c r="FJJ17" s="80"/>
      <c r="FJK17" s="80"/>
      <c r="FJL17" s="2"/>
      <c r="FJM17" s="85"/>
      <c r="FJN17" s="51"/>
      <c r="FJO17" s="80"/>
      <c r="FJP17" s="80"/>
      <c r="FJQ17" s="85"/>
      <c r="FJR17" s="80"/>
      <c r="FJS17" s="80"/>
      <c r="FJT17" s="2"/>
      <c r="FJU17" s="85"/>
      <c r="FJV17" s="51"/>
      <c r="FJW17" s="80"/>
      <c r="FJX17" s="80"/>
      <c r="FJY17" s="85"/>
      <c r="FJZ17" s="80"/>
      <c r="FKA17" s="80"/>
      <c r="FKB17" s="2"/>
      <c r="FKC17" s="85"/>
      <c r="FKD17" s="51"/>
      <c r="FKE17" s="80"/>
      <c r="FKF17" s="80"/>
      <c r="FKG17" s="85"/>
      <c r="FKH17" s="80"/>
      <c r="FKI17" s="80"/>
      <c r="FKJ17" s="2"/>
      <c r="FKK17" s="85"/>
      <c r="FKL17" s="51"/>
      <c r="FKM17" s="80"/>
      <c r="FKN17" s="80"/>
      <c r="FKO17" s="85"/>
      <c r="FKP17" s="80"/>
      <c r="FKQ17" s="80"/>
      <c r="FKR17" s="2"/>
      <c r="FKS17" s="85"/>
      <c r="FKT17" s="51"/>
      <c r="FKU17" s="80"/>
      <c r="FKV17" s="80"/>
      <c r="FKW17" s="85"/>
      <c r="FKX17" s="80"/>
      <c r="FKY17" s="80"/>
      <c r="FKZ17" s="2"/>
      <c r="FLA17" s="85"/>
      <c r="FLB17" s="51"/>
      <c r="FLC17" s="80"/>
      <c r="FLD17" s="80"/>
      <c r="FLE17" s="85"/>
      <c r="FLF17" s="80"/>
      <c r="FLG17" s="80"/>
      <c r="FLH17" s="2"/>
      <c r="FLI17" s="85"/>
      <c r="FLJ17" s="51"/>
      <c r="FLK17" s="80"/>
      <c r="FLL17" s="80"/>
      <c r="FLM17" s="85"/>
      <c r="FLN17" s="80"/>
      <c r="FLO17" s="80"/>
      <c r="FLP17" s="2"/>
      <c r="FLQ17" s="85"/>
      <c r="FLR17" s="51"/>
      <c r="FLS17" s="80"/>
      <c r="FLT17" s="80"/>
      <c r="FLU17" s="85"/>
      <c r="FLV17" s="80"/>
      <c r="FLW17" s="80"/>
      <c r="FLX17" s="2"/>
      <c r="FLY17" s="85"/>
      <c r="FLZ17" s="51"/>
      <c r="FMA17" s="80"/>
      <c r="FMB17" s="80"/>
      <c r="FMC17" s="85"/>
      <c r="FMD17" s="80"/>
      <c r="FME17" s="80"/>
      <c r="FMF17" s="2"/>
      <c r="FMG17" s="85"/>
      <c r="FMH17" s="51"/>
      <c r="FMI17" s="80"/>
      <c r="FMJ17" s="80"/>
      <c r="FMK17" s="85"/>
      <c r="FML17" s="80"/>
      <c r="FMM17" s="80"/>
      <c r="FMN17" s="2"/>
      <c r="FMO17" s="85"/>
      <c r="FMP17" s="51"/>
      <c r="FMQ17" s="80"/>
      <c r="FMR17" s="80"/>
      <c r="FMS17" s="85"/>
      <c r="FMT17" s="80"/>
      <c r="FMU17" s="80"/>
      <c r="FMV17" s="2"/>
      <c r="FMW17" s="85"/>
      <c r="FMX17" s="51"/>
      <c r="FMY17" s="80"/>
      <c r="FMZ17" s="80"/>
      <c r="FNA17" s="85"/>
      <c r="FNB17" s="80"/>
      <c r="FNC17" s="80"/>
      <c r="FND17" s="2"/>
      <c r="FNE17" s="85"/>
      <c r="FNF17" s="51"/>
      <c r="FNG17" s="80"/>
      <c r="FNH17" s="80"/>
      <c r="FNI17" s="85"/>
      <c r="FNJ17" s="80"/>
      <c r="FNK17" s="80"/>
      <c r="FNL17" s="2"/>
      <c r="FNM17" s="85"/>
      <c r="FNN17" s="51"/>
      <c r="FNO17" s="80"/>
      <c r="FNP17" s="80"/>
      <c r="FNQ17" s="85"/>
      <c r="FNR17" s="80"/>
      <c r="FNS17" s="80"/>
      <c r="FNT17" s="2"/>
      <c r="FNU17" s="85"/>
      <c r="FNV17" s="51"/>
      <c r="FNW17" s="80"/>
      <c r="FNX17" s="80"/>
      <c r="FNY17" s="85"/>
      <c r="FNZ17" s="80"/>
      <c r="FOA17" s="80"/>
      <c r="FOB17" s="2"/>
      <c r="FOC17" s="85"/>
      <c r="FOD17" s="51"/>
      <c r="FOE17" s="80"/>
      <c r="FOF17" s="80"/>
      <c r="FOG17" s="85"/>
      <c r="FOH17" s="80"/>
      <c r="FOI17" s="80"/>
      <c r="FOJ17" s="2"/>
      <c r="FOK17" s="85"/>
      <c r="FOL17" s="51"/>
      <c r="FOM17" s="80"/>
      <c r="FON17" s="80"/>
      <c r="FOO17" s="85"/>
      <c r="FOP17" s="80"/>
      <c r="FOQ17" s="80"/>
      <c r="FOR17" s="2"/>
      <c r="FOS17" s="85"/>
      <c r="FOT17" s="51"/>
      <c r="FOU17" s="80"/>
      <c r="FOV17" s="80"/>
      <c r="FOW17" s="85"/>
      <c r="FOX17" s="80"/>
      <c r="FOY17" s="80"/>
      <c r="FOZ17" s="2"/>
      <c r="FPA17" s="85"/>
      <c r="FPB17" s="51"/>
      <c r="FPC17" s="80"/>
      <c r="FPD17" s="80"/>
      <c r="FPE17" s="85"/>
      <c r="FPF17" s="80"/>
      <c r="FPG17" s="80"/>
      <c r="FPH17" s="2"/>
      <c r="FPI17" s="85"/>
      <c r="FPJ17" s="51"/>
      <c r="FPK17" s="80"/>
      <c r="FPL17" s="80"/>
      <c r="FPM17" s="85"/>
      <c r="FPN17" s="80"/>
      <c r="FPO17" s="80"/>
      <c r="FPP17" s="2"/>
      <c r="FPQ17" s="85"/>
      <c r="FPR17" s="51"/>
      <c r="FPS17" s="80"/>
      <c r="FPT17" s="80"/>
      <c r="FPU17" s="85"/>
      <c r="FPV17" s="80"/>
      <c r="FPW17" s="80"/>
      <c r="FPX17" s="2"/>
      <c r="FPY17" s="85"/>
      <c r="FPZ17" s="51"/>
      <c r="FQA17" s="80"/>
      <c r="FQB17" s="80"/>
      <c r="FQC17" s="85"/>
      <c r="FQD17" s="80"/>
      <c r="FQE17" s="80"/>
      <c r="FQF17" s="2"/>
      <c r="FQG17" s="85"/>
      <c r="FQH17" s="51"/>
      <c r="FQI17" s="80"/>
      <c r="FQJ17" s="80"/>
      <c r="FQK17" s="85"/>
      <c r="FQL17" s="80"/>
      <c r="FQM17" s="80"/>
      <c r="FQN17" s="2"/>
      <c r="FQO17" s="85"/>
      <c r="FQP17" s="51"/>
      <c r="FQQ17" s="80"/>
      <c r="FQR17" s="80"/>
      <c r="FQS17" s="85"/>
      <c r="FQT17" s="80"/>
      <c r="FQU17" s="80"/>
      <c r="FQV17" s="2"/>
      <c r="FQW17" s="85"/>
      <c r="FQX17" s="51"/>
      <c r="FQY17" s="80"/>
      <c r="FQZ17" s="80"/>
      <c r="FRA17" s="85"/>
      <c r="FRB17" s="80"/>
      <c r="FRC17" s="80"/>
      <c r="FRD17" s="2"/>
      <c r="FRE17" s="85"/>
      <c r="FRF17" s="51"/>
      <c r="FRG17" s="80"/>
      <c r="FRH17" s="80"/>
      <c r="FRI17" s="85"/>
      <c r="FRJ17" s="80"/>
      <c r="FRK17" s="80"/>
      <c r="FRL17" s="2"/>
      <c r="FRM17" s="85"/>
      <c r="FRN17" s="51"/>
      <c r="FRO17" s="80"/>
      <c r="FRP17" s="80"/>
      <c r="FRQ17" s="85"/>
      <c r="FRR17" s="80"/>
      <c r="FRS17" s="80"/>
      <c r="FRT17" s="2"/>
      <c r="FRU17" s="85"/>
      <c r="FRV17" s="51"/>
      <c r="FRW17" s="80"/>
      <c r="FRX17" s="80"/>
      <c r="FRY17" s="85"/>
      <c r="FRZ17" s="80"/>
      <c r="FSA17" s="80"/>
      <c r="FSB17" s="2"/>
      <c r="FSC17" s="85"/>
      <c r="FSD17" s="51"/>
      <c r="FSE17" s="80"/>
      <c r="FSF17" s="80"/>
      <c r="FSG17" s="85"/>
      <c r="FSH17" s="80"/>
      <c r="FSI17" s="80"/>
      <c r="FSJ17" s="2"/>
      <c r="FSK17" s="85"/>
      <c r="FSL17" s="51"/>
      <c r="FSM17" s="80"/>
      <c r="FSN17" s="80"/>
      <c r="FSO17" s="85"/>
      <c r="FSP17" s="80"/>
      <c r="FSQ17" s="80"/>
      <c r="FSR17" s="2"/>
      <c r="FSS17" s="85"/>
      <c r="FST17" s="51"/>
      <c r="FSU17" s="80"/>
      <c r="FSV17" s="80"/>
      <c r="FSW17" s="85"/>
      <c r="FSX17" s="80"/>
      <c r="FSY17" s="80"/>
      <c r="FSZ17" s="2"/>
      <c r="FTA17" s="85"/>
      <c r="FTB17" s="51"/>
      <c r="FTC17" s="80"/>
      <c r="FTD17" s="80"/>
      <c r="FTE17" s="85"/>
      <c r="FTF17" s="80"/>
      <c r="FTG17" s="80"/>
      <c r="FTH17" s="2"/>
      <c r="FTI17" s="85"/>
      <c r="FTJ17" s="51"/>
      <c r="FTK17" s="80"/>
      <c r="FTL17" s="80"/>
      <c r="FTM17" s="85"/>
      <c r="FTN17" s="80"/>
      <c r="FTO17" s="80"/>
      <c r="FTP17" s="2"/>
      <c r="FTQ17" s="85"/>
      <c r="FTR17" s="51"/>
      <c r="FTS17" s="80"/>
      <c r="FTT17" s="80"/>
      <c r="FTU17" s="85"/>
      <c r="FTV17" s="80"/>
      <c r="FTW17" s="80"/>
      <c r="FTX17" s="2"/>
      <c r="FTY17" s="85"/>
      <c r="FTZ17" s="51"/>
      <c r="FUA17" s="80"/>
      <c r="FUB17" s="80"/>
      <c r="FUC17" s="85"/>
      <c r="FUD17" s="80"/>
      <c r="FUE17" s="80"/>
      <c r="FUF17" s="2"/>
      <c r="FUG17" s="85"/>
      <c r="FUH17" s="51"/>
      <c r="FUI17" s="80"/>
      <c r="FUJ17" s="80"/>
      <c r="FUK17" s="85"/>
      <c r="FUL17" s="80"/>
      <c r="FUM17" s="80"/>
      <c r="FUN17" s="2"/>
      <c r="FUO17" s="85"/>
      <c r="FUP17" s="51"/>
      <c r="FUQ17" s="80"/>
      <c r="FUR17" s="80"/>
      <c r="FUS17" s="85"/>
      <c r="FUT17" s="80"/>
      <c r="FUU17" s="80"/>
      <c r="FUV17" s="2"/>
      <c r="FUW17" s="85"/>
      <c r="FUX17" s="51"/>
      <c r="FUY17" s="80"/>
      <c r="FUZ17" s="80"/>
      <c r="FVA17" s="85"/>
      <c r="FVB17" s="80"/>
      <c r="FVC17" s="80"/>
      <c r="FVD17" s="2"/>
      <c r="FVE17" s="85"/>
      <c r="FVF17" s="51"/>
      <c r="FVG17" s="80"/>
      <c r="FVH17" s="80"/>
      <c r="FVI17" s="85"/>
      <c r="FVJ17" s="80"/>
      <c r="FVK17" s="80"/>
      <c r="FVL17" s="2"/>
      <c r="FVM17" s="85"/>
      <c r="FVN17" s="51"/>
      <c r="FVO17" s="80"/>
      <c r="FVP17" s="80"/>
      <c r="FVQ17" s="85"/>
      <c r="FVR17" s="80"/>
      <c r="FVS17" s="80"/>
      <c r="FVT17" s="2"/>
      <c r="FVU17" s="85"/>
      <c r="FVV17" s="51"/>
      <c r="FVW17" s="80"/>
      <c r="FVX17" s="80"/>
      <c r="FVY17" s="85"/>
      <c r="FVZ17" s="80"/>
      <c r="FWA17" s="80"/>
      <c r="FWB17" s="2"/>
      <c r="FWC17" s="85"/>
      <c r="FWD17" s="51"/>
      <c r="FWE17" s="80"/>
      <c r="FWF17" s="80"/>
      <c r="FWG17" s="85"/>
      <c r="FWH17" s="80"/>
      <c r="FWI17" s="80"/>
      <c r="FWJ17" s="2"/>
      <c r="FWK17" s="85"/>
      <c r="FWL17" s="51"/>
      <c r="FWM17" s="80"/>
      <c r="FWN17" s="80"/>
      <c r="FWO17" s="85"/>
      <c r="FWP17" s="80"/>
      <c r="FWQ17" s="80"/>
      <c r="FWR17" s="2"/>
      <c r="FWS17" s="85"/>
      <c r="FWT17" s="51"/>
      <c r="FWU17" s="80"/>
      <c r="FWV17" s="80"/>
      <c r="FWW17" s="85"/>
      <c r="FWX17" s="80"/>
      <c r="FWY17" s="80"/>
      <c r="FWZ17" s="2"/>
      <c r="FXA17" s="85"/>
      <c r="FXB17" s="51"/>
      <c r="FXC17" s="80"/>
      <c r="FXD17" s="80"/>
      <c r="FXE17" s="85"/>
      <c r="FXF17" s="80"/>
      <c r="FXG17" s="80"/>
      <c r="FXH17" s="2"/>
      <c r="FXI17" s="85"/>
      <c r="FXJ17" s="51"/>
      <c r="FXK17" s="80"/>
      <c r="FXL17" s="80"/>
      <c r="FXM17" s="85"/>
      <c r="FXN17" s="80"/>
      <c r="FXO17" s="80"/>
      <c r="FXP17" s="2"/>
      <c r="FXQ17" s="85"/>
      <c r="FXR17" s="51"/>
      <c r="FXS17" s="80"/>
      <c r="FXT17" s="80"/>
      <c r="FXU17" s="85"/>
      <c r="FXV17" s="80"/>
      <c r="FXW17" s="80"/>
      <c r="FXX17" s="2"/>
      <c r="FXY17" s="85"/>
      <c r="FXZ17" s="51"/>
      <c r="FYA17" s="80"/>
      <c r="FYB17" s="80"/>
      <c r="FYC17" s="85"/>
      <c r="FYD17" s="80"/>
      <c r="FYE17" s="80"/>
      <c r="FYF17" s="2"/>
      <c r="FYG17" s="85"/>
      <c r="FYH17" s="51"/>
      <c r="FYI17" s="80"/>
      <c r="FYJ17" s="80"/>
      <c r="FYK17" s="85"/>
      <c r="FYL17" s="80"/>
      <c r="FYM17" s="80"/>
      <c r="FYN17" s="2"/>
      <c r="FYO17" s="85"/>
      <c r="FYP17" s="51"/>
      <c r="FYQ17" s="80"/>
      <c r="FYR17" s="80"/>
      <c r="FYS17" s="85"/>
      <c r="FYT17" s="80"/>
      <c r="FYU17" s="80"/>
      <c r="FYV17" s="2"/>
      <c r="FYW17" s="85"/>
      <c r="FYX17" s="51"/>
      <c r="FYY17" s="80"/>
      <c r="FYZ17" s="80"/>
      <c r="FZA17" s="85"/>
      <c r="FZB17" s="80"/>
      <c r="FZC17" s="80"/>
      <c r="FZD17" s="2"/>
      <c r="FZE17" s="85"/>
      <c r="FZF17" s="51"/>
      <c r="FZG17" s="80"/>
      <c r="FZH17" s="80"/>
      <c r="FZI17" s="85"/>
      <c r="FZJ17" s="80"/>
      <c r="FZK17" s="80"/>
      <c r="FZL17" s="2"/>
      <c r="FZM17" s="85"/>
      <c r="FZN17" s="51"/>
      <c r="FZO17" s="80"/>
      <c r="FZP17" s="80"/>
      <c r="FZQ17" s="85"/>
      <c r="FZR17" s="80"/>
      <c r="FZS17" s="80"/>
      <c r="FZT17" s="2"/>
      <c r="FZU17" s="85"/>
      <c r="FZV17" s="51"/>
      <c r="FZW17" s="80"/>
      <c r="FZX17" s="80"/>
      <c r="FZY17" s="85"/>
      <c r="FZZ17" s="80"/>
      <c r="GAA17" s="80"/>
      <c r="GAB17" s="2"/>
      <c r="GAC17" s="85"/>
      <c r="GAD17" s="51"/>
      <c r="GAE17" s="80"/>
      <c r="GAF17" s="80"/>
      <c r="GAG17" s="85"/>
      <c r="GAH17" s="80"/>
      <c r="GAI17" s="80"/>
      <c r="GAJ17" s="2"/>
      <c r="GAK17" s="85"/>
      <c r="GAL17" s="51"/>
      <c r="GAM17" s="80"/>
      <c r="GAN17" s="80"/>
      <c r="GAO17" s="85"/>
      <c r="GAP17" s="80"/>
      <c r="GAQ17" s="80"/>
      <c r="GAR17" s="2"/>
      <c r="GAS17" s="85"/>
      <c r="GAT17" s="51"/>
      <c r="GAU17" s="80"/>
      <c r="GAV17" s="80"/>
      <c r="GAW17" s="85"/>
      <c r="GAX17" s="80"/>
      <c r="GAY17" s="80"/>
      <c r="GAZ17" s="2"/>
      <c r="GBA17" s="85"/>
      <c r="GBB17" s="51"/>
      <c r="GBC17" s="80"/>
      <c r="GBD17" s="80"/>
      <c r="GBE17" s="85"/>
      <c r="GBF17" s="80"/>
      <c r="GBG17" s="80"/>
      <c r="GBH17" s="2"/>
      <c r="GBI17" s="85"/>
      <c r="GBJ17" s="51"/>
      <c r="GBK17" s="80"/>
      <c r="GBL17" s="80"/>
      <c r="GBM17" s="85"/>
      <c r="GBN17" s="80"/>
      <c r="GBO17" s="80"/>
      <c r="GBP17" s="2"/>
      <c r="GBQ17" s="85"/>
      <c r="GBR17" s="51"/>
      <c r="GBS17" s="80"/>
      <c r="GBT17" s="80"/>
      <c r="GBU17" s="85"/>
      <c r="GBV17" s="80"/>
      <c r="GBW17" s="80"/>
      <c r="GBX17" s="2"/>
      <c r="GBY17" s="85"/>
      <c r="GBZ17" s="51"/>
      <c r="GCA17" s="80"/>
      <c r="GCB17" s="80"/>
      <c r="GCC17" s="85"/>
      <c r="GCD17" s="80"/>
      <c r="GCE17" s="80"/>
      <c r="GCF17" s="2"/>
      <c r="GCG17" s="85"/>
      <c r="GCH17" s="51"/>
      <c r="GCI17" s="80"/>
      <c r="GCJ17" s="80"/>
      <c r="GCK17" s="85"/>
      <c r="GCL17" s="80"/>
      <c r="GCM17" s="80"/>
      <c r="GCN17" s="2"/>
      <c r="GCO17" s="85"/>
      <c r="GCP17" s="51"/>
      <c r="GCQ17" s="80"/>
      <c r="GCR17" s="80"/>
      <c r="GCS17" s="85"/>
      <c r="GCT17" s="80"/>
      <c r="GCU17" s="80"/>
      <c r="GCV17" s="2"/>
      <c r="GCW17" s="85"/>
      <c r="GCX17" s="51"/>
      <c r="GCY17" s="80"/>
      <c r="GCZ17" s="80"/>
      <c r="GDA17" s="85"/>
      <c r="GDB17" s="80"/>
      <c r="GDC17" s="80"/>
      <c r="GDD17" s="2"/>
      <c r="GDE17" s="85"/>
      <c r="GDF17" s="51"/>
      <c r="GDG17" s="80"/>
      <c r="GDH17" s="80"/>
      <c r="GDI17" s="85"/>
      <c r="GDJ17" s="80"/>
      <c r="GDK17" s="80"/>
      <c r="GDL17" s="2"/>
      <c r="GDM17" s="85"/>
      <c r="GDN17" s="51"/>
      <c r="GDO17" s="80"/>
      <c r="GDP17" s="80"/>
      <c r="GDQ17" s="85"/>
      <c r="GDR17" s="80"/>
      <c r="GDS17" s="80"/>
      <c r="GDT17" s="2"/>
      <c r="GDU17" s="85"/>
      <c r="GDV17" s="51"/>
      <c r="GDW17" s="80"/>
      <c r="GDX17" s="80"/>
      <c r="GDY17" s="85"/>
      <c r="GDZ17" s="80"/>
      <c r="GEA17" s="80"/>
      <c r="GEB17" s="2"/>
      <c r="GEC17" s="85"/>
      <c r="GED17" s="51"/>
      <c r="GEE17" s="80"/>
      <c r="GEF17" s="80"/>
      <c r="GEG17" s="85"/>
      <c r="GEH17" s="80"/>
      <c r="GEI17" s="80"/>
      <c r="GEJ17" s="2"/>
      <c r="GEK17" s="85"/>
      <c r="GEL17" s="51"/>
      <c r="GEM17" s="80"/>
      <c r="GEN17" s="80"/>
      <c r="GEO17" s="85"/>
      <c r="GEP17" s="80"/>
      <c r="GEQ17" s="80"/>
      <c r="GER17" s="2"/>
      <c r="GES17" s="85"/>
      <c r="GET17" s="51"/>
      <c r="GEU17" s="80"/>
      <c r="GEV17" s="80"/>
      <c r="GEW17" s="85"/>
      <c r="GEX17" s="80"/>
      <c r="GEY17" s="80"/>
      <c r="GEZ17" s="2"/>
      <c r="GFA17" s="85"/>
      <c r="GFB17" s="51"/>
      <c r="GFC17" s="80"/>
      <c r="GFD17" s="80"/>
      <c r="GFE17" s="85"/>
      <c r="GFF17" s="80"/>
      <c r="GFG17" s="80"/>
      <c r="GFH17" s="2"/>
      <c r="GFI17" s="85"/>
      <c r="GFJ17" s="51"/>
      <c r="GFK17" s="80"/>
      <c r="GFL17" s="80"/>
      <c r="GFM17" s="85"/>
      <c r="GFN17" s="80"/>
      <c r="GFO17" s="80"/>
      <c r="GFP17" s="2"/>
      <c r="GFQ17" s="85"/>
      <c r="GFR17" s="51"/>
      <c r="GFS17" s="80"/>
      <c r="GFT17" s="80"/>
      <c r="GFU17" s="85"/>
      <c r="GFV17" s="80"/>
      <c r="GFW17" s="80"/>
      <c r="GFX17" s="2"/>
      <c r="GFY17" s="85"/>
      <c r="GFZ17" s="51"/>
      <c r="GGA17" s="80"/>
      <c r="GGB17" s="80"/>
      <c r="GGC17" s="85"/>
      <c r="GGD17" s="80"/>
      <c r="GGE17" s="80"/>
      <c r="GGF17" s="2"/>
      <c r="GGG17" s="85"/>
      <c r="GGH17" s="51"/>
      <c r="GGI17" s="80"/>
      <c r="GGJ17" s="80"/>
      <c r="GGK17" s="85"/>
      <c r="GGL17" s="80"/>
      <c r="GGM17" s="80"/>
      <c r="GGN17" s="2"/>
      <c r="GGO17" s="85"/>
      <c r="GGP17" s="51"/>
      <c r="GGQ17" s="80"/>
      <c r="GGR17" s="80"/>
      <c r="GGS17" s="85"/>
      <c r="GGT17" s="80"/>
      <c r="GGU17" s="80"/>
      <c r="GGV17" s="2"/>
      <c r="GGW17" s="85"/>
      <c r="GGX17" s="51"/>
      <c r="GGY17" s="80"/>
      <c r="GGZ17" s="80"/>
      <c r="GHA17" s="85"/>
      <c r="GHB17" s="80"/>
      <c r="GHC17" s="80"/>
      <c r="GHD17" s="2"/>
      <c r="GHE17" s="85"/>
      <c r="GHF17" s="51"/>
      <c r="GHG17" s="80"/>
      <c r="GHH17" s="80"/>
      <c r="GHI17" s="85"/>
      <c r="GHJ17" s="80"/>
      <c r="GHK17" s="80"/>
      <c r="GHL17" s="2"/>
      <c r="GHM17" s="85"/>
      <c r="GHN17" s="51"/>
      <c r="GHO17" s="80"/>
      <c r="GHP17" s="80"/>
      <c r="GHQ17" s="85"/>
      <c r="GHR17" s="80"/>
      <c r="GHS17" s="80"/>
      <c r="GHT17" s="2"/>
      <c r="GHU17" s="85"/>
      <c r="GHV17" s="51"/>
      <c r="GHW17" s="80"/>
      <c r="GHX17" s="80"/>
      <c r="GHY17" s="85"/>
      <c r="GHZ17" s="80"/>
      <c r="GIA17" s="80"/>
      <c r="GIB17" s="2"/>
      <c r="GIC17" s="85"/>
      <c r="GID17" s="51"/>
      <c r="GIE17" s="80"/>
      <c r="GIF17" s="80"/>
      <c r="GIG17" s="85"/>
      <c r="GIH17" s="80"/>
      <c r="GII17" s="80"/>
      <c r="GIJ17" s="2"/>
      <c r="GIK17" s="85"/>
      <c r="GIL17" s="51"/>
      <c r="GIM17" s="80"/>
      <c r="GIN17" s="80"/>
      <c r="GIO17" s="85"/>
      <c r="GIP17" s="80"/>
      <c r="GIQ17" s="80"/>
      <c r="GIR17" s="2"/>
      <c r="GIS17" s="85"/>
      <c r="GIT17" s="51"/>
      <c r="GIU17" s="80"/>
      <c r="GIV17" s="80"/>
      <c r="GIW17" s="85"/>
      <c r="GIX17" s="80"/>
      <c r="GIY17" s="80"/>
      <c r="GIZ17" s="2"/>
      <c r="GJA17" s="85"/>
      <c r="GJB17" s="51"/>
      <c r="GJC17" s="80"/>
      <c r="GJD17" s="80"/>
      <c r="GJE17" s="85"/>
      <c r="GJF17" s="80"/>
      <c r="GJG17" s="80"/>
      <c r="GJH17" s="2"/>
      <c r="GJI17" s="85"/>
      <c r="GJJ17" s="51"/>
      <c r="GJK17" s="80"/>
      <c r="GJL17" s="80"/>
      <c r="GJM17" s="85"/>
      <c r="GJN17" s="80"/>
      <c r="GJO17" s="80"/>
      <c r="GJP17" s="2"/>
      <c r="GJQ17" s="85"/>
      <c r="GJR17" s="51"/>
      <c r="GJS17" s="80"/>
      <c r="GJT17" s="80"/>
      <c r="GJU17" s="85"/>
      <c r="GJV17" s="80"/>
      <c r="GJW17" s="80"/>
      <c r="GJX17" s="2"/>
      <c r="GJY17" s="85"/>
      <c r="GJZ17" s="51"/>
      <c r="GKA17" s="80"/>
      <c r="GKB17" s="80"/>
      <c r="GKC17" s="85"/>
      <c r="GKD17" s="80"/>
      <c r="GKE17" s="80"/>
      <c r="GKF17" s="2"/>
      <c r="GKG17" s="85"/>
      <c r="GKH17" s="51"/>
      <c r="GKI17" s="80"/>
      <c r="GKJ17" s="80"/>
      <c r="GKK17" s="85"/>
      <c r="GKL17" s="80"/>
      <c r="GKM17" s="80"/>
      <c r="GKN17" s="2"/>
      <c r="GKO17" s="85"/>
      <c r="GKP17" s="51"/>
      <c r="GKQ17" s="80"/>
      <c r="GKR17" s="80"/>
      <c r="GKS17" s="85"/>
      <c r="GKT17" s="80"/>
      <c r="GKU17" s="80"/>
      <c r="GKV17" s="2"/>
      <c r="GKW17" s="85"/>
      <c r="GKX17" s="51"/>
      <c r="GKY17" s="80"/>
      <c r="GKZ17" s="80"/>
      <c r="GLA17" s="85"/>
      <c r="GLB17" s="80"/>
      <c r="GLC17" s="80"/>
      <c r="GLD17" s="2"/>
      <c r="GLE17" s="85"/>
      <c r="GLF17" s="51"/>
      <c r="GLG17" s="80"/>
      <c r="GLH17" s="80"/>
      <c r="GLI17" s="85"/>
      <c r="GLJ17" s="80"/>
      <c r="GLK17" s="80"/>
      <c r="GLL17" s="2"/>
      <c r="GLM17" s="85"/>
      <c r="GLN17" s="51"/>
      <c r="GLO17" s="80"/>
      <c r="GLP17" s="80"/>
      <c r="GLQ17" s="85"/>
      <c r="GLR17" s="80"/>
      <c r="GLS17" s="80"/>
      <c r="GLT17" s="2"/>
      <c r="GLU17" s="85"/>
      <c r="GLV17" s="51"/>
      <c r="GLW17" s="80"/>
      <c r="GLX17" s="80"/>
      <c r="GLY17" s="85"/>
      <c r="GLZ17" s="80"/>
      <c r="GMA17" s="80"/>
      <c r="GMB17" s="2"/>
      <c r="GMC17" s="85"/>
      <c r="GMD17" s="51"/>
      <c r="GME17" s="80"/>
      <c r="GMF17" s="80"/>
      <c r="GMG17" s="85"/>
      <c r="GMH17" s="80"/>
      <c r="GMI17" s="80"/>
      <c r="GMJ17" s="2"/>
      <c r="GMK17" s="85"/>
      <c r="GML17" s="51"/>
      <c r="GMM17" s="80"/>
      <c r="GMN17" s="80"/>
      <c r="GMO17" s="85"/>
      <c r="GMP17" s="80"/>
      <c r="GMQ17" s="80"/>
      <c r="GMR17" s="2"/>
      <c r="GMS17" s="85"/>
      <c r="GMT17" s="51"/>
      <c r="GMU17" s="80"/>
      <c r="GMV17" s="80"/>
      <c r="GMW17" s="85"/>
      <c r="GMX17" s="80"/>
      <c r="GMY17" s="80"/>
      <c r="GMZ17" s="2"/>
      <c r="GNA17" s="85"/>
      <c r="GNB17" s="51"/>
      <c r="GNC17" s="80"/>
      <c r="GND17" s="80"/>
      <c r="GNE17" s="85"/>
      <c r="GNF17" s="80"/>
      <c r="GNG17" s="80"/>
      <c r="GNH17" s="2"/>
      <c r="GNI17" s="85"/>
      <c r="GNJ17" s="51"/>
      <c r="GNK17" s="80"/>
      <c r="GNL17" s="80"/>
      <c r="GNM17" s="85"/>
      <c r="GNN17" s="80"/>
      <c r="GNO17" s="80"/>
      <c r="GNP17" s="2"/>
      <c r="GNQ17" s="85"/>
      <c r="GNR17" s="51"/>
      <c r="GNS17" s="80"/>
      <c r="GNT17" s="80"/>
      <c r="GNU17" s="85"/>
      <c r="GNV17" s="80"/>
      <c r="GNW17" s="80"/>
      <c r="GNX17" s="2"/>
      <c r="GNY17" s="85"/>
      <c r="GNZ17" s="51"/>
      <c r="GOA17" s="80"/>
      <c r="GOB17" s="80"/>
      <c r="GOC17" s="85"/>
      <c r="GOD17" s="80"/>
      <c r="GOE17" s="80"/>
      <c r="GOF17" s="2"/>
      <c r="GOG17" s="85"/>
      <c r="GOH17" s="51"/>
      <c r="GOI17" s="80"/>
      <c r="GOJ17" s="80"/>
      <c r="GOK17" s="85"/>
      <c r="GOL17" s="80"/>
      <c r="GOM17" s="80"/>
      <c r="GON17" s="2"/>
      <c r="GOO17" s="85"/>
      <c r="GOP17" s="51"/>
      <c r="GOQ17" s="80"/>
      <c r="GOR17" s="80"/>
      <c r="GOS17" s="85"/>
      <c r="GOT17" s="80"/>
      <c r="GOU17" s="80"/>
      <c r="GOV17" s="2"/>
      <c r="GOW17" s="85"/>
      <c r="GOX17" s="51"/>
      <c r="GOY17" s="80"/>
      <c r="GOZ17" s="80"/>
      <c r="GPA17" s="85"/>
      <c r="GPB17" s="80"/>
      <c r="GPC17" s="80"/>
      <c r="GPD17" s="2"/>
      <c r="GPE17" s="85"/>
      <c r="GPF17" s="51"/>
      <c r="GPG17" s="80"/>
      <c r="GPH17" s="80"/>
      <c r="GPI17" s="85"/>
      <c r="GPJ17" s="80"/>
      <c r="GPK17" s="80"/>
      <c r="GPL17" s="2"/>
      <c r="GPM17" s="85"/>
      <c r="GPN17" s="51"/>
      <c r="GPO17" s="80"/>
      <c r="GPP17" s="80"/>
      <c r="GPQ17" s="85"/>
      <c r="GPR17" s="80"/>
      <c r="GPS17" s="80"/>
      <c r="GPT17" s="2"/>
      <c r="GPU17" s="85"/>
      <c r="GPV17" s="51"/>
      <c r="GPW17" s="80"/>
      <c r="GPX17" s="80"/>
      <c r="GPY17" s="85"/>
      <c r="GPZ17" s="80"/>
      <c r="GQA17" s="80"/>
      <c r="GQB17" s="2"/>
      <c r="GQC17" s="85"/>
      <c r="GQD17" s="51"/>
      <c r="GQE17" s="80"/>
      <c r="GQF17" s="80"/>
      <c r="GQG17" s="85"/>
      <c r="GQH17" s="80"/>
      <c r="GQI17" s="80"/>
      <c r="GQJ17" s="2"/>
      <c r="GQK17" s="85"/>
      <c r="GQL17" s="51"/>
      <c r="GQM17" s="80"/>
      <c r="GQN17" s="80"/>
      <c r="GQO17" s="85"/>
      <c r="GQP17" s="80"/>
      <c r="GQQ17" s="80"/>
      <c r="GQR17" s="2"/>
      <c r="GQS17" s="85"/>
      <c r="GQT17" s="51"/>
      <c r="GQU17" s="80"/>
      <c r="GQV17" s="80"/>
      <c r="GQW17" s="85"/>
      <c r="GQX17" s="80"/>
      <c r="GQY17" s="80"/>
      <c r="GQZ17" s="2"/>
      <c r="GRA17" s="85"/>
      <c r="GRB17" s="51"/>
      <c r="GRC17" s="80"/>
      <c r="GRD17" s="80"/>
      <c r="GRE17" s="85"/>
      <c r="GRF17" s="80"/>
      <c r="GRG17" s="80"/>
      <c r="GRH17" s="2"/>
      <c r="GRI17" s="85"/>
      <c r="GRJ17" s="51"/>
      <c r="GRK17" s="80"/>
      <c r="GRL17" s="80"/>
      <c r="GRM17" s="85"/>
      <c r="GRN17" s="80"/>
      <c r="GRO17" s="80"/>
      <c r="GRP17" s="2"/>
      <c r="GRQ17" s="85"/>
      <c r="GRR17" s="51"/>
      <c r="GRS17" s="80"/>
      <c r="GRT17" s="80"/>
      <c r="GRU17" s="85"/>
      <c r="GRV17" s="80"/>
      <c r="GRW17" s="80"/>
      <c r="GRX17" s="2"/>
      <c r="GRY17" s="85"/>
      <c r="GRZ17" s="51"/>
      <c r="GSA17" s="80"/>
      <c r="GSB17" s="80"/>
      <c r="GSC17" s="85"/>
      <c r="GSD17" s="80"/>
      <c r="GSE17" s="80"/>
      <c r="GSF17" s="2"/>
      <c r="GSG17" s="85"/>
      <c r="GSH17" s="51"/>
      <c r="GSI17" s="80"/>
      <c r="GSJ17" s="80"/>
      <c r="GSK17" s="85"/>
      <c r="GSL17" s="80"/>
      <c r="GSM17" s="80"/>
      <c r="GSN17" s="2"/>
      <c r="GSO17" s="85"/>
      <c r="GSP17" s="51"/>
      <c r="GSQ17" s="80"/>
      <c r="GSR17" s="80"/>
      <c r="GSS17" s="85"/>
      <c r="GST17" s="80"/>
      <c r="GSU17" s="80"/>
      <c r="GSV17" s="2"/>
      <c r="GSW17" s="85"/>
      <c r="GSX17" s="51"/>
      <c r="GSY17" s="80"/>
      <c r="GSZ17" s="80"/>
      <c r="GTA17" s="85"/>
      <c r="GTB17" s="80"/>
      <c r="GTC17" s="80"/>
      <c r="GTD17" s="2"/>
      <c r="GTE17" s="85"/>
      <c r="GTF17" s="51"/>
      <c r="GTG17" s="80"/>
      <c r="GTH17" s="80"/>
      <c r="GTI17" s="85"/>
      <c r="GTJ17" s="80"/>
      <c r="GTK17" s="80"/>
      <c r="GTL17" s="2"/>
      <c r="GTM17" s="85"/>
      <c r="GTN17" s="51"/>
      <c r="GTO17" s="80"/>
      <c r="GTP17" s="80"/>
      <c r="GTQ17" s="85"/>
      <c r="GTR17" s="80"/>
      <c r="GTS17" s="80"/>
      <c r="GTT17" s="2"/>
      <c r="GTU17" s="85"/>
      <c r="GTV17" s="51"/>
      <c r="GTW17" s="80"/>
      <c r="GTX17" s="80"/>
      <c r="GTY17" s="85"/>
      <c r="GTZ17" s="80"/>
      <c r="GUA17" s="80"/>
      <c r="GUB17" s="2"/>
      <c r="GUC17" s="85"/>
      <c r="GUD17" s="51"/>
      <c r="GUE17" s="80"/>
      <c r="GUF17" s="80"/>
      <c r="GUG17" s="85"/>
      <c r="GUH17" s="80"/>
      <c r="GUI17" s="80"/>
      <c r="GUJ17" s="2"/>
      <c r="GUK17" s="85"/>
      <c r="GUL17" s="51"/>
      <c r="GUM17" s="80"/>
      <c r="GUN17" s="80"/>
      <c r="GUO17" s="85"/>
      <c r="GUP17" s="80"/>
      <c r="GUQ17" s="80"/>
      <c r="GUR17" s="2"/>
      <c r="GUS17" s="85"/>
      <c r="GUT17" s="51"/>
      <c r="GUU17" s="80"/>
      <c r="GUV17" s="80"/>
      <c r="GUW17" s="85"/>
      <c r="GUX17" s="80"/>
      <c r="GUY17" s="80"/>
      <c r="GUZ17" s="2"/>
      <c r="GVA17" s="85"/>
      <c r="GVB17" s="51"/>
      <c r="GVC17" s="80"/>
      <c r="GVD17" s="80"/>
      <c r="GVE17" s="85"/>
      <c r="GVF17" s="80"/>
      <c r="GVG17" s="80"/>
      <c r="GVH17" s="2"/>
      <c r="GVI17" s="85"/>
      <c r="GVJ17" s="51"/>
      <c r="GVK17" s="80"/>
      <c r="GVL17" s="80"/>
      <c r="GVM17" s="85"/>
      <c r="GVN17" s="80"/>
      <c r="GVO17" s="80"/>
      <c r="GVP17" s="2"/>
      <c r="GVQ17" s="85"/>
      <c r="GVR17" s="51"/>
      <c r="GVS17" s="80"/>
      <c r="GVT17" s="80"/>
      <c r="GVU17" s="85"/>
      <c r="GVV17" s="80"/>
      <c r="GVW17" s="80"/>
      <c r="GVX17" s="2"/>
      <c r="GVY17" s="85"/>
      <c r="GVZ17" s="51"/>
      <c r="GWA17" s="80"/>
      <c r="GWB17" s="80"/>
      <c r="GWC17" s="85"/>
      <c r="GWD17" s="80"/>
      <c r="GWE17" s="80"/>
      <c r="GWF17" s="2"/>
      <c r="GWG17" s="85"/>
      <c r="GWH17" s="51"/>
      <c r="GWI17" s="80"/>
      <c r="GWJ17" s="80"/>
      <c r="GWK17" s="85"/>
      <c r="GWL17" s="80"/>
      <c r="GWM17" s="80"/>
      <c r="GWN17" s="2"/>
      <c r="GWO17" s="85"/>
      <c r="GWP17" s="51"/>
      <c r="GWQ17" s="80"/>
      <c r="GWR17" s="80"/>
      <c r="GWS17" s="85"/>
      <c r="GWT17" s="80"/>
      <c r="GWU17" s="80"/>
      <c r="GWV17" s="2"/>
      <c r="GWW17" s="85"/>
      <c r="GWX17" s="51"/>
      <c r="GWY17" s="80"/>
      <c r="GWZ17" s="80"/>
      <c r="GXA17" s="85"/>
      <c r="GXB17" s="80"/>
      <c r="GXC17" s="80"/>
      <c r="GXD17" s="2"/>
      <c r="GXE17" s="85"/>
      <c r="GXF17" s="51"/>
      <c r="GXG17" s="80"/>
      <c r="GXH17" s="80"/>
      <c r="GXI17" s="85"/>
      <c r="GXJ17" s="80"/>
      <c r="GXK17" s="80"/>
      <c r="GXL17" s="2"/>
      <c r="GXM17" s="85"/>
      <c r="GXN17" s="51"/>
      <c r="GXO17" s="80"/>
      <c r="GXP17" s="80"/>
      <c r="GXQ17" s="85"/>
      <c r="GXR17" s="80"/>
      <c r="GXS17" s="80"/>
      <c r="GXT17" s="2"/>
      <c r="GXU17" s="85"/>
      <c r="GXV17" s="51"/>
      <c r="GXW17" s="80"/>
      <c r="GXX17" s="80"/>
      <c r="GXY17" s="85"/>
      <c r="GXZ17" s="80"/>
      <c r="GYA17" s="80"/>
      <c r="GYB17" s="2"/>
      <c r="GYC17" s="85"/>
      <c r="GYD17" s="51"/>
      <c r="GYE17" s="80"/>
      <c r="GYF17" s="80"/>
      <c r="GYG17" s="85"/>
      <c r="GYH17" s="80"/>
      <c r="GYI17" s="80"/>
      <c r="GYJ17" s="2"/>
      <c r="GYK17" s="85"/>
      <c r="GYL17" s="51"/>
      <c r="GYM17" s="80"/>
      <c r="GYN17" s="80"/>
      <c r="GYO17" s="85"/>
      <c r="GYP17" s="80"/>
      <c r="GYQ17" s="80"/>
      <c r="GYR17" s="2"/>
      <c r="GYS17" s="85"/>
      <c r="GYT17" s="51"/>
      <c r="GYU17" s="80"/>
      <c r="GYV17" s="80"/>
      <c r="GYW17" s="85"/>
      <c r="GYX17" s="80"/>
      <c r="GYY17" s="80"/>
      <c r="GYZ17" s="2"/>
      <c r="GZA17" s="85"/>
      <c r="GZB17" s="51"/>
      <c r="GZC17" s="80"/>
      <c r="GZD17" s="80"/>
      <c r="GZE17" s="85"/>
      <c r="GZF17" s="80"/>
      <c r="GZG17" s="80"/>
      <c r="GZH17" s="2"/>
      <c r="GZI17" s="85"/>
      <c r="GZJ17" s="51"/>
      <c r="GZK17" s="80"/>
      <c r="GZL17" s="80"/>
      <c r="GZM17" s="85"/>
      <c r="GZN17" s="80"/>
      <c r="GZO17" s="80"/>
      <c r="GZP17" s="2"/>
      <c r="GZQ17" s="85"/>
      <c r="GZR17" s="51"/>
      <c r="GZS17" s="80"/>
      <c r="GZT17" s="80"/>
      <c r="GZU17" s="85"/>
      <c r="GZV17" s="80"/>
      <c r="GZW17" s="80"/>
      <c r="GZX17" s="2"/>
      <c r="GZY17" s="85"/>
      <c r="GZZ17" s="51"/>
      <c r="HAA17" s="80"/>
      <c r="HAB17" s="80"/>
      <c r="HAC17" s="85"/>
      <c r="HAD17" s="80"/>
      <c r="HAE17" s="80"/>
      <c r="HAF17" s="2"/>
      <c r="HAG17" s="85"/>
      <c r="HAH17" s="51"/>
      <c r="HAI17" s="80"/>
      <c r="HAJ17" s="80"/>
      <c r="HAK17" s="85"/>
      <c r="HAL17" s="80"/>
      <c r="HAM17" s="80"/>
      <c r="HAN17" s="2"/>
      <c r="HAO17" s="85"/>
      <c r="HAP17" s="51"/>
      <c r="HAQ17" s="80"/>
      <c r="HAR17" s="80"/>
      <c r="HAS17" s="85"/>
      <c r="HAT17" s="80"/>
      <c r="HAU17" s="80"/>
      <c r="HAV17" s="2"/>
      <c r="HAW17" s="85"/>
      <c r="HAX17" s="51"/>
      <c r="HAY17" s="80"/>
      <c r="HAZ17" s="80"/>
      <c r="HBA17" s="85"/>
      <c r="HBB17" s="80"/>
      <c r="HBC17" s="80"/>
      <c r="HBD17" s="2"/>
      <c r="HBE17" s="85"/>
      <c r="HBF17" s="51"/>
      <c r="HBG17" s="80"/>
      <c r="HBH17" s="80"/>
      <c r="HBI17" s="85"/>
      <c r="HBJ17" s="80"/>
      <c r="HBK17" s="80"/>
      <c r="HBL17" s="2"/>
      <c r="HBM17" s="85"/>
      <c r="HBN17" s="51"/>
      <c r="HBO17" s="80"/>
      <c r="HBP17" s="80"/>
      <c r="HBQ17" s="85"/>
      <c r="HBR17" s="80"/>
      <c r="HBS17" s="80"/>
      <c r="HBT17" s="2"/>
      <c r="HBU17" s="85"/>
      <c r="HBV17" s="51"/>
      <c r="HBW17" s="80"/>
      <c r="HBX17" s="80"/>
      <c r="HBY17" s="85"/>
      <c r="HBZ17" s="80"/>
      <c r="HCA17" s="80"/>
      <c r="HCB17" s="2"/>
      <c r="HCC17" s="85"/>
      <c r="HCD17" s="51"/>
      <c r="HCE17" s="80"/>
      <c r="HCF17" s="80"/>
      <c r="HCG17" s="85"/>
      <c r="HCH17" s="80"/>
      <c r="HCI17" s="80"/>
      <c r="HCJ17" s="2"/>
      <c r="HCK17" s="85"/>
      <c r="HCL17" s="51"/>
      <c r="HCM17" s="80"/>
      <c r="HCN17" s="80"/>
      <c r="HCO17" s="85"/>
      <c r="HCP17" s="80"/>
      <c r="HCQ17" s="80"/>
      <c r="HCR17" s="2"/>
      <c r="HCS17" s="85"/>
      <c r="HCT17" s="51"/>
      <c r="HCU17" s="80"/>
      <c r="HCV17" s="80"/>
      <c r="HCW17" s="85"/>
      <c r="HCX17" s="80"/>
      <c r="HCY17" s="80"/>
      <c r="HCZ17" s="2"/>
      <c r="HDA17" s="85"/>
      <c r="HDB17" s="51"/>
      <c r="HDC17" s="80"/>
      <c r="HDD17" s="80"/>
      <c r="HDE17" s="85"/>
      <c r="HDF17" s="80"/>
      <c r="HDG17" s="80"/>
      <c r="HDH17" s="2"/>
      <c r="HDI17" s="85"/>
      <c r="HDJ17" s="51"/>
      <c r="HDK17" s="80"/>
      <c r="HDL17" s="80"/>
      <c r="HDM17" s="85"/>
      <c r="HDN17" s="80"/>
      <c r="HDO17" s="80"/>
      <c r="HDP17" s="2"/>
      <c r="HDQ17" s="85"/>
      <c r="HDR17" s="51"/>
      <c r="HDS17" s="80"/>
      <c r="HDT17" s="80"/>
      <c r="HDU17" s="85"/>
      <c r="HDV17" s="80"/>
      <c r="HDW17" s="80"/>
      <c r="HDX17" s="2"/>
      <c r="HDY17" s="85"/>
      <c r="HDZ17" s="51"/>
      <c r="HEA17" s="80"/>
      <c r="HEB17" s="80"/>
      <c r="HEC17" s="85"/>
      <c r="HED17" s="80"/>
      <c r="HEE17" s="80"/>
      <c r="HEF17" s="2"/>
      <c r="HEG17" s="85"/>
      <c r="HEH17" s="51"/>
      <c r="HEI17" s="80"/>
      <c r="HEJ17" s="80"/>
      <c r="HEK17" s="85"/>
      <c r="HEL17" s="80"/>
      <c r="HEM17" s="80"/>
      <c r="HEN17" s="2"/>
      <c r="HEO17" s="85"/>
      <c r="HEP17" s="51"/>
      <c r="HEQ17" s="80"/>
      <c r="HER17" s="80"/>
      <c r="HES17" s="85"/>
      <c r="HET17" s="80"/>
      <c r="HEU17" s="80"/>
      <c r="HEV17" s="2"/>
      <c r="HEW17" s="85"/>
      <c r="HEX17" s="51"/>
      <c r="HEY17" s="80"/>
      <c r="HEZ17" s="80"/>
      <c r="HFA17" s="85"/>
      <c r="HFB17" s="80"/>
      <c r="HFC17" s="80"/>
      <c r="HFD17" s="2"/>
      <c r="HFE17" s="85"/>
      <c r="HFF17" s="51"/>
      <c r="HFG17" s="80"/>
      <c r="HFH17" s="80"/>
      <c r="HFI17" s="85"/>
      <c r="HFJ17" s="80"/>
      <c r="HFK17" s="80"/>
      <c r="HFL17" s="2"/>
      <c r="HFM17" s="85"/>
      <c r="HFN17" s="51"/>
      <c r="HFO17" s="80"/>
      <c r="HFP17" s="80"/>
      <c r="HFQ17" s="85"/>
      <c r="HFR17" s="80"/>
      <c r="HFS17" s="80"/>
      <c r="HFT17" s="2"/>
      <c r="HFU17" s="85"/>
      <c r="HFV17" s="51"/>
      <c r="HFW17" s="80"/>
      <c r="HFX17" s="80"/>
      <c r="HFY17" s="85"/>
      <c r="HFZ17" s="80"/>
      <c r="HGA17" s="80"/>
      <c r="HGB17" s="2"/>
      <c r="HGC17" s="85"/>
      <c r="HGD17" s="51"/>
      <c r="HGE17" s="80"/>
      <c r="HGF17" s="80"/>
      <c r="HGG17" s="85"/>
      <c r="HGH17" s="80"/>
      <c r="HGI17" s="80"/>
      <c r="HGJ17" s="2"/>
      <c r="HGK17" s="85"/>
      <c r="HGL17" s="51"/>
      <c r="HGM17" s="80"/>
      <c r="HGN17" s="80"/>
      <c r="HGO17" s="85"/>
      <c r="HGP17" s="80"/>
      <c r="HGQ17" s="80"/>
      <c r="HGR17" s="2"/>
      <c r="HGS17" s="85"/>
      <c r="HGT17" s="51"/>
      <c r="HGU17" s="80"/>
      <c r="HGV17" s="80"/>
      <c r="HGW17" s="85"/>
      <c r="HGX17" s="80"/>
      <c r="HGY17" s="80"/>
      <c r="HGZ17" s="2"/>
      <c r="HHA17" s="85"/>
      <c r="HHB17" s="51"/>
      <c r="HHC17" s="80"/>
      <c r="HHD17" s="80"/>
      <c r="HHE17" s="85"/>
      <c r="HHF17" s="80"/>
      <c r="HHG17" s="80"/>
      <c r="HHH17" s="2"/>
      <c r="HHI17" s="85"/>
      <c r="HHJ17" s="51"/>
      <c r="HHK17" s="80"/>
      <c r="HHL17" s="80"/>
      <c r="HHM17" s="85"/>
      <c r="HHN17" s="80"/>
      <c r="HHO17" s="80"/>
      <c r="HHP17" s="2"/>
      <c r="HHQ17" s="85"/>
      <c r="HHR17" s="51"/>
      <c r="HHS17" s="80"/>
      <c r="HHT17" s="80"/>
      <c r="HHU17" s="85"/>
      <c r="HHV17" s="80"/>
      <c r="HHW17" s="80"/>
      <c r="HHX17" s="2"/>
      <c r="HHY17" s="85"/>
      <c r="HHZ17" s="51"/>
      <c r="HIA17" s="80"/>
      <c r="HIB17" s="80"/>
      <c r="HIC17" s="85"/>
      <c r="HID17" s="80"/>
      <c r="HIE17" s="80"/>
      <c r="HIF17" s="2"/>
      <c r="HIG17" s="85"/>
      <c r="HIH17" s="51"/>
      <c r="HII17" s="80"/>
      <c r="HIJ17" s="80"/>
      <c r="HIK17" s="85"/>
      <c r="HIL17" s="80"/>
      <c r="HIM17" s="80"/>
      <c r="HIN17" s="2"/>
      <c r="HIO17" s="85"/>
      <c r="HIP17" s="51"/>
      <c r="HIQ17" s="80"/>
      <c r="HIR17" s="80"/>
      <c r="HIS17" s="85"/>
      <c r="HIT17" s="80"/>
      <c r="HIU17" s="80"/>
      <c r="HIV17" s="2"/>
      <c r="HIW17" s="85"/>
      <c r="HIX17" s="51"/>
      <c r="HIY17" s="80"/>
      <c r="HIZ17" s="80"/>
      <c r="HJA17" s="85"/>
      <c r="HJB17" s="80"/>
      <c r="HJC17" s="80"/>
      <c r="HJD17" s="2"/>
      <c r="HJE17" s="85"/>
      <c r="HJF17" s="51"/>
      <c r="HJG17" s="80"/>
      <c r="HJH17" s="80"/>
      <c r="HJI17" s="85"/>
      <c r="HJJ17" s="80"/>
      <c r="HJK17" s="80"/>
      <c r="HJL17" s="2"/>
      <c r="HJM17" s="85"/>
      <c r="HJN17" s="51"/>
      <c r="HJO17" s="80"/>
      <c r="HJP17" s="80"/>
      <c r="HJQ17" s="85"/>
      <c r="HJR17" s="80"/>
      <c r="HJS17" s="80"/>
      <c r="HJT17" s="2"/>
      <c r="HJU17" s="85"/>
      <c r="HJV17" s="51"/>
      <c r="HJW17" s="80"/>
      <c r="HJX17" s="80"/>
      <c r="HJY17" s="85"/>
      <c r="HJZ17" s="80"/>
      <c r="HKA17" s="80"/>
      <c r="HKB17" s="2"/>
      <c r="HKC17" s="85"/>
      <c r="HKD17" s="51"/>
      <c r="HKE17" s="80"/>
      <c r="HKF17" s="80"/>
      <c r="HKG17" s="85"/>
      <c r="HKH17" s="80"/>
      <c r="HKI17" s="80"/>
      <c r="HKJ17" s="2"/>
      <c r="HKK17" s="85"/>
      <c r="HKL17" s="51"/>
      <c r="HKM17" s="80"/>
      <c r="HKN17" s="80"/>
      <c r="HKO17" s="85"/>
      <c r="HKP17" s="80"/>
      <c r="HKQ17" s="80"/>
      <c r="HKR17" s="2"/>
      <c r="HKS17" s="85"/>
      <c r="HKT17" s="51"/>
      <c r="HKU17" s="80"/>
      <c r="HKV17" s="80"/>
      <c r="HKW17" s="85"/>
      <c r="HKX17" s="80"/>
      <c r="HKY17" s="80"/>
      <c r="HKZ17" s="2"/>
      <c r="HLA17" s="85"/>
      <c r="HLB17" s="51"/>
      <c r="HLC17" s="80"/>
      <c r="HLD17" s="80"/>
      <c r="HLE17" s="85"/>
      <c r="HLF17" s="80"/>
      <c r="HLG17" s="80"/>
      <c r="HLH17" s="2"/>
      <c r="HLI17" s="85"/>
      <c r="HLJ17" s="51"/>
      <c r="HLK17" s="80"/>
      <c r="HLL17" s="80"/>
      <c r="HLM17" s="85"/>
      <c r="HLN17" s="80"/>
      <c r="HLO17" s="80"/>
      <c r="HLP17" s="2"/>
      <c r="HLQ17" s="85"/>
      <c r="HLR17" s="51"/>
      <c r="HLS17" s="80"/>
      <c r="HLT17" s="80"/>
      <c r="HLU17" s="85"/>
      <c r="HLV17" s="80"/>
      <c r="HLW17" s="80"/>
      <c r="HLX17" s="2"/>
      <c r="HLY17" s="85"/>
      <c r="HLZ17" s="51"/>
      <c r="HMA17" s="80"/>
      <c r="HMB17" s="80"/>
      <c r="HMC17" s="85"/>
      <c r="HMD17" s="80"/>
      <c r="HME17" s="80"/>
      <c r="HMF17" s="2"/>
      <c r="HMG17" s="85"/>
      <c r="HMH17" s="51"/>
      <c r="HMI17" s="80"/>
      <c r="HMJ17" s="80"/>
      <c r="HMK17" s="85"/>
      <c r="HML17" s="80"/>
      <c r="HMM17" s="80"/>
      <c r="HMN17" s="2"/>
      <c r="HMO17" s="85"/>
      <c r="HMP17" s="51"/>
      <c r="HMQ17" s="80"/>
      <c r="HMR17" s="80"/>
      <c r="HMS17" s="85"/>
      <c r="HMT17" s="80"/>
      <c r="HMU17" s="80"/>
      <c r="HMV17" s="2"/>
      <c r="HMW17" s="85"/>
      <c r="HMX17" s="51"/>
      <c r="HMY17" s="80"/>
      <c r="HMZ17" s="80"/>
      <c r="HNA17" s="85"/>
      <c r="HNB17" s="80"/>
      <c r="HNC17" s="80"/>
      <c r="HND17" s="2"/>
      <c r="HNE17" s="85"/>
      <c r="HNF17" s="51"/>
      <c r="HNG17" s="80"/>
      <c r="HNH17" s="80"/>
      <c r="HNI17" s="85"/>
      <c r="HNJ17" s="80"/>
      <c r="HNK17" s="80"/>
      <c r="HNL17" s="2"/>
      <c r="HNM17" s="85"/>
      <c r="HNN17" s="51"/>
      <c r="HNO17" s="80"/>
      <c r="HNP17" s="80"/>
      <c r="HNQ17" s="85"/>
      <c r="HNR17" s="80"/>
      <c r="HNS17" s="80"/>
      <c r="HNT17" s="2"/>
      <c r="HNU17" s="85"/>
      <c r="HNV17" s="51"/>
      <c r="HNW17" s="80"/>
      <c r="HNX17" s="80"/>
      <c r="HNY17" s="85"/>
      <c r="HNZ17" s="80"/>
      <c r="HOA17" s="80"/>
      <c r="HOB17" s="2"/>
      <c r="HOC17" s="85"/>
      <c r="HOD17" s="51"/>
      <c r="HOE17" s="80"/>
      <c r="HOF17" s="80"/>
      <c r="HOG17" s="85"/>
      <c r="HOH17" s="80"/>
      <c r="HOI17" s="80"/>
      <c r="HOJ17" s="2"/>
      <c r="HOK17" s="85"/>
      <c r="HOL17" s="51"/>
      <c r="HOM17" s="80"/>
      <c r="HON17" s="80"/>
      <c r="HOO17" s="85"/>
      <c r="HOP17" s="80"/>
      <c r="HOQ17" s="80"/>
      <c r="HOR17" s="2"/>
      <c r="HOS17" s="85"/>
      <c r="HOT17" s="51"/>
      <c r="HOU17" s="80"/>
      <c r="HOV17" s="80"/>
      <c r="HOW17" s="85"/>
      <c r="HOX17" s="80"/>
      <c r="HOY17" s="80"/>
      <c r="HOZ17" s="2"/>
      <c r="HPA17" s="85"/>
      <c r="HPB17" s="51"/>
      <c r="HPC17" s="80"/>
      <c r="HPD17" s="80"/>
      <c r="HPE17" s="85"/>
      <c r="HPF17" s="80"/>
      <c r="HPG17" s="80"/>
      <c r="HPH17" s="2"/>
      <c r="HPI17" s="85"/>
      <c r="HPJ17" s="51"/>
      <c r="HPK17" s="80"/>
      <c r="HPL17" s="80"/>
      <c r="HPM17" s="85"/>
      <c r="HPN17" s="80"/>
      <c r="HPO17" s="80"/>
      <c r="HPP17" s="2"/>
      <c r="HPQ17" s="85"/>
      <c r="HPR17" s="51"/>
      <c r="HPS17" s="80"/>
      <c r="HPT17" s="80"/>
      <c r="HPU17" s="85"/>
      <c r="HPV17" s="80"/>
      <c r="HPW17" s="80"/>
      <c r="HPX17" s="2"/>
      <c r="HPY17" s="85"/>
      <c r="HPZ17" s="51"/>
      <c r="HQA17" s="80"/>
      <c r="HQB17" s="80"/>
      <c r="HQC17" s="85"/>
      <c r="HQD17" s="80"/>
      <c r="HQE17" s="80"/>
      <c r="HQF17" s="2"/>
      <c r="HQG17" s="85"/>
      <c r="HQH17" s="51"/>
      <c r="HQI17" s="80"/>
      <c r="HQJ17" s="80"/>
      <c r="HQK17" s="85"/>
      <c r="HQL17" s="80"/>
      <c r="HQM17" s="80"/>
      <c r="HQN17" s="2"/>
      <c r="HQO17" s="85"/>
      <c r="HQP17" s="51"/>
      <c r="HQQ17" s="80"/>
      <c r="HQR17" s="80"/>
      <c r="HQS17" s="85"/>
      <c r="HQT17" s="80"/>
      <c r="HQU17" s="80"/>
      <c r="HQV17" s="2"/>
      <c r="HQW17" s="85"/>
      <c r="HQX17" s="51"/>
      <c r="HQY17" s="80"/>
      <c r="HQZ17" s="80"/>
      <c r="HRA17" s="85"/>
      <c r="HRB17" s="80"/>
      <c r="HRC17" s="80"/>
      <c r="HRD17" s="2"/>
      <c r="HRE17" s="85"/>
      <c r="HRF17" s="51"/>
      <c r="HRG17" s="80"/>
      <c r="HRH17" s="80"/>
      <c r="HRI17" s="85"/>
      <c r="HRJ17" s="80"/>
      <c r="HRK17" s="80"/>
      <c r="HRL17" s="2"/>
      <c r="HRM17" s="85"/>
      <c r="HRN17" s="51"/>
      <c r="HRO17" s="80"/>
      <c r="HRP17" s="80"/>
      <c r="HRQ17" s="85"/>
      <c r="HRR17" s="80"/>
      <c r="HRS17" s="80"/>
      <c r="HRT17" s="2"/>
      <c r="HRU17" s="85"/>
      <c r="HRV17" s="51"/>
      <c r="HRW17" s="80"/>
      <c r="HRX17" s="80"/>
      <c r="HRY17" s="85"/>
      <c r="HRZ17" s="80"/>
      <c r="HSA17" s="80"/>
      <c r="HSB17" s="2"/>
      <c r="HSC17" s="85"/>
      <c r="HSD17" s="51"/>
      <c r="HSE17" s="80"/>
      <c r="HSF17" s="80"/>
      <c r="HSG17" s="85"/>
      <c r="HSH17" s="80"/>
      <c r="HSI17" s="80"/>
      <c r="HSJ17" s="2"/>
      <c r="HSK17" s="85"/>
      <c r="HSL17" s="51"/>
      <c r="HSM17" s="80"/>
      <c r="HSN17" s="80"/>
      <c r="HSO17" s="85"/>
      <c r="HSP17" s="80"/>
      <c r="HSQ17" s="80"/>
      <c r="HSR17" s="2"/>
      <c r="HSS17" s="85"/>
      <c r="HST17" s="51"/>
      <c r="HSU17" s="80"/>
      <c r="HSV17" s="80"/>
      <c r="HSW17" s="85"/>
      <c r="HSX17" s="80"/>
      <c r="HSY17" s="80"/>
      <c r="HSZ17" s="2"/>
      <c r="HTA17" s="85"/>
      <c r="HTB17" s="51"/>
      <c r="HTC17" s="80"/>
      <c r="HTD17" s="80"/>
      <c r="HTE17" s="85"/>
      <c r="HTF17" s="80"/>
      <c r="HTG17" s="80"/>
      <c r="HTH17" s="2"/>
      <c r="HTI17" s="85"/>
      <c r="HTJ17" s="51"/>
      <c r="HTK17" s="80"/>
      <c r="HTL17" s="80"/>
      <c r="HTM17" s="85"/>
      <c r="HTN17" s="80"/>
      <c r="HTO17" s="80"/>
      <c r="HTP17" s="2"/>
      <c r="HTQ17" s="85"/>
      <c r="HTR17" s="51"/>
      <c r="HTS17" s="80"/>
      <c r="HTT17" s="80"/>
      <c r="HTU17" s="85"/>
      <c r="HTV17" s="80"/>
      <c r="HTW17" s="80"/>
      <c r="HTX17" s="2"/>
      <c r="HTY17" s="85"/>
      <c r="HTZ17" s="51"/>
      <c r="HUA17" s="80"/>
      <c r="HUB17" s="80"/>
      <c r="HUC17" s="85"/>
      <c r="HUD17" s="80"/>
      <c r="HUE17" s="80"/>
      <c r="HUF17" s="2"/>
      <c r="HUG17" s="85"/>
      <c r="HUH17" s="51"/>
      <c r="HUI17" s="80"/>
      <c r="HUJ17" s="80"/>
      <c r="HUK17" s="85"/>
      <c r="HUL17" s="80"/>
      <c r="HUM17" s="80"/>
      <c r="HUN17" s="2"/>
      <c r="HUO17" s="85"/>
      <c r="HUP17" s="51"/>
      <c r="HUQ17" s="80"/>
      <c r="HUR17" s="80"/>
      <c r="HUS17" s="85"/>
      <c r="HUT17" s="80"/>
      <c r="HUU17" s="80"/>
      <c r="HUV17" s="2"/>
      <c r="HUW17" s="85"/>
      <c r="HUX17" s="51"/>
      <c r="HUY17" s="80"/>
      <c r="HUZ17" s="80"/>
      <c r="HVA17" s="85"/>
      <c r="HVB17" s="80"/>
      <c r="HVC17" s="80"/>
      <c r="HVD17" s="2"/>
      <c r="HVE17" s="85"/>
      <c r="HVF17" s="51"/>
      <c r="HVG17" s="80"/>
      <c r="HVH17" s="80"/>
      <c r="HVI17" s="85"/>
      <c r="HVJ17" s="80"/>
      <c r="HVK17" s="80"/>
      <c r="HVL17" s="2"/>
      <c r="HVM17" s="85"/>
      <c r="HVN17" s="51"/>
      <c r="HVO17" s="80"/>
      <c r="HVP17" s="80"/>
      <c r="HVQ17" s="85"/>
      <c r="HVR17" s="80"/>
      <c r="HVS17" s="80"/>
      <c r="HVT17" s="2"/>
      <c r="HVU17" s="85"/>
      <c r="HVV17" s="51"/>
      <c r="HVW17" s="80"/>
      <c r="HVX17" s="80"/>
      <c r="HVY17" s="85"/>
      <c r="HVZ17" s="80"/>
      <c r="HWA17" s="80"/>
      <c r="HWB17" s="2"/>
      <c r="HWC17" s="85"/>
      <c r="HWD17" s="51"/>
      <c r="HWE17" s="80"/>
      <c r="HWF17" s="80"/>
      <c r="HWG17" s="85"/>
      <c r="HWH17" s="80"/>
      <c r="HWI17" s="80"/>
      <c r="HWJ17" s="2"/>
      <c r="HWK17" s="85"/>
      <c r="HWL17" s="51"/>
      <c r="HWM17" s="80"/>
      <c r="HWN17" s="80"/>
      <c r="HWO17" s="85"/>
      <c r="HWP17" s="80"/>
      <c r="HWQ17" s="80"/>
      <c r="HWR17" s="2"/>
      <c r="HWS17" s="85"/>
      <c r="HWT17" s="51"/>
      <c r="HWU17" s="80"/>
      <c r="HWV17" s="80"/>
      <c r="HWW17" s="85"/>
      <c r="HWX17" s="80"/>
      <c r="HWY17" s="80"/>
      <c r="HWZ17" s="2"/>
      <c r="HXA17" s="85"/>
      <c r="HXB17" s="51"/>
      <c r="HXC17" s="80"/>
      <c r="HXD17" s="80"/>
      <c r="HXE17" s="85"/>
      <c r="HXF17" s="80"/>
      <c r="HXG17" s="80"/>
      <c r="HXH17" s="2"/>
      <c r="HXI17" s="85"/>
      <c r="HXJ17" s="51"/>
      <c r="HXK17" s="80"/>
      <c r="HXL17" s="80"/>
      <c r="HXM17" s="85"/>
      <c r="HXN17" s="80"/>
      <c r="HXO17" s="80"/>
      <c r="HXP17" s="2"/>
      <c r="HXQ17" s="85"/>
      <c r="HXR17" s="51"/>
      <c r="HXS17" s="80"/>
      <c r="HXT17" s="80"/>
      <c r="HXU17" s="85"/>
      <c r="HXV17" s="80"/>
      <c r="HXW17" s="80"/>
      <c r="HXX17" s="2"/>
      <c r="HXY17" s="85"/>
      <c r="HXZ17" s="51"/>
      <c r="HYA17" s="80"/>
      <c r="HYB17" s="80"/>
      <c r="HYC17" s="85"/>
      <c r="HYD17" s="80"/>
      <c r="HYE17" s="80"/>
      <c r="HYF17" s="2"/>
      <c r="HYG17" s="85"/>
      <c r="HYH17" s="51"/>
      <c r="HYI17" s="80"/>
      <c r="HYJ17" s="80"/>
      <c r="HYK17" s="85"/>
      <c r="HYL17" s="80"/>
      <c r="HYM17" s="80"/>
      <c r="HYN17" s="2"/>
      <c r="HYO17" s="85"/>
      <c r="HYP17" s="51"/>
      <c r="HYQ17" s="80"/>
      <c r="HYR17" s="80"/>
      <c r="HYS17" s="85"/>
      <c r="HYT17" s="80"/>
      <c r="HYU17" s="80"/>
      <c r="HYV17" s="2"/>
      <c r="HYW17" s="85"/>
      <c r="HYX17" s="51"/>
      <c r="HYY17" s="80"/>
      <c r="HYZ17" s="80"/>
      <c r="HZA17" s="85"/>
      <c r="HZB17" s="80"/>
      <c r="HZC17" s="80"/>
      <c r="HZD17" s="2"/>
      <c r="HZE17" s="85"/>
      <c r="HZF17" s="51"/>
      <c r="HZG17" s="80"/>
      <c r="HZH17" s="80"/>
      <c r="HZI17" s="85"/>
      <c r="HZJ17" s="80"/>
      <c r="HZK17" s="80"/>
      <c r="HZL17" s="2"/>
      <c r="HZM17" s="85"/>
      <c r="HZN17" s="51"/>
      <c r="HZO17" s="80"/>
      <c r="HZP17" s="80"/>
      <c r="HZQ17" s="85"/>
      <c r="HZR17" s="80"/>
      <c r="HZS17" s="80"/>
      <c r="HZT17" s="2"/>
      <c r="HZU17" s="85"/>
      <c r="HZV17" s="51"/>
      <c r="HZW17" s="80"/>
      <c r="HZX17" s="80"/>
      <c r="HZY17" s="85"/>
      <c r="HZZ17" s="80"/>
      <c r="IAA17" s="80"/>
      <c r="IAB17" s="2"/>
      <c r="IAC17" s="85"/>
      <c r="IAD17" s="51"/>
      <c r="IAE17" s="80"/>
      <c r="IAF17" s="80"/>
      <c r="IAG17" s="85"/>
      <c r="IAH17" s="80"/>
      <c r="IAI17" s="80"/>
      <c r="IAJ17" s="2"/>
      <c r="IAK17" s="85"/>
      <c r="IAL17" s="51"/>
      <c r="IAM17" s="80"/>
      <c r="IAN17" s="80"/>
      <c r="IAO17" s="85"/>
      <c r="IAP17" s="80"/>
      <c r="IAQ17" s="80"/>
      <c r="IAR17" s="2"/>
      <c r="IAS17" s="85"/>
      <c r="IAT17" s="51"/>
      <c r="IAU17" s="80"/>
      <c r="IAV17" s="80"/>
      <c r="IAW17" s="85"/>
      <c r="IAX17" s="80"/>
      <c r="IAY17" s="80"/>
      <c r="IAZ17" s="2"/>
      <c r="IBA17" s="85"/>
      <c r="IBB17" s="51"/>
      <c r="IBC17" s="80"/>
      <c r="IBD17" s="80"/>
      <c r="IBE17" s="85"/>
      <c r="IBF17" s="80"/>
      <c r="IBG17" s="80"/>
      <c r="IBH17" s="2"/>
      <c r="IBI17" s="85"/>
      <c r="IBJ17" s="51"/>
      <c r="IBK17" s="80"/>
      <c r="IBL17" s="80"/>
      <c r="IBM17" s="85"/>
      <c r="IBN17" s="80"/>
      <c r="IBO17" s="80"/>
      <c r="IBP17" s="2"/>
      <c r="IBQ17" s="85"/>
      <c r="IBR17" s="51"/>
      <c r="IBS17" s="80"/>
      <c r="IBT17" s="80"/>
      <c r="IBU17" s="85"/>
      <c r="IBV17" s="80"/>
      <c r="IBW17" s="80"/>
      <c r="IBX17" s="2"/>
      <c r="IBY17" s="85"/>
      <c r="IBZ17" s="51"/>
      <c r="ICA17" s="80"/>
      <c r="ICB17" s="80"/>
      <c r="ICC17" s="85"/>
      <c r="ICD17" s="80"/>
      <c r="ICE17" s="80"/>
      <c r="ICF17" s="2"/>
      <c r="ICG17" s="85"/>
      <c r="ICH17" s="51"/>
      <c r="ICI17" s="80"/>
      <c r="ICJ17" s="80"/>
      <c r="ICK17" s="85"/>
      <c r="ICL17" s="80"/>
      <c r="ICM17" s="80"/>
      <c r="ICN17" s="2"/>
      <c r="ICO17" s="85"/>
      <c r="ICP17" s="51"/>
      <c r="ICQ17" s="80"/>
      <c r="ICR17" s="80"/>
      <c r="ICS17" s="85"/>
      <c r="ICT17" s="80"/>
      <c r="ICU17" s="80"/>
      <c r="ICV17" s="2"/>
      <c r="ICW17" s="85"/>
      <c r="ICX17" s="51"/>
      <c r="ICY17" s="80"/>
      <c r="ICZ17" s="80"/>
      <c r="IDA17" s="85"/>
      <c r="IDB17" s="80"/>
      <c r="IDC17" s="80"/>
      <c r="IDD17" s="2"/>
      <c r="IDE17" s="85"/>
      <c r="IDF17" s="51"/>
      <c r="IDG17" s="80"/>
      <c r="IDH17" s="80"/>
      <c r="IDI17" s="85"/>
      <c r="IDJ17" s="80"/>
      <c r="IDK17" s="80"/>
      <c r="IDL17" s="2"/>
      <c r="IDM17" s="85"/>
      <c r="IDN17" s="51"/>
      <c r="IDO17" s="80"/>
      <c r="IDP17" s="80"/>
      <c r="IDQ17" s="85"/>
      <c r="IDR17" s="80"/>
      <c r="IDS17" s="80"/>
      <c r="IDT17" s="2"/>
      <c r="IDU17" s="85"/>
      <c r="IDV17" s="51"/>
      <c r="IDW17" s="80"/>
      <c r="IDX17" s="80"/>
      <c r="IDY17" s="85"/>
      <c r="IDZ17" s="80"/>
      <c r="IEA17" s="80"/>
      <c r="IEB17" s="2"/>
      <c r="IEC17" s="85"/>
      <c r="IED17" s="51"/>
      <c r="IEE17" s="80"/>
      <c r="IEF17" s="80"/>
      <c r="IEG17" s="85"/>
      <c r="IEH17" s="80"/>
      <c r="IEI17" s="80"/>
      <c r="IEJ17" s="2"/>
      <c r="IEK17" s="85"/>
      <c r="IEL17" s="51"/>
      <c r="IEM17" s="80"/>
      <c r="IEN17" s="80"/>
      <c r="IEO17" s="85"/>
      <c r="IEP17" s="80"/>
      <c r="IEQ17" s="80"/>
      <c r="IER17" s="2"/>
      <c r="IES17" s="85"/>
      <c r="IET17" s="51"/>
      <c r="IEU17" s="80"/>
      <c r="IEV17" s="80"/>
      <c r="IEW17" s="85"/>
      <c r="IEX17" s="80"/>
      <c r="IEY17" s="80"/>
      <c r="IEZ17" s="2"/>
      <c r="IFA17" s="85"/>
      <c r="IFB17" s="51"/>
      <c r="IFC17" s="80"/>
      <c r="IFD17" s="80"/>
      <c r="IFE17" s="85"/>
      <c r="IFF17" s="80"/>
      <c r="IFG17" s="80"/>
      <c r="IFH17" s="2"/>
      <c r="IFI17" s="85"/>
      <c r="IFJ17" s="51"/>
      <c r="IFK17" s="80"/>
      <c r="IFL17" s="80"/>
      <c r="IFM17" s="85"/>
      <c r="IFN17" s="80"/>
      <c r="IFO17" s="80"/>
      <c r="IFP17" s="2"/>
      <c r="IFQ17" s="85"/>
      <c r="IFR17" s="51"/>
      <c r="IFS17" s="80"/>
      <c r="IFT17" s="80"/>
      <c r="IFU17" s="85"/>
      <c r="IFV17" s="80"/>
      <c r="IFW17" s="80"/>
      <c r="IFX17" s="2"/>
      <c r="IFY17" s="85"/>
      <c r="IFZ17" s="51"/>
      <c r="IGA17" s="80"/>
      <c r="IGB17" s="80"/>
      <c r="IGC17" s="85"/>
      <c r="IGD17" s="80"/>
      <c r="IGE17" s="80"/>
      <c r="IGF17" s="2"/>
      <c r="IGG17" s="85"/>
      <c r="IGH17" s="51"/>
      <c r="IGI17" s="80"/>
      <c r="IGJ17" s="80"/>
      <c r="IGK17" s="85"/>
      <c r="IGL17" s="80"/>
      <c r="IGM17" s="80"/>
      <c r="IGN17" s="2"/>
      <c r="IGO17" s="85"/>
      <c r="IGP17" s="51"/>
      <c r="IGQ17" s="80"/>
      <c r="IGR17" s="80"/>
      <c r="IGS17" s="85"/>
      <c r="IGT17" s="80"/>
      <c r="IGU17" s="80"/>
      <c r="IGV17" s="2"/>
      <c r="IGW17" s="85"/>
      <c r="IGX17" s="51"/>
      <c r="IGY17" s="80"/>
      <c r="IGZ17" s="80"/>
      <c r="IHA17" s="85"/>
      <c r="IHB17" s="80"/>
      <c r="IHC17" s="80"/>
      <c r="IHD17" s="2"/>
      <c r="IHE17" s="85"/>
      <c r="IHF17" s="51"/>
      <c r="IHG17" s="80"/>
      <c r="IHH17" s="80"/>
      <c r="IHI17" s="85"/>
      <c r="IHJ17" s="80"/>
      <c r="IHK17" s="80"/>
      <c r="IHL17" s="2"/>
      <c r="IHM17" s="85"/>
      <c r="IHN17" s="51"/>
      <c r="IHO17" s="80"/>
      <c r="IHP17" s="80"/>
      <c r="IHQ17" s="85"/>
      <c r="IHR17" s="80"/>
      <c r="IHS17" s="80"/>
      <c r="IHT17" s="2"/>
      <c r="IHU17" s="85"/>
      <c r="IHV17" s="51"/>
      <c r="IHW17" s="80"/>
      <c r="IHX17" s="80"/>
      <c r="IHY17" s="85"/>
      <c r="IHZ17" s="80"/>
      <c r="IIA17" s="80"/>
      <c r="IIB17" s="2"/>
      <c r="IIC17" s="85"/>
      <c r="IID17" s="51"/>
      <c r="IIE17" s="80"/>
      <c r="IIF17" s="80"/>
      <c r="IIG17" s="85"/>
      <c r="IIH17" s="80"/>
      <c r="III17" s="80"/>
      <c r="IIJ17" s="2"/>
      <c r="IIK17" s="85"/>
      <c r="IIL17" s="51"/>
      <c r="IIM17" s="80"/>
      <c r="IIN17" s="80"/>
      <c r="IIO17" s="85"/>
      <c r="IIP17" s="80"/>
      <c r="IIQ17" s="80"/>
      <c r="IIR17" s="2"/>
      <c r="IIS17" s="85"/>
      <c r="IIT17" s="51"/>
      <c r="IIU17" s="80"/>
      <c r="IIV17" s="80"/>
      <c r="IIW17" s="85"/>
      <c r="IIX17" s="80"/>
      <c r="IIY17" s="80"/>
      <c r="IIZ17" s="2"/>
      <c r="IJA17" s="85"/>
      <c r="IJB17" s="51"/>
      <c r="IJC17" s="80"/>
      <c r="IJD17" s="80"/>
      <c r="IJE17" s="85"/>
      <c r="IJF17" s="80"/>
      <c r="IJG17" s="80"/>
      <c r="IJH17" s="2"/>
      <c r="IJI17" s="85"/>
      <c r="IJJ17" s="51"/>
      <c r="IJK17" s="80"/>
      <c r="IJL17" s="80"/>
      <c r="IJM17" s="85"/>
      <c r="IJN17" s="80"/>
      <c r="IJO17" s="80"/>
      <c r="IJP17" s="2"/>
      <c r="IJQ17" s="85"/>
      <c r="IJR17" s="51"/>
      <c r="IJS17" s="80"/>
      <c r="IJT17" s="80"/>
      <c r="IJU17" s="85"/>
      <c r="IJV17" s="80"/>
      <c r="IJW17" s="80"/>
      <c r="IJX17" s="2"/>
      <c r="IJY17" s="85"/>
      <c r="IJZ17" s="51"/>
      <c r="IKA17" s="80"/>
      <c r="IKB17" s="80"/>
      <c r="IKC17" s="85"/>
      <c r="IKD17" s="80"/>
      <c r="IKE17" s="80"/>
      <c r="IKF17" s="2"/>
      <c r="IKG17" s="85"/>
      <c r="IKH17" s="51"/>
      <c r="IKI17" s="80"/>
      <c r="IKJ17" s="80"/>
      <c r="IKK17" s="85"/>
      <c r="IKL17" s="80"/>
      <c r="IKM17" s="80"/>
      <c r="IKN17" s="2"/>
      <c r="IKO17" s="85"/>
      <c r="IKP17" s="51"/>
      <c r="IKQ17" s="80"/>
      <c r="IKR17" s="80"/>
      <c r="IKS17" s="85"/>
      <c r="IKT17" s="80"/>
      <c r="IKU17" s="80"/>
      <c r="IKV17" s="2"/>
      <c r="IKW17" s="85"/>
      <c r="IKX17" s="51"/>
      <c r="IKY17" s="80"/>
      <c r="IKZ17" s="80"/>
      <c r="ILA17" s="85"/>
      <c r="ILB17" s="80"/>
      <c r="ILC17" s="80"/>
      <c r="ILD17" s="2"/>
      <c r="ILE17" s="85"/>
      <c r="ILF17" s="51"/>
      <c r="ILG17" s="80"/>
      <c r="ILH17" s="80"/>
      <c r="ILI17" s="85"/>
      <c r="ILJ17" s="80"/>
      <c r="ILK17" s="80"/>
      <c r="ILL17" s="2"/>
      <c r="ILM17" s="85"/>
      <c r="ILN17" s="51"/>
      <c r="ILO17" s="80"/>
      <c r="ILP17" s="80"/>
      <c r="ILQ17" s="85"/>
      <c r="ILR17" s="80"/>
      <c r="ILS17" s="80"/>
      <c r="ILT17" s="2"/>
      <c r="ILU17" s="85"/>
      <c r="ILV17" s="51"/>
      <c r="ILW17" s="80"/>
      <c r="ILX17" s="80"/>
      <c r="ILY17" s="85"/>
      <c r="ILZ17" s="80"/>
      <c r="IMA17" s="80"/>
      <c r="IMB17" s="2"/>
      <c r="IMC17" s="85"/>
      <c r="IMD17" s="51"/>
      <c r="IME17" s="80"/>
      <c r="IMF17" s="80"/>
      <c r="IMG17" s="85"/>
      <c r="IMH17" s="80"/>
      <c r="IMI17" s="80"/>
      <c r="IMJ17" s="2"/>
      <c r="IMK17" s="85"/>
      <c r="IML17" s="51"/>
      <c r="IMM17" s="80"/>
      <c r="IMN17" s="80"/>
      <c r="IMO17" s="85"/>
      <c r="IMP17" s="80"/>
      <c r="IMQ17" s="80"/>
      <c r="IMR17" s="2"/>
      <c r="IMS17" s="85"/>
      <c r="IMT17" s="51"/>
      <c r="IMU17" s="80"/>
      <c r="IMV17" s="80"/>
      <c r="IMW17" s="85"/>
      <c r="IMX17" s="80"/>
      <c r="IMY17" s="80"/>
      <c r="IMZ17" s="2"/>
      <c r="INA17" s="85"/>
      <c r="INB17" s="51"/>
      <c r="INC17" s="80"/>
      <c r="IND17" s="80"/>
      <c r="INE17" s="85"/>
      <c r="INF17" s="80"/>
      <c r="ING17" s="80"/>
      <c r="INH17" s="2"/>
      <c r="INI17" s="85"/>
      <c r="INJ17" s="51"/>
      <c r="INK17" s="80"/>
      <c r="INL17" s="80"/>
      <c r="INM17" s="85"/>
      <c r="INN17" s="80"/>
      <c r="INO17" s="80"/>
      <c r="INP17" s="2"/>
      <c r="INQ17" s="85"/>
      <c r="INR17" s="51"/>
      <c r="INS17" s="80"/>
      <c r="INT17" s="80"/>
      <c r="INU17" s="85"/>
      <c r="INV17" s="80"/>
      <c r="INW17" s="80"/>
      <c r="INX17" s="2"/>
      <c r="INY17" s="85"/>
      <c r="INZ17" s="51"/>
      <c r="IOA17" s="80"/>
      <c r="IOB17" s="80"/>
      <c r="IOC17" s="85"/>
      <c r="IOD17" s="80"/>
      <c r="IOE17" s="80"/>
      <c r="IOF17" s="2"/>
      <c r="IOG17" s="85"/>
      <c r="IOH17" s="51"/>
      <c r="IOI17" s="80"/>
      <c r="IOJ17" s="80"/>
      <c r="IOK17" s="85"/>
      <c r="IOL17" s="80"/>
      <c r="IOM17" s="80"/>
      <c r="ION17" s="2"/>
      <c r="IOO17" s="85"/>
      <c r="IOP17" s="51"/>
      <c r="IOQ17" s="80"/>
      <c r="IOR17" s="80"/>
      <c r="IOS17" s="85"/>
      <c r="IOT17" s="80"/>
      <c r="IOU17" s="80"/>
      <c r="IOV17" s="2"/>
      <c r="IOW17" s="85"/>
      <c r="IOX17" s="51"/>
      <c r="IOY17" s="80"/>
      <c r="IOZ17" s="80"/>
      <c r="IPA17" s="85"/>
      <c r="IPB17" s="80"/>
      <c r="IPC17" s="80"/>
      <c r="IPD17" s="2"/>
      <c r="IPE17" s="85"/>
      <c r="IPF17" s="51"/>
      <c r="IPG17" s="80"/>
      <c r="IPH17" s="80"/>
      <c r="IPI17" s="85"/>
      <c r="IPJ17" s="80"/>
      <c r="IPK17" s="80"/>
      <c r="IPL17" s="2"/>
      <c r="IPM17" s="85"/>
      <c r="IPN17" s="51"/>
      <c r="IPO17" s="80"/>
      <c r="IPP17" s="80"/>
      <c r="IPQ17" s="85"/>
      <c r="IPR17" s="80"/>
      <c r="IPS17" s="80"/>
      <c r="IPT17" s="2"/>
      <c r="IPU17" s="85"/>
      <c r="IPV17" s="51"/>
      <c r="IPW17" s="80"/>
      <c r="IPX17" s="80"/>
      <c r="IPY17" s="85"/>
      <c r="IPZ17" s="80"/>
      <c r="IQA17" s="80"/>
      <c r="IQB17" s="2"/>
      <c r="IQC17" s="85"/>
      <c r="IQD17" s="51"/>
      <c r="IQE17" s="80"/>
      <c r="IQF17" s="80"/>
      <c r="IQG17" s="85"/>
      <c r="IQH17" s="80"/>
      <c r="IQI17" s="80"/>
      <c r="IQJ17" s="2"/>
      <c r="IQK17" s="85"/>
      <c r="IQL17" s="51"/>
      <c r="IQM17" s="80"/>
      <c r="IQN17" s="80"/>
      <c r="IQO17" s="85"/>
      <c r="IQP17" s="80"/>
      <c r="IQQ17" s="80"/>
      <c r="IQR17" s="2"/>
      <c r="IQS17" s="85"/>
      <c r="IQT17" s="51"/>
      <c r="IQU17" s="80"/>
      <c r="IQV17" s="80"/>
      <c r="IQW17" s="85"/>
      <c r="IQX17" s="80"/>
      <c r="IQY17" s="80"/>
      <c r="IQZ17" s="2"/>
      <c r="IRA17" s="85"/>
      <c r="IRB17" s="51"/>
      <c r="IRC17" s="80"/>
      <c r="IRD17" s="80"/>
      <c r="IRE17" s="85"/>
      <c r="IRF17" s="80"/>
      <c r="IRG17" s="80"/>
      <c r="IRH17" s="2"/>
      <c r="IRI17" s="85"/>
      <c r="IRJ17" s="51"/>
      <c r="IRK17" s="80"/>
      <c r="IRL17" s="80"/>
      <c r="IRM17" s="85"/>
      <c r="IRN17" s="80"/>
      <c r="IRO17" s="80"/>
      <c r="IRP17" s="2"/>
      <c r="IRQ17" s="85"/>
      <c r="IRR17" s="51"/>
      <c r="IRS17" s="80"/>
      <c r="IRT17" s="80"/>
      <c r="IRU17" s="85"/>
      <c r="IRV17" s="80"/>
      <c r="IRW17" s="80"/>
      <c r="IRX17" s="2"/>
      <c r="IRY17" s="85"/>
      <c r="IRZ17" s="51"/>
      <c r="ISA17" s="80"/>
      <c r="ISB17" s="80"/>
      <c r="ISC17" s="85"/>
      <c r="ISD17" s="80"/>
      <c r="ISE17" s="80"/>
      <c r="ISF17" s="2"/>
      <c r="ISG17" s="85"/>
      <c r="ISH17" s="51"/>
      <c r="ISI17" s="80"/>
      <c r="ISJ17" s="80"/>
      <c r="ISK17" s="85"/>
      <c r="ISL17" s="80"/>
      <c r="ISM17" s="80"/>
      <c r="ISN17" s="2"/>
      <c r="ISO17" s="85"/>
      <c r="ISP17" s="51"/>
      <c r="ISQ17" s="80"/>
      <c r="ISR17" s="80"/>
      <c r="ISS17" s="85"/>
      <c r="IST17" s="80"/>
      <c r="ISU17" s="80"/>
      <c r="ISV17" s="2"/>
      <c r="ISW17" s="85"/>
      <c r="ISX17" s="51"/>
      <c r="ISY17" s="80"/>
      <c r="ISZ17" s="80"/>
      <c r="ITA17" s="85"/>
      <c r="ITB17" s="80"/>
      <c r="ITC17" s="80"/>
      <c r="ITD17" s="2"/>
      <c r="ITE17" s="85"/>
      <c r="ITF17" s="51"/>
      <c r="ITG17" s="80"/>
      <c r="ITH17" s="80"/>
      <c r="ITI17" s="85"/>
      <c r="ITJ17" s="80"/>
      <c r="ITK17" s="80"/>
      <c r="ITL17" s="2"/>
      <c r="ITM17" s="85"/>
      <c r="ITN17" s="51"/>
      <c r="ITO17" s="80"/>
      <c r="ITP17" s="80"/>
      <c r="ITQ17" s="85"/>
      <c r="ITR17" s="80"/>
      <c r="ITS17" s="80"/>
      <c r="ITT17" s="2"/>
      <c r="ITU17" s="85"/>
      <c r="ITV17" s="51"/>
      <c r="ITW17" s="80"/>
      <c r="ITX17" s="80"/>
      <c r="ITY17" s="85"/>
      <c r="ITZ17" s="80"/>
      <c r="IUA17" s="80"/>
      <c r="IUB17" s="2"/>
      <c r="IUC17" s="85"/>
      <c r="IUD17" s="51"/>
      <c r="IUE17" s="80"/>
      <c r="IUF17" s="80"/>
      <c r="IUG17" s="85"/>
      <c r="IUH17" s="80"/>
      <c r="IUI17" s="80"/>
      <c r="IUJ17" s="2"/>
      <c r="IUK17" s="85"/>
      <c r="IUL17" s="51"/>
      <c r="IUM17" s="80"/>
      <c r="IUN17" s="80"/>
      <c r="IUO17" s="85"/>
      <c r="IUP17" s="80"/>
      <c r="IUQ17" s="80"/>
      <c r="IUR17" s="2"/>
      <c r="IUS17" s="85"/>
      <c r="IUT17" s="51"/>
      <c r="IUU17" s="80"/>
      <c r="IUV17" s="80"/>
      <c r="IUW17" s="85"/>
      <c r="IUX17" s="80"/>
      <c r="IUY17" s="80"/>
      <c r="IUZ17" s="2"/>
      <c r="IVA17" s="85"/>
      <c r="IVB17" s="51"/>
      <c r="IVC17" s="80"/>
      <c r="IVD17" s="80"/>
      <c r="IVE17" s="85"/>
      <c r="IVF17" s="80"/>
      <c r="IVG17" s="80"/>
      <c r="IVH17" s="2"/>
      <c r="IVI17" s="85"/>
      <c r="IVJ17" s="51"/>
      <c r="IVK17" s="80"/>
      <c r="IVL17" s="80"/>
      <c r="IVM17" s="85"/>
      <c r="IVN17" s="80"/>
      <c r="IVO17" s="80"/>
      <c r="IVP17" s="2"/>
      <c r="IVQ17" s="85"/>
      <c r="IVR17" s="51"/>
      <c r="IVS17" s="80"/>
      <c r="IVT17" s="80"/>
      <c r="IVU17" s="85"/>
      <c r="IVV17" s="80"/>
      <c r="IVW17" s="80"/>
      <c r="IVX17" s="2"/>
      <c r="IVY17" s="85"/>
      <c r="IVZ17" s="51"/>
      <c r="IWA17" s="80"/>
      <c r="IWB17" s="80"/>
      <c r="IWC17" s="85"/>
      <c r="IWD17" s="80"/>
      <c r="IWE17" s="80"/>
      <c r="IWF17" s="2"/>
      <c r="IWG17" s="85"/>
      <c r="IWH17" s="51"/>
      <c r="IWI17" s="80"/>
      <c r="IWJ17" s="80"/>
      <c r="IWK17" s="85"/>
      <c r="IWL17" s="80"/>
      <c r="IWM17" s="80"/>
      <c r="IWN17" s="2"/>
      <c r="IWO17" s="85"/>
      <c r="IWP17" s="51"/>
      <c r="IWQ17" s="80"/>
      <c r="IWR17" s="80"/>
      <c r="IWS17" s="85"/>
      <c r="IWT17" s="80"/>
      <c r="IWU17" s="80"/>
      <c r="IWV17" s="2"/>
      <c r="IWW17" s="85"/>
      <c r="IWX17" s="51"/>
      <c r="IWY17" s="80"/>
      <c r="IWZ17" s="80"/>
      <c r="IXA17" s="85"/>
      <c r="IXB17" s="80"/>
      <c r="IXC17" s="80"/>
      <c r="IXD17" s="2"/>
      <c r="IXE17" s="85"/>
      <c r="IXF17" s="51"/>
      <c r="IXG17" s="80"/>
      <c r="IXH17" s="80"/>
      <c r="IXI17" s="85"/>
      <c r="IXJ17" s="80"/>
      <c r="IXK17" s="80"/>
      <c r="IXL17" s="2"/>
      <c r="IXM17" s="85"/>
      <c r="IXN17" s="51"/>
      <c r="IXO17" s="80"/>
      <c r="IXP17" s="80"/>
      <c r="IXQ17" s="85"/>
      <c r="IXR17" s="80"/>
      <c r="IXS17" s="80"/>
      <c r="IXT17" s="2"/>
      <c r="IXU17" s="85"/>
      <c r="IXV17" s="51"/>
      <c r="IXW17" s="80"/>
      <c r="IXX17" s="80"/>
      <c r="IXY17" s="85"/>
      <c r="IXZ17" s="80"/>
      <c r="IYA17" s="80"/>
      <c r="IYB17" s="2"/>
      <c r="IYC17" s="85"/>
      <c r="IYD17" s="51"/>
      <c r="IYE17" s="80"/>
      <c r="IYF17" s="80"/>
      <c r="IYG17" s="85"/>
      <c r="IYH17" s="80"/>
      <c r="IYI17" s="80"/>
      <c r="IYJ17" s="2"/>
      <c r="IYK17" s="85"/>
      <c r="IYL17" s="51"/>
      <c r="IYM17" s="80"/>
      <c r="IYN17" s="80"/>
      <c r="IYO17" s="85"/>
      <c r="IYP17" s="80"/>
      <c r="IYQ17" s="80"/>
      <c r="IYR17" s="2"/>
      <c r="IYS17" s="85"/>
      <c r="IYT17" s="51"/>
      <c r="IYU17" s="80"/>
      <c r="IYV17" s="80"/>
      <c r="IYW17" s="85"/>
      <c r="IYX17" s="80"/>
      <c r="IYY17" s="80"/>
      <c r="IYZ17" s="2"/>
      <c r="IZA17" s="85"/>
      <c r="IZB17" s="51"/>
      <c r="IZC17" s="80"/>
      <c r="IZD17" s="80"/>
      <c r="IZE17" s="85"/>
      <c r="IZF17" s="80"/>
      <c r="IZG17" s="80"/>
      <c r="IZH17" s="2"/>
      <c r="IZI17" s="85"/>
      <c r="IZJ17" s="51"/>
      <c r="IZK17" s="80"/>
      <c r="IZL17" s="80"/>
      <c r="IZM17" s="85"/>
      <c r="IZN17" s="80"/>
      <c r="IZO17" s="80"/>
      <c r="IZP17" s="2"/>
      <c r="IZQ17" s="85"/>
      <c r="IZR17" s="51"/>
      <c r="IZS17" s="80"/>
      <c r="IZT17" s="80"/>
      <c r="IZU17" s="85"/>
      <c r="IZV17" s="80"/>
      <c r="IZW17" s="80"/>
      <c r="IZX17" s="2"/>
      <c r="IZY17" s="85"/>
      <c r="IZZ17" s="51"/>
      <c r="JAA17" s="80"/>
      <c r="JAB17" s="80"/>
      <c r="JAC17" s="85"/>
      <c r="JAD17" s="80"/>
      <c r="JAE17" s="80"/>
      <c r="JAF17" s="2"/>
      <c r="JAG17" s="85"/>
      <c r="JAH17" s="51"/>
      <c r="JAI17" s="80"/>
      <c r="JAJ17" s="80"/>
      <c r="JAK17" s="85"/>
      <c r="JAL17" s="80"/>
      <c r="JAM17" s="80"/>
      <c r="JAN17" s="2"/>
      <c r="JAO17" s="85"/>
      <c r="JAP17" s="51"/>
      <c r="JAQ17" s="80"/>
      <c r="JAR17" s="80"/>
      <c r="JAS17" s="85"/>
      <c r="JAT17" s="80"/>
      <c r="JAU17" s="80"/>
      <c r="JAV17" s="2"/>
      <c r="JAW17" s="85"/>
      <c r="JAX17" s="51"/>
      <c r="JAY17" s="80"/>
      <c r="JAZ17" s="80"/>
      <c r="JBA17" s="85"/>
      <c r="JBB17" s="80"/>
      <c r="JBC17" s="80"/>
      <c r="JBD17" s="2"/>
      <c r="JBE17" s="85"/>
      <c r="JBF17" s="51"/>
      <c r="JBG17" s="80"/>
      <c r="JBH17" s="80"/>
      <c r="JBI17" s="85"/>
      <c r="JBJ17" s="80"/>
      <c r="JBK17" s="80"/>
      <c r="JBL17" s="2"/>
      <c r="JBM17" s="85"/>
      <c r="JBN17" s="51"/>
      <c r="JBO17" s="80"/>
      <c r="JBP17" s="80"/>
      <c r="JBQ17" s="85"/>
      <c r="JBR17" s="80"/>
      <c r="JBS17" s="80"/>
      <c r="JBT17" s="2"/>
      <c r="JBU17" s="85"/>
      <c r="JBV17" s="51"/>
      <c r="JBW17" s="80"/>
      <c r="JBX17" s="80"/>
      <c r="JBY17" s="85"/>
      <c r="JBZ17" s="80"/>
      <c r="JCA17" s="80"/>
      <c r="JCB17" s="2"/>
      <c r="JCC17" s="85"/>
      <c r="JCD17" s="51"/>
      <c r="JCE17" s="80"/>
      <c r="JCF17" s="80"/>
      <c r="JCG17" s="85"/>
      <c r="JCH17" s="80"/>
      <c r="JCI17" s="80"/>
      <c r="JCJ17" s="2"/>
      <c r="JCK17" s="85"/>
      <c r="JCL17" s="51"/>
      <c r="JCM17" s="80"/>
      <c r="JCN17" s="80"/>
      <c r="JCO17" s="85"/>
      <c r="JCP17" s="80"/>
      <c r="JCQ17" s="80"/>
      <c r="JCR17" s="2"/>
      <c r="JCS17" s="85"/>
      <c r="JCT17" s="51"/>
      <c r="JCU17" s="80"/>
      <c r="JCV17" s="80"/>
      <c r="JCW17" s="85"/>
      <c r="JCX17" s="80"/>
      <c r="JCY17" s="80"/>
      <c r="JCZ17" s="2"/>
      <c r="JDA17" s="85"/>
      <c r="JDB17" s="51"/>
      <c r="JDC17" s="80"/>
      <c r="JDD17" s="80"/>
      <c r="JDE17" s="85"/>
      <c r="JDF17" s="80"/>
      <c r="JDG17" s="80"/>
      <c r="JDH17" s="2"/>
      <c r="JDI17" s="85"/>
      <c r="JDJ17" s="51"/>
      <c r="JDK17" s="80"/>
      <c r="JDL17" s="80"/>
      <c r="JDM17" s="85"/>
      <c r="JDN17" s="80"/>
      <c r="JDO17" s="80"/>
      <c r="JDP17" s="2"/>
      <c r="JDQ17" s="85"/>
      <c r="JDR17" s="51"/>
      <c r="JDS17" s="80"/>
      <c r="JDT17" s="80"/>
      <c r="JDU17" s="85"/>
      <c r="JDV17" s="80"/>
      <c r="JDW17" s="80"/>
      <c r="JDX17" s="2"/>
      <c r="JDY17" s="85"/>
      <c r="JDZ17" s="51"/>
      <c r="JEA17" s="80"/>
      <c r="JEB17" s="80"/>
      <c r="JEC17" s="85"/>
      <c r="JED17" s="80"/>
      <c r="JEE17" s="80"/>
      <c r="JEF17" s="2"/>
      <c r="JEG17" s="85"/>
      <c r="JEH17" s="51"/>
      <c r="JEI17" s="80"/>
      <c r="JEJ17" s="80"/>
      <c r="JEK17" s="85"/>
      <c r="JEL17" s="80"/>
      <c r="JEM17" s="80"/>
      <c r="JEN17" s="2"/>
      <c r="JEO17" s="85"/>
      <c r="JEP17" s="51"/>
      <c r="JEQ17" s="80"/>
      <c r="JER17" s="80"/>
      <c r="JES17" s="85"/>
      <c r="JET17" s="80"/>
      <c r="JEU17" s="80"/>
      <c r="JEV17" s="2"/>
      <c r="JEW17" s="85"/>
      <c r="JEX17" s="51"/>
      <c r="JEY17" s="80"/>
      <c r="JEZ17" s="80"/>
      <c r="JFA17" s="85"/>
      <c r="JFB17" s="80"/>
      <c r="JFC17" s="80"/>
      <c r="JFD17" s="2"/>
      <c r="JFE17" s="85"/>
      <c r="JFF17" s="51"/>
      <c r="JFG17" s="80"/>
      <c r="JFH17" s="80"/>
      <c r="JFI17" s="85"/>
      <c r="JFJ17" s="80"/>
      <c r="JFK17" s="80"/>
      <c r="JFL17" s="2"/>
      <c r="JFM17" s="85"/>
      <c r="JFN17" s="51"/>
      <c r="JFO17" s="80"/>
      <c r="JFP17" s="80"/>
      <c r="JFQ17" s="85"/>
      <c r="JFR17" s="80"/>
      <c r="JFS17" s="80"/>
      <c r="JFT17" s="2"/>
      <c r="JFU17" s="85"/>
      <c r="JFV17" s="51"/>
      <c r="JFW17" s="80"/>
      <c r="JFX17" s="80"/>
      <c r="JFY17" s="85"/>
      <c r="JFZ17" s="80"/>
      <c r="JGA17" s="80"/>
      <c r="JGB17" s="2"/>
      <c r="JGC17" s="85"/>
      <c r="JGD17" s="51"/>
      <c r="JGE17" s="80"/>
      <c r="JGF17" s="80"/>
      <c r="JGG17" s="85"/>
      <c r="JGH17" s="80"/>
      <c r="JGI17" s="80"/>
      <c r="JGJ17" s="2"/>
      <c r="JGK17" s="85"/>
      <c r="JGL17" s="51"/>
      <c r="JGM17" s="80"/>
      <c r="JGN17" s="80"/>
      <c r="JGO17" s="85"/>
      <c r="JGP17" s="80"/>
      <c r="JGQ17" s="80"/>
      <c r="JGR17" s="2"/>
      <c r="JGS17" s="85"/>
      <c r="JGT17" s="51"/>
      <c r="JGU17" s="80"/>
      <c r="JGV17" s="80"/>
      <c r="JGW17" s="85"/>
      <c r="JGX17" s="80"/>
      <c r="JGY17" s="80"/>
      <c r="JGZ17" s="2"/>
      <c r="JHA17" s="85"/>
      <c r="JHB17" s="51"/>
      <c r="JHC17" s="80"/>
      <c r="JHD17" s="80"/>
      <c r="JHE17" s="85"/>
      <c r="JHF17" s="80"/>
      <c r="JHG17" s="80"/>
      <c r="JHH17" s="2"/>
      <c r="JHI17" s="85"/>
      <c r="JHJ17" s="51"/>
      <c r="JHK17" s="80"/>
      <c r="JHL17" s="80"/>
      <c r="JHM17" s="85"/>
      <c r="JHN17" s="80"/>
      <c r="JHO17" s="80"/>
      <c r="JHP17" s="2"/>
      <c r="JHQ17" s="85"/>
      <c r="JHR17" s="51"/>
      <c r="JHS17" s="80"/>
      <c r="JHT17" s="80"/>
      <c r="JHU17" s="85"/>
      <c r="JHV17" s="80"/>
      <c r="JHW17" s="80"/>
      <c r="JHX17" s="2"/>
      <c r="JHY17" s="85"/>
      <c r="JHZ17" s="51"/>
      <c r="JIA17" s="80"/>
      <c r="JIB17" s="80"/>
      <c r="JIC17" s="85"/>
      <c r="JID17" s="80"/>
      <c r="JIE17" s="80"/>
      <c r="JIF17" s="2"/>
      <c r="JIG17" s="85"/>
      <c r="JIH17" s="51"/>
      <c r="JII17" s="80"/>
      <c r="JIJ17" s="80"/>
      <c r="JIK17" s="85"/>
      <c r="JIL17" s="80"/>
      <c r="JIM17" s="80"/>
      <c r="JIN17" s="2"/>
      <c r="JIO17" s="85"/>
      <c r="JIP17" s="51"/>
      <c r="JIQ17" s="80"/>
      <c r="JIR17" s="80"/>
      <c r="JIS17" s="85"/>
      <c r="JIT17" s="80"/>
      <c r="JIU17" s="80"/>
      <c r="JIV17" s="2"/>
      <c r="JIW17" s="85"/>
      <c r="JIX17" s="51"/>
      <c r="JIY17" s="80"/>
      <c r="JIZ17" s="80"/>
      <c r="JJA17" s="85"/>
      <c r="JJB17" s="80"/>
      <c r="JJC17" s="80"/>
      <c r="JJD17" s="2"/>
      <c r="JJE17" s="85"/>
      <c r="JJF17" s="51"/>
      <c r="JJG17" s="80"/>
      <c r="JJH17" s="80"/>
      <c r="JJI17" s="85"/>
      <c r="JJJ17" s="80"/>
      <c r="JJK17" s="80"/>
      <c r="JJL17" s="2"/>
      <c r="JJM17" s="85"/>
      <c r="JJN17" s="51"/>
      <c r="JJO17" s="80"/>
      <c r="JJP17" s="80"/>
      <c r="JJQ17" s="85"/>
      <c r="JJR17" s="80"/>
      <c r="JJS17" s="80"/>
      <c r="JJT17" s="2"/>
      <c r="JJU17" s="85"/>
      <c r="JJV17" s="51"/>
      <c r="JJW17" s="80"/>
      <c r="JJX17" s="80"/>
      <c r="JJY17" s="85"/>
      <c r="JJZ17" s="80"/>
      <c r="JKA17" s="80"/>
      <c r="JKB17" s="2"/>
      <c r="JKC17" s="85"/>
      <c r="JKD17" s="51"/>
      <c r="JKE17" s="80"/>
      <c r="JKF17" s="80"/>
      <c r="JKG17" s="85"/>
      <c r="JKH17" s="80"/>
      <c r="JKI17" s="80"/>
      <c r="JKJ17" s="2"/>
      <c r="JKK17" s="85"/>
      <c r="JKL17" s="51"/>
      <c r="JKM17" s="80"/>
      <c r="JKN17" s="80"/>
      <c r="JKO17" s="85"/>
      <c r="JKP17" s="80"/>
      <c r="JKQ17" s="80"/>
      <c r="JKR17" s="2"/>
      <c r="JKS17" s="85"/>
      <c r="JKT17" s="51"/>
      <c r="JKU17" s="80"/>
      <c r="JKV17" s="80"/>
      <c r="JKW17" s="85"/>
      <c r="JKX17" s="80"/>
      <c r="JKY17" s="80"/>
      <c r="JKZ17" s="2"/>
      <c r="JLA17" s="85"/>
      <c r="JLB17" s="51"/>
      <c r="JLC17" s="80"/>
      <c r="JLD17" s="80"/>
      <c r="JLE17" s="85"/>
      <c r="JLF17" s="80"/>
      <c r="JLG17" s="80"/>
      <c r="JLH17" s="2"/>
      <c r="JLI17" s="85"/>
      <c r="JLJ17" s="51"/>
      <c r="JLK17" s="80"/>
      <c r="JLL17" s="80"/>
      <c r="JLM17" s="85"/>
      <c r="JLN17" s="80"/>
      <c r="JLO17" s="80"/>
      <c r="JLP17" s="2"/>
      <c r="JLQ17" s="85"/>
      <c r="JLR17" s="51"/>
      <c r="JLS17" s="80"/>
      <c r="JLT17" s="80"/>
      <c r="JLU17" s="85"/>
      <c r="JLV17" s="80"/>
      <c r="JLW17" s="80"/>
      <c r="JLX17" s="2"/>
      <c r="JLY17" s="85"/>
      <c r="JLZ17" s="51"/>
      <c r="JMA17" s="80"/>
      <c r="JMB17" s="80"/>
      <c r="JMC17" s="85"/>
      <c r="JMD17" s="80"/>
      <c r="JME17" s="80"/>
      <c r="JMF17" s="2"/>
      <c r="JMG17" s="85"/>
      <c r="JMH17" s="51"/>
      <c r="JMI17" s="80"/>
      <c r="JMJ17" s="80"/>
      <c r="JMK17" s="85"/>
      <c r="JML17" s="80"/>
      <c r="JMM17" s="80"/>
      <c r="JMN17" s="2"/>
      <c r="JMO17" s="85"/>
      <c r="JMP17" s="51"/>
      <c r="JMQ17" s="80"/>
      <c r="JMR17" s="80"/>
      <c r="JMS17" s="85"/>
      <c r="JMT17" s="80"/>
      <c r="JMU17" s="80"/>
      <c r="JMV17" s="2"/>
      <c r="JMW17" s="85"/>
      <c r="JMX17" s="51"/>
      <c r="JMY17" s="80"/>
      <c r="JMZ17" s="80"/>
      <c r="JNA17" s="85"/>
      <c r="JNB17" s="80"/>
      <c r="JNC17" s="80"/>
      <c r="JND17" s="2"/>
      <c r="JNE17" s="85"/>
      <c r="JNF17" s="51"/>
      <c r="JNG17" s="80"/>
      <c r="JNH17" s="80"/>
      <c r="JNI17" s="85"/>
      <c r="JNJ17" s="80"/>
      <c r="JNK17" s="80"/>
      <c r="JNL17" s="2"/>
      <c r="JNM17" s="85"/>
      <c r="JNN17" s="51"/>
      <c r="JNO17" s="80"/>
      <c r="JNP17" s="80"/>
      <c r="JNQ17" s="85"/>
      <c r="JNR17" s="80"/>
      <c r="JNS17" s="80"/>
      <c r="JNT17" s="2"/>
      <c r="JNU17" s="85"/>
      <c r="JNV17" s="51"/>
      <c r="JNW17" s="80"/>
      <c r="JNX17" s="80"/>
      <c r="JNY17" s="85"/>
      <c r="JNZ17" s="80"/>
      <c r="JOA17" s="80"/>
      <c r="JOB17" s="2"/>
      <c r="JOC17" s="85"/>
      <c r="JOD17" s="51"/>
      <c r="JOE17" s="80"/>
      <c r="JOF17" s="80"/>
      <c r="JOG17" s="85"/>
      <c r="JOH17" s="80"/>
      <c r="JOI17" s="80"/>
      <c r="JOJ17" s="2"/>
      <c r="JOK17" s="85"/>
      <c r="JOL17" s="51"/>
      <c r="JOM17" s="80"/>
      <c r="JON17" s="80"/>
      <c r="JOO17" s="85"/>
      <c r="JOP17" s="80"/>
      <c r="JOQ17" s="80"/>
      <c r="JOR17" s="2"/>
      <c r="JOS17" s="85"/>
      <c r="JOT17" s="51"/>
      <c r="JOU17" s="80"/>
      <c r="JOV17" s="80"/>
      <c r="JOW17" s="85"/>
      <c r="JOX17" s="80"/>
      <c r="JOY17" s="80"/>
      <c r="JOZ17" s="2"/>
      <c r="JPA17" s="85"/>
      <c r="JPB17" s="51"/>
      <c r="JPC17" s="80"/>
      <c r="JPD17" s="80"/>
      <c r="JPE17" s="85"/>
      <c r="JPF17" s="80"/>
      <c r="JPG17" s="80"/>
      <c r="JPH17" s="2"/>
      <c r="JPI17" s="85"/>
      <c r="JPJ17" s="51"/>
      <c r="JPK17" s="80"/>
      <c r="JPL17" s="80"/>
      <c r="JPM17" s="85"/>
      <c r="JPN17" s="80"/>
      <c r="JPO17" s="80"/>
      <c r="JPP17" s="2"/>
      <c r="JPQ17" s="85"/>
      <c r="JPR17" s="51"/>
      <c r="JPS17" s="80"/>
      <c r="JPT17" s="80"/>
      <c r="JPU17" s="85"/>
      <c r="JPV17" s="80"/>
      <c r="JPW17" s="80"/>
      <c r="JPX17" s="2"/>
      <c r="JPY17" s="85"/>
      <c r="JPZ17" s="51"/>
      <c r="JQA17" s="80"/>
      <c r="JQB17" s="80"/>
      <c r="JQC17" s="85"/>
      <c r="JQD17" s="80"/>
      <c r="JQE17" s="80"/>
      <c r="JQF17" s="2"/>
      <c r="JQG17" s="85"/>
      <c r="JQH17" s="51"/>
      <c r="JQI17" s="80"/>
      <c r="JQJ17" s="80"/>
      <c r="JQK17" s="85"/>
      <c r="JQL17" s="80"/>
      <c r="JQM17" s="80"/>
      <c r="JQN17" s="2"/>
      <c r="JQO17" s="85"/>
      <c r="JQP17" s="51"/>
      <c r="JQQ17" s="80"/>
      <c r="JQR17" s="80"/>
      <c r="JQS17" s="85"/>
      <c r="JQT17" s="80"/>
      <c r="JQU17" s="80"/>
      <c r="JQV17" s="2"/>
      <c r="JQW17" s="85"/>
      <c r="JQX17" s="51"/>
      <c r="JQY17" s="80"/>
      <c r="JQZ17" s="80"/>
      <c r="JRA17" s="85"/>
      <c r="JRB17" s="80"/>
      <c r="JRC17" s="80"/>
      <c r="JRD17" s="2"/>
      <c r="JRE17" s="85"/>
      <c r="JRF17" s="51"/>
      <c r="JRG17" s="80"/>
      <c r="JRH17" s="80"/>
      <c r="JRI17" s="85"/>
      <c r="JRJ17" s="80"/>
      <c r="JRK17" s="80"/>
      <c r="JRL17" s="2"/>
      <c r="JRM17" s="85"/>
      <c r="JRN17" s="51"/>
      <c r="JRO17" s="80"/>
      <c r="JRP17" s="80"/>
      <c r="JRQ17" s="85"/>
      <c r="JRR17" s="80"/>
      <c r="JRS17" s="80"/>
      <c r="JRT17" s="2"/>
      <c r="JRU17" s="85"/>
      <c r="JRV17" s="51"/>
      <c r="JRW17" s="80"/>
      <c r="JRX17" s="80"/>
      <c r="JRY17" s="85"/>
      <c r="JRZ17" s="80"/>
      <c r="JSA17" s="80"/>
      <c r="JSB17" s="2"/>
      <c r="JSC17" s="85"/>
      <c r="JSD17" s="51"/>
      <c r="JSE17" s="80"/>
      <c r="JSF17" s="80"/>
      <c r="JSG17" s="85"/>
      <c r="JSH17" s="80"/>
      <c r="JSI17" s="80"/>
      <c r="JSJ17" s="2"/>
      <c r="JSK17" s="85"/>
      <c r="JSL17" s="51"/>
      <c r="JSM17" s="80"/>
      <c r="JSN17" s="80"/>
      <c r="JSO17" s="85"/>
      <c r="JSP17" s="80"/>
      <c r="JSQ17" s="80"/>
      <c r="JSR17" s="2"/>
      <c r="JSS17" s="85"/>
      <c r="JST17" s="51"/>
      <c r="JSU17" s="80"/>
      <c r="JSV17" s="80"/>
      <c r="JSW17" s="85"/>
      <c r="JSX17" s="80"/>
      <c r="JSY17" s="80"/>
      <c r="JSZ17" s="2"/>
      <c r="JTA17" s="85"/>
      <c r="JTB17" s="51"/>
      <c r="JTC17" s="80"/>
      <c r="JTD17" s="80"/>
      <c r="JTE17" s="85"/>
      <c r="JTF17" s="80"/>
      <c r="JTG17" s="80"/>
      <c r="JTH17" s="2"/>
      <c r="JTI17" s="85"/>
      <c r="JTJ17" s="51"/>
      <c r="JTK17" s="80"/>
      <c r="JTL17" s="80"/>
      <c r="JTM17" s="85"/>
      <c r="JTN17" s="80"/>
      <c r="JTO17" s="80"/>
      <c r="JTP17" s="2"/>
      <c r="JTQ17" s="85"/>
      <c r="JTR17" s="51"/>
      <c r="JTS17" s="80"/>
      <c r="JTT17" s="80"/>
      <c r="JTU17" s="85"/>
      <c r="JTV17" s="80"/>
      <c r="JTW17" s="80"/>
      <c r="JTX17" s="2"/>
      <c r="JTY17" s="85"/>
      <c r="JTZ17" s="51"/>
      <c r="JUA17" s="80"/>
      <c r="JUB17" s="80"/>
      <c r="JUC17" s="85"/>
      <c r="JUD17" s="80"/>
      <c r="JUE17" s="80"/>
      <c r="JUF17" s="2"/>
      <c r="JUG17" s="85"/>
      <c r="JUH17" s="51"/>
      <c r="JUI17" s="80"/>
      <c r="JUJ17" s="80"/>
      <c r="JUK17" s="85"/>
      <c r="JUL17" s="80"/>
      <c r="JUM17" s="80"/>
      <c r="JUN17" s="2"/>
      <c r="JUO17" s="85"/>
      <c r="JUP17" s="51"/>
      <c r="JUQ17" s="80"/>
      <c r="JUR17" s="80"/>
      <c r="JUS17" s="85"/>
      <c r="JUT17" s="80"/>
      <c r="JUU17" s="80"/>
      <c r="JUV17" s="2"/>
      <c r="JUW17" s="85"/>
      <c r="JUX17" s="51"/>
      <c r="JUY17" s="80"/>
      <c r="JUZ17" s="80"/>
      <c r="JVA17" s="85"/>
      <c r="JVB17" s="80"/>
      <c r="JVC17" s="80"/>
      <c r="JVD17" s="2"/>
      <c r="JVE17" s="85"/>
      <c r="JVF17" s="51"/>
      <c r="JVG17" s="80"/>
      <c r="JVH17" s="80"/>
      <c r="JVI17" s="85"/>
      <c r="JVJ17" s="80"/>
      <c r="JVK17" s="80"/>
      <c r="JVL17" s="2"/>
      <c r="JVM17" s="85"/>
      <c r="JVN17" s="51"/>
      <c r="JVO17" s="80"/>
      <c r="JVP17" s="80"/>
      <c r="JVQ17" s="85"/>
      <c r="JVR17" s="80"/>
      <c r="JVS17" s="80"/>
      <c r="JVT17" s="2"/>
      <c r="JVU17" s="85"/>
      <c r="JVV17" s="51"/>
      <c r="JVW17" s="80"/>
      <c r="JVX17" s="80"/>
      <c r="JVY17" s="85"/>
      <c r="JVZ17" s="80"/>
      <c r="JWA17" s="80"/>
      <c r="JWB17" s="2"/>
      <c r="JWC17" s="85"/>
      <c r="JWD17" s="51"/>
      <c r="JWE17" s="80"/>
      <c r="JWF17" s="80"/>
      <c r="JWG17" s="85"/>
      <c r="JWH17" s="80"/>
      <c r="JWI17" s="80"/>
      <c r="JWJ17" s="2"/>
      <c r="JWK17" s="85"/>
      <c r="JWL17" s="51"/>
      <c r="JWM17" s="80"/>
      <c r="JWN17" s="80"/>
      <c r="JWO17" s="85"/>
      <c r="JWP17" s="80"/>
      <c r="JWQ17" s="80"/>
      <c r="JWR17" s="2"/>
      <c r="JWS17" s="85"/>
      <c r="JWT17" s="51"/>
      <c r="JWU17" s="80"/>
      <c r="JWV17" s="80"/>
      <c r="JWW17" s="85"/>
      <c r="JWX17" s="80"/>
      <c r="JWY17" s="80"/>
      <c r="JWZ17" s="2"/>
      <c r="JXA17" s="85"/>
      <c r="JXB17" s="51"/>
      <c r="JXC17" s="80"/>
      <c r="JXD17" s="80"/>
      <c r="JXE17" s="85"/>
      <c r="JXF17" s="80"/>
      <c r="JXG17" s="80"/>
      <c r="JXH17" s="2"/>
      <c r="JXI17" s="85"/>
      <c r="JXJ17" s="51"/>
      <c r="JXK17" s="80"/>
      <c r="JXL17" s="80"/>
      <c r="JXM17" s="85"/>
      <c r="JXN17" s="80"/>
      <c r="JXO17" s="80"/>
      <c r="JXP17" s="2"/>
      <c r="JXQ17" s="85"/>
      <c r="JXR17" s="51"/>
      <c r="JXS17" s="80"/>
      <c r="JXT17" s="80"/>
      <c r="JXU17" s="85"/>
      <c r="JXV17" s="80"/>
      <c r="JXW17" s="80"/>
      <c r="JXX17" s="2"/>
      <c r="JXY17" s="85"/>
      <c r="JXZ17" s="51"/>
      <c r="JYA17" s="80"/>
      <c r="JYB17" s="80"/>
      <c r="JYC17" s="85"/>
      <c r="JYD17" s="80"/>
      <c r="JYE17" s="80"/>
      <c r="JYF17" s="2"/>
      <c r="JYG17" s="85"/>
      <c r="JYH17" s="51"/>
      <c r="JYI17" s="80"/>
      <c r="JYJ17" s="80"/>
      <c r="JYK17" s="85"/>
      <c r="JYL17" s="80"/>
      <c r="JYM17" s="80"/>
      <c r="JYN17" s="2"/>
      <c r="JYO17" s="85"/>
      <c r="JYP17" s="51"/>
      <c r="JYQ17" s="80"/>
      <c r="JYR17" s="80"/>
      <c r="JYS17" s="85"/>
      <c r="JYT17" s="80"/>
      <c r="JYU17" s="80"/>
      <c r="JYV17" s="2"/>
      <c r="JYW17" s="85"/>
      <c r="JYX17" s="51"/>
      <c r="JYY17" s="80"/>
      <c r="JYZ17" s="80"/>
      <c r="JZA17" s="85"/>
      <c r="JZB17" s="80"/>
      <c r="JZC17" s="80"/>
      <c r="JZD17" s="2"/>
      <c r="JZE17" s="85"/>
      <c r="JZF17" s="51"/>
      <c r="JZG17" s="80"/>
      <c r="JZH17" s="80"/>
      <c r="JZI17" s="85"/>
      <c r="JZJ17" s="80"/>
      <c r="JZK17" s="80"/>
      <c r="JZL17" s="2"/>
      <c r="JZM17" s="85"/>
      <c r="JZN17" s="51"/>
      <c r="JZO17" s="80"/>
      <c r="JZP17" s="80"/>
      <c r="JZQ17" s="85"/>
      <c r="JZR17" s="80"/>
      <c r="JZS17" s="80"/>
      <c r="JZT17" s="2"/>
      <c r="JZU17" s="85"/>
      <c r="JZV17" s="51"/>
      <c r="JZW17" s="80"/>
      <c r="JZX17" s="80"/>
      <c r="JZY17" s="85"/>
      <c r="JZZ17" s="80"/>
      <c r="KAA17" s="80"/>
      <c r="KAB17" s="2"/>
      <c r="KAC17" s="85"/>
      <c r="KAD17" s="51"/>
      <c r="KAE17" s="80"/>
      <c r="KAF17" s="80"/>
      <c r="KAG17" s="85"/>
      <c r="KAH17" s="80"/>
      <c r="KAI17" s="80"/>
      <c r="KAJ17" s="2"/>
      <c r="KAK17" s="85"/>
      <c r="KAL17" s="51"/>
      <c r="KAM17" s="80"/>
      <c r="KAN17" s="80"/>
      <c r="KAO17" s="85"/>
      <c r="KAP17" s="80"/>
      <c r="KAQ17" s="80"/>
      <c r="KAR17" s="2"/>
      <c r="KAS17" s="85"/>
      <c r="KAT17" s="51"/>
      <c r="KAU17" s="80"/>
      <c r="KAV17" s="80"/>
      <c r="KAW17" s="85"/>
      <c r="KAX17" s="80"/>
      <c r="KAY17" s="80"/>
      <c r="KAZ17" s="2"/>
      <c r="KBA17" s="85"/>
      <c r="KBB17" s="51"/>
      <c r="KBC17" s="80"/>
      <c r="KBD17" s="80"/>
      <c r="KBE17" s="85"/>
      <c r="KBF17" s="80"/>
      <c r="KBG17" s="80"/>
      <c r="KBH17" s="2"/>
      <c r="KBI17" s="85"/>
      <c r="KBJ17" s="51"/>
      <c r="KBK17" s="80"/>
      <c r="KBL17" s="80"/>
      <c r="KBM17" s="85"/>
      <c r="KBN17" s="80"/>
      <c r="KBO17" s="80"/>
      <c r="KBP17" s="2"/>
      <c r="KBQ17" s="85"/>
      <c r="KBR17" s="51"/>
      <c r="KBS17" s="80"/>
      <c r="KBT17" s="80"/>
      <c r="KBU17" s="85"/>
      <c r="KBV17" s="80"/>
      <c r="KBW17" s="80"/>
      <c r="KBX17" s="2"/>
      <c r="KBY17" s="85"/>
      <c r="KBZ17" s="51"/>
      <c r="KCA17" s="80"/>
      <c r="KCB17" s="80"/>
      <c r="KCC17" s="85"/>
      <c r="KCD17" s="80"/>
      <c r="KCE17" s="80"/>
      <c r="KCF17" s="2"/>
      <c r="KCG17" s="85"/>
      <c r="KCH17" s="51"/>
      <c r="KCI17" s="80"/>
      <c r="KCJ17" s="80"/>
      <c r="KCK17" s="85"/>
      <c r="KCL17" s="80"/>
      <c r="KCM17" s="80"/>
      <c r="KCN17" s="2"/>
      <c r="KCO17" s="85"/>
      <c r="KCP17" s="51"/>
      <c r="KCQ17" s="80"/>
      <c r="KCR17" s="80"/>
      <c r="KCS17" s="85"/>
      <c r="KCT17" s="80"/>
      <c r="KCU17" s="80"/>
      <c r="KCV17" s="2"/>
      <c r="KCW17" s="85"/>
      <c r="KCX17" s="51"/>
      <c r="KCY17" s="80"/>
      <c r="KCZ17" s="80"/>
      <c r="KDA17" s="85"/>
      <c r="KDB17" s="80"/>
      <c r="KDC17" s="80"/>
      <c r="KDD17" s="2"/>
      <c r="KDE17" s="85"/>
      <c r="KDF17" s="51"/>
      <c r="KDG17" s="80"/>
      <c r="KDH17" s="80"/>
      <c r="KDI17" s="85"/>
      <c r="KDJ17" s="80"/>
      <c r="KDK17" s="80"/>
      <c r="KDL17" s="2"/>
      <c r="KDM17" s="85"/>
      <c r="KDN17" s="51"/>
      <c r="KDO17" s="80"/>
      <c r="KDP17" s="80"/>
      <c r="KDQ17" s="85"/>
      <c r="KDR17" s="80"/>
      <c r="KDS17" s="80"/>
      <c r="KDT17" s="2"/>
      <c r="KDU17" s="85"/>
      <c r="KDV17" s="51"/>
      <c r="KDW17" s="80"/>
      <c r="KDX17" s="80"/>
      <c r="KDY17" s="85"/>
      <c r="KDZ17" s="80"/>
      <c r="KEA17" s="80"/>
      <c r="KEB17" s="2"/>
      <c r="KEC17" s="85"/>
      <c r="KED17" s="51"/>
      <c r="KEE17" s="80"/>
      <c r="KEF17" s="80"/>
      <c r="KEG17" s="85"/>
      <c r="KEH17" s="80"/>
      <c r="KEI17" s="80"/>
      <c r="KEJ17" s="2"/>
      <c r="KEK17" s="85"/>
      <c r="KEL17" s="51"/>
      <c r="KEM17" s="80"/>
      <c r="KEN17" s="80"/>
      <c r="KEO17" s="85"/>
      <c r="KEP17" s="80"/>
      <c r="KEQ17" s="80"/>
      <c r="KER17" s="2"/>
      <c r="KES17" s="85"/>
      <c r="KET17" s="51"/>
      <c r="KEU17" s="80"/>
      <c r="KEV17" s="80"/>
      <c r="KEW17" s="85"/>
      <c r="KEX17" s="80"/>
      <c r="KEY17" s="80"/>
      <c r="KEZ17" s="2"/>
      <c r="KFA17" s="85"/>
      <c r="KFB17" s="51"/>
      <c r="KFC17" s="80"/>
      <c r="KFD17" s="80"/>
      <c r="KFE17" s="85"/>
      <c r="KFF17" s="80"/>
      <c r="KFG17" s="80"/>
      <c r="KFH17" s="2"/>
      <c r="KFI17" s="85"/>
      <c r="KFJ17" s="51"/>
      <c r="KFK17" s="80"/>
      <c r="KFL17" s="80"/>
      <c r="KFM17" s="85"/>
      <c r="KFN17" s="80"/>
      <c r="KFO17" s="80"/>
      <c r="KFP17" s="2"/>
      <c r="KFQ17" s="85"/>
      <c r="KFR17" s="51"/>
      <c r="KFS17" s="80"/>
      <c r="KFT17" s="80"/>
      <c r="KFU17" s="85"/>
      <c r="KFV17" s="80"/>
      <c r="KFW17" s="80"/>
      <c r="KFX17" s="2"/>
      <c r="KFY17" s="85"/>
      <c r="KFZ17" s="51"/>
      <c r="KGA17" s="80"/>
      <c r="KGB17" s="80"/>
      <c r="KGC17" s="85"/>
      <c r="KGD17" s="80"/>
      <c r="KGE17" s="80"/>
      <c r="KGF17" s="2"/>
      <c r="KGG17" s="85"/>
      <c r="KGH17" s="51"/>
      <c r="KGI17" s="80"/>
      <c r="KGJ17" s="80"/>
      <c r="KGK17" s="85"/>
      <c r="KGL17" s="80"/>
      <c r="KGM17" s="80"/>
      <c r="KGN17" s="2"/>
      <c r="KGO17" s="85"/>
      <c r="KGP17" s="51"/>
      <c r="KGQ17" s="80"/>
      <c r="KGR17" s="80"/>
      <c r="KGS17" s="85"/>
      <c r="KGT17" s="80"/>
      <c r="KGU17" s="80"/>
      <c r="KGV17" s="2"/>
      <c r="KGW17" s="85"/>
      <c r="KGX17" s="51"/>
      <c r="KGY17" s="80"/>
      <c r="KGZ17" s="80"/>
      <c r="KHA17" s="85"/>
      <c r="KHB17" s="80"/>
      <c r="KHC17" s="80"/>
      <c r="KHD17" s="2"/>
      <c r="KHE17" s="85"/>
      <c r="KHF17" s="51"/>
      <c r="KHG17" s="80"/>
      <c r="KHH17" s="80"/>
      <c r="KHI17" s="85"/>
      <c r="KHJ17" s="80"/>
      <c r="KHK17" s="80"/>
      <c r="KHL17" s="2"/>
      <c r="KHM17" s="85"/>
      <c r="KHN17" s="51"/>
      <c r="KHO17" s="80"/>
      <c r="KHP17" s="80"/>
      <c r="KHQ17" s="85"/>
      <c r="KHR17" s="80"/>
      <c r="KHS17" s="80"/>
      <c r="KHT17" s="2"/>
      <c r="KHU17" s="85"/>
      <c r="KHV17" s="51"/>
      <c r="KHW17" s="80"/>
      <c r="KHX17" s="80"/>
      <c r="KHY17" s="85"/>
      <c r="KHZ17" s="80"/>
      <c r="KIA17" s="80"/>
      <c r="KIB17" s="2"/>
      <c r="KIC17" s="85"/>
      <c r="KID17" s="51"/>
      <c r="KIE17" s="80"/>
      <c r="KIF17" s="80"/>
      <c r="KIG17" s="85"/>
      <c r="KIH17" s="80"/>
      <c r="KII17" s="80"/>
      <c r="KIJ17" s="2"/>
      <c r="KIK17" s="85"/>
      <c r="KIL17" s="51"/>
      <c r="KIM17" s="80"/>
      <c r="KIN17" s="80"/>
      <c r="KIO17" s="85"/>
      <c r="KIP17" s="80"/>
      <c r="KIQ17" s="80"/>
      <c r="KIR17" s="2"/>
      <c r="KIS17" s="85"/>
      <c r="KIT17" s="51"/>
      <c r="KIU17" s="80"/>
      <c r="KIV17" s="80"/>
      <c r="KIW17" s="85"/>
      <c r="KIX17" s="80"/>
      <c r="KIY17" s="80"/>
      <c r="KIZ17" s="2"/>
      <c r="KJA17" s="85"/>
      <c r="KJB17" s="51"/>
      <c r="KJC17" s="80"/>
      <c r="KJD17" s="80"/>
      <c r="KJE17" s="85"/>
      <c r="KJF17" s="80"/>
      <c r="KJG17" s="80"/>
      <c r="KJH17" s="2"/>
      <c r="KJI17" s="85"/>
      <c r="KJJ17" s="51"/>
      <c r="KJK17" s="80"/>
      <c r="KJL17" s="80"/>
      <c r="KJM17" s="85"/>
      <c r="KJN17" s="80"/>
      <c r="KJO17" s="80"/>
      <c r="KJP17" s="2"/>
      <c r="KJQ17" s="85"/>
      <c r="KJR17" s="51"/>
      <c r="KJS17" s="80"/>
      <c r="KJT17" s="80"/>
      <c r="KJU17" s="85"/>
      <c r="KJV17" s="80"/>
      <c r="KJW17" s="80"/>
      <c r="KJX17" s="2"/>
      <c r="KJY17" s="85"/>
      <c r="KJZ17" s="51"/>
      <c r="KKA17" s="80"/>
      <c r="KKB17" s="80"/>
      <c r="KKC17" s="85"/>
      <c r="KKD17" s="80"/>
      <c r="KKE17" s="80"/>
      <c r="KKF17" s="2"/>
      <c r="KKG17" s="85"/>
      <c r="KKH17" s="51"/>
      <c r="KKI17" s="80"/>
      <c r="KKJ17" s="80"/>
      <c r="KKK17" s="85"/>
      <c r="KKL17" s="80"/>
      <c r="KKM17" s="80"/>
      <c r="KKN17" s="2"/>
      <c r="KKO17" s="85"/>
      <c r="KKP17" s="51"/>
      <c r="KKQ17" s="80"/>
      <c r="KKR17" s="80"/>
      <c r="KKS17" s="85"/>
      <c r="KKT17" s="80"/>
      <c r="KKU17" s="80"/>
      <c r="KKV17" s="2"/>
      <c r="KKW17" s="85"/>
      <c r="KKX17" s="51"/>
      <c r="KKY17" s="80"/>
      <c r="KKZ17" s="80"/>
      <c r="KLA17" s="85"/>
      <c r="KLB17" s="80"/>
      <c r="KLC17" s="80"/>
      <c r="KLD17" s="2"/>
      <c r="KLE17" s="85"/>
      <c r="KLF17" s="51"/>
      <c r="KLG17" s="80"/>
      <c r="KLH17" s="80"/>
      <c r="KLI17" s="85"/>
      <c r="KLJ17" s="80"/>
      <c r="KLK17" s="80"/>
      <c r="KLL17" s="2"/>
      <c r="KLM17" s="85"/>
      <c r="KLN17" s="51"/>
      <c r="KLO17" s="80"/>
      <c r="KLP17" s="80"/>
      <c r="KLQ17" s="85"/>
      <c r="KLR17" s="80"/>
      <c r="KLS17" s="80"/>
      <c r="KLT17" s="2"/>
      <c r="KLU17" s="85"/>
      <c r="KLV17" s="51"/>
      <c r="KLW17" s="80"/>
      <c r="KLX17" s="80"/>
      <c r="KLY17" s="85"/>
      <c r="KLZ17" s="80"/>
      <c r="KMA17" s="80"/>
      <c r="KMB17" s="2"/>
      <c r="KMC17" s="85"/>
      <c r="KMD17" s="51"/>
      <c r="KME17" s="80"/>
      <c r="KMF17" s="80"/>
      <c r="KMG17" s="85"/>
      <c r="KMH17" s="80"/>
      <c r="KMI17" s="80"/>
      <c r="KMJ17" s="2"/>
      <c r="KMK17" s="85"/>
      <c r="KML17" s="51"/>
      <c r="KMM17" s="80"/>
      <c r="KMN17" s="80"/>
      <c r="KMO17" s="85"/>
      <c r="KMP17" s="80"/>
      <c r="KMQ17" s="80"/>
      <c r="KMR17" s="2"/>
      <c r="KMS17" s="85"/>
      <c r="KMT17" s="51"/>
      <c r="KMU17" s="80"/>
      <c r="KMV17" s="80"/>
      <c r="KMW17" s="85"/>
      <c r="KMX17" s="80"/>
      <c r="KMY17" s="80"/>
      <c r="KMZ17" s="2"/>
      <c r="KNA17" s="85"/>
      <c r="KNB17" s="51"/>
      <c r="KNC17" s="80"/>
      <c r="KND17" s="80"/>
      <c r="KNE17" s="85"/>
      <c r="KNF17" s="80"/>
      <c r="KNG17" s="80"/>
      <c r="KNH17" s="2"/>
      <c r="KNI17" s="85"/>
      <c r="KNJ17" s="51"/>
      <c r="KNK17" s="80"/>
      <c r="KNL17" s="80"/>
      <c r="KNM17" s="85"/>
      <c r="KNN17" s="80"/>
      <c r="KNO17" s="80"/>
      <c r="KNP17" s="2"/>
      <c r="KNQ17" s="85"/>
      <c r="KNR17" s="51"/>
      <c r="KNS17" s="80"/>
      <c r="KNT17" s="80"/>
      <c r="KNU17" s="85"/>
      <c r="KNV17" s="80"/>
      <c r="KNW17" s="80"/>
      <c r="KNX17" s="2"/>
      <c r="KNY17" s="85"/>
      <c r="KNZ17" s="51"/>
      <c r="KOA17" s="80"/>
      <c r="KOB17" s="80"/>
      <c r="KOC17" s="85"/>
      <c r="KOD17" s="80"/>
      <c r="KOE17" s="80"/>
      <c r="KOF17" s="2"/>
      <c r="KOG17" s="85"/>
      <c r="KOH17" s="51"/>
      <c r="KOI17" s="80"/>
      <c r="KOJ17" s="80"/>
      <c r="KOK17" s="85"/>
      <c r="KOL17" s="80"/>
      <c r="KOM17" s="80"/>
      <c r="KON17" s="2"/>
      <c r="KOO17" s="85"/>
      <c r="KOP17" s="51"/>
      <c r="KOQ17" s="80"/>
      <c r="KOR17" s="80"/>
      <c r="KOS17" s="85"/>
      <c r="KOT17" s="80"/>
      <c r="KOU17" s="80"/>
      <c r="KOV17" s="2"/>
      <c r="KOW17" s="85"/>
      <c r="KOX17" s="51"/>
      <c r="KOY17" s="80"/>
      <c r="KOZ17" s="80"/>
      <c r="KPA17" s="85"/>
      <c r="KPB17" s="80"/>
      <c r="KPC17" s="80"/>
      <c r="KPD17" s="2"/>
      <c r="KPE17" s="85"/>
      <c r="KPF17" s="51"/>
      <c r="KPG17" s="80"/>
      <c r="KPH17" s="80"/>
      <c r="KPI17" s="85"/>
      <c r="KPJ17" s="80"/>
      <c r="KPK17" s="80"/>
      <c r="KPL17" s="2"/>
      <c r="KPM17" s="85"/>
      <c r="KPN17" s="51"/>
      <c r="KPO17" s="80"/>
      <c r="KPP17" s="80"/>
      <c r="KPQ17" s="85"/>
      <c r="KPR17" s="80"/>
      <c r="KPS17" s="80"/>
      <c r="KPT17" s="2"/>
      <c r="KPU17" s="85"/>
      <c r="KPV17" s="51"/>
      <c r="KPW17" s="80"/>
      <c r="KPX17" s="80"/>
      <c r="KPY17" s="85"/>
      <c r="KPZ17" s="80"/>
      <c r="KQA17" s="80"/>
      <c r="KQB17" s="2"/>
      <c r="KQC17" s="85"/>
      <c r="KQD17" s="51"/>
      <c r="KQE17" s="80"/>
      <c r="KQF17" s="80"/>
      <c r="KQG17" s="85"/>
      <c r="KQH17" s="80"/>
      <c r="KQI17" s="80"/>
      <c r="KQJ17" s="2"/>
      <c r="KQK17" s="85"/>
      <c r="KQL17" s="51"/>
      <c r="KQM17" s="80"/>
      <c r="KQN17" s="80"/>
      <c r="KQO17" s="85"/>
      <c r="KQP17" s="80"/>
      <c r="KQQ17" s="80"/>
      <c r="KQR17" s="2"/>
      <c r="KQS17" s="85"/>
      <c r="KQT17" s="51"/>
      <c r="KQU17" s="80"/>
      <c r="KQV17" s="80"/>
      <c r="KQW17" s="85"/>
      <c r="KQX17" s="80"/>
      <c r="KQY17" s="80"/>
      <c r="KQZ17" s="2"/>
      <c r="KRA17" s="85"/>
      <c r="KRB17" s="51"/>
      <c r="KRC17" s="80"/>
      <c r="KRD17" s="80"/>
      <c r="KRE17" s="85"/>
      <c r="KRF17" s="80"/>
      <c r="KRG17" s="80"/>
      <c r="KRH17" s="2"/>
      <c r="KRI17" s="85"/>
      <c r="KRJ17" s="51"/>
      <c r="KRK17" s="80"/>
      <c r="KRL17" s="80"/>
      <c r="KRM17" s="85"/>
      <c r="KRN17" s="80"/>
      <c r="KRO17" s="80"/>
      <c r="KRP17" s="2"/>
      <c r="KRQ17" s="85"/>
      <c r="KRR17" s="51"/>
      <c r="KRS17" s="80"/>
      <c r="KRT17" s="80"/>
      <c r="KRU17" s="85"/>
      <c r="KRV17" s="80"/>
      <c r="KRW17" s="80"/>
      <c r="KRX17" s="2"/>
      <c r="KRY17" s="85"/>
      <c r="KRZ17" s="51"/>
      <c r="KSA17" s="80"/>
      <c r="KSB17" s="80"/>
      <c r="KSC17" s="85"/>
      <c r="KSD17" s="80"/>
      <c r="KSE17" s="80"/>
      <c r="KSF17" s="2"/>
      <c r="KSG17" s="85"/>
      <c r="KSH17" s="51"/>
      <c r="KSI17" s="80"/>
      <c r="KSJ17" s="80"/>
      <c r="KSK17" s="85"/>
      <c r="KSL17" s="80"/>
      <c r="KSM17" s="80"/>
      <c r="KSN17" s="2"/>
      <c r="KSO17" s="85"/>
      <c r="KSP17" s="51"/>
      <c r="KSQ17" s="80"/>
      <c r="KSR17" s="80"/>
      <c r="KSS17" s="85"/>
      <c r="KST17" s="80"/>
      <c r="KSU17" s="80"/>
      <c r="KSV17" s="2"/>
      <c r="KSW17" s="85"/>
      <c r="KSX17" s="51"/>
      <c r="KSY17" s="80"/>
      <c r="KSZ17" s="80"/>
      <c r="KTA17" s="85"/>
      <c r="KTB17" s="80"/>
      <c r="KTC17" s="80"/>
      <c r="KTD17" s="2"/>
      <c r="KTE17" s="85"/>
      <c r="KTF17" s="51"/>
      <c r="KTG17" s="80"/>
      <c r="KTH17" s="80"/>
      <c r="KTI17" s="85"/>
      <c r="KTJ17" s="80"/>
      <c r="KTK17" s="80"/>
      <c r="KTL17" s="2"/>
      <c r="KTM17" s="85"/>
      <c r="KTN17" s="51"/>
      <c r="KTO17" s="80"/>
      <c r="KTP17" s="80"/>
      <c r="KTQ17" s="85"/>
      <c r="KTR17" s="80"/>
      <c r="KTS17" s="80"/>
      <c r="KTT17" s="2"/>
      <c r="KTU17" s="85"/>
      <c r="KTV17" s="51"/>
      <c r="KTW17" s="80"/>
      <c r="KTX17" s="80"/>
      <c r="KTY17" s="85"/>
      <c r="KTZ17" s="80"/>
      <c r="KUA17" s="80"/>
      <c r="KUB17" s="2"/>
      <c r="KUC17" s="85"/>
      <c r="KUD17" s="51"/>
      <c r="KUE17" s="80"/>
      <c r="KUF17" s="80"/>
      <c r="KUG17" s="85"/>
      <c r="KUH17" s="80"/>
      <c r="KUI17" s="80"/>
      <c r="KUJ17" s="2"/>
      <c r="KUK17" s="85"/>
      <c r="KUL17" s="51"/>
      <c r="KUM17" s="80"/>
      <c r="KUN17" s="80"/>
      <c r="KUO17" s="85"/>
      <c r="KUP17" s="80"/>
      <c r="KUQ17" s="80"/>
      <c r="KUR17" s="2"/>
      <c r="KUS17" s="85"/>
      <c r="KUT17" s="51"/>
      <c r="KUU17" s="80"/>
      <c r="KUV17" s="80"/>
      <c r="KUW17" s="85"/>
      <c r="KUX17" s="80"/>
      <c r="KUY17" s="80"/>
      <c r="KUZ17" s="2"/>
      <c r="KVA17" s="85"/>
      <c r="KVB17" s="51"/>
      <c r="KVC17" s="80"/>
      <c r="KVD17" s="80"/>
      <c r="KVE17" s="85"/>
      <c r="KVF17" s="80"/>
      <c r="KVG17" s="80"/>
      <c r="KVH17" s="2"/>
      <c r="KVI17" s="85"/>
      <c r="KVJ17" s="51"/>
      <c r="KVK17" s="80"/>
      <c r="KVL17" s="80"/>
      <c r="KVM17" s="85"/>
      <c r="KVN17" s="80"/>
      <c r="KVO17" s="80"/>
      <c r="KVP17" s="2"/>
      <c r="KVQ17" s="85"/>
      <c r="KVR17" s="51"/>
      <c r="KVS17" s="80"/>
      <c r="KVT17" s="80"/>
      <c r="KVU17" s="85"/>
      <c r="KVV17" s="80"/>
      <c r="KVW17" s="80"/>
      <c r="KVX17" s="2"/>
      <c r="KVY17" s="85"/>
      <c r="KVZ17" s="51"/>
      <c r="KWA17" s="80"/>
      <c r="KWB17" s="80"/>
      <c r="KWC17" s="85"/>
      <c r="KWD17" s="80"/>
      <c r="KWE17" s="80"/>
      <c r="KWF17" s="2"/>
      <c r="KWG17" s="85"/>
      <c r="KWH17" s="51"/>
      <c r="KWI17" s="80"/>
      <c r="KWJ17" s="80"/>
      <c r="KWK17" s="85"/>
      <c r="KWL17" s="80"/>
      <c r="KWM17" s="80"/>
      <c r="KWN17" s="2"/>
      <c r="KWO17" s="85"/>
      <c r="KWP17" s="51"/>
      <c r="KWQ17" s="80"/>
      <c r="KWR17" s="80"/>
      <c r="KWS17" s="85"/>
      <c r="KWT17" s="80"/>
      <c r="KWU17" s="80"/>
      <c r="KWV17" s="2"/>
      <c r="KWW17" s="85"/>
      <c r="KWX17" s="51"/>
      <c r="KWY17" s="80"/>
      <c r="KWZ17" s="80"/>
      <c r="KXA17" s="85"/>
      <c r="KXB17" s="80"/>
      <c r="KXC17" s="80"/>
      <c r="KXD17" s="2"/>
      <c r="KXE17" s="85"/>
      <c r="KXF17" s="51"/>
      <c r="KXG17" s="80"/>
      <c r="KXH17" s="80"/>
      <c r="KXI17" s="85"/>
      <c r="KXJ17" s="80"/>
      <c r="KXK17" s="80"/>
      <c r="KXL17" s="2"/>
      <c r="KXM17" s="85"/>
      <c r="KXN17" s="51"/>
      <c r="KXO17" s="80"/>
      <c r="KXP17" s="80"/>
      <c r="KXQ17" s="85"/>
      <c r="KXR17" s="80"/>
      <c r="KXS17" s="80"/>
      <c r="KXT17" s="2"/>
      <c r="KXU17" s="85"/>
      <c r="KXV17" s="51"/>
      <c r="KXW17" s="80"/>
      <c r="KXX17" s="80"/>
      <c r="KXY17" s="85"/>
      <c r="KXZ17" s="80"/>
      <c r="KYA17" s="80"/>
      <c r="KYB17" s="2"/>
      <c r="KYC17" s="85"/>
      <c r="KYD17" s="51"/>
      <c r="KYE17" s="80"/>
      <c r="KYF17" s="80"/>
      <c r="KYG17" s="85"/>
      <c r="KYH17" s="80"/>
      <c r="KYI17" s="80"/>
      <c r="KYJ17" s="2"/>
      <c r="KYK17" s="85"/>
      <c r="KYL17" s="51"/>
      <c r="KYM17" s="80"/>
      <c r="KYN17" s="80"/>
      <c r="KYO17" s="85"/>
      <c r="KYP17" s="80"/>
      <c r="KYQ17" s="80"/>
      <c r="KYR17" s="2"/>
      <c r="KYS17" s="85"/>
      <c r="KYT17" s="51"/>
      <c r="KYU17" s="80"/>
      <c r="KYV17" s="80"/>
      <c r="KYW17" s="85"/>
      <c r="KYX17" s="80"/>
      <c r="KYY17" s="80"/>
      <c r="KYZ17" s="2"/>
      <c r="KZA17" s="85"/>
      <c r="KZB17" s="51"/>
      <c r="KZC17" s="80"/>
      <c r="KZD17" s="80"/>
      <c r="KZE17" s="85"/>
      <c r="KZF17" s="80"/>
      <c r="KZG17" s="80"/>
      <c r="KZH17" s="2"/>
      <c r="KZI17" s="85"/>
      <c r="KZJ17" s="51"/>
      <c r="KZK17" s="80"/>
      <c r="KZL17" s="80"/>
      <c r="KZM17" s="85"/>
      <c r="KZN17" s="80"/>
      <c r="KZO17" s="80"/>
      <c r="KZP17" s="2"/>
      <c r="KZQ17" s="85"/>
      <c r="KZR17" s="51"/>
      <c r="KZS17" s="80"/>
      <c r="KZT17" s="80"/>
      <c r="KZU17" s="85"/>
      <c r="KZV17" s="80"/>
      <c r="KZW17" s="80"/>
      <c r="KZX17" s="2"/>
      <c r="KZY17" s="85"/>
      <c r="KZZ17" s="51"/>
      <c r="LAA17" s="80"/>
      <c r="LAB17" s="80"/>
      <c r="LAC17" s="85"/>
      <c r="LAD17" s="80"/>
      <c r="LAE17" s="80"/>
      <c r="LAF17" s="2"/>
      <c r="LAG17" s="85"/>
      <c r="LAH17" s="51"/>
      <c r="LAI17" s="80"/>
      <c r="LAJ17" s="80"/>
      <c r="LAK17" s="85"/>
      <c r="LAL17" s="80"/>
      <c r="LAM17" s="80"/>
      <c r="LAN17" s="2"/>
      <c r="LAO17" s="85"/>
      <c r="LAP17" s="51"/>
      <c r="LAQ17" s="80"/>
      <c r="LAR17" s="80"/>
      <c r="LAS17" s="85"/>
      <c r="LAT17" s="80"/>
      <c r="LAU17" s="80"/>
      <c r="LAV17" s="2"/>
      <c r="LAW17" s="85"/>
      <c r="LAX17" s="51"/>
      <c r="LAY17" s="80"/>
      <c r="LAZ17" s="80"/>
      <c r="LBA17" s="85"/>
      <c r="LBB17" s="80"/>
      <c r="LBC17" s="80"/>
      <c r="LBD17" s="2"/>
      <c r="LBE17" s="85"/>
      <c r="LBF17" s="51"/>
      <c r="LBG17" s="80"/>
      <c r="LBH17" s="80"/>
      <c r="LBI17" s="85"/>
      <c r="LBJ17" s="80"/>
      <c r="LBK17" s="80"/>
      <c r="LBL17" s="2"/>
      <c r="LBM17" s="85"/>
      <c r="LBN17" s="51"/>
      <c r="LBO17" s="80"/>
      <c r="LBP17" s="80"/>
      <c r="LBQ17" s="85"/>
      <c r="LBR17" s="80"/>
      <c r="LBS17" s="80"/>
      <c r="LBT17" s="2"/>
      <c r="LBU17" s="85"/>
      <c r="LBV17" s="51"/>
      <c r="LBW17" s="80"/>
      <c r="LBX17" s="80"/>
      <c r="LBY17" s="85"/>
      <c r="LBZ17" s="80"/>
      <c r="LCA17" s="80"/>
      <c r="LCB17" s="2"/>
      <c r="LCC17" s="85"/>
      <c r="LCD17" s="51"/>
      <c r="LCE17" s="80"/>
      <c r="LCF17" s="80"/>
      <c r="LCG17" s="85"/>
      <c r="LCH17" s="80"/>
      <c r="LCI17" s="80"/>
      <c r="LCJ17" s="2"/>
      <c r="LCK17" s="85"/>
      <c r="LCL17" s="51"/>
      <c r="LCM17" s="80"/>
      <c r="LCN17" s="80"/>
      <c r="LCO17" s="85"/>
      <c r="LCP17" s="80"/>
      <c r="LCQ17" s="80"/>
      <c r="LCR17" s="2"/>
      <c r="LCS17" s="85"/>
      <c r="LCT17" s="51"/>
      <c r="LCU17" s="80"/>
      <c r="LCV17" s="80"/>
      <c r="LCW17" s="85"/>
      <c r="LCX17" s="80"/>
      <c r="LCY17" s="80"/>
      <c r="LCZ17" s="2"/>
      <c r="LDA17" s="85"/>
      <c r="LDB17" s="51"/>
      <c r="LDC17" s="80"/>
      <c r="LDD17" s="80"/>
      <c r="LDE17" s="85"/>
      <c r="LDF17" s="80"/>
      <c r="LDG17" s="80"/>
      <c r="LDH17" s="2"/>
      <c r="LDI17" s="85"/>
      <c r="LDJ17" s="51"/>
      <c r="LDK17" s="80"/>
      <c r="LDL17" s="80"/>
      <c r="LDM17" s="85"/>
      <c r="LDN17" s="80"/>
      <c r="LDO17" s="80"/>
      <c r="LDP17" s="2"/>
      <c r="LDQ17" s="85"/>
      <c r="LDR17" s="51"/>
      <c r="LDS17" s="80"/>
      <c r="LDT17" s="80"/>
      <c r="LDU17" s="85"/>
      <c r="LDV17" s="80"/>
      <c r="LDW17" s="80"/>
      <c r="LDX17" s="2"/>
      <c r="LDY17" s="85"/>
      <c r="LDZ17" s="51"/>
      <c r="LEA17" s="80"/>
      <c r="LEB17" s="80"/>
      <c r="LEC17" s="85"/>
      <c r="LED17" s="80"/>
      <c r="LEE17" s="80"/>
      <c r="LEF17" s="2"/>
      <c r="LEG17" s="85"/>
      <c r="LEH17" s="51"/>
      <c r="LEI17" s="80"/>
      <c r="LEJ17" s="80"/>
      <c r="LEK17" s="85"/>
      <c r="LEL17" s="80"/>
      <c r="LEM17" s="80"/>
      <c r="LEN17" s="2"/>
      <c r="LEO17" s="85"/>
      <c r="LEP17" s="51"/>
      <c r="LEQ17" s="80"/>
      <c r="LER17" s="80"/>
      <c r="LES17" s="85"/>
      <c r="LET17" s="80"/>
      <c r="LEU17" s="80"/>
      <c r="LEV17" s="2"/>
      <c r="LEW17" s="85"/>
      <c r="LEX17" s="51"/>
      <c r="LEY17" s="80"/>
      <c r="LEZ17" s="80"/>
      <c r="LFA17" s="85"/>
      <c r="LFB17" s="80"/>
      <c r="LFC17" s="80"/>
      <c r="LFD17" s="2"/>
      <c r="LFE17" s="85"/>
      <c r="LFF17" s="51"/>
      <c r="LFG17" s="80"/>
      <c r="LFH17" s="80"/>
      <c r="LFI17" s="85"/>
      <c r="LFJ17" s="80"/>
      <c r="LFK17" s="80"/>
      <c r="LFL17" s="2"/>
      <c r="LFM17" s="85"/>
      <c r="LFN17" s="51"/>
      <c r="LFO17" s="80"/>
      <c r="LFP17" s="80"/>
      <c r="LFQ17" s="85"/>
      <c r="LFR17" s="80"/>
      <c r="LFS17" s="80"/>
      <c r="LFT17" s="2"/>
      <c r="LFU17" s="85"/>
      <c r="LFV17" s="51"/>
      <c r="LFW17" s="80"/>
      <c r="LFX17" s="80"/>
      <c r="LFY17" s="85"/>
      <c r="LFZ17" s="80"/>
      <c r="LGA17" s="80"/>
      <c r="LGB17" s="2"/>
      <c r="LGC17" s="85"/>
      <c r="LGD17" s="51"/>
      <c r="LGE17" s="80"/>
      <c r="LGF17" s="80"/>
      <c r="LGG17" s="85"/>
      <c r="LGH17" s="80"/>
      <c r="LGI17" s="80"/>
      <c r="LGJ17" s="2"/>
      <c r="LGK17" s="85"/>
      <c r="LGL17" s="51"/>
      <c r="LGM17" s="80"/>
      <c r="LGN17" s="80"/>
      <c r="LGO17" s="85"/>
      <c r="LGP17" s="80"/>
      <c r="LGQ17" s="80"/>
      <c r="LGR17" s="2"/>
      <c r="LGS17" s="85"/>
      <c r="LGT17" s="51"/>
      <c r="LGU17" s="80"/>
      <c r="LGV17" s="80"/>
      <c r="LGW17" s="85"/>
      <c r="LGX17" s="80"/>
      <c r="LGY17" s="80"/>
      <c r="LGZ17" s="2"/>
      <c r="LHA17" s="85"/>
      <c r="LHB17" s="51"/>
      <c r="LHC17" s="80"/>
      <c r="LHD17" s="80"/>
      <c r="LHE17" s="85"/>
      <c r="LHF17" s="80"/>
      <c r="LHG17" s="80"/>
      <c r="LHH17" s="2"/>
      <c r="LHI17" s="85"/>
      <c r="LHJ17" s="51"/>
      <c r="LHK17" s="80"/>
      <c r="LHL17" s="80"/>
      <c r="LHM17" s="85"/>
      <c r="LHN17" s="80"/>
      <c r="LHO17" s="80"/>
      <c r="LHP17" s="2"/>
      <c r="LHQ17" s="85"/>
      <c r="LHR17" s="51"/>
      <c r="LHS17" s="80"/>
      <c r="LHT17" s="80"/>
      <c r="LHU17" s="85"/>
      <c r="LHV17" s="80"/>
      <c r="LHW17" s="80"/>
      <c r="LHX17" s="2"/>
      <c r="LHY17" s="85"/>
      <c r="LHZ17" s="51"/>
      <c r="LIA17" s="80"/>
      <c r="LIB17" s="80"/>
      <c r="LIC17" s="85"/>
      <c r="LID17" s="80"/>
      <c r="LIE17" s="80"/>
      <c r="LIF17" s="2"/>
      <c r="LIG17" s="85"/>
      <c r="LIH17" s="51"/>
      <c r="LII17" s="80"/>
      <c r="LIJ17" s="80"/>
      <c r="LIK17" s="85"/>
      <c r="LIL17" s="80"/>
      <c r="LIM17" s="80"/>
      <c r="LIN17" s="2"/>
      <c r="LIO17" s="85"/>
      <c r="LIP17" s="51"/>
      <c r="LIQ17" s="80"/>
      <c r="LIR17" s="80"/>
      <c r="LIS17" s="85"/>
      <c r="LIT17" s="80"/>
      <c r="LIU17" s="80"/>
      <c r="LIV17" s="2"/>
      <c r="LIW17" s="85"/>
      <c r="LIX17" s="51"/>
      <c r="LIY17" s="80"/>
      <c r="LIZ17" s="80"/>
      <c r="LJA17" s="85"/>
      <c r="LJB17" s="80"/>
      <c r="LJC17" s="80"/>
      <c r="LJD17" s="2"/>
      <c r="LJE17" s="85"/>
      <c r="LJF17" s="51"/>
      <c r="LJG17" s="80"/>
      <c r="LJH17" s="80"/>
      <c r="LJI17" s="85"/>
      <c r="LJJ17" s="80"/>
      <c r="LJK17" s="80"/>
      <c r="LJL17" s="2"/>
      <c r="LJM17" s="85"/>
      <c r="LJN17" s="51"/>
      <c r="LJO17" s="80"/>
      <c r="LJP17" s="80"/>
      <c r="LJQ17" s="85"/>
      <c r="LJR17" s="80"/>
      <c r="LJS17" s="80"/>
      <c r="LJT17" s="2"/>
      <c r="LJU17" s="85"/>
      <c r="LJV17" s="51"/>
      <c r="LJW17" s="80"/>
      <c r="LJX17" s="80"/>
      <c r="LJY17" s="85"/>
      <c r="LJZ17" s="80"/>
      <c r="LKA17" s="80"/>
      <c r="LKB17" s="2"/>
      <c r="LKC17" s="85"/>
      <c r="LKD17" s="51"/>
      <c r="LKE17" s="80"/>
      <c r="LKF17" s="80"/>
      <c r="LKG17" s="85"/>
      <c r="LKH17" s="80"/>
      <c r="LKI17" s="80"/>
      <c r="LKJ17" s="2"/>
      <c r="LKK17" s="85"/>
      <c r="LKL17" s="51"/>
      <c r="LKM17" s="80"/>
      <c r="LKN17" s="80"/>
      <c r="LKO17" s="85"/>
      <c r="LKP17" s="80"/>
      <c r="LKQ17" s="80"/>
      <c r="LKR17" s="2"/>
      <c r="LKS17" s="85"/>
      <c r="LKT17" s="51"/>
      <c r="LKU17" s="80"/>
      <c r="LKV17" s="80"/>
      <c r="LKW17" s="85"/>
      <c r="LKX17" s="80"/>
      <c r="LKY17" s="80"/>
      <c r="LKZ17" s="2"/>
      <c r="LLA17" s="85"/>
      <c r="LLB17" s="51"/>
      <c r="LLC17" s="80"/>
      <c r="LLD17" s="80"/>
      <c r="LLE17" s="85"/>
      <c r="LLF17" s="80"/>
      <c r="LLG17" s="80"/>
      <c r="LLH17" s="2"/>
      <c r="LLI17" s="85"/>
      <c r="LLJ17" s="51"/>
      <c r="LLK17" s="80"/>
      <c r="LLL17" s="80"/>
      <c r="LLM17" s="85"/>
      <c r="LLN17" s="80"/>
      <c r="LLO17" s="80"/>
      <c r="LLP17" s="2"/>
      <c r="LLQ17" s="85"/>
      <c r="LLR17" s="51"/>
      <c r="LLS17" s="80"/>
      <c r="LLT17" s="80"/>
      <c r="LLU17" s="85"/>
      <c r="LLV17" s="80"/>
      <c r="LLW17" s="80"/>
      <c r="LLX17" s="2"/>
      <c r="LLY17" s="85"/>
      <c r="LLZ17" s="51"/>
      <c r="LMA17" s="80"/>
      <c r="LMB17" s="80"/>
      <c r="LMC17" s="85"/>
      <c r="LMD17" s="80"/>
      <c r="LME17" s="80"/>
      <c r="LMF17" s="2"/>
      <c r="LMG17" s="85"/>
      <c r="LMH17" s="51"/>
      <c r="LMI17" s="80"/>
      <c r="LMJ17" s="80"/>
      <c r="LMK17" s="85"/>
      <c r="LML17" s="80"/>
      <c r="LMM17" s="80"/>
      <c r="LMN17" s="2"/>
      <c r="LMO17" s="85"/>
      <c r="LMP17" s="51"/>
      <c r="LMQ17" s="80"/>
      <c r="LMR17" s="80"/>
      <c r="LMS17" s="85"/>
      <c r="LMT17" s="80"/>
      <c r="LMU17" s="80"/>
      <c r="LMV17" s="2"/>
      <c r="LMW17" s="85"/>
      <c r="LMX17" s="51"/>
      <c r="LMY17" s="80"/>
      <c r="LMZ17" s="80"/>
      <c r="LNA17" s="85"/>
      <c r="LNB17" s="80"/>
      <c r="LNC17" s="80"/>
      <c r="LND17" s="2"/>
      <c r="LNE17" s="85"/>
      <c r="LNF17" s="51"/>
      <c r="LNG17" s="80"/>
      <c r="LNH17" s="80"/>
      <c r="LNI17" s="85"/>
      <c r="LNJ17" s="80"/>
      <c r="LNK17" s="80"/>
      <c r="LNL17" s="2"/>
      <c r="LNM17" s="85"/>
      <c r="LNN17" s="51"/>
      <c r="LNO17" s="80"/>
      <c r="LNP17" s="80"/>
      <c r="LNQ17" s="85"/>
      <c r="LNR17" s="80"/>
      <c r="LNS17" s="80"/>
      <c r="LNT17" s="2"/>
      <c r="LNU17" s="85"/>
      <c r="LNV17" s="51"/>
      <c r="LNW17" s="80"/>
      <c r="LNX17" s="80"/>
      <c r="LNY17" s="85"/>
      <c r="LNZ17" s="80"/>
      <c r="LOA17" s="80"/>
      <c r="LOB17" s="2"/>
      <c r="LOC17" s="85"/>
      <c r="LOD17" s="51"/>
      <c r="LOE17" s="80"/>
      <c r="LOF17" s="80"/>
      <c r="LOG17" s="85"/>
      <c r="LOH17" s="80"/>
      <c r="LOI17" s="80"/>
      <c r="LOJ17" s="2"/>
      <c r="LOK17" s="85"/>
      <c r="LOL17" s="51"/>
      <c r="LOM17" s="80"/>
      <c r="LON17" s="80"/>
      <c r="LOO17" s="85"/>
      <c r="LOP17" s="80"/>
      <c r="LOQ17" s="80"/>
      <c r="LOR17" s="2"/>
      <c r="LOS17" s="85"/>
      <c r="LOT17" s="51"/>
      <c r="LOU17" s="80"/>
      <c r="LOV17" s="80"/>
      <c r="LOW17" s="85"/>
      <c r="LOX17" s="80"/>
      <c r="LOY17" s="80"/>
      <c r="LOZ17" s="2"/>
      <c r="LPA17" s="85"/>
      <c r="LPB17" s="51"/>
      <c r="LPC17" s="80"/>
      <c r="LPD17" s="80"/>
      <c r="LPE17" s="85"/>
      <c r="LPF17" s="80"/>
      <c r="LPG17" s="80"/>
      <c r="LPH17" s="2"/>
      <c r="LPI17" s="85"/>
      <c r="LPJ17" s="51"/>
      <c r="LPK17" s="80"/>
      <c r="LPL17" s="80"/>
      <c r="LPM17" s="85"/>
      <c r="LPN17" s="80"/>
      <c r="LPO17" s="80"/>
      <c r="LPP17" s="2"/>
      <c r="LPQ17" s="85"/>
      <c r="LPR17" s="51"/>
      <c r="LPS17" s="80"/>
      <c r="LPT17" s="80"/>
      <c r="LPU17" s="85"/>
      <c r="LPV17" s="80"/>
      <c r="LPW17" s="80"/>
      <c r="LPX17" s="2"/>
      <c r="LPY17" s="85"/>
      <c r="LPZ17" s="51"/>
      <c r="LQA17" s="80"/>
      <c r="LQB17" s="80"/>
      <c r="LQC17" s="85"/>
      <c r="LQD17" s="80"/>
      <c r="LQE17" s="80"/>
      <c r="LQF17" s="2"/>
      <c r="LQG17" s="85"/>
      <c r="LQH17" s="51"/>
      <c r="LQI17" s="80"/>
      <c r="LQJ17" s="80"/>
      <c r="LQK17" s="85"/>
      <c r="LQL17" s="80"/>
      <c r="LQM17" s="80"/>
      <c r="LQN17" s="2"/>
      <c r="LQO17" s="85"/>
      <c r="LQP17" s="51"/>
      <c r="LQQ17" s="80"/>
      <c r="LQR17" s="80"/>
      <c r="LQS17" s="85"/>
      <c r="LQT17" s="80"/>
      <c r="LQU17" s="80"/>
      <c r="LQV17" s="2"/>
      <c r="LQW17" s="85"/>
      <c r="LQX17" s="51"/>
      <c r="LQY17" s="80"/>
      <c r="LQZ17" s="80"/>
      <c r="LRA17" s="85"/>
      <c r="LRB17" s="80"/>
      <c r="LRC17" s="80"/>
      <c r="LRD17" s="2"/>
      <c r="LRE17" s="85"/>
      <c r="LRF17" s="51"/>
      <c r="LRG17" s="80"/>
      <c r="LRH17" s="80"/>
      <c r="LRI17" s="85"/>
      <c r="LRJ17" s="80"/>
      <c r="LRK17" s="80"/>
      <c r="LRL17" s="2"/>
      <c r="LRM17" s="85"/>
      <c r="LRN17" s="51"/>
      <c r="LRO17" s="80"/>
      <c r="LRP17" s="80"/>
      <c r="LRQ17" s="85"/>
      <c r="LRR17" s="80"/>
      <c r="LRS17" s="80"/>
      <c r="LRT17" s="2"/>
      <c r="LRU17" s="85"/>
      <c r="LRV17" s="51"/>
      <c r="LRW17" s="80"/>
      <c r="LRX17" s="80"/>
      <c r="LRY17" s="85"/>
      <c r="LRZ17" s="80"/>
      <c r="LSA17" s="80"/>
      <c r="LSB17" s="2"/>
      <c r="LSC17" s="85"/>
      <c r="LSD17" s="51"/>
      <c r="LSE17" s="80"/>
      <c r="LSF17" s="80"/>
      <c r="LSG17" s="85"/>
      <c r="LSH17" s="80"/>
      <c r="LSI17" s="80"/>
      <c r="LSJ17" s="2"/>
      <c r="LSK17" s="85"/>
      <c r="LSL17" s="51"/>
      <c r="LSM17" s="80"/>
      <c r="LSN17" s="80"/>
      <c r="LSO17" s="85"/>
      <c r="LSP17" s="80"/>
      <c r="LSQ17" s="80"/>
      <c r="LSR17" s="2"/>
      <c r="LSS17" s="85"/>
      <c r="LST17" s="51"/>
      <c r="LSU17" s="80"/>
      <c r="LSV17" s="80"/>
      <c r="LSW17" s="85"/>
      <c r="LSX17" s="80"/>
      <c r="LSY17" s="80"/>
      <c r="LSZ17" s="2"/>
      <c r="LTA17" s="85"/>
      <c r="LTB17" s="51"/>
      <c r="LTC17" s="80"/>
      <c r="LTD17" s="80"/>
      <c r="LTE17" s="85"/>
      <c r="LTF17" s="80"/>
      <c r="LTG17" s="80"/>
      <c r="LTH17" s="2"/>
      <c r="LTI17" s="85"/>
      <c r="LTJ17" s="51"/>
      <c r="LTK17" s="80"/>
      <c r="LTL17" s="80"/>
      <c r="LTM17" s="85"/>
      <c r="LTN17" s="80"/>
      <c r="LTO17" s="80"/>
      <c r="LTP17" s="2"/>
      <c r="LTQ17" s="85"/>
      <c r="LTR17" s="51"/>
      <c r="LTS17" s="80"/>
      <c r="LTT17" s="80"/>
      <c r="LTU17" s="85"/>
      <c r="LTV17" s="80"/>
      <c r="LTW17" s="80"/>
      <c r="LTX17" s="2"/>
      <c r="LTY17" s="85"/>
      <c r="LTZ17" s="51"/>
      <c r="LUA17" s="80"/>
      <c r="LUB17" s="80"/>
      <c r="LUC17" s="85"/>
      <c r="LUD17" s="80"/>
      <c r="LUE17" s="80"/>
      <c r="LUF17" s="2"/>
      <c r="LUG17" s="85"/>
      <c r="LUH17" s="51"/>
      <c r="LUI17" s="80"/>
      <c r="LUJ17" s="80"/>
      <c r="LUK17" s="85"/>
      <c r="LUL17" s="80"/>
      <c r="LUM17" s="80"/>
      <c r="LUN17" s="2"/>
      <c r="LUO17" s="85"/>
      <c r="LUP17" s="51"/>
      <c r="LUQ17" s="80"/>
      <c r="LUR17" s="80"/>
      <c r="LUS17" s="85"/>
      <c r="LUT17" s="80"/>
      <c r="LUU17" s="80"/>
      <c r="LUV17" s="2"/>
      <c r="LUW17" s="85"/>
      <c r="LUX17" s="51"/>
      <c r="LUY17" s="80"/>
      <c r="LUZ17" s="80"/>
      <c r="LVA17" s="85"/>
      <c r="LVB17" s="80"/>
      <c r="LVC17" s="80"/>
      <c r="LVD17" s="2"/>
      <c r="LVE17" s="85"/>
      <c r="LVF17" s="51"/>
      <c r="LVG17" s="80"/>
      <c r="LVH17" s="80"/>
      <c r="LVI17" s="85"/>
      <c r="LVJ17" s="80"/>
      <c r="LVK17" s="80"/>
      <c r="LVL17" s="2"/>
      <c r="LVM17" s="85"/>
      <c r="LVN17" s="51"/>
      <c r="LVO17" s="80"/>
      <c r="LVP17" s="80"/>
      <c r="LVQ17" s="85"/>
      <c r="LVR17" s="80"/>
      <c r="LVS17" s="80"/>
      <c r="LVT17" s="2"/>
      <c r="LVU17" s="85"/>
      <c r="LVV17" s="51"/>
      <c r="LVW17" s="80"/>
      <c r="LVX17" s="80"/>
      <c r="LVY17" s="85"/>
      <c r="LVZ17" s="80"/>
      <c r="LWA17" s="80"/>
      <c r="LWB17" s="2"/>
      <c r="LWC17" s="85"/>
      <c r="LWD17" s="51"/>
      <c r="LWE17" s="80"/>
      <c r="LWF17" s="80"/>
      <c r="LWG17" s="85"/>
      <c r="LWH17" s="80"/>
      <c r="LWI17" s="80"/>
      <c r="LWJ17" s="2"/>
      <c r="LWK17" s="85"/>
      <c r="LWL17" s="51"/>
      <c r="LWM17" s="80"/>
      <c r="LWN17" s="80"/>
      <c r="LWO17" s="85"/>
      <c r="LWP17" s="80"/>
      <c r="LWQ17" s="80"/>
      <c r="LWR17" s="2"/>
      <c r="LWS17" s="85"/>
      <c r="LWT17" s="51"/>
      <c r="LWU17" s="80"/>
      <c r="LWV17" s="80"/>
      <c r="LWW17" s="85"/>
      <c r="LWX17" s="80"/>
      <c r="LWY17" s="80"/>
      <c r="LWZ17" s="2"/>
      <c r="LXA17" s="85"/>
      <c r="LXB17" s="51"/>
      <c r="LXC17" s="80"/>
      <c r="LXD17" s="80"/>
      <c r="LXE17" s="85"/>
      <c r="LXF17" s="80"/>
      <c r="LXG17" s="80"/>
      <c r="LXH17" s="2"/>
      <c r="LXI17" s="85"/>
      <c r="LXJ17" s="51"/>
      <c r="LXK17" s="80"/>
      <c r="LXL17" s="80"/>
      <c r="LXM17" s="85"/>
      <c r="LXN17" s="80"/>
      <c r="LXO17" s="80"/>
      <c r="LXP17" s="2"/>
      <c r="LXQ17" s="85"/>
      <c r="LXR17" s="51"/>
      <c r="LXS17" s="80"/>
      <c r="LXT17" s="80"/>
      <c r="LXU17" s="85"/>
      <c r="LXV17" s="80"/>
      <c r="LXW17" s="80"/>
      <c r="LXX17" s="2"/>
      <c r="LXY17" s="85"/>
      <c r="LXZ17" s="51"/>
      <c r="LYA17" s="80"/>
      <c r="LYB17" s="80"/>
      <c r="LYC17" s="85"/>
      <c r="LYD17" s="80"/>
      <c r="LYE17" s="80"/>
      <c r="LYF17" s="2"/>
      <c r="LYG17" s="85"/>
      <c r="LYH17" s="51"/>
      <c r="LYI17" s="80"/>
      <c r="LYJ17" s="80"/>
      <c r="LYK17" s="85"/>
      <c r="LYL17" s="80"/>
      <c r="LYM17" s="80"/>
      <c r="LYN17" s="2"/>
      <c r="LYO17" s="85"/>
      <c r="LYP17" s="51"/>
      <c r="LYQ17" s="80"/>
      <c r="LYR17" s="80"/>
      <c r="LYS17" s="85"/>
      <c r="LYT17" s="80"/>
      <c r="LYU17" s="80"/>
      <c r="LYV17" s="2"/>
      <c r="LYW17" s="85"/>
      <c r="LYX17" s="51"/>
      <c r="LYY17" s="80"/>
      <c r="LYZ17" s="80"/>
      <c r="LZA17" s="85"/>
      <c r="LZB17" s="80"/>
      <c r="LZC17" s="80"/>
      <c r="LZD17" s="2"/>
      <c r="LZE17" s="85"/>
      <c r="LZF17" s="51"/>
      <c r="LZG17" s="80"/>
      <c r="LZH17" s="80"/>
      <c r="LZI17" s="85"/>
      <c r="LZJ17" s="80"/>
      <c r="LZK17" s="80"/>
      <c r="LZL17" s="2"/>
      <c r="LZM17" s="85"/>
      <c r="LZN17" s="51"/>
      <c r="LZO17" s="80"/>
      <c r="LZP17" s="80"/>
      <c r="LZQ17" s="85"/>
      <c r="LZR17" s="80"/>
      <c r="LZS17" s="80"/>
      <c r="LZT17" s="2"/>
      <c r="LZU17" s="85"/>
      <c r="LZV17" s="51"/>
      <c r="LZW17" s="80"/>
      <c r="LZX17" s="80"/>
      <c r="LZY17" s="85"/>
      <c r="LZZ17" s="80"/>
      <c r="MAA17" s="80"/>
      <c r="MAB17" s="2"/>
      <c r="MAC17" s="85"/>
      <c r="MAD17" s="51"/>
      <c r="MAE17" s="80"/>
      <c r="MAF17" s="80"/>
      <c r="MAG17" s="85"/>
      <c r="MAH17" s="80"/>
      <c r="MAI17" s="80"/>
      <c r="MAJ17" s="2"/>
      <c r="MAK17" s="85"/>
      <c r="MAL17" s="51"/>
      <c r="MAM17" s="80"/>
      <c r="MAN17" s="80"/>
      <c r="MAO17" s="85"/>
      <c r="MAP17" s="80"/>
      <c r="MAQ17" s="80"/>
      <c r="MAR17" s="2"/>
      <c r="MAS17" s="85"/>
      <c r="MAT17" s="51"/>
      <c r="MAU17" s="80"/>
      <c r="MAV17" s="80"/>
      <c r="MAW17" s="85"/>
      <c r="MAX17" s="80"/>
      <c r="MAY17" s="80"/>
      <c r="MAZ17" s="2"/>
      <c r="MBA17" s="85"/>
      <c r="MBB17" s="51"/>
      <c r="MBC17" s="80"/>
      <c r="MBD17" s="80"/>
      <c r="MBE17" s="85"/>
      <c r="MBF17" s="80"/>
      <c r="MBG17" s="80"/>
      <c r="MBH17" s="2"/>
      <c r="MBI17" s="85"/>
      <c r="MBJ17" s="51"/>
      <c r="MBK17" s="80"/>
      <c r="MBL17" s="80"/>
      <c r="MBM17" s="85"/>
      <c r="MBN17" s="80"/>
      <c r="MBO17" s="80"/>
      <c r="MBP17" s="2"/>
      <c r="MBQ17" s="85"/>
      <c r="MBR17" s="51"/>
      <c r="MBS17" s="80"/>
      <c r="MBT17" s="80"/>
      <c r="MBU17" s="85"/>
      <c r="MBV17" s="80"/>
      <c r="MBW17" s="80"/>
      <c r="MBX17" s="2"/>
      <c r="MBY17" s="85"/>
      <c r="MBZ17" s="51"/>
      <c r="MCA17" s="80"/>
      <c r="MCB17" s="80"/>
      <c r="MCC17" s="85"/>
      <c r="MCD17" s="80"/>
      <c r="MCE17" s="80"/>
      <c r="MCF17" s="2"/>
      <c r="MCG17" s="85"/>
      <c r="MCH17" s="51"/>
      <c r="MCI17" s="80"/>
      <c r="MCJ17" s="80"/>
      <c r="MCK17" s="85"/>
      <c r="MCL17" s="80"/>
      <c r="MCM17" s="80"/>
      <c r="MCN17" s="2"/>
      <c r="MCO17" s="85"/>
      <c r="MCP17" s="51"/>
      <c r="MCQ17" s="80"/>
      <c r="MCR17" s="80"/>
      <c r="MCS17" s="85"/>
      <c r="MCT17" s="80"/>
      <c r="MCU17" s="80"/>
      <c r="MCV17" s="2"/>
      <c r="MCW17" s="85"/>
      <c r="MCX17" s="51"/>
      <c r="MCY17" s="80"/>
      <c r="MCZ17" s="80"/>
      <c r="MDA17" s="85"/>
      <c r="MDB17" s="80"/>
      <c r="MDC17" s="80"/>
      <c r="MDD17" s="2"/>
      <c r="MDE17" s="85"/>
      <c r="MDF17" s="51"/>
      <c r="MDG17" s="80"/>
      <c r="MDH17" s="80"/>
      <c r="MDI17" s="85"/>
      <c r="MDJ17" s="80"/>
      <c r="MDK17" s="80"/>
      <c r="MDL17" s="2"/>
      <c r="MDM17" s="85"/>
      <c r="MDN17" s="51"/>
      <c r="MDO17" s="80"/>
      <c r="MDP17" s="80"/>
      <c r="MDQ17" s="85"/>
      <c r="MDR17" s="80"/>
      <c r="MDS17" s="80"/>
      <c r="MDT17" s="2"/>
      <c r="MDU17" s="85"/>
      <c r="MDV17" s="51"/>
      <c r="MDW17" s="80"/>
      <c r="MDX17" s="80"/>
      <c r="MDY17" s="85"/>
      <c r="MDZ17" s="80"/>
      <c r="MEA17" s="80"/>
      <c r="MEB17" s="2"/>
      <c r="MEC17" s="85"/>
      <c r="MED17" s="51"/>
      <c r="MEE17" s="80"/>
      <c r="MEF17" s="80"/>
      <c r="MEG17" s="85"/>
      <c r="MEH17" s="80"/>
      <c r="MEI17" s="80"/>
      <c r="MEJ17" s="2"/>
      <c r="MEK17" s="85"/>
      <c r="MEL17" s="51"/>
      <c r="MEM17" s="80"/>
      <c r="MEN17" s="80"/>
      <c r="MEO17" s="85"/>
      <c r="MEP17" s="80"/>
      <c r="MEQ17" s="80"/>
      <c r="MER17" s="2"/>
      <c r="MES17" s="85"/>
      <c r="MET17" s="51"/>
      <c r="MEU17" s="80"/>
      <c r="MEV17" s="80"/>
      <c r="MEW17" s="85"/>
      <c r="MEX17" s="80"/>
      <c r="MEY17" s="80"/>
      <c r="MEZ17" s="2"/>
      <c r="MFA17" s="85"/>
      <c r="MFB17" s="51"/>
      <c r="MFC17" s="80"/>
      <c r="MFD17" s="80"/>
      <c r="MFE17" s="85"/>
      <c r="MFF17" s="80"/>
      <c r="MFG17" s="80"/>
      <c r="MFH17" s="2"/>
      <c r="MFI17" s="85"/>
      <c r="MFJ17" s="51"/>
      <c r="MFK17" s="80"/>
      <c r="MFL17" s="80"/>
      <c r="MFM17" s="85"/>
      <c r="MFN17" s="80"/>
      <c r="MFO17" s="80"/>
      <c r="MFP17" s="2"/>
      <c r="MFQ17" s="85"/>
      <c r="MFR17" s="51"/>
      <c r="MFS17" s="80"/>
      <c r="MFT17" s="80"/>
      <c r="MFU17" s="85"/>
      <c r="MFV17" s="80"/>
      <c r="MFW17" s="80"/>
      <c r="MFX17" s="2"/>
      <c r="MFY17" s="85"/>
      <c r="MFZ17" s="51"/>
      <c r="MGA17" s="80"/>
      <c r="MGB17" s="80"/>
      <c r="MGC17" s="85"/>
      <c r="MGD17" s="80"/>
      <c r="MGE17" s="80"/>
      <c r="MGF17" s="2"/>
      <c r="MGG17" s="85"/>
      <c r="MGH17" s="51"/>
      <c r="MGI17" s="80"/>
      <c r="MGJ17" s="80"/>
      <c r="MGK17" s="85"/>
      <c r="MGL17" s="80"/>
      <c r="MGM17" s="80"/>
      <c r="MGN17" s="2"/>
      <c r="MGO17" s="85"/>
      <c r="MGP17" s="51"/>
      <c r="MGQ17" s="80"/>
      <c r="MGR17" s="80"/>
      <c r="MGS17" s="85"/>
      <c r="MGT17" s="80"/>
      <c r="MGU17" s="80"/>
      <c r="MGV17" s="2"/>
      <c r="MGW17" s="85"/>
      <c r="MGX17" s="51"/>
      <c r="MGY17" s="80"/>
      <c r="MGZ17" s="80"/>
      <c r="MHA17" s="85"/>
      <c r="MHB17" s="80"/>
      <c r="MHC17" s="80"/>
      <c r="MHD17" s="2"/>
      <c r="MHE17" s="85"/>
      <c r="MHF17" s="51"/>
      <c r="MHG17" s="80"/>
      <c r="MHH17" s="80"/>
      <c r="MHI17" s="85"/>
      <c r="MHJ17" s="80"/>
      <c r="MHK17" s="80"/>
      <c r="MHL17" s="2"/>
      <c r="MHM17" s="85"/>
      <c r="MHN17" s="51"/>
      <c r="MHO17" s="80"/>
      <c r="MHP17" s="80"/>
      <c r="MHQ17" s="85"/>
      <c r="MHR17" s="80"/>
      <c r="MHS17" s="80"/>
      <c r="MHT17" s="2"/>
      <c r="MHU17" s="85"/>
      <c r="MHV17" s="51"/>
      <c r="MHW17" s="80"/>
      <c r="MHX17" s="80"/>
      <c r="MHY17" s="85"/>
      <c r="MHZ17" s="80"/>
      <c r="MIA17" s="80"/>
      <c r="MIB17" s="2"/>
      <c r="MIC17" s="85"/>
      <c r="MID17" s="51"/>
      <c r="MIE17" s="80"/>
      <c r="MIF17" s="80"/>
      <c r="MIG17" s="85"/>
      <c r="MIH17" s="80"/>
      <c r="MII17" s="80"/>
      <c r="MIJ17" s="2"/>
      <c r="MIK17" s="85"/>
      <c r="MIL17" s="51"/>
      <c r="MIM17" s="80"/>
      <c r="MIN17" s="80"/>
      <c r="MIO17" s="85"/>
      <c r="MIP17" s="80"/>
      <c r="MIQ17" s="80"/>
      <c r="MIR17" s="2"/>
      <c r="MIS17" s="85"/>
      <c r="MIT17" s="51"/>
      <c r="MIU17" s="80"/>
      <c r="MIV17" s="80"/>
      <c r="MIW17" s="85"/>
      <c r="MIX17" s="80"/>
      <c r="MIY17" s="80"/>
      <c r="MIZ17" s="2"/>
      <c r="MJA17" s="85"/>
      <c r="MJB17" s="51"/>
      <c r="MJC17" s="80"/>
      <c r="MJD17" s="80"/>
      <c r="MJE17" s="85"/>
      <c r="MJF17" s="80"/>
      <c r="MJG17" s="80"/>
      <c r="MJH17" s="2"/>
      <c r="MJI17" s="85"/>
      <c r="MJJ17" s="51"/>
      <c r="MJK17" s="80"/>
      <c r="MJL17" s="80"/>
      <c r="MJM17" s="85"/>
      <c r="MJN17" s="80"/>
      <c r="MJO17" s="80"/>
      <c r="MJP17" s="2"/>
      <c r="MJQ17" s="85"/>
      <c r="MJR17" s="51"/>
      <c r="MJS17" s="80"/>
      <c r="MJT17" s="80"/>
      <c r="MJU17" s="85"/>
      <c r="MJV17" s="80"/>
      <c r="MJW17" s="80"/>
      <c r="MJX17" s="2"/>
      <c r="MJY17" s="85"/>
      <c r="MJZ17" s="51"/>
      <c r="MKA17" s="80"/>
      <c r="MKB17" s="80"/>
      <c r="MKC17" s="85"/>
      <c r="MKD17" s="80"/>
      <c r="MKE17" s="80"/>
      <c r="MKF17" s="2"/>
      <c r="MKG17" s="85"/>
      <c r="MKH17" s="51"/>
      <c r="MKI17" s="80"/>
      <c r="MKJ17" s="80"/>
      <c r="MKK17" s="85"/>
      <c r="MKL17" s="80"/>
      <c r="MKM17" s="80"/>
      <c r="MKN17" s="2"/>
      <c r="MKO17" s="85"/>
      <c r="MKP17" s="51"/>
      <c r="MKQ17" s="80"/>
      <c r="MKR17" s="80"/>
      <c r="MKS17" s="85"/>
      <c r="MKT17" s="80"/>
      <c r="MKU17" s="80"/>
      <c r="MKV17" s="2"/>
      <c r="MKW17" s="85"/>
      <c r="MKX17" s="51"/>
      <c r="MKY17" s="80"/>
      <c r="MKZ17" s="80"/>
      <c r="MLA17" s="85"/>
      <c r="MLB17" s="80"/>
      <c r="MLC17" s="80"/>
      <c r="MLD17" s="2"/>
      <c r="MLE17" s="85"/>
      <c r="MLF17" s="51"/>
      <c r="MLG17" s="80"/>
      <c r="MLH17" s="80"/>
      <c r="MLI17" s="85"/>
      <c r="MLJ17" s="80"/>
      <c r="MLK17" s="80"/>
      <c r="MLL17" s="2"/>
      <c r="MLM17" s="85"/>
      <c r="MLN17" s="51"/>
      <c r="MLO17" s="80"/>
      <c r="MLP17" s="80"/>
      <c r="MLQ17" s="85"/>
      <c r="MLR17" s="80"/>
      <c r="MLS17" s="80"/>
      <c r="MLT17" s="2"/>
      <c r="MLU17" s="85"/>
      <c r="MLV17" s="51"/>
      <c r="MLW17" s="80"/>
      <c r="MLX17" s="80"/>
      <c r="MLY17" s="85"/>
      <c r="MLZ17" s="80"/>
      <c r="MMA17" s="80"/>
      <c r="MMB17" s="2"/>
      <c r="MMC17" s="85"/>
      <c r="MMD17" s="51"/>
      <c r="MME17" s="80"/>
      <c r="MMF17" s="80"/>
      <c r="MMG17" s="85"/>
      <c r="MMH17" s="80"/>
      <c r="MMI17" s="80"/>
      <c r="MMJ17" s="2"/>
      <c r="MMK17" s="85"/>
      <c r="MML17" s="51"/>
      <c r="MMM17" s="80"/>
      <c r="MMN17" s="80"/>
      <c r="MMO17" s="85"/>
      <c r="MMP17" s="80"/>
      <c r="MMQ17" s="80"/>
      <c r="MMR17" s="2"/>
      <c r="MMS17" s="85"/>
      <c r="MMT17" s="51"/>
      <c r="MMU17" s="80"/>
      <c r="MMV17" s="80"/>
      <c r="MMW17" s="85"/>
      <c r="MMX17" s="80"/>
      <c r="MMY17" s="80"/>
      <c r="MMZ17" s="2"/>
      <c r="MNA17" s="85"/>
      <c r="MNB17" s="51"/>
      <c r="MNC17" s="80"/>
      <c r="MND17" s="80"/>
      <c r="MNE17" s="85"/>
      <c r="MNF17" s="80"/>
      <c r="MNG17" s="80"/>
      <c r="MNH17" s="2"/>
      <c r="MNI17" s="85"/>
      <c r="MNJ17" s="51"/>
      <c r="MNK17" s="80"/>
      <c r="MNL17" s="80"/>
      <c r="MNM17" s="85"/>
      <c r="MNN17" s="80"/>
      <c r="MNO17" s="80"/>
      <c r="MNP17" s="2"/>
      <c r="MNQ17" s="85"/>
      <c r="MNR17" s="51"/>
      <c r="MNS17" s="80"/>
      <c r="MNT17" s="80"/>
      <c r="MNU17" s="85"/>
      <c r="MNV17" s="80"/>
      <c r="MNW17" s="80"/>
      <c r="MNX17" s="2"/>
      <c r="MNY17" s="85"/>
      <c r="MNZ17" s="51"/>
      <c r="MOA17" s="80"/>
      <c r="MOB17" s="80"/>
      <c r="MOC17" s="85"/>
      <c r="MOD17" s="80"/>
      <c r="MOE17" s="80"/>
      <c r="MOF17" s="2"/>
      <c r="MOG17" s="85"/>
      <c r="MOH17" s="51"/>
      <c r="MOI17" s="80"/>
      <c r="MOJ17" s="80"/>
      <c r="MOK17" s="85"/>
      <c r="MOL17" s="80"/>
      <c r="MOM17" s="80"/>
      <c r="MON17" s="2"/>
      <c r="MOO17" s="85"/>
      <c r="MOP17" s="51"/>
      <c r="MOQ17" s="80"/>
      <c r="MOR17" s="80"/>
      <c r="MOS17" s="85"/>
      <c r="MOT17" s="80"/>
      <c r="MOU17" s="80"/>
      <c r="MOV17" s="2"/>
      <c r="MOW17" s="85"/>
      <c r="MOX17" s="51"/>
      <c r="MOY17" s="80"/>
      <c r="MOZ17" s="80"/>
      <c r="MPA17" s="85"/>
      <c r="MPB17" s="80"/>
      <c r="MPC17" s="80"/>
      <c r="MPD17" s="2"/>
      <c r="MPE17" s="85"/>
      <c r="MPF17" s="51"/>
      <c r="MPG17" s="80"/>
      <c r="MPH17" s="80"/>
      <c r="MPI17" s="85"/>
      <c r="MPJ17" s="80"/>
      <c r="MPK17" s="80"/>
      <c r="MPL17" s="2"/>
      <c r="MPM17" s="85"/>
      <c r="MPN17" s="51"/>
      <c r="MPO17" s="80"/>
      <c r="MPP17" s="80"/>
      <c r="MPQ17" s="85"/>
      <c r="MPR17" s="80"/>
      <c r="MPS17" s="80"/>
      <c r="MPT17" s="2"/>
      <c r="MPU17" s="85"/>
      <c r="MPV17" s="51"/>
      <c r="MPW17" s="80"/>
      <c r="MPX17" s="80"/>
      <c r="MPY17" s="85"/>
      <c r="MPZ17" s="80"/>
      <c r="MQA17" s="80"/>
      <c r="MQB17" s="2"/>
      <c r="MQC17" s="85"/>
      <c r="MQD17" s="51"/>
      <c r="MQE17" s="80"/>
      <c r="MQF17" s="80"/>
      <c r="MQG17" s="85"/>
      <c r="MQH17" s="80"/>
      <c r="MQI17" s="80"/>
      <c r="MQJ17" s="2"/>
      <c r="MQK17" s="85"/>
      <c r="MQL17" s="51"/>
      <c r="MQM17" s="80"/>
      <c r="MQN17" s="80"/>
      <c r="MQO17" s="85"/>
      <c r="MQP17" s="80"/>
      <c r="MQQ17" s="80"/>
      <c r="MQR17" s="2"/>
      <c r="MQS17" s="85"/>
      <c r="MQT17" s="51"/>
      <c r="MQU17" s="80"/>
      <c r="MQV17" s="80"/>
      <c r="MQW17" s="85"/>
      <c r="MQX17" s="80"/>
      <c r="MQY17" s="80"/>
      <c r="MQZ17" s="2"/>
      <c r="MRA17" s="85"/>
      <c r="MRB17" s="51"/>
      <c r="MRC17" s="80"/>
      <c r="MRD17" s="80"/>
      <c r="MRE17" s="85"/>
      <c r="MRF17" s="80"/>
      <c r="MRG17" s="80"/>
      <c r="MRH17" s="2"/>
      <c r="MRI17" s="85"/>
      <c r="MRJ17" s="51"/>
      <c r="MRK17" s="80"/>
      <c r="MRL17" s="80"/>
      <c r="MRM17" s="85"/>
      <c r="MRN17" s="80"/>
      <c r="MRO17" s="80"/>
      <c r="MRP17" s="2"/>
      <c r="MRQ17" s="85"/>
      <c r="MRR17" s="51"/>
      <c r="MRS17" s="80"/>
      <c r="MRT17" s="80"/>
      <c r="MRU17" s="85"/>
      <c r="MRV17" s="80"/>
      <c r="MRW17" s="80"/>
      <c r="MRX17" s="2"/>
      <c r="MRY17" s="85"/>
      <c r="MRZ17" s="51"/>
      <c r="MSA17" s="80"/>
      <c r="MSB17" s="80"/>
      <c r="MSC17" s="85"/>
      <c r="MSD17" s="80"/>
      <c r="MSE17" s="80"/>
      <c r="MSF17" s="2"/>
      <c r="MSG17" s="85"/>
      <c r="MSH17" s="51"/>
      <c r="MSI17" s="80"/>
      <c r="MSJ17" s="80"/>
      <c r="MSK17" s="85"/>
      <c r="MSL17" s="80"/>
      <c r="MSM17" s="80"/>
      <c r="MSN17" s="2"/>
      <c r="MSO17" s="85"/>
      <c r="MSP17" s="51"/>
      <c r="MSQ17" s="80"/>
      <c r="MSR17" s="80"/>
      <c r="MSS17" s="85"/>
      <c r="MST17" s="80"/>
      <c r="MSU17" s="80"/>
      <c r="MSV17" s="2"/>
      <c r="MSW17" s="85"/>
      <c r="MSX17" s="51"/>
      <c r="MSY17" s="80"/>
      <c r="MSZ17" s="80"/>
      <c r="MTA17" s="85"/>
      <c r="MTB17" s="80"/>
      <c r="MTC17" s="80"/>
      <c r="MTD17" s="2"/>
      <c r="MTE17" s="85"/>
      <c r="MTF17" s="51"/>
      <c r="MTG17" s="80"/>
      <c r="MTH17" s="80"/>
      <c r="MTI17" s="85"/>
      <c r="MTJ17" s="80"/>
      <c r="MTK17" s="80"/>
      <c r="MTL17" s="2"/>
      <c r="MTM17" s="85"/>
      <c r="MTN17" s="51"/>
      <c r="MTO17" s="80"/>
      <c r="MTP17" s="80"/>
      <c r="MTQ17" s="85"/>
      <c r="MTR17" s="80"/>
      <c r="MTS17" s="80"/>
      <c r="MTT17" s="2"/>
      <c r="MTU17" s="85"/>
      <c r="MTV17" s="51"/>
      <c r="MTW17" s="80"/>
      <c r="MTX17" s="80"/>
      <c r="MTY17" s="85"/>
      <c r="MTZ17" s="80"/>
      <c r="MUA17" s="80"/>
      <c r="MUB17" s="2"/>
      <c r="MUC17" s="85"/>
      <c r="MUD17" s="51"/>
      <c r="MUE17" s="80"/>
      <c r="MUF17" s="80"/>
      <c r="MUG17" s="85"/>
      <c r="MUH17" s="80"/>
      <c r="MUI17" s="80"/>
      <c r="MUJ17" s="2"/>
      <c r="MUK17" s="85"/>
      <c r="MUL17" s="51"/>
      <c r="MUM17" s="80"/>
      <c r="MUN17" s="80"/>
      <c r="MUO17" s="85"/>
      <c r="MUP17" s="80"/>
      <c r="MUQ17" s="80"/>
      <c r="MUR17" s="2"/>
      <c r="MUS17" s="85"/>
      <c r="MUT17" s="51"/>
      <c r="MUU17" s="80"/>
      <c r="MUV17" s="80"/>
      <c r="MUW17" s="85"/>
      <c r="MUX17" s="80"/>
      <c r="MUY17" s="80"/>
      <c r="MUZ17" s="2"/>
      <c r="MVA17" s="85"/>
      <c r="MVB17" s="51"/>
      <c r="MVC17" s="80"/>
      <c r="MVD17" s="80"/>
      <c r="MVE17" s="85"/>
      <c r="MVF17" s="80"/>
      <c r="MVG17" s="80"/>
      <c r="MVH17" s="2"/>
      <c r="MVI17" s="85"/>
      <c r="MVJ17" s="51"/>
      <c r="MVK17" s="80"/>
      <c r="MVL17" s="80"/>
      <c r="MVM17" s="85"/>
      <c r="MVN17" s="80"/>
      <c r="MVO17" s="80"/>
      <c r="MVP17" s="2"/>
      <c r="MVQ17" s="85"/>
      <c r="MVR17" s="51"/>
      <c r="MVS17" s="80"/>
      <c r="MVT17" s="80"/>
      <c r="MVU17" s="85"/>
      <c r="MVV17" s="80"/>
      <c r="MVW17" s="80"/>
      <c r="MVX17" s="2"/>
      <c r="MVY17" s="85"/>
      <c r="MVZ17" s="51"/>
      <c r="MWA17" s="80"/>
      <c r="MWB17" s="80"/>
      <c r="MWC17" s="85"/>
      <c r="MWD17" s="80"/>
      <c r="MWE17" s="80"/>
      <c r="MWF17" s="2"/>
      <c r="MWG17" s="85"/>
      <c r="MWH17" s="51"/>
      <c r="MWI17" s="80"/>
      <c r="MWJ17" s="80"/>
      <c r="MWK17" s="85"/>
      <c r="MWL17" s="80"/>
      <c r="MWM17" s="80"/>
      <c r="MWN17" s="2"/>
      <c r="MWO17" s="85"/>
      <c r="MWP17" s="51"/>
      <c r="MWQ17" s="80"/>
      <c r="MWR17" s="80"/>
      <c r="MWS17" s="85"/>
      <c r="MWT17" s="80"/>
      <c r="MWU17" s="80"/>
      <c r="MWV17" s="2"/>
      <c r="MWW17" s="85"/>
      <c r="MWX17" s="51"/>
      <c r="MWY17" s="80"/>
      <c r="MWZ17" s="80"/>
      <c r="MXA17" s="85"/>
      <c r="MXB17" s="80"/>
      <c r="MXC17" s="80"/>
      <c r="MXD17" s="2"/>
      <c r="MXE17" s="85"/>
      <c r="MXF17" s="51"/>
      <c r="MXG17" s="80"/>
      <c r="MXH17" s="80"/>
      <c r="MXI17" s="85"/>
      <c r="MXJ17" s="80"/>
      <c r="MXK17" s="80"/>
      <c r="MXL17" s="2"/>
      <c r="MXM17" s="85"/>
      <c r="MXN17" s="51"/>
      <c r="MXO17" s="80"/>
      <c r="MXP17" s="80"/>
      <c r="MXQ17" s="85"/>
      <c r="MXR17" s="80"/>
      <c r="MXS17" s="80"/>
      <c r="MXT17" s="2"/>
      <c r="MXU17" s="85"/>
      <c r="MXV17" s="51"/>
      <c r="MXW17" s="80"/>
      <c r="MXX17" s="80"/>
      <c r="MXY17" s="85"/>
      <c r="MXZ17" s="80"/>
      <c r="MYA17" s="80"/>
      <c r="MYB17" s="2"/>
      <c r="MYC17" s="85"/>
      <c r="MYD17" s="51"/>
      <c r="MYE17" s="80"/>
      <c r="MYF17" s="80"/>
      <c r="MYG17" s="85"/>
      <c r="MYH17" s="80"/>
      <c r="MYI17" s="80"/>
      <c r="MYJ17" s="2"/>
      <c r="MYK17" s="85"/>
      <c r="MYL17" s="51"/>
      <c r="MYM17" s="80"/>
      <c r="MYN17" s="80"/>
      <c r="MYO17" s="85"/>
      <c r="MYP17" s="80"/>
      <c r="MYQ17" s="80"/>
      <c r="MYR17" s="2"/>
      <c r="MYS17" s="85"/>
      <c r="MYT17" s="51"/>
      <c r="MYU17" s="80"/>
      <c r="MYV17" s="80"/>
      <c r="MYW17" s="85"/>
      <c r="MYX17" s="80"/>
      <c r="MYY17" s="80"/>
      <c r="MYZ17" s="2"/>
      <c r="MZA17" s="85"/>
      <c r="MZB17" s="51"/>
      <c r="MZC17" s="80"/>
      <c r="MZD17" s="80"/>
      <c r="MZE17" s="85"/>
      <c r="MZF17" s="80"/>
      <c r="MZG17" s="80"/>
      <c r="MZH17" s="2"/>
      <c r="MZI17" s="85"/>
      <c r="MZJ17" s="51"/>
      <c r="MZK17" s="80"/>
      <c r="MZL17" s="80"/>
      <c r="MZM17" s="85"/>
      <c r="MZN17" s="80"/>
      <c r="MZO17" s="80"/>
      <c r="MZP17" s="2"/>
      <c r="MZQ17" s="85"/>
      <c r="MZR17" s="51"/>
      <c r="MZS17" s="80"/>
      <c r="MZT17" s="80"/>
      <c r="MZU17" s="85"/>
      <c r="MZV17" s="80"/>
      <c r="MZW17" s="80"/>
      <c r="MZX17" s="2"/>
      <c r="MZY17" s="85"/>
      <c r="MZZ17" s="51"/>
      <c r="NAA17" s="80"/>
      <c r="NAB17" s="80"/>
      <c r="NAC17" s="85"/>
      <c r="NAD17" s="80"/>
      <c r="NAE17" s="80"/>
      <c r="NAF17" s="2"/>
      <c r="NAG17" s="85"/>
      <c r="NAH17" s="51"/>
      <c r="NAI17" s="80"/>
      <c r="NAJ17" s="80"/>
      <c r="NAK17" s="85"/>
      <c r="NAL17" s="80"/>
      <c r="NAM17" s="80"/>
      <c r="NAN17" s="2"/>
      <c r="NAO17" s="85"/>
      <c r="NAP17" s="51"/>
      <c r="NAQ17" s="80"/>
      <c r="NAR17" s="80"/>
      <c r="NAS17" s="85"/>
      <c r="NAT17" s="80"/>
      <c r="NAU17" s="80"/>
      <c r="NAV17" s="2"/>
      <c r="NAW17" s="85"/>
      <c r="NAX17" s="51"/>
      <c r="NAY17" s="80"/>
      <c r="NAZ17" s="80"/>
      <c r="NBA17" s="85"/>
      <c r="NBB17" s="80"/>
      <c r="NBC17" s="80"/>
      <c r="NBD17" s="2"/>
      <c r="NBE17" s="85"/>
      <c r="NBF17" s="51"/>
      <c r="NBG17" s="80"/>
      <c r="NBH17" s="80"/>
      <c r="NBI17" s="85"/>
      <c r="NBJ17" s="80"/>
      <c r="NBK17" s="80"/>
      <c r="NBL17" s="2"/>
      <c r="NBM17" s="85"/>
      <c r="NBN17" s="51"/>
      <c r="NBO17" s="80"/>
      <c r="NBP17" s="80"/>
      <c r="NBQ17" s="85"/>
      <c r="NBR17" s="80"/>
      <c r="NBS17" s="80"/>
      <c r="NBT17" s="2"/>
      <c r="NBU17" s="85"/>
      <c r="NBV17" s="51"/>
      <c r="NBW17" s="80"/>
      <c r="NBX17" s="80"/>
      <c r="NBY17" s="85"/>
      <c r="NBZ17" s="80"/>
      <c r="NCA17" s="80"/>
      <c r="NCB17" s="2"/>
      <c r="NCC17" s="85"/>
      <c r="NCD17" s="51"/>
      <c r="NCE17" s="80"/>
      <c r="NCF17" s="80"/>
      <c r="NCG17" s="85"/>
      <c r="NCH17" s="80"/>
      <c r="NCI17" s="80"/>
      <c r="NCJ17" s="2"/>
      <c r="NCK17" s="85"/>
      <c r="NCL17" s="51"/>
      <c r="NCM17" s="80"/>
      <c r="NCN17" s="80"/>
      <c r="NCO17" s="85"/>
      <c r="NCP17" s="80"/>
      <c r="NCQ17" s="80"/>
      <c r="NCR17" s="2"/>
      <c r="NCS17" s="85"/>
      <c r="NCT17" s="51"/>
      <c r="NCU17" s="80"/>
      <c r="NCV17" s="80"/>
      <c r="NCW17" s="85"/>
      <c r="NCX17" s="80"/>
      <c r="NCY17" s="80"/>
      <c r="NCZ17" s="2"/>
      <c r="NDA17" s="85"/>
      <c r="NDB17" s="51"/>
      <c r="NDC17" s="80"/>
      <c r="NDD17" s="80"/>
      <c r="NDE17" s="85"/>
      <c r="NDF17" s="80"/>
      <c r="NDG17" s="80"/>
      <c r="NDH17" s="2"/>
      <c r="NDI17" s="85"/>
      <c r="NDJ17" s="51"/>
      <c r="NDK17" s="80"/>
      <c r="NDL17" s="80"/>
      <c r="NDM17" s="85"/>
      <c r="NDN17" s="80"/>
      <c r="NDO17" s="80"/>
      <c r="NDP17" s="2"/>
      <c r="NDQ17" s="85"/>
      <c r="NDR17" s="51"/>
      <c r="NDS17" s="80"/>
      <c r="NDT17" s="80"/>
      <c r="NDU17" s="85"/>
      <c r="NDV17" s="80"/>
      <c r="NDW17" s="80"/>
      <c r="NDX17" s="2"/>
      <c r="NDY17" s="85"/>
      <c r="NDZ17" s="51"/>
      <c r="NEA17" s="80"/>
      <c r="NEB17" s="80"/>
      <c r="NEC17" s="85"/>
      <c r="NED17" s="80"/>
      <c r="NEE17" s="80"/>
      <c r="NEF17" s="2"/>
      <c r="NEG17" s="85"/>
      <c r="NEH17" s="51"/>
      <c r="NEI17" s="80"/>
      <c r="NEJ17" s="80"/>
      <c r="NEK17" s="85"/>
      <c r="NEL17" s="80"/>
      <c r="NEM17" s="80"/>
      <c r="NEN17" s="2"/>
      <c r="NEO17" s="85"/>
      <c r="NEP17" s="51"/>
      <c r="NEQ17" s="80"/>
      <c r="NER17" s="80"/>
      <c r="NES17" s="85"/>
      <c r="NET17" s="80"/>
      <c r="NEU17" s="80"/>
      <c r="NEV17" s="2"/>
      <c r="NEW17" s="85"/>
      <c r="NEX17" s="51"/>
      <c r="NEY17" s="80"/>
      <c r="NEZ17" s="80"/>
      <c r="NFA17" s="85"/>
      <c r="NFB17" s="80"/>
      <c r="NFC17" s="80"/>
      <c r="NFD17" s="2"/>
      <c r="NFE17" s="85"/>
      <c r="NFF17" s="51"/>
      <c r="NFG17" s="80"/>
      <c r="NFH17" s="80"/>
      <c r="NFI17" s="85"/>
      <c r="NFJ17" s="80"/>
      <c r="NFK17" s="80"/>
      <c r="NFL17" s="2"/>
      <c r="NFM17" s="85"/>
      <c r="NFN17" s="51"/>
      <c r="NFO17" s="80"/>
      <c r="NFP17" s="80"/>
      <c r="NFQ17" s="85"/>
      <c r="NFR17" s="80"/>
      <c r="NFS17" s="80"/>
      <c r="NFT17" s="2"/>
      <c r="NFU17" s="85"/>
      <c r="NFV17" s="51"/>
      <c r="NFW17" s="80"/>
      <c r="NFX17" s="80"/>
      <c r="NFY17" s="85"/>
      <c r="NFZ17" s="80"/>
      <c r="NGA17" s="80"/>
      <c r="NGB17" s="2"/>
      <c r="NGC17" s="85"/>
      <c r="NGD17" s="51"/>
      <c r="NGE17" s="80"/>
      <c r="NGF17" s="80"/>
      <c r="NGG17" s="85"/>
      <c r="NGH17" s="80"/>
      <c r="NGI17" s="80"/>
      <c r="NGJ17" s="2"/>
      <c r="NGK17" s="85"/>
      <c r="NGL17" s="51"/>
      <c r="NGM17" s="80"/>
      <c r="NGN17" s="80"/>
      <c r="NGO17" s="85"/>
      <c r="NGP17" s="80"/>
      <c r="NGQ17" s="80"/>
      <c r="NGR17" s="2"/>
      <c r="NGS17" s="85"/>
      <c r="NGT17" s="51"/>
      <c r="NGU17" s="80"/>
      <c r="NGV17" s="80"/>
      <c r="NGW17" s="85"/>
      <c r="NGX17" s="80"/>
      <c r="NGY17" s="80"/>
      <c r="NGZ17" s="2"/>
      <c r="NHA17" s="85"/>
      <c r="NHB17" s="51"/>
      <c r="NHC17" s="80"/>
      <c r="NHD17" s="80"/>
      <c r="NHE17" s="85"/>
      <c r="NHF17" s="80"/>
      <c r="NHG17" s="80"/>
      <c r="NHH17" s="2"/>
      <c r="NHI17" s="85"/>
      <c r="NHJ17" s="51"/>
      <c r="NHK17" s="80"/>
      <c r="NHL17" s="80"/>
      <c r="NHM17" s="85"/>
      <c r="NHN17" s="80"/>
      <c r="NHO17" s="80"/>
      <c r="NHP17" s="2"/>
      <c r="NHQ17" s="85"/>
      <c r="NHR17" s="51"/>
      <c r="NHS17" s="80"/>
      <c r="NHT17" s="80"/>
      <c r="NHU17" s="85"/>
      <c r="NHV17" s="80"/>
      <c r="NHW17" s="80"/>
      <c r="NHX17" s="2"/>
      <c r="NHY17" s="85"/>
      <c r="NHZ17" s="51"/>
      <c r="NIA17" s="80"/>
      <c r="NIB17" s="80"/>
      <c r="NIC17" s="85"/>
      <c r="NID17" s="80"/>
      <c r="NIE17" s="80"/>
      <c r="NIF17" s="2"/>
      <c r="NIG17" s="85"/>
      <c r="NIH17" s="51"/>
      <c r="NII17" s="80"/>
      <c r="NIJ17" s="80"/>
      <c r="NIK17" s="85"/>
      <c r="NIL17" s="80"/>
      <c r="NIM17" s="80"/>
      <c r="NIN17" s="2"/>
      <c r="NIO17" s="85"/>
      <c r="NIP17" s="51"/>
      <c r="NIQ17" s="80"/>
      <c r="NIR17" s="80"/>
      <c r="NIS17" s="85"/>
      <c r="NIT17" s="80"/>
      <c r="NIU17" s="80"/>
      <c r="NIV17" s="2"/>
      <c r="NIW17" s="85"/>
      <c r="NIX17" s="51"/>
      <c r="NIY17" s="80"/>
      <c r="NIZ17" s="80"/>
      <c r="NJA17" s="85"/>
      <c r="NJB17" s="80"/>
      <c r="NJC17" s="80"/>
      <c r="NJD17" s="2"/>
      <c r="NJE17" s="85"/>
      <c r="NJF17" s="51"/>
      <c r="NJG17" s="80"/>
      <c r="NJH17" s="80"/>
      <c r="NJI17" s="85"/>
      <c r="NJJ17" s="80"/>
      <c r="NJK17" s="80"/>
      <c r="NJL17" s="2"/>
      <c r="NJM17" s="85"/>
      <c r="NJN17" s="51"/>
      <c r="NJO17" s="80"/>
      <c r="NJP17" s="80"/>
      <c r="NJQ17" s="85"/>
      <c r="NJR17" s="80"/>
      <c r="NJS17" s="80"/>
      <c r="NJT17" s="2"/>
      <c r="NJU17" s="85"/>
      <c r="NJV17" s="51"/>
      <c r="NJW17" s="80"/>
      <c r="NJX17" s="80"/>
      <c r="NJY17" s="85"/>
      <c r="NJZ17" s="80"/>
      <c r="NKA17" s="80"/>
      <c r="NKB17" s="2"/>
      <c r="NKC17" s="85"/>
      <c r="NKD17" s="51"/>
      <c r="NKE17" s="80"/>
      <c r="NKF17" s="80"/>
      <c r="NKG17" s="85"/>
      <c r="NKH17" s="80"/>
      <c r="NKI17" s="80"/>
      <c r="NKJ17" s="2"/>
      <c r="NKK17" s="85"/>
      <c r="NKL17" s="51"/>
      <c r="NKM17" s="80"/>
      <c r="NKN17" s="80"/>
      <c r="NKO17" s="85"/>
      <c r="NKP17" s="80"/>
      <c r="NKQ17" s="80"/>
      <c r="NKR17" s="2"/>
      <c r="NKS17" s="85"/>
      <c r="NKT17" s="51"/>
      <c r="NKU17" s="80"/>
      <c r="NKV17" s="80"/>
      <c r="NKW17" s="85"/>
      <c r="NKX17" s="80"/>
      <c r="NKY17" s="80"/>
      <c r="NKZ17" s="2"/>
      <c r="NLA17" s="85"/>
      <c r="NLB17" s="51"/>
      <c r="NLC17" s="80"/>
      <c r="NLD17" s="80"/>
      <c r="NLE17" s="85"/>
      <c r="NLF17" s="80"/>
      <c r="NLG17" s="80"/>
      <c r="NLH17" s="2"/>
      <c r="NLI17" s="85"/>
      <c r="NLJ17" s="51"/>
      <c r="NLK17" s="80"/>
      <c r="NLL17" s="80"/>
      <c r="NLM17" s="85"/>
      <c r="NLN17" s="80"/>
      <c r="NLO17" s="80"/>
      <c r="NLP17" s="2"/>
      <c r="NLQ17" s="85"/>
      <c r="NLR17" s="51"/>
      <c r="NLS17" s="80"/>
      <c r="NLT17" s="80"/>
      <c r="NLU17" s="85"/>
      <c r="NLV17" s="80"/>
      <c r="NLW17" s="80"/>
      <c r="NLX17" s="2"/>
      <c r="NLY17" s="85"/>
      <c r="NLZ17" s="51"/>
      <c r="NMA17" s="80"/>
      <c r="NMB17" s="80"/>
      <c r="NMC17" s="85"/>
      <c r="NMD17" s="80"/>
      <c r="NME17" s="80"/>
      <c r="NMF17" s="2"/>
      <c r="NMG17" s="85"/>
      <c r="NMH17" s="51"/>
      <c r="NMI17" s="80"/>
      <c r="NMJ17" s="80"/>
      <c r="NMK17" s="85"/>
      <c r="NML17" s="80"/>
      <c r="NMM17" s="80"/>
      <c r="NMN17" s="2"/>
      <c r="NMO17" s="85"/>
      <c r="NMP17" s="51"/>
      <c r="NMQ17" s="80"/>
      <c r="NMR17" s="80"/>
      <c r="NMS17" s="85"/>
      <c r="NMT17" s="80"/>
      <c r="NMU17" s="80"/>
      <c r="NMV17" s="2"/>
      <c r="NMW17" s="85"/>
      <c r="NMX17" s="51"/>
      <c r="NMY17" s="80"/>
      <c r="NMZ17" s="80"/>
      <c r="NNA17" s="85"/>
      <c r="NNB17" s="80"/>
      <c r="NNC17" s="80"/>
      <c r="NND17" s="2"/>
      <c r="NNE17" s="85"/>
      <c r="NNF17" s="51"/>
      <c r="NNG17" s="80"/>
      <c r="NNH17" s="80"/>
      <c r="NNI17" s="85"/>
      <c r="NNJ17" s="80"/>
      <c r="NNK17" s="80"/>
      <c r="NNL17" s="2"/>
      <c r="NNM17" s="85"/>
      <c r="NNN17" s="51"/>
      <c r="NNO17" s="80"/>
      <c r="NNP17" s="80"/>
      <c r="NNQ17" s="85"/>
      <c r="NNR17" s="80"/>
      <c r="NNS17" s="80"/>
      <c r="NNT17" s="2"/>
      <c r="NNU17" s="85"/>
      <c r="NNV17" s="51"/>
      <c r="NNW17" s="80"/>
      <c r="NNX17" s="80"/>
      <c r="NNY17" s="85"/>
      <c r="NNZ17" s="80"/>
      <c r="NOA17" s="80"/>
      <c r="NOB17" s="2"/>
      <c r="NOC17" s="85"/>
      <c r="NOD17" s="51"/>
      <c r="NOE17" s="80"/>
      <c r="NOF17" s="80"/>
      <c r="NOG17" s="85"/>
      <c r="NOH17" s="80"/>
      <c r="NOI17" s="80"/>
      <c r="NOJ17" s="2"/>
      <c r="NOK17" s="85"/>
      <c r="NOL17" s="51"/>
      <c r="NOM17" s="80"/>
      <c r="NON17" s="80"/>
      <c r="NOO17" s="85"/>
      <c r="NOP17" s="80"/>
      <c r="NOQ17" s="80"/>
      <c r="NOR17" s="2"/>
      <c r="NOS17" s="85"/>
      <c r="NOT17" s="51"/>
      <c r="NOU17" s="80"/>
      <c r="NOV17" s="80"/>
      <c r="NOW17" s="85"/>
      <c r="NOX17" s="80"/>
      <c r="NOY17" s="80"/>
      <c r="NOZ17" s="2"/>
      <c r="NPA17" s="85"/>
      <c r="NPB17" s="51"/>
      <c r="NPC17" s="80"/>
      <c r="NPD17" s="80"/>
      <c r="NPE17" s="85"/>
      <c r="NPF17" s="80"/>
      <c r="NPG17" s="80"/>
      <c r="NPH17" s="2"/>
      <c r="NPI17" s="85"/>
      <c r="NPJ17" s="51"/>
      <c r="NPK17" s="80"/>
      <c r="NPL17" s="80"/>
      <c r="NPM17" s="85"/>
      <c r="NPN17" s="80"/>
      <c r="NPO17" s="80"/>
      <c r="NPP17" s="2"/>
      <c r="NPQ17" s="85"/>
      <c r="NPR17" s="51"/>
      <c r="NPS17" s="80"/>
      <c r="NPT17" s="80"/>
      <c r="NPU17" s="85"/>
      <c r="NPV17" s="80"/>
      <c r="NPW17" s="80"/>
      <c r="NPX17" s="2"/>
      <c r="NPY17" s="85"/>
      <c r="NPZ17" s="51"/>
      <c r="NQA17" s="80"/>
      <c r="NQB17" s="80"/>
      <c r="NQC17" s="85"/>
      <c r="NQD17" s="80"/>
      <c r="NQE17" s="80"/>
      <c r="NQF17" s="2"/>
      <c r="NQG17" s="85"/>
      <c r="NQH17" s="51"/>
      <c r="NQI17" s="80"/>
      <c r="NQJ17" s="80"/>
      <c r="NQK17" s="85"/>
      <c r="NQL17" s="80"/>
      <c r="NQM17" s="80"/>
      <c r="NQN17" s="2"/>
      <c r="NQO17" s="85"/>
      <c r="NQP17" s="51"/>
      <c r="NQQ17" s="80"/>
      <c r="NQR17" s="80"/>
      <c r="NQS17" s="85"/>
      <c r="NQT17" s="80"/>
      <c r="NQU17" s="80"/>
      <c r="NQV17" s="2"/>
      <c r="NQW17" s="85"/>
      <c r="NQX17" s="51"/>
      <c r="NQY17" s="80"/>
      <c r="NQZ17" s="80"/>
      <c r="NRA17" s="85"/>
      <c r="NRB17" s="80"/>
      <c r="NRC17" s="80"/>
      <c r="NRD17" s="2"/>
      <c r="NRE17" s="85"/>
      <c r="NRF17" s="51"/>
      <c r="NRG17" s="80"/>
      <c r="NRH17" s="80"/>
      <c r="NRI17" s="85"/>
      <c r="NRJ17" s="80"/>
      <c r="NRK17" s="80"/>
      <c r="NRL17" s="2"/>
      <c r="NRM17" s="85"/>
      <c r="NRN17" s="51"/>
      <c r="NRO17" s="80"/>
      <c r="NRP17" s="80"/>
      <c r="NRQ17" s="85"/>
      <c r="NRR17" s="80"/>
      <c r="NRS17" s="80"/>
      <c r="NRT17" s="2"/>
      <c r="NRU17" s="85"/>
      <c r="NRV17" s="51"/>
      <c r="NRW17" s="80"/>
      <c r="NRX17" s="80"/>
      <c r="NRY17" s="85"/>
      <c r="NRZ17" s="80"/>
      <c r="NSA17" s="80"/>
      <c r="NSB17" s="2"/>
      <c r="NSC17" s="85"/>
      <c r="NSD17" s="51"/>
      <c r="NSE17" s="80"/>
      <c r="NSF17" s="80"/>
      <c r="NSG17" s="85"/>
      <c r="NSH17" s="80"/>
      <c r="NSI17" s="80"/>
      <c r="NSJ17" s="2"/>
      <c r="NSK17" s="85"/>
      <c r="NSL17" s="51"/>
      <c r="NSM17" s="80"/>
      <c r="NSN17" s="80"/>
      <c r="NSO17" s="85"/>
      <c r="NSP17" s="80"/>
      <c r="NSQ17" s="80"/>
      <c r="NSR17" s="2"/>
      <c r="NSS17" s="85"/>
      <c r="NST17" s="51"/>
      <c r="NSU17" s="80"/>
      <c r="NSV17" s="80"/>
      <c r="NSW17" s="85"/>
      <c r="NSX17" s="80"/>
      <c r="NSY17" s="80"/>
      <c r="NSZ17" s="2"/>
      <c r="NTA17" s="85"/>
      <c r="NTB17" s="51"/>
      <c r="NTC17" s="80"/>
      <c r="NTD17" s="80"/>
      <c r="NTE17" s="85"/>
      <c r="NTF17" s="80"/>
      <c r="NTG17" s="80"/>
      <c r="NTH17" s="2"/>
      <c r="NTI17" s="85"/>
      <c r="NTJ17" s="51"/>
      <c r="NTK17" s="80"/>
      <c r="NTL17" s="80"/>
      <c r="NTM17" s="85"/>
      <c r="NTN17" s="80"/>
      <c r="NTO17" s="80"/>
      <c r="NTP17" s="2"/>
      <c r="NTQ17" s="85"/>
      <c r="NTR17" s="51"/>
      <c r="NTS17" s="80"/>
      <c r="NTT17" s="80"/>
      <c r="NTU17" s="85"/>
      <c r="NTV17" s="80"/>
      <c r="NTW17" s="80"/>
      <c r="NTX17" s="2"/>
      <c r="NTY17" s="85"/>
      <c r="NTZ17" s="51"/>
      <c r="NUA17" s="80"/>
      <c r="NUB17" s="80"/>
      <c r="NUC17" s="85"/>
      <c r="NUD17" s="80"/>
      <c r="NUE17" s="80"/>
      <c r="NUF17" s="2"/>
      <c r="NUG17" s="85"/>
      <c r="NUH17" s="51"/>
      <c r="NUI17" s="80"/>
      <c r="NUJ17" s="80"/>
      <c r="NUK17" s="85"/>
      <c r="NUL17" s="80"/>
      <c r="NUM17" s="80"/>
      <c r="NUN17" s="2"/>
      <c r="NUO17" s="85"/>
      <c r="NUP17" s="51"/>
      <c r="NUQ17" s="80"/>
      <c r="NUR17" s="80"/>
      <c r="NUS17" s="85"/>
      <c r="NUT17" s="80"/>
      <c r="NUU17" s="80"/>
      <c r="NUV17" s="2"/>
      <c r="NUW17" s="85"/>
      <c r="NUX17" s="51"/>
      <c r="NUY17" s="80"/>
      <c r="NUZ17" s="80"/>
      <c r="NVA17" s="85"/>
      <c r="NVB17" s="80"/>
      <c r="NVC17" s="80"/>
      <c r="NVD17" s="2"/>
      <c r="NVE17" s="85"/>
      <c r="NVF17" s="51"/>
      <c r="NVG17" s="80"/>
      <c r="NVH17" s="80"/>
      <c r="NVI17" s="85"/>
      <c r="NVJ17" s="80"/>
      <c r="NVK17" s="80"/>
      <c r="NVL17" s="2"/>
      <c r="NVM17" s="85"/>
      <c r="NVN17" s="51"/>
      <c r="NVO17" s="80"/>
      <c r="NVP17" s="80"/>
      <c r="NVQ17" s="85"/>
      <c r="NVR17" s="80"/>
      <c r="NVS17" s="80"/>
      <c r="NVT17" s="2"/>
      <c r="NVU17" s="85"/>
      <c r="NVV17" s="51"/>
      <c r="NVW17" s="80"/>
      <c r="NVX17" s="80"/>
      <c r="NVY17" s="85"/>
      <c r="NVZ17" s="80"/>
      <c r="NWA17" s="80"/>
      <c r="NWB17" s="2"/>
      <c r="NWC17" s="85"/>
      <c r="NWD17" s="51"/>
      <c r="NWE17" s="80"/>
      <c r="NWF17" s="80"/>
      <c r="NWG17" s="85"/>
      <c r="NWH17" s="80"/>
      <c r="NWI17" s="80"/>
      <c r="NWJ17" s="2"/>
      <c r="NWK17" s="85"/>
      <c r="NWL17" s="51"/>
      <c r="NWM17" s="80"/>
      <c r="NWN17" s="80"/>
      <c r="NWO17" s="85"/>
      <c r="NWP17" s="80"/>
      <c r="NWQ17" s="80"/>
      <c r="NWR17" s="2"/>
      <c r="NWS17" s="85"/>
      <c r="NWT17" s="51"/>
      <c r="NWU17" s="80"/>
      <c r="NWV17" s="80"/>
      <c r="NWW17" s="85"/>
      <c r="NWX17" s="80"/>
      <c r="NWY17" s="80"/>
      <c r="NWZ17" s="2"/>
      <c r="NXA17" s="85"/>
      <c r="NXB17" s="51"/>
      <c r="NXC17" s="80"/>
      <c r="NXD17" s="80"/>
      <c r="NXE17" s="85"/>
      <c r="NXF17" s="80"/>
      <c r="NXG17" s="80"/>
      <c r="NXH17" s="2"/>
      <c r="NXI17" s="85"/>
      <c r="NXJ17" s="51"/>
      <c r="NXK17" s="80"/>
      <c r="NXL17" s="80"/>
      <c r="NXM17" s="85"/>
      <c r="NXN17" s="80"/>
      <c r="NXO17" s="80"/>
      <c r="NXP17" s="2"/>
      <c r="NXQ17" s="85"/>
      <c r="NXR17" s="51"/>
      <c r="NXS17" s="80"/>
      <c r="NXT17" s="80"/>
      <c r="NXU17" s="85"/>
      <c r="NXV17" s="80"/>
      <c r="NXW17" s="80"/>
      <c r="NXX17" s="2"/>
      <c r="NXY17" s="85"/>
      <c r="NXZ17" s="51"/>
      <c r="NYA17" s="80"/>
      <c r="NYB17" s="80"/>
      <c r="NYC17" s="85"/>
      <c r="NYD17" s="80"/>
      <c r="NYE17" s="80"/>
      <c r="NYF17" s="2"/>
      <c r="NYG17" s="85"/>
      <c r="NYH17" s="51"/>
      <c r="NYI17" s="80"/>
      <c r="NYJ17" s="80"/>
      <c r="NYK17" s="85"/>
      <c r="NYL17" s="80"/>
      <c r="NYM17" s="80"/>
      <c r="NYN17" s="2"/>
      <c r="NYO17" s="85"/>
      <c r="NYP17" s="51"/>
      <c r="NYQ17" s="80"/>
      <c r="NYR17" s="80"/>
      <c r="NYS17" s="85"/>
      <c r="NYT17" s="80"/>
      <c r="NYU17" s="80"/>
      <c r="NYV17" s="2"/>
      <c r="NYW17" s="85"/>
      <c r="NYX17" s="51"/>
      <c r="NYY17" s="80"/>
      <c r="NYZ17" s="80"/>
      <c r="NZA17" s="85"/>
      <c r="NZB17" s="80"/>
      <c r="NZC17" s="80"/>
      <c r="NZD17" s="2"/>
      <c r="NZE17" s="85"/>
      <c r="NZF17" s="51"/>
      <c r="NZG17" s="80"/>
      <c r="NZH17" s="80"/>
      <c r="NZI17" s="85"/>
      <c r="NZJ17" s="80"/>
      <c r="NZK17" s="80"/>
      <c r="NZL17" s="2"/>
      <c r="NZM17" s="85"/>
      <c r="NZN17" s="51"/>
      <c r="NZO17" s="80"/>
      <c r="NZP17" s="80"/>
      <c r="NZQ17" s="85"/>
      <c r="NZR17" s="80"/>
      <c r="NZS17" s="80"/>
      <c r="NZT17" s="2"/>
      <c r="NZU17" s="85"/>
      <c r="NZV17" s="51"/>
      <c r="NZW17" s="80"/>
      <c r="NZX17" s="80"/>
      <c r="NZY17" s="85"/>
      <c r="NZZ17" s="80"/>
      <c r="OAA17" s="80"/>
      <c r="OAB17" s="2"/>
      <c r="OAC17" s="85"/>
      <c r="OAD17" s="51"/>
      <c r="OAE17" s="80"/>
      <c r="OAF17" s="80"/>
      <c r="OAG17" s="85"/>
      <c r="OAH17" s="80"/>
      <c r="OAI17" s="80"/>
      <c r="OAJ17" s="2"/>
      <c r="OAK17" s="85"/>
      <c r="OAL17" s="51"/>
      <c r="OAM17" s="80"/>
      <c r="OAN17" s="80"/>
      <c r="OAO17" s="85"/>
      <c r="OAP17" s="80"/>
      <c r="OAQ17" s="80"/>
      <c r="OAR17" s="2"/>
      <c r="OAS17" s="85"/>
      <c r="OAT17" s="51"/>
      <c r="OAU17" s="80"/>
      <c r="OAV17" s="80"/>
      <c r="OAW17" s="85"/>
      <c r="OAX17" s="80"/>
      <c r="OAY17" s="80"/>
      <c r="OAZ17" s="2"/>
      <c r="OBA17" s="85"/>
      <c r="OBB17" s="51"/>
      <c r="OBC17" s="80"/>
      <c r="OBD17" s="80"/>
      <c r="OBE17" s="85"/>
      <c r="OBF17" s="80"/>
      <c r="OBG17" s="80"/>
      <c r="OBH17" s="2"/>
      <c r="OBI17" s="85"/>
      <c r="OBJ17" s="51"/>
      <c r="OBK17" s="80"/>
      <c r="OBL17" s="80"/>
      <c r="OBM17" s="85"/>
      <c r="OBN17" s="80"/>
      <c r="OBO17" s="80"/>
      <c r="OBP17" s="2"/>
      <c r="OBQ17" s="85"/>
      <c r="OBR17" s="51"/>
      <c r="OBS17" s="80"/>
      <c r="OBT17" s="80"/>
      <c r="OBU17" s="85"/>
      <c r="OBV17" s="80"/>
      <c r="OBW17" s="80"/>
      <c r="OBX17" s="2"/>
      <c r="OBY17" s="85"/>
      <c r="OBZ17" s="51"/>
      <c r="OCA17" s="80"/>
      <c r="OCB17" s="80"/>
      <c r="OCC17" s="85"/>
      <c r="OCD17" s="80"/>
      <c r="OCE17" s="80"/>
      <c r="OCF17" s="2"/>
      <c r="OCG17" s="85"/>
      <c r="OCH17" s="51"/>
      <c r="OCI17" s="80"/>
      <c r="OCJ17" s="80"/>
      <c r="OCK17" s="85"/>
      <c r="OCL17" s="80"/>
      <c r="OCM17" s="80"/>
      <c r="OCN17" s="2"/>
      <c r="OCO17" s="85"/>
      <c r="OCP17" s="51"/>
      <c r="OCQ17" s="80"/>
      <c r="OCR17" s="80"/>
      <c r="OCS17" s="85"/>
      <c r="OCT17" s="80"/>
      <c r="OCU17" s="80"/>
      <c r="OCV17" s="2"/>
      <c r="OCW17" s="85"/>
      <c r="OCX17" s="51"/>
      <c r="OCY17" s="80"/>
      <c r="OCZ17" s="80"/>
      <c r="ODA17" s="85"/>
      <c r="ODB17" s="80"/>
      <c r="ODC17" s="80"/>
      <c r="ODD17" s="2"/>
      <c r="ODE17" s="85"/>
      <c r="ODF17" s="51"/>
      <c r="ODG17" s="80"/>
      <c r="ODH17" s="80"/>
      <c r="ODI17" s="85"/>
      <c r="ODJ17" s="80"/>
      <c r="ODK17" s="80"/>
      <c r="ODL17" s="2"/>
      <c r="ODM17" s="85"/>
      <c r="ODN17" s="51"/>
      <c r="ODO17" s="80"/>
      <c r="ODP17" s="80"/>
      <c r="ODQ17" s="85"/>
      <c r="ODR17" s="80"/>
      <c r="ODS17" s="80"/>
      <c r="ODT17" s="2"/>
      <c r="ODU17" s="85"/>
      <c r="ODV17" s="51"/>
      <c r="ODW17" s="80"/>
      <c r="ODX17" s="80"/>
      <c r="ODY17" s="85"/>
      <c r="ODZ17" s="80"/>
      <c r="OEA17" s="80"/>
      <c r="OEB17" s="2"/>
      <c r="OEC17" s="85"/>
      <c r="OED17" s="51"/>
      <c r="OEE17" s="80"/>
      <c r="OEF17" s="80"/>
      <c r="OEG17" s="85"/>
      <c r="OEH17" s="80"/>
      <c r="OEI17" s="80"/>
      <c r="OEJ17" s="2"/>
      <c r="OEK17" s="85"/>
      <c r="OEL17" s="51"/>
      <c r="OEM17" s="80"/>
      <c r="OEN17" s="80"/>
      <c r="OEO17" s="85"/>
      <c r="OEP17" s="80"/>
      <c r="OEQ17" s="80"/>
      <c r="OER17" s="2"/>
      <c r="OES17" s="85"/>
      <c r="OET17" s="51"/>
      <c r="OEU17" s="80"/>
      <c r="OEV17" s="80"/>
      <c r="OEW17" s="85"/>
      <c r="OEX17" s="80"/>
      <c r="OEY17" s="80"/>
      <c r="OEZ17" s="2"/>
      <c r="OFA17" s="85"/>
      <c r="OFB17" s="51"/>
      <c r="OFC17" s="80"/>
      <c r="OFD17" s="80"/>
      <c r="OFE17" s="85"/>
      <c r="OFF17" s="80"/>
      <c r="OFG17" s="80"/>
      <c r="OFH17" s="2"/>
      <c r="OFI17" s="85"/>
      <c r="OFJ17" s="51"/>
      <c r="OFK17" s="80"/>
      <c r="OFL17" s="80"/>
      <c r="OFM17" s="85"/>
      <c r="OFN17" s="80"/>
      <c r="OFO17" s="80"/>
      <c r="OFP17" s="2"/>
      <c r="OFQ17" s="85"/>
      <c r="OFR17" s="51"/>
      <c r="OFS17" s="80"/>
      <c r="OFT17" s="80"/>
      <c r="OFU17" s="85"/>
      <c r="OFV17" s="80"/>
      <c r="OFW17" s="80"/>
      <c r="OFX17" s="2"/>
      <c r="OFY17" s="85"/>
      <c r="OFZ17" s="51"/>
      <c r="OGA17" s="80"/>
      <c r="OGB17" s="80"/>
      <c r="OGC17" s="85"/>
      <c r="OGD17" s="80"/>
      <c r="OGE17" s="80"/>
      <c r="OGF17" s="2"/>
      <c r="OGG17" s="85"/>
      <c r="OGH17" s="51"/>
      <c r="OGI17" s="80"/>
      <c r="OGJ17" s="80"/>
      <c r="OGK17" s="85"/>
      <c r="OGL17" s="80"/>
      <c r="OGM17" s="80"/>
      <c r="OGN17" s="2"/>
      <c r="OGO17" s="85"/>
      <c r="OGP17" s="51"/>
      <c r="OGQ17" s="80"/>
      <c r="OGR17" s="80"/>
      <c r="OGS17" s="85"/>
      <c r="OGT17" s="80"/>
      <c r="OGU17" s="80"/>
      <c r="OGV17" s="2"/>
      <c r="OGW17" s="85"/>
      <c r="OGX17" s="51"/>
      <c r="OGY17" s="80"/>
      <c r="OGZ17" s="80"/>
      <c r="OHA17" s="85"/>
      <c r="OHB17" s="80"/>
      <c r="OHC17" s="80"/>
      <c r="OHD17" s="2"/>
      <c r="OHE17" s="85"/>
      <c r="OHF17" s="51"/>
      <c r="OHG17" s="80"/>
      <c r="OHH17" s="80"/>
      <c r="OHI17" s="85"/>
      <c r="OHJ17" s="80"/>
      <c r="OHK17" s="80"/>
      <c r="OHL17" s="2"/>
      <c r="OHM17" s="85"/>
      <c r="OHN17" s="51"/>
      <c r="OHO17" s="80"/>
      <c r="OHP17" s="80"/>
      <c r="OHQ17" s="85"/>
      <c r="OHR17" s="80"/>
      <c r="OHS17" s="80"/>
      <c r="OHT17" s="2"/>
      <c r="OHU17" s="85"/>
      <c r="OHV17" s="51"/>
      <c r="OHW17" s="80"/>
      <c r="OHX17" s="80"/>
      <c r="OHY17" s="85"/>
      <c r="OHZ17" s="80"/>
      <c r="OIA17" s="80"/>
      <c r="OIB17" s="2"/>
      <c r="OIC17" s="85"/>
      <c r="OID17" s="51"/>
      <c r="OIE17" s="80"/>
      <c r="OIF17" s="80"/>
      <c r="OIG17" s="85"/>
      <c r="OIH17" s="80"/>
      <c r="OII17" s="80"/>
      <c r="OIJ17" s="2"/>
      <c r="OIK17" s="85"/>
      <c r="OIL17" s="51"/>
      <c r="OIM17" s="80"/>
      <c r="OIN17" s="80"/>
      <c r="OIO17" s="85"/>
      <c r="OIP17" s="80"/>
      <c r="OIQ17" s="80"/>
      <c r="OIR17" s="2"/>
      <c r="OIS17" s="85"/>
      <c r="OIT17" s="51"/>
      <c r="OIU17" s="80"/>
      <c r="OIV17" s="80"/>
      <c r="OIW17" s="85"/>
      <c r="OIX17" s="80"/>
      <c r="OIY17" s="80"/>
      <c r="OIZ17" s="2"/>
      <c r="OJA17" s="85"/>
      <c r="OJB17" s="51"/>
      <c r="OJC17" s="80"/>
      <c r="OJD17" s="80"/>
      <c r="OJE17" s="85"/>
      <c r="OJF17" s="80"/>
      <c r="OJG17" s="80"/>
      <c r="OJH17" s="2"/>
      <c r="OJI17" s="85"/>
      <c r="OJJ17" s="51"/>
      <c r="OJK17" s="80"/>
      <c r="OJL17" s="80"/>
      <c r="OJM17" s="85"/>
      <c r="OJN17" s="80"/>
      <c r="OJO17" s="80"/>
      <c r="OJP17" s="2"/>
      <c r="OJQ17" s="85"/>
      <c r="OJR17" s="51"/>
      <c r="OJS17" s="80"/>
      <c r="OJT17" s="80"/>
      <c r="OJU17" s="85"/>
      <c r="OJV17" s="80"/>
      <c r="OJW17" s="80"/>
      <c r="OJX17" s="2"/>
      <c r="OJY17" s="85"/>
      <c r="OJZ17" s="51"/>
      <c r="OKA17" s="80"/>
      <c r="OKB17" s="80"/>
      <c r="OKC17" s="85"/>
      <c r="OKD17" s="80"/>
      <c r="OKE17" s="80"/>
      <c r="OKF17" s="2"/>
      <c r="OKG17" s="85"/>
      <c r="OKH17" s="51"/>
      <c r="OKI17" s="80"/>
      <c r="OKJ17" s="80"/>
      <c r="OKK17" s="85"/>
      <c r="OKL17" s="80"/>
      <c r="OKM17" s="80"/>
      <c r="OKN17" s="2"/>
      <c r="OKO17" s="85"/>
      <c r="OKP17" s="51"/>
      <c r="OKQ17" s="80"/>
      <c r="OKR17" s="80"/>
      <c r="OKS17" s="85"/>
      <c r="OKT17" s="80"/>
      <c r="OKU17" s="80"/>
      <c r="OKV17" s="2"/>
      <c r="OKW17" s="85"/>
      <c r="OKX17" s="51"/>
      <c r="OKY17" s="80"/>
      <c r="OKZ17" s="80"/>
      <c r="OLA17" s="85"/>
      <c r="OLB17" s="80"/>
      <c r="OLC17" s="80"/>
      <c r="OLD17" s="2"/>
      <c r="OLE17" s="85"/>
      <c r="OLF17" s="51"/>
      <c r="OLG17" s="80"/>
      <c r="OLH17" s="80"/>
      <c r="OLI17" s="85"/>
      <c r="OLJ17" s="80"/>
      <c r="OLK17" s="80"/>
      <c r="OLL17" s="2"/>
      <c r="OLM17" s="85"/>
      <c r="OLN17" s="51"/>
      <c r="OLO17" s="80"/>
      <c r="OLP17" s="80"/>
      <c r="OLQ17" s="85"/>
      <c r="OLR17" s="80"/>
      <c r="OLS17" s="80"/>
      <c r="OLT17" s="2"/>
      <c r="OLU17" s="85"/>
      <c r="OLV17" s="51"/>
      <c r="OLW17" s="80"/>
      <c r="OLX17" s="80"/>
      <c r="OLY17" s="85"/>
      <c r="OLZ17" s="80"/>
      <c r="OMA17" s="80"/>
      <c r="OMB17" s="2"/>
      <c r="OMC17" s="85"/>
      <c r="OMD17" s="51"/>
      <c r="OME17" s="80"/>
      <c r="OMF17" s="80"/>
      <c r="OMG17" s="85"/>
      <c r="OMH17" s="80"/>
      <c r="OMI17" s="80"/>
      <c r="OMJ17" s="2"/>
      <c r="OMK17" s="85"/>
      <c r="OML17" s="51"/>
      <c r="OMM17" s="80"/>
      <c r="OMN17" s="80"/>
      <c r="OMO17" s="85"/>
      <c r="OMP17" s="80"/>
      <c r="OMQ17" s="80"/>
      <c r="OMR17" s="2"/>
      <c r="OMS17" s="85"/>
      <c r="OMT17" s="51"/>
      <c r="OMU17" s="80"/>
      <c r="OMV17" s="80"/>
      <c r="OMW17" s="85"/>
      <c r="OMX17" s="80"/>
      <c r="OMY17" s="80"/>
      <c r="OMZ17" s="2"/>
      <c r="ONA17" s="85"/>
      <c r="ONB17" s="51"/>
      <c r="ONC17" s="80"/>
      <c r="OND17" s="80"/>
      <c r="ONE17" s="85"/>
      <c r="ONF17" s="80"/>
      <c r="ONG17" s="80"/>
      <c r="ONH17" s="2"/>
      <c r="ONI17" s="85"/>
      <c r="ONJ17" s="51"/>
      <c r="ONK17" s="80"/>
      <c r="ONL17" s="80"/>
      <c r="ONM17" s="85"/>
      <c r="ONN17" s="80"/>
      <c r="ONO17" s="80"/>
      <c r="ONP17" s="2"/>
      <c r="ONQ17" s="85"/>
      <c r="ONR17" s="51"/>
      <c r="ONS17" s="80"/>
      <c r="ONT17" s="80"/>
      <c r="ONU17" s="85"/>
      <c r="ONV17" s="80"/>
      <c r="ONW17" s="80"/>
      <c r="ONX17" s="2"/>
      <c r="ONY17" s="85"/>
      <c r="ONZ17" s="51"/>
      <c r="OOA17" s="80"/>
      <c r="OOB17" s="80"/>
      <c r="OOC17" s="85"/>
      <c r="OOD17" s="80"/>
      <c r="OOE17" s="80"/>
      <c r="OOF17" s="2"/>
      <c r="OOG17" s="85"/>
      <c r="OOH17" s="51"/>
      <c r="OOI17" s="80"/>
      <c r="OOJ17" s="80"/>
      <c r="OOK17" s="85"/>
      <c r="OOL17" s="80"/>
      <c r="OOM17" s="80"/>
      <c r="OON17" s="2"/>
      <c r="OOO17" s="85"/>
      <c r="OOP17" s="51"/>
      <c r="OOQ17" s="80"/>
      <c r="OOR17" s="80"/>
      <c r="OOS17" s="85"/>
      <c r="OOT17" s="80"/>
      <c r="OOU17" s="80"/>
      <c r="OOV17" s="2"/>
      <c r="OOW17" s="85"/>
      <c r="OOX17" s="51"/>
      <c r="OOY17" s="80"/>
      <c r="OOZ17" s="80"/>
      <c r="OPA17" s="85"/>
      <c r="OPB17" s="80"/>
      <c r="OPC17" s="80"/>
      <c r="OPD17" s="2"/>
      <c r="OPE17" s="85"/>
      <c r="OPF17" s="51"/>
      <c r="OPG17" s="80"/>
      <c r="OPH17" s="80"/>
      <c r="OPI17" s="85"/>
      <c r="OPJ17" s="80"/>
      <c r="OPK17" s="80"/>
      <c r="OPL17" s="2"/>
      <c r="OPM17" s="85"/>
      <c r="OPN17" s="51"/>
      <c r="OPO17" s="80"/>
      <c r="OPP17" s="80"/>
      <c r="OPQ17" s="85"/>
      <c r="OPR17" s="80"/>
      <c r="OPS17" s="80"/>
      <c r="OPT17" s="2"/>
      <c r="OPU17" s="85"/>
      <c r="OPV17" s="51"/>
      <c r="OPW17" s="80"/>
      <c r="OPX17" s="80"/>
      <c r="OPY17" s="85"/>
      <c r="OPZ17" s="80"/>
      <c r="OQA17" s="80"/>
      <c r="OQB17" s="2"/>
      <c r="OQC17" s="85"/>
      <c r="OQD17" s="51"/>
      <c r="OQE17" s="80"/>
      <c r="OQF17" s="80"/>
      <c r="OQG17" s="85"/>
      <c r="OQH17" s="80"/>
      <c r="OQI17" s="80"/>
      <c r="OQJ17" s="2"/>
      <c r="OQK17" s="85"/>
      <c r="OQL17" s="51"/>
      <c r="OQM17" s="80"/>
      <c r="OQN17" s="80"/>
      <c r="OQO17" s="85"/>
      <c r="OQP17" s="80"/>
      <c r="OQQ17" s="80"/>
      <c r="OQR17" s="2"/>
      <c r="OQS17" s="85"/>
      <c r="OQT17" s="51"/>
      <c r="OQU17" s="80"/>
      <c r="OQV17" s="80"/>
      <c r="OQW17" s="85"/>
      <c r="OQX17" s="80"/>
      <c r="OQY17" s="80"/>
      <c r="OQZ17" s="2"/>
      <c r="ORA17" s="85"/>
      <c r="ORB17" s="51"/>
      <c r="ORC17" s="80"/>
      <c r="ORD17" s="80"/>
      <c r="ORE17" s="85"/>
      <c r="ORF17" s="80"/>
      <c r="ORG17" s="80"/>
      <c r="ORH17" s="2"/>
      <c r="ORI17" s="85"/>
      <c r="ORJ17" s="51"/>
      <c r="ORK17" s="80"/>
      <c r="ORL17" s="80"/>
      <c r="ORM17" s="85"/>
      <c r="ORN17" s="80"/>
      <c r="ORO17" s="80"/>
      <c r="ORP17" s="2"/>
      <c r="ORQ17" s="85"/>
      <c r="ORR17" s="51"/>
      <c r="ORS17" s="80"/>
      <c r="ORT17" s="80"/>
      <c r="ORU17" s="85"/>
      <c r="ORV17" s="80"/>
      <c r="ORW17" s="80"/>
      <c r="ORX17" s="2"/>
      <c r="ORY17" s="85"/>
      <c r="ORZ17" s="51"/>
      <c r="OSA17" s="80"/>
      <c r="OSB17" s="80"/>
      <c r="OSC17" s="85"/>
      <c r="OSD17" s="80"/>
      <c r="OSE17" s="80"/>
      <c r="OSF17" s="2"/>
      <c r="OSG17" s="85"/>
      <c r="OSH17" s="51"/>
      <c r="OSI17" s="80"/>
      <c r="OSJ17" s="80"/>
      <c r="OSK17" s="85"/>
      <c r="OSL17" s="80"/>
      <c r="OSM17" s="80"/>
      <c r="OSN17" s="2"/>
      <c r="OSO17" s="85"/>
      <c r="OSP17" s="51"/>
      <c r="OSQ17" s="80"/>
      <c r="OSR17" s="80"/>
      <c r="OSS17" s="85"/>
      <c r="OST17" s="80"/>
      <c r="OSU17" s="80"/>
      <c r="OSV17" s="2"/>
      <c r="OSW17" s="85"/>
      <c r="OSX17" s="51"/>
      <c r="OSY17" s="80"/>
      <c r="OSZ17" s="80"/>
      <c r="OTA17" s="85"/>
      <c r="OTB17" s="80"/>
      <c r="OTC17" s="80"/>
      <c r="OTD17" s="2"/>
      <c r="OTE17" s="85"/>
      <c r="OTF17" s="51"/>
      <c r="OTG17" s="80"/>
      <c r="OTH17" s="80"/>
      <c r="OTI17" s="85"/>
      <c r="OTJ17" s="80"/>
      <c r="OTK17" s="80"/>
      <c r="OTL17" s="2"/>
      <c r="OTM17" s="85"/>
      <c r="OTN17" s="51"/>
      <c r="OTO17" s="80"/>
      <c r="OTP17" s="80"/>
      <c r="OTQ17" s="85"/>
      <c r="OTR17" s="80"/>
      <c r="OTS17" s="80"/>
      <c r="OTT17" s="2"/>
      <c r="OTU17" s="85"/>
      <c r="OTV17" s="51"/>
      <c r="OTW17" s="80"/>
      <c r="OTX17" s="80"/>
      <c r="OTY17" s="85"/>
      <c r="OTZ17" s="80"/>
      <c r="OUA17" s="80"/>
      <c r="OUB17" s="2"/>
      <c r="OUC17" s="85"/>
      <c r="OUD17" s="51"/>
      <c r="OUE17" s="80"/>
      <c r="OUF17" s="80"/>
      <c r="OUG17" s="85"/>
      <c r="OUH17" s="80"/>
      <c r="OUI17" s="80"/>
      <c r="OUJ17" s="2"/>
      <c r="OUK17" s="85"/>
      <c r="OUL17" s="51"/>
      <c r="OUM17" s="80"/>
      <c r="OUN17" s="80"/>
      <c r="OUO17" s="85"/>
      <c r="OUP17" s="80"/>
      <c r="OUQ17" s="80"/>
      <c r="OUR17" s="2"/>
      <c r="OUS17" s="85"/>
      <c r="OUT17" s="51"/>
      <c r="OUU17" s="80"/>
      <c r="OUV17" s="80"/>
      <c r="OUW17" s="85"/>
      <c r="OUX17" s="80"/>
      <c r="OUY17" s="80"/>
      <c r="OUZ17" s="2"/>
      <c r="OVA17" s="85"/>
      <c r="OVB17" s="51"/>
      <c r="OVC17" s="80"/>
      <c r="OVD17" s="80"/>
      <c r="OVE17" s="85"/>
      <c r="OVF17" s="80"/>
      <c r="OVG17" s="80"/>
      <c r="OVH17" s="2"/>
      <c r="OVI17" s="85"/>
      <c r="OVJ17" s="51"/>
      <c r="OVK17" s="80"/>
      <c r="OVL17" s="80"/>
      <c r="OVM17" s="85"/>
      <c r="OVN17" s="80"/>
      <c r="OVO17" s="80"/>
      <c r="OVP17" s="2"/>
      <c r="OVQ17" s="85"/>
      <c r="OVR17" s="51"/>
      <c r="OVS17" s="80"/>
      <c r="OVT17" s="80"/>
      <c r="OVU17" s="85"/>
      <c r="OVV17" s="80"/>
      <c r="OVW17" s="80"/>
      <c r="OVX17" s="2"/>
      <c r="OVY17" s="85"/>
      <c r="OVZ17" s="51"/>
      <c r="OWA17" s="80"/>
      <c r="OWB17" s="80"/>
      <c r="OWC17" s="85"/>
      <c r="OWD17" s="80"/>
      <c r="OWE17" s="80"/>
      <c r="OWF17" s="2"/>
      <c r="OWG17" s="85"/>
      <c r="OWH17" s="51"/>
      <c r="OWI17" s="80"/>
      <c r="OWJ17" s="80"/>
      <c r="OWK17" s="85"/>
      <c r="OWL17" s="80"/>
      <c r="OWM17" s="80"/>
      <c r="OWN17" s="2"/>
      <c r="OWO17" s="85"/>
      <c r="OWP17" s="51"/>
      <c r="OWQ17" s="80"/>
      <c r="OWR17" s="80"/>
      <c r="OWS17" s="85"/>
      <c r="OWT17" s="80"/>
      <c r="OWU17" s="80"/>
      <c r="OWV17" s="2"/>
      <c r="OWW17" s="85"/>
      <c r="OWX17" s="51"/>
      <c r="OWY17" s="80"/>
      <c r="OWZ17" s="80"/>
      <c r="OXA17" s="85"/>
      <c r="OXB17" s="80"/>
      <c r="OXC17" s="80"/>
      <c r="OXD17" s="2"/>
      <c r="OXE17" s="85"/>
      <c r="OXF17" s="51"/>
      <c r="OXG17" s="80"/>
      <c r="OXH17" s="80"/>
      <c r="OXI17" s="85"/>
      <c r="OXJ17" s="80"/>
      <c r="OXK17" s="80"/>
      <c r="OXL17" s="2"/>
      <c r="OXM17" s="85"/>
      <c r="OXN17" s="51"/>
      <c r="OXO17" s="80"/>
      <c r="OXP17" s="80"/>
      <c r="OXQ17" s="85"/>
      <c r="OXR17" s="80"/>
      <c r="OXS17" s="80"/>
      <c r="OXT17" s="2"/>
      <c r="OXU17" s="85"/>
      <c r="OXV17" s="51"/>
      <c r="OXW17" s="80"/>
      <c r="OXX17" s="80"/>
      <c r="OXY17" s="85"/>
      <c r="OXZ17" s="80"/>
      <c r="OYA17" s="80"/>
      <c r="OYB17" s="2"/>
      <c r="OYC17" s="85"/>
      <c r="OYD17" s="51"/>
      <c r="OYE17" s="80"/>
      <c r="OYF17" s="80"/>
      <c r="OYG17" s="85"/>
      <c r="OYH17" s="80"/>
      <c r="OYI17" s="80"/>
      <c r="OYJ17" s="2"/>
      <c r="OYK17" s="85"/>
      <c r="OYL17" s="51"/>
      <c r="OYM17" s="80"/>
      <c r="OYN17" s="80"/>
      <c r="OYO17" s="85"/>
      <c r="OYP17" s="80"/>
      <c r="OYQ17" s="80"/>
      <c r="OYR17" s="2"/>
      <c r="OYS17" s="85"/>
      <c r="OYT17" s="51"/>
      <c r="OYU17" s="80"/>
      <c r="OYV17" s="80"/>
      <c r="OYW17" s="85"/>
      <c r="OYX17" s="80"/>
      <c r="OYY17" s="80"/>
      <c r="OYZ17" s="2"/>
      <c r="OZA17" s="85"/>
      <c r="OZB17" s="51"/>
      <c r="OZC17" s="80"/>
      <c r="OZD17" s="80"/>
      <c r="OZE17" s="85"/>
      <c r="OZF17" s="80"/>
      <c r="OZG17" s="80"/>
      <c r="OZH17" s="2"/>
      <c r="OZI17" s="85"/>
      <c r="OZJ17" s="51"/>
      <c r="OZK17" s="80"/>
      <c r="OZL17" s="80"/>
      <c r="OZM17" s="85"/>
      <c r="OZN17" s="80"/>
      <c r="OZO17" s="80"/>
      <c r="OZP17" s="2"/>
      <c r="OZQ17" s="85"/>
      <c r="OZR17" s="51"/>
      <c r="OZS17" s="80"/>
      <c r="OZT17" s="80"/>
      <c r="OZU17" s="85"/>
      <c r="OZV17" s="80"/>
      <c r="OZW17" s="80"/>
      <c r="OZX17" s="2"/>
      <c r="OZY17" s="85"/>
      <c r="OZZ17" s="51"/>
      <c r="PAA17" s="80"/>
      <c r="PAB17" s="80"/>
      <c r="PAC17" s="85"/>
      <c r="PAD17" s="80"/>
      <c r="PAE17" s="80"/>
      <c r="PAF17" s="2"/>
      <c r="PAG17" s="85"/>
      <c r="PAH17" s="51"/>
      <c r="PAI17" s="80"/>
      <c r="PAJ17" s="80"/>
      <c r="PAK17" s="85"/>
      <c r="PAL17" s="80"/>
      <c r="PAM17" s="80"/>
      <c r="PAN17" s="2"/>
      <c r="PAO17" s="85"/>
      <c r="PAP17" s="51"/>
      <c r="PAQ17" s="80"/>
      <c r="PAR17" s="80"/>
      <c r="PAS17" s="85"/>
      <c r="PAT17" s="80"/>
      <c r="PAU17" s="80"/>
      <c r="PAV17" s="2"/>
      <c r="PAW17" s="85"/>
      <c r="PAX17" s="51"/>
      <c r="PAY17" s="80"/>
      <c r="PAZ17" s="80"/>
      <c r="PBA17" s="85"/>
      <c r="PBB17" s="80"/>
      <c r="PBC17" s="80"/>
      <c r="PBD17" s="2"/>
      <c r="PBE17" s="85"/>
      <c r="PBF17" s="51"/>
      <c r="PBG17" s="80"/>
      <c r="PBH17" s="80"/>
      <c r="PBI17" s="85"/>
      <c r="PBJ17" s="80"/>
      <c r="PBK17" s="80"/>
      <c r="PBL17" s="2"/>
      <c r="PBM17" s="85"/>
      <c r="PBN17" s="51"/>
      <c r="PBO17" s="80"/>
      <c r="PBP17" s="80"/>
      <c r="PBQ17" s="85"/>
      <c r="PBR17" s="80"/>
      <c r="PBS17" s="80"/>
      <c r="PBT17" s="2"/>
      <c r="PBU17" s="85"/>
      <c r="PBV17" s="51"/>
      <c r="PBW17" s="80"/>
      <c r="PBX17" s="80"/>
      <c r="PBY17" s="85"/>
      <c r="PBZ17" s="80"/>
      <c r="PCA17" s="80"/>
      <c r="PCB17" s="2"/>
      <c r="PCC17" s="85"/>
      <c r="PCD17" s="51"/>
      <c r="PCE17" s="80"/>
      <c r="PCF17" s="80"/>
      <c r="PCG17" s="85"/>
      <c r="PCH17" s="80"/>
      <c r="PCI17" s="80"/>
      <c r="PCJ17" s="2"/>
      <c r="PCK17" s="85"/>
      <c r="PCL17" s="51"/>
      <c r="PCM17" s="80"/>
      <c r="PCN17" s="80"/>
      <c r="PCO17" s="85"/>
      <c r="PCP17" s="80"/>
      <c r="PCQ17" s="80"/>
      <c r="PCR17" s="2"/>
      <c r="PCS17" s="85"/>
      <c r="PCT17" s="51"/>
      <c r="PCU17" s="80"/>
      <c r="PCV17" s="80"/>
      <c r="PCW17" s="85"/>
      <c r="PCX17" s="80"/>
      <c r="PCY17" s="80"/>
      <c r="PCZ17" s="2"/>
      <c r="PDA17" s="85"/>
      <c r="PDB17" s="51"/>
      <c r="PDC17" s="80"/>
      <c r="PDD17" s="80"/>
      <c r="PDE17" s="85"/>
      <c r="PDF17" s="80"/>
      <c r="PDG17" s="80"/>
      <c r="PDH17" s="2"/>
      <c r="PDI17" s="85"/>
      <c r="PDJ17" s="51"/>
      <c r="PDK17" s="80"/>
      <c r="PDL17" s="80"/>
      <c r="PDM17" s="85"/>
      <c r="PDN17" s="80"/>
      <c r="PDO17" s="80"/>
      <c r="PDP17" s="2"/>
      <c r="PDQ17" s="85"/>
      <c r="PDR17" s="51"/>
      <c r="PDS17" s="80"/>
      <c r="PDT17" s="80"/>
      <c r="PDU17" s="85"/>
      <c r="PDV17" s="80"/>
      <c r="PDW17" s="80"/>
      <c r="PDX17" s="2"/>
      <c r="PDY17" s="85"/>
      <c r="PDZ17" s="51"/>
      <c r="PEA17" s="80"/>
      <c r="PEB17" s="80"/>
      <c r="PEC17" s="85"/>
      <c r="PED17" s="80"/>
      <c r="PEE17" s="80"/>
      <c r="PEF17" s="2"/>
      <c r="PEG17" s="85"/>
      <c r="PEH17" s="51"/>
      <c r="PEI17" s="80"/>
      <c r="PEJ17" s="80"/>
      <c r="PEK17" s="85"/>
      <c r="PEL17" s="80"/>
      <c r="PEM17" s="80"/>
      <c r="PEN17" s="2"/>
      <c r="PEO17" s="85"/>
      <c r="PEP17" s="51"/>
      <c r="PEQ17" s="80"/>
      <c r="PER17" s="80"/>
      <c r="PES17" s="85"/>
      <c r="PET17" s="80"/>
      <c r="PEU17" s="80"/>
      <c r="PEV17" s="2"/>
      <c r="PEW17" s="85"/>
      <c r="PEX17" s="51"/>
      <c r="PEY17" s="80"/>
      <c r="PEZ17" s="80"/>
      <c r="PFA17" s="85"/>
      <c r="PFB17" s="80"/>
      <c r="PFC17" s="80"/>
      <c r="PFD17" s="2"/>
      <c r="PFE17" s="85"/>
      <c r="PFF17" s="51"/>
      <c r="PFG17" s="80"/>
      <c r="PFH17" s="80"/>
      <c r="PFI17" s="85"/>
      <c r="PFJ17" s="80"/>
      <c r="PFK17" s="80"/>
      <c r="PFL17" s="2"/>
      <c r="PFM17" s="85"/>
      <c r="PFN17" s="51"/>
      <c r="PFO17" s="80"/>
      <c r="PFP17" s="80"/>
      <c r="PFQ17" s="85"/>
      <c r="PFR17" s="80"/>
      <c r="PFS17" s="80"/>
      <c r="PFT17" s="2"/>
      <c r="PFU17" s="85"/>
      <c r="PFV17" s="51"/>
      <c r="PFW17" s="80"/>
      <c r="PFX17" s="80"/>
      <c r="PFY17" s="85"/>
      <c r="PFZ17" s="80"/>
      <c r="PGA17" s="80"/>
      <c r="PGB17" s="2"/>
      <c r="PGC17" s="85"/>
      <c r="PGD17" s="51"/>
      <c r="PGE17" s="80"/>
      <c r="PGF17" s="80"/>
      <c r="PGG17" s="85"/>
      <c r="PGH17" s="80"/>
      <c r="PGI17" s="80"/>
      <c r="PGJ17" s="2"/>
      <c r="PGK17" s="85"/>
      <c r="PGL17" s="51"/>
      <c r="PGM17" s="80"/>
      <c r="PGN17" s="80"/>
      <c r="PGO17" s="85"/>
      <c r="PGP17" s="80"/>
      <c r="PGQ17" s="80"/>
      <c r="PGR17" s="2"/>
      <c r="PGS17" s="85"/>
      <c r="PGT17" s="51"/>
      <c r="PGU17" s="80"/>
      <c r="PGV17" s="80"/>
      <c r="PGW17" s="85"/>
      <c r="PGX17" s="80"/>
      <c r="PGY17" s="80"/>
      <c r="PGZ17" s="2"/>
      <c r="PHA17" s="85"/>
      <c r="PHB17" s="51"/>
      <c r="PHC17" s="80"/>
      <c r="PHD17" s="80"/>
      <c r="PHE17" s="85"/>
      <c r="PHF17" s="80"/>
      <c r="PHG17" s="80"/>
      <c r="PHH17" s="2"/>
      <c r="PHI17" s="85"/>
      <c r="PHJ17" s="51"/>
      <c r="PHK17" s="80"/>
      <c r="PHL17" s="80"/>
      <c r="PHM17" s="85"/>
      <c r="PHN17" s="80"/>
      <c r="PHO17" s="80"/>
      <c r="PHP17" s="2"/>
      <c r="PHQ17" s="85"/>
      <c r="PHR17" s="51"/>
      <c r="PHS17" s="80"/>
      <c r="PHT17" s="80"/>
      <c r="PHU17" s="85"/>
      <c r="PHV17" s="80"/>
      <c r="PHW17" s="80"/>
      <c r="PHX17" s="2"/>
      <c r="PHY17" s="85"/>
      <c r="PHZ17" s="51"/>
      <c r="PIA17" s="80"/>
      <c r="PIB17" s="80"/>
      <c r="PIC17" s="85"/>
      <c r="PID17" s="80"/>
      <c r="PIE17" s="80"/>
      <c r="PIF17" s="2"/>
      <c r="PIG17" s="85"/>
      <c r="PIH17" s="51"/>
      <c r="PII17" s="80"/>
      <c r="PIJ17" s="80"/>
      <c r="PIK17" s="85"/>
      <c r="PIL17" s="80"/>
      <c r="PIM17" s="80"/>
      <c r="PIN17" s="2"/>
      <c r="PIO17" s="85"/>
      <c r="PIP17" s="51"/>
      <c r="PIQ17" s="80"/>
      <c r="PIR17" s="80"/>
      <c r="PIS17" s="85"/>
      <c r="PIT17" s="80"/>
      <c r="PIU17" s="80"/>
      <c r="PIV17" s="2"/>
      <c r="PIW17" s="85"/>
      <c r="PIX17" s="51"/>
      <c r="PIY17" s="80"/>
      <c r="PIZ17" s="80"/>
      <c r="PJA17" s="85"/>
      <c r="PJB17" s="80"/>
      <c r="PJC17" s="80"/>
      <c r="PJD17" s="2"/>
      <c r="PJE17" s="85"/>
      <c r="PJF17" s="51"/>
      <c r="PJG17" s="80"/>
      <c r="PJH17" s="80"/>
      <c r="PJI17" s="85"/>
      <c r="PJJ17" s="80"/>
      <c r="PJK17" s="80"/>
      <c r="PJL17" s="2"/>
      <c r="PJM17" s="85"/>
      <c r="PJN17" s="51"/>
      <c r="PJO17" s="80"/>
      <c r="PJP17" s="80"/>
      <c r="PJQ17" s="85"/>
      <c r="PJR17" s="80"/>
      <c r="PJS17" s="80"/>
      <c r="PJT17" s="2"/>
      <c r="PJU17" s="85"/>
      <c r="PJV17" s="51"/>
      <c r="PJW17" s="80"/>
      <c r="PJX17" s="80"/>
      <c r="PJY17" s="85"/>
      <c r="PJZ17" s="80"/>
      <c r="PKA17" s="80"/>
      <c r="PKB17" s="2"/>
      <c r="PKC17" s="85"/>
      <c r="PKD17" s="51"/>
      <c r="PKE17" s="80"/>
      <c r="PKF17" s="80"/>
      <c r="PKG17" s="85"/>
      <c r="PKH17" s="80"/>
      <c r="PKI17" s="80"/>
      <c r="PKJ17" s="2"/>
      <c r="PKK17" s="85"/>
      <c r="PKL17" s="51"/>
      <c r="PKM17" s="80"/>
      <c r="PKN17" s="80"/>
      <c r="PKO17" s="85"/>
      <c r="PKP17" s="80"/>
      <c r="PKQ17" s="80"/>
      <c r="PKR17" s="2"/>
      <c r="PKS17" s="85"/>
      <c r="PKT17" s="51"/>
      <c r="PKU17" s="80"/>
      <c r="PKV17" s="80"/>
      <c r="PKW17" s="85"/>
      <c r="PKX17" s="80"/>
      <c r="PKY17" s="80"/>
      <c r="PKZ17" s="2"/>
      <c r="PLA17" s="85"/>
      <c r="PLB17" s="51"/>
      <c r="PLC17" s="80"/>
      <c r="PLD17" s="80"/>
      <c r="PLE17" s="85"/>
      <c r="PLF17" s="80"/>
      <c r="PLG17" s="80"/>
      <c r="PLH17" s="2"/>
      <c r="PLI17" s="85"/>
      <c r="PLJ17" s="51"/>
      <c r="PLK17" s="80"/>
      <c r="PLL17" s="80"/>
      <c r="PLM17" s="85"/>
      <c r="PLN17" s="80"/>
      <c r="PLO17" s="80"/>
      <c r="PLP17" s="2"/>
      <c r="PLQ17" s="85"/>
      <c r="PLR17" s="51"/>
      <c r="PLS17" s="80"/>
      <c r="PLT17" s="80"/>
      <c r="PLU17" s="85"/>
      <c r="PLV17" s="80"/>
      <c r="PLW17" s="80"/>
      <c r="PLX17" s="2"/>
      <c r="PLY17" s="85"/>
      <c r="PLZ17" s="51"/>
      <c r="PMA17" s="80"/>
      <c r="PMB17" s="80"/>
      <c r="PMC17" s="85"/>
      <c r="PMD17" s="80"/>
      <c r="PME17" s="80"/>
      <c r="PMF17" s="2"/>
      <c r="PMG17" s="85"/>
      <c r="PMH17" s="51"/>
      <c r="PMI17" s="80"/>
      <c r="PMJ17" s="80"/>
      <c r="PMK17" s="85"/>
      <c r="PML17" s="80"/>
      <c r="PMM17" s="80"/>
      <c r="PMN17" s="2"/>
      <c r="PMO17" s="85"/>
      <c r="PMP17" s="51"/>
      <c r="PMQ17" s="80"/>
      <c r="PMR17" s="80"/>
      <c r="PMS17" s="85"/>
      <c r="PMT17" s="80"/>
      <c r="PMU17" s="80"/>
      <c r="PMV17" s="2"/>
      <c r="PMW17" s="85"/>
      <c r="PMX17" s="51"/>
      <c r="PMY17" s="80"/>
      <c r="PMZ17" s="80"/>
      <c r="PNA17" s="85"/>
      <c r="PNB17" s="80"/>
      <c r="PNC17" s="80"/>
      <c r="PND17" s="2"/>
      <c r="PNE17" s="85"/>
      <c r="PNF17" s="51"/>
      <c r="PNG17" s="80"/>
      <c r="PNH17" s="80"/>
      <c r="PNI17" s="85"/>
      <c r="PNJ17" s="80"/>
      <c r="PNK17" s="80"/>
      <c r="PNL17" s="2"/>
      <c r="PNM17" s="85"/>
      <c r="PNN17" s="51"/>
      <c r="PNO17" s="80"/>
      <c r="PNP17" s="80"/>
      <c r="PNQ17" s="85"/>
      <c r="PNR17" s="80"/>
      <c r="PNS17" s="80"/>
      <c r="PNT17" s="2"/>
      <c r="PNU17" s="85"/>
      <c r="PNV17" s="51"/>
      <c r="PNW17" s="80"/>
      <c r="PNX17" s="80"/>
      <c r="PNY17" s="85"/>
      <c r="PNZ17" s="80"/>
      <c r="POA17" s="80"/>
      <c r="POB17" s="2"/>
      <c r="POC17" s="85"/>
      <c r="POD17" s="51"/>
      <c r="POE17" s="80"/>
      <c r="POF17" s="80"/>
      <c r="POG17" s="85"/>
      <c r="POH17" s="80"/>
      <c r="POI17" s="80"/>
      <c r="POJ17" s="2"/>
      <c r="POK17" s="85"/>
      <c r="POL17" s="51"/>
      <c r="POM17" s="80"/>
      <c r="PON17" s="80"/>
      <c r="POO17" s="85"/>
      <c r="POP17" s="80"/>
      <c r="POQ17" s="80"/>
      <c r="POR17" s="2"/>
      <c r="POS17" s="85"/>
      <c r="POT17" s="51"/>
      <c r="POU17" s="80"/>
      <c r="POV17" s="80"/>
      <c r="POW17" s="85"/>
      <c r="POX17" s="80"/>
      <c r="POY17" s="80"/>
      <c r="POZ17" s="2"/>
      <c r="PPA17" s="85"/>
      <c r="PPB17" s="51"/>
      <c r="PPC17" s="80"/>
      <c r="PPD17" s="80"/>
      <c r="PPE17" s="85"/>
      <c r="PPF17" s="80"/>
      <c r="PPG17" s="80"/>
      <c r="PPH17" s="2"/>
      <c r="PPI17" s="85"/>
      <c r="PPJ17" s="51"/>
      <c r="PPK17" s="80"/>
      <c r="PPL17" s="80"/>
      <c r="PPM17" s="85"/>
      <c r="PPN17" s="80"/>
      <c r="PPO17" s="80"/>
      <c r="PPP17" s="2"/>
      <c r="PPQ17" s="85"/>
      <c r="PPR17" s="51"/>
      <c r="PPS17" s="80"/>
      <c r="PPT17" s="80"/>
      <c r="PPU17" s="85"/>
      <c r="PPV17" s="80"/>
      <c r="PPW17" s="80"/>
      <c r="PPX17" s="2"/>
      <c r="PPY17" s="85"/>
      <c r="PPZ17" s="51"/>
      <c r="PQA17" s="80"/>
      <c r="PQB17" s="80"/>
      <c r="PQC17" s="85"/>
      <c r="PQD17" s="80"/>
      <c r="PQE17" s="80"/>
      <c r="PQF17" s="2"/>
      <c r="PQG17" s="85"/>
      <c r="PQH17" s="51"/>
      <c r="PQI17" s="80"/>
      <c r="PQJ17" s="80"/>
      <c r="PQK17" s="85"/>
      <c r="PQL17" s="80"/>
      <c r="PQM17" s="80"/>
      <c r="PQN17" s="2"/>
      <c r="PQO17" s="85"/>
      <c r="PQP17" s="51"/>
      <c r="PQQ17" s="80"/>
      <c r="PQR17" s="80"/>
      <c r="PQS17" s="85"/>
      <c r="PQT17" s="80"/>
      <c r="PQU17" s="80"/>
      <c r="PQV17" s="2"/>
      <c r="PQW17" s="85"/>
      <c r="PQX17" s="51"/>
      <c r="PQY17" s="80"/>
      <c r="PQZ17" s="80"/>
      <c r="PRA17" s="85"/>
      <c r="PRB17" s="80"/>
      <c r="PRC17" s="80"/>
      <c r="PRD17" s="2"/>
      <c r="PRE17" s="85"/>
      <c r="PRF17" s="51"/>
      <c r="PRG17" s="80"/>
      <c r="PRH17" s="80"/>
      <c r="PRI17" s="85"/>
      <c r="PRJ17" s="80"/>
      <c r="PRK17" s="80"/>
      <c r="PRL17" s="2"/>
      <c r="PRM17" s="85"/>
      <c r="PRN17" s="51"/>
      <c r="PRO17" s="80"/>
      <c r="PRP17" s="80"/>
      <c r="PRQ17" s="85"/>
      <c r="PRR17" s="80"/>
      <c r="PRS17" s="80"/>
      <c r="PRT17" s="2"/>
      <c r="PRU17" s="85"/>
      <c r="PRV17" s="51"/>
      <c r="PRW17" s="80"/>
      <c r="PRX17" s="80"/>
      <c r="PRY17" s="85"/>
      <c r="PRZ17" s="80"/>
      <c r="PSA17" s="80"/>
      <c r="PSB17" s="2"/>
      <c r="PSC17" s="85"/>
      <c r="PSD17" s="51"/>
      <c r="PSE17" s="80"/>
      <c r="PSF17" s="80"/>
      <c r="PSG17" s="85"/>
      <c r="PSH17" s="80"/>
      <c r="PSI17" s="80"/>
      <c r="PSJ17" s="2"/>
      <c r="PSK17" s="85"/>
      <c r="PSL17" s="51"/>
      <c r="PSM17" s="80"/>
      <c r="PSN17" s="80"/>
      <c r="PSO17" s="85"/>
      <c r="PSP17" s="80"/>
      <c r="PSQ17" s="80"/>
      <c r="PSR17" s="2"/>
      <c r="PSS17" s="85"/>
      <c r="PST17" s="51"/>
      <c r="PSU17" s="80"/>
      <c r="PSV17" s="80"/>
      <c r="PSW17" s="85"/>
      <c r="PSX17" s="80"/>
      <c r="PSY17" s="80"/>
      <c r="PSZ17" s="2"/>
      <c r="PTA17" s="85"/>
      <c r="PTB17" s="51"/>
      <c r="PTC17" s="80"/>
      <c r="PTD17" s="80"/>
      <c r="PTE17" s="85"/>
      <c r="PTF17" s="80"/>
      <c r="PTG17" s="80"/>
      <c r="PTH17" s="2"/>
      <c r="PTI17" s="85"/>
      <c r="PTJ17" s="51"/>
      <c r="PTK17" s="80"/>
      <c r="PTL17" s="80"/>
      <c r="PTM17" s="85"/>
      <c r="PTN17" s="80"/>
      <c r="PTO17" s="80"/>
      <c r="PTP17" s="2"/>
      <c r="PTQ17" s="85"/>
      <c r="PTR17" s="51"/>
      <c r="PTS17" s="80"/>
      <c r="PTT17" s="80"/>
      <c r="PTU17" s="85"/>
      <c r="PTV17" s="80"/>
      <c r="PTW17" s="80"/>
      <c r="PTX17" s="2"/>
      <c r="PTY17" s="85"/>
      <c r="PTZ17" s="51"/>
      <c r="PUA17" s="80"/>
      <c r="PUB17" s="80"/>
      <c r="PUC17" s="85"/>
      <c r="PUD17" s="80"/>
      <c r="PUE17" s="80"/>
      <c r="PUF17" s="2"/>
      <c r="PUG17" s="85"/>
      <c r="PUH17" s="51"/>
      <c r="PUI17" s="80"/>
      <c r="PUJ17" s="80"/>
      <c r="PUK17" s="85"/>
      <c r="PUL17" s="80"/>
      <c r="PUM17" s="80"/>
      <c r="PUN17" s="2"/>
      <c r="PUO17" s="85"/>
      <c r="PUP17" s="51"/>
      <c r="PUQ17" s="80"/>
      <c r="PUR17" s="80"/>
      <c r="PUS17" s="85"/>
      <c r="PUT17" s="80"/>
      <c r="PUU17" s="80"/>
      <c r="PUV17" s="2"/>
      <c r="PUW17" s="85"/>
      <c r="PUX17" s="51"/>
      <c r="PUY17" s="80"/>
      <c r="PUZ17" s="80"/>
      <c r="PVA17" s="85"/>
      <c r="PVB17" s="80"/>
      <c r="PVC17" s="80"/>
      <c r="PVD17" s="2"/>
      <c r="PVE17" s="85"/>
      <c r="PVF17" s="51"/>
      <c r="PVG17" s="80"/>
      <c r="PVH17" s="80"/>
      <c r="PVI17" s="85"/>
      <c r="PVJ17" s="80"/>
      <c r="PVK17" s="80"/>
      <c r="PVL17" s="2"/>
      <c r="PVM17" s="85"/>
      <c r="PVN17" s="51"/>
      <c r="PVO17" s="80"/>
      <c r="PVP17" s="80"/>
      <c r="PVQ17" s="85"/>
      <c r="PVR17" s="80"/>
      <c r="PVS17" s="80"/>
      <c r="PVT17" s="2"/>
      <c r="PVU17" s="85"/>
      <c r="PVV17" s="51"/>
      <c r="PVW17" s="80"/>
      <c r="PVX17" s="80"/>
      <c r="PVY17" s="85"/>
      <c r="PVZ17" s="80"/>
      <c r="PWA17" s="80"/>
      <c r="PWB17" s="2"/>
      <c r="PWC17" s="85"/>
      <c r="PWD17" s="51"/>
      <c r="PWE17" s="80"/>
      <c r="PWF17" s="80"/>
      <c r="PWG17" s="85"/>
      <c r="PWH17" s="80"/>
      <c r="PWI17" s="80"/>
      <c r="PWJ17" s="2"/>
      <c r="PWK17" s="85"/>
      <c r="PWL17" s="51"/>
      <c r="PWM17" s="80"/>
      <c r="PWN17" s="80"/>
      <c r="PWO17" s="85"/>
      <c r="PWP17" s="80"/>
      <c r="PWQ17" s="80"/>
      <c r="PWR17" s="2"/>
      <c r="PWS17" s="85"/>
      <c r="PWT17" s="51"/>
      <c r="PWU17" s="80"/>
      <c r="PWV17" s="80"/>
      <c r="PWW17" s="85"/>
      <c r="PWX17" s="80"/>
      <c r="PWY17" s="80"/>
      <c r="PWZ17" s="2"/>
      <c r="PXA17" s="85"/>
      <c r="PXB17" s="51"/>
      <c r="PXC17" s="80"/>
      <c r="PXD17" s="80"/>
      <c r="PXE17" s="85"/>
      <c r="PXF17" s="80"/>
      <c r="PXG17" s="80"/>
      <c r="PXH17" s="2"/>
      <c r="PXI17" s="85"/>
      <c r="PXJ17" s="51"/>
      <c r="PXK17" s="80"/>
      <c r="PXL17" s="80"/>
      <c r="PXM17" s="85"/>
      <c r="PXN17" s="80"/>
      <c r="PXO17" s="80"/>
      <c r="PXP17" s="2"/>
      <c r="PXQ17" s="85"/>
      <c r="PXR17" s="51"/>
      <c r="PXS17" s="80"/>
      <c r="PXT17" s="80"/>
      <c r="PXU17" s="85"/>
      <c r="PXV17" s="80"/>
      <c r="PXW17" s="80"/>
      <c r="PXX17" s="2"/>
      <c r="PXY17" s="85"/>
      <c r="PXZ17" s="51"/>
      <c r="PYA17" s="80"/>
      <c r="PYB17" s="80"/>
      <c r="PYC17" s="85"/>
      <c r="PYD17" s="80"/>
      <c r="PYE17" s="80"/>
      <c r="PYF17" s="2"/>
      <c r="PYG17" s="85"/>
      <c r="PYH17" s="51"/>
      <c r="PYI17" s="80"/>
      <c r="PYJ17" s="80"/>
      <c r="PYK17" s="85"/>
      <c r="PYL17" s="80"/>
      <c r="PYM17" s="80"/>
      <c r="PYN17" s="2"/>
      <c r="PYO17" s="85"/>
      <c r="PYP17" s="51"/>
      <c r="PYQ17" s="80"/>
      <c r="PYR17" s="80"/>
      <c r="PYS17" s="85"/>
      <c r="PYT17" s="80"/>
      <c r="PYU17" s="80"/>
      <c r="PYV17" s="2"/>
      <c r="PYW17" s="85"/>
      <c r="PYX17" s="51"/>
      <c r="PYY17" s="80"/>
      <c r="PYZ17" s="80"/>
      <c r="PZA17" s="85"/>
      <c r="PZB17" s="80"/>
      <c r="PZC17" s="80"/>
      <c r="PZD17" s="2"/>
      <c r="PZE17" s="85"/>
      <c r="PZF17" s="51"/>
      <c r="PZG17" s="80"/>
      <c r="PZH17" s="80"/>
      <c r="PZI17" s="85"/>
      <c r="PZJ17" s="80"/>
      <c r="PZK17" s="80"/>
      <c r="PZL17" s="2"/>
      <c r="PZM17" s="85"/>
      <c r="PZN17" s="51"/>
      <c r="PZO17" s="80"/>
      <c r="PZP17" s="80"/>
      <c r="PZQ17" s="85"/>
      <c r="PZR17" s="80"/>
      <c r="PZS17" s="80"/>
      <c r="PZT17" s="2"/>
      <c r="PZU17" s="85"/>
      <c r="PZV17" s="51"/>
      <c r="PZW17" s="80"/>
      <c r="PZX17" s="80"/>
      <c r="PZY17" s="85"/>
      <c r="PZZ17" s="80"/>
      <c r="QAA17" s="80"/>
      <c r="QAB17" s="2"/>
      <c r="QAC17" s="85"/>
      <c r="QAD17" s="51"/>
      <c r="QAE17" s="80"/>
      <c r="QAF17" s="80"/>
      <c r="QAG17" s="85"/>
      <c r="QAH17" s="80"/>
      <c r="QAI17" s="80"/>
      <c r="QAJ17" s="2"/>
      <c r="QAK17" s="85"/>
      <c r="QAL17" s="51"/>
      <c r="QAM17" s="80"/>
      <c r="QAN17" s="80"/>
      <c r="QAO17" s="85"/>
      <c r="QAP17" s="80"/>
      <c r="QAQ17" s="80"/>
      <c r="QAR17" s="2"/>
      <c r="QAS17" s="85"/>
      <c r="QAT17" s="51"/>
      <c r="QAU17" s="80"/>
      <c r="QAV17" s="80"/>
      <c r="QAW17" s="85"/>
      <c r="QAX17" s="80"/>
      <c r="QAY17" s="80"/>
      <c r="QAZ17" s="2"/>
      <c r="QBA17" s="85"/>
      <c r="QBB17" s="51"/>
      <c r="QBC17" s="80"/>
      <c r="QBD17" s="80"/>
      <c r="QBE17" s="85"/>
      <c r="QBF17" s="80"/>
      <c r="QBG17" s="80"/>
      <c r="QBH17" s="2"/>
      <c r="QBI17" s="85"/>
      <c r="QBJ17" s="51"/>
      <c r="QBK17" s="80"/>
      <c r="QBL17" s="80"/>
      <c r="QBM17" s="85"/>
      <c r="QBN17" s="80"/>
      <c r="QBO17" s="80"/>
      <c r="QBP17" s="2"/>
      <c r="QBQ17" s="85"/>
      <c r="QBR17" s="51"/>
      <c r="QBS17" s="80"/>
      <c r="QBT17" s="80"/>
      <c r="QBU17" s="85"/>
      <c r="QBV17" s="80"/>
      <c r="QBW17" s="80"/>
      <c r="QBX17" s="2"/>
      <c r="QBY17" s="85"/>
      <c r="QBZ17" s="51"/>
      <c r="QCA17" s="80"/>
      <c r="QCB17" s="80"/>
      <c r="QCC17" s="85"/>
      <c r="QCD17" s="80"/>
      <c r="QCE17" s="80"/>
      <c r="QCF17" s="2"/>
      <c r="QCG17" s="85"/>
      <c r="QCH17" s="51"/>
      <c r="QCI17" s="80"/>
      <c r="QCJ17" s="80"/>
      <c r="QCK17" s="85"/>
      <c r="QCL17" s="80"/>
      <c r="QCM17" s="80"/>
      <c r="QCN17" s="2"/>
      <c r="QCO17" s="85"/>
      <c r="QCP17" s="51"/>
      <c r="QCQ17" s="80"/>
      <c r="QCR17" s="80"/>
      <c r="QCS17" s="85"/>
      <c r="QCT17" s="80"/>
      <c r="QCU17" s="80"/>
      <c r="QCV17" s="2"/>
      <c r="QCW17" s="85"/>
      <c r="QCX17" s="51"/>
      <c r="QCY17" s="80"/>
      <c r="QCZ17" s="80"/>
      <c r="QDA17" s="85"/>
      <c r="QDB17" s="80"/>
      <c r="QDC17" s="80"/>
      <c r="QDD17" s="2"/>
      <c r="QDE17" s="85"/>
      <c r="QDF17" s="51"/>
      <c r="QDG17" s="80"/>
      <c r="QDH17" s="80"/>
      <c r="QDI17" s="85"/>
      <c r="QDJ17" s="80"/>
      <c r="QDK17" s="80"/>
      <c r="QDL17" s="2"/>
      <c r="QDM17" s="85"/>
      <c r="QDN17" s="51"/>
      <c r="QDO17" s="80"/>
      <c r="QDP17" s="80"/>
      <c r="QDQ17" s="85"/>
      <c r="QDR17" s="80"/>
      <c r="QDS17" s="80"/>
      <c r="QDT17" s="2"/>
      <c r="QDU17" s="85"/>
      <c r="QDV17" s="51"/>
      <c r="QDW17" s="80"/>
      <c r="QDX17" s="80"/>
      <c r="QDY17" s="85"/>
      <c r="QDZ17" s="80"/>
      <c r="QEA17" s="80"/>
      <c r="QEB17" s="2"/>
      <c r="QEC17" s="85"/>
      <c r="QED17" s="51"/>
      <c r="QEE17" s="80"/>
      <c r="QEF17" s="80"/>
      <c r="QEG17" s="85"/>
      <c r="QEH17" s="80"/>
      <c r="QEI17" s="80"/>
      <c r="QEJ17" s="2"/>
      <c r="QEK17" s="85"/>
      <c r="QEL17" s="51"/>
      <c r="QEM17" s="80"/>
      <c r="QEN17" s="80"/>
      <c r="QEO17" s="85"/>
      <c r="QEP17" s="80"/>
      <c r="QEQ17" s="80"/>
      <c r="QER17" s="2"/>
      <c r="QES17" s="85"/>
      <c r="QET17" s="51"/>
      <c r="QEU17" s="80"/>
      <c r="QEV17" s="80"/>
      <c r="QEW17" s="85"/>
      <c r="QEX17" s="80"/>
      <c r="QEY17" s="80"/>
      <c r="QEZ17" s="2"/>
      <c r="QFA17" s="85"/>
      <c r="QFB17" s="51"/>
      <c r="QFC17" s="80"/>
      <c r="QFD17" s="80"/>
      <c r="QFE17" s="85"/>
      <c r="QFF17" s="80"/>
      <c r="QFG17" s="80"/>
      <c r="QFH17" s="2"/>
      <c r="QFI17" s="85"/>
      <c r="QFJ17" s="51"/>
      <c r="QFK17" s="80"/>
      <c r="QFL17" s="80"/>
      <c r="QFM17" s="85"/>
      <c r="QFN17" s="80"/>
      <c r="QFO17" s="80"/>
      <c r="QFP17" s="2"/>
      <c r="QFQ17" s="85"/>
      <c r="QFR17" s="51"/>
      <c r="QFS17" s="80"/>
      <c r="QFT17" s="80"/>
      <c r="QFU17" s="85"/>
      <c r="QFV17" s="80"/>
      <c r="QFW17" s="80"/>
      <c r="QFX17" s="2"/>
      <c r="QFY17" s="85"/>
      <c r="QFZ17" s="51"/>
      <c r="QGA17" s="80"/>
      <c r="QGB17" s="80"/>
      <c r="QGC17" s="85"/>
      <c r="QGD17" s="80"/>
      <c r="QGE17" s="80"/>
      <c r="QGF17" s="2"/>
      <c r="QGG17" s="85"/>
      <c r="QGH17" s="51"/>
      <c r="QGI17" s="80"/>
      <c r="QGJ17" s="80"/>
      <c r="QGK17" s="85"/>
      <c r="QGL17" s="80"/>
      <c r="QGM17" s="80"/>
      <c r="QGN17" s="2"/>
      <c r="QGO17" s="85"/>
      <c r="QGP17" s="51"/>
      <c r="QGQ17" s="80"/>
      <c r="QGR17" s="80"/>
      <c r="QGS17" s="85"/>
      <c r="QGT17" s="80"/>
      <c r="QGU17" s="80"/>
      <c r="QGV17" s="2"/>
      <c r="QGW17" s="85"/>
      <c r="QGX17" s="51"/>
      <c r="QGY17" s="80"/>
      <c r="QGZ17" s="80"/>
      <c r="QHA17" s="85"/>
      <c r="QHB17" s="80"/>
      <c r="QHC17" s="80"/>
      <c r="QHD17" s="2"/>
      <c r="QHE17" s="85"/>
      <c r="QHF17" s="51"/>
      <c r="QHG17" s="80"/>
      <c r="QHH17" s="80"/>
      <c r="QHI17" s="85"/>
      <c r="QHJ17" s="80"/>
      <c r="QHK17" s="80"/>
      <c r="QHL17" s="2"/>
      <c r="QHM17" s="85"/>
      <c r="QHN17" s="51"/>
      <c r="QHO17" s="80"/>
      <c r="QHP17" s="80"/>
      <c r="QHQ17" s="85"/>
      <c r="QHR17" s="80"/>
      <c r="QHS17" s="80"/>
      <c r="QHT17" s="2"/>
      <c r="QHU17" s="85"/>
      <c r="QHV17" s="51"/>
      <c r="QHW17" s="80"/>
      <c r="QHX17" s="80"/>
      <c r="QHY17" s="85"/>
      <c r="QHZ17" s="80"/>
      <c r="QIA17" s="80"/>
      <c r="QIB17" s="2"/>
      <c r="QIC17" s="85"/>
      <c r="QID17" s="51"/>
      <c r="QIE17" s="80"/>
      <c r="QIF17" s="80"/>
      <c r="QIG17" s="85"/>
      <c r="QIH17" s="80"/>
      <c r="QII17" s="80"/>
      <c r="QIJ17" s="2"/>
      <c r="QIK17" s="85"/>
      <c r="QIL17" s="51"/>
      <c r="QIM17" s="80"/>
      <c r="QIN17" s="80"/>
      <c r="QIO17" s="85"/>
      <c r="QIP17" s="80"/>
      <c r="QIQ17" s="80"/>
      <c r="QIR17" s="2"/>
      <c r="QIS17" s="85"/>
      <c r="QIT17" s="51"/>
      <c r="QIU17" s="80"/>
      <c r="QIV17" s="80"/>
      <c r="QIW17" s="85"/>
      <c r="QIX17" s="80"/>
      <c r="QIY17" s="80"/>
      <c r="QIZ17" s="2"/>
      <c r="QJA17" s="85"/>
      <c r="QJB17" s="51"/>
      <c r="QJC17" s="80"/>
      <c r="QJD17" s="80"/>
      <c r="QJE17" s="85"/>
      <c r="QJF17" s="80"/>
      <c r="QJG17" s="80"/>
      <c r="QJH17" s="2"/>
      <c r="QJI17" s="85"/>
      <c r="QJJ17" s="51"/>
      <c r="QJK17" s="80"/>
      <c r="QJL17" s="80"/>
      <c r="QJM17" s="85"/>
      <c r="QJN17" s="80"/>
      <c r="QJO17" s="80"/>
      <c r="QJP17" s="2"/>
      <c r="QJQ17" s="85"/>
      <c r="QJR17" s="51"/>
      <c r="QJS17" s="80"/>
      <c r="QJT17" s="80"/>
      <c r="QJU17" s="85"/>
      <c r="QJV17" s="80"/>
      <c r="QJW17" s="80"/>
      <c r="QJX17" s="2"/>
      <c r="QJY17" s="85"/>
      <c r="QJZ17" s="51"/>
      <c r="QKA17" s="80"/>
      <c r="QKB17" s="80"/>
      <c r="QKC17" s="85"/>
      <c r="QKD17" s="80"/>
      <c r="QKE17" s="80"/>
      <c r="QKF17" s="2"/>
      <c r="QKG17" s="85"/>
      <c r="QKH17" s="51"/>
      <c r="QKI17" s="80"/>
      <c r="QKJ17" s="80"/>
      <c r="QKK17" s="85"/>
      <c r="QKL17" s="80"/>
      <c r="QKM17" s="80"/>
      <c r="QKN17" s="2"/>
      <c r="QKO17" s="85"/>
      <c r="QKP17" s="51"/>
      <c r="QKQ17" s="80"/>
      <c r="QKR17" s="80"/>
      <c r="QKS17" s="85"/>
      <c r="QKT17" s="80"/>
      <c r="QKU17" s="80"/>
      <c r="QKV17" s="2"/>
      <c r="QKW17" s="85"/>
      <c r="QKX17" s="51"/>
      <c r="QKY17" s="80"/>
      <c r="QKZ17" s="80"/>
      <c r="QLA17" s="85"/>
      <c r="QLB17" s="80"/>
      <c r="QLC17" s="80"/>
      <c r="QLD17" s="2"/>
      <c r="QLE17" s="85"/>
      <c r="QLF17" s="51"/>
      <c r="QLG17" s="80"/>
      <c r="QLH17" s="80"/>
      <c r="QLI17" s="85"/>
      <c r="QLJ17" s="80"/>
      <c r="QLK17" s="80"/>
      <c r="QLL17" s="2"/>
      <c r="QLM17" s="85"/>
      <c r="QLN17" s="51"/>
      <c r="QLO17" s="80"/>
      <c r="QLP17" s="80"/>
      <c r="QLQ17" s="85"/>
      <c r="QLR17" s="80"/>
      <c r="QLS17" s="80"/>
      <c r="QLT17" s="2"/>
      <c r="QLU17" s="85"/>
      <c r="QLV17" s="51"/>
      <c r="QLW17" s="80"/>
      <c r="QLX17" s="80"/>
      <c r="QLY17" s="85"/>
      <c r="QLZ17" s="80"/>
      <c r="QMA17" s="80"/>
      <c r="QMB17" s="2"/>
      <c r="QMC17" s="85"/>
      <c r="QMD17" s="51"/>
      <c r="QME17" s="80"/>
      <c r="QMF17" s="80"/>
      <c r="QMG17" s="85"/>
      <c r="QMH17" s="80"/>
      <c r="QMI17" s="80"/>
      <c r="QMJ17" s="2"/>
      <c r="QMK17" s="85"/>
      <c r="QML17" s="51"/>
      <c r="QMM17" s="80"/>
      <c r="QMN17" s="80"/>
      <c r="QMO17" s="85"/>
      <c r="QMP17" s="80"/>
      <c r="QMQ17" s="80"/>
      <c r="QMR17" s="2"/>
      <c r="QMS17" s="85"/>
      <c r="QMT17" s="51"/>
      <c r="QMU17" s="80"/>
      <c r="QMV17" s="80"/>
      <c r="QMW17" s="85"/>
      <c r="QMX17" s="80"/>
      <c r="QMY17" s="80"/>
      <c r="QMZ17" s="2"/>
      <c r="QNA17" s="85"/>
      <c r="QNB17" s="51"/>
      <c r="QNC17" s="80"/>
      <c r="QND17" s="80"/>
      <c r="QNE17" s="85"/>
      <c r="QNF17" s="80"/>
      <c r="QNG17" s="80"/>
      <c r="QNH17" s="2"/>
      <c r="QNI17" s="85"/>
      <c r="QNJ17" s="51"/>
      <c r="QNK17" s="80"/>
      <c r="QNL17" s="80"/>
      <c r="QNM17" s="85"/>
      <c r="QNN17" s="80"/>
      <c r="QNO17" s="80"/>
      <c r="QNP17" s="2"/>
      <c r="QNQ17" s="85"/>
      <c r="QNR17" s="51"/>
      <c r="QNS17" s="80"/>
      <c r="QNT17" s="80"/>
      <c r="QNU17" s="85"/>
      <c r="QNV17" s="80"/>
      <c r="QNW17" s="80"/>
      <c r="QNX17" s="2"/>
      <c r="QNY17" s="85"/>
      <c r="QNZ17" s="51"/>
      <c r="QOA17" s="80"/>
      <c r="QOB17" s="80"/>
      <c r="QOC17" s="85"/>
      <c r="QOD17" s="80"/>
      <c r="QOE17" s="80"/>
      <c r="QOF17" s="2"/>
      <c r="QOG17" s="85"/>
      <c r="QOH17" s="51"/>
      <c r="QOI17" s="80"/>
      <c r="QOJ17" s="80"/>
      <c r="QOK17" s="85"/>
      <c r="QOL17" s="80"/>
      <c r="QOM17" s="80"/>
      <c r="QON17" s="2"/>
      <c r="QOO17" s="85"/>
      <c r="QOP17" s="51"/>
      <c r="QOQ17" s="80"/>
      <c r="QOR17" s="80"/>
      <c r="QOS17" s="85"/>
      <c r="QOT17" s="80"/>
      <c r="QOU17" s="80"/>
      <c r="QOV17" s="2"/>
      <c r="QOW17" s="85"/>
      <c r="QOX17" s="51"/>
      <c r="QOY17" s="80"/>
      <c r="QOZ17" s="80"/>
      <c r="QPA17" s="85"/>
      <c r="QPB17" s="80"/>
      <c r="QPC17" s="80"/>
      <c r="QPD17" s="2"/>
      <c r="QPE17" s="85"/>
      <c r="QPF17" s="51"/>
      <c r="QPG17" s="80"/>
      <c r="QPH17" s="80"/>
      <c r="QPI17" s="85"/>
      <c r="QPJ17" s="80"/>
      <c r="QPK17" s="80"/>
      <c r="QPL17" s="2"/>
      <c r="QPM17" s="85"/>
      <c r="QPN17" s="51"/>
      <c r="QPO17" s="80"/>
      <c r="QPP17" s="80"/>
      <c r="QPQ17" s="85"/>
      <c r="QPR17" s="80"/>
      <c r="QPS17" s="80"/>
      <c r="QPT17" s="2"/>
      <c r="QPU17" s="85"/>
      <c r="QPV17" s="51"/>
      <c r="QPW17" s="80"/>
      <c r="QPX17" s="80"/>
      <c r="QPY17" s="85"/>
      <c r="QPZ17" s="80"/>
      <c r="QQA17" s="80"/>
      <c r="QQB17" s="2"/>
      <c r="QQC17" s="85"/>
      <c r="QQD17" s="51"/>
      <c r="QQE17" s="80"/>
      <c r="QQF17" s="80"/>
      <c r="QQG17" s="85"/>
      <c r="QQH17" s="80"/>
      <c r="QQI17" s="80"/>
      <c r="QQJ17" s="2"/>
      <c r="QQK17" s="85"/>
      <c r="QQL17" s="51"/>
      <c r="QQM17" s="80"/>
      <c r="QQN17" s="80"/>
      <c r="QQO17" s="85"/>
      <c r="QQP17" s="80"/>
      <c r="QQQ17" s="80"/>
      <c r="QQR17" s="2"/>
      <c r="QQS17" s="85"/>
      <c r="QQT17" s="51"/>
      <c r="QQU17" s="80"/>
      <c r="QQV17" s="80"/>
      <c r="QQW17" s="85"/>
      <c r="QQX17" s="80"/>
      <c r="QQY17" s="80"/>
      <c r="QQZ17" s="2"/>
      <c r="QRA17" s="85"/>
      <c r="QRB17" s="51"/>
      <c r="QRC17" s="80"/>
      <c r="QRD17" s="80"/>
      <c r="QRE17" s="85"/>
      <c r="QRF17" s="80"/>
      <c r="QRG17" s="80"/>
      <c r="QRH17" s="2"/>
      <c r="QRI17" s="85"/>
      <c r="QRJ17" s="51"/>
      <c r="QRK17" s="80"/>
      <c r="QRL17" s="80"/>
      <c r="QRM17" s="85"/>
      <c r="QRN17" s="80"/>
      <c r="QRO17" s="80"/>
      <c r="QRP17" s="2"/>
      <c r="QRQ17" s="85"/>
      <c r="QRR17" s="51"/>
      <c r="QRS17" s="80"/>
      <c r="QRT17" s="80"/>
      <c r="QRU17" s="85"/>
      <c r="QRV17" s="80"/>
      <c r="QRW17" s="80"/>
      <c r="QRX17" s="2"/>
      <c r="QRY17" s="85"/>
      <c r="QRZ17" s="51"/>
      <c r="QSA17" s="80"/>
      <c r="QSB17" s="80"/>
      <c r="QSC17" s="85"/>
      <c r="QSD17" s="80"/>
      <c r="QSE17" s="80"/>
      <c r="QSF17" s="2"/>
      <c r="QSG17" s="85"/>
      <c r="QSH17" s="51"/>
      <c r="QSI17" s="80"/>
      <c r="QSJ17" s="80"/>
      <c r="QSK17" s="85"/>
      <c r="QSL17" s="80"/>
      <c r="QSM17" s="80"/>
      <c r="QSN17" s="2"/>
      <c r="QSO17" s="85"/>
      <c r="QSP17" s="51"/>
      <c r="QSQ17" s="80"/>
      <c r="QSR17" s="80"/>
      <c r="QSS17" s="85"/>
      <c r="QST17" s="80"/>
      <c r="QSU17" s="80"/>
      <c r="QSV17" s="2"/>
      <c r="QSW17" s="85"/>
      <c r="QSX17" s="51"/>
      <c r="QSY17" s="80"/>
      <c r="QSZ17" s="80"/>
      <c r="QTA17" s="85"/>
      <c r="QTB17" s="80"/>
      <c r="QTC17" s="80"/>
      <c r="QTD17" s="2"/>
      <c r="QTE17" s="85"/>
      <c r="QTF17" s="51"/>
      <c r="QTG17" s="80"/>
      <c r="QTH17" s="80"/>
      <c r="QTI17" s="85"/>
      <c r="QTJ17" s="80"/>
      <c r="QTK17" s="80"/>
      <c r="QTL17" s="2"/>
      <c r="QTM17" s="85"/>
      <c r="QTN17" s="51"/>
      <c r="QTO17" s="80"/>
      <c r="QTP17" s="80"/>
      <c r="QTQ17" s="85"/>
      <c r="QTR17" s="80"/>
      <c r="QTS17" s="80"/>
      <c r="QTT17" s="2"/>
      <c r="QTU17" s="85"/>
      <c r="QTV17" s="51"/>
      <c r="QTW17" s="80"/>
      <c r="QTX17" s="80"/>
      <c r="QTY17" s="85"/>
      <c r="QTZ17" s="80"/>
      <c r="QUA17" s="80"/>
      <c r="QUB17" s="2"/>
      <c r="QUC17" s="85"/>
      <c r="QUD17" s="51"/>
      <c r="QUE17" s="80"/>
      <c r="QUF17" s="80"/>
      <c r="QUG17" s="85"/>
      <c r="QUH17" s="80"/>
      <c r="QUI17" s="80"/>
      <c r="QUJ17" s="2"/>
      <c r="QUK17" s="85"/>
      <c r="QUL17" s="51"/>
      <c r="QUM17" s="80"/>
      <c r="QUN17" s="80"/>
      <c r="QUO17" s="85"/>
      <c r="QUP17" s="80"/>
      <c r="QUQ17" s="80"/>
      <c r="QUR17" s="2"/>
      <c r="QUS17" s="85"/>
      <c r="QUT17" s="51"/>
      <c r="QUU17" s="80"/>
      <c r="QUV17" s="80"/>
      <c r="QUW17" s="85"/>
      <c r="QUX17" s="80"/>
      <c r="QUY17" s="80"/>
      <c r="QUZ17" s="2"/>
      <c r="QVA17" s="85"/>
      <c r="QVB17" s="51"/>
      <c r="QVC17" s="80"/>
      <c r="QVD17" s="80"/>
      <c r="QVE17" s="85"/>
      <c r="QVF17" s="80"/>
      <c r="QVG17" s="80"/>
      <c r="QVH17" s="2"/>
      <c r="QVI17" s="85"/>
      <c r="QVJ17" s="51"/>
      <c r="QVK17" s="80"/>
      <c r="QVL17" s="80"/>
      <c r="QVM17" s="85"/>
      <c r="QVN17" s="80"/>
      <c r="QVO17" s="80"/>
      <c r="QVP17" s="2"/>
      <c r="QVQ17" s="85"/>
      <c r="QVR17" s="51"/>
      <c r="QVS17" s="80"/>
      <c r="QVT17" s="80"/>
      <c r="QVU17" s="85"/>
      <c r="QVV17" s="80"/>
      <c r="QVW17" s="80"/>
      <c r="QVX17" s="2"/>
      <c r="QVY17" s="85"/>
      <c r="QVZ17" s="51"/>
      <c r="QWA17" s="80"/>
      <c r="QWB17" s="80"/>
      <c r="QWC17" s="85"/>
      <c r="QWD17" s="80"/>
      <c r="QWE17" s="80"/>
      <c r="QWF17" s="2"/>
      <c r="QWG17" s="85"/>
      <c r="QWH17" s="51"/>
      <c r="QWI17" s="80"/>
      <c r="QWJ17" s="80"/>
      <c r="QWK17" s="85"/>
      <c r="QWL17" s="80"/>
      <c r="QWM17" s="80"/>
      <c r="QWN17" s="2"/>
      <c r="QWO17" s="85"/>
      <c r="QWP17" s="51"/>
      <c r="QWQ17" s="80"/>
      <c r="QWR17" s="80"/>
      <c r="QWS17" s="85"/>
      <c r="QWT17" s="80"/>
      <c r="QWU17" s="80"/>
      <c r="QWV17" s="2"/>
      <c r="QWW17" s="85"/>
      <c r="QWX17" s="51"/>
      <c r="QWY17" s="80"/>
      <c r="QWZ17" s="80"/>
      <c r="QXA17" s="85"/>
      <c r="QXB17" s="80"/>
      <c r="QXC17" s="80"/>
      <c r="QXD17" s="2"/>
      <c r="QXE17" s="85"/>
      <c r="QXF17" s="51"/>
      <c r="QXG17" s="80"/>
      <c r="QXH17" s="80"/>
      <c r="QXI17" s="85"/>
      <c r="QXJ17" s="80"/>
      <c r="QXK17" s="80"/>
      <c r="QXL17" s="2"/>
      <c r="QXM17" s="85"/>
      <c r="QXN17" s="51"/>
      <c r="QXO17" s="80"/>
      <c r="QXP17" s="80"/>
      <c r="QXQ17" s="85"/>
      <c r="QXR17" s="80"/>
      <c r="QXS17" s="80"/>
      <c r="QXT17" s="2"/>
      <c r="QXU17" s="85"/>
      <c r="QXV17" s="51"/>
      <c r="QXW17" s="80"/>
      <c r="QXX17" s="80"/>
      <c r="QXY17" s="85"/>
      <c r="QXZ17" s="80"/>
      <c r="QYA17" s="80"/>
      <c r="QYB17" s="2"/>
      <c r="QYC17" s="85"/>
      <c r="QYD17" s="51"/>
      <c r="QYE17" s="80"/>
      <c r="QYF17" s="80"/>
      <c r="QYG17" s="85"/>
      <c r="QYH17" s="80"/>
      <c r="QYI17" s="80"/>
      <c r="QYJ17" s="2"/>
      <c r="QYK17" s="85"/>
      <c r="QYL17" s="51"/>
      <c r="QYM17" s="80"/>
      <c r="QYN17" s="80"/>
      <c r="QYO17" s="85"/>
      <c r="QYP17" s="80"/>
      <c r="QYQ17" s="80"/>
      <c r="QYR17" s="2"/>
      <c r="QYS17" s="85"/>
      <c r="QYT17" s="51"/>
      <c r="QYU17" s="80"/>
      <c r="QYV17" s="80"/>
      <c r="QYW17" s="85"/>
      <c r="QYX17" s="80"/>
      <c r="QYY17" s="80"/>
      <c r="QYZ17" s="2"/>
      <c r="QZA17" s="85"/>
      <c r="QZB17" s="51"/>
      <c r="QZC17" s="80"/>
      <c r="QZD17" s="80"/>
      <c r="QZE17" s="85"/>
      <c r="QZF17" s="80"/>
      <c r="QZG17" s="80"/>
      <c r="QZH17" s="2"/>
      <c r="QZI17" s="85"/>
      <c r="QZJ17" s="51"/>
      <c r="QZK17" s="80"/>
      <c r="QZL17" s="80"/>
      <c r="QZM17" s="85"/>
      <c r="QZN17" s="80"/>
      <c r="QZO17" s="80"/>
      <c r="QZP17" s="2"/>
      <c r="QZQ17" s="85"/>
      <c r="QZR17" s="51"/>
      <c r="QZS17" s="80"/>
      <c r="QZT17" s="80"/>
      <c r="QZU17" s="85"/>
      <c r="QZV17" s="80"/>
      <c r="QZW17" s="80"/>
      <c r="QZX17" s="2"/>
      <c r="QZY17" s="85"/>
      <c r="QZZ17" s="51"/>
      <c r="RAA17" s="80"/>
      <c r="RAB17" s="80"/>
      <c r="RAC17" s="85"/>
      <c r="RAD17" s="80"/>
      <c r="RAE17" s="80"/>
      <c r="RAF17" s="2"/>
      <c r="RAG17" s="85"/>
      <c r="RAH17" s="51"/>
      <c r="RAI17" s="80"/>
      <c r="RAJ17" s="80"/>
      <c r="RAK17" s="85"/>
      <c r="RAL17" s="80"/>
      <c r="RAM17" s="80"/>
      <c r="RAN17" s="2"/>
      <c r="RAO17" s="85"/>
      <c r="RAP17" s="51"/>
      <c r="RAQ17" s="80"/>
      <c r="RAR17" s="80"/>
      <c r="RAS17" s="85"/>
      <c r="RAT17" s="80"/>
      <c r="RAU17" s="80"/>
      <c r="RAV17" s="2"/>
      <c r="RAW17" s="85"/>
      <c r="RAX17" s="51"/>
      <c r="RAY17" s="80"/>
      <c r="RAZ17" s="80"/>
      <c r="RBA17" s="85"/>
      <c r="RBB17" s="80"/>
      <c r="RBC17" s="80"/>
      <c r="RBD17" s="2"/>
      <c r="RBE17" s="85"/>
      <c r="RBF17" s="51"/>
      <c r="RBG17" s="80"/>
      <c r="RBH17" s="80"/>
      <c r="RBI17" s="85"/>
      <c r="RBJ17" s="80"/>
      <c r="RBK17" s="80"/>
      <c r="RBL17" s="2"/>
      <c r="RBM17" s="85"/>
      <c r="RBN17" s="51"/>
      <c r="RBO17" s="80"/>
      <c r="RBP17" s="80"/>
      <c r="RBQ17" s="85"/>
      <c r="RBR17" s="80"/>
      <c r="RBS17" s="80"/>
      <c r="RBT17" s="2"/>
      <c r="RBU17" s="85"/>
      <c r="RBV17" s="51"/>
      <c r="RBW17" s="80"/>
      <c r="RBX17" s="80"/>
      <c r="RBY17" s="85"/>
      <c r="RBZ17" s="80"/>
      <c r="RCA17" s="80"/>
      <c r="RCB17" s="2"/>
      <c r="RCC17" s="85"/>
      <c r="RCD17" s="51"/>
      <c r="RCE17" s="80"/>
      <c r="RCF17" s="80"/>
      <c r="RCG17" s="85"/>
      <c r="RCH17" s="80"/>
      <c r="RCI17" s="80"/>
      <c r="RCJ17" s="2"/>
      <c r="RCK17" s="85"/>
      <c r="RCL17" s="51"/>
      <c r="RCM17" s="80"/>
      <c r="RCN17" s="80"/>
      <c r="RCO17" s="85"/>
      <c r="RCP17" s="80"/>
      <c r="RCQ17" s="80"/>
      <c r="RCR17" s="2"/>
      <c r="RCS17" s="85"/>
      <c r="RCT17" s="51"/>
      <c r="RCU17" s="80"/>
      <c r="RCV17" s="80"/>
      <c r="RCW17" s="85"/>
      <c r="RCX17" s="80"/>
      <c r="RCY17" s="80"/>
      <c r="RCZ17" s="2"/>
      <c r="RDA17" s="85"/>
      <c r="RDB17" s="51"/>
      <c r="RDC17" s="80"/>
      <c r="RDD17" s="80"/>
      <c r="RDE17" s="85"/>
      <c r="RDF17" s="80"/>
      <c r="RDG17" s="80"/>
      <c r="RDH17" s="2"/>
      <c r="RDI17" s="85"/>
      <c r="RDJ17" s="51"/>
      <c r="RDK17" s="80"/>
      <c r="RDL17" s="80"/>
      <c r="RDM17" s="85"/>
      <c r="RDN17" s="80"/>
      <c r="RDO17" s="80"/>
      <c r="RDP17" s="2"/>
      <c r="RDQ17" s="85"/>
      <c r="RDR17" s="51"/>
      <c r="RDS17" s="80"/>
      <c r="RDT17" s="80"/>
      <c r="RDU17" s="85"/>
      <c r="RDV17" s="80"/>
      <c r="RDW17" s="80"/>
      <c r="RDX17" s="2"/>
      <c r="RDY17" s="85"/>
      <c r="RDZ17" s="51"/>
      <c r="REA17" s="80"/>
      <c r="REB17" s="80"/>
      <c r="REC17" s="85"/>
      <c r="RED17" s="80"/>
      <c r="REE17" s="80"/>
      <c r="REF17" s="2"/>
      <c r="REG17" s="85"/>
      <c r="REH17" s="51"/>
      <c r="REI17" s="80"/>
      <c r="REJ17" s="80"/>
      <c r="REK17" s="85"/>
      <c r="REL17" s="80"/>
      <c r="REM17" s="80"/>
      <c r="REN17" s="2"/>
      <c r="REO17" s="85"/>
      <c r="REP17" s="51"/>
      <c r="REQ17" s="80"/>
      <c r="RER17" s="80"/>
      <c r="RES17" s="85"/>
      <c r="RET17" s="80"/>
      <c r="REU17" s="80"/>
      <c r="REV17" s="2"/>
      <c r="REW17" s="85"/>
      <c r="REX17" s="51"/>
      <c r="REY17" s="80"/>
      <c r="REZ17" s="80"/>
      <c r="RFA17" s="85"/>
      <c r="RFB17" s="80"/>
      <c r="RFC17" s="80"/>
      <c r="RFD17" s="2"/>
      <c r="RFE17" s="85"/>
      <c r="RFF17" s="51"/>
      <c r="RFG17" s="80"/>
      <c r="RFH17" s="80"/>
      <c r="RFI17" s="85"/>
      <c r="RFJ17" s="80"/>
      <c r="RFK17" s="80"/>
      <c r="RFL17" s="2"/>
      <c r="RFM17" s="85"/>
      <c r="RFN17" s="51"/>
      <c r="RFO17" s="80"/>
      <c r="RFP17" s="80"/>
      <c r="RFQ17" s="85"/>
      <c r="RFR17" s="80"/>
      <c r="RFS17" s="80"/>
      <c r="RFT17" s="2"/>
      <c r="RFU17" s="85"/>
      <c r="RFV17" s="51"/>
      <c r="RFW17" s="80"/>
      <c r="RFX17" s="80"/>
      <c r="RFY17" s="85"/>
      <c r="RFZ17" s="80"/>
      <c r="RGA17" s="80"/>
      <c r="RGB17" s="2"/>
      <c r="RGC17" s="85"/>
      <c r="RGD17" s="51"/>
      <c r="RGE17" s="80"/>
      <c r="RGF17" s="80"/>
      <c r="RGG17" s="85"/>
      <c r="RGH17" s="80"/>
      <c r="RGI17" s="80"/>
      <c r="RGJ17" s="2"/>
      <c r="RGK17" s="85"/>
      <c r="RGL17" s="51"/>
      <c r="RGM17" s="80"/>
      <c r="RGN17" s="80"/>
      <c r="RGO17" s="85"/>
      <c r="RGP17" s="80"/>
      <c r="RGQ17" s="80"/>
      <c r="RGR17" s="2"/>
      <c r="RGS17" s="85"/>
      <c r="RGT17" s="51"/>
      <c r="RGU17" s="80"/>
      <c r="RGV17" s="80"/>
      <c r="RGW17" s="85"/>
      <c r="RGX17" s="80"/>
      <c r="RGY17" s="80"/>
      <c r="RGZ17" s="2"/>
      <c r="RHA17" s="85"/>
      <c r="RHB17" s="51"/>
      <c r="RHC17" s="80"/>
      <c r="RHD17" s="80"/>
      <c r="RHE17" s="85"/>
      <c r="RHF17" s="80"/>
      <c r="RHG17" s="80"/>
      <c r="RHH17" s="2"/>
      <c r="RHI17" s="85"/>
      <c r="RHJ17" s="51"/>
      <c r="RHK17" s="80"/>
      <c r="RHL17" s="80"/>
      <c r="RHM17" s="85"/>
      <c r="RHN17" s="80"/>
      <c r="RHO17" s="80"/>
      <c r="RHP17" s="2"/>
      <c r="RHQ17" s="85"/>
      <c r="RHR17" s="51"/>
      <c r="RHS17" s="80"/>
      <c r="RHT17" s="80"/>
      <c r="RHU17" s="85"/>
      <c r="RHV17" s="80"/>
      <c r="RHW17" s="80"/>
      <c r="RHX17" s="2"/>
      <c r="RHY17" s="85"/>
      <c r="RHZ17" s="51"/>
      <c r="RIA17" s="80"/>
      <c r="RIB17" s="80"/>
      <c r="RIC17" s="85"/>
      <c r="RID17" s="80"/>
      <c r="RIE17" s="80"/>
      <c r="RIF17" s="2"/>
      <c r="RIG17" s="85"/>
      <c r="RIH17" s="51"/>
      <c r="RII17" s="80"/>
      <c r="RIJ17" s="80"/>
      <c r="RIK17" s="85"/>
      <c r="RIL17" s="80"/>
      <c r="RIM17" s="80"/>
      <c r="RIN17" s="2"/>
      <c r="RIO17" s="85"/>
      <c r="RIP17" s="51"/>
      <c r="RIQ17" s="80"/>
      <c r="RIR17" s="80"/>
      <c r="RIS17" s="85"/>
      <c r="RIT17" s="80"/>
      <c r="RIU17" s="80"/>
      <c r="RIV17" s="2"/>
      <c r="RIW17" s="85"/>
      <c r="RIX17" s="51"/>
      <c r="RIY17" s="80"/>
      <c r="RIZ17" s="80"/>
      <c r="RJA17" s="85"/>
      <c r="RJB17" s="80"/>
      <c r="RJC17" s="80"/>
      <c r="RJD17" s="2"/>
      <c r="RJE17" s="85"/>
      <c r="RJF17" s="51"/>
      <c r="RJG17" s="80"/>
      <c r="RJH17" s="80"/>
      <c r="RJI17" s="85"/>
      <c r="RJJ17" s="80"/>
      <c r="RJK17" s="80"/>
      <c r="RJL17" s="2"/>
      <c r="RJM17" s="85"/>
      <c r="RJN17" s="51"/>
      <c r="RJO17" s="80"/>
      <c r="RJP17" s="80"/>
      <c r="RJQ17" s="85"/>
      <c r="RJR17" s="80"/>
      <c r="RJS17" s="80"/>
      <c r="RJT17" s="2"/>
      <c r="RJU17" s="85"/>
      <c r="RJV17" s="51"/>
      <c r="RJW17" s="80"/>
      <c r="RJX17" s="80"/>
      <c r="RJY17" s="85"/>
      <c r="RJZ17" s="80"/>
      <c r="RKA17" s="80"/>
      <c r="RKB17" s="2"/>
      <c r="RKC17" s="85"/>
      <c r="RKD17" s="51"/>
      <c r="RKE17" s="80"/>
      <c r="RKF17" s="80"/>
      <c r="RKG17" s="85"/>
      <c r="RKH17" s="80"/>
      <c r="RKI17" s="80"/>
      <c r="RKJ17" s="2"/>
      <c r="RKK17" s="85"/>
      <c r="RKL17" s="51"/>
      <c r="RKM17" s="80"/>
      <c r="RKN17" s="80"/>
      <c r="RKO17" s="85"/>
      <c r="RKP17" s="80"/>
      <c r="RKQ17" s="80"/>
      <c r="RKR17" s="2"/>
      <c r="RKS17" s="85"/>
      <c r="RKT17" s="51"/>
      <c r="RKU17" s="80"/>
      <c r="RKV17" s="80"/>
      <c r="RKW17" s="85"/>
      <c r="RKX17" s="80"/>
      <c r="RKY17" s="80"/>
      <c r="RKZ17" s="2"/>
      <c r="RLA17" s="85"/>
      <c r="RLB17" s="51"/>
      <c r="RLC17" s="80"/>
      <c r="RLD17" s="80"/>
      <c r="RLE17" s="85"/>
      <c r="RLF17" s="80"/>
      <c r="RLG17" s="80"/>
      <c r="RLH17" s="2"/>
      <c r="RLI17" s="85"/>
      <c r="RLJ17" s="51"/>
      <c r="RLK17" s="80"/>
      <c r="RLL17" s="80"/>
      <c r="RLM17" s="85"/>
      <c r="RLN17" s="80"/>
      <c r="RLO17" s="80"/>
      <c r="RLP17" s="2"/>
      <c r="RLQ17" s="85"/>
      <c r="RLR17" s="51"/>
      <c r="RLS17" s="80"/>
      <c r="RLT17" s="80"/>
      <c r="RLU17" s="85"/>
      <c r="RLV17" s="80"/>
      <c r="RLW17" s="80"/>
      <c r="RLX17" s="2"/>
      <c r="RLY17" s="85"/>
      <c r="RLZ17" s="51"/>
      <c r="RMA17" s="80"/>
      <c r="RMB17" s="80"/>
      <c r="RMC17" s="85"/>
      <c r="RMD17" s="80"/>
      <c r="RME17" s="80"/>
      <c r="RMF17" s="2"/>
      <c r="RMG17" s="85"/>
      <c r="RMH17" s="51"/>
      <c r="RMI17" s="80"/>
      <c r="RMJ17" s="80"/>
      <c r="RMK17" s="85"/>
      <c r="RML17" s="80"/>
      <c r="RMM17" s="80"/>
      <c r="RMN17" s="2"/>
      <c r="RMO17" s="85"/>
      <c r="RMP17" s="51"/>
      <c r="RMQ17" s="80"/>
      <c r="RMR17" s="80"/>
      <c r="RMS17" s="85"/>
      <c r="RMT17" s="80"/>
      <c r="RMU17" s="80"/>
      <c r="RMV17" s="2"/>
      <c r="RMW17" s="85"/>
      <c r="RMX17" s="51"/>
      <c r="RMY17" s="80"/>
      <c r="RMZ17" s="80"/>
      <c r="RNA17" s="85"/>
      <c r="RNB17" s="80"/>
      <c r="RNC17" s="80"/>
      <c r="RND17" s="2"/>
      <c r="RNE17" s="85"/>
      <c r="RNF17" s="51"/>
      <c r="RNG17" s="80"/>
      <c r="RNH17" s="80"/>
      <c r="RNI17" s="85"/>
      <c r="RNJ17" s="80"/>
      <c r="RNK17" s="80"/>
      <c r="RNL17" s="2"/>
      <c r="RNM17" s="85"/>
      <c r="RNN17" s="51"/>
      <c r="RNO17" s="80"/>
      <c r="RNP17" s="80"/>
      <c r="RNQ17" s="85"/>
      <c r="RNR17" s="80"/>
      <c r="RNS17" s="80"/>
      <c r="RNT17" s="2"/>
      <c r="RNU17" s="85"/>
      <c r="RNV17" s="51"/>
      <c r="RNW17" s="80"/>
      <c r="RNX17" s="80"/>
      <c r="RNY17" s="85"/>
      <c r="RNZ17" s="80"/>
      <c r="ROA17" s="80"/>
      <c r="ROB17" s="2"/>
      <c r="ROC17" s="85"/>
      <c r="ROD17" s="51"/>
      <c r="ROE17" s="80"/>
      <c r="ROF17" s="80"/>
      <c r="ROG17" s="85"/>
      <c r="ROH17" s="80"/>
      <c r="ROI17" s="80"/>
      <c r="ROJ17" s="2"/>
      <c r="ROK17" s="85"/>
      <c r="ROL17" s="51"/>
      <c r="ROM17" s="80"/>
      <c r="RON17" s="80"/>
      <c r="ROO17" s="85"/>
      <c r="ROP17" s="80"/>
      <c r="ROQ17" s="80"/>
      <c r="ROR17" s="2"/>
      <c r="ROS17" s="85"/>
      <c r="ROT17" s="51"/>
      <c r="ROU17" s="80"/>
      <c r="ROV17" s="80"/>
      <c r="ROW17" s="85"/>
      <c r="ROX17" s="80"/>
      <c r="ROY17" s="80"/>
      <c r="ROZ17" s="2"/>
      <c r="RPA17" s="85"/>
      <c r="RPB17" s="51"/>
      <c r="RPC17" s="80"/>
      <c r="RPD17" s="80"/>
      <c r="RPE17" s="85"/>
      <c r="RPF17" s="80"/>
      <c r="RPG17" s="80"/>
      <c r="RPH17" s="2"/>
      <c r="RPI17" s="85"/>
      <c r="RPJ17" s="51"/>
      <c r="RPK17" s="80"/>
      <c r="RPL17" s="80"/>
      <c r="RPM17" s="85"/>
      <c r="RPN17" s="80"/>
      <c r="RPO17" s="80"/>
      <c r="RPP17" s="2"/>
      <c r="RPQ17" s="85"/>
      <c r="RPR17" s="51"/>
      <c r="RPS17" s="80"/>
      <c r="RPT17" s="80"/>
      <c r="RPU17" s="85"/>
      <c r="RPV17" s="80"/>
      <c r="RPW17" s="80"/>
      <c r="RPX17" s="2"/>
      <c r="RPY17" s="85"/>
      <c r="RPZ17" s="51"/>
      <c r="RQA17" s="80"/>
      <c r="RQB17" s="80"/>
      <c r="RQC17" s="85"/>
      <c r="RQD17" s="80"/>
      <c r="RQE17" s="80"/>
      <c r="RQF17" s="2"/>
      <c r="RQG17" s="85"/>
      <c r="RQH17" s="51"/>
      <c r="RQI17" s="80"/>
      <c r="RQJ17" s="80"/>
      <c r="RQK17" s="85"/>
      <c r="RQL17" s="80"/>
      <c r="RQM17" s="80"/>
      <c r="RQN17" s="2"/>
      <c r="RQO17" s="85"/>
      <c r="RQP17" s="51"/>
      <c r="RQQ17" s="80"/>
      <c r="RQR17" s="80"/>
      <c r="RQS17" s="85"/>
      <c r="RQT17" s="80"/>
      <c r="RQU17" s="80"/>
      <c r="RQV17" s="2"/>
      <c r="RQW17" s="85"/>
      <c r="RQX17" s="51"/>
      <c r="RQY17" s="80"/>
      <c r="RQZ17" s="80"/>
      <c r="RRA17" s="85"/>
      <c r="RRB17" s="80"/>
      <c r="RRC17" s="80"/>
      <c r="RRD17" s="2"/>
      <c r="RRE17" s="85"/>
      <c r="RRF17" s="51"/>
      <c r="RRG17" s="80"/>
      <c r="RRH17" s="80"/>
      <c r="RRI17" s="85"/>
      <c r="RRJ17" s="80"/>
      <c r="RRK17" s="80"/>
      <c r="RRL17" s="2"/>
      <c r="RRM17" s="85"/>
      <c r="RRN17" s="51"/>
      <c r="RRO17" s="80"/>
      <c r="RRP17" s="80"/>
      <c r="RRQ17" s="85"/>
      <c r="RRR17" s="80"/>
      <c r="RRS17" s="80"/>
      <c r="RRT17" s="2"/>
      <c r="RRU17" s="85"/>
      <c r="RRV17" s="51"/>
      <c r="RRW17" s="80"/>
      <c r="RRX17" s="80"/>
      <c r="RRY17" s="85"/>
      <c r="RRZ17" s="80"/>
      <c r="RSA17" s="80"/>
      <c r="RSB17" s="2"/>
      <c r="RSC17" s="85"/>
      <c r="RSD17" s="51"/>
      <c r="RSE17" s="80"/>
      <c r="RSF17" s="80"/>
      <c r="RSG17" s="85"/>
      <c r="RSH17" s="80"/>
      <c r="RSI17" s="80"/>
      <c r="RSJ17" s="2"/>
      <c r="RSK17" s="85"/>
      <c r="RSL17" s="51"/>
      <c r="RSM17" s="80"/>
      <c r="RSN17" s="80"/>
      <c r="RSO17" s="85"/>
      <c r="RSP17" s="80"/>
      <c r="RSQ17" s="80"/>
      <c r="RSR17" s="2"/>
      <c r="RSS17" s="85"/>
      <c r="RST17" s="51"/>
      <c r="RSU17" s="80"/>
      <c r="RSV17" s="80"/>
      <c r="RSW17" s="85"/>
      <c r="RSX17" s="80"/>
      <c r="RSY17" s="80"/>
      <c r="RSZ17" s="2"/>
      <c r="RTA17" s="85"/>
      <c r="RTB17" s="51"/>
      <c r="RTC17" s="80"/>
      <c r="RTD17" s="80"/>
      <c r="RTE17" s="85"/>
      <c r="RTF17" s="80"/>
      <c r="RTG17" s="80"/>
      <c r="RTH17" s="2"/>
      <c r="RTI17" s="85"/>
      <c r="RTJ17" s="51"/>
      <c r="RTK17" s="80"/>
      <c r="RTL17" s="80"/>
      <c r="RTM17" s="85"/>
      <c r="RTN17" s="80"/>
      <c r="RTO17" s="80"/>
      <c r="RTP17" s="2"/>
      <c r="RTQ17" s="85"/>
      <c r="RTR17" s="51"/>
      <c r="RTS17" s="80"/>
      <c r="RTT17" s="80"/>
      <c r="RTU17" s="85"/>
      <c r="RTV17" s="80"/>
      <c r="RTW17" s="80"/>
      <c r="RTX17" s="2"/>
      <c r="RTY17" s="85"/>
      <c r="RTZ17" s="51"/>
      <c r="RUA17" s="80"/>
      <c r="RUB17" s="80"/>
      <c r="RUC17" s="85"/>
      <c r="RUD17" s="80"/>
      <c r="RUE17" s="80"/>
      <c r="RUF17" s="2"/>
      <c r="RUG17" s="85"/>
      <c r="RUH17" s="51"/>
      <c r="RUI17" s="80"/>
      <c r="RUJ17" s="80"/>
      <c r="RUK17" s="85"/>
      <c r="RUL17" s="80"/>
      <c r="RUM17" s="80"/>
      <c r="RUN17" s="2"/>
      <c r="RUO17" s="85"/>
      <c r="RUP17" s="51"/>
      <c r="RUQ17" s="80"/>
      <c r="RUR17" s="80"/>
      <c r="RUS17" s="85"/>
      <c r="RUT17" s="80"/>
      <c r="RUU17" s="80"/>
      <c r="RUV17" s="2"/>
      <c r="RUW17" s="85"/>
      <c r="RUX17" s="51"/>
      <c r="RUY17" s="80"/>
      <c r="RUZ17" s="80"/>
      <c r="RVA17" s="85"/>
      <c r="RVB17" s="80"/>
      <c r="RVC17" s="80"/>
      <c r="RVD17" s="2"/>
      <c r="RVE17" s="85"/>
      <c r="RVF17" s="51"/>
      <c r="RVG17" s="80"/>
      <c r="RVH17" s="80"/>
      <c r="RVI17" s="85"/>
      <c r="RVJ17" s="80"/>
      <c r="RVK17" s="80"/>
      <c r="RVL17" s="2"/>
      <c r="RVM17" s="85"/>
      <c r="RVN17" s="51"/>
      <c r="RVO17" s="80"/>
      <c r="RVP17" s="80"/>
      <c r="RVQ17" s="85"/>
      <c r="RVR17" s="80"/>
      <c r="RVS17" s="80"/>
      <c r="RVT17" s="2"/>
      <c r="RVU17" s="85"/>
      <c r="RVV17" s="51"/>
      <c r="RVW17" s="80"/>
      <c r="RVX17" s="80"/>
      <c r="RVY17" s="85"/>
      <c r="RVZ17" s="80"/>
      <c r="RWA17" s="80"/>
      <c r="RWB17" s="2"/>
      <c r="RWC17" s="85"/>
      <c r="RWD17" s="51"/>
      <c r="RWE17" s="80"/>
      <c r="RWF17" s="80"/>
      <c r="RWG17" s="85"/>
      <c r="RWH17" s="80"/>
      <c r="RWI17" s="80"/>
      <c r="RWJ17" s="2"/>
      <c r="RWK17" s="85"/>
      <c r="RWL17" s="51"/>
      <c r="RWM17" s="80"/>
      <c r="RWN17" s="80"/>
      <c r="RWO17" s="85"/>
      <c r="RWP17" s="80"/>
      <c r="RWQ17" s="80"/>
      <c r="RWR17" s="2"/>
      <c r="RWS17" s="85"/>
      <c r="RWT17" s="51"/>
      <c r="RWU17" s="80"/>
      <c r="RWV17" s="80"/>
      <c r="RWW17" s="85"/>
      <c r="RWX17" s="80"/>
      <c r="RWY17" s="80"/>
      <c r="RWZ17" s="2"/>
      <c r="RXA17" s="85"/>
      <c r="RXB17" s="51"/>
      <c r="RXC17" s="80"/>
      <c r="RXD17" s="80"/>
      <c r="RXE17" s="85"/>
      <c r="RXF17" s="80"/>
      <c r="RXG17" s="80"/>
      <c r="RXH17" s="2"/>
      <c r="RXI17" s="85"/>
      <c r="RXJ17" s="51"/>
      <c r="RXK17" s="80"/>
      <c r="RXL17" s="80"/>
      <c r="RXM17" s="85"/>
      <c r="RXN17" s="80"/>
      <c r="RXO17" s="80"/>
      <c r="RXP17" s="2"/>
      <c r="RXQ17" s="85"/>
      <c r="RXR17" s="51"/>
      <c r="RXS17" s="80"/>
      <c r="RXT17" s="80"/>
      <c r="RXU17" s="85"/>
      <c r="RXV17" s="80"/>
      <c r="RXW17" s="80"/>
      <c r="RXX17" s="2"/>
      <c r="RXY17" s="85"/>
      <c r="RXZ17" s="51"/>
      <c r="RYA17" s="80"/>
      <c r="RYB17" s="80"/>
      <c r="RYC17" s="85"/>
      <c r="RYD17" s="80"/>
      <c r="RYE17" s="80"/>
      <c r="RYF17" s="2"/>
      <c r="RYG17" s="85"/>
      <c r="RYH17" s="51"/>
      <c r="RYI17" s="80"/>
      <c r="RYJ17" s="80"/>
      <c r="RYK17" s="85"/>
      <c r="RYL17" s="80"/>
      <c r="RYM17" s="80"/>
      <c r="RYN17" s="2"/>
      <c r="RYO17" s="85"/>
      <c r="RYP17" s="51"/>
      <c r="RYQ17" s="80"/>
      <c r="RYR17" s="80"/>
      <c r="RYS17" s="85"/>
      <c r="RYT17" s="80"/>
      <c r="RYU17" s="80"/>
      <c r="RYV17" s="2"/>
      <c r="RYW17" s="85"/>
      <c r="RYX17" s="51"/>
      <c r="RYY17" s="80"/>
      <c r="RYZ17" s="80"/>
      <c r="RZA17" s="85"/>
      <c r="RZB17" s="80"/>
      <c r="RZC17" s="80"/>
      <c r="RZD17" s="2"/>
      <c r="RZE17" s="85"/>
      <c r="RZF17" s="51"/>
      <c r="RZG17" s="80"/>
      <c r="RZH17" s="80"/>
      <c r="RZI17" s="85"/>
      <c r="RZJ17" s="80"/>
      <c r="RZK17" s="80"/>
      <c r="RZL17" s="2"/>
      <c r="RZM17" s="85"/>
      <c r="RZN17" s="51"/>
      <c r="RZO17" s="80"/>
      <c r="RZP17" s="80"/>
      <c r="RZQ17" s="85"/>
      <c r="RZR17" s="80"/>
      <c r="RZS17" s="80"/>
      <c r="RZT17" s="2"/>
      <c r="RZU17" s="85"/>
      <c r="RZV17" s="51"/>
      <c r="RZW17" s="80"/>
      <c r="RZX17" s="80"/>
      <c r="RZY17" s="85"/>
      <c r="RZZ17" s="80"/>
      <c r="SAA17" s="80"/>
      <c r="SAB17" s="2"/>
      <c r="SAC17" s="85"/>
      <c r="SAD17" s="51"/>
      <c r="SAE17" s="80"/>
      <c r="SAF17" s="80"/>
      <c r="SAG17" s="85"/>
      <c r="SAH17" s="80"/>
      <c r="SAI17" s="80"/>
      <c r="SAJ17" s="2"/>
      <c r="SAK17" s="85"/>
      <c r="SAL17" s="51"/>
      <c r="SAM17" s="80"/>
      <c r="SAN17" s="80"/>
      <c r="SAO17" s="85"/>
      <c r="SAP17" s="80"/>
      <c r="SAQ17" s="80"/>
      <c r="SAR17" s="2"/>
      <c r="SAS17" s="85"/>
      <c r="SAT17" s="51"/>
      <c r="SAU17" s="80"/>
      <c r="SAV17" s="80"/>
      <c r="SAW17" s="85"/>
      <c r="SAX17" s="80"/>
      <c r="SAY17" s="80"/>
      <c r="SAZ17" s="2"/>
      <c r="SBA17" s="85"/>
      <c r="SBB17" s="51"/>
      <c r="SBC17" s="80"/>
      <c r="SBD17" s="80"/>
      <c r="SBE17" s="85"/>
      <c r="SBF17" s="80"/>
      <c r="SBG17" s="80"/>
      <c r="SBH17" s="2"/>
      <c r="SBI17" s="85"/>
      <c r="SBJ17" s="51"/>
      <c r="SBK17" s="80"/>
      <c r="SBL17" s="80"/>
      <c r="SBM17" s="85"/>
      <c r="SBN17" s="80"/>
      <c r="SBO17" s="80"/>
      <c r="SBP17" s="2"/>
      <c r="SBQ17" s="85"/>
      <c r="SBR17" s="51"/>
      <c r="SBS17" s="80"/>
      <c r="SBT17" s="80"/>
      <c r="SBU17" s="85"/>
      <c r="SBV17" s="80"/>
      <c r="SBW17" s="80"/>
      <c r="SBX17" s="2"/>
      <c r="SBY17" s="85"/>
      <c r="SBZ17" s="51"/>
      <c r="SCA17" s="80"/>
      <c r="SCB17" s="80"/>
      <c r="SCC17" s="85"/>
      <c r="SCD17" s="80"/>
      <c r="SCE17" s="80"/>
      <c r="SCF17" s="2"/>
      <c r="SCG17" s="85"/>
      <c r="SCH17" s="51"/>
      <c r="SCI17" s="80"/>
      <c r="SCJ17" s="80"/>
      <c r="SCK17" s="85"/>
      <c r="SCL17" s="80"/>
      <c r="SCM17" s="80"/>
      <c r="SCN17" s="2"/>
      <c r="SCO17" s="85"/>
      <c r="SCP17" s="51"/>
      <c r="SCQ17" s="80"/>
      <c r="SCR17" s="80"/>
      <c r="SCS17" s="85"/>
      <c r="SCT17" s="80"/>
      <c r="SCU17" s="80"/>
      <c r="SCV17" s="2"/>
      <c r="SCW17" s="85"/>
      <c r="SCX17" s="51"/>
      <c r="SCY17" s="80"/>
      <c r="SCZ17" s="80"/>
      <c r="SDA17" s="85"/>
      <c r="SDB17" s="80"/>
      <c r="SDC17" s="80"/>
      <c r="SDD17" s="2"/>
      <c r="SDE17" s="85"/>
      <c r="SDF17" s="51"/>
      <c r="SDG17" s="80"/>
      <c r="SDH17" s="80"/>
      <c r="SDI17" s="85"/>
      <c r="SDJ17" s="80"/>
      <c r="SDK17" s="80"/>
      <c r="SDL17" s="2"/>
      <c r="SDM17" s="85"/>
      <c r="SDN17" s="51"/>
      <c r="SDO17" s="80"/>
      <c r="SDP17" s="80"/>
      <c r="SDQ17" s="85"/>
      <c r="SDR17" s="80"/>
      <c r="SDS17" s="80"/>
      <c r="SDT17" s="2"/>
      <c r="SDU17" s="85"/>
      <c r="SDV17" s="51"/>
      <c r="SDW17" s="80"/>
      <c r="SDX17" s="80"/>
      <c r="SDY17" s="85"/>
      <c r="SDZ17" s="80"/>
      <c r="SEA17" s="80"/>
      <c r="SEB17" s="2"/>
      <c r="SEC17" s="85"/>
      <c r="SED17" s="51"/>
      <c r="SEE17" s="80"/>
      <c r="SEF17" s="80"/>
      <c r="SEG17" s="85"/>
      <c r="SEH17" s="80"/>
      <c r="SEI17" s="80"/>
      <c r="SEJ17" s="2"/>
      <c r="SEK17" s="85"/>
      <c r="SEL17" s="51"/>
      <c r="SEM17" s="80"/>
      <c r="SEN17" s="80"/>
      <c r="SEO17" s="85"/>
      <c r="SEP17" s="80"/>
      <c r="SEQ17" s="80"/>
      <c r="SER17" s="2"/>
      <c r="SES17" s="85"/>
      <c r="SET17" s="51"/>
      <c r="SEU17" s="80"/>
      <c r="SEV17" s="80"/>
      <c r="SEW17" s="85"/>
      <c r="SEX17" s="80"/>
      <c r="SEY17" s="80"/>
      <c r="SEZ17" s="2"/>
      <c r="SFA17" s="85"/>
      <c r="SFB17" s="51"/>
      <c r="SFC17" s="80"/>
      <c r="SFD17" s="80"/>
      <c r="SFE17" s="85"/>
      <c r="SFF17" s="80"/>
      <c r="SFG17" s="80"/>
      <c r="SFH17" s="2"/>
      <c r="SFI17" s="85"/>
      <c r="SFJ17" s="51"/>
      <c r="SFK17" s="80"/>
      <c r="SFL17" s="80"/>
      <c r="SFM17" s="85"/>
      <c r="SFN17" s="80"/>
      <c r="SFO17" s="80"/>
      <c r="SFP17" s="2"/>
      <c r="SFQ17" s="85"/>
      <c r="SFR17" s="51"/>
      <c r="SFS17" s="80"/>
      <c r="SFT17" s="80"/>
      <c r="SFU17" s="85"/>
      <c r="SFV17" s="80"/>
      <c r="SFW17" s="80"/>
      <c r="SFX17" s="2"/>
      <c r="SFY17" s="85"/>
      <c r="SFZ17" s="51"/>
      <c r="SGA17" s="80"/>
      <c r="SGB17" s="80"/>
      <c r="SGC17" s="85"/>
      <c r="SGD17" s="80"/>
      <c r="SGE17" s="80"/>
      <c r="SGF17" s="2"/>
      <c r="SGG17" s="85"/>
      <c r="SGH17" s="51"/>
      <c r="SGI17" s="80"/>
      <c r="SGJ17" s="80"/>
      <c r="SGK17" s="85"/>
      <c r="SGL17" s="80"/>
      <c r="SGM17" s="80"/>
      <c r="SGN17" s="2"/>
      <c r="SGO17" s="85"/>
      <c r="SGP17" s="51"/>
      <c r="SGQ17" s="80"/>
      <c r="SGR17" s="80"/>
      <c r="SGS17" s="85"/>
      <c r="SGT17" s="80"/>
      <c r="SGU17" s="80"/>
      <c r="SGV17" s="2"/>
      <c r="SGW17" s="85"/>
      <c r="SGX17" s="51"/>
      <c r="SGY17" s="80"/>
      <c r="SGZ17" s="80"/>
      <c r="SHA17" s="85"/>
      <c r="SHB17" s="80"/>
      <c r="SHC17" s="80"/>
      <c r="SHD17" s="2"/>
      <c r="SHE17" s="85"/>
      <c r="SHF17" s="51"/>
      <c r="SHG17" s="80"/>
      <c r="SHH17" s="80"/>
      <c r="SHI17" s="85"/>
      <c r="SHJ17" s="80"/>
      <c r="SHK17" s="80"/>
      <c r="SHL17" s="2"/>
      <c r="SHM17" s="85"/>
      <c r="SHN17" s="51"/>
      <c r="SHO17" s="80"/>
      <c r="SHP17" s="80"/>
      <c r="SHQ17" s="85"/>
      <c r="SHR17" s="80"/>
      <c r="SHS17" s="80"/>
      <c r="SHT17" s="2"/>
      <c r="SHU17" s="85"/>
      <c r="SHV17" s="51"/>
      <c r="SHW17" s="80"/>
      <c r="SHX17" s="80"/>
      <c r="SHY17" s="85"/>
      <c r="SHZ17" s="80"/>
      <c r="SIA17" s="80"/>
      <c r="SIB17" s="2"/>
      <c r="SIC17" s="85"/>
      <c r="SID17" s="51"/>
      <c r="SIE17" s="80"/>
      <c r="SIF17" s="80"/>
      <c r="SIG17" s="85"/>
      <c r="SIH17" s="80"/>
      <c r="SII17" s="80"/>
      <c r="SIJ17" s="2"/>
      <c r="SIK17" s="85"/>
      <c r="SIL17" s="51"/>
      <c r="SIM17" s="80"/>
      <c r="SIN17" s="80"/>
      <c r="SIO17" s="85"/>
      <c r="SIP17" s="80"/>
      <c r="SIQ17" s="80"/>
      <c r="SIR17" s="2"/>
      <c r="SIS17" s="85"/>
      <c r="SIT17" s="51"/>
      <c r="SIU17" s="80"/>
      <c r="SIV17" s="80"/>
      <c r="SIW17" s="85"/>
      <c r="SIX17" s="80"/>
      <c r="SIY17" s="80"/>
      <c r="SIZ17" s="2"/>
      <c r="SJA17" s="85"/>
      <c r="SJB17" s="51"/>
      <c r="SJC17" s="80"/>
      <c r="SJD17" s="80"/>
      <c r="SJE17" s="85"/>
      <c r="SJF17" s="80"/>
      <c r="SJG17" s="80"/>
      <c r="SJH17" s="2"/>
      <c r="SJI17" s="85"/>
      <c r="SJJ17" s="51"/>
      <c r="SJK17" s="80"/>
      <c r="SJL17" s="80"/>
      <c r="SJM17" s="85"/>
      <c r="SJN17" s="80"/>
      <c r="SJO17" s="80"/>
      <c r="SJP17" s="2"/>
      <c r="SJQ17" s="85"/>
      <c r="SJR17" s="51"/>
      <c r="SJS17" s="80"/>
      <c r="SJT17" s="80"/>
      <c r="SJU17" s="85"/>
      <c r="SJV17" s="80"/>
      <c r="SJW17" s="80"/>
      <c r="SJX17" s="2"/>
      <c r="SJY17" s="85"/>
      <c r="SJZ17" s="51"/>
      <c r="SKA17" s="80"/>
      <c r="SKB17" s="80"/>
      <c r="SKC17" s="85"/>
      <c r="SKD17" s="80"/>
      <c r="SKE17" s="80"/>
      <c r="SKF17" s="2"/>
      <c r="SKG17" s="85"/>
      <c r="SKH17" s="51"/>
      <c r="SKI17" s="80"/>
      <c r="SKJ17" s="80"/>
      <c r="SKK17" s="85"/>
      <c r="SKL17" s="80"/>
      <c r="SKM17" s="80"/>
      <c r="SKN17" s="2"/>
      <c r="SKO17" s="85"/>
      <c r="SKP17" s="51"/>
      <c r="SKQ17" s="80"/>
      <c r="SKR17" s="80"/>
      <c r="SKS17" s="85"/>
      <c r="SKT17" s="80"/>
      <c r="SKU17" s="80"/>
      <c r="SKV17" s="2"/>
      <c r="SKW17" s="85"/>
      <c r="SKX17" s="51"/>
      <c r="SKY17" s="80"/>
      <c r="SKZ17" s="80"/>
      <c r="SLA17" s="85"/>
      <c r="SLB17" s="80"/>
      <c r="SLC17" s="80"/>
      <c r="SLD17" s="2"/>
      <c r="SLE17" s="85"/>
      <c r="SLF17" s="51"/>
      <c r="SLG17" s="80"/>
      <c r="SLH17" s="80"/>
      <c r="SLI17" s="85"/>
      <c r="SLJ17" s="80"/>
      <c r="SLK17" s="80"/>
      <c r="SLL17" s="2"/>
      <c r="SLM17" s="85"/>
      <c r="SLN17" s="51"/>
      <c r="SLO17" s="80"/>
      <c r="SLP17" s="80"/>
      <c r="SLQ17" s="85"/>
      <c r="SLR17" s="80"/>
      <c r="SLS17" s="80"/>
      <c r="SLT17" s="2"/>
      <c r="SLU17" s="85"/>
      <c r="SLV17" s="51"/>
      <c r="SLW17" s="80"/>
      <c r="SLX17" s="80"/>
      <c r="SLY17" s="85"/>
      <c r="SLZ17" s="80"/>
      <c r="SMA17" s="80"/>
      <c r="SMB17" s="2"/>
      <c r="SMC17" s="85"/>
      <c r="SMD17" s="51"/>
      <c r="SME17" s="80"/>
      <c r="SMF17" s="80"/>
      <c r="SMG17" s="85"/>
      <c r="SMH17" s="80"/>
      <c r="SMI17" s="80"/>
      <c r="SMJ17" s="2"/>
      <c r="SMK17" s="85"/>
      <c r="SML17" s="51"/>
      <c r="SMM17" s="80"/>
      <c r="SMN17" s="80"/>
      <c r="SMO17" s="85"/>
      <c r="SMP17" s="80"/>
      <c r="SMQ17" s="80"/>
      <c r="SMR17" s="2"/>
      <c r="SMS17" s="85"/>
      <c r="SMT17" s="51"/>
      <c r="SMU17" s="80"/>
      <c r="SMV17" s="80"/>
      <c r="SMW17" s="85"/>
      <c r="SMX17" s="80"/>
      <c r="SMY17" s="80"/>
      <c r="SMZ17" s="2"/>
      <c r="SNA17" s="85"/>
      <c r="SNB17" s="51"/>
      <c r="SNC17" s="80"/>
      <c r="SND17" s="80"/>
      <c r="SNE17" s="85"/>
      <c r="SNF17" s="80"/>
      <c r="SNG17" s="80"/>
      <c r="SNH17" s="2"/>
      <c r="SNI17" s="85"/>
      <c r="SNJ17" s="51"/>
      <c r="SNK17" s="80"/>
      <c r="SNL17" s="80"/>
      <c r="SNM17" s="85"/>
      <c r="SNN17" s="80"/>
      <c r="SNO17" s="80"/>
      <c r="SNP17" s="2"/>
      <c r="SNQ17" s="85"/>
      <c r="SNR17" s="51"/>
      <c r="SNS17" s="80"/>
      <c r="SNT17" s="80"/>
      <c r="SNU17" s="85"/>
      <c r="SNV17" s="80"/>
      <c r="SNW17" s="80"/>
      <c r="SNX17" s="2"/>
      <c r="SNY17" s="85"/>
      <c r="SNZ17" s="51"/>
      <c r="SOA17" s="80"/>
      <c r="SOB17" s="80"/>
      <c r="SOC17" s="85"/>
      <c r="SOD17" s="80"/>
      <c r="SOE17" s="80"/>
      <c r="SOF17" s="2"/>
      <c r="SOG17" s="85"/>
      <c r="SOH17" s="51"/>
      <c r="SOI17" s="80"/>
      <c r="SOJ17" s="80"/>
      <c r="SOK17" s="85"/>
      <c r="SOL17" s="80"/>
      <c r="SOM17" s="80"/>
      <c r="SON17" s="2"/>
      <c r="SOO17" s="85"/>
      <c r="SOP17" s="51"/>
      <c r="SOQ17" s="80"/>
      <c r="SOR17" s="80"/>
      <c r="SOS17" s="85"/>
      <c r="SOT17" s="80"/>
      <c r="SOU17" s="80"/>
      <c r="SOV17" s="2"/>
      <c r="SOW17" s="85"/>
      <c r="SOX17" s="51"/>
      <c r="SOY17" s="80"/>
      <c r="SOZ17" s="80"/>
      <c r="SPA17" s="85"/>
      <c r="SPB17" s="80"/>
      <c r="SPC17" s="80"/>
      <c r="SPD17" s="2"/>
      <c r="SPE17" s="85"/>
      <c r="SPF17" s="51"/>
      <c r="SPG17" s="80"/>
      <c r="SPH17" s="80"/>
      <c r="SPI17" s="85"/>
      <c r="SPJ17" s="80"/>
      <c r="SPK17" s="80"/>
      <c r="SPL17" s="2"/>
      <c r="SPM17" s="85"/>
      <c r="SPN17" s="51"/>
      <c r="SPO17" s="80"/>
      <c r="SPP17" s="80"/>
      <c r="SPQ17" s="85"/>
      <c r="SPR17" s="80"/>
      <c r="SPS17" s="80"/>
      <c r="SPT17" s="2"/>
      <c r="SPU17" s="85"/>
      <c r="SPV17" s="51"/>
      <c r="SPW17" s="80"/>
      <c r="SPX17" s="80"/>
      <c r="SPY17" s="85"/>
      <c r="SPZ17" s="80"/>
      <c r="SQA17" s="80"/>
      <c r="SQB17" s="2"/>
      <c r="SQC17" s="85"/>
      <c r="SQD17" s="51"/>
      <c r="SQE17" s="80"/>
      <c r="SQF17" s="80"/>
      <c r="SQG17" s="85"/>
      <c r="SQH17" s="80"/>
      <c r="SQI17" s="80"/>
      <c r="SQJ17" s="2"/>
      <c r="SQK17" s="85"/>
      <c r="SQL17" s="51"/>
      <c r="SQM17" s="80"/>
      <c r="SQN17" s="80"/>
      <c r="SQO17" s="85"/>
      <c r="SQP17" s="80"/>
      <c r="SQQ17" s="80"/>
      <c r="SQR17" s="2"/>
      <c r="SQS17" s="85"/>
      <c r="SQT17" s="51"/>
      <c r="SQU17" s="80"/>
      <c r="SQV17" s="80"/>
      <c r="SQW17" s="85"/>
      <c r="SQX17" s="80"/>
      <c r="SQY17" s="80"/>
      <c r="SQZ17" s="2"/>
      <c r="SRA17" s="85"/>
      <c r="SRB17" s="51"/>
      <c r="SRC17" s="80"/>
      <c r="SRD17" s="80"/>
      <c r="SRE17" s="85"/>
      <c r="SRF17" s="80"/>
      <c r="SRG17" s="80"/>
      <c r="SRH17" s="2"/>
      <c r="SRI17" s="85"/>
      <c r="SRJ17" s="51"/>
      <c r="SRK17" s="80"/>
      <c r="SRL17" s="80"/>
      <c r="SRM17" s="85"/>
      <c r="SRN17" s="80"/>
      <c r="SRO17" s="80"/>
      <c r="SRP17" s="2"/>
      <c r="SRQ17" s="85"/>
      <c r="SRR17" s="51"/>
      <c r="SRS17" s="80"/>
      <c r="SRT17" s="80"/>
      <c r="SRU17" s="85"/>
      <c r="SRV17" s="80"/>
      <c r="SRW17" s="80"/>
      <c r="SRX17" s="2"/>
      <c r="SRY17" s="85"/>
      <c r="SRZ17" s="51"/>
      <c r="SSA17" s="80"/>
      <c r="SSB17" s="80"/>
      <c r="SSC17" s="85"/>
      <c r="SSD17" s="80"/>
      <c r="SSE17" s="80"/>
      <c r="SSF17" s="2"/>
      <c r="SSG17" s="85"/>
      <c r="SSH17" s="51"/>
      <c r="SSI17" s="80"/>
      <c r="SSJ17" s="80"/>
      <c r="SSK17" s="85"/>
      <c r="SSL17" s="80"/>
      <c r="SSM17" s="80"/>
      <c r="SSN17" s="2"/>
      <c r="SSO17" s="85"/>
      <c r="SSP17" s="51"/>
      <c r="SSQ17" s="80"/>
      <c r="SSR17" s="80"/>
      <c r="SSS17" s="85"/>
      <c r="SST17" s="80"/>
      <c r="SSU17" s="80"/>
      <c r="SSV17" s="2"/>
      <c r="SSW17" s="85"/>
      <c r="SSX17" s="51"/>
      <c r="SSY17" s="80"/>
      <c r="SSZ17" s="80"/>
      <c r="STA17" s="85"/>
      <c r="STB17" s="80"/>
      <c r="STC17" s="80"/>
      <c r="STD17" s="2"/>
      <c r="STE17" s="85"/>
      <c r="STF17" s="51"/>
      <c r="STG17" s="80"/>
      <c r="STH17" s="80"/>
      <c r="STI17" s="85"/>
      <c r="STJ17" s="80"/>
      <c r="STK17" s="80"/>
      <c r="STL17" s="2"/>
      <c r="STM17" s="85"/>
      <c r="STN17" s="51"/>
      <c r="STO17" s="80"/>
      <c r="STP17" s="80"/>
      <c r="STQ17" s="85"/>
      <c r="STR17" s="80"/>
      <c r="STS17" s="80"/>
      <c r="STT17" s="2"/>
      <c r="STU17" s="85"/>
      <c r="STV17" s="51"/>
      <c r="STW17" s="80"/>
      <c r="STX17" s="80"/>
      <c r="STY17" s="85"/>
      <c r="STZ17" s="80"/>
      <c r="SUA17" s="80"/>
      <c r="SUB17" s="2"/>
      <c r="SUC17" s="85"/>
      <c r="SUD17" s="51"/>
      <c r="SUE17" s="80"/>
      <c r="SUF17" s="80"/>
      <c r="SUG17" s="85"/>
      <c r="SUH17" s="80"/>
      <c r="SUI17" s="80"/>
      <c r="SUJ17" s="2"/>
      <c r="SUK17" s="85"/>
      <c r="SUL17" s="51"/>
      <c r="SUM17" s="80"/>
      <c r="SUN17" s="80"/>
      <c r="SUO17" s="85"/>
      <c r="SUP17" s="80"/>
      <c r="SUQ17" s="80"/>
      <c r="SUR17" s="2"/>
      <c r="SUS17" s="85"/>
      <c r="SUT17" s="51"/>
      <c r="SUU17" s="80"/>
      <c r="SUV17" s="80"/>
      <c r="SUW17" s="85"/>
      <c r="SUX17" s="80"/>
      <c r="SUY17" s="80"/>
      <c r="SUZ17" s="2"/>
      <c r="SVA17" s="85"/>
      <c r="SVB17" s="51"/>
      <c r="SVC17" s="80"/>
      <c r="SVD17" s="80"/>
      <c r="SVE17" s="85"/>
      <c r="SVF17" s="80"/>
      <c r="SVG17" s="80"/>
      <c r="SVH17" s="2"/>
      <c r="SVI17" s="85"/>
      <c r="SVJ17" s="51"/>
      <c r="SVK17" s="80"/>
      <c r="SVL17" s="80"/>
      <c r="SVM17" s="85"/>
      <c r="SVN17" s="80"/>
      <c r="SVO17" s="80"/>
      <c r="SVP17" s="2"/>
      <c r="SVQ17" s="85"/>
      <c r="SVR17" s="51"/>
      <c r="SVS17" s="80"/>
      <c r="SVT17" s="80"/>
      <c r="SVU17" s="85"/>
      <c r="SVV17" s="80"/>
      <c r="SVW17" s="80"/>
      <c r="SVX17" s="2"/>
      <c r="SVY17" s="85"/>
      <c r="SVZ17" s="51"/>
      <c r="SWA17" s="80"/>
      <c r="SWB17" s="80"/>
      <c r="SWC17" s="85"/>
      <c r="SWD17" s="80"/>
      <c r="SWE17" s="80"/>
      <c r="SWF17" s="2"/>
      <c r="SWG17" s="85"/>
      <c r="SWH17" s="51"/>
      <c r="SWI17" s="80"/>
      <c r="SWJ17" s="80"/>
      <c r="SWK17" s="85"/>
      <c r="SWL17" s="80"/>
      <c r="SWM17" s="80"/>
      <c r="SWN17" s="2"/>
      <c r="SWO17" s="85"/>
      <c r="SWP17" s="51"/>
      <c r="SWQ17" s="80"/>
      <c r="SWR17" s="80"/>
      <c r="SWS17" s="85"/>
      <c r="SWT17" s="80"/>
      <c r="SWU17" s="80"/>
      <c r="SWV17" s="2"/>
      <c r="SWW17" s="85"/>
      <c r="SWX17" s="51"/>
      <c r="SWY17" s="80"/>
      <c r="SWZ17" s="80"/>
      <c r="SXA17" s="85"/>
      <c r="SXB17" s="80"/>
      <c r="SXC17" s="80"/>
      <c r="SXD17" s="2"/>
      <c r="SXE17" s="85"/>
      <c r="SXF17" s="51"/>
      <c r="SXG17" s="80"/>
      <c r="SXH17" s="80"/>
      <c r="SXI17" s="85"/>
      <c r="SXJ17" s="80"/>
      <c r="SXK17" s="80"/>
      <c r="SXL17" s="2"/>
      <c r="SXM17" s="85"/>
      <c r="SXN17" s="51"/>
      <c r="SXO17" s="80"/>
      <c r="SXP17" s="80"/>
      <c r="SXQ17" s="85"/>
      <c r="SXR17" s="80"/>
      <c r="SXS17" s="80"/>
      <c r="SXT17" s="2"/>
      <c r="SXU17" s="85"/>
      <c r="SXV17" s="51"/>
      <c r="SXW17" s="80"/>
      <c r="SXX17" s="80"/>
      <c r="SXY17" s="85"/>
      <c r="SXZ17" s="80"/>
      <c r="SYA17" s="80"/>
      <c r="SYB17" s="2"/>
      <c r="SYC17" s="85"/>
      <c r="SYD17" s="51"/>
      <c r="SYE17" s="80"/>
      <c r="SYF17" s="80"/>
      <c r="SYG17" s="85"/>
      <c r="SYH17" s="80"/>
      <c r="SYI17" s="80"/>
      <c r="SYJ17" s="2"/>
      <c r="SYK17" s="85"/>
      <c r="SYL17" s="51"/>
      <c r="SYM17" s="80"/>
      <c r="SYN17" s="80"/>
      <c r="SYO17" s="85"/>
      <c r="SYP17" s="80"/>
      <c r="SYQ17" s="80"/>
      <c r="SYR17" s="2"/>
      <c r="SYS17" s="85"/>
      <c r="SYT17" s="51"/>
      <c r="SYU17" s="80"/>
      <c r="SYV17" s="80"/>
      <c r="SYW17" s="85"/>
      <c r="SYX17" s="80"/>
      <c r="SYY17" s="80"/>
      <c r="SYZ17" s="2"/>
      <c r="SZA17" s="85"/>
      <c r="SZB17" s="51"/>
      <c r="SZC17" s="80"/>
      <c r="SZD17" s="80"/>
      <c r="SZE17" s="85"/>
      <c r="SZF17" s="80"/>
      <c r="SZG17" s="80"/>
      <c r="SZH17" s="2"/>
      <c r="SZI17" s="85"/>
      <c r="SZJ17" s="51"/>
      <c r="SZK17" s="80"/>
      <c r="SZL17" s="80"/>
      <c r="SZM17" s="85"/>
      <c r="SZN17" s="80"/>
      <c r="SZO17" s="80"/>
      <c r="SZP17" s="2"/>
      <c r="SZQ17" s="85"/>
      <c r="SZR17" s="51"/>
      <c r="SZS17" s="80"/>
      <c r="SZT17" s="80"/>
      <c r="SZU17" s="85"/>
      <c r="SZV17" s="80"/>
      <c r="SZW17" s="80"/>
      <c r="SZX17" s="2"/>
      <c r="SZY17" s="85"/>
      <c r="SZZ17" s="51"/>
      <c r="TAA17" s="80"/>
      <c r="TAB17" s="80"/>
      <c r="TAC17" s="85"/>
      <c r="TAD17" s="80"/>
      <c r="TAE17" s="80"/>
      <c r="TAF17" s="2"/>
      <c r="TAG17" s="85"/>
      <c r="TAH17" s="51"/>
      <c r="TAI17" s="80"/>
      <c r="TAJ17" s="80"/>
      <c r="TAK17" s="85"/>
      <c r="TAL17" s="80"/>
      <c r="TAM17" s="80"/>
      <c r="TAN17" s="2"/>
      <c r="TAO17" s="85"/>
      <c r="TAP17" s="51"/>
      <c r="TAQ17" s="80"/>
      <c r="TAR17" s="80"/>
      <c r="TAS17" s="85"/>
      <c r="TAT17" s="80"/>
      <c r="TAU17" s="80"/>
      <c r="TAV17" s="2"/>
      <c r="TAW17" s="85"/>
      <c r="TAX17" s="51"/>
      <c r="TAY17" s="80"/>
      <c r="TAZ17" s="80"/>
      <c r="TBA17" s="85"/>
      <c r="TBB17" s="80"/>
      <c r="TBC17" s="80"/>
      <c r="TBD17" s="2"/>
      <c r="TBE17" s="85"/>
      <c r="TBF17" s="51"/>
      <c r="TBG17" s="80"/>
      <c r="TBH17" s="80"/>
      <c r="TBI17" s="85"/>
      <c r="TBJ17" s="80"/>
      <c r="TBK17" s="80"/>
      <c r="TBL17" s="2"/>
      <c r="TBM17" s="85"/>
      <c r="TBN17" s="51"/>
      <c r="TBO17" s="80"/>
      <c r="TBP17" s="80"/>
      <c r="TBQ17" s="85"/>
      <c r="TBR17" s="80"/>
      <c r="TBS17" s="80"/>
      <c r="TBT17" s="2"/>
      <c r="TBU17" s="85"/>
      <c r="TBV17" s="51"/>
      <c r="TBW17" s="80"/>
      <c r="TBX17" s="80"/>
      <c r="TBY17" s="85"/>
      <c r="TBZ17" s="80"/>
      <c r="TCA17" s="80"/>
      <c r="TCB17" s="2"/>
      <c r="TCC17" s="85"/>
      <c r="TCD17" s="51"/>
      <c r="TCE17" s="80"/>
      <c r="TCF17" s="80"/>
      <c r="TCG17" s="85"/>
      <c r="TCH17" s="80"/>
      <c r="TCI17" s="80"/>
      <c r="TCJ17" s="2"/>
      <c r="TCK17" s="85"/>
      <c r="TCL17" s="51"/>
      <c r="TCM17" s="80"/>
      <c r="TCN17" s="80"/>
      <c r="TCO17" s="85"/>
      <c r="TCP17" s="80"/>
      <c r="TCQ17" s="80"/>
      <c r="TCR17" s="2"/>
      <c r="TCS17" s="85"/>
      <c r="TCT17" s="51"/>
      <c r="TCU17" s="80"/>
      <c r="TCV17" s="80"/>
      <c r="TCW17" s="85"/>
      <c r="TCX17" s="80"/>
      <c r="TCY17" s="80"/>
      <c r="TCZ17" s="2"/>
      <c r="TDA17" s="85"/>
      <c r="TDB17" s="51"/>
      <c r="TDC17" s="80"/>
      <c r="TDD17" s="80"/>
      <c r="TDE17" s="85"/>
      <c r="TDF17" s="80"/>
      <c r="TDG17" s="80"/>
      <c r="TDH17" s="2"/>
      <c r="TDI17" s="85"/>
      <c r="TDJ17" s="51"/>
      <c r="TDK17" s="80"/>
      <c r="TDL17" s="80"/>
      <c r="TDM17" s="85"/>
      <c r="TDN17" s="80"/>
      <c r="TDO17" s="80"/>
      <c r="TDP17" s="2"/>
      <c r="TDQ17" s="85"/>
      <c r="TDR17" s="51"/>
      <c r="TDS17" s="80"/>
      <c r="TDT17" s="80"/>
      <c r="TDU17" s="85"/>
      <c r="TDV17" s="80"/>
      <c r="TDW17" s="80"/>
      <c r="TDX17" s="2"/>
      <c r="TDY17" s="85"/>
      <c r="TDZ17" s="51"/>
      <c r="TEA17" s="80"/>
      <c r="TEB17" s="80"/>
      <c r="TEC17" s="85"/>
      <c r="TED17" s="80"/>
      <c r="TEE17" s="80"/>
      <c r="TEF17" s="2"/>
      <c r="TEG17" s="85"/>
      <c r="TEH17" s="51"/>
      <c r="TEI17" s="80"/>
      <c r="TEJ17" s="80"/>
      <c r="TEK17" s="85"/>
      <c r="TEL17" s="80"/>
      <c r="TEM17" s="80"/>
      <c r="TEN17" s="2"/>
      <c r="TEO17" s="85"/>
      <c r="TEP17" s="51"/>
      <c r="TEQ17" s="80"/>
      <c r="TER17" s="80"/>
      <c r="TES17" s="85"/>
      <c r="TET17" s="80"/>
      <c r="TEU17" s="80"/>
      <c r="TEV17" s="2"/>
      <c r="TEW17" s="85"/>
      <c r="TEX17" s="51"/>
      <c r="TEY17" s="80"/>
      <c r="TEZ17" s="80"/>
      <c r="TFA17" s="85"/>
      <c r="TFB17" s="80"/>
      <c r="TFC17" s="80"/>
      <c r="TFD17" s="2"/>
      <c r="TFE17" s="85"/>
      <c r="TFF17" s="51"/>
      <c r="TFG17" s="80"/>
      <c r="TFH17" s="80"/>
      <c r="TFI17" s="85"/>
      <c r="TFJ17" s="80"/>
      <c r="TFK17" s="80"/>
      <c r="TFL17" s="2"/>
      <c r="TFM17" s="85"/>
      <c r="TFN17" s="51"/>
      <c r="TFO17" s="80"/>
      <c r="TFP17" s="80"/>
      <c r="TFQ17" s="85"/>
      <c r="TFR17" s="80"/>
      <c r="TFS17" s="80"/>
      <c r="TFT17" s="2"/>
      <c r="TFU17" s="85"/>
      <c r="TFV17" s="51"/>
      <c r="TFW17" s="80"/>
      <c r="TFX17" s="80"/>
      <c r="TFY17" s="85"/>
      <c r="TFZ17" s="80"/>
      <c r="TGA17" s="80"/>
      <c r="TGB17" s="2"/>
      <c r="TGC17" s="85"/>
      <c r="TGD17" s="51"/>
      <c r="TGE17" s="80"/>
      <c r="TGF17" s="80"/>
      <c r="TGG17" s="85"/>
      <c r="TGH17" s="80"/>
      <c r="TGI17" s="80"/>
      <c r="TGJ17" s="2"/>
      <c r="TGK17" s="85"/>
      <c r="TGL17" s="51"/>
      <c r="TGM17" s="80"/>
      <c r="TGN17" s="80"/>
      <c r="TGO17" s="85"/>
      <c r="TGP17" s="80"/>
      <c r="TGQ17" s="80"/>
      <c r="TGR17" s="2"/>
      <c r="TGS17" s="85"/>
      <c r="TGT17" s="51"/>
      <c r="TGU17" s="80"/>
      <c r="TGV17" s="80"/>
      <c r="TGW17" s="85"/>
      <c r="TGX17" s="80"/>
      <c r="TGY17" s="80"/>
      <c r="TGZ17" s="2"/>
      <c r="THA17" s="85"/>
      <c r="THB17" s="51"/>
      <c r="THC17" s="80"/>
      <c r="THD17" s="80"/>
      <c r="THE17" s="85"/>
      <c r="THF17" s="80"/>
      <c r="THG17" s="80"/>
      <c r="THH17" s="2"/>
      <c r="THI17" s="85"/>
      <c r="THJ17" s="51"/>
      <c r="THK17" s="80"/>
      <c r="THL17" s="80"/>
      <c r="THM17" s="85"/>
      <c r="THN17" s="80"/>
      <c r="THO17" s="80"/>
      <c r="THP17" s="2"/>
      <c r="THQ17" s="85"/>
      <c r="THR17" s="51"/>
      <c r="THS17" s="80"/>
      <c r="THT17" s="80"/>
      <c r="THU17" s="85"/>
      <c r="THV17" s="80"/>
      <c r="THW17" s="80"/>
      <c r="THX17" s="2"/>
      <c r="THY17" s="85"/>
      <c r="THZ17" s="51"/>
      <c r="TIA17" s="80"/>
      <c r="TIB17" s="80"/>
      <c r="TIC17" s="85"/>
      <c r="TID17" s="80"/>
      <c r="TIE17" s="80"/>
      <c r="TIF17" s="2"/>
      <c r="TIG17" s="85"/>
      <c r="TIH17" s="51"/>
      <c r="TII17" s="80"/>
      <c r="TIJ17" s="80"/>
      <c r="TIK17" s="85"/>
      <c r="TIL17" s="80"/>
      <c r="TIM17" s="80"/>
      <c r="TIN17" s="2"/>
      <c r="TIO17" s="85"/>
      <c r="TIP17" s="51"/>
      <c r="TIQ17" s="80"/>
      <c r="TIR17" s="80"/>
      <c r="TIS17" s="85"/>
      <c r="TIT17" s="80"/>
      <c r="TIU17" s="80"/>
      <c r="TIV17" s="2"/>
      <c r="TIW17" s="85"/>
      <c r="TIX17" s="51"/>
      <c r="TIY17" s="80"/>
      <c r="TIZ17" s="80"/>
      <c r="TJA17" s="85"/>
      <c r="TJB17" s="80"/>
      <c r="TJC17" s="80"/>
      <c r="TJD17" s="2"/>
      <c r="TJE17" s="85"/>
      <c r="TJF17" s="51"/>
      <c r="TJG17" s="80"/>
      <c r="TJH17" s="80"/>
      <c r="TJI17" s="85"/>
      <c r="TJJ17" s="80"/>
      <c r="TJK17" s="80"/>
      <c r="TJL17" s="2"/>
      <c r="TJM17" s="85"/>
      <c r="TJN17" s="51"/>
      <c r="TJO17" s="80"/>
      <c r="TJP17" s="80"/>
      <c r="TJQ17" s="85"/>
      <c r="TJR17" s="80"/>
      <c r="TJS17" s="80"/>
      <c r="TJT17" s="2"/>
      <c r="TJU17" s="85"/>
      <c r="TJV17" s="51"/>
      <c r="TJW17" s="80"/>
      <c r="TJX17" s="80"/>
      <c r="TJY17" s="85"/>
      <c r="TJZ17" s="80"/>
      <c r="TKA17" s="80"/>
      <c r="TKB17" s="2"/>
      <c r="TKC17" s="85"/>
      <c r="TKD17" s="51"/>
      <c r="TKE17" s="80"/>
      <c r="TKF17" s="80"/>
      <c r="TKG17" s="85"/>
      <c r="TKH17" s="80"/>
      <c r="TKI17" s="80"/>
      <c r="TKJ17" s="2"/>
      <c r="TKK17" s="85"/>
      <c r="TKL17" s="51"/>
      <c r="TKM17" s="80"/>
      <c r="TKN17" s="80"/>
      <c r="TKO17" s="85"/>
      <c r="TKP17" s="80"/>
      <c r="TKQ17" s="80"/>
      <c r="TKR17" s="2"/>
      <c r="TKS17" s="85"/>
      <c r="TKT17" s="51"/>
      <c r="TKU17" s="80"/>
      <c r="TKV17" s="80"/>
      <c r="TKW17" s="85"/>
      <c r="TKX17" s="80"/>
      <c r="TKY17" s="80"/>
      <c r="TKZ17" s="2"/>
      <c r="TLA17" s="85"/>
      <c r="TLB17" s="51"/>
      <c r="TLC17" s="80"/>
      <c r="TLD17" s="80"/>
      <c r="TLE17" s="85"/>
      <c r="TLF17" s="80"/>
      <c r="TLG17" s="80"/>
      <c r="TLH17" s="2"/>
      <c r="TLI17" s="85"/>
      <c r="TLJ17" s="51"/>
      <c r="TLK17" s="80"/>
      <c r="TLL17" s="80"/>
      <c r="TLM17" s="85"/>
      <c r="TLN17" s="80"/>
      <c r="TLO17" s="80"/>
      <c r="TLP17" s="2"/>
      <c r="TLQ17" s="85"/>
      <c r="TLR17" s="51"/>
      <c r="TLS17" s="80"/>
      <c r="TLT17" s="80"/>
      <c r="TLU17" s="85"/>
      <c r="TLV17" s="80"/>
      <c r="TLW17" s="80"/>
      <c r="TLX17" s="2"/>
      <c r="TLY17" s="85"/>
      <c r="TLZ17" s="51"/>
      <c r="TMA17" s="80"/>
      <c r="TMB17" s="80"/>
      <c r="TMC17" s="85"/>
      <c r="TMD17" s="80"/>
      <c r="TME17" s="80"/>
      <c r="TMF17" s="2"/>
      <c r="TMG17" s="85"/>
      <c r="TMH17" s="51"/>
      <c r="TMI17" s="80"/>
      <c r="TMJ17" s="80"/>
      <c r="TMK17" s="85"/>
      <c r="TML17" s="80"/>
      <c r="TMM17" s="80"/>
      <c r="TMN17" s="2"/>
      <c r="TMO17" s="85"/>
      <c r="TMP17" s="51"/>
      <c r="TMQ17" s="80"/>
      <c r="TMR17" s="80"/>
      <c r="TMS17" s="85"/>
      <c r="TMT17" s="80"/>
      <c r="TMU17" s="80"/>
      <c r="TMV17" s="2"/>
      <c r="TMW17" s="85"/>
      <c r="TMX17" s="51"/>
      <c r="TMY17" s="80"/>
      <c r="TMZ17" s="80"/>
      <c r="TNA17" s="85"/>
      <c r="TNB17" s="80"/>
      <c r="TNC17" s="80"/>
      <c r="TND17" s="2"/>
      <c r="TNE17" s="85"/>
      <c r="TNF17" s="51"/>
      <c r="TNG17" s="80"/>
      <c r="TNH17" s="80"/>
      <c r="TNI17" s="85"/>
      <c r="TNJ17" s="80"/>
      <c r="TNK17" s="80"/>
      <c r="TNL17" s="2"/>
      <c r="TNM17" s="85"/>
      <c r="TNN17" s="51"/>
      <c r="TNO17" s="80"/>
      <c r="TNP17" s="80"/>
      <c r="TNQ17" s="85"/>
      <c r="TNR17" s="80"/>
      <c r="TNS17" s="80"/>
      <c r="TNT17" s="2"/>
      <c r="TNU17" s="85"/>
      <c r="TNV17" s="51"/>
      <c r="TNW17" s="80"/>
      <c r="TNX17" s="80"/>
      <c r="TNY17" s="85"/>
      <c r="TNZ17" s="80"/>
      <c r="TOA17" s="80"/>
      <c r="TOB17" s="2"/>
      <c r="TOC17" s="85"/>
      <c r="TOD17" s="51"/>
      <c r="TOE17" s="80"/>
      <c r="TOF17" s="80"/>
      <c r="TOG17" s="85"/>
      <c r="TOH17" s="80"/>
      <c r="TOI17" s="80"/>
      <c r="TOJ17" s="2"/>
      <c r="TOK17" s="85"/>
      <c r="TOL17" s="51"/>
      <c r="TOM17" s="80"/>
      <c r="TON17" s="80"/>
      <c r="TOO17" s="85"/>
      <c r="TOP17" s="80"/>
      <c r="TOQ17" s="80"/>
      <c r="TOR17" s="2"/>
      <c r="TOS17" s="85"/>
      <c r="TOT17" s="51"/>
      <c r="TOU17" s="80"/>
      <c r="TOV17" s="80"/>
      <c r="TOW17" s="85"/>
      <c r="TOX17" s="80"/>
      <c r="TOY17" s="80"/>
      <c r="TOZ17" s="2"/>
      <c r="TPA17" s="85"/>
      <c r="TPB17" s="51"/>
      <c r="TPC17" s="80"/>
      <c r="TPD17" s="80"/>
      <c r="TPE17" s="85"/>
      <c r="TPF17" s="80"/>
      <c r="TPG17" s="80"/>
      <c r="TPH17" s="2"/>
      <c r="TPI17" s="85"/>
      <c r="TPJ17" s="51"/>
      <c r="TPK17" s="80"/>
      <c r="TPL17" s="80"/>
      <c r="TPM17" s="85"/>
      <c r="TPN17" s="80"/>
      <c r="TPO17" s="80"/>
      <c r="TPP17" s="2"/>
      <c r="TPQ17" s="85"/>
      <c r="TPR17" s="51"/>
      <c r="TPS17" s="80"/>
      <c r="TPT17" s="80"/>
      <c r="TPU17" s="85"/>
      <c r="TPV17" s="80"/>
      <c r="TPW17" s="80"/>
      <c r="TPX17" s="2"/>
      <c r="TPY17" s="85"/>
      <c r="TPZ17" s="51"/>
      <c r="TQA17" s="80"/>
      <c r="TQB17" s="80"/>
      <c r="TQC17" s="85"/>
      <c r="TQD17" s="80"/>
      <c r="TQE17" s="80"/>
      <c r="TQF17" s="2"/>
      <c r="TQG17" s="85"/>
      <c r="TQH17" s="51"/>
      <c r="TQI17" s="80"/>
      <c r="TQJ17" s="80"/>
      <c r="TQK17" s="85"/>
      <c r="TQL17" s="80"/>
      <c r="TQM17" s="80"/>
      <c r="TQN17" s="2"/>
      <c r="TQO17" s="85"/>
      <c r="TQP17" s="51"/>
      <c r="TQQ17" s="80"/>
      <c r="TQR17" s="80"/>
      <c r="TQS17" s="85"/>
      <c r="TQT17" s="80"/>
      <c r="TQU17" s="80"/>
      <c r="TQV17" s="2"/>
      <c r="TQW17" s="85"/>
      <c r="TQX17" s="51"/>
      <c r="TQY17" s="80"/>
      <c r="TQZ17" s="80"/>
      <c r="TRA17" s="85"/>
      <c r="TRB17" s="80"/>
      <c r="TRC17" s="80"/>
      <c r="TRD17" s="2"/>
      <c r="TRE17" s="85"/>
      <c r="TRF17" s="51"/>
      <c r="TRG17" s="80"/>
      <c r="TRH17" s="80"/>
      <c r="TRI17" s="85"/>
      <c r="TRJ17" s="80"/>
      <c r="TRK17" s="80"/>
      <c r="TRL17" s="2"/>
      <c r="TRM17" s="85"/>
      <c r="TRN17" s="51"/>
      <c r="TRO17" s="80"/>
      <c r="TRP17" s="80"/>
      <c r="TRQ17" s="85"/>
      <c r="TRR17" s="80"/>
      <c r="TRS17" s="80"/>
      <c r="TRT17" s="2"/>
      <c r="TRU17" s="85"/>
      <c r="TRV17" s="51"/>
      <c r="TRW17" s="80"/>
      <c r="TRX17" s="80"/>
      <c r="TRY17" s="85"/>
      <c r="TRZ17" s="80"/>
      <c r="TSA17" s="80"/>
      <c r="TSB17" s="2"/>
      <c r="TSC17" s="85"/>
      <c r="TSD17" s="51"/>
      <c r="TSE17" s="80"/>
      <c r="TSF17" s="80"/>
      <c r="TSG17" s="85"/>
      <c r="TSH17" s="80"/>
      <c r="TSI17" s="80"/>
      <c r="TSJ17" s="2"/>
      <c r="TSK17" s="85"/>
      <c r="TSL17" s="51"/>
      <c r="TSM17" s="80"/>
      <c r="TSN17" s="80"/>
      <c r="TSO17" s="85"/>
      <c r="TSP17" s="80"/>
      <c r="TSQ17" s="80"/>
      <c r="TSR17" s="2"/>
      <c r="TSS17" s="85"/>
      <c r="TST17" s="51"/>
      <c r="TSU17" s="80"/>
      <c r="TSV17" s="80"/>
      <c r="TSW17" s="85"/>
      <c r="TSX17" s="80"/>
      <c r="TSY17" s="80"/>
      <c r="TSZ17" s="2"/>
      <c r="TTA17" s="85"/>
      <c r="TTB17" s="51"/>
      <c r="TTC17" s="80"/>
      <c r="TTD17" s="80"/>
      <c r="TTE17" s="85"/>
      <c r="TTF17" s="80"/>
      <c r="TTG17" s="80"/>
      <c r="TTH17" s="2"/>
      <c r="TTI17" s="85"/>
      <c r="TTJ17" s="51"/>
      <c r="TTK17" s="80"/>
      <c r="TTL17" s="80"/>
      <c r="TTM17" s="85"/>
      <c r="TTN17" s="80"/>
      <c r="TTO17" s="80"/>
      <c r="TTP17" s="2"/>
      <c r="TTQ17" s="85"/>
      <c r="TTR17" s="51"/>
      <c r="TTS17" s="80"/>
      <c r="TTT17" s="80"/>
      <c r="TTU17" s="85"/>
      <c r="TTV17" s="80"/>
      <c r="TTW17" s="80"/>
      <c r="TTX17" s="2"/>
      <c r="TTY17" s="85"/>
      <c r="TTZ17" s="51"/>
      <c r="TUA17" s="80"/>
      <c r="TUB17" s="80"/>
      <c r="TUC17" s="85"/>
      <c r="TUD17" s="80"/>
      <c r="TUE17" s="80"/>
      <c r="TUF17" s="2"/>
      <c r="TUG17" s="85"/>
      <c r="TUH17" s="51"/>
      <c r="TUI17" s="80"/>
      <c r="TUJ17" s="80"/>
      <c r="TUK17" s="85"/>
      <c r="TUL17" s="80"/>
      <c r="TUM17" s="80"/>
      <c r="TUN17" s="2"/>
      <c r="TUO17" s="85"/>
      <c r="TUP17" s="51"/>
      <c r="TUQ17" s="80"/>
      <c r="TUR17" s="80"/>
      <c r="TUS17" s="85"/>
      <c r="TUT17" s="80"/>
      <c r="TUU17" s="80"/>
      <c r="TUV17" s="2"/>
      <c r="TUW17" s="85"/>
      <c r="TUX17" s="51"/>
      <c r="TUY17" s="80"/>
      <c r="TUZ17" s="80"/>
      <c r="TVA17" s="85"/>
      <c r="TVB17" s="80"/>
      <c r="TVC17" s="80"/>
      <c r="TVD17" s="2"/>
      <c r="TVE17" s="85"/>
      <c r="TVF17" s="51"/>
      <c r="TVG17" s="80"/>
      <c r="TVH17" s="80"/>
      <c r="TVI17" s="85"/>
      <c r="TVJ17" s="80"/>
      <c r="TVK17" s="80"/>
      <c r="TVL17" s="2"/>
      <c r="TVM17" s="85"/>
      <c r="TVN17" s="51"/>
      <c r="TVO17" s="80"/>
      <c r="TVP17" s="80"/>
      <c r="TVQ17" s="85"/>
      <c r="TVR17" s="80"/>
      <c r="TVS17" s="80"/>
      <c r="TVT17" s="2"/>
      <c r="TVU17" s="85"/>
      <c r="TVV17" s="51"/>
      <c r="TVW17" s="80"/>
      <c r="TVX17" s="80"/>
      <c r="TVY17" s="85"/>
      <c r="TVZ17" s="80"/>
      <c r="TWA17" s="80"/>
      <c r="TWB17" s="2"/>
      <c r="TWC17" s="85"/>
      <c r="TWD17" s="51"/>
      <c r="TWE17" s="80"/>
      <c r="TWF17" s="80"/>
      <c r="TWG17" s="85"/>
      <c r="TWH17" s="80"/>
      <c r="TWI17" s="80"/>
      <c r="TWJ17" s="2"/>
      <c r="TWK17" s="85"/>
      <c r="TWL17" s="51"/>
      <c r="TWM17" s="80"/>
      <c r="TWN17" s="80"/>
      <c r="TWO17" s="85"/>
      <c r="TWP17" s="80"/>
      <c r="TWQ17" s="80"/>
      <c r="TWR17" s="2"/>
      <c r="TWS17" s="85"/>
      <c r="TWT17" s="51"/>
      <c r="TWU17" s="80"/>
      <c r="TWV17" s="80"/>
      <c r="TWW17" s="85"/>
      <c r="TWX17" s="80"/>
      <c r="TWY17" s="80"/>
      <c r="TWZ17" s="2"/>
      <c r="TXA17" s="85"/>
      <c r="TXB17" s="51"/>
      <c r="TXC17" s="80"/>
      <c r="TXD17" s="80"/>
      <c r="TXE17" s="85"/>
      <c r="TXF17" s="80"/>
      <c r="TXG17" s="80"/>
      <c r="TXH17" s="2"/>
      <c r="TXI17" s="85"/>
      <c r="TXJ17" s="51"/>
      <c r="TXK17" s="80"/>
      <c r="TXL17" s="80"/>
      <c r="TXM17" s="85"/>
      <c r="TXN17" s="80"/>
      <c r="TXO17" s="80"/>
      <c r="TXP17" s="2"/>
      <c r="TXQ17" s="85"/>
      <c r="TXR17" s="51"/>
      <c r="TXS17" s="80"/>
      <c r="TXT17" s="80"/>
      <c r="TXU17" s="85"/>
      <c r="TXV17" s="80"/>
      <c r="TXW17" s="80"/>
      <c r="TXX17" s="2"/>
      <c r="TXY17" s="85"/>
      <c r="TXZ17" s="51"/>
      <c r="TYA17" s="80"/>
      <c r="TYB17" s="80"/>
      <c r="TYC17" s="85"/>
      <c r="TYD17" s="80"/>
      <c r="TYE17" s="80"/>
      <c r="TYF17" s="2"/>
      <c r="TYG17" s="85"/>
      <c r="TYH17" s="51"/>
      <c r="TYI17" s="80"/>
      <c r="TYJ17" s="80"/>
      <c r="TYK17" s="85"/>
      <c r="TYL17" s="80"/>
      <c r="TYM17" s="80"/>
      <c r="TYN17" s="2"/>
      <c r="TYO17" s="85"/>
      <c r="TYP17" s="51"/>
      <c r="TYQ17" s="80"/>
      <c r="TYR17" s="80"/>
      <c r="TYS17" s="85"/>
      <c r="TYT17" s="80"/>
      <c r="TYU17" s="80"/>
      <c r="TYV17" s="2"/>
      <c r="TYW17" s="85"/>
      <c r="TYX17" s="51"/>
      <c r="TYY17" s="80"/>
      <c r="TYZ17" s="80"/>
      <c r="TZA17" s="85"/>
      <c r="TZB17" s="80"/>
      <c r="TZC17" s="80"/>
      <c r="TZD17" s="2"/>
      <c r="TZE17" s="85"/>
      <c r="TZF17" s="51"/>
      <c r="TZG17" s="80"/>
      <c r="TZH17" s="80"/>
      <c r="TZI17" s="85"/>
      <c r="TZJ17" s="80"/>
      <c r="TZK17" s="80"/>
      <c r="TZL17" s="2"/>
      <c r="TZM17" s="85"/>
      <c r="TZN17" s="51"/>
      <c r="TZO17" s="80"/>
      <c r="TZP17" s="80"/>
      <c r="TZQ17" s="85"/>
      <c r="TZR17" s="80"/>
      <c r="TZS17" s="80"/>
      <c r="TZT17" s="2"/>
      <c r="TZU17" s="85"/>
      <c r="TZV17" s="51"/>
      <c r="TZW17" s="80"/>
      <c r="TZX17" s="80"/>
      <c r="TZY17" s="85"/>
      <c r="TZZ17" s="80"/>
      <c r="UAA17" s="80"/>
      <c r="UAB17" s="2"/>
      <c r="UAC17" s="85"/>
      <c r="UAD17" s="51"/>
      <c r="UAE17" s="80"/>
      <c r="UAF17" s="80"/>
      <c r="UAG17" s="85"/>
      <c r="UAH17" s="80"/>
      <c r="UAI17" s="80"/>
      <c r="UAJ17" s="2"/>
      <c r="UAK17" s="85"/>
      <c r="UAL17" s="51"/>
      <c r="UAM17" s="80"/>
      <c r="UAN17" s="80"/>
      <c r="UAO17" s="85"/>
      <c r="UAP17" s="80"/>
      <c r="UAQ17" s="80"/>
      <c r="UAR17" s="2"/>
      <c r="UAS17" s="85"/>
      <c r="UAT17" s="51"/>
      <c r="UAU17" s="80"/>
      <c r="UAV17" s="80"/>
      <c r="UAW17" s="85"/>
      <c r="UAX17" s="80"/>
      <c r="UAY17" s="80"/>
      <c r="UAZ17" s="2"/>
      <c r="UBA17" s="85"/>
      <c r="UBB17" s="51"/>
      <c r="UBC17" s="80"/>
      <c r="UBD17" s="80"/>
      <c r="UBE17" s="85"/>
      <c r="UBF17" s="80"/>
      <c r="UBG17" s="80"/>
      <c r="UBH17" s="2"/>
      <c r="UBI17" s="85"/>
      <c r="UBJ17" s="51"/>
      <c r="UBK17" s="80"/>
      <c r="UBL17" s="80"/>
      <c r="UBM17" s="85"/>
      <c r="UBN17" s="80"/>
      <c r="UBO17" s="80"/>
      <c r="UBP17" s="2"/>
      <c r="UBQ17" s="85"/>
      <c r="UBR17" s="51"/>
      <c r="UBS17" s="80"/>
      <c r="UBT17" s="80"/>
      <c r="UBU17" s="85"/>
      <c r="UBV17" s="80"/>
      <c r="UBW17" s="80"/>
      <c r="UBX17" s="2"/>
      <c r="UBY17" s="85"/>
      <c r="UBZ17" s="51"/>
      <c r="UCA17" s="80"/>
      <c r="UCB17" s="80"/>
      <c r="UCC17" s="85"/>
      <c r="UCD17" s="80"/>
      <c r="UCE17" s="80"/>
      <c r="UCF17" s="2"/>
      <c r="UCG17" s="85"/>
      <c r="UCH17" s="51"/>
      <c r="UCI17" s="80"/>
      <c r="UCJ17" s="80"/>
      <c r="UCK17" s="85"/>
      <c r="UCL17" s="80"/>
      <c r="UCM17" s="80"/>
      <c r="UCN17" s="2"/>
      <c r="UCO17" s="85"/>
      <c r="UCP17" s="51"/>
      <c r="UCQ17" s="80"/>
      <c r="UCR17" s="80"/>
      <c r="UCS17" s="85"/>
      <c r="UCT17" s="80"/>
      <c r="UCU17" s="80"/>
      <c r="UCV17" s="2"/>
      <c r="UCW17" s="85"/>
      <c r="UCX17" s="51"/>
      <c r="UCY17" s="80"/>
      <c r="UCZ17" s="80"/>
      <c r="UDA17" s="85"/>
      <c r="UDB17" s="80"/>
      <c r="UDC17" s="80"/>
      <c r="UDD17" s="2"/>
      <c r="UDE17" s="85"/>
      <c r="UDF17" s="51"/>
      <c r="UDG17" s="80"/>
      <c r="UDH17" s="80"/>
      <c r="UDI17" s="85"/>
      <c r="UDJ17" s="80"/>
      <c r="UDK17" s="80"/>
      <c r="UDL17" s="2"/>
      <c r="UDM17" s="85"/>
      <c r="UDN17" s="51"/>
      <c r="UDO17" s="80"/>
      <c r="UDP17" s="80"/>
      <c r="UDQ17" s="85"/>
      <c r="UDR17" s="80"/>
      <c r="UDS17" s="80"/>
      <c r="UDT17" s="2"/>
      <c r="UDU17" s="85"/>
      <c r="UDV17" s="51"/>
      <c r="UDW17" s="80"/>
      <c r="UDX17" s="80"/>
      <c r="UDY17" s="85"/>
      <c r="UDZ17" s="80"/>
      <c r="UEA17" s="80"/>
      <c r="UEB17" s="2"/>
      <c r="UEC17" s="85"/>
      <c r="UED17" s="51"/>
      <c r="UEE17" s="80"/>
      <c r="UEF17" s="80"/>
      <c r="UEG17" s="85"/>
      <c r="UEH17" s="80"/>
      <c r="UEI17" s="80"/>
      <c r="UEJ17" s="2"/>
      <c r="UEK17" s="85"/>
      <c r="UEL17" s="51"/>
      <c r="UEM17" s="80"/>
      <c r="UEN17" s="80"/>
      <c r="UEO17" s="85"/>
      <c r="UEP17" s="80"/>
      <c r="UEQ17" s="80"/>
      <c r="UER17" s="2"/>
      <c r="UES17" s="85"/>
      <c r="UET17" s="51"/>
      <c r="UEU17" s="80"/>
      <c r="UEV17" s="80"/>
      <c r="UEW17" s="85"/>
      <c r="UEX17" s="80"/>
      <c r="UEY17" s="80"/>
      <c r="UEZ17" s="2"/>
      <c r="UFA17" s="85"/>
      <c r="UFB17" s="51"/>
      <c r="UFC17" s="80"/>
      <c r="UFD17" s="80"/>
      <c r="UFE17" s="85"/>
      <c r="UFF17" s="80"/>
      <c r="UFG17" s="80"/>
      <c r="UFH17" s="2"/>
      <c r="UFI17" s="85"/>
      <c r="UFJ17" s="51"/>
      <c r="UFK17" s="80"/>
      <c r="UFL17" s="80"/>
      <c r="UFM17" s="85"/>
      <c r="UFN17" s="80"/>
      <c r="UFO17" s="80"/>
      <c r="UFP17" s="2"/>
      <c r="UFQ17" s="85"/>
      <c r="UFR17" s="51"/>
      <c r="UFS17" s="80"/>
      <c r="UFT17" s="80"/>
      <c r="UFU17" s="85"/>
      <c r="UFV17" s="80"/>
      <c r="UFW17" s="80"/>
      <c r="UFX17" s="2"/>
      <c r="UFY17" s="85"/>
      <c r="UFZ17" s="51"/>
      <c r="UGA17" s="80"/>
      <c r="UGB17" s="80"/>
      <c r="UGC17" s="85"/>
      <c r="UGD17" s="80"/>
      <c r="UGE17" s="80"/>
      <c r="UGF17" s="2"/>
      <c r="UGG17" s="85"/>
      <c r="UGH17" s="51"/>
      <c r="UGI17" s="80"/>
      <c r="UGJ17" s="80"/>
      <c r="UGK17" s="85"/>
      <c r="UGL17" s="80"/>
      <c r="UGM17" s="80"/>
      <c r="UGN17" s="2"/>
      <c r="UGO17" s="85"/>
      <c r="UGP17" s="51"/>
      <c r="UGQ17" s="80"/>
      <c r="UGR17" s="80"/>
      <c r="UGS17" s="85"/>
      <c r="UGT17" s="80"/>
      <c r="UGU17" s="80"/>
      <c r="UGV17" s="2"/>
      <c r="UGW17" s="85"/>
      <c r="UGX17" s="51"/>
      <c r="UGY17" s="80"/>
      <c r="UGZ17" s="80"/>
      <c r="UHA17" s="85"/>
      <c r="UHB17" s="80"/>
      <c r="UHC17" s="80"/>
      <c r="UHD17" s="2"/>
      <c r="UHE17" s="85"/>
      <c r="UHF17" s="51"/>
      <c r="UHG17" s="80"/>
      <c r="UHH17" s="80"/>
      <c r="UHI17" s="85"/>
      <c r="UHJ17" s="80"/>
      <c r="UHK17" s="80"/>
      <c r="UHL17" s="2"/>
      <c r="UHM17" s="85"/>
      <c r="UHN17" s="51"/>
      <c r="UHO17" s="80"/>
      <c r="UHP17" s="80"/>
      <c r="UHQ17" s="85"/>
      <c r="UHR17" s="80"/>
      <c r="UHS17" s="80"/>
      <c r="UHT17" s="2"/>
      <c r="UHU17" s="85"/>
      <c r="UHV17" s="51"/>
      <c r="UHW17" s="80"/>
      <c r="UHX17" s="80"/>
      <c r="UHY17" s="85"/>
      <c r="UHZ17" s="80"/>
      <c r="UIA17" s="80"/>
      <c r="UIB17" s="2"/>
      <c r="UIC17" s="85"/>
      <c r="UID17" s="51"/>
      <c r="UIE17" s="80"/>
      <c r="UIF17" s="80"/>
      <c r="UIG17" s="85"/>
      <c r="UIH17" s="80"/>
      <c r="UII17" s="80"/>
      <c r="UIJ17" s="2"/>
      <c r="UIK17" s="85"/>
      <c r="UIL17" s="51"/>
      <c r="UIM17" s="80"/>
      <c r="UIN17" s="80"/>
      <c r="UIO17" s="85"/>
      <c r="UIP17" s="80"/>
      <c r="UIQ17" s="80"/>
      <c r="UIR17" s="2"/>
      <c r="UIS17" s="85"/>
      <c r="UIT17" s="51"/>
      <c r="UIU17" s="80"/>
      <c r="UIV17" s="80"/>
      <c r="UIW17" s="85"/>
      <c r="UIX17" s="80"/>
      <c r="UIY17" s="80"/>
      <c r="UIZ17" s="2"/>
      <c r="UJA17" s="85"/>
      <c r="UJB17" s="51"/>
      <c r="UJC17" s="80"/>
      <c r="UJD17" s="80"/>
      <c r="UJE17" s="85"/>
      <c r="UJF17" s="80"/>
      <c r="UJG17" s="80"/>
      <c r="UJH17" s="2"/>
      <c r="UJI17" s="85"/>
      <c r="UJJ17" s="51"/>
      <c r="UJK17" s="80"/>
      <c r="UJL17" s="80"/>
      <c r="UJM17" s="85"/>
      <c r="UJN17" s="80"/>
      <c r="UJO17" s="80"/>
      <c r="UJP17" s="2"/>
      <c r="UJQ17" s="85"/>
      <c r="UJR17" s="51"/>
      <c r="UJS17" s="80"/>
      <c r="UJT17" s="80"/>
      <c r="UJU17" s="85"/>
      <c r="UJV17" s="80"/>
      <c r="UJW17" s="80"/>
      <c r="UJX17" s="2"/>
      <c r="UJY17" s="85"/>
      <c r="UJZ17" s="51"/>
      <c r="UKA17" s="80"/>
      <c r="UKB17" s="80"/>
      <c r="UKC17" s="85"/>
      <c r="UKD17" s="80"/>
      <c r="UKE17" s="80"/>
      <c r="UKF17" s="2"/>
      <c r="UKG17" s="85"/>
      <c r="UKH17" s="51"/>
      <c r="UKI17" s="80"/>
      <c r="UKJ17" s="80"/>
      <c r="UKK17" s="85"/>
      <c r="UKL17" s="80"/>
      <c r="UKM17" s="80"/>
      <c r="UKN17" s="2"/>
      <c r="UKO17" s="85"/>
      <c r="UKP17" s="51"/>
      <c r="UKQ17" s="80"/>
      <c r="UKR17" s="80"/>
      <c r="UKS17" s="85"/>
      <c r="UKT17" s="80"/>
      <c r="UKU17" s="80"/>
      <c r="UKV17" s="2"/>
      <c r="UKW17" s="85"/>
      <c r="UKX17" s="51"/>
      <c r="UKY17" s="80"/>
      <c r="UKZ17" s="80"/>
      <c r="ULA17" s="85"/>
      <c r="ULB17" s="80"/>
      <c r="ULC17" s="80"/>
      <c r="ULD17" s="2"/>
      <c r="ULE17" s="85"/>
      <c r="ULF17" s="51"/>
      <c r="ULG17" s="80"/>
      <c r="ULH17" s="80"/>
      <c r="ULI17" s="85"/>
      <c r="ULJ17" s="80"/>
      <c r="ULK17" s="80"/>
      <c r="ULL17" s="2"/>
      <c r="ULM17" s="85"/>
      <c r="ULN17" s="51"/>
      <c r="ULO17" s="80"/>
      <c r="ULP17" s="80"/>
      <c r="ULQ17" s="85"/>
      <c r="ULR17" s="80"/>
      <c r="ULS17" s="80"/>
      <c r="ULT17" s="2"/>
      <c r="ULU17" s="85"/>
      <c r="ULV17" s="51"/>
      <c r="ULW17" s="80"/>
      <c r="ULX17" s="80"/>
      <c r="ULY17" s="85"/>
      <c r="ULZ17" s="80"/>
      <c r="UMA17" s="80"/>
      <c r="UMB17" s="2"/>
      <c r="UMC17" s="85"/>
      <c r="UMD17" s="51"/>
      <c r="UME17" s="80"/>
      <c r="UMF17" s="80"/>
      <c r="UMG17" s="85"/>
      <c r="UMH17" s="80"/>
      <c r="UMI17" s="80"/>
      <c r="UMJ17" s="2"/>
      <c r="UMK17" s="85"/>
      <c r="UML17" s="51"/>
      <c r="UMM17" s="80"/>
      <c r="UMN17" s="80"/>
      <c r="UMO17" s="85"/>
      <c r="UMP17" s="80"/>
      <c r="UMQ17" s="80"/>
      <c r="UMR17" s="2"/>
      <c r="UMS17" s="85"/>
      <c r="UMT17" s="51"/>
      <c r="UMU17" s="80"/>
      <c r="UMV17" s="80"/>
      <c r="UMW17" s="85"/>
      <c r="UMX17" s="80"/>
      <c r="UMY17" s="80"/>
      <c r="UMZ17" s="2"/>
      <c r="UNA17" s="85"/>
      <c r="UNB17" s="51"/>
      <c r="UNC17" s="80"/>
      <c r="UND17" s="80"/>
      <c r="UNE17" s="85"/>
      <c r="UNF17" s="80"/>
      <c r="UNG17" s="80"/>
      <c r="UNH17" s="2"/>
      <c r="UNI17" s="85"/>
      <c r="UNJ17" s="51"/>
      <c r="UNK17" s="80"/>
      <c r="UNL17" s="80"/>
      <c r="UNM17" s="85"/>
      <c r="UNN17" s="80"/>
      <c r="UNO17" s="80"/>
      <c r="UNP17" s="2"/>
      <c r="UNQ17" s="85"/>
      <c r="UNR17" s="51"/>
      <c r="UNS17" s="80"/>
      <c r="UNT17" s="80"/>
      <c r="UNU17" s="85"/>
      <c r="UNV17" s="80"/>
      <c r="UNW17" s="80"/>
      <c r="UNX17" s="2"/>
      <c r="UNY17" s="85"/>
      <c r="UNZ17" s="51"/>
      <c r="UOA17" s="80"/>
      <c r="UOB17" s="80"/>
      <c r="UOC17" s="85"/>
      <c r="UOD17" s="80"/>
      <c r="UOE17" s="80"/>
      <c r="UOF17" s="2"/>
      <c r="UOG17" s="85"/>
      <c r="UOH17" s="51"/>
      <c r="UOI17" s="80"/>
      <c r="UOJ17" s="80"/>
      <c r="UOK17" s="85"/>
      <c r="UOL17" s="80"/>
      <c r="UOM17" s="80"/>
      <c r="UON17" s="2"/>
      <c r="UOO17" s="85"/>
      <c r="UOP17" s="51"/>
      <c r="UOQ17" s="80"/>
      <c r="UOR17" s="80"/>
      <c r="UOS17" s="85"/>
      <c r="UOT17" s="80"/>
      <c r="UOU17" s="80"/>
      <c r="UOV17" s="2"/>
      <c r="UOW17" s="85"/>
      <c r="UOX17" s="51"/>
      <c r="UOY17" s="80"/>
      <c r="UOZ17" s="80"/>
      <c r="UPA17" s="85"/>
      <c r="UPB17" s="80"/>
      <c r="UPC17" s="80"/>
      <c r="UPD17" s="2"/>
      <c r="UPE17" s="85"/>
      <c r="UPF17" s="51"/>
      <c r="UPG17" s="80"/>
      <c r="UPH17" s="80"/>
      <c r="UPI17" s="85"/>
      <c r="UPJ17" s="80"/>
      <c r="UPK17" s="80"/>
      <c r="UPL17" s="2"/>
      <c r="UPM17" s="85"/>
      <c r="UPN17" s="51"/>
      <c r="UPO17" s="80"/>
      <c r="UPP17" s="80"/>
      <c r="UPQ17" s="85"/>
      <c r="UPR17" s="80"/>
      <c r="UPS17" s="80"/>
      <c r="UPT17" s="2"/>
      <c r="UPU17" s="85"/>
      <c r="UPV17" s="51"/>
      <c r="UPW17" s="80"/>
      <c r="UPX17" s="80"/>
      <c r="UPY17" s="85"/>
      <c r="UPZ17" s="80"/>
      <c r="UQA17" s="80"/>
      <c r="UQB17" s="2"/>
      <c r="UQC17" s="85"/>
      <c r="UQD17" s="51"/>
      <c r="UQE17" s="80"/>
      <c r="UQF17" s="80"/>
      <c r="UQG17" s="85"/>
      <c r="UQH17" s="80"/>
      <c r="UQI17" s="80"/>
      <c r="UQJ17" s="2"/>
      <c r="UQK17" s="85"/>
      <c r="UQL17" s="51"/>
      <c r="UQM17" s="80"/>
      <c r="UQN17" s="80"/>
      <c r="UQO17" s="85"/>
      <c r="UQP17" s="80"/>
      <c r="UQQ17" s="80"/>
      <c r="UQR17" s="2"/>
      <c r="UQS17" s="85"/>
      <c r="UQT17" s="51"/>
      <c r="UQU17" s="80"/>
      <c r="UQV17" s="80"/>
      <c r="UQW17" s="85"/>
      <c r="UQX17" s="80"/>
      <c r="UQY17" s="80"/>
      <c r="UQZ17" s="2"/>
      <c r="URA17" s="85"/>
      <c r="URB17" s="51"/>
      <c r="URC17" s="80"/>
      <c r="URD17" s="80"/>
      <c r="URE17" s="85"/>
      <c r="URF17" s="80"/>
      <c r="URG17" s="80"/>
      <c r="URH17" s="2"/>
      <c r="URI17" s="85"/>
      <c r="URJ17" s="51"/>
      <c r="URK17" s="80"/>
      <c r="URL17" s="80"/>
      <c r="URM17" s="85"/>
      <c r="URN17" s="80"/>
      <c r="URO17" s="80"/>
      <c r="URP17" s="2"/>
      <c r="URQ17" s="85"/>
      <c r="URR17" s="51"/>
      <c r="URS17" s="80"/>
      <c r="URT17" s="80"/>
      <c r="URU17" s="85"/>
      <c r="URV17" s="80"/>
      <c r="URW17" s="80"/>
      <c r="URX17" s="2"/>
      <c r="URY17" s="85"/>
      <c r="URZ17" s="51"/>
      <c r="USA17" s="80"/>
      <c r="USB17" s="80"/>
      <c r="USC17" s="85"/>
      <c r="USD17" s="80"/>
      <c r="USE17" s="80"/>
      <c r="USF17" s="2"/>
      <c r="USG17" s="85"/>
      <c r="USH17" s="51"/>
      <c r="USI17" s="80"/>
      <c r="USJ17" s="80"/>
      <c r="USK17" s="85"/>
      <c r="USL17" s="80"/>
      <c r="USM17" s="80"/>
      <c r="USN17" s="2"/>
      <c r="USO17" s="85"/>
      <c r="USP17" s="51"/>
      <c r="USQ17" s="80"/>
      <c r="USR17" s="80"/>
      <c r="USS17" s="85"/>
      <c r="UST17" s="80"/>
      <c r="USU17" s="80"/>
      <c r="USV17" s="2"/>
      <c r="USW17" s="85"/>
      <c r="USX17" s="51"/>
      <c r="USY17" s="80"/>
      <c r="USZ17" s="80"/>
      <c r="UTA17" s="85"/>
      <c r="UTB17" s="80"/>
      <c r="UTC17" s="80"/>
      <c r="UTD17" s="2"/>
      <c r="UTE17" s="85"/>
      <c r="UTF17" s="51"/>
      <c r="UTG17" s="80"/>
      <c r="UTH17" s="80"/>
      <c r="UTI17" s="85"/>
      <c r="UTJ17" s="80"/>
      <c r="UTK17" s="80"/>
      <c r="UTL17" s="2"/>
      <c r="UTM17" s="85"/>
      <c r="UTN17" s="51"/>
      <c r="UTO17" s="80"/>
      <c r="UTP17" s="80"/>
      <c r="UTQ17" s="85"/>
      <c r="UTR17" s="80"/>
      <c r="UTS17" s="80"/>
      <c r="UTT17" s="2"/>
      <c r="UTU17" s="85"/>
      <c r="UTV17" s="51"/>
      <c r="UTW17" s="80"/>
      <c r="UTX17" s="80"/>
      <c r="UTY17" s="85"/>
      <c r="UTZ17" s="80"/>
      <c r="UUA17" s="80"/>
      <c r="UUB17" s="2"/>
      <c r="UUC17" s="85"/>
      <c r="UUD17" s="51"/>
      <c r="UUE17" s="80"/>
      <c r="UUF17" s="80"/>
      <c r="UUG17" s="85"/>
      <c r="UUH17" s="80"/>
      <c r="UUI17" s="80"/>
      <c r="UUJ17" s="2"/>
      <c r="UUK17" s="85"/>
      <c r="UUL17" s="51"/>
      <c r="UUM17" s="80"/>
      <c r="UUN17" s="80"/>
      <c r="UUO17" s="85"/>
      <c r="UUP17" s="80"/>
      <c r="UUQ17" s="80"/>
      <c r="UUR17" s="2"/>
      <c r="UUS17" s="85"/>
      <c r="UUT17" s="51"/>
      <c r="UUU17" s="80"/>
      <c r="UUV17" s="80"/>
      <c r="UUW17" s="85"/>
      <c r="UUX17" s="80"/>
      <c r="UUY17" s="80"/>
      <c r="UUZ17" s="2"/>
      <c r="UVA17" s="85"/>
      <c r="UVB17" s="51"/>
      <c r="UVC17" s="80"/>
      <c r="UVD17" s="80"/>
      <c r="UVE17" s="85"/>
      <c r="UVF17" s="80"/>
      <c r="UVG17" s="80"/>
      <c r="UVH17" s="2"/>
      <c r="UVI17" s="85"/>
      <c r="UVJ17" s="51"/>
      <c r="UVK17" s="80"/>
      <c r="UVL17" s="80"/>
      <c r="UVM17" s="85"/>
      <c r="UVN17" s="80"/>
      <c r="UVO17" s="80"/>
      <c r="UVP17" s="2"/>
      <c r="UVQ17" s="85"/>
      <c r="UVR17" s="51"/>
      <c r="UVS17" s="80"/>
      <c r="UVT17" s="80"/>
      <c r="UVU17" s="85"/>
      <c r="UVV17" s="80"/>
      <c r="UVW17" s="80"/>
      <c r="UVX17" s="2"/>
      <c r="UVY17" s="85"/>
      <c r="UVZ17" s="51"/>
      <c r="UWA17" s="80"/>
      <c r="UWB17" s="80"/>
      <c r="UWC17" s="85"/>
      <c r="UWD17" s="80"/>
      <c r="UWE17" s="80"/>
      <c r="UWF17" s="2"/>
      <c r="UWG17" s="85"/>
      <c r="UWH17" s="51"/>
      <c r="UWI17" s="80"/>
      <c r="UWJ17" s="80"/>
      <c r="UWK17" s="85"/>
      <c r="UWL17" s="80"/>
      <c r="UWM17" s="80"/>
      <c r="UWN17" s="2"/>
      <c r="UWO17" s="85"/>
      <c r="UWP17" s="51"/>
      <c r="UWQ17" s="80"/>
      <c r="UWR17" s="80"/>
      <c r="UWS17" s="85"/>
      <c r="UWT17" s="80"/>
      <c r="UWU17" s="80"/>
      <c r="UWV17" s="2"/>
      <c r="UWW17" s="85"/>
      <c r="UWX17" s="51"/>
      <c r="UWY17" s="80"/>
      <c r="UWZ17" s="80"/>
      <c r="UXA17" s="85"/>
      <c r="UXB17" s="80"/>
      <c r="UXC17" s="80"/>
      <c r="UXD17" s="2"/>
      <c r="UXE17" s="85"/>
      <c r="UXF17" s="51"/>
      <c r="UXG17" s="80"/>
      <c r="UXH17" s="80"/>
      <c r="UXI17" s="85"/>
      <c r="UXJ17" s="80"/>
      <c r="UXK17" s="80"/>
      <c r="UXL17" s="2"/>
      <c r="UXM17" s="85"/>
      <c r="UXN17" s="51"/>
      <c r="UXO17" s="80"/>
      <c r="UXP17" s="80"/>
      <c r="UXQ17" s="85"/>
      <c r="UXR17" s="80"/>
      <c r="UXS17" s="80"/>
      <c r="UXT17" s="2"/>
      <c r="UXU17" s="85"/>
      <c r="UXV17" s="51"/>
      <c r="UXW17" s="80"/>
      <c r="UXX17" s="80"/>
      <c r="UXY17" s="85"/>
      <c r="UXZ17" s="80"/>
      <c r="UYA17" s="80"/>
      <c r="UYB17" s="2"/>
      <c r="UYC17" s="85"/>
      <c r="UYD17" s="51"/>
      <c r="UYE17" s="80"/>
      <c r="UYF17" s="80"/>
      <c r="UYG17" s="85"/>
      <c r="UYH17" s="80"/>
      <c r="UYI17" s="80"/>
      <c r="UYJ17" s="2"/>
      <c r="UYK17" s="85"/>
      <c r="UYL17" s="51"/>
      <c r="UYM17" s="80"/>
      <c r="UYN17" s="80"/>
      <c r="UYO17" s="85"/>
      <c r="UYP17" s="80"/>
      <c r="UYQ17" s="80"/>
      <c r="UYR17" s="2"/>
      <c r="UYS17" s="85"/>
      <c r="UYT17" s="51"/>
      <c r="UYU17" s="80"/>
      <c r="UYV17" s="80"/>
      <c r="UYW17" s="85"/>
      <c r="UYX17" s="80"/>
      <c r="UYY17" s="80"/>
      <c r="UYZ17" s="2"/>
      <c r="UZA17" s="85"/>
      <c r="UZB17" s="51"/>
      <c r="UZC17" s="80"/>
      <c r="UZD17" s="80"/>
      <c r="UZE17" s="85"/>
      <c r="UZF17" s="80"/>
      <c r="UZG17" s="80"/>
      <c r="UZH17" s="2"/>
      <c r="UZI17" s="85"/>
      <c r="UZJ17" s="51"/>
      <c r="UZK17" s="80"/>
      <c r="UZL17" s="80"/>
      <c r="UZM17" s="85"/>
      <c r="UZN17" s="80"/>
      <c r="UZO17" s="80"/>
      <c r="UZP17" s="2"/>
      <c r="UZQ17" s="85"/>
      <c r="UZR17" s="51"/>
      <c r="UZS17" s="80"/>
      <c r="UZT17" s="80"/>
      <c r="UZU17" s="85"/>
      <c r="UZV17" s="80"/>
      <c r="UZW17" s="80"/>
      <c r="UZX17" s="2"/>
      <c r="UZY17" s="85"/>
      <c r="UZZ17" s="51"/>
      <c r="VAA17" s="80"/>
      <c r="VAB17" s="80"/>
      <c r="VAC17" s="85"/>
      <c r="VAD17" s="80"/>
      <c r="VAE17" s="80"/>
      <c r="VAF17" s="2"/>
      <c r="VAG17" s="85"/>
      <c r="VAH17" s="51"/>
      <c r="VAI17" s="80"/>
      <c r="VAJ17" s="80"/>
      <c r="VAK17" s="85"/>
      <c r="VAL17" s="80"/>
      <c r="VAM17" s="80"/>
      <c r="VAN17" s="2"/>
      <c r="VAO17" s="85"/>
      <c r="VAP17" s="51"/>
      <c r="VAQ17" s="80"/>
      <c r="VAR17" s="80"/>
      <c r="VAS17" s="85"/>
      <c r="VAT17" s="80"/>
      <c r="VAU17" s="80"/>
      <c r="VAV17" s="2"/>
      <c r="VAW17" s="85"/>
      <c r="VAX17" s="51"/>
      <c r="VAY17" s="80"/>
      <c r="VAZ17" s="80"/>
      <c r="VBA17" s="85"/>
      <c r="VBB17" s="80"/>
      <c r="VBC17" s="80"/>
      <c r="VBD17" s="2"/>
      <c r="VBE17" s="85"/>
      <c r="VBF17" s="51"/>
      <c r="VBG17" s="80"/>
      <c r="VBH17" s="80"/>
      <c r="VBI17" s="85"/>
      <c r="VBJ17" s="80"/>
      <c r="VBK17" s="80"/>
      <c r="VBL17" s="2"/>
      <c r="VBM17" s="85"/>
      <c r="VBN17" s="51"/>
      <c r="VBO17" s="80"/>
      <c r="VBP17" s="80"/>
      <c r="VBQ17" s="85"/>
      <c r="VBR17" s="80"/>
      <c r="VBS17" s="80"/>
      <c r="VBT17" s="2"/>
      <c r="VBU17" s="85"/>
      <c r="VBV17" s="51"/>
      <c r="VBW17" s="80"/>
      <c r="VBX17" s="80"/>
      <c r="VBY17" s="85"/>
      <c r="VBZ17" s="80"/>
      <c r="VCA17" s="80"/>
      <c r="VCB17" s="2"/>
      <c r="VCC17" s="85"/>
      <c r="VCD17" s="51"/>
      <c r="VCE17" s="80"/>
      <c r="VCF17" s="80"/>
      <c r="VCG17" s="85"/>
      <c r="VCH17" s="80"/>
      <c r="VCI17" s="80"/>
      <c r="VCJ17" s="2"/>
      <c r="VCK17" s="85"/>
      <c r="VCL17" s="51"/>
      <c r="VCM17" s="80"/>
      <c r="VCN17" s="80"/>
      <c r="VCO17" s="85"/>
      <c r="VCP17" s="80"/>
      <c r="VCQ17" s="80"/>
      <c r="VCR17" s="2"/>
      <c r="VCS17" s="85"/>
      <c r="VCT17" s="51"/>
      <c r="VCU17" s="80"/>
      <c r="VCV17" s="80"/>
      <c r="VCW17" s="85"/>
      <c r="VCX17" s="80"/>
      <c r="VCY17" s="80"/>
      <c r="VCZ17" s="2"/>
      <c r="VDA17" s="85"/>
      <c r="VDB17" s="51"/>
      <c r="VDC17" s="80"/>
      <c r="VDD17" s="80"/>
      <c r="VDE17" s="85"/>
      <c r="VDF17" s="80"/>
      <c r="VDG17" s="80"/>
      <c r="VDH17" s="2"/>
      <c r="VDI17" s="85"/>
      <c r="VDJ17" s="51"/>
      <c r="VDK17" s="80"/>
      <c r="VDL17" s="80"/>
      <c r="VDM17" s="85"/>
      <c r="VDN17" s="80"/>
      <c r="VDO17" s="80"/>
      <c r="VDP17" s="2"/>
      <c r="VDQ17" s="85"/>
      <c r="VDR17" s="51"/>
      <c r="VDS17" s="80"/>
      <c r="VDT17" s="80"/>
      <c r="VDU17" s="85"/>
      <c r="VDV17" s="80"/>
      <c r="VDW17" s="80"/>
      <c r="VDX17" s="2"/>
      <c r="VDY17" s="85"/>
      <c r="VDZ17" s="51"/>
      <c r="VEA17" s="80"/>
      <c r="VEB17" s="80"/>
      <c r="VEC17" s="85"/>
      <c r="VED17" s="80"/>
      <c r="VEE17" s="80"/>
      <c r="VEF17" s="2"/>
      <c r="VEG17" s="85"/>
      <c r="VEH17" s="51"/>
      <c r="VEI17" s="80"/>
      <c r="VEJ17" s="80"/>
      <c r="VEK17" s="85"/>
      <c r="VEL17" s="80"/>
      <c r="VEM17" s="80"/>
      <c r="VEN17" s="2"/>
      <c r="VEO17" s="85"/>
      <c r="VEP17" s="51"/>
      <c r="VEQ17" s="80"/>
      <c r="VER17" s="80"/>
      <c r="VES17" s="85"/>
      <c r="VET17" s="80"/>
      <c r="VEU17" s="80"/>
      <c r="VEV17" s="2"/>
      <c r="VEW17" s="85"/>
      <c r="VEX17" s="51"/>
      <c r="VEY17" s="80"/>
      <c r="VEZ17" s="80"/>
      <c r="VFA17" s="85"/>
      <c r="VFB17" s="80"/>
      <c r="VFC17" s="80"/>
      <c r="VFD17" s="2"/>
      <c r="VFE17" s="85"/>
      <c r="VFF17" s="51"/>
      <c r="VFG17" s="80"/>
      <c r="VFH17" s="80"/>
      <c r="VFI17" s="85"/>
      <c r="VFJ17" s="80"/>
      <c r="VFK17" s="80"/>
      <c r="VFL17" s="2"/>
      <c r="VFM17" s="85"/>
      <c r="VFN17" s="51"/>
      <c r="VFO17" s="80"/>
      <c r="VFP17" s="80"/>
      <c r="VFQ17" s="85"/>
      <c r="VFR17" s="80"/>
      <c r="VFS17" s="80"/>
      <c r="VFT17" s="2"/>
      <c r="VFU17" s="85"/>
      <c r="VFV17" s="51"/>
      <c r="VFW17" s="80"/>
      <c r="VFX17" s="80"/>
      <c r="VFY17" s="85"/>
      <c r="VFZ17" s="80"/>
      <c r="VGA17" s="80"/>
      <c r="VGB17" s="2"/>
      <c r="VGC17" s="85"/>
      <c r="VGD17" s="51"/>
      <c r="VGE17" s="80"/>
      <c r="VGF17" s="80"/>
      <c r="VGG17" s="85"/>
      <c r="VGH17" s="80"/>
      <c r="VGI17" s="80"/>
      <c r="VGJ17" s="2"/>
      <c r="VGK17" s="85"/>
      <c r="VGL17" s="51"/>
      <c r="VGM17" s="80"/>
      <c r="VGN17" s="80"/>
      <c r="VGO17" s="85"/>
      <c r="VGP17" s="80"/>
      <c r="VGQ17" s="80"/>
      <c r="VGR17" s="2"/>
      <c r="VGS17" s="85"/>
      <c r="VGT17" s="51"/>
      <c r="VGU17" s="80"/>
      <c r="VGV17" s="80"/>
      <c r="VGW17" s="85"/>
      <c r="VGX17" s="80"/>
      <c r="VGY17" s="80"/>
      <c r="VGZ17" s="2"/>
      <c r="VHA17" s="85"/>
      <c r="VHB17" s="51"/>
      <c r="VHC17" s="80"/>
      <c r="VHD17" s="80"/>
      <c r="VHE17" s="85"/>
      <c r="VHF17" s="80"/>
      <c r="VHG17" s="80"/>
      <c r="VHH17" s="2"/>
      <c r="VHI17" s="85"/>
      <c r="VHJ17" s="51"/>
      <c r="VHK17" s="80"/>
      <c r="VHL17" s="80"/>
      <c r="VHM17" s="85"/>
      <c r="VHN17" s="80"/>
      <c r="VHO17" s="80"/>
      <c r="VHP17" s="2"/>
      <c r="VHQ17" s="85"/>
      <c r="VHR17" s="51"/>
      <c r="VHS17" s="80"/>
      <c r="VHT17" s="80"/>
      <c r="VHU17" s="85"/>
      <c r="VHV17" s="80"/>
      <c r="VHW17" s="80"/>
      <c r="VHX17" s="2"/>
      <c r="VHY17" s="85"/>
      <c r="VHZ17" s="51"/>
      <c r="VIA17" s="80"/>
      <c r="VIB17" s="80"/>
      <c r="VIC17" s="85"/>
      <c r="VID17" s="80"/>
      <c r="VIE17" s="80"/>
      <c r="VIF17" s="2"/>
      <c r="VIG17" s="85"/>
      <c r="VIH17" s="51"/>
      <c r="VII17" s="80"/>
      <c r="VIJ17" s="80"/>
      <c r="VIK17" s="85"/>
      <c r="VIL17" s="80"/>
      <c r="VIM17" s="80"/>
      <c r="VIN17" s="2"/>
      <c r="VIO17" s="85"/>
      <c r="VIP17" s="51"/>
      <c r="VIQ17" s="80"/>
      <c r="VIR17" s="80"/>
      <c r="VIS17" s="85"/>
      <c r="VIT17" s="80"/>
      <c r="VIU17" s="80"/>
      <c r="VIV17" s="2"/>
      <c r="VIW17" s="85"/>
      <c r="VIX17" s="51"/>
      <c r="VIY17" s="80"/>
      <c r="VIZ17" s="80"/>
      <c r="VJA17" s="85"/>
      <c r="VJB17" s="80"/>
      <c r="VJC17" s="80"/>
      <c r="VJD17" s="2"/>
      <c r="VJE17" s="85"/>
      <c r="VJF17" s="51"/>
      <c r="VJG17" s="80"/>
      <c r="VJH17" s="80"/>
      <c r="VJI17" s="85"/>
      <c r="VJJ17" s="80"/>
      <c r="VJK17" s="80"/>
      <c r="VJL17" s="2"/>
      <c r="VJM17" s="85"/>
      <c r="VJN17" s="51"/>
      <c r="VJO17" s="80"/>
      <c r="VJP17" s="80"/>
      <c r="VJQ17" s="85"/>
      <c r="VJR17" s="80"/>
      <c r="VJS17" s="80"/>
      <c r="VJT17" s="2"/>
      <c r="VJU17" s="85"/>
      <c r="VJV17" s="51"/>
      <c r="VJW17" s="80"/>
      <c r="VJX17" s="80"/>
      <c r="VJY17" s="85"/>
      <c r="VJZ17" s="80"/>
      <c r="VKA17" s="80"/>
      <c r="VKB17" s="2"/>
      <c r="VKC17" s="85"/>
      <c r="VKD17" s="51"/>
      <c r="VKE17" s="80"/>
      <c r="VKF17" s="80"/>
      <c r="VKG17" s="85"/>
      <c r="VKH17" s="80"/>
      <c r="VKI17" s="80"/>
      <c r="VKJ17" s="2"/>
      <c r="VKK17" s="85"/>
      <c r="VKL17" s="51"/>
      <c r="VKM17" s="80"/>
      <c r="VKN17" s="80"/>
      <c r="VKO17" s="85"/>
      <c r="VKP17" s="80"/>
      <c r="VKQ17" s="80"/>
      <c r="VKR17" s="2"/>
      <c r="VKS17" s="85"/>
      <c r="VKT17" s="51"/>
      <c r="VKU17" s="80"/>
      <c r="VKV17" s="80"/>
      <c r="VKW17" s="85"/>
      <c r="VKX17" s="80"/>
      <c r="VKY17" s="80"/>
      <c r="VKZ17" s="2"/>
      <c r="VLA17" s="85"/>
      <c r="VLB17" s="51"/>
      <c r="VLC17" s="80"/>
      <c r="VLD17" s="80"/>
      <c r="VLE17" s="85"/>
      <c r="VLF17" s="80"/>
      <c r="VLG17" s="80"/>
      <c r="VLH17" s="2"/>
      <c r="VLI17" s="85"/>
      <c r="VLJ17" s="51"/>
      <c r="VLK17" s="80"/>
      <c r="VLL17" s="80"/>
      <c r="VLM17" s="85"/>
      <c r="VLN17" s="80"/>
      <c r="VLO17" s="80"/>
      <c r="VLP17" s="2"/>
      <c r="VLQ17" s="85"/>
      <c r="VLR17" s="51"/>
      <c r="VLS17" s="80"/>
      <c r="VLT17" s="80"/>
      <c r="VLU17" s="85"/>
      <c r="VLV17" s="80"/>
      <c r="VLW17" s="80"/>
      <c r="VLX17" s="2"/>
      <c r="VLY17" s="85"/>
      <c r="VLZ17" s="51"/>
      <c r="VMA17" s="80"/>
      <c r="VMB17" s="80"/>
      <c r="VMC17" s="85"/>
      <c r="VMD17" s="80"/>
      <c r="VME17" s="80"/>
      <c r="VMF17" s="2"/>
      <c r="VMG17" s="85"/>
      <c r="VMH17" s="51"/>
      <c r="VMI17" s="80"/>
      <c r="VMJ17" s="80"/>
      <c r="VMK17" s="85"/>
      <c r="VML17" s="80"/>
      <c r="VMM17" s="80"/>
      <c r="VMN17" s="2"/>
      <c r="VMO17" s="85"/>
      <c r="VMP17" s="51"/>
      <c r="VMQ17" s="80"/>
      <c r="VMR17" s="80"/>
      <c r="VMS17" s="85"/>
      <c r="VMT17" s="80"/>
      <c r="VMU17" s="80"/>
      <c r="VMV17" s="2"/>
      <c r="VMW17" s="85"/>
      <c r="VMX17" s="51"/>
      <c r="VMY17" s="80"/>
      <c r="VMZ17" s="80"/>
      <c r="VNA17" s="85"/>
      <c r="VNB17" s="80"/>
      <c r="VNC17" s="80"/>
      <c r="VND17" s="2"/>
      <c r="VNE17" s="85"/>
      <c r="VNF17" s="51"/>
      <c r="VNG17" s="80"/>
      <c r="VNH17" s="80"/>
      <c r="VNI17" s="85"/>
      <c r="VNJ17" s="80"/>
      <c r="VNK17" s="80"/>
      <c r="VNL17" s="2"/>
      <c r="VNM17" s="85"/>
      <c r="VNN17" s="51"/>
      <c r="VNO17" s="80"/>
      <c r="VNP17" s="80"/>
      <c r="VNQ17" s="85"/>
      <c r="VNR17" s="80"/>
      <c r="VNS17" s="80"/>
      <c r="VNT17" s="2"/>
      <c r="VNU17" s="85"/>
      <c r="VNV17" s="51"/>
      <c r="VNW17" s="80"/>
      <c r="VNX17" s="80"/>
      <c r="VNY17" s="85"/>
      <c r="VNZ17" s="80"/>
      <c r="VOA17" s="80"/>
      <c r="VOB17" s="2"/>
      <c r="VOC17" s="85"/>
      <c r="VOD17" s="51"/>
      <c r="VOE17" s="80"/>
      <c r="VOF17" s="80"/>
      <c r="VOG17" s="85"/>
      <c r="VOH17" s="80"/>
      <c r="VOI17" s="80"/>
      <c r="VOJ17" s="2"/>
      <c r="VOK17" s="85"/>
      <c r="VOL17" s="51"/>
      <c r="VOM17" s="80"/>
      <c r="VON17" s="80"/>
      <c r="VOO17" s="85"/>
      <c r="VOP17" s="80"/>
      <c r="VOQ17" s="80"/>
      <c r="VOR17" s="2"/>
      <c r="VOS17" s="85"/>
      <c r="VOT17" s="51"/>
      <c r="VOU17" s="80"/>
      <c r="VOV17" s="80"/>
      <c r="VOW17" s="85"/>
      <c r="VOX17" s="80"/>
      <c r="VOY17" s="80"/>
      <c r="VOZ17" s="2"/>
      <c r="VPA17" s="85"/>
      <c r="VPB17" s="51"/>
      <c r="VPC17" s="80"/>
      <c r="VPD17" s="80"/>
      <c r="VPE17" s="85"/>
      <c r="VPF17" s="80"/>
      <c r="VPG17" s="80"/>
      <c r="VPH17" s="2"/>
      <c r="VPI17" s="85"/>
      <c r="VPJ17" s="51"/>
      <c r="VPK17" s="80"/>
      <c r="VPL17" s="80"/>
      <c r="VPM17" s="85"/>
      <c r="VPN17" s="80"/>
      <c r="VPO17" s="80"/>
      <c r="VPP17" s="2"/>
      <c r="VPQ17" s="85"/>
      <c r="VPR17" s="51"/>
      <c r="VPS17" s="80"/>
      <c r="VPT17" s="80"/>
      <c r="VPU17" s="85"/>
      <c r="VPV17" s="80"/>
      <c r="VPW17" s="80"/>
      <c r="VPX17" s="2"/>
      <c r="VPY17" s="85"/>
      <c r="VPZ17" s="51"/>
      <c r="VQA17" s="80"/>
      <c r="VQB17" s="80"/>
      <c r="VQC17" s="85"/>
      <c r="VQD17" s="80"/>
      <c r="VQE17" s="80"/>
      <c r="VQF17" s="2"/>
      <c r="VQG17" s="85"/>
      <c r="VQH17" s="51"/>
      <c r="VQI17" s="80"/>
      <c r="VQJ17" s="80"/>
      <c r="VQK17" s="85"/>
      <c r="VQL17" s="80"/>
      <c r="VQM17" s="80"/>
      <c r="VQN17" s="2"/>
      <c r="VQO17" s="85"/>
      <c r="VQP17" s="51"/>
      <c r="VQQ17" s="80"/>
      <c r="VQR17" s="80"/>
      <c r="VQS17" s="85"/>
      <c r="VQT17" s="80"/>
      <c r="VQU17" s="80"/>
      <c r="VQV17" s="2"/>
      <c r="VQW17" s="85"/>
      <c r="VQX17" s="51"/>
      <c r="VQY17" s="80"/>
      <c r="VQZ17" s="80"/>
      <c r="VRA17" s="85"/>
      <c r="VRB17" s="80"/>
      <c r="VRC17" s="80"/>
      <c r="VRD17" s="2"/>
      <c r="VRE17" s="85"/>
      <c r="VRF17" s="51"/>
      <c r="VRG17" s="80"/>
      <c r="VRH17" s="80"/>
      <c r="VRI17" s="85"/>
      <c r="VRJ17" s="80"/>
      <c r="VRK17" s="80"/>
      <c r="VRL17" s="2"/>
      <c r="VRM17" s="85"/>
      <c r="VRN17" s="51"/>
      <c r="VRO17" s="80"/>
      <c r="VRP17" s="80"/>
      <c r="VRQ17" s="85"/>
      <c r="VRR17" s="80"/>
      <c r="VRS17" s="80"/>
      <c r="VRT17" s="2"/>
      <c r="VRU17" s="85"/>
      <c r="VRV17" s="51"/>
      <c r="VRW17" s="80"/>
      <c r="VRX17" s="80"/>
      <c r="VRY17" s="85"/>
      <c r="VRZ17" s="80"/>
      <c r="VSA17" s="80"/>
      <c r="VSB17" s="2"/>
      <c r="VSC17" s="85"/>
      <c r="VSD17" s="51"/>
      <c r="VSE17" s="80"/>
      <c r="VSF17" s="80"/>
      <c r="VSG17" s="85"/>
      <c r="VSH17" s="80"/>
      <c r="VSI17" s="80"/>
      <c r="VSJ17" s="2"/>
      <c r="VSK17" s="85"/>
      <c r="VSL17" s="51"/>
      <c r="VSM17" s="80"/>
      <c r="VSN17" s="80"/>
      <c r="VSO17" s="85"/>
      <c r="VSP17" s="80"/>
      <c r="VSQ17" s="80"/>
      <c r="VSR17" s="2"/>
      <c r="VSS17" s="85"/>
      <c r="VST17" s="51"/>
      <c r="VSU17" s="80"/>
      <c r="VSV17" s="80"/>
      <c r="VSW17" s="85"/>
      <c r="VSX17" s="80"/>
      <c r="VSY17" s="80"/>
      <c r="VSZ17" s="2"/>
      <c r="VTA17" s="85"/>
      <c r="VTB17" s="51"/>
      <c r="VTC17" s="80"/>
      <c r="VTD17" s="80"/>
      <c r="VTE17" s="85"/>
      <c r="VTF17" s="80"/>
      <c r="VTG17" s="80"/>
      <c r="VTH17" s="2"/>
      <c r="VTI17" s="85"/>
      <c r="VTJ17" s="51"/>
      <c r="VTK17" s="80"/>
      <c r="VTL17" s="80"/>
      <c r="VTM17" s="85"/>
      <c r="VTN17" s="80"/>
      <c r="VTO17" s="80"/>
      <c r="VTP17" s="2"/>
      <c r="VTQ17" s="85"/>
      <c r="VTR17" s="51"/>
      <c r="VTS17" s="80"/>
      <c r="VTT17" s="80"/>
      <c r="VTU17" s="85"/>
      <c r="VTV17" s="80"/>
      <c r="VTW17" s="80"/>
      <c r="VTX17" s="2"/>
      <c r="VTY17" s="85"/>
      <c r="VTZ17" s="51"/>
      <c r="VUA17" s="80"/>
      <c r="VUB17" s="80"/>
      <c r="VUC17" s="85"/>
      <c r="VUD17" s="80"/>
      <c r="VUE17" s="80"/>
      <c r="VUF17" s="2"/>
      <c r="VUG17" s="85"/>
      <c r="VUH17" s="51"/>
      <c r="VUI17" s="80"/>
      <c r="VUJ17" s="80"/>
      <c r="VUK17" s="85"/>
      <c r="VUL17" s="80"/>
      <c r="VUM17" s="80"/>
      <c r="VUN17" s="2"/>
      <c r="VUO17" s="85"/>
      <c r="VUP17" s="51"/>
      <c r="VUQ17" s="80"/>
      <c r="VUR17" s="80"/>
      <c r="VUS17" s="85"/>
      <c r="VUT17" s="80"/>
      <c r="VUU17" s="80"/>
      <c r="VUV17" s="2"/>
      <c r="VUW17" s="85"/>
      <c r="VUX17" s="51"/>
      <c r="VUY17" s="80"/>
      <c r="VUZ17" s="80"/>
      <c r="VVA17" s="85"/>
      <c r="VVB17" s="80"/>
      <c r="VVC17" s="80"/>
      <c r="VVD17" s="2"/>
      <c r="VVE17" s="85"/>
      <c r="VVF17" s="51"/>
      <c r="VVG17" s="80"/>
      <c r="VVH17" s="80"/>
      <c r="VVI17" s="85"/>
      <c r="VVJ17" s="80"/>
      <c r="VVK17" s="80"/>
      <c r="VVL17" s="2"/>
      <c r="VVM17" s="85"/>
      <c r="VVN17" s="51"/>
      <c r="VVO17" s="80"/>
      <c r="VVP17" s="80"/>
      <c r="VVQ17" s="85"/>
      <c r="VVR17" s="80"/>
      <c r="VVS17" s="80"/>
      <c r="VVT17" s="2"/>
      <c r="VVU17" s="85"/>
      <c r="VVV17" s="51"/>
      <c r="VVW17" s="80"/>
      <c r="VVX17" s="80"/>
      <c r="VVY17" s="85"/>
      <c r="VVZ17" s="80"/>
      <c r="VWA17" s="80"/>
      <c r="VWB17" s="2"/>
      <c r="VWC17" s="85"/>
      <c r="VWD17" s="51"/>
      <c r="VWE17" s="80"/>
      <c r="VWF17" s="80"/>
      <c r="VWG17" s="85"/>
      <c r="VWH17" s="80"/>
      <c r="VWI17" s="80"/>
      <c r="VWJ17" s="2"/>
      <c r="VWK17" s="85"/>
      <c r="VWL17" s="51"/>
      <c r="VWM17" s="80"/>
      <c r="VWN17" s="80"/>
      <c r="VWO17" s="85"/>
      <c r="VWP17" s="80"/>
      <c r="VWQ17" s="80"/>
      <c r="VWR17" s="2"/>
      <c r="VWS17" s="85"/>
      <c r="VWT17" s="51"/>
      <c r="VWU17" s="80"/>
      <c r="VWV17" s="80"/>
      <c r="VWW17" s="85"/>
      <c r="VWX17" s="80"/>
      <c r="VWY17" s="80"/>
      <c r="VWZ17" s="2"/>
      <c r="VXA17" s="85"/>
      <c r="VXB17" s="51"/>
      <c r="VXC17" s="80"/>
      <c r="VXD17" s="80"/>
      <c r="VXE17" s="85"/>
      <c r="VXF17" s="80"/>
      <c r="VXG17" s="80"/>
      <c r="VXH17" s="2"/>
      <c r="VXI17" s="85"/>
      <c r="VXJ17" s="51"/>
      <c r="VXK17" s="80"/>
      <c r="VXL17" s="80"/>
      <c r="VXM17" s="85"/>
      <c r="VXN17" s="80"/>
      <c r="VXO17" s="80"/>
      <c r="VXP17" s="2"/>
      <c r="VXQ17" s="85"/>
      <c r="VXR17" s="51"/>
      <c r="VXS17" s="80"/>
      <c r="VXT17" s="80"/>
      <c r="VXU17" s="85"/>
      <c r="VXV17" s="80"/>
      <c r="VXW17" s="80"/>
      <c r="VXX17" s="2"/>
      <c r="VXY17" s="85"/>
      <c r="VXZ17" s="51"/>
      <c r="VYA17" s="80"/>
      <c r="VYB17" s="80"/>
      <c r="VYC17" s="85"/>
      <c r="VYD17" s="80"/>
      <c r="VYE17" s="80"/>
      <c r="VYF17" s="2"/>
      <c r="VYG17" s="85"/>
      <c r="VYH17" s="51"/>
      <c r="VYI17" s="80"/>
      <c r="VYJ17" s="80"/>
      <c r="VYK17" s="85"/>
      <c r="VYL17" s="80"/>
      <c r="VYM17" s="80"/>
      <c r="VYN17" s="2"/>
      <c r="VYO17" s="85"/>
      <c r="VYP17" s="51"/>
      <c r="VYQ17" s="80"/>
      <c r="VYR17" s="80"/>
      <c r="VYS17" s="85"/>
      <c r="VYT17" s="80"/>
      <c r="VYU17" s="80"/>
      <c r="VYV17" s="2"/>
      <c r="VYW17" s="85"/>
      <c r="VYX17" s="51"/>
      <c r="VYY17" s="80"/>
      <c r="VYZ17" s="80"/>
      <c r="VZA17" s="85"/>
      <c r="VZB17" s="80"/>
      <c r="VZC17" s="80"/>
      <c r="VZD17" s="2"/>
      <c r="VZE17" s="85"/>
      <c r="VZF17" s="51"/>
      <c r="VZG17" s="80"/>
      <c r="VZH17" s="80"/>
      <c r="VZI17" s="85"/>
      <c r="VZJ17" s="80"/>
      <c r="VZK17" s="80"/>
      <c r="VZL17" s="2"/>
      <c r="VZM17" s="85"/>
      <c r="VZN17" s="51"/>
      <c r="VZO17" s="80"/>
      <c r="VZP17" s="80"/>
      <c r="VZQ17" s="85"/>
      <c r="VZR17" s="80"/>
      <c r="VZS17" s="80"/>
      <c r="VZT17" s="2"/>
      <c r="VZU17" s="85"/>
      <c r="VZV17" s="51"/>
      <c r="VZW17" s="80"/>
      <c r="VZX17" s="80"/>
      <c r="VZY17" s="85"/>
      <c r="VZZ17" s="80"/>
      <c r="WAA17" s="80"/>
      <c r="WAB17" s="2"/>
      <c r="WAC17" s="85"/>
      <c r="WAD17" s="51"/>
      <c r="WAE17" s="80"/>
      <c r="WAF17" s="80"/>
      <c r="WAG17" s="85"/>
      <c r="WAH17" s="80"/>
      <c r="WAI17" s="80"/>
      <c r="WAJ17" s="2"/>
      <c r="WAK17" s="85"/>
      <c r="WAL17" s="51"/>
      <c r="WAM17" s="80"/>
      <c r="WAN17" s="80"/>
      <c r="WAO17" s="85"/>
      <c r="WAP17" s="80"/>
      <c r="WAQ17" s="80"/>
      <c r="WAR17" s="2"/>
      <c r="WAS17" s="85"/>
      <c r="WAT17" s="51"/>
      <c r="WAU17" s="80"/>
      <c r="WAV17" s="80"/>
      <c r="WAW17" s="85"/>
      <c r="WAX17" s="80"/>
      <c r="WAY17" s="80"/>
      <c r="WAZ17" s="2"/>
      <c r="WBA17" s="85"/>
      <c r="WBB17" s="51"/>
      <c r="WBC17" s="80"/>
      <c r="WBD17" s="80"/>
      <c r="WBE17" s="85"/>
      <c r="WBF17" s="80"/>
      <c r="WBG17" s="80"/>
      <c r="WBH17" s="2"/>
      <c r="WBI17" s="85"/>
      <c r="WBJ17" s="51"/>
      <c r="WBK17" s="80"/>
      <c r="WBL17" s="80"/>
      <c r="WBM17" s="85"/>
      <c r="WBN17" s="80"/>
      <c r="WBO17" s="80"/>
      <c r="WBP17" s="2"/>
      <c r="WBQ17" s="85"/>
      <c r="WBR17" s="51"/>
      <c r="WBS17" s="80"/>
      <c r="WBT17" s="80"/>
      <c r="WBU17" s="85"/>
      <c r="WBV17" s="80"/>
      <c r="WBW17" s="80"/>
      <c r="WBX17" s="2"/>
      <c r="WBY17" s="85"/>
      <c r="WBZ17" s="51"/>
      <c r="WCA17" s="80"/>
      <c r="WCB17" s="80"/>
      <c r="WCC17" s="85"/>
      <c r="WCD17" s="80"/>
      <c r="WCE17" s="80"/>
      <c r="WCF17" s="2"/>
      <c r="WCG17" s="85"/>
      <c r="WCH17" s="51"/>
      <c r="WCI17" s="80"/>
      <c r="WCJ17" s="80"/>
      <c r="WCK17" s="85"/>
      <c r="WCL17" s="80"/>
      <c r="WCM17" s="80"/>
      <c r="WCN17" s="2"/>
      <c r="WCO17" s="85"/>
      <c r="WCP17" s="51"/>
      <c r="WCQ17" s="80"/>
      <c r="WCR17" s="80"/>
      <c r="WCS17" s="85"/>
      <c r="WCT17" s="80"/>
      <c r="WCU17" s="80"/>
      <c r="WCV17" s="2"/>
      <c r="WCW17" s="85"/>
      <c r="WCX17" s="51"/>
      <c r="WCY17" s="80"/>
      <c r="WCZ17" s="80"/>
      <c r="WDA17" s="85"/>
      <c r="WDB17" s="80"/>
      <c r="WDC17" s="80"/>
      <c r="WDD17" s="2"/>
      <c r="WDE17" s="85"/>
      <c r="WDF17" s="51"/>
      <c r="WDG17" s="80"/>
      <c r="WDH17" s="80"/>
      <c r="WDI17" s="85"/>
      <c r="WDJ17" s="80"/>
      <c r="WDK17" s="80"/>
      <c r="WDL17" s="2"/>
      <c r="WDM17" s="85"/>
      <c r="WDN17" s="51"/>
      <c r="WDO17" s="80"/>
      <c r="WDP17" s="80"/>
      <c r="WDQ17" s="85"/>
      <c r="WDR17" s="80"/>
      <c r="WDS17" s="80"/>
      <c r="WDT17" s="2"/>
      <c r="WDU17" s="85"/>
      <c r="WDV17" s="51"/>
      <c r="WDW17" s="80"/>
      <c r="WDX17" s="80"/>
      <c r="WDY17" s="85"/>
      <c r="WDZ17" s="80"/>
      <c r="WEA17" s="80"/>
      <c r="WEB17" s="2"/>
      <c r="WEC17" s="85"/>
      <c r="WED17" s="51"/>
      <c r="WEE17" s="80"/>
      <c r="WEF17" s="80"/>
      <c r="WEG17" s="85"/>
      <c r="WEH17" s="80"/>
      <c r="WEI17" s="80"/>
      <c r="WEJ17" s="2"/>
      <c r="WEK17" s="85"/>
      <c r="WEL17" s="51"/>
      <c r="WEM17" s="80"/>
      <c r="WEN17" s="80"/>
      <c r="WEO17" s="85"/>
      <c r="WEP17" s="80"/>
      <c r="WEQ17" s="80"/>
      <c r="WER17" s="2"/>
      <c r="WES17" s="85"/>
      <c r="WET17" s="51"/>
      <c r="WEU17" s="80"/>
      <c r="WEV17" s="80"/>
      <c r="WEW17" s="85"/>
      <c r="WEX17" s="80"/>
      <c r="WEY17" s="80"/>
      <c r="WEZ17" s="2"/>
      <c r="WFA17" s="85"/>
      <c r="WFB17" s="51"/>
      <c r="WFC17" s="80"/>
      <c r="WFD17" s="80"/>
      <c r="WFE17" s="85"/>
      <c r="WFF17" s="80"/>
      <c r="WFG17" s="80"/>
      <c r="WFH17" s="2"/>
      <c r="WFI17" s="85"/>
      <c r="WFJ17" s="51"/>
      <c r="WFK17" s="80"/>
      <c r="WFL17" s="80"/>
      <c r="WFM17" s="85"/>
      <c r="WFN17" s="80"/>
      <c r="WFO17" s="80"/>
      <c r="WFP17" s="2"/>
      <c r="WFQ17" s="85"/>
      <c r="WFR17" s="51"/>
      <c r="WFS17" s="80"/>
      <c r="WFT17" s="80"/>
      <c r="WFU17" s="85"/>
      <c r="WFV17" s="80"/>
      <c r="WFW17" s="80"/>
      <c r="WFX17" s="2"/>
      <c r="WFY17" s="85"/>
      <c r="WFZ17" s="51"/>
      <c r="WGA17" s="80"/>
      <c r="WGB17" s="80"/>
      <c r="WGC17" s="85"/>
      <c r="WGD17" s="80"/>
      <c r="WGE17" s="80"/>
      <c r="WGF17" s="2"/>
      <c r="WGG17" s="85"/>
      <c r="WGH17" s="51"/>
      <c r="WGI17" s="80"/>
      <c r="WGJ17" s="80"/>
      <c r="WGK17" s="85"/>
      <c r="WGL17" s="80"/>
      <c r="WGM17" s="80"/>
      <c r="WGN17" s="2"/>
      <c r="WGO17" s="85"/>
      <c r="WGP17" s="51"/>
      <c r="WGQ17" s="80"/>
      <c r="WGR17" s="80"/>
      <c r="WGS17" s="85"/>
      <c r="WGT17" s="80"/>
      <c r="WGU17" s="80"/>
      <c r="WGV17" s="2"/>
      <c r="WGW17" s="85"/>
      <c r="WGX17" s="51"/>
      <c r="WGY17" s="80"/>
      <c r="WGZ17" s="80"/>
      <c r="WHA17" s="85"/>
      <c r="WHB17" s="80"/>
      <c r="WHC17" s="80"/>
      <c r="WHD17" s="2"/>
      <c r="WHE17" s="85"/>
      <c r="WHF17" s="51"/>
      <c r="WHG17" s="80"/>
      <c r="WHH17" s="80"/>
      <c r="WHI17" s="85"/>
      <c r="WHJ17" s="80"/>
      <c r="WHK17" s="80"/>
      <c r="WHL17" s="2"/>
      <c r="WHM17" s="85"/>
      <c r="WHN17" s="51"/>
      <c r="WHO17" s="80"/>
      <c r="WHP17" s="80"/>
      <c r="WHQ17" s="85"/>
      <c r="WHR17" s="80"/>
      <c r="WHS17" s="80"/>
      <c r="WHT17" s="2"/>
      <c r="WHU17" s="85"/>
      <c r="WHV17" s="51"/>
      <c r="WHW17" s="80"/>
      <c r="WHX17" s="80"/>
      <c r="WHY17" s="85"/>
      <c r="WHZ17" s="80"/>
      <c r="WIA17" s="80"/>
      <c r="WIB17" s="2"/>
      <c r="WIC17" s="85"/>
      <c r="WID17" s="51"/>
      <c r="WIE17" s="80"/>
      <c r="WIF17" s="80"/>
      <c r="WIG17" s="85"/>
      <c r="WIH17" s="80"/>
      <c r="WII17" s="80"/>
      <c r="WIJ17" s="2"/>
      <c r="WIK17" s="85"/>
      <c r="WIL17" s="51"/>
      <c r="WIM17" s="80"/>
      <c r="WIN17" s="80"/>
      <c r="WIO17" s="85"/>
      <c r="WIP17" s="80"/>
      <c r="WIQ17" s="80"/>
      <c r="WIR17" s="2"/>
      <c r="WIS17" s="85"/>
      <c r="WIT17" s="51"/>
      <c r="WIU17" s="80"/>
      <c r="WIV17" s="80"/>
      <c r="WIW17" s="85"/>
      <c r="WIX17" s="80"/>
      <c r="WIY17" s="80"/>
      <c r="WIZ17" s="2"/>
      <c r="WJA17" s="85"/>
      <c r="WJB17" s="51"/>
      <c r="WJC17" s="80"/>
      <c r="WJD17" s="80"/>
      <c r="WJE17" s="85"/>
      <c r="WJF17" s="80"/>
      <c r="WJG17" s="80"/>
      <c r="WJH17" s="2"/>
      <c r="WJI17" s="85"/>
      <c r="WJJ17" s="51"/>
      <c r="WJK17" s="80"/>
      <c r="WJL17" s="80"/>
      <c r="WJM17" s="85"/>
      <c r="WJN17" s="80"/>
      <c r="WJO17" s="80"/>
      <c r="WJP17" s="2"/>
      <c r="WJQ17" s="85"/>
      <c r="WJR17" s="51"/>
      <c r="WJS17" s="80"/>
      <c r="WJT17" s="80"/>
      <c r="WJU17" s="85"/>
      <c r="WJV17" s="80"/>
      <c r="WJW17" s="80"/>
      <c r="WJX17" s="2"/>
      <c r="WJY17" s="85"/>
      <c r="WJZ17" s="51"/>
      <c r="WKA17" s="80"/>
      <c r="WKB17" s="80"/>
      <c r="WKC17" s="85"/>
      <c r="WKD17" s="80"/>
      <c r="WKE17" s="80"/>
      <c r="WKF17" s="2"/>
      <c r="WKG17" s="85"/>
      <c r="WKH17" s="51"/>
      <c r="WKI17" s="80"/>
      <c r="WKJ17" s="80"/>
      <c r="WKK17" s="85"/>
      <c r="WKL17" s="80"/>
      <c r="WKM17" s="80"/>
      <c r="WKN17" s="2"/>
      <c r="WKO17" s="85"/>
      <c r="WKP17" s="51"/>
      <c r="WKQ17" s="80"/>
      <c r="WKR17" s="80"/>
      <c r="WKS17" s="85"/>
      <c r="WKT17" s="80"/>
      <c r="WKU17" s="80"/>
      <c r="WKV17" s="2"/>
      <c r="WKW17" s="85"/>
      <c r="WKX17" s="51"/>
      <c r="WKY17" s="80"/>
      <c r="WKZ17" s="80"/>
      <c r="WLA17" s="85"/>
      <c r="WLB17" s="80"/>
      <c r="WLC17" s="80"/>
      <c r="WLD17" s="2"/>
      <c r="WLE17" s="85"/>
      <c r="WLF17" s="51"/>
      <c r="WLG17" s="80"/>
      <c r="WLH17" s="80"/>
      <c r="WLI17" s="85"/>
      <c r="WLJ17" s="80"/>
      <c r="WLK17" s="80"/>
      <c r="WLL17" s="2"/>
      <c r="WLM17" s="85"/>
      <c r="WLN17" s="51"/>
      <c r="WLO17" s="80"/>
      <c r="WLP17" s="80"/>
      <c r="WLQ17" s="85"/>
      <c r="WLR17" s="80"/>
      <c r="WLS17" s="80"/>
      <c r="WLT17" s="2"/>
      <c r="WLU17" s="85"/>
      <c r="WLV17" s="51"/>
      <c r="WLW17" s="80"/>
      <c r="WLX17" s="80"/>
      <c r="WLY17" s="85"/>
      <c r="WLZ17" s="80"/>
      <c r="WMA17" s="80"/>
      <c r="WMB17" s="2"/>
      <c r="WMC17" s="85"/>
      <c r="WMD17" s="51"/>
      <c r="WME17" s="80"/>
      <c r="WMF17" s="80"/>
      <c r="WMG17" s="85"/>
      <c r="WMH17" s="80"/>
      <c r="WMI17" s="80"/>
      <c r="WMJ17" s="2"/>
      <c r="WMK17" s="85"/>
      <c r="WML17" s="51"/>
      <c r="WMM17" s="80"/>
      <c r="WMN17" s="80"/>
      <c r="WMO17" s="85"/>
      <c r="WMP17" s="80"/>
      <c r="WMQ17" s="80"/>
      <c r="WMR17" s="2"/>
      <c r="WMS17" s="85"/>
      <c r="WMT17" s="51"/>
      <c r="WMU17" s="80"/>
      <c r="WMV17" s="80"/>
      <c r="WMW17" s="85"/>
      <c r="WMX17" s="80"/>
      <c r="WMY17" s="80"/>
      <c r="WMZ17" s="2"/>
      <c r="WNA17" s="85"/>
      <c r="WNB17" s="51"/>
      <c r="WNC17" s="80"/>
      <c r="WND17" s="80"/>
      <c r="WNE17" s="85"/>
      <c r="WNF17" s="80"/>
      <c r="WNG17" s="80"/>
      <c r="WNH17" s="2"/>
      <c r="WNI17" s="85"/>
      <c r="WNJ17" s="51"/>
      <c r="WNK17" s="80"/>
      <c r="WNL17" s="80"/>
      <c r="WNM17" s="85"/>
      <c r="WNN17" s="80"/>
      <c r="WNO17" s="80"/>
      <c r="WNP17" s="2"/>
      <c r="WNQ17" s="85"/>
      <c r="WNR17" s="51"/>
      <c r="WNS17" s="80"/>
      <c r="WNT17" s="80"/>
      <c r="WNU17" s="85"/>
      <c r="WNV17" s="80"/>
      <c r="WNW17" s="80"/>
      <c r="WNX17" s="2"/>
      <c r="WNY17" s="85"/>
      <c r="WNZ17" s="51"/>
      <c r="WOA17" s="80"/>
      <c r="WOB17" s="80"/>
      <c r="WOC17" s="85"/>
      <c r="WOD17" s="80"/>
      <c r="WOE17" s="80"/>
      <c r="WOF17" s="2"/>
      <c r="WOG17" s="85"/>
      <c r="WOH17" s="51"/>
      <c r="WOI17" s="80"/>
      <c r="WOJ17" s="80"/>
      <c r="WOK17" s="85"/>
      <c r="WOL17" s="80"/>
      <c r="WOM17" s="80"/>
      <c r="WON17" s="2"/>
      <c r="WOO17" s="85"/>
      <c r="WOP17" s="51"/>
      <c r="WOQ17" s="80"/>
      <c r="WOR17" s="80"/>
      <c r="WOS17" s="85"/>
      <c r="WOT17" s="80"/>
      <c r="WOU17" s="80"/>
      <c r="WOV17" s="2"/>
      <c r="WOW17" s="85"/>
      <c r="WOX17" s="51"/>
      <c r="WOY17" s="80"/>
      <c r="WOZ17" s="80"/>
      <c r="WPA17" s="85"/>
      <c r="WPB17" s="80"/>
      <c r="WPC17" s="80"/>
      <c r="WPD17" s="2"/>
      <c r="WPE17" s="85"/>
      <c r="WPF17" s="51"/>
      <c r="WPG17" s="80"/>
      <c r="WPH17" s="80"/>
      <c r="WPI17" s="85"/>
      <c r="WPJ17" s="80"/>
      <c r="WPK17" s="80"/>
      <c r="WPL17" s="2"/>
      <c r="WPM17" s="85"/>
      <c r="WPN17" s="51"/>
      <c r="WPO17" s="80"/>
      <c r="WPP17" s="80"/>
      <c r="WPQ17" s="85"/>
      <c r="WPR17" s="80"/>
      <c r="WPS17" s="80"/>
      <c r="WPT17" s="2"/>
      <c r="WPU17" s="85"/>
      <c r="WPV17" s="51"/>
      <c r="WPW17" s="80"/>
      <c r="WPX17" s="80"/>
      <c r="WPY17" s="85"/>
      <c r="WPZ17" s="80"/>
      <c r="WQA17" s="80"/>
      <c r="WQB17" s="2"/>
      <c r="WQC17" s="85"/>
      <c r="WQD17" s="51"/>
      <c r="WQE17" s="80"/>
      <c r="WQF17" s="80"/>
      <c r="WQG17" s="85"/>
      <c r="WQH17" s="80"/>
      <c r="WQI17" s="80"/>
      <c r="WQJ17" s="2"/>
      <c r="WQK17" s="85"/>
      <c r="WQL17" s="51"/>
      <c r="WQM17" s="80"/>
      <c r="WQN17" s="80"/>
      <c r="WQO17" s="85"/>
      <c r="WQP17" s="80"/>
      <c r="WQQ17" s="80"/>
      <c r="WQR17" s="2"/>
      <c r="WQS17" s="85"/>
      <c r="WQT17" s="51"/>
      <c r="WQU17" s="80"/>
      <c r="WQV17" s="80"/>
      <c r="WQW17" s="85"/>
      <c r="WQX17" s="80"/>
      <c r="WQY17" s="80"/>
      <c r="WQZ17" s="2"/>
      <c r="WRA17" s="85"/>
      <c r="WRB17" s="51"/>
      <c r="WRC17" s="80"/>
      <c r="WRD17" s="80"/>
      <c r="WRE17" s="85"/>
      <c r="WRF17" s="80"/>
      <c r="WRG17" s="80"/>
      <c r="WRH17" s="2"/>
      <c r="WRI17" s="85"/>
      <c r="WRJ17" s="51"/>
      <c r="WRK17" s="80"/>
      <c r="WRL17" s="80"/>
      <c r="WRM17" s="85"/>
      <c r="WRN17" s="80"/>
      <c r="WRO17" s="80"/>
      <c r="WRP17" s="2"/>
      <c r="WRQ17" s="85"/>
      <c r="WRR17" s="51"/>
      <c r="WRS17" s="80"/>
      <c r="WRT17" s="80"/>
      <c r="WRU17" s="85"/>
      <c r="WRV17" s="80"/>
      <c r="WRW17" s="80"/>
      <c r="WRX17" s="2"/>
      <c r="WRY17" s="85"/>
      <c r="WRZ17" s="51"/>
      <c r="WSA17" s="80"/>
      <c r="WSB17" s="80"/>
      <c r="WSC17" s="85"/>
      <c r="WSD17" s="80"/>
      <c r="WSE17" s="80"/>
      <c r="WSF17" s="2"/>
      <c r="WSG17" s="85"/>
      <c r="WSH17" s="51"/>
      <c r="WSI17" s="80"/>
      <c r="WSJ17" s="80"/>
      <c r="WSK17" s="85"/>
      <c r="WSL17" s="80"/>
      <c r="WSM17" s="80"/>
      <c r="WSN17" s="2"/>
      <c r="WSO17" s="85"/>
      <c r="WSP17" s="51"/>
      <c r="WSQ17" s="80"/>
      <c r="WSR17" s="80"/>
      <c r="WSS17" s="85"/>
      <c r="WST17" s="80"/>
      <c r="WSU17" s="80"/>
      <c r="WSV17" s="2"/>
      <c r="WSW17" s="85"/>
      <c r="WSX17" s="51"/>
      <c r="WSY17" s="80"/>
      <c r="WSZ17" s="80"/>
      <c r="WTA17" s="85"/>
      <c r="WTB17" s="80"/>
      <c r="WTC17" s="80"/>
      <c r="WTD17" s="2"/>
      <c r="WTE17" s="85"/>
      <c r="WTF17" s="51"/>
      <c r="WTG17" s="80"/>
      <c r="WTH17" s="80"/>
      <c r="WTI17" s="85"/>
      <c r="WTJ17" s="80"/>
      <c r="WTK17" s="80"/>
      <c r="WTL17" s="2"/>
      <c r="WTM17" s="85"/>
      <c r="WTN17" s="51"/>
      <c r="WTO17" s="80"/>
      <c r="WTP17" s="80"/>
      <c r="WTQ17" s="85"/>
      <c r="WTR17" s="80"/>
      <c r="WTS17" s="80"/>
      <c r="WTT17" s="2"/>
      <c r="WTU17" s="85"/>
      <c r="WTV17" s="51"/>
      <c r="WTW17" s="80"/>
      <c r="WTX17" s="80"/>
      <c r="WTY17" s="85"/>
      <c r="WTZ17" s="80"/>
      <c r="WUA17" s="80"/>
      <c r="WUB17" s="2"/>
      <c r="WUC17" s="85"/>
      <c r="WUD17" s="51"/>
      <c r="WUE17" s="80"/>
      <c r="WUF17" s="80"/>
      <c r="WUG17" s="85"/>
      <c r="WUH17" s="80"/>
      <c r="WUI17" s="80"/>
      <c r="WUJ17" s="2"/>
      <c r="WUK17" s="85"/>
      <c r="WUL17" s="51"/>
      <c r="WUM17" s="80"/>
      <c r="WUN17" s="80"/>
      <c r="WUO17" s="85"/>
      <c r="WUP17" s="80"/>
      <c r="WUQ17" s="80"/>
      <c r="WUR17" s="2"/>
      <c r="WUS17" s="85"/>
      <c r="WUT17" s="51"/>
      <c r="WUU17" s="80"/>
      <c r="WUV17" s="80"/>
      <c r="WUW17" s="85"/>
      <c r="WUX17" s="80"/>
      <c r="WUY17" s="80"/>
      <c r="WUZ17" s="2"/>
      <c r="WVA17" s="85"/>
      <c r="WVB17" s="51"/>
      <c r="WVC17" s="80"/>
      <c r="WVD17" s="80"/>
      <c r="WVE17" s="85"/>
      <c r="WVF17" s="80"/>
      <c r="WVG17" s="80"/>
      <c r="WVH17" s="2"/>
      <c r="WVI17" s="85"/>
      <c r="WVJ17" s="51"/>
      <c r="WVK17" s="80"/>
      <c r="WVL17" s="80"/>
      <c r="WVM17" s="85"/>
      <c r="WVN17" s="80"/>
      <c r="WVO17" s="80"/>
      <c r="WVP17" s="2"/>
      <c r="WVQ17" s="85"/>
      <c r="WVR17" s="51"/>
      <c r="WVS17" s="80"/>
      <c r="WVT17" s="80"/>
      <c r="WVU17" s="85"/>
      <c r="WVV17" s="80"/>
      <c r="WVW17" s="80"/>
      <c r="WVX17" s="2"/>
      <c r="WVY17" s="85"/>
      <c r="WVZ17" s="51"/>
      <c r="WWA17" s="80"/>
      <c r="WWB17" s="80"/>
      <c r="WWC17" s="85"/>
      <c r="WWD17" s="80"/>
      <c r="WWE17" s="80"/>
      <c r="WWF17" s="2"/>
      <c r="WWG17" s="85"/>
      <c r="WWH17" s="51"/>
      <c r="WWI17" s="80"/>
      <c r="WWJ17" s="80"/>
      <c r="WWK17" s="85"/>
      <c r="WWL17" s="80"/>
      <c r="WWM17" s="80"/>
      <c r="WWN17" s="2"/>
      <c r="WWO17" s="85"/>
      <c r="WWP17" s="51"/>
      <c r="WWQ17" s="80"/>
      <c r="WWR17" s="80"/>
      <c r="WWS17" s="85"/>
      <c r="WWT17" s="80"/>
      <c r="WWU17" s="80"/>
      <c r="WWV17" s="2"/>
      <c r="WWW17" s="85"/>
      <c r="WWX17" s="51"/>
      <c r="WWY17" s="80"/>
      <c r="WWZ17" s="80"/>
      <c r="WXA17" s="85"/>
      <c r="WXB17" s="80"/>
      <c r="WXC17" s="80"/>
      <c r="WXD17" s="2"/>
      <c r="WXE17" s="85"/>
      <c r="WXF17" s="51"/>
      <c r="WXG17" s="80"/>
      <c r="WXH17" s="80"/>
      <c r="WXI17" s="85"/>
      <c r="WXJ17" s="80"/>
      <c r="WXK17" s="80"/>
      <c r="WXL17" s="2"/>
      <c r="WXM17" s="85"/>
      <c r="WXN17" s="51"/>
      <c r="WXO17" s="80"/>
      <c r="WXP17" s="80"/>
      <c r="WXQ17" s="85"/>
      <c r="WXR17" s="80"/>
      <c r="WXS17" s="80"/>
      <c r="WXT17" s="2"/>
      <c r="WXU17" s="85"/>
      <c r="WXV17" s="51"/>
      <c r="WXW17" s="80"/>
      <c r="WXX17" s="80"/>
      <c r="WXY17" s="85"/>
      <c r="WXZ17" s="80"/>
      <c r="WYA17" s="80"/>
      <c r="WYB17" s="2"/>
      <c r="WYC17" s="85"/>
      <c r="WYD17" s="51"/>
      <c r="WYE17" s="80"/>
      <c r="WYF17" s="80"/>
      <c r="WYG17" s="85"/>
      <c r="WYH17" s="80"/>
      <c r="WYI17" s="80"/>
      <c r="WYJ17" s="2"/>
      <c r="WYK17" s="85"/>
      <c r="WYL17" s="51"/>
      <c r="WYM17" s="80"/>
      <c r="WYN17" s="80"/>
      <c r="WYO17" s="85"/>
      <c r="WYP17" s="80"/>
      <c r="WYQ17" s="80"/>
      <c r="WYR17" s="2"/>
      <c r="WYS17" s="85"/>
      <c r="WYT17" s="51"/>
      <c r="WYU17" s="80"/>
      <c r="WYV17" s="80"/>
      <c r="WYW17" s="85"/>
      <c r="WYX17" s="80"/>
      <c r="WYY17" s="80"/>
      <c r="WYZ17" s="2"/>
      <c r="WZA17" s="85"/>
      <c r="WZB17" s="51"/>
      <c r="WZC17" s="80"/>
      <c r="WZD17" s="80"/>
      <c r="WZE17" s="85"/>
      <c r="WZF17" s="80"/>
      <c r="WZG17" s="80"/>
      <c r="WZH17" s="2"/>
      <c r="WZI17" s="85"/>
      <c r="WZJ17" s="51"/>
      <c r="WZK17" s="80"/>
      <c r="WZL17" s="80"/>
      <c r="WZM17" s="85"/>
      <c r="WZN17" s="80"/>
      <c r="WZO17" s="80"/>
      <c r="WZP17" s="2"/>
      <c r="WZQ17" s="85"/>
      <c r="WZR17" s="51"/>
      <c r="WZS17" s="80"/>
      <c r="WZT17" s="80"/>
      <c r="WZU17" s="85"/>
      <c r="WZV17" s="80"/>
      <c r="WZW17" s="80"/>
      <c r="WZX17" s="2"/>
      <c r="WZY17" s="85"/>
      <c r="WZZ17" s="51"/>
      <c r="XAA17" s="80"/>
      <c r="XAB17" s="80"/>
      <c r="XAC17" s="85"/>
      <c r="XAD17" s="80"/>
      <c r="XAE17" s="80"/>
      <c r="XAF17" s="2"/>
      <c r="XAG17" s="85"/>
      <c r="XAH17" s="51"/>
      <c r="XAI17" s="80"/>
      <c r="XAJ17" s="80"/>
      <c r="XAK17" s="85"/>
      <c r="XAL17" s="80"/>
      <c r="XAM17" s="80"/>
      <c r="XAN17" s="2"/>
      <c r="XAO17" s="85"/>
      <c r="XAP17" s="51"/>
      <c r="XAQ17" s="80"/>
      <c r="XAR17" s="80"/>
      <c r="XAS17" s="85"/>
      <c r="XAT17" s="80"/>
      <c r="XAU17" s="80"/>
      <c r="XAV17" s="2"/>
      <c r="XAW17" s="85"/>
      <c r="XAX17" s="51"/>
      <c r="XAY17" s="80"/>
      <c r="XAZ17" s="80"/>
      <c r="XBA17" s="85"/>
      <c r="XBB17" s="80"/>
      <c r="XBC17" s="80"/>
      <c r="XBD17" s="2"/>
      <c r="XBE17" s="85"/>
      <c r="XBF17" s="51"/>
      <c r="XBG17" s="80"/>
      <c r="XBH17" s="80"/>
      <c r="XBI17" s="85"/>
      <c r="XBJ17" s="80"/>
      <c r="XBK17" s="80"/>
      <c r="XBL17" s="2"/>
      <c r="XBM17" s="85"/>
      <c r="XBN17" s="51"/>
      <c r="XBO17" s="80"/>
      <c r="XBP17" s="80"/>
      <c r="XBQ17" s="85"/>
      <c r="XBR17" s="80"/>
      <c r="XBS17" s="80"/>
      <c r="XBT17" s="2"/>
      <c r="XBU17" s="85"/>
      <c r="XBV17" s="51"/>
      <c r="XBW17" s="80"/>
      <c r="XBX17" s="80"/>
      <c r="XBY17" s="85"/>
      <c r="XBZ17" s="80"/>
      <c r="XCA17" s="80"/>
      <c r="XCB17" s="2"/>
      <c r="XCC17" s="85"/>
      <c r="XCD17" s="51"/>
      <c r="XCE17" s="80"/>
      <c r="XCF17" s="80"/>
      <c r="XCG17" s="85"/>
      <c r="XCH17" s="80"/>
      <c r="XCI17" s="80"/>
      <c r="XCJ17" s="2"/>
      <c r="XCK17" s="85"/>
      <c r="XCL17" s="51"/>
      <c r="XCM17" s="80"/>
      <c r="XCN17" s="80"/>
      <c r="XCO17" s="85"/>
      <c r="XCP17" s="80"/>
      <c r="XCQ17" s="80"/>
      <c r="XCR17" s="2"/>
      <c r="XCS17" s="85"/>
      <c r="XCT17" s="51"/>
      <c r="XCU17" s="80"/>
      <c r="XCV17" s="80"/>
      <c r="XCW17" s="85"/>
      <c r="XCX17" s="80"/>
      <c r="XCY17" s="80"/>
      <c r="XCZ17" s="2"/>
      <c r="XDA17" s="85"/>
      <c r="XDB17" s="51"/>
      <c r="XDC17" s="80"/>
      <c r="XDD17" s="80"/>
      <c r="XDE17" s="85"/>
      <c r="XDF17" s="80"/>
      <c r="XDG17" s="80"/>
      <c r="XDH17" s="2"/>
      <c r="XDI17" s="85"/>
      <c r="XDJ17" s="51"/>
      <c r="XDK17" s="80"/>
      <c r="XDL17" s="80"/>
      <c r="XDM17" s="85"/>
      <c r="XDN17" s="80"/>
      <c r="XDO17" s="80"/>
      <c r="XDP17" s="2"/>
      <c r="XDQ17" s="85"/>
      <c r="XDR17" s="51"/>
      <c r="XDS17" s="80"/>
      <c r="XDT17" s="80"/>
      <c r="XDU17" s="85"/>
      <c r="XDV17" s="80"/>
      <c r="XDW17" s="80"/>
      <c r="XDX17" s="2"/>
      <c r="XDY17" s="85"/>
      <c r="XDZ17" s="51"/>
      <c r="XEA17" s="80"/>
      <c r="XEB17" s="80"/>
      <c r="XEC17" s="85"/>
      <c r="XED17" s="80"/>
      <c r="XEE17" s="80"/>
      <c r="XEF17" s="2"/>
      <c r="XEG17" s="85"/>
      <c r="XEH17" s="51"/>
      <c r="XEI17" s="80"/>
      <c r="XEJ17" s="80"/>
      <c r="XEK17" s="85"/>
      <c r="XEL17" s="80"/>
      <c r="XEM17" s="80"/>
      <c r="XEN17" s="2"/>
      <c r="XEO17" s="85"/>
      <c r="XEP17" s="51"/>
      <c r="XEQ17" s="80"/>
      <c r="XER17" s="80"/>
      <c r="XES17" s="85"/>
      <c r="XET17" s="80"/>
      <c r="XEU17" s="80"/>
      <c r="XEV17" s="2"/>
      <c r="XEW17" s="85"/>
      <c r="XEX17" s="51"/>
      <c r="XEY17" s="80"/>
      <c r="XEZ17" s="80"/>
      <c r="XFA17" s="85"/>
      <c r="XFB17" s="80"/>
      <c r="XFC17" s="80"/>
      <c r="XFD17" s="2"/>
    </row>
    <row r="18" spans="1:16384" s="169" customFormat="1" x14ac:dyDescent="0.25">
      <c r="A18" s="168" t="s">
        <v>1691</v>
      </c>
      <c r="B18" s="51"/>
      <c r="C18" s="80"/>
      <c r="D18" s="80"/>
      <c r="E18" s="85"/>
      <c r="F18" s="80"/>
      <c r="G18" s="80"/>
      <c r="H18" t="s">
        <v>1692</v>
      </c>
      <c r="I18" s="85"/>
      <c r="J18" s="51"/>
      <c r="K18" s="80"/>
      <c r="L18" s="80"/>
      <c r="M18" s="85"/>
      <c r="N18" s="80"/>
      <c r="O18" s="3508"/>
      <c r="P18" s="3509"/>
      <c r="Q18" s="3509"/>
      <c r="R18" s="3510"/>
      <c r="S18" s="80"/>
      <c r="T18" s="80"/>
      <c r="U18" s="85"/>
      <c r="V18" s="80"/>
      <c r="W18" s="80"/>
      <c r="X18" s="2"/>
      <c r="Y18" s="85"/>
      <c r="Z18" s="51"/>
      <c r="AA18" s="80"/>
      <c r="AB18" s="80"/>
      <c r="AC18" s="85"/>
      <c r="AD18" s="80"/>
      <c r="AE18" s="80"/>
      <c r="AF18" s="2"/>
      <c r="AG18" s="85"/>
      <c r="AH18" s="51"/>
      <c r="AI18" s="80"/>
      <c r="AJ18" s="80"/>
      <c r="AK18" s="85"/>
      <c r="AL18" s="80"/>
      <c r="AM18" s="80"/>
      <c r="AN18" s="2"/>
      <c r="AO18" s="85"/>
      <c r="AP18" s="51"/>
      <c r="AQ18" s="80"/>
      <c r="AR18" s="80"/>
      <c r="AS18" s="85"/>
      <c r="AT18" s="80"/>
      <c r="AU18" s="80"/>
      <c r="AV18" s="2"/>
      <c r="AW18" s="85"/>
      <c r="AX18" s="51"/>
      <c r="AY18" s="80"/>
      <c r="AZ18" s="80"/>
      <c r="BA18" s="85"/>
      <c r="BB18" s="80"/>
      <c r="BC18" s="80"/>
      <c r="BD18" s="2"/>
      <c r="BE18" s="85"/>
      <c r="BF18" s="51"/>
      <c r="BG18" s="80"/>
      <c r="BH18" s="80"/>
      <c r="BI18" s="85"/>
      <c r="BJ18" s="80"/>
      <c r="BK18" s="80"/>
      <c r="BL18" s="2"/>
      <c r="BM18" s="85"/>
      <c r="BN18" s="51"/>
      <c r="BO18" s="80"/>
      <c r="BP18" s="80"/>
      <c r="BQ18" s="85"/>
      <c r="BR18" s="80"/>
      <c r="BS18" s="80"/>
      <c r="BT18" s="2"/>
      <c r="BU18" s="85"/>
      <c r="BV18" s="51"/>
      <c r="BW18" s="80"/>
      <c r="BX18" s="80"/>
      <c r="BY18" s="85"/>
      <c r="BZ18" s="80"/>
      <c r="CA18" s="80"/>
      <c r="CB18" s="2"/>
      <c r="CC18" s="85"/>
      <c r="CD18" s="51"/>
      <c r="CE18" s="80"/>
      <c r="CF18" s="80"/>
      <c r="CG18" s="85"/>
      <c r="CH18" s="80"/>
      <c r="CI18" s="80"/>
      <c r="CJ18" s="2"/>
      <c r="CK18" s="85"/>
      <c r="CL18" s="51"/>
      <c r="CM18" s="80"/>
      <c r="CN18" s="80"/>
      <c r="CO18" s="85"/>
      <c r="CP18" s="80"/>
      <c r="CQ18" s="80"/>
      <c r="CR18" s="2"/>
      <c r="CS18" s="85"/>
      <c r="CT18" s="51"/>
      <c r="CU18" s="80"/>
      <c r="CV18" s="80"/>
      <c r="CW18" s="85"/>
      <c r="CX18" s="80"/>
      <c r="CY18" s="80"/>
      <c r="CZ18" s="2"/>
      <c r="DA18" s="85"/>
      <c r="DB18" s="51"/>
      <c r="DC18" s="80"/>
      <c r="DD18" s="80"/>
      <c r="DE18" s="85"/>
      <c r="DF18" s="80"/>
      <c r="DG18" s="80"/>
      <c r="DH18" s="2"/>
      <c r="DI18" s="85"/>
      <c r="DJ18" s="51"/>
      <c r="DK18" s="80"/>
      <c r="DL18" s="80"/>
      <c r="DM18" s="85"/>
      <c r="DN18" s="80"/>
      <c r="DO18" s="80"/>
      <c r="DP18" s="2"/>
      <c r="DQ18" s="85"/>
      <c r="DR18" s="51"/>
      <c r="DS18" s="80"/>
      <c r="DT18" s="80"/>
      <c r="DU18" s="85"/>
      <c r="DV18" s="80"/>
      <c r="DW18" s="80"/>
      <c r="DX18" s="2"/>
      <c r="DY18" s="85"/>
      <c r="DZ18" s="51"/>
      <c r="EA18" s="80"/>
      <c r="EB18" s="80"/>
      <c r="EC18" s="85"/>
      <c r="ED18" s="80"/>
      <c r="EE18" s="80"/>
      <c r="EF18" s="2"/>
      <c r="EG18" s="85"/>
      <c r="EH18" s="51"/>
      <c r="EI18" s="80"/>
      <c r="EJ18" s="80"/>
      <c r="EK18" s="85"/>
      <c r="EL18" s="80"/>
      <c r="EM18" s="80"/>
      <c r="EN18" s="2"/>
      <c r="EO18" s="85"/>
      <c r="EP18" s="51"/>
      <c r="EQ18" s="80"/>
      <c r="ER18" s="80"/>
      <c r="ES18" s="85"/>
      <c r="ET18" s="80"/>
      <c r="EU18" s="80"/>
      <c r="EV18" s="2"/>
      <c r="EW18" s="85"/>
      <c r="EX18" s="51"/>
      <c r="EY18" s="80"/>
      <c r="EZ18" s="80"/>
      <c r="FA18" s="85"/>
      <c r="FB18" s="80"/>
      <c r="FC18" s="80"/>
      <c r="FD18" s="2"/>
      <c r="FE18" s="85"/>
      <c r="FF18" s="51"/>
      <c r="FG18" s="80"/>
      <c r="FH18" s="80"/>
      <c r="FI18" s="85"/>
      <c r="FJ18" s="80"/>
      <c r="FK18" s="80"/>
      <c r="FL18" s="2"/>
      <c r="FM18" s="85"/>
      <c r="FN18" s="51"/>
      <c r="FO18" s="80"/>
      <c r="FP18" s="80"/>
      <c r="FQ18" s="85"/>
      <c r="FR18" s="80"/>
      <c r="FS18" s="80"/>
      <c r="FT18" s="2"/>
      <c r="FU18" s="85"/>
      <c r="FV18" s="51"/>
      <c r="FW18" s="80"/>
      <c r="FX18" s="80"/>
      <c r="FY18" s="85"/>
      <c r="FZ18" s="80"/>
      <c r="GA18" s="80"/>
      <c r="GB18" s="2"/>
      <c r="GC18" s="85"/>
      <c r="GD18" s="51"/>
      <c r="GE18" s="80"/>
      <c r="GF18" s="80"/>
      <c r="GG18" s="85"/>
      <c r="GH18" s="80"/>
      <c r="GI18" s="80"/>
      <c r="GJ18" s="2"/>
      <c r="GK18" s="85"/>
      <c r="GL18" s="51"/>
      <c r="GM18" s="80"/>
      <c r="GN18" s="80"/>
      <c r="GO18" s="85"/>
      <c r="GP18" s="80"/>
      <c r="GQ18" s="80"/>
      <c r="GR18" s="2"/>
      <c r="GS18" s="85"/>
      <c r="GT18" s="51"/>
      <c r="GU18" s="80"/>
      <c r="GV18" s="80"/>
      <c r="GW18" s="85"/>
      <c r="GX18" s="80"/>
      <c r="GY18" s="80"/>
      <c r="GZ18" s="2"/>
      <c r="HA18" s="85"/>
      <c r="HB18" s="51"/>
      <c r="HC18" s="80"/>
      <c r="HD18" s="80"/>
      <c r="HE18" s="85"/>
      <c r="HF18" s="80"/>
      <c r="HG18" s="80"/>
      <c r="HH18" s="2"/>
      <c r="HI18" s="85"/>
      <c r="HJ18" s="51"/>
      <c r="HK18" s="80"/>
      <c r="HL18" s="80"/>
      <c r="HM18" s="85"/>
      <c r="HN18" s="80"/>
      <c r="HO18" s="80"/>
      <c r="HP18" s="2"/>
      <c r="HQ18" s="85"/>
      <c r="HR18" s="51"/>
      <c r="HS18" s="80"/>
      <c r="HT18" s="80"/>
      <c r="HU18" s="85"/>
      <c r="HV18" s="80"/>
      <c r="HW18" s="80"/>
      <c r="HX18" s="2"/>
      <c r="HY18" s="85"/>
      <c r="HZ18" s="51"/>
      <c r="IA18" s="80"/>
      <c r="IB18" s="80"/>
      <c r="IC18" s="85"/>
      <c r="ID18" s="80"/>
      <c r="IE18" s="80"/>
      <c r="IF18" s="2"/>
      <c r="IG18" s="85"/>
      <c r="IH18" s="51"/>
      <c r="II18" s="80"/>
      <c r="IJ18" s="80"/>
      <c r="IK18" s="85"/>
      <c r="IL18" s="80"/>
      <c r="IM18" s="80"/>
      <c r="IN18" s="2"/>
      <c r="IO18" s="85"/>
      <c r="IP18" s="51"/>
      <c r="IQ18" s="80"/>
      <c r="IR18" s="80"/>
      <c r="IS18" s="85"/>
      <c r="IT18" s="80"/>
      <c r="IU18" s="80"/>
      <c r="IV18" s="2"/>
      <c r="IW18" s="85"/>
      <c r="IX18" s="51"/>
      <c r="IY18" s="80"/>
      <c r="IZ18" s="80"/>
      <c r="JA18" s="85"/>
      <c r="JB18" s="80"/>
      <c r="JC18" s="80"/>
      <c r="JD18" s="2"/>
      <c r="JE18" s="85"/>
      <c r="JF18" s="51"/>
      <c r="JG18" s="80"/>
      <c r="JH18" s="80"/>
      <c r="JI18" s="85"/>
      <c r="JJ18" s="80"/>
      <c r="JK18" s="80"/>
      <c r="JL18" s="2"/>
      <c r="JM18" s="85"/>
      <c r="JN18" s="51"/>
      <c r="JO18" s="80"/>
      <c r="JP18" s="80"/>
      <c r="JQ18" s="85"/>
      <c r="JR18" s="80"/>
      <c r="JS18" s="80"/>
      <c r="JT18" s="2"/>
      <c r="JU18" s="85"/>
      <c r="JV18" s="51"/>
      <c r="JW18" s="80"/>
      <c r="JX18" s="80"/>
      <c r="JY18" s="85"/>
      <c r="JZ18" s="80"/>
      <c r="KA18" s="80"/>
      <c r="KB18" s="2"/>
      <c r="KC18" s="85"/>
      <c r="KD18" s="51"/>
      <c r="KE18" s="80"/>
      <c r="KF18" s="80"/>
      <c r="KG18" s="85"/>
      <c r="KH18" s="80"/>
      <c r="KI18" s="80"/>
      <c r="KJ18" s="2"/>
      <c r="KK18" s="85"/>
      <c r="KL18" s="51"/>
      <c r="KM18" s="80"/>
      <c r="KN18" s="80"/>
      <c r="KO18" s="85"/>
      <c r="KP18" s="80"/>
      <c r="KQ18" s="80"/>
      <c r="KR18" s="2"/>
      <c r="KS18" s="85"/>
      <c r="KT18" s="51"/>
      <c r="KU18" s="80"/>
      <c r="KV18" s="80"/>
      <c r="KW18" s="85"/>
      <c r="KX18" s="80"/>
      <c r="KY18" s="80"/>
      <c r="KZ18" s="2"/>
      <c r="LA18" s="85"/>
      <c r="LB18" s="51"/>
      <c r="LC18" s="80"/>
      <c r="LD18" s="80"/>
      <c r="LE18" s="85"/>
      <c r="LF18" s="80"/>
      <c r="LG18" s="80"/>
      <c r="LH18" s="2"/>
      <c r="LI18" s="85"/>
      <c r="LJ18" s="51"/>
      <c r="LK18" s="80"/>
      <c r="LL18" s="80"/>
      <c r="LM18" s="85"/>
      <c r="LN18" s="80"/>
      <c r="LO18" s="80"/>
      <c r="LP18" s="2"/>
      <c r="LQ18" s="85"/>
      <c r="LR18" s="51"/>
      <c r="LS18" s="80"/>
      <c r="LT18" s="80"/>
      <c r="LU18" s="85"/>
      <c r="LV18" s="80"/>
      <c r="LW18" s="80"/>
      <c r="LX18" s="2"/>
      <c r="LY18" s="85"/>
      <c r="LZ18" s="51"/>
      <c r="MA18" s="80"/>
      <c r="MB18" s="80"/>
      <c r="MC18" s="85"/>
      <c r="MD18" s="80"/>
      <c r="ME18" s="80"/>
      <c r="MF18" s="2"/>
      <c r="MG18" s="85"/>
      <c r="MH18" s="51"/>
      <c r="MI18" s="80"/>
      <c r="MJ18" s="80"/>
      <c r="MK18" s="85"/>
      <c r="ML18" s="80"/>
      <c r="MM18" s="80"/>
      <c r="MN18" s="2"/>
      <c r="MO18" s="85"/>
      <c r="MP18" s="51"/>
      <c r="MQ18" s="80"/>
      <c r="MR18" s="80"/>
      <c r="MS18" s="85"/>
      <c r="MT18" s="80"/>
      <c r="MU18" s="80"/>
      <c r="MV18" s="2"/>
      <c r="MW18" s="85"/>
      <c r="MX18" s="51"/>
      <c r="MY18" s="80"/>
      <c r="MZ18" s="80"/>
      <c r="NA18" s="85"/>
      <c r="NB18" s="80"/>
      <c r="NC18" s="80"/>
      <c r="ND18" s="2"/>
      <c r="NE18" s="85"/>
      <c r="NF18" s="51"/>
      <c r="NG18" s="80"/>
      <c r="NH18" s="80"/>
      <c r="NI18" s="85"/>
      <c r="NJ18" s="80"/>
      <c r="NK18" s="80"/>
      <c r="NL18" s="2"/>
      <c r="NM18" s="85"/>
      <c r="NN18" s="51"/>
      <c r="NO18" s="80"/>
      <c r="NP18" s="80"/>
      <c r="NQ18" s="85"/>
      <c r="NR18" s="80"/>
      <c r="NS18" s="80"/>
      <c r="NT18" s="2"/>
      <c r="NU18" s="85"/>
      <c r="NV18" s="51"/>
      <c r="NW18" s="80"/>
      <c r="NX18" s="80"/>
      <c r="NY18" s="85"/>
      <c r="NZ18" s="80"/>
      <c r="OA18" s="80"/>
      <c r="OB18" s="2"/>
      <c r="OC18" s="85"/>
      <c r="OD18" s="51"/>
      <c r="OE18" s="80"/>
      <c r="OF18" s="80"/>
      <c r="OG18" s="85"/>
      <c r="OH18" s="80"/>
      <c r="OI18" s="80"/>
      <c r="OJ18" s="2"/>
      <c r="OK18" s="85"/>
      <c r="OL18" s="51"/>
      <c r="OM18" s="80"/>
      <c r="ON18" s="80"/>
      <c r="OO18" s="85"/>
      <c r="OP18" s="80"/>
      <c r="OQ18" s="80"/>
      <c r="OR18" s="2"/>
      <c r="OS18" s="85"/>
      <c r="OT18" s="51"/>
      <c r="OU18" s="80"/>
      <c r="OV18" s="80"/>
      <c r="OW18" s="85"/>
      <c r="OX18" s="80"/>
      <c r="OY18" s="80"/>
      <c r="OZ18" s="2"/>
      <c r="PA18" s="85"/>
      <c r="PB18" s="51"/>
      <c r="PC18" s="80"/>
      <c r="PD18" s="80"/>
      <c r="PE18" s="85"/>
      <c r="PF18" s="80"/>
      <c r="PG18" s="80"/>
      <c r="PH18" s="2"/>
      <c r="PI18" s="85"/>
      <c r="PJ18" s="51"/>
      <c r="PK18" s="80"/>
      <c r="PL18" s="80"/>
      <c r="PM18" s="85"/>
      <c r="PN18" s="80"/>
      <c r="PO18" s="80"/>
      <c r="PP18" s="2"/>
      <c r="PQ18" s="85"/>
      <c r="PR18" s="51"/>
      <c r="PS18" s="80"/>
      <c r="PT18" s="80"/>
      <c r="PU18" s="85"/>
      <c r="PV18" s="80"/>
      <c r="PW18" s="80"/>
      <c r="PX18" s="2"/>
      <c r="PY18" s="85"/>
      <c r="PZ18" s="51"/>
      <c r="QA18" s="80"/>
      <c r="QB18" s="80"/>
      <c r="QC18" s="85"/>
      <c r="QD18" s="80"/>
      <c r="QE18" s="80"/>
      <c r="QF18" s="2"/>
      <c r="QG18" s="85"/>
      <c r="QH18" s="51"/>
      <c r="QI18" s="80"/>
      <c r="QJ18" s="80"/>
      <c r="QK18" s="85"/>
      <c r="QL18" s="80"/>
      <c r="QM18" s="80"/>
      <c r="QN18" s="2"/>
      <c r="QO18" s="85"/>
      <c r="QP18" s="51"/>
      <c r="QQ18" s="80"/>
      <c r="QR18" s="80"/>
      <c r="QS18" s="85"/>
      <c r="QT18" s="80"/>
      <c r="QU18" s="80"/>
      <c r="QV18" s="2"/>
      <c r="QW18" s="85"/>
      <c r="QX18" s="51"/>
      <c r="QY18" s="80"/>
      <c r="QZ18" s="80"/>
      <c r="RA18" s="85"/>
      <c r="RB18" s="80"/>
      <c r="RC18" s="80"/>
      <c r="RD18" s="2"/>
      <c r="RE18" s="85"/>
      <c r="RF18" s="51"/>
      <c r="RG18" s="80"/>
      <c r="RH18" s="80"/>
      <c r="RI18" s="85"/>
      <c r="RJ18" s="80"/>
      <c r="RK18" s="80"/>
      <c r="RL18" s="2"/>
      <c r="RM18" s="85"/>
      <c r="RN18" s="51"/>
      <c r="RO18" s="80"/>
      <c r="RP18" s="80"/>
      <c r="RQ18" s="85"/>
      <c r="RR18" s="80"/>
      <c r="RS18" s="80"/>
      <c r="RT18" s="2"/>
      <c r="RU18" s="85"/>
      <c r="RV18" s="51"/>
      <c r="RW18" s="80"/>
      <c r="RX18" s="80"/>
      <c r="RY18" s="85"/>
      <c r="RZ18" s="80"/>
      <c r="SA18" s="80"/>
      <c r="SB18" s="2"/>
      <c r="SC18" s="85"/>
      <c r="SD18" s="51"/>
      <c r="SE18" s="80"/>
      <c r="SF18" s="80"/>
      <c r="SG18" s="85"/>
      <c r="SH18" s="80"/>
      <c r="SI18" s="80"/>
      <c r="SJ18" s="2"/>
      <c r="SK18" s="85"/>
      <c r="SL18" s="51"/>
      <c r="SM18" s="80"/>
      <c r="SN18" s="80"/>
      <c r="SO18" s="85"/>
      <c r="SP18" s="80"/>
      <c r="SQ18" s="80"/>
      <c r="SR18" s="2"/>
      <c r="SS18" s="85"/>
      <c r="ST18" s="51"/>
      <c r="SU18" s="80"/>
      <c r="SV18" s="80"/>
      <c r="SW18" s="85"/>
      <c r="SX18" s="80"/>
      <c r="SY18" s="80"/>
      <c r="SZ18" s="2"/>
      <c r="TA18" s="85"/>
      <c r="TB18" s="51"/>
      <c r="TC18" s="80"/>
      <c r="TD18" s="80"/>
      <c r="TE18" s="85"/>
      <c r="TF18" s="80"/>
      <c r="TG18" s="80"/>
      <c r="TH18" s="2"/>
      <c r="TI18" s="85"/>
      <c r="TJ18" s="51"/>
      <c r="TK18" s="80"/>
      <c r="TL18" s="80"/>
      <c r="TM18" s="85"/>
      <c r="TN18" s="80"/>
      <c r="TO18" s="80"/>
      <c r="TP18" s="2"/>
      <c r="TQ18" s="85"/>
      <c r="TR18" s="51"/>
      <c r="TS18" s="80"/>
      <c r="TT18" s="80"/>
      <c r="TU18" s="85"/>
      <c r="TV18" s="80"/>
      <c r="TW18" s="80"/>
      <c r="TX18" s="2"/>
      <c r="TY18" s="85"/>
      <c r="TZ18" s="51"/>
      <c r="UA18" s="80"/>
      <c r="UB18" s="80"/>
      <c r="UC18" s="85"/>
      <c r="UD18" s="80"/>
      <c r="UE18" s="80"/>
      <c r="UF18" s="2"/>
      <c r="UG18" s="85"/>
      <c r="UH18" s="51"/>
      <c r="UI18" s="80"/>
      <c r="UJ18" s="80"/>
      <c r="UK18" s="85"/>
      <c r="UL18" s="80"/>
      <c r="UM18" s="80"/>
      <c r="UN18" s="2"/>
      <c r="UO18" s="85"/>
      <c r="UP18" s="51"/>
      <c r="UQ18" s="80"/>
      <c r="UR18" s="80"/>
      <c r="US18" s="85"/>
      <c r="UT18" s="80"/>
      <c r="UU18" s="80"/>
      <c r="UV18" s="2"/>
      <c r="UW18" s="85"/>
      <c r="UX18" s="51"/>
      <c r="UY18" s="80"/>
      <c r="UZ18" s="80"/>
      <c r="VA18" s="85"/>
      <c r="VB18" s="80"/>
      <c r="VC18" s="80"/>
      <c r="VD18" s="2"/>
      <c r="VE18" s="85"/>
      <c r="VF18" s="51"/>
      <c r="VG18" s="80"/>
      <c r="VH18" s="80"/>
      <c r="VI18" s="85"/>
      <c r="VJ18" s="80"/>
      <c r="VK18" s="80"/>
      <c r="VL18" s="2"/>
      <c r="VM18" s="85"/>
      <c r="VN18" s="51"/>
      <c r="VO18" s="80"/>
      <c r="VP18" s="80"/>
      <c r="VQ18" s="85"/>
      <c r="VR18" s="80"/>
      <c r="VS18" s="80"/>
      <c r="VT18" s="2"/>
      <c r="VU18" s="85"/>
      <c r="VV18" s="51"/>
      <c r="VW18" s="80"/>
      <c r="VX18" s="80"/>
      <c r="VY18" s="85"/>
      <c r="VZ18" s="80"/>
      <c r="WA18" s="80"/>
      <c r="WB18" s="2"/>
      <c r="WC18" s="85"/>
      <c r="WD18" s="51"/>
      <c r="WE18" s="80"/>
      <c r="WF18" s="80"/>
      <c r="WG18" s="85"/>
      <c r="WH18" s="80"/>
      <c r="WI18" s="80"/>
      <c r="WJ18" s="2"/>
      <c r="WK18" s="85"/>
      <c r="WL18" s="51"/>
      <c r="WM18" s="80"/>
      <c r="WN18" s="80"/>
      <c r="WO18" s="85"/>
      <c r="WP18" s="80"/>
      <c r="WQ18" s="80"/>
      <c r="WR18" s="2"/>
      <c r="WS18" s="85"/>
      <c r="WT18" s="51"/>
      <c r="WU18" s="80"/>
      <c r="WV18" s="80"/>
      <c r="WW18" s="85"/>
      <c r="WX18" s="80"/>
      <c r="WY18" s="80"/>
      <c r="WZ18" s="2"/>
      <c r="XA18" s="85"/>
      <c r="XB18" s="51"/>
      <c r="XC18" s="80"/>
      <c r="XD18" s="80"/>
      <c r="XE18" s="85"/>
      <c r="XF18" s="80"/>
      <c r="XG18" s="80"/>
      <c r="XH18" s="2"/>
      <c r="XI18" s="85"/>
      <c r="XJ18" s="51"/>
      <c r="XK18" s="80"/>
      <c r="XL18" s="80"/>
      <c r="XM18" s="85"/>
      <c r="XN18" s="80"/>
      <c r="XO18" s="80"/>
      <c r="XP18" s="2"/>
      <c r="XQ18" s="85"/>
      <c r="XR18" s="51"/>
      <c r="XS18" s="80"/>
      <c r="XT18" s="80"/>
      <c r="XU18" s="85"/>
      <c r="XV18" s="80"/>
      <c r="XW18" s="80"/>
      <c r="XX18" s="2"/>
      <c r="XY18" s="85"/>
      <c r="XZ18" s="51"/>
      <c r="YA18" s="80"/>
      <c r="YB18" s="80"/>
      <c r="YC18" s="85"/>
      <c r="YD18" s="80"/>
      <c r="YE18" s="80"/>
      <c r="YF18" s="2"/>
      <c r="YG18" s="85"/>
      <c r="YH18" s="51"/>
      <c r="YI18" s="80"/>
      <c r="YJ18" s="80"/>
      <c r="YK18" s="85"/>
      <c r="YL18" s="80"/>
      <c r="YM18" s="80"/>
      <c r="YN18" s="2"/>
      <c r="YO18" s="85"/>
      <c r="YP18" s="51"/>
      <c r="YQ18" s="80"/>
      <c r="YR18" s="80"/>
      <c r="YS18" s="85"/>
      <c r="YT18" s="80"/>
      <c r="YU18" s="80"/>
      <c r="YV18" s="2"/>
      <c r="YW18" s="85"/>
      <c r="YX18" s="51"/>
      <c r="YY18" s="80"/>
      <c r="YZ18" s="80"/>
      <c r="ZA18" s="85"/>
      <c r="ZB18" s="80"/>
      <c r="ZC18" s="80"/>
      <c r="ZD18" s="2"/>
      <c r="ZE18" s="85"/>
      <c r="ZF18" s="51"/>
      <c r="ZG18" s="80"/>
      <c r="ZH18" s="80"/>
      <c r="ZI18" s="85"/>
      <c r="ZJ18" s="80"/>
      <c r="ZK18" s="80"/>
      <c r="ZL18" s="2"/>
      <c r="ZM18" s="85"/>
      <c r="ZN18" s="51"/>
      <c r="ZO18" s="80"/>
      <c r="ZP18" s="80"/>
      <c r="ZQ18" s="85"/>
      <c r="ZR18" s="80"/>
      <c r="ZS18" s="80"/>
      <c r="ZT18" s="2"/>
      <c r="ZU18" s="85"/>
      <c r="ZV18" s="51"/>
      <c r="ZW18" s="80"/>
      <c r="ZX18" s="80"/>
      <c r="ZY18" s="85"/>
      <c r="ZZ18" s="80"/>
      <c r="AAA18" s="80"/>
      <c r="AAB18" s="2"/>
      <c r="AAC18" s="85"/>
      <c r="AAD18" s="51"/>
      <c r="AAE18" s="80"/>
      <c r="AAF18" s="80"/>
      <c r="AAG18" s="85"/>
      <c r="AAH18" s="80"/>
      <c r="AAI18" s="80"/>
      <c r="AAJ18" s="2"/>
      <c r="AAK18" s="85"/>
      <c r="AAL18" s="51"/>
      <c r="AAM18" s="80"/>
      <c r="AAN18" s="80"/>
      <c r="AAO18" s="85"/>
      <c r="AAP18" s="80"/>
      <c r="AAQ18" s="80"/>
      <c r="AAR18" s="2"/>
      <c r="AAS18" s="85"/>
      <c r="AAT18" s="51"/>
      <c r="AAU18" s="80"/>
      <c r="AAV18" s="80"/>
      <c r="AAW18" s="85"/>
      <c r="AAX18" s="80"/>
      <c r="AAY18" s="80"/>
      <c r="AAZ18" s="2"/>
      <c r="ABA18" s="85"/>
      <c r="ABB18" s="51"/>
      <c r="ABC18" s="80"/>
      <c r="ABD18" s="80"/>
      <c r="ABE18" s="85"/>
      <c r="ABF18" s="80"/>
      <c r="ABG18" s="80"/>
      <c r="ABH18" s="2"/>
      <c r="ABI18" s="85"/>
      <c r="ABJ18" s="51"/>
      <c r="ABK18" s="80"/>
      <c r="ABL18" s="80"/>
      <c r="ABM18" s="85"/>
      <c r="ABN18" s="80"/>
      <c r="ABO18" s="80"/>
      <c r="ABP18" s="2"/>
      <c r="ABQ18" s="85"/>
      <c r="ABR18" s="51"/>
      <c r="ABS18" s="80"/>
      <c r="ABT18" s="80"/>
      <c r="ABU18" s="85"/>
      <c r="ABV18" s="80"/>
      <c r="ABW18" s="80"/>
      <c r="ABX18" s="2"/>
      <c r="ABY18" s="85"/>
      <c r="ABZ18" s="51"/>
      <c r="ACA18" s="80"/>
      <c r="ACB18" s="80"/>
      <c r="ACC18" s="85"/>
      <c r="ACD18" s="80"/>
      <c r="ACE18" s="80"/>
      <c r="ACF18" s="2"/>
      <c r="ACG18" s="85"/>
      <c r="ACH18" s="51"/>
      <c r="ACI18" s="80"/>
      <c r="ACJ18" s="80"/>
      <c r="ACK18" s="85"/>
      <c r="ACL18" s="80"/>
      <c r="ACM18" s="80"/>
      <c r="ACN18" s="2"/>
      <c r="ACO18" s="85"/>
      <c r="ACP18" s="51"/>
      <c r="ACQ18" s="80"/>
      <c r="ACR18" s="80"/>
      <c r="ACS18" s="85"/>
      <c r="ACT18" s="80"/>
      <c r="ACU18" s="80"/>
      <c r="ACV18" s="2"/>
      <c r="ACW18" s="85"/>
      <c r="ACX18" s="51"/>
      <c r="ACY18" s="80"/>
      <c r="ACZ18" s="80"/>
      <c r="ADA18" s="85"/>
      <c r="ADB18" s="80"/>
      <c r="ADC18" s="80"/>
      <c r="ADD18" s="2"/>
      <c r="ADE18" s="85"/>
      <c r="ADF18" s="51"/>
      <c r="ADG18" s="80"/>
      <c r="ADH18" s="80"/>
      <c r="ADI18" s="85"/>
      <c r="ADJ18" s="80"/>
      <c r="ADK18" s="80"/>
      <c r="ADL18" s="2"/>
      <c r="ADM18" s="85"/>
      <c r="ADN18" s="51"/>
      <c r="ADO18" s="80"/>
      <c r="ADP18" s="80"/>
      <c r="ADQ18" s="85"/>
      <c r="ADR18" s="80"/>
      <c r="ADS18" s="80"/>
      <c r="ADT18" s="2"/>
      <c r="ADU18" s="85"/>
      <c r="ADV18" s="51"/>
      <c r="ADW18" s="80"/>
      <c r="ADX18" s="80"/>
      <c r="ADY18" s="85"/>
      <c r="ADZ18" s="80"/>
      <c r="AEA18" s="80"/>
      <c r="AEB18" s="2"/>
      <c r="AEC18" s="85"/>
      <c r="AED18" s="51"/>
      <c r="AEE18" s="80"/>
      <c r="AEF18" s="80"/>
      <c r="AEG18" s="85"/>
      <c r="AEH18" s="80"/>
      <c r="AEI18" s="80"/>
      <c r="AEJ18" s="2"/>
      <c r="AEK18" s="85"/>
      <c r="AEL18" s="51"/>
      <c r="AEM18" s="80"/>
      <c r="AEN18" s="80"/>
      <c r="AEO18" s="85"/>
      <c r="AEP18" s="80"/>
      <c r="AEQ18" s="80"/>
      <c r="AER18" s="2"/>
      <c r="AES18" s="85"/>
      <c r="AET18" s="51"/>
      <c r="AEU18" s="80"/>
      <c r="AEV18" s="80"/>
      <c r="AEW18" s="85"/>
      <c r="AEX18" s="80"/>
      <c r="AEY18" s="80"/>
      <c r="AEZ18" s="2"/>
      <c r="AFA18" s="85"/>
      <c r="AFB18" s="51"/>
      <c r="AFC18" s="80"/>
      <c r="AFD18" s="80"/>
      <c r="AFE18" s="85"/>
      <c r="AFF18" s="80"/>
      <c r="AFG18" s="80"/>
      <c r="AFH18" s="2"/>
      <c r="AFI18" s="85"/>
      <c r="AFJ18" s="51"/>
      <c r="AFK18" s="80"/>
      <c r="AFL18" s="80"/>
      <c r="AFM18" s="85"/>
      <c r="AFN18" s="80"/>
      <c r="AFO18" s="80"/>
      <c r="AFP18" s="2"/>
      <c r="AFQ18" s="85"/>
      <c r="AFR18" s="51"/>
      <c r="AFS18" s="80"/>
      <c r="AFT18" s="80"/>
      <c r="AFU18" s="85"/>
      <c r="AFV18" s="80"/>
      <c r="AFW18" s="80"/>
      <c r="AFX18" s="2"/>
      <c r="AFY18" s="85"/>
      <c r="AFZ18" s="51"/>
      <c r="AGA18" s="80"/>
      <c r="AGB18" s="80"/>
      <c r="AGC18" s="85"/>
      <c r="AGD18" s="80"/>
      <c r="AGE18" s="80"/>
      <c r="AGF18" s="2"/>
      <c r="AGG18" s="85"/>
      <c r="AGH18" s="51"/>
      <c r="AGI18" s="80"/>
      <c r="AGJ18" s="80"/>
      <c r="AGK18" s="85"/>
      <c r="AGL18" s="80"/>
      <c r="AGM18" s="80"/>
      <c r="AGN18" s="2"/>
      <c r="AGO18" s="85"/>
      <c r="AGP18" s="51"/>
      <c r="AGQ18" s="80"/>
      <c r="AGR18" s="80"/>
      <c r="AGS18" s="85"/>
      <c r="AGT18" s="80"/>
      <c r="AGU18" s="80"/>
      <c r="AGV18" s="2"/>
      <c r="AGW18" s="85"/>
      <c r="AGX18" s="51"/>
      <c r="AGY18" s="80"/>
      <c r="AGZ18" s="80"/>
      <c r="AHA18" s="85"/>
      <c r="AHB18" s="80"/>
      <c r="AHC18" s="80"/>
      <c r="AHD18" s="2"/>
      <c r="AHE18" s="85"/>
      <c r="AHF18" s="51"/>
      <c r="AHG18" s="80"/>
      <c r="AHH18" s="80"/>
      <c r="AHI18" s="85"/>
      <c r="AHJ18" s="80"/>
      <c r="AHK18" s="80"/>
      <c r="AHL18" s="2"/>
      <c r="AHM18" s="85"/>
      <c r="AHN18" s="51"/>
      <c r="AHO18" s="80"/>
      <c r="AHP18" s="80"/>
      <c r="AHQ18" s="85"/>
      <c r="AHR18" s="80"/>
      <c r="AHS18" s="80"/>
      <c r="AHT18" s="2"/>
      <c r="AHU18" s="85"/>
      <c r="AHV18" s="51"/>
      <c r="AHW18" s="80"/>
      <c r="AHX18" s="80"/>
      <c r="AHY18" s="85"/>
      <c r="AHZ18" s="80"/>
      <c r="AIA18" s="80"/>
      <c r="AIB18" s="2"/>
      <c r="AIC18" s="85"/>
      <c r="AID18" s="51"/>
      <c r="AIE18" s="80"/>
      <c r="AIF18" s="80"/>
      <c r="AIG18" s="85"/>
      <c r="AIH18" s="80"/>
      <c r="AII18" s="80"/>
      <c r="AIJ18" s="2"/>
      <c r="AIK18" s="85"/>
      <c r="AIL18" s="51"/>
      <c r="AIM18" s="80"/>
      <c r="AIN18" s="80"/>
      <c r="AIO18" s="85"/>
      <c r="AIP18" s="80"/>
      <c r="AIQ18" s="80"/>
      <c r="AIR18" s="2"/>
      <c r="AIS18" s="85"/>
      <c r="AIT18" s="51"/>
      <c r="AIU18" s="80"/>
      <c r="AIV18" s="80"/>
      <c r="AIW18" s="85"/>
      <c r="AIX18" s="80"/>
      <c r="AIY18" s="80"/>
      <c r="AIZ18" s="2"/>
      <c r="AJA18" s="85"/>
      <c r="AJB18" s="51"/>
      <c r="AJC18" s="80"/>
      <c r="AJD18" s="80"/>
      <c r="AJE18" s="85"/>
      <c r="AJF18" s="80"/>
      <c r="AJG18" s="80"/>
      <c r="AJH18" s="2"/>
      <c r="AJI18" s="85"/>
      <c r="AJJ18" s="51"/>
      <c r="AJK18" s="80"/>
      <c r="AJL18" s="80"/>
      <c r="AJM18" s="85"/>
      <c r="AJN18" s="80"/>
      <c r="AJO18" s="80"/>
      <c r="AJP18" s="2"/>
      <c r="AJQ18" s="85"/>
      <c r="AJR18" s="51"/>
      <c r="AJS18" s="80"/>
      <c r="AJT18" s="80"/>
      <c r="AJU18" s="85"/>
      <c r="AJV18" s="80"/>
      <c r="AJW18" s="80"/>
      <c r="AJX18" s="2"/>
      <c r="AJY18" s="85"/>
      <c r="AJZ18" s="51"/>
      <c r="AKA18" s="80"/>
      <c r="AKB18" s="80"/>
      <c r="AKC18" s="85"/>
      <c r="AKD18" s="80"/>
      <c r="AKE18" s="80"/>
      <c r="AKF18" s="2"/>
      <c r="AKG18" s="85"/>
      <c r="AKH18" s="51"/>
      <c r="AKI18" s="80"/>
      <c r="AKJ18" s="80"/>
      <c r="AKK18" s="85"/>
      <c r="AKL18" s="80"/>
      <c r="AKM18" s="80"/>
      <c r="AKN18" s="2"/>
      <c r="AKO18" s="85"/>
      <c r="AKP18" s="51"/>
      <c r="AKQ18" s="80"/>
      <c r="AKR18" s="80"/>
      <c r="AKS18" s="85"/>
      <c r="AKT18" s="80"/>
      <c r="AKU18" s="80"/>
      <c r="AKV18" s="2"/>
      <c r="AKW18" s="85"/>
      <c r="AKX18" s="51"/>
      <c r="AKY18" s="80"/>
      <c r="AKZ18" s="80"/>
      <c r="ALA18" s="85"/>
      <c r="ALB18" s="80"/>
      <c r="ALC18" s="80"/>
      <c r="ALD18" s="2"/>
      <c r="ALE18" s="85"/>
      <c r="ALF18" s="51"/>
      <c r="ALG18" s="80"/>
      <c r="ALH18" s="80"/>
      <c r="ALI18" s="85"/>
      <c r="ALJ18" s="80"/>
      <c r="ALK18" s="80"/>
      <c r="ALL18" s="2"/>
      <c r="ALM18" s="85"/>
      <c r="ALN18" s="51"/>
      <c r="ALO18" s="80"/>
      <c r="ALP18" s="80"/>
      <c r="ALQ18" s="85"/>
      <c r="ALR18" s="80"/>
      <c r="ALS18" s="80"/>
      <c r="ALT18" s="2"/>
      <c r="ALU18" s="85"/>
      <c r="ALV18" s="51"/>
      <c r="ALW18" s="80"/>
      <c r="ALX18" s="80"/>
      <c r="ALY18" s="85"/>
      <c r="ALZ18" s="80"/>
      <c r="AMA18" s="80"/>
      <c r="AMB18" s="2"/>
      <c r="AMC18" s="85"/>
      <c r="AMD18" s="51"/>
      <c r="AME18" s="80"/>
      <c r="AMF18" s="80"/>
      <c r="AMG18" s="85"/>
      <c r="AMH18" s="80"/>
      <c r="AMI18" s="80"/>
      <c r="AMJ18" s="2"/>
      <c r="AMK18" s="85"/>
      <c r="AML18" s="51"/>
      <c r="AMM18" s="80"/>
      <c r="AMN18" s="80"/>
      <c r="AMO18" s="85"/>
      <c r="AMP18" s="80"/>
      <c r="AMQ18" s="80"/>
      <c r="AMR18" s="2"/>
      <c r="AMS18" s="85"/>
      <c r="AMT18" s="51"/>
      <c r="AMU18" s="80"/>
      <c r="AMV18" s="80"/>
      <c r="AMW18" s="85"/>
      <c r="AMX18" s="80"/>
      <c r="AMY18" s="80"/>
      <c r="AMZ18" s="2"/>
      <c r="ANA18" s="85"/>
      <c r="ANB18" s="51"/>
      <c r="ANC18" s="80"/>
      <c r="AND18" s="80"/>
      <c r="ANE18" s="85"/>
      <c r="ANF18" s="80"/>
      <c r="ANG18" s="80"/>
      <c r="ANH18" s="2"/>
      <c r="ANI18" s="85"/>
      <c r="ANJ18" s="51"/>
      <c r="ANK18" s="80"/>
      <c r="ANL18" s="80"/>
      <c r="ANM18" s="85"/>
      <c r="ANN18" s="80"/>
      <c r="ANO18" s="80"/>
      <c r="ANP18" s="2"/>
      <c r="ANQ18" s="85"/>
      <c r="ANR18" s="51"/>
      <c r="ANS18" s="80"/>
      <c r="ANT18" s="80"/>
      <c r="ANU18" s="85"/>
      <c r="ANV18" s="80"/>
      <c r="ANW18" s="80"/>
      <c r="ANX18" s="2"/>
      <c r="ANY18" s="85"/>
      <c r="ANZ18" s="51"/>
      <c r="AOA18" s="80"/>
      <c r="AOB18" s="80"/>
      <c r="AOC18" s="85"/>
      <c r="AOD18" s="80"/>
      <c r="AOE18" s="80"/>
      <c r="AOF18" s="2"/>
      <c r="AOG18" s="85"/>
      <c r="AOH18" s="51"/>
      <c r="AOI18" s="80"/>
      <c r="AOJ18" s="80"/>
      <c r="AOK18" s="85"/>
      <c r="AOL18" s="80"/>
      <c r="AOM18" s="80"/>
      <c r="AON18" s="2"/>
      <c r="AOO18" s="85"/>
      <c r="AOP18" s="51"/>
      <c r="AOQ18" s="80"/>
      <c r="AOR18" s="80"/>
      <c r="AOS18" s="85"/>
      <c r="AOT18" s="80"/>
      <c r="AOU18" s="80"/>
      <c r="AOV18" s="2"/>
      <c r="AOW18" s="85"/>
      <c r="AOX18" s="51"/>
      <c r="AOY18" s="80"/>
      <c r="AOZ18" s="80"/>
      <c r="APA18" s="85"/>
      <c r="APB18" s="80"/>
      <c r="APC18" s="80"/>
      <c r="APD18" s="2"/>
      <c r="APE18" s="85"/>
      <c r="APF18" s="51"/>
      <c r="APG18" s="80"/>
      <c r="APH18" s="80"/>
      <c r="API18" s="85"/>
      <c r="APJ18" s="80"/>
      <c r="APK18" s="80"/>
      <c r="APL18" s="2"/>
      <c r="APM18" s="85"/>
      <c r="APN18" s="51"/>
      <c r="APO18" s="80"/>
      <c r="APP18" s="80"/>
      <c r="APQ18" s="85"/>
      <c r="APR18" s="80"/>
      <c r="APS18" s="80"/>
      <c r="APT18" s="2"/>
      <c r="APU18" s="85"/>
      <c r="APV18" s="51"/>
      <c r="APW18" s="80"/>
      <c r="APX18" s="80"/>
      <c r="APY18" s="85"/>
      <c r="APZ18" s="80"/>
      <c r="AQA18" s="80"/>
      <c r="AQB18" s="2"/>
      <c r="AQC18" s="85"/>
      <c r="AQD18" s="51"/>
      <c r="AQE18" s="80"/>
      <c r="AQF18" s="80"/>
      <c r="AQG18" s="85"/>
      <c r="AQH18" s="80"/>
      <c r="AQI18" s="80"/>
      <c r="AQJ18" s="2"/>
      <c r="AQK18" s="85"/>
      <c r="AQL18" s="51"/>
      <c r="AQM18" s="80"/>
      <c r="AQN18" s="80"/>
      <c r="AQO18" s="85"/>
      <c r="AQP18" s="80"/>
      <c r="AQQ18" s="80"/>
      <c r="AQR18" s="2"/>
      <c r="AQS18" s="85"/>
      <c r="AQT18" s="51"/>
      <c r="AQU18" s="80"/>
      <c r="AQV18" s="80"/>
      <c r="AQW18" s="85"/>
      <c r="AQX18" s="80"/>
      <c r="AQY18" s="80"/>
      <c r="AQZ18" s="2"/>
      <c r="ARA18" s="85"/>
      <c r="ARB18" s="51"/>
      <c r="ARC18" s="80"/>
      <c r="ARD18" s="80"/>
      <c r="ARE18" s="85"/>
      <c r="ARF18" s="80"/>
      <c r="ARG18" s="80"/>
      <c r="ARH18" s="2"/>
      <c r="ARI18" s="85"/>
      <c r="ARJ18" s="51"/>
      <c r="ARK18" s="80"/>
      <c r="ARL18" s="80"/>
      <c r="ARM18" s="85"/>
      <c r="ARN18" s="80"/>
      <c r="ARO18" s="80"/>
      <c r="ARP18" s="2"/>
      <c r="ARQ18" s="85"/>
      <c r="ARR18" s="51"/>
      <c r="ARS18" s="80"/>
      <c r="ART18" s="80"/>
      <c r="ARU18" s="85"/>
      <c r="ARV18" s="80"/>
      <c r="ARW18" s="80"/>
      <c r="ARX18" s="2"/>
      <c r="ARY18" s="85"/>
      <c r="ARZ18" s="51"/>
      <c r="ASA18" s="80"/>
      <c r="ASB18" s="80"/>
      <c r="ASC18" s="85"/>
      <c r="ASD18" s="80"/>
      <c r="ASE18" s="80"/>
      <c r="ASF18" s="2"/>
      <c r="ASG18" s="85"/>
      <c r="ASH18" s="51"/>
      <c r="ASI18" s="80"/>
      <c r="ASJ18" s="80"/>
      <c r="ASK18" s="85"/>
      <c r="ASL18" s="80"/>
      <c r="ASM18" s="80"/>
      <c r="ASN18" s="2"/>
      <c r="ASO18" s="85"/>
      <c r="ASP18" s="51"/>
      <c r="ASQ18" s="80"/>
      <c r="ASR18" s="80"/>
      <c r="ASS18" s="85"/>
      <c r="AST18" s="80"/>
      <c r="ASU18" s="80"/>
      <c r="ASV18" s="2"/>
      <c r="ASW18" s="85"/>
      <c r="ASX18" s="51"/>
      <c r="ASY18" s="80"/>
      <c r="ASZ18" s="80"/>
      <c r="ATA18" s="85"/>
      <c r="ATB18" s="80"/>
      <c r="ATC18" s="80"/>
      <c r="ATD18" s="2"/>
      <c r="ATE18" s="85"/>
      <c r="ATF18" s="51"/>
      <c r="ATG18" s="80"/>
      <c r="ATH18" s="80"/>
      <c r="ATI18" s="85"/>
      <c r="ATJ18" s="80"/>
      <c r="ATK18" s="80"/>
      <c r="ATL18" s="2"/>
      <c r="ATM18" s="85"/>
      <c r="ATN18" s="51"/>
      <c r="ATO18" s="80"/>
      <c r="ATP18" s="80"/>
      <c r="ATQ18" s="85"/>
      <c r="ATR18" s="80"/>
      <c r="ATS18" s="80"/>
      <c r="ATT18" s="2"/>
      <c r="ATU18" s="85"/>
      <c r="ATV18" s="51"/>
      <c r="ATW18" s="80"/>
      <c r="ATX18" s="80"/>
      <c r="ATY18" s="85"/>
      <c r="ATZ18" s="80"/>
      <c r="AUA18" s="80"/>
      <c r="AUB18" s="2"/>
      <c r="AUC18" s="85"/>
      <c r="AUD18" s="51"/>
      <c r="AUE18" s="80"/>
      <c r="AUF18" s="80"/>
      <c r="AUG18" s="85"/>
      <c r="AUH18" s="80"/>
      <c r="AUI18" s="80"/>
      <c r="AUJ18" s="2"/>
      <c r="AUK18" s="85"/>
      <c r="AUL18" s="51"/>
      <c r="AUM18" s="80"/>
      <c r="AUN18" s="80"/>
      <c r="AUO18" s="85"/>
      <c r="AUP18" s="80"/>
      <c r="AUQ18" s="80"/>
      <c r="AUR18" s="2"/>
      <c r="AUS18" s="85"/>
      <c r="AUT18" s="51"/>
      <c r="AUU18" s="80"/>
      <c r="AUV18" s="80"/>
      <c r="AUW18" s="85"/>
      <c r="AUX18" s="80"/>
      <c r="AUY18" s="80"/>
      <c r="AUZ18" s="2"/>
      <c r="AVA18" s="85"/>
      <c r="AVB18" s="51"/>
      <c r="AVC18" s="80"/>
      <c r="AVD18" s="80"/>
      <c r="AVE18" s="85"/>
      <c r="AVF18" s="80"/>
      <c r="AVG18" s="80"/>
      <c r="AVH18" s="2"/>
      <c r="AVI18" s="85"/>
      <c r="AVJ18" s="51"/>
      <c r="AVK18" s="80"/>
      <c r="AVL18" s="80"/>
      <c r="AVM18" s="85"/>
      <c r="AVN18" s="80"/>
      <c r="AVO18" s="80"/>
      <c r="AVP18" s="2"/>
      <c r="AVQ18" s="85"/>
      <c r="AVR18" s="51"/>
      <c r="AVS18" s="80"/>
      <c r="AVT18" s="80"/>
      <c r="AVU18" s="85"/>
      <c r="AVV18" s="80"/>
      <c r="AVW18" s="80"/>
      <c r="AVX18" s="2"/>
      <c r="AVY18" s="85"/>
      <c r="AVZ18" s="51"/>
      <c r="AWA18" s="80"/>
      <c r="AWB18" s="80"/>
      <c r="AWC18" s="85"/>
      <c r="AWD18" s="80"/>
      <c r="AWE18" s="80"/>
      <c r="AWF18" s="2"/>
      <c r="AWG18" s="85"/>
      <c r="AWH18" s="51"/>
      <c r="AWI18" s="80"/>
      <c r="AWJ18" s="80"/>
      <c r="AWK18" s="85"/>
      <c r="AWL18" s="80"/>
      <c r="AWM18" s="80"/>
      <c r="AWN18" s="2"/>
      <c r="AWO18" s="85"/>
      <c r="AWP18" s="51"/>
      <c r="AWQ18" s="80"/>
      <c r="AWR18" s="80"/>
      <c r="AWS18" s="85"/>
      <c r="AWT18" s="80"/>
      <c r="AWU18" s="80"/>
      <c r="AWV18" s="2"/>
      <c r="AWW18" s="85"/>
      <c r="AWX18" s="51"/>
      <c r="AWY18" s="80"/>
      <c r="AWZ18" s="80"/>
      <c r="AXA18" s="85"/>
      <c r="AXB18" s="80"/>
      <c r="AXC18" s="80"/>
      <c r="AXD18" s="2"/>
      <c r="AXE18" s="85"/>
      <c r="AXF18" s="51"/>
      <c r="AXG18" s="80"/>
      <c r="AXH18" s="80"/>
      <c r="AXI18" s="85"/>
      <c r="AXJ18" s="80"/>
      <c r="AXK18" s="80"/>
      <c r="AXL18" s="2"/>
      <c r="AXM18" s="85"/>
      <c r="AXN18" s="51"/>
      <c r="AXO18" s="80"/>
      <c r="AXP18" s="80"/>
      <c r="AXQ18" s="85"/>
      <c r="AXR18" s="80"/>
      <c r="AXS18" s="80"/>
      <c r="AXT18" s="2"/>
      <c r="AXU18" s="85"/>
      <c r="AXV18" s="51"/>
      <c r="AXW18" s="80"/>
      <c r="AXX18" s="80"/>
      <c r="AXY18" s="85"/>
      <c r="AXZ18" s="80"/>
      <c r="AYA18" s="80"/>
      <c r="AYB18" s="2"/>
      <c r="AYC18" s="85"/>
      <c r="AYD18" s="51"/>
      <c r="AYE18" s="80"/>
      <c r="AYF18" s="80"/>
      <c r="AYG18" s="85"/>
      <c r="AYH18" s="80"/>
      <c r="AYI18" s="80"/>
      <c r="AYJ18" s="2"/>
      <c r="AYK18" s="85"/>
      <c r="AYL18" s="51"/>
      <c r="AYM18" s="80"/>
      <c r="AYN18" s="80"/>
      <c r="AYO18" s="85"/>
      <c r="AYP18" s="80"/>
      <c r="AYQ18" s="80"/>
      <c r="AYR18" s="2"/>
      <c r="AYS18" s="85"/>
      <c r="AYT18" s="51"/>
      <c r="AYU18" s="80"/>
      <c r="AYV18" s="80"/>
      <c r="AYW18" s="85"/>
      <c r="AYX18" s="80"/>
      <c r="AYY18" s="80"/>
      <c r="AYZ18" s="2"/>
      <c r="AZA18" s="85"/>
      <c r="AZB18" s="51"/>
      <c r="AZC18" s="80"/>
      <c r="AZD18" s="80"/>
      <c r="AZE18" s="85"/>
      <c r="AZF18" s="80"/>
      <c r="AZG18" s="80"/>
      <c r="AZH18" s="2"/>
      <c r="AZI18" s="85"/>
      <c r="AZJ18" s="51"/>
      <c r="AZK18" s="80"/>
      <c r="AZL18" s="80"/>
      <c r="AZM18" s="85"/>
      <c r="AZN18" s="80"/>
      <c r="AZO18" s="80"/>
      <c r="AZP18" s="2"/>
      <c r="AZQ18" s="85"/>
      <c r="AZR18" s="51"/>
      <c r="AZS18" s="80"/>
      <c r="AZT18" s="80"/>
      <c r="AZU18" s="85"/>
      <c r="AZV18" s="80"/>
      <c r="AZW18" s="80"/>
      <c r="AZX18" s="2"/>
      <c r="AZY18" s="85"/>
      <c r="AZZ18" s="51"/>
      <c r="BAA18" s="80"/>
      <c r="BAB18" s="80"/>
      <c r="BAC18" s="85"/>
      <c r="BAD18" s="80"/>
      <c r="BAE18" s="80"/>
      <c r="BAF18" s="2"/>
      <c r="BAG18" s="85"/>
      <c r="BAH18" s="51"/>
      <c r="BAI18" s="80"/>
      <c r="BAJ18" s="80"/>
      <c r="BAK18" s="85"/>
      <c r="BAL18" s="80"/>
      <c r="BAM18" s="80"/>
      <c r="BAN18" s="2"/>
      <c r="BAO18" s="85"/>
      <c r="BAP18" s="51"/>
      <c r="BAQ18" s="80"/>
      <c r="BAR18" s="80"/>
      <c r="BAS18" s="85"/>
      <c r="BAT18" s="80"/>
      <c r="BAU18" s="80"/>
      <c r="BAV18" s="2"/>
      <c r="BAW18" s="85"/>
      <c r="BAX18" s="51"/>
      <c r="BAY18" s="80"/>
      <c r="BAZ18" s="80"/>
      <c r="BBA18" s="85"/>
      <c r="BBB18" s="80"/>
      <c r="BBC18" s="80"/>
      <c r="BBD18" s="2"/>
      <c r="BBE18" s="85"/>
      <c r="BBF18" s="51"/>
      <c r="BBG18" s="80"/>
      <c r="BBH18" s="80"/>
      <c r="BBI18" s="85"/>
      <c r="BBJ18" s="80"/>
      <c r="BBK18" s="80"/>
      <c r="BBL18" s="2"/>
      <c r="BBM18" s="85"/>
      <c r="BBN18" s="51"/>
      <c r="BBO18" s="80"/>
      <c r="BBP18" s="80"/>
      <c r="BBQ18" s="85"/>
      <c r="BBR18" s="80"/>
      <c r="BBS18" s="80"/>
      <c r="BBT18" s="2"/>
      <c r="BBU18" s="85"/>
      <c r="BBV18" s="51"/>
      <c r="BBW18" s="80"/>
      <c r="BBX18" s="80"/>
      <c r="BBY18" s="85"/>
      <c r="BBZ18" s="80"/>
      <c r="BCA18" s="80"/>
      <c r="BCB18" s="2"/>
      <c r="BCC18" s="85"/>
      <c r="BCD18" s="51"/>
      <c r="BCE18" s="80"/>
      <c r="BCF18" s="80"/>
      <c r="BCG18" s="85"/>
      <c r="BCH18" s="80"/>
      <c r="BCI18" s="80"/>
      <c r="BCJ18" s="2"/>
      <c r="BCK18" s="85"/>
      <c r="BCL18" s="51"/>
      <c r="BCM18" s="80"/>
      <c r="BCN18" s="80"/>
      <c r="BCO18" s="85"/>
      <c r="BCP18" s="80"/>
      <c r="BCQ18" s="80"/>
      <c r="BCR18" s="2"/>
      <c r="BCS18" s="85"/>
      <c r="BCT18" s="51"/>
      <c r="BCU18" s="80"/>
      <c r="BCV18" s="80"/>
      <c r="BCW18" s="85"/>
      <c r="BCX18" s="80"/>
      <c r="BCY18" s="80"/>
      <c r="BCZ18" s="2"/>
      <c r="BDA18" s="85"/>
      <c r="BDB18" s="51"/>
      <c r="BDC18" s="80"/>
      <c r="BDD18" s="80"/>
      <c r="BDE18" s="85"/>
      <c r="BDF18" s="80"/>
      <c r="BDG18" s="80"/>
      <c r="BDH18" s="2"/>
      <c r="BDI18" s="85"/>
      <c r="BDJ18" s="51"/>
      <c r="BDK18" s="80"/>
      <c r="BDL18" s="80"/>
      <c r="BDM18" s="85"/>
      <c r="BDN18" s="80"/>
      <c r="BDO18" s="80"/>
      <c r="BDP18" s="2"/>
      <c r="BDQ18" s="85"/>
      <c r="BDR18" s="51"/>
      <c r="BDS18" s="80"/>
      <c r="BDT18" s="80"/>
      <c r="BDU18" s="85"/>
      <c r="BDV18" s="80"/>
      <c r="BDW18" s="80"/>
      <c r="BDX18" s="2"/>
      <c r="BDY18" s="85"/>
      <c r="BDZ18" s="51"/>
      <c r="BEA18" s="80"/>
      <c r="BEB18" s="80"/>
      <c r="BEC18" s="85"/>
      <c r="BED18" s="80"/>
      <c r="BEE18" s="80"/>
      <c r="BEF18" s="2"/>
      <c r="BEG18" s="85"/>
      <c r="BEH18" s="51"/>
      <c r="BEI18" s="80"/>
      <c r="BEJ18" s="80"/>
      <c r="BEK18" s="85"/>
      <c r="BEL18" s="80"/>
      <c r="BEM18" s="80"/>
      <c r="BEN18" s="2"/>
      <c r="BEO18" s="85"/>
      <c r="BEP18" s="51"/>
      <c r="BEQ18" s="80"/>
      <c r="BER18" s="80"/>
      <c r="BES18" s="85"/>
      <c r="BET18" s="80"/>
      <c r="BEU18" s="80"/>
      <c r="BEV18" s="2"/>
      <c r="BEW18" s="85"/>
      <c r="BEX18" s="51"/>
      <c r="BEY18" s="80"/>
      <c r="BEZ18" s="80"/>
      <c r="BFA18" s="85"/>
      <c r="BFB18" s="80"/>
      <c r="BFC18" s="80"/>
      <c r="BFD18" s="2"/>
      <c r="BFE18" s="85"/>
      <c r="BFF18" s="51"/>
      <c r="BFG18" s="80"/>
      <c r="BFH18" s="80"/>
      <c r="BFI18" s="85"/>
      <c r="BFJ18" s="80"/>
      <c r="BFK18" s="80"/>
      <c r="BFL18" s="2"/>
      <c r="BFM18" s="85"/>
      <c r="BFN18" s="51"/>
      <c r="BFO18" s="80"/>
      <c r="BFP18" s="80"/>
      <c r="BFQ18" s="85"/>
      <c r="BFR18" s="80"/>
      <c r="BFS18" s="80"/>
      <c r="BFT18" s="2"/>
      <c r="BFU18" s="85"/>
      <c r="BFV18" s="51"/>
      <c r="BFW18" s="80"/>
      <c r="BFX18" s="80"/>
      <c r="BFY18" s="85"/>
      <c r="BFZ18" s="80"/>
      <c r="BGA18" s="80"/>
      <c r="BGB18" s="2"/>
      <c r="BGC18" s="85"/>
      <c r="BGD18" s="51"/>
      <c r="BGE18" s="80"/>
      <c r="BGF18" s="80"/>
      <c r="BGG18" s="85"/>
      <c r="BGH18" s="80"/>
      <c r="BGI18" s="80"/>
      <c r="BGJ18" s="2"/>
      <c r="BGK18" s="85"/>
      <c r="BGL18" s="51"/>
      <c r="BGM18" s="80"/>
      <c r="BGN18" s="80"/>
      <c r="BGO18" s="85"/>
      <c r="BGP18" s="80"/>
      <c r="BGQ18" s="80"/>
      <c r="BGR18" s="2"/>
      <c r="BGS18" s="85"/>
      <c r="BGT18" s="51"/>
      <c r="BGU18" s="80"/>
      <c r="BGV18" s="80"/>
      <c r="BGW18" s="85"/>
      <c r="BGX18" s="80"/>
      <c r="BGY18" s="80"/>
      <c r="BGZ18" s="2"/>
      <c r="BHA18" s="85"/>
      <c r="BHB18" s="51"/>
      <c r="BHC18" s="80"/>
      <c r="BHD18" s="80"/>
      <c r="BHE18" s="85"/>
      <c r="BHF18" s="80"/>
      <c r="BHG18" s="80"/>
      <c r="BHH18" s="2"/>
      <c r="BHI18" s="85"/>
      <c r="BHJ18" s="51"/>
      <c r="BHK18" s="80"/>
      <c r="BHL18" s="80"/>
      <c r="BHM18" s="85"/>
      <c r="BHN18" s="80"/>
      <c r="BHO18" s="80"/>
      <c r="BHP18" s="2"/>
      <c r="BHQ18" s="85"/>
      <c r="BHR18" s="51"/>
      <c r="BHS18" s="80"/>
      <c r="BHT18" s="80"/>
      <c r="BHU18" s="85"/>
      <c r="BHV18" s="80"/>
      <c r="BHW18" s="80"/>
      <c r="BHX18" s="2"/>
      <c r="BHY18" s="85"/>
      <c r="BHZ18" s="51"/>
      <c r="BIA18" s="80"/>
      <c r="BIB18" s="80"/>
      <c r="BIC18" s="85"/>
      <c r="BID18" s="80"/>
      <c r="BIE18" s="80"/>
      <c r="BIF18" s="2"/>
      <c r="BIG18" s="85"/>
      <c r="BIH18" s="51"/>
      <c r="BII18" s="80"/>
      <c r="BIJ18" s="80"/>
      <c r="BIK18" s="85"/>
      <c r="BIL18" s="80"/>
      <c r="BIM18" s="80"/>
      <c r="BIN18" s="2"/>
      <c r="BIO18" s="85"/>
      <c r="BIP18" s="51"/>
      <c r="BIQ18" s="80"/>
      <c r="BIR18" s="80"/>
      <c r="BIS18" s="85"/>
      <c r="BIT18" s="80"/>
      <c r="BIU18" s="80"/>
      <c r="BIV18" s="2"/>
      <c r="BIW18" s="85"/>
      <c r="BIX18" s="51"/>
      <c r="BIY18" s="80"/>
      <c r="BIZ18" s="80"/>
      <c r="BJA18" s="85"/>
      <c r="BJB18" s="80"/>
      <c r="BJC18" s="80"/>
      <c r="BJD18" s="2"/>
      <c r="BJE18" s="85"/>
      <c r="BJF18" s="51"/>
      <c r="BJG18" s="80"/>
      <c r="BJH18" s="80"/>
      <c r="BJI18" s="85"/>
      <c r="BJJ18" s="80"/>
      <c r="BJK18" s="80"/>
      <c r="BJL18" s="2"/>
      <c r="BJM18" s="85"/>
      <c r="BJN18" s="51"/>
      <c r="BJO18" s="80"/>
      <c r="BJP18" s="80"/>
      <c r="BJQ18" s="85"/>
      <c r="BJR18" s="80"/>
      <c r="BJS18" s="80"/>
      <c r="BJT18" s="2"/>
      <c r="BJU18" s="85"/>
      <c r="BJV18" s="51"/>
      <c r="BJW18" s="80"/>
      <c r="BJX18" s="80"/>
      <c r="BJY18" s="85"/>
      <c r="BJZ18" s="80"/>
      <c r="BKA18" s="80"/>
      <c r="BKB18" s="2"/>
      <c r="BKC18" s="85"/>
      <c r="BKD18" s="51"/>
      <c r="BKE18" s="80"/>
      <c r="BKF18" s="80"/>
      <c r="BKG18" s="85"/>
      <c r="BKH18" s="80"/>
      <c r="BKI18" s="80"/>
      <c r="BKJ18" s="2"/>
      <c r="BKK18" s="85"/>
      <c r="BKL18" s="51"/>
      <c r="BKM18" s="80"/>
      <c r="BKN18" s="80"/>
      <c r="BKO18" s="85"/>
      <c r="BKP18" s="80"/>
      <c r="BKQ18" s="80"/>
      <c r="BKR18" s="2"/>
      <c r="BKS18" s="85"/>
      <c r="BKT18" s="51"/>
      <c r="BKU18" s="80"/>
      <c r="BKV18" s="80"/>
      <c r="BKW18" s="85"/>
      <c r="BKX18" s="80"/>
      <c r="BKY18" s="80"/>
      <c r="BKZ18" s="2"/>
      <c r="BLA18" s="85"/>
      <c r="BLB18" s="51"/>
      <c r="BLC18" s="80"/>
      <c r="BLD18" s="80"/>
      <c r="BLE18" s="85"/>
      <c r="BLF18" s="80"/>
      <c r="BLG18" s="80"/>
      <c r="BLH18" s="2"/>
      <c r="BLI18" s="85"/>
      <c r="BLJ18" s="51"/>
      <c r="BLK18" s="80"/>
      <c r="BLL18" s="80"/>
      <c r="BLM18" s="85"/>
      <c r="BLN18" s="80"/>
      <c r="BLO18" s="80"/>
      <c r="BLP18" s="2"/>
      <c r="BLQ18" s="85"/>
      <c r="BLR18" s="51"/>
      <c r="BLS18" s="80"/>
      <c r="BLT18" s="80"/>
      <c r="BLU18" s="85"/>
      <c r="BLV18" s="80"/>
      <c r="BLW18" s="80"/>
      <c r="BLX18" s="2"/>
      <c r="BLY18" s="85"/>
      <c r="BLZ18" s="51"/>
      <c r="BMA18" s="80"/>
      <c r="BMB18" s="80"/>
      <c r="BMC18" s="85"/>
      <c r="BMD18" s="80"/>
      <c r="BME18" s="80"/>
      <c r="BMF18" s="2"/>
      <c r="BMG18" s="85"/>
      <c r="BMH18" s="51"/>
      <c r="BMI18" s="80"/>
      <c r="BMJ18" s="80"/>
      <c r="BMK18" s="85"/>
      <c r="BML18" s="80"/>
      <c r="BMM18" s="80"/>
      <c r="BMN18" s="2"/>
      <c r="BMO18" s="85"/>
      <c r="BMP18" s="51"/>
      <c r="BMQ18" s="80"/>
      <c r="BMR18" s="80"/>
      <c r="BMS18" s="85"/>
      <c r="BMT18" s="80"/>
      <c r="BMU18" s="80"/>
      <c r="BMV18" s="2"/>
      <c r="BMW18" s="85"/>
      <c r="BMX18" s="51"/>
      <c r="BMY18" s="80"/>
      <c r="BMZ18" s="80"/>
      <c r="BNA18" s="85"/>
      <c r="BNB18" s="80"/>
      <c r="BNC18" s="80"/>
      <c r="BND18" s="2"/>
      <c r="BNE18" s="85"/>
      <c r="BNF18" s="51"/>
      <c r="BNG18" s="80"/>
      <c r="BNH18" s="80"/>
      <c r="BNI18" s="85"/>
      <c r="BNJ18" s="80"/>
      <c r="BNK18" s="80"/>
      <c r="BNL18" s="2"/>
      <c r="BNM18" s="85"/>
      <c r="BNN18" s="51"/>
      <c r="BNO18" s="80"/>
      <c r="BNP18" s="80"/>
      <c r="BNQ18" s="85"/>
      <c r="BNR18" s="80"/>
      <c r="BNS18" s="80"/>
      <c r="BNT18" s="2"/>
      <c r="BNU18" s="85"/>
      <c r="BNV18" s="51"/>
      <c r="BNW18" s="80"/>
      <c r="BNX18" s="80"/>
      <c r="BNY18" s="85"/>
      <c r="BNZ18" s="80"/>
      <c r="BOA18" s="80"/>
      <c r="BOB18" s="2"/>
      <c r="BOC18" s="85"/>
      <c r="BOD18" s="51"/>
      <c r="BOE18" s="80"/>
      <c r="BOF18" s="80"/>
      <c r="BOG18" s="85"/>
      <c r="BOH18" s="80"/>
      <c r="BOI18" s="80"/>
      <c r="BOJ18" s="2"/>
      <c r="BOK18" s="85"/>
      <c r="BOL18" s="51"/>
      <c r="BOM18" s="80"/>
      <c r="BON18" s="80"/>
      <c r="BOO18" s="85"/>
      <c r="BOP18" s="80"/>
      <c r="BOQ18" s="80"/>
      <c r="BOR18" s="2"/>
      <c r="BOS18" s="85"/>
      <c r="BOT18" s="51"/>
      <c r="BOU18" s="80"/>
      <c r="BOV18" s="80"/>
      <c r="BOW18" s="85"/>
      <c r="BOX18" s="80"/>
      <c r="BOY18" s="80"/>
      <c r="BOZ18" s="2"/>
      <c r="BPA18" s="85"/>
      <c r="BPB18" s="51"/>
      <c r="BPC18" s="80"/>
      <c r="BPD18" s="80"/>
      <c r="BPE18" s="85"/>
      <c r="BPF18" s="80"/>
      <c r="BPG18" s="80"/>
      <c r="BPH18" s="2"/>
      <c r="BPI18" s="85"/>
      <c r="BPJ18" s="51"/>
      <c r="BPK18" s="80"/>
      <c r="BPL18" s="80"/>
      <c r="BPM18" s="85"/>
      <c r="BPN18" s="80"/>
      <c r="BPO18" s="80"/>
      <c r="BPP18" s="2"/>
      <c r="BPQ18" s="85"/>
      <c r="BPR18" s="51"/>
      <c r="BPS18" s="80"/>
      <c r="BPT18" s="80"/>
      <c r="BPU18" s="85"/>
      <c r="BPV18" s="80"/>
      <c r="BPW18" s="80"/>
      <c r="BPX18" s="2"/>
      <c r="BPY18" s="85"/>
      <c r="BPZ18" s="51"/>
      <c r="BQA18" s="80"/>
      <c r="BQB18" s="80"/>
      <c r="BQC18" s="85"/>
      <c r="BQD18" s="80"/>
      <c r="BQE18" s="80"/>
      <c r="BQF18" s="2"/>
      <c r="BQG18" s="85"/>
      <c r="BQH18" s="51"/>
      <c r="BQI18" s="80"/>
      <c r="BQJ18" s="80"/>
      <c r="BQK18" s="85"/>
      <c r="BQL18" s="80"/>
      <c r="BQM18" s="80"/>
      <c r="BQN18" s="2"/>
      <c r="BQO18" s="85"/>
      <c r="BQP18" s="51"/>
      <c r="BQQ18" s="80"/>
      <c r="BQR18" s="80"/>
      <c r="BQS18" s="85"/>
      <c r="BQT18" s="80"/>
      <c r="BQU18" s="80"/>
      <c r="BQV18" s="2"/>
      <c r="BQW18" s="85"/>
      <c r="BQX18" s="51"/>
      <c r="BQY18" s="80"/>
      <c r="BQZ18" s="80"/>
      <c r="BRA18" s="85"/>
      <c r="BRB18" s="80"/>
      <c r="BRC18" s="80"/>
      <c r="BRD18" s="2"/>
      <c r="BRE18" s="85"/>
      <c r="BRF18" s="51"/>
      <c r="BRG18" s="80"/>
      <c r="BRH18" s="80"/>
      <c r="BRI18" s="85"/>
      <c r="BRJ18" s="80"/>
      <c r="BRK18" s="80"/>
      <c r="BRL18" s="2"/>
      <c r="BRM18" s="85"/>
      <c r="BRN18" s="51"/>
      <c r="BRO18" s="80"/>
      <c r="BRP18" s="80"/>
      <c r="BRQ18" s="85"/>
      <c r="BRR18" s="80"/>
      <c r="BRS18" s="80"/>
      <c r="BRT18" s="2"/>
      <c r="BRU18" s="85"/>
      <c r="BRV18" s="51"/>
      <c r="BRW18" s="80"/>
      <c r="BRX18" s="80"/>
      <c r="BRY18" s="85"/>
      <c r="BRZ18" s="80"/>
      <c r="BSA18" s="80"/>
      <c r="BSB18" s="2"/>
      <c r="BSC18" s="85"/>
      <c r="BSD18" s="51"/>
      <c r="BSE18" s="80"/>
      <c r="BSF18" s="80"/>
      <c r="BSG18" s="85"/>
      <c r="BSH18" s="80"/>
      <c r="BSI18" s="80"/>
      <c r="BSJ18" s="2"/>
      <c r="BSK18" s="85"/>
      <c r="BSL18" s="51"/>
      <c r="BSM18" s="80"/>
      <c r="BSN18" s="80"/>
      <c r="BSO18" s="85"/>
      <c r="BSP18" s="80"/>
      <c r="BSQ18" s="80"/>
      <c r="BSR18" s="2"/>
      <c r="BSS18" s="85"/>
      <c r="BST18" s="51"/>
      <c r="BSU18" s="80"/>
      <c r="BSV18" s="80"/>
      <c r="BSW18" s="85"/>
      <c r="BSX18" s="80"/>
      <c r="BSY18" s="80"/>
      <c r="BSZ18" s="2"/>
      <c r="BTA18" s="85"/>
      <c r="BTB18" s="51"/>
      <c r="BTC18" s="80"/>
      <c r="BTD18" s="80"/>
      <c r="BTE18" s="85"/>
      <c r="BTF18" s="80"/>
      <c r="BTG18" s="80"/>
      <c r="BTH18" s="2"/>
      <c r="BTI18" s="85"/>
      <c r="BTJ18" s="51"/>
      <c r="BTK18" s="80"/>
      <c r="BTL18" s="80"/>
      <c r="BTM18" s="85"/>
      <c r="BTN18" s="80"/>
      <c r="BTO18" s="80"/>
      <c r="BTP18" s="2"/>
      <c r="BTQ18" s="85"/>
      <c r="BTR18" s="51"/>
      <c r="BTS18" s="80"/>
      <c r="BTT18" s="80"/>
      <c r="BTU18" s="85"/>
      <c r="BTV18" s="80"/>
      <c r="BTW18" s="80"/>
      <c r="BTX18" s="2"/>
      <c r="BTY18" s="85"/>
      <c r="BTZ18" s="51"/>
      <c r="BUA18" s="80"/>
      <c r="BUB18" s="80"/>
      <c r="BUC18" s="85"/>
      <c r="BUD18" s="80"/>
      <c r="BUE18" s="80"/>
      <c r="BUF18" s="2"/>
      <c r="BUG18" s="85"/>
      <c r="BUH18" s="51"/>
      <c r="BUI18" s="80"/>
      <c r="BUJ18" s="80"/>
      <c r="BUK18" s="85"/>
      <c r="BUL18" s="80"/>
      <c r="BUM18" s="80"/>
      <c r="BUN18" s="2"/>
      <c r="BUO18" s="85"/>
      <c r="BUP18" s="51"/>
      <c r="BUQ18" s="80"/>
      <c r="BUR18" s="80"/>
      <c r="BUS18" s="85"/>
      <c r="BUT18" s="80"/>
      <c r="BUU18" s="80"/>
      <c r="BUV18" s="2"/>
      <c r="BUW18" s="85"/>
      <c r="BUX18" s="51"/>
      <c r="BUY18" s="80"/>
      <c r="BUZ18" s="80"/>
      <c r="BVA18" s="85"/>
      <c r="BVB18" s="80"/>
      <c r="BVC18" s="80"/>
      <c r="BVD18" s="2"/>
      <c r="BVE18" s="85"/>
      <c r="BVF18" s="51"/>
      <c r="BVG18" s="80"/>
      <c r="BVH18" s="80"/>
      <c r="BVI18" s="85"/>
      <c r="BVJ18" s="80"/>
      <c r="BVK18" s="80"/>
      <c r="BVL18" s="2"/>
      <c r="BVM18" s="85"/>
      <c r="BVN18" s="51"/>
      <c r="BVO18" s="80"/>
      <c r="BVP18" s="80"/>
      <c r="BVQ18" s="85"/>
      <c r="BVR18" s="80"/>
      <c r="BVS18" s="80"/>
      <c r="BVT18" s="2"/>
      <c r="BVU18" s="85"/>
      <c r="BVV18" s="51"/>
      <c r="BVW18" s="80"/>
      <c r="BVX18" s="80"/>
      <c r="BVY18" s="85"/>
      <c r="BVZ18" s="80"/>
      <c r="BWA18" s="80"/>
      <c r="BWB18" s="2"/>
      <c r="BWC18" s="85"/>
      <c r="BWD18" s="51"/>
      <c r="BWE18" s="80"/>
      <c r="BWF18" s="80"/>
      <c r="BWG18" s="85"/>
      <c r="BWH18" s="80"/>
      <c r="BWI18" s="80"/>
      <c r="BWJ18" s="2"/>
      <c r="BWK18" s="85"/>
      <c r="BWL18" s="51"/>
      <c r="BWM18" s="80"/>
      <c r="BWN18" s="80"/>
      <c r="BWO18" s="85"/>
      <c r="BWP18" s="80"/>
      <c r="BWQ18" s="80"/>
      <c r="BWR18" s="2"/>
      <c r="BWS18" s="85"/>
      <c r="BWT18" s="51"/>
      <c r="BWU18" s="80"/>
      <c r="BWV18" s="80"/>
      <c r="BWW18" s="85"/>
      <c r="BWX18" s="80"/>
      <c r="BWY18" s="80"/>
      <c r="BWZ18" s="2"/>
      <c r="BXA18" s="85"/>
      <c r="BXB18" s="51"/>
      <c r="BXC18" s="80"/>
      <c r="BXD18" s="80"/>
      <c r="BXE18" s="85"/>
      <c r="BXF18" s="80"/>
      <c r="BXG18" s="80"/>
      <c r="BXH18" s="2"/>
      <c r="BXI18" s="85"/>
      <c r="BXJ18" s="51"/>
      <c r="BXK18" s="80"/>
      <c r="BXL18" s="80"/>
      <c r="BXM18" s="85"/>
      <c r="BXN18" s="80"/>
      <c r="BXO18" s="80"/>
      <c r="BXP18" s="2"/>
      <c r="BXQ18" s="85"/>
      <c r="BXR18" s="51"/>
      <c r="BXS18" s="80"/>
      <c r="BXT18" s="80"/>
      <c r="BXU18" s="85"/>
      <c r="BXV18" s="80"/>
      <c r="BXW18" s="80"/>
      <c r="BXX18" s="2"/>
      <c r="BXY18" s="85"/>
      <c r="BXZ18" s="51"/>
      <c r="BYA18" s="80"/>
      <c r="BYB18" s="80"/>
      <c r="BYC18" s="85"/>
      <c r="BYD18" s="80"/>
      <c r="BYE18" s="80"/>
      <c r="BYF18" s="2"/>
      <c r="BYG18" s="85"/>
      <c r="BYH18" s="51"/>
      <c r="BYI18" s="80"/>
      <c r="BYJ18" s="80"/>
      <c r="BYK18" s="85"/>
      <c r="BYL18" s="80"/>
      <c r="BYM18" s="80"/>
      <c r="BYN18" s="2"/>
      <c r="BYO18" s="85"/>
      <c r="BYP18" s="51"/>
      <c r="BYQ18" s="80"/>
      <c r="BYR18" s="80"/>
      <c r="BYS18" s="85"/>
      <c r="BYT18" s="80"/>
      <c r="BYU18" s="80"/>
      <c r="BYV18" s="2"/>
      <c r="BYW18" s="85"/>
      <c r="BYX18" s="51"/>
      <c r="BYY18" s="80"/>
      <c r="BYZ18" s="80"/>
      <c r="BZA18" s="85"/>
      <c r="BZB18" s="80"/>
      <c r="BZC18" s="80"/>
      <c r="BZD18" s="2"/>
      <c r="BZE18" s="85"/>
      <c r="BZF18" s="51"/>
      <c r="BZG18" s="80"/>
      <c r="BZH18" s="80"/>
      <c r="BZI18" s="85"/>
      <c r="BZJ18" s="80"/>
      <c r="BZK18" s="80"/>
      <c r="BZL18" s="2"/>
      <c r="BZM18" s="85"/>
      <c r="BZN18" s="51"/>
      <c r="BZO18" s="80"/>
      <c r="BZP18" s="80"/>
      <c r="BZQ18" s="85"/>
      <c r="BZR18" s="80"/>
      <c r="BZS18" s="80"/>
      <c r="BZT18" s="2"/>
      <c r="BZU18" s="85"/>
      <c r="BZV18" s="51"/>
      <c r="BZW18" s="80"/>
      <c r="BZX18" s="80"/>
      <c r="BZY18" s="85"/>
      <c r="BZZ18" s="80"/>
      <c r="CAA18" s="80"/>
      <c r="CAB18" s="2"/>
      <c r="CAC18" s="85"/>
      <c r="CAD18" s="51"/>
      <c r="CAE18" s="80"/>
      <c r="CAF18" s="80"/>
      <c r="CAG18" s="85"/>
      <c r="CAH18" s="80"/>
      <c r="CAI18" s="80"/>
      <c r="CAJ18" s="2"/>
      <c r="CAK18" s="85"/>
      <c r="CAL18" s="51"/>
      <c r="CAM18" s="80"/>
      <c r="CAN18" s="80"/>
      <c r="CAO18" s="85"/>
      <c r="CAP18" s="80"/>
      <c r="CAQ18" s="80"/>
      <c r="CAR18" s="2"/>
      <c r="CAS18" s="85"/>
      <c r="CAT18" s="51"/>
      <c r="CAU18" s="80"/>
      <c r="CAV18" s="80"/>
      <c r="CAW18" s="85"/>
      <c r="CAX18" s="80"/>
      <c r="CAY18" s="80"/>
      <c r="CAZ18" s="2"/>
      <c r="CBA18" s="85"/>
      <c r="CBB18" s="51"/>
      <c r="CBC18" s="80"/>
      <c r="CBD18" s="80"/>
      <c r="CBE18" s="85"/>
      <c r="CBF18" s="80"/>
      <c r="CBG18" s="80"/>
      <c r="CBH18" s="2"/>
      <c r="CBI18" s="85"/>
      <c r="CBJ18" s="51"/>
      <c r="CBK18" s="80"/>
      <c r="CBL18" s="80"/>
      <c r="CBM18" s="85"/>
      <c r="CBN18" s="80"/>
      <c r="CBO18" s="80"/>
      <c r="CBP18" s="2"/>
      <c r="CBQ18" s="85"/>
      <c r="CBR18" s="51"/>
      <c r="CBS18" s="80"/>
      <c r="CBT18" s="80"/>
      <c r="CBU18" s="85"/>
      <c r="CBV18" s="80"/>
      <c r="CBW18" s="80"/>
      <c r="CBX18" s="2"/>
      <c r="CBY18" s="85"/>
      <c r="CBZ18" s="51"/>
      <c r="CCA18" s="80"/>
      <c r="CCB18" s="80"/>
      <c r="CCC18" s="85"/>
      <c r="CCD18" s="80"/>
      <c r="CCE18" s="80"/>
      <c r="CCF18" s="2"/>
      <c r="CCG18" s="85"/>
      <c r="CCH18" s="51"/>
      <c r="CCI18" s="80"/>
      <c r="CCJ18" s="80"/>
      <c r="CCK18" s="85"/>
      <c r="CCL18" s="80"/>
      <c r="CCM18" s="80"/>
      <c r="CCN18" s="2"/>
      <c r="CCO18" s="85"/>
      <c r="CCP18" s="51"/>
      <c r="CCQ18" s="80"/>
      <c r="CCR18" s="80"/>
      <c r="CCS18" s="85"/>
      <c r="CCT18" s="80"/>
      <c r="CCU18" s="80"/>
      <c r="CCV18" s="2"/>
      <c r="CCW18" s="85"/>
      <c r="CCX18" s="51"/>
      <c r="CCY18" s="80"/>
      <c r="CCZ18" s="80"/>
      <c r="CDA18" s="85"/>
      <c r="CDB18" s="80"/>
      <c r="CDC18" s="80"/>
      <c r="CDD18" s="2"/>
      <c r="CDE18" s="85"/>
      <c r="CDF18" s="51"/>
      <c r="CDG18" s="80"/>
      <c r="CDH18" s="80"/>
      <c r="CDI18" s="85"/>
      <c r="CDJ18" s="80"/>
      <c r="CDK18" s="80"/>
      <c r="CDL18" s="2"/>
      <c r="CDM18" s="85"/>
      <c r="CDN18" s="51"/>
      <c r="CDO18" s="80"/>
      <c r="CDP18" s="80"/>
      <c r="CDQ18" s="85"/>
      <c r="CDR18" s="80"/>
      <c r="CDS18" s="80"/>
      <c r="CDT18" s="2"/>
      <c r="CDU18" s="85"/>
      <c r="CDV18" s="51"/>
      <c r="CDW18" s="80"/>
      <c r="CDX18" s="80"/>
      <c r="CDY18" s="85"/>
      <c r="CDZ18" s="80"/>
      <c r="CEA18" s="80"/>
      <c r="CEB18" s="2"/>
      <c r="CEC18" s="85"/>
      <c r="CED18" s="51"/>
      <c r="CEE18" s="80"/>
      <c r="CEF18" s="80"/>
      <c r="CEG18" s="85"/>
      <c r="CEH18" s="80"/>
      <c r="CEI18" s="80"/>
      <c r="CEJ18" s="2"/>
      <c r="CEK18" s="85"/>
      <c r="CEL18" s="51"/>
      <c r="CEM18" s="80"/>
      <c r="CEN18" s="80"/>
      <c r="CEO18" s="85"/>
      <c r="CEP18" s="80"/>
      <c r="CEQ18" s="80"/>
      <c r="CER18" s="2"/>
      <c r="CES18" s="85"/>
      <c r="CET18" s="51"/>
      <c r="CEU18" s="80"/>
      <c r="CEV18" s="80"/>
      <c r="CEW18" s="85"/>
      <c r="CEX18" s="80"/>
      <c r="CEY18" s="80"/>
      <c r="CEZ18" s="2"/>
      <c r="CFA18" s="85"/>
      <c r="CFB18" s="51"/>
      <c r="CFC18" s="80"/>
      <c r="CFD18" s="80"/>
      <c r="CFE18" s="85"/>
      <c r="CFF18" s="80"/>
      <c r="CFG18" s="80"/>
      <c r="CFH18" s="2"/>
      <c r="CFI18" s="85"/>
      <c r="CFJ18" s="51"/>
      <c r="CFK18" s="80"/>
      <c r="CFL18" s="80"/>
      <c r="CFM18" s="85"/>
      <c r="CFN18" s="80"/>
      <c r="CFO18" s="80"/>
      <c r="CFP18" s="2"/>
      <c r="CFQ18" s="85"/>
      <c r="CFR18" s="51"/>
      <c r="CFS18" s="80"/>
      <c r="CFT18" s="80"/>
      <c r="CFU18" s="85"/>
      <c r="CFV18" s="80"/>
      <c r="CFW18" s="80"/>
      <c r="CFX18" s="2"/>
      <c r="CFY18" s="85"/>
      <c r="CFZ18" s="51"/>
      <c r="CGA18" s="80"/>
      <c r="CGB18" s="80"/>
      <c r="CGC18" s="85"/>
      <c r="CGD18" s="80"/>
      <c r="CGE18" s="80"/>
      <c r="CGF18" s="2"/>
      <c r="CGG18" s="85"/>
      <c r="CGH18" s="51"/>
      <c r="CGI18" s="80"/>
      <c r="CGJ18" s="80"/>
      <c r="CGK18" s="85"/>
      <c r="CGL18" s="80"/>
      <c r="CGM18" s="80"/>
      <c r="CGN18" s="2"/>
      <c r="CGO18" s="85"/>
      <c r="CGP18" s="51"/>
      <c r="CGQ18" s="80"/>
      <c r="CGR18" s="80"/>
      <c r="CGS18" s="85"/>
      <c r="CGT18" s="80"/>
      <c r="CGU18" s="80"/>
      <c r="CGV18" s="2"/>
      <c r="CGW18" s="85"/>
      <c r="CGX18" s="51"/>
      <c r="CGY18" s="80"/>
      <c r="CGZ18" s="80"/>
      <c r="CHA18" s="85"/>
      <c r="CHB18" s="80"/>
      <c r="CHC18" s="80"/>
      <c r="CHD18" s="2"/>
      <c r="CHE18" s="85"/>
      <c r="CHF18" s="51"/>
      <c r="CHG18" s="80"/>
      <c r="CHH18" s="80"/>
      <c r="CHI18" s="85"/>
      <c r="CHJ18" s="80"/>
      <c r="CHK18" s="80"/>
      <c r="CHL18" s="2"/>
      <c r="CHM18" s="85"/>
      <c r="CHN18" s="51"/>
      <c r="CHO18" s="80"/>
      <c r="CHP18" s="80"/>
      <c r="CHQ18" s="85"/>
      <c r="CHR18" s="80"/>
      <c r="CHS18" s="80"/>
      <c r="CHT18" s="2"/>
      <c r="CHU18" s="85"/>
      <c r="CHV18" s="51"/>
      <c r="CHW18" s="80"/>
      <c r="CHX18" s="80"/>
      <c r="CHY18" s="85"/>
      <c r="CHZ18" s="80"/>
      <c r="CIA18" s="80"/>
      <c r="CIB18" s="2"/>
      <c r="CIC18" s="85"/>
      <c r="CID18" s="51"/>
      <c r="CIE18" s="80"/>
      <c r="CIF18" s="80"/>
      <c r="CIG18" s="85"/>
      <c r="CIH18" s="80"/>
      <c r="CII18" s="80"/>
      <c r="CIJ18" s="2"/>
      <c r="CIK18" s="85"/>
      <c r="CIL18" s="51"/>
      <c r="CIM18" s="80"/>
      <c r="CIN18" s="80"/>
      <c r="CIO18" s="85"/>
      <c r="CIP18" s="80"/>
      <c r="CIQ18" s="80"/>
      <c r="CIR18" s="2"/>
      <c r="CIS18" s="85"/>
      <c r="CIT18" s="51"/>
      <c r="CIU18" s="80"/>
      <c r="CIV18" s="80"/>
      <c r="CIW18" s="85"/>
      <c r="CIX18" s="80"/>
      <c r="CIY18" s="80"/>
      <c r="CIZ18" s="2"/>
      <c r="CJA18" s="85"/>
      <c r="CJB18" s="51"/>
      <c r="CJC18" s="80"/>
      <c r="CJD18" s="80"/>
      <c r="CJE18" s="85"/>
      <c r="CJF18" s="80"/>
      <c r="CJG18" s="80"/>
      <c r="CJH18" s="2"/>
      <c r="CJI18" s="85"/>
      <c r="CJJ18" s="51"/>
      <c r="CJK18" s="80"/>
      <c r="CJL18" s="80"/>
      <c r="CJM18" s="85"/>
      <c r="CJN18" s="80"/>
      <c r="CJO18" s="80"/>
      <c r="CJP18" s="2"/>
      <c r="CJQ18" s="85"/>
      <c r="CJR18" s="51"/>
      <c r="CJS18" s="80"/>
      <c r="CJT18" s="80"/>
      <c r="CJU18" s="85"/>
      <c r="CJV18" s="80"/>
      <c r="CJW18" s="80"/>
      <c r="CJX18" s="2"/>
      <c r="CJY18" s="85"/>
      <c r="CJZ18" s="51"/>
      <c r="CKA18" s="80"/>
      <c r="CKB18" s="80"/>
      <c r="CKC18" s="85"/>
      <c r="CKD18" s="80"/>
      <c r="CKE18" s="80"/>
      <c r="CKF18" s="2"/>
      <c r="CKG18" s="85"/>
      <c r="CKH18" s="51"/>
      <c r="CKI18" s="80"/>
      <c r="CKJ18" s="80"/>
      <c r="CKK18" s="85"/>
      <c r="CKL18" s="80"/>
      <c r="CKM18" s="80"/>
      <c r="CKN18" s="2"/>
      <c r="CKO18" s="85"/>
      <c r="CKP18" s="51"/>
      <c r="CKQ18" s="80"/>
      <c r="CKR18" s="80"/>
      <c r="CKS18" s="85"/>
      <c r="CKT18" s="80"/>
      <c r="CKU18" s="80"/>
      <c r="CKV18" s="2"/>
      <c r="CKW18" s="85"/>
      <c r="CKX18" s="51"/>
      <c r="CKY18" s="80"/>
      <c r="CKZ18" s="80"/>
      <c r="CLA18" s="85"/>
      <c r="CLB18" s="80"/>
      <c r="CLC18" s="80"/>
      <c r="CLD18" s="2"/>
      <c r="CLE18" s="85"/>
      <c r="CLF18" s="51"/>
      <c r="CLG18" s="80"/>
      <c r="CLH18" s="80"/>
      <c r="CLI18" s="85"/>
      <c r="CLJ18" s="80"/>
      <c r="CLK18" s="80"/>
      <c r="CLL18" s="2"/>
      <c r="CLM18" s="85"/>
      <c r="CLN18" s="51"/>
      <c r="CLO18" s="80"/>
      <c r="CLP18" s="80"/>
      <c r="CLQ18" s="85"/>
      <c r="CLR18" s="80"/>
      <c r="CLS18" s="80"/>
      <c r="CLT18" s="2"/>
      <c r="CLU18" s="85"/>
      <c r="CLV18" s="51"/>
      <c r="CLW18" s="80"/>
      <c r="CLX18" s="80"/>
      <c r="CLY18" s="85"/>
      <c r="CLZ18" s="80"/>
      <c r="CMA18" s="80"/>
      <c r="CMB18" s="2"/>
      <c r="CMC18" s="85"/>
      <c r="CMD18" s="51"/>
      <c r="CME18" s="80"/>
      <c r="CMF18" s="80"/>
      <c r="CMG18" s="85"/>
      <c r="CMH18" s="80"/>
      <c r="CMI18" s="80"/>
      <c r="CMJ18" s="2"/>
      <c r="CMK18" s="85"/>
      <c r="CML18" s="51"/>
      <c r="CMM18" s="80"/>
      <c r="CMN18" s="80"/>
      <c r="CMO18" s="85"/>
      <c r="CMP18" s="80"/>
      <c r="CMQ18" s="80"/>
      <c r="CMR18" s="2"/>
      <c r="CMS18" s="85"/>
      <c r="CMT18" s="51"/>
      <c r="CMU18" s="80"/>
      <c r="CMV18" s="80"/>
      <c r="CMW18" s="85"/>
      <c r="CMX18" s="80"/>
      <c r="CMY18" s="80"/>
      <c r="CMZ18" s="2"/>
      <c r="CNA18" s="85"/>
      <c r="CNB18" s="51"/>
      <c r="CNC18" s="80"/>
      <c r="CND18" s="80"/>
      <c r="CNE18" s="85"/>
      <c r="CNF18" s="80"/>
      <c r="CNG18" s="80"/>
      <c r="CNH18" s="2"/>
      <c r="CNI18" s="85"/>
      <c r="CNJ18" s="51"/>
      <c r="CNK18" s="80"/>
      <c r="CNL18" s="80"/>
      <c r="CNM18" s="85"/>
      <c r="CNN18" s="80"/>
      <c r="CNO18" s="80"/>
      <c r="CNP18" s="2"/>
      <c r="CNQ18" s="85"/>
      <c r="CNR18" s="51"/>
      <c r="CNS18" s="80"/>
      <c r="CNT18" s="80"/>
      <c r="CNU18" s="85"/>
      <c r="CNV18" s="80"/>
      <c r="CNW18" s="80"/>
      <c r="CNX18" s="2"/>
      <c r="CNY18" s="85"/>
      <c r="CNZ18" s="51"/>
      <c r="COA18" s="80"/>
      <c r="COB18" s="80"/>
      <c r="COC18" s="85"/>
      <c r="COD18" s="80"/>
      <c r="COE18" s="80"/>
      <c r="COF18" s="2"/>
      <c r="COG18" s="85"/>
      <c r="COH18" s="51"/>
      <c r="COI18" s="80"/>
      <c r="COJ18" s="80"/>
      <c r="COK18" s="85"/>
      <c r="COL18" s="80"/>
      <c r="COM18" s="80"/>
      <c r="CON18" s="2"/>
      <c r="COO18" s="85"/>
      <c r="COP18" s="51"/>
      <c r="COQ18" s="80"/>
      <c r="COR18" s="80"/>
      <c r="COS18" s="85"/>
      <c r="COT18" s="80"/>
      <c r="COU18" s="80"/>
      <c r="COV18" s="2"/>
      <c r="COW18" s="85"/>
      <c r="COX18" s="51"/>
      <c r="COY18" s="80"/>
      <c r="COZ18" s="80"/>
      <c r="CPA18" s="85"/>
      <c r="CPB18" s="80"/>
      <c r="CPC18" s="80"/>
      <c r="CPD18" s="2"/>
      <c r="CPE18" s="85"/>
      <c r="CPF18" s="51"/>
      <c r="CPG18" s="80"/>
      <c r="CPH18" s="80"/>
      <c r="CPI18" s="85"/>
      <c r="CPJ18" s="80"/>
      <c r="CPK18" s="80"/>
      <c r="CPL18" s="2"/>
      <c r="CPM18" s="85"/>
      <c r="CPN18" s="51"/>
      <c r="CPO18" s="80"/>
      <c r="CPP18" s="80"/>
      <c r="CPQ18" s="85"/>
      <c r="CPR18" s="80"/>
      <c r="CPS18" s="80"/>
      <c r="CPT18" s="2"/>
      <c r="CPU18" s="85"/>
      <c r="CPV18" s="51"/>
      <c r="CPW18" s="80"/>
      <c r="CPX18" s="80"/>
      <c r="CPY18" s="85"/>
      <c r="CPZ18" s="80"/>
      <c r="CQA18" s="80"/>
      <c r="CQB18" s="2"/>
      <c r="CQC18" s="85"/>
      <c r="CQD18" s="51"/>
      <c r="CQE18" s="80"/>
      <c r="CQF18" s="80"/>
      <c r="CQG18" s="85"/>
      <c r="CQH18" s="80"/>
      <c r="CQI18" s="80"/>
      <c r="CQJ18" s="2"/>
      <c r="CQK18" s="85"/>
      <c r="CQL18" s="51"/>
      <c r="CQM18" s="80"/>
      <c r="CQN18" s="80"/>
      <c r="CQO18" s="85"/>
      <c r="CQP18" s="80"/>
      <c r="CQQ18" s="80"/>
      <c r="CQR18" s="2"/>
      <c r="CQS18" s="85"/>
      <c r="CQT18" s="51"/>
      <c r="CQU18" s="80"/>
      <c r="CQV18" s="80"/>
      <c r="CQW18" s="85"/>
      <c r="CQX18" s="80"/>
      <c r="CQY18" s="80"/>
      <c r="CQZ18" s="2"/>
      <c r="CRA18" s="85"/>
      <c r="CRB18" s="51"/>
      <c r="CRC18" s="80"/>
      <c r="CRD18" s="80"/>
      <c r="CRE18" s="85"/>
      <c r="CRF18" s="80"/>
      <c r="CRG18" s="80"/>
      <c r="CRH18" s="2"/>
      <c r="CRI18" s="85"/>
      <c r="CRJ18" s="51"/>
      <c r="CRK18" s="80"/>
      <c r="CRL18" s="80"/>
      <c r="CRM18" s="85"/>
      <c r="CRN18" s="80"/>
      <c r="CRO18" s="80"/>
      <c r="CRP18" s="2"/>
      <c r="CRQ18" s="85"/>
      <c r="CRR18" s="51"/>
      <c r="CRS18" s="80"/>
      <c r="CRT18" s="80"/>
      <c r="CRU18" s="85"/>
      <c r="CRV18" s="80"/>
      <c r="CRW18" s="80"/>
      <c r="CRX18" s="2"/>
      <c r="CRY18" s="85"/>
      <c r="CRZ18" s="51"/>
      <c r="CSA18" s="80"/>
      <c r="CSB18" s="80"/>
      <c r="CSC18" s="85"/>
      <c r="CSD18" s="80"/>
      <c r="CSE18" s="80"/>
      <c r="CSF18" s="2"/>
      <c r="CSG18" s="85"/>
      <c r="CSH18" s="51"/>
      <c r="CSI18" s="80"/>
      <c r="CSJ18" s="80"/>
      <c r="CSK18" s="85"/>
      <c r="CSL18" s="80"/>
      <c r="CSM18" s="80"/>
      <c r="CSN18" s="2"/>
      <c r="CSO18" s="85"/>
      <c r="CSP18" s="51"/>
      <c r="CSQ18" s="80"/>
      <c r="CSR18" s="80"/>
      <c r="CSS18" s="85"/>
      <c r="CST18" s="80"/>
      <c r="CSU18" s="80"/>
      <c r="CSV18" s="2"/>
      <c r="CSW18" s="85"/>
      <c r="CSX18" s="51"/>
      <c r="CSY18" s="80"/>
      <c r="CSZ18" s="80"/>
      <c r="CTA18" s="85"/>
      <c r="CTB18" s="80"/>
      <c r="CTC18" s="80"/>
      <c r="CTD18" s="2"/>
      <c r="CTE18" s="85"/>
      <c r="CTF18" s="51"/>
      <c r="CTG18" s="80"/>
      <c r="CTH18" s="80"/>
      <c r="CTI18" s="85"/>
      <c r="CTJ18" s="80"/>
      <c r="CTK18" s="80"/>
      <c r="CTL18" s="2"/>
      <c r="CTM18" s="85"/>
      <c r="CTN18" s="51"/>
      <c r="CTO18" s="80"/>
      <c r="CTP18" s="80"/>
      <c r="CTQ18" s="85"/>
      <c r="CTR18" s="80"/>
      <c r="CTS18" s="80"/>
      <c r="CTT18" s="2"/>
      <c r="CTU18" s="85"/>
      <c r="CTV18" s="51"/>
      <c r="CTW18" s="80"/>
      <c r="CTX18" s="80"/>
      <c r="CTY18" s="85"/>
      <c r="CTZ18" s="80"/>
      <c r="CUA18" s="80"/>
      <c r="CUB18" s="2"/>
      <c r="CUC18" s="85"/>
      <c r="CUD18" s="51"/>
      <c r="CUE18" s="80"/>
      <c r="CUF18" s="80"/>
      <c r="CUG18" s="85"/>
      <c r="CUH18" s="80"/>
      <c r="CUI18" s="80"/>
      <c r="CUJ18" s="2"/>
      <c r="CUK18" s="85"/>
      <c r="CUL18" s="51"/>
      <c r="CUM18" s="80"/>
      <c r="CUN18" s="80"/>
      <c r="CUO18" s="85"/>
      <c r="CUP18" s="80"/>
      <c r="CUQ18" s="80"/>
      <c r="CUR18" s="2"/>
      <c r="CUS18" s="85"/>
      <c r="CUT18" s="51"/>
      <c r="CUU18" s="80"/>
      <c r="CUV18" s="80"/>
      <c r="CUW18" s="85"/>
      <c r="CUX18" s="80"/>
      <c r="CUY18" s="80"/>
      <c r="CUZ18" s="2"/>
      <c r="CVA18" s="85"/>
      <c r="CVB18" s="51"/>
      <c r="CVC18" s="80"/>
      <c r="CVD18" s="80"/>
      <c r="CVE18" s="85"/>
      <c r="CVF18" s="80"/>
      <c r="CVG18" s="80"/>
      <c r="CVH18" s="2"/>
      <c r="CVI18" s="85"/>
      <c r="CVJ18" s="51"/>
      <c r="CVK18" s="80"/>
      <c r="CVL18" s="80"/>
      <c r="CVM18" s="85"/>
      <c r="CVN18" s="80"/>
      <c r="CVO18" s="80"/>
      <c r="CVP18" s="2"/>
      <c r="CVQ18" s="85"/>
      <c r="CVR18" s="51"/>
      <c r="CVS18" s="80"/>
      <c r="CVT18" s="80"/>
      <c r="CVU18" s="85"/>
      <c r="CVV18" s="80"/>
      <c r="CVW18" s="80"/>
      <c r="CVX18" s="2"/>
      <c r="CVY18" s="85"/>
      <c r="CVZ18" s="51"/>
      <c r="CWA18" s="80"/>
      <c r="CWB18" s="80"/>
      <c r="CWC18" s="85"/>
      <c r="CWD18" s="80"/>
      <c r="CWE18" s="80"/>
      <c r="CWF18" s="2"/>
      <c r="CWG18" s="85"/>
      <c r="CWH18" s="51"/>
      <c r="CWI18" s="80"/>
      <c r="CWJ18" s="80"/>
      <c r="CWK18" s="85"/>
      <c r="CWL18" s="80"/>
      <c r="CWM18" s="80"/>
      <c r="CWN18" s="2"/>
      <c r="CWO18" s="85"/>
      <c r="CWP18" s="51"/>
      <c r="CWQ18" s="80"/>
      <c r="CWR18" s="80"/>
      <c r="CWS18" s="85"/>
      <c r="CWT18" s="80"/>
      <c r="CWU18" s="80"/>
      <c r="CWV18" s="2"/>
      <c r="CWW18" s="85"/>
      <c r="CWX18" s="51"/>
      <c r="CWY18" s="80"/>
      <c r="CWZ18" s="80"/>
      <c r="CXA18" s="85"/>
      <c r="CXB18" s="80"/>
      <c r="CXC18" s="80"/>
      <c r="CXD18" s="2"/>
      <c r="CXE18" s="85"/>
      <c r="CXF18" s="51"/>
      <c r="CXG18" s="80"/>
      <c r="CXH18" s="80"/>
      <c r="CXI18" s="85"/>
      <c r="CXJ18" s="80"/>
      <c r="CXK18" s="80"/>
      <c r="CXL18" s="2"/>
      <c r="CXM18" s="85"/>
      <c r="CXN18" s="51"/>
      <c r="CXO18" s="80"/>
      <c r="CXP18" s="80"/>
      <c r="CXQ18" s="85"/>
      <c r="CXR18" s="80"/>
      <c r="CXS18" s="80"/>
      <c r="CXT18" s="2"/>
      <c r="CXU18" s="85"/>
      <c r="CXV18" s="51"/>
      <c r="CXW18" s="80"/>
      <c r="CXX18" s="80"/>
      <c r="CXY18" s="85"/>
      <c r="CXZ18" s="80"/>
      <c r="CYA18" s="80"/>
      <c r="CYB18" s="2"/>
      <c r="CYC18" s="85"/>
      <c r="CYD18" s="51"/>
      <c r="CYE18" s="80"/>
      <c r="CYF18" s="80"/>
      <c r="CYG18" s="85"/>
      <c r="CYH18" s="80"/>
      <c r="CYI18" s="80"/>
      <c r="CYJ18" s="2"/>
      <c r="CYK18" s="85"/>
      <c r="CYL18" s="51"/>
      <c r="CYM18" s="80"/>
      <c r="CYN18" s="80"/>
      <c r="CYO18" s="85"/>
      <c r="CYP18" s="80"/>
      <c r="CYQ18" s="80"/>
      <c r="CYR18" s="2"/>
      <c r="CYS18" s="85"/>
      <c r="CYT18" s="51"/>
      <c r="CYU18" s="80"/>
      <c r="CYV18" s="80"/>
      <c r="CYW18" s="85"/>
      <c r="CYX18" s="80"/>
      <c r="CYY18" s="80"/>
      <c r="CYZ18" s="2"/>
      <c r="CZA18" s="85"/>
      <c r="CZB18" s="51"/>
      <c r="CZC18" s="80"/>
      <c r="CZD18" s="80"/>
      <c r="CZE18" s="85"/>
      <c r="CZF18" s="80"/>
      <c r="CZG18" s="80"/>
      <c r="CZH18" s="2"/>
      <c r="CZI18" s="85"/>
      <c r="CZJ18" s="51"/>
      <c r="CZK18" s="80"/>
      <c r="CZL18" s="80"/>
      <c r="CZM18" s="85"/>
      <c r="CZN18" s="80"/>
      <c r="CZO18" s="80"/>
      <c r="CZP18" s="2"/>
      <c r="CZQ18" s="85"/>
      <c r="CZR18" s="51"/>
      <c r="CZS18" s="80"/>
      <c r="CZT18" s="80"/>
      <c r="CZU18" s="85"/>
      <c r="CZV18" s="80"/>
      <c r="CZW18" s="80"/>
      <c r="CZX18" s="2"/>
      <c r="CZY18" s="85"/>
      <c r="CZZ18" s="51"/>
      <c r="DAA18" s="80"/>
      <c r="DAB18" s="80"/>
      <c r="DAC18" s="85"/>
      <c r="DAD18" s="80"/>
      <c r="DAE18" s="80"/>
      <c r="DAF18" s="2"/>
      <c r="DAG18" s="85"/>
      <c r="DAH18" s="51"/>
      <c r="DAI18" s="80"/>
      <c r="DAJ18" s="80"/>
      <c r="DAK18" s="85"/>
      <c r="DAL18" s="80"/>
      <c r="DAM18" s="80"/>
      <c r="DAN18" s="2"/>
      <c r="DAO18" s="85"/>
      <c r="DAP18" s="51"/>
      <c r="DAQ18" s="80"/>
      <c r="DAR18" s="80"/>
      <c r="DAS18" s="85"/>
      <c r="DAT18" s="80"/>
      <c r="DAU18" s="80"/>
      <c r="DAV18" s="2"/>
      <c r="DAW18" s="85"/>
      <c r="DAX18" s="51"/>
      <c r="DAY18" s="80"/>
      <c r="DAZ18" s="80"/>
      <c r="DBA18" s="85"/>
      <c r="DBB18" s="80"/>
      <c r="DBC18" s="80"/>
      <c r="DBD18" s="2"/>
      <c r="DBE18" s="85"/>
      <c r="DBF18" s="51"/>
      <c r="DBG18" s="80"/>
      <c r="DBH18" s="80"/>
      <c r="DBI18" s="85"/>
      <c r="DBJ18" s="80"/>
      <c r="DBK18" s="80"/>
      <c r="DBL18" s="2"/>
      <c r="DBM18" s="85"/>
      <c r="DBN18" s="51"/>
      <c r="DBO18" s="80"/>
      <c r="DBP18" s="80"/>
      <c r="DBQ18" s="85"/>
      <c r="DBR18" s="80"/>
      <c r="DBS18" s="80"/>
      <c r="DBT18" s="2"/>
      <c r="DBU18" s="85"/>
      <c r="DBV18" s="51"/>
      <c r="DBW18" s="80"/>
      <c r="DBX18" s="80"/>
      <c r="DBY18" s="85"/>
      <c r="DBZ18" s="80"/>
      <c r="DCA18" s="80"/>
      <c r="DCB18" s="2"/>
      <c r="DCC18" s="85"/>
      <c r="DCD18" s="51"/>
      <c r="DCE18" s="80"/>
      <c r="DCF18" s="80"/>
      <c r="DCG18" s="85"/>
      <c r="DCH18" s="80"/>
      <c r="DCI18" s="80"/>
      <c r="DCJ18" s="2"/>
      <c r="DCK18" s="85"/>
      <c r="DCL18" s="51"/>
      <c r="DCM18" s="80"/>
      <c r="DCN18" s="80"/>
      <c r="DCO18" s="85"/>
      <c r="DCP18" s="80"/>
      <c r="DCQ18" s="80"/>
      <c r="DCR18" s="2"/>
      <c r="DCS18" s="85"/>
      <c r="DCT18" s="51"/>
      <c r="DCU18" s="80"/>
      <c r="DCV18" s="80"/>
      <c r="DCW18" s="85"/>
      <c r="DCX18" s="80"/>
      <c r="DCY18" s="80"/>
      <c r="DCZ18" s="2"/>
      <c r="DDA18" s="85"/>
      <c r="DDB18" s="51"/>
      <c r="DDC18" s="80"/>
      <c r="DDD18" s="80"/>
      <c r="DDE18" s="85"/>
      <c r="DDF18" s="80"/>
      <c r="DDG18" s="80"/>
      <c r="DDH18" s="2"/>
      <c r="DDI18" s="85"/>
      <c r="DDJ18" s="51"/>
      <c r="DDK18" s="80"/>
      <c r="DDL18" s="80"/>
      <c r="DDM18" s="85"/>
      <c r="DDN18" s="80"/>
      <c r="DDO18" s="80"/>
      <c r="DDP18" s="2"/>
      <c r="DDQ18" s="85"/>
      <c r="DDR18" s="51"/>
      <c r="DDS18" s="80"/>
      <c r="DDT18" s="80"/>
      <c r="DDU18" s="85"/>
      <c r="DDV18" s="80"/>
      <c r="DDW18" s="80"/>
      <c r="DDX18" s="2"/>
      <c r="DDY18" s="85"/>
      <c r="DDZ18" s="51"/>
      <c r="DEA18" s="80"/>
      <c r="DEB18" s="80"/>
      <c r="DEC18" s="85"/>
      <c r="DED18" s="80"/>
      <c r="DEE18" s="80"/>
      <c r="DEF18" s="2"/>
      <c r="DEG18" s="85"/>
      <c r="DEH18" s="51"/>
      <c r="DEI18" s="80"/>
      <c r="DEJ18" s="80"/>
      <c r="DEK18" s="85"/>
      <c r="DEL18" s="80"/>
      <c r="DEM18" s="80"/>
      <c r="DEN18" s="2"/>
      <c r="DEO18" s="85"/>
      <c r="DEP18" s="51"/>
      <c r="DEQ18" s="80"/>
      <c r="DER18" s="80"/>
      <c r="DES18" s="85"/>
      <c r="DET18" s="80"/>
      <c r="DEU18" s="80"/>
      <c r="DEV18" s="2"/>
      <c r="DEW18" s="85"/>
      <c r="DEX18" s="51"/>
      <c r="DEY18" s="80"/>
      <c r="DEZ18" s="80"/>
      <c r="DFA18" s="85"/>
      <c r="DFB18" s="80"/>
      <c r="DFC18" s="80"/>
      <c r="DFD18" s="2"/>
      <c r="DFE18" s="85"/>
      <c r="DFF18" s="51"/>
      <c r="DFG18" s="80"/>
      <c r="DFH18" s="80"/>
      <c r="DFI18" s="85"/>
      <c r="DFJ18" s="80"/>
      <c r="DFK18" s="80"/>
      <c r="DFL18" s="2"/>
      <c r="DFM18" s="85"/>
      <c r="DFN18" s="51"/>
      <c r="DFO18" s="80"/>
      <c r="DFP18" s="80"/>
      <c r="DFQ18" s="85"/>
      <c r="DFR18" s="80"/>
      <c r="DFS18" s="80"/>
      <c r="DFT18" s="2"/>
      <c r="DFU18" s="85"/>
      <c r="DFV18" s="51"/>
      <c r="DFW18" s="80"/>
      <c r="DFX18" s="80"/>
      <c r="DFY18" s="85"/>
      <c r="DFZ18" s="80"/>
      <c r="DGA18" s="80"/>
      <c r="DGB18" s="2"/>
      <c r="DGC18" s="85"/>
      <c r="DGD18" s="51"/>
      <c r="DGE18" s="80"/>
      <c r="DGF18" s="80"/>
      <c r="DGG18" s="85"/>
      <c r="DGH18" s="80"/>
      <c r="DGI18" s="80"/>
      <c r="DGJ18" s="2"/>
      <c r="DGK18" s="85"/>
      <c r="DGL18" s="51"/>
      <c r="DGM18" s="80"/>
      <c r="DGN18" s="80"/>
      <c r="DGO18" s="85"/>
      <c r="DGP18" s="80"/>
      <c r="DGQ18" s="80"/>
      <c r="DGR18" s="2"/>
      <c r="DGS18" s="85"/>
      <c r="DGT18" s="51"/>
      <c r="DGU18" s="80"/>
      <c r="DGV18" s="80"/>
      <c r="DGW18" s="85"/>
      <c r="DGX18" s="80"/>
      <c r="DGY18" s="80"/>
      <c r="DGZ18" s="2"/>
      <c r="DHA18" s="85"/>
      <c r="DHB18" s="51"/>
      <c r="DHC18" s="80"/>
      <c r="DHD18" s="80"/>
      <c r="DHE18" s="85"/>
      <c r="DHF18" s="80"/>
      <c r="DHG18" s="80"/>
      <c r="DHH18" s="2"/>
      <c r="DHI18" s="85"/>
      <c r="DHJ18" s="51"/>
      <c r="DHK18" s="80"/>
      <c r="DHL18" s="80"/>
      <c r="DHM18" s="85"/>
      <c r="DHN18" s="80"/>
      <c r="DHO18" s="80"/>
      <c r="DHP18" s="2"/>
      <c r="DHQ18" s="85"/>
      <c r="DHR18" s="51"/>
      <c r="DHS18" s="80"/>
      <c r="DHT18" s="80"/>
      <c r="DHU18" s="85"/>
      <c r="DHV18" s="80"/>
      <c r="DHW18" s="80"/>
      <c r="DHX18" s="2"/>
      <c r="DHY18" s="85"/>
      <c r="DHZ18" s="51"/>
      <c r="DIA18" s="80"/>
      <c r="DIB18" s="80"/>
      <c r="DIC18" s="85"/>
      <c r="DID18" s="80"/>
      <c r="DIE18" s="80"/>
      <c r="DIF18" s="2"/>
      <c r="DIG18" s="85"/>
      <c r="DIH18" s="51"/>
      <c r="DII18" s="80"/>
      <c r="DIJ18" s="80"/>
      <c r="DIK18" s="85"/>
      <c r="DIL18" s="80"/>
      <c r="DIM18" s="80"/>
      <c r="DIN18" s="2"/>
      <c r="DIO18" s="85"/>
      <c r="DIP18" s="51"/>
      <c r="DIQ18" s="80"/>
      <c r="DIR18" s="80"/>
      <c r="DIS18" s="85"/>
      <c r="DIT18" s="80"/>
      <c r="DIU18" s="80"/>
      <c r="DIV18" s="2"/>
      <c r="DIW18" s="85"/>
      <c r="DIX18" s="51"/>
      <c r="DIY18" s="80"/>
      <c r="DIZ18" s="80"/>
      <c r="DJA18" s="85"/>
      <c r="DJB18" s="80"/>
      <c r="DJC18" s="80"/>
      <c r="DJD18" s="2"/>
      <c r="DJE18" s="85"/>
      <c r="DJF18" s="51"/>
      <c r="DJG18" s="80"/>
      <c r="DJH18" s="80"/>
      <c r="DJI18" s="85"/>
      <c r="DJJ18" s="80"/>
      <c r="DJK18" s="80"/>
      <c r="DJL18" s="2"/>
      <c r="DJM18" s="85"/>
      <c r="DJN18" s="51"/>
      <c r="DJO18" s="80"/>
      <c r="DJP18" s="80"/>
      <c r="DJQ18" s="85"/>
      <c r="DJR18" s="80"/>
      <c r="DJS18" s="80"/>
      <c r="DJT18" s="2"/>
      <c r="DJU18" s="85"/>
      <c r="DJV18" s="51"/>
      <c r="DJW18" s="80"/>
      <c r="DJX18" s="80"/>
      <c r="DJY18" s="85"/>
      <c r="DJZ18" s="80"/>
      <c r="DKA18" s="80"/>
      <c r="DKB18" s="2"/>
      <c r="DKC18" s="85"/>
      <c r="DKD18" s="51"/>
      <c r="DKE18" s="80"/>
      <c r="DKF18" s="80"/>
      <c r="DKG18" s="85"/>
      <c r="DKH18" s="80"/>
      <c r="DKI18" s="80"/>
      <c r="DKJ18" s="2"/>
      <c r="DKK18" s="85"/>
      <c r="DKL18" s="51"/>
      <c r="DKM18" s="80"/>
      <c r="DKN18" s="80"/>
      <c r="DKO18" s="85"/>
      <c r="DKP18" s="80"/>
      <c r="DKQ18" s="80"/>
      <c r="DKR18" s="2"/>
      <c r="DKS18" s="85"/>
      <c r="DKT18" s="51"/>
      <c r="DKU18" s="80"/>
      <c r="DKV18" s="80"/>
      <c r="DKW18" s="85"/>
      <c r="DKX18" s="80"/>
      <c r="DKY18" s="80"/>
      <c r="DKZ18" s="2"/>
      <c r="DLA18" s="85"/>
      <c r="DLB18" s="51"/>
      <c r="DLC18" s="80"/>
      <c r="DLD18" s="80"/>
      <c r="DLE18" s="85"/>
      <c r="DLF18" s="80"/>
      <c r="DLG18" s="80"/>
      <c r="DLH18" s="2"/>
      <c r="DLI18" s="85"/>
      <c r="DLJ18" s="51"/>
      <c r="DLK18" s="80"/>
      <c r="DLL18" s="80"/>
      <c r="DLM18" s="85"/>
      <c r="DLN18" s="80"/>
      <c r="DLO18" s="80"/>
      <c r="DLP18" s="2"/>
      <c r="DLQ18" s="85"/>
      <c r="DLR18" s="51"/>
      <c r="DLS18" s="80"/>
      <c r="DLT18" s="80"/>
      <c r="DLU18" s="85"/>
      <c r="DLV18" s="80"/>
      <c r="DLW18" s="80"/>
      <c r="DLX18" s="2"/>
      <c r="DLY18" s="85"/>
      <c r="DLZ18" s="51"/>
      <c r="DMA18" s="80"/>
      <c r="DMB18" s="80"/>
      <c r="DMC18" s="85"/>
      <c r="DMD18" s="80"/>
      <c r="DME18" s="80"/>
      <c r="DMF18" s="2"/>
      <c r="DMG18" s="85"/>
      <c r="DMH18" s="51"/>
      <c r="DMI18" s="80"/>
      <c r="DMJ18" s="80"/>
      <c r="DMK18" s="85"/>
      <c r="DML18" s="80"/>
      <c r="DMM18" s="80"/>
      <c r="DMN18" s="2"/>
      <c r="DMO18" s="85"/>
      <c r="DMP18" s="51"/>
      <c r="DMQ18" s="80"/>
      <c r="DMR18" s="80"/>
      <c r="DMS18" s="85"/>
      <c r="DMT18" s="80"/>
      <c r="DMU18" s="80"/>
      <c r="DMV18" s="2"/>
      <c r="DMW18" s="85"/>
      <c r="DMX18" s="51"/>
      <c r="DMY18" s="80"/>
      <c r="DMZ18" s="80"/>
      <c r="DNA18" s="85"/>
      <c r="DNB18" s="80"/>
      <c r="DNC18" s="80"/>
      <c r="DND18" s="2"/>
      <c r="DNE18" s="85"/>
      <c r="DNF18" s="51"/>
      <c r="DNG18" s="80"/>
      <c r="DNH18" s="80"/>
      <c r="DNI18" s="85"/>
      <c r="DNJ18" s="80"/>
      <c r="DNK18" s="80"/>
      <c r="DNL18" s="2"/>
      <c r="DNM18" s="85"/>
      <c r="DNN18" s="51"/>
      <c r="DNO18" s="80"/>
      <c r="DNP18" s="80"/>
      <c r="DNQ18" s="85"/>
      <c r="DNR18" s="80"/>
      <c r="DNS18" s="80"/>
      <c r="DNT18" s="2"/>
      <c r="DNU18" s="85"/>
      <c r="DNV18" s="51"/>
      <c r="DNW18" s="80"/>
      <c r="DNX18" s="80"/>
      <c r="DNY18" s="85"/>
      <c r="DNZ18" s="80"/>
      <c r="DOA18" s="80"/>
      <c r="DOB18" s="2"/>
      <c r="DOC18" s="85"/>
      <c r="DOD18" s="51"/>
      <c r="DOE18" s="80"/>
      <c r="DOF18" s="80"/>
      <c r="DOG18" s="85"/>
      <c r="DOH18" s="80"/>
      <c r="DOI18" s="80"/>
      <c r="DOJ18" s="2"/>
      <c r="DOK18" s="85"/>
      <c r="DOL18" s="51"/>
      <c r="DOM18" s="80"/>
      <c r="DON18" s="80"/>
      <c r="DOO18" s="85"/>
      <c r="DOP18" s="80"/>
      <c r="DOQ18" s="80"/>
      <c r="DOR18" s="2"/>
      <c r="DOS18" s="85"/>
      <c r="DOT18" s="51"/>
      <c r="DOU18" s="80"/>
      <c r="DOV18" s="80"/>
      <c r="DOW18" s="85"/>
      <c r="DOX18" s="80"/>
      <c r="DOY18" s="80"/>
      <c r="DOZ18" s="2"/>
      <c r="DPA18" s="85"/>
      <c r="DPB18" s="51"/>
      <c r="DPC18" s="80"/>
      <c r="DPD18" s="80"/>
      <c r="DPE18" s="85"/>
      <c r="DPF18" s="80"/>
      <c r="DPG18" s="80"/>
      <c r="DPH18" s="2"/>
      <c r="DPI18" s="85"/>
      <c r="DPJ18" s="51"/>
      <c r="DPK18" s="80"/>
      <c r="DPL18" s="80"/>
      <c r="DPM18" s="85"/>
      <c r="DPN18" s="80"/>
      <c r="DPO18" s="80"/>
      <c r="DPP18" s="2"/>
      <c r="DPQ18" s="85"/>
      <c r="DPR18" s="51"/>
      <c r="DPS18" s="80"/>
      <c r="DPT18" s="80"/>
      <c r="DPU18" s="85"/>
      <c r="DPV18" s="80"/>
      <c r="DPW18" s="80"/>
      <c r="DPX18" s="2"/>
      <c r="DPY18" s="85"/>
      <c r="DPZ18" s="51"/>
      <c r="DQA18" s="80"/>
      <c r="DQB18" s="80"/>
      <c r="DQC18" s="85"/>
      <c r="DQD18" s="80"/>
      <c r="DQE18" s="80"/>
      <c r="DQF18" s="2"/>
      <c r="DQG18" s="85"/>
      <c r="DQH18" s="51"/>
      <c r="DQI18" s="80"/>
      <c r="DQJ18" s="80"/>
      <c r="DQK18" s="85"/>
      <c r="DQL18" s="80"/>
      <c r="DQM18" s="80"/>
      <c r="DQN18" s="2"/>
      <c r="DQO18" s="85"/>
      <c r="DQP18" s="51"/>
      <c r="DQQ18" s="80"/>
      <c r="DQR18" s="80"/>
      <c r="DQS18" s="85"/>
      <c r="DQT18" s="80"/>
      <c r="DQU18" s="80"/>
      <c r="DQV18" s="2"/>
      <c r="DQW18" s="85"/>
      <c r="DQX18" s="51"/>
      <c r="DQY18" s="80"/>
      <c r="DQZ18" s="80"/>
      <c r="DRA18" s="85"/>
      <c r="DRB18" s="80"/>
      <c r="DRC18" s="80"/>
      <c r="DRD18" s="2"/>
      <c r="DRE18" s="85"/>
      <c r="DRF18" s="51"/>
      <c r="DRG18" s="80"/>
      <c r="DRH18" s="80"/>
      <c r="DRI18" s="85"/>
      <c r="DRJ18" s="80"/>
      <c r="DRK18" s="80"/>
      <c r="DRL18" s="2"/>
      <c r="DRM18" s="85"/>
      <c r="DRN18" s="51"/>
      <c r="DRO18" s="80"/>
      <c r="DRP18" s="80"/>
      <c r="DRQ18" s="85"/>
      <c r="DRR18" s="80"/>
      <c r="DRS18" s="80"/>
      <c r="DRT18" s="2"/>
      <c r="DRU18" s="85"/>
      <c r="DRV18" s="51"/>
      <c r="DRW18" s="80"/>
      <c r="DRX18" s="80"/>
      <c r="DRY18" s="85"/>
      <c r="DRZ18" s="80"/>
      <c r="DSA18" s="80"/>
      <c r="DSB18" s="2"/>
      <c r="DSC18" s="85"/>
      <c r="DSD18" s="51"/>
      <c r="DSE18" s="80"/>
      <c r="DSF18" s="80"/>
      <c r="DSG18" s="85"/>
      <c r="DSH18" s="80"/>
      <c r="DSI18" s="80"/>
      <c r="DSJ18" s="2"/>
      <c r="DSK18" s="85"/>
      <c r="DSL18" s="51"/>
      <c r="DSM18" s="80"/>
      <c r="DSN18" s="80"/>
      <c r="DSO18" s="85"/>
      <c r="DSP18" s="80"/>
      <c r="DSQ18" s="80"/>
      <c r="DSR18" s="2"/>
      <c r="DSS18" s="85"/>
      <c r="DST18" s="51"/>
      <c r="DSU18" s="80"/>
      <c r="DSV18" s="80"/>
      <c r="DSW18" s="85"/>
      <c r="DSX18" s="80"/>
      <c r="DSY18" s="80"/>
      <c r="DSZ18" s="2"/>
      <c r="DTA18" s="85"/>
      <c r="DTB18" s="51"/>
      <c r="DTC18" s="80"/>
      <c r="DTD18" s="80"/>
      <c r="DTE18" s="85"/>
      <c r="DTF18" s="80"/>
      <c r="DTG18" s="80"/>
      <c r="DTH18" s="2"/>
      <c r="DTI18" s="85"/>
      <c r="DTJ18" s="51"/>
      <c r="DTK18" s="80"/>
      <c r="DTL18" s="80"/>
      <c r="DTM18" s="85"/>
      <c r="DTN18" s="80"/>
      <c r="DTO18" s="80"/>
      <c r="DTP18" s="2"/>
      <c r="DTQ18" s="85"/>
      <c r="DTR18" s="51"/>
      <c r="DTS18" s="80"/>
      <c r="DTT18" s="80"/>
      <c r="DTU18" s="85"/>
      <c r="DTV18" s="80"/>
      <c r="DTW18" s="80"/>
      <c r="DTX18" s="2"/>
      <c r="DTY18" s="85"/>
      <c r="DTZ18" s="51"/>
      <c r="DUA18" s="80"/>
      <c r="DUB18" s="80"/>
      <c r="DUC18" s="85"/>
      <c r="DUD18" s="80"/>
      <c r="DUE18" s="80"/>
      <c r="DUF18" s="2"/>
      <c r="DUG18" s="85"/>
      <c r="DUH18" s="51"/>
      <c r="DUI18" s="80"/>
      <c r="DUJ18" s="80"/>
      <c r="DUK18" s="85"/>
      <c r="DUL18" s="80"/>
      <c r="DUM18" s="80"/>
      <c r="DUN18" s="2"/>
      <c r="DUO18" s="85"/>
      <c r="DUP18" s="51"/>
      <c r="DUQ18" s="80"/>
      <c r="DUR18" s="80"/>
      <c r="DUS18" s="85"/>
      <c r="DUT18" s="80"/>
      <c r="DUU18" s="80"/>
      <c r="DUV18" s="2"/>
      <c r="DUW18" s="85"/>
      <c r="DUX18" s="51"/>
      <c r="DUY18" s="80"/>
      <c r="DUZ18" s="80"/>
      <c r="DVA18" s="85"/>
      <c r="DVB18" s="80"/>
      <c r="DVC18" s="80"/>
      <c r="DVD18" s="2"/>
      <c r="DVE18" s="85"/>
      <c r="DVF18" s="51"/>
      <c r="DVG18" s="80"/>
      <c r="DVH18" s="80"/>
      <c r="DVI18" s="85"/>
      <c r="DVJ18" s="80"/>
      <c r="DVK18" s="80"/>
      <c r="DVL18" s="2"/>
      <c r="DVM18" s="85"/>
      <c r="DVN18" s="51"/>
      <c r="DVO18" s="80"/>
      <c r="DVP18" s="80"/>
      <c r="DVQ18" s="85"/>
      <c r="DVR18" s="80"/>
      <c r="DVS18" s="80"/>
      <c r="DVT18" s="2"/>
      <c r="DVU18" s="85"/>
      <c r="DVV18" s="51"/>
      <c r="DVW18" s="80"/>
      <c r="DVX18" s="80"/>
      <c r="DVY18" s="85"/>
      <c r="DVZ18" s="80"/>
      <c r="DWA18" s="80"/>
      <c r="DWB18" s="2"/>
      <c r="DWC18" s="85"/>
      <c r="DWD18" s="51"/>
      <c r="DWE18" s="80"/>
      <c r="DWF18" s="80"/>
      <c r="DWG18" s="85"/>
      <c r="DWH18" s="80"/>
      <c r="DWI18" s="80"/>
      <c r="DWJ18" s="2"/>
      <c r="DWK18" s="85"/>
      <c r="DWL18" s="51"/>
      <c r="DWM18" s="80"/>
      <c r="DWN18" s="80"/>
      <c r="DWO18" s="85"/>
      <c r="DWP18" s="80"/>
      <c r="DWQ18" s="80"/>
      <c r="DWR18" s="2"/>
      <c r="DWS18" s="85"/>
      <c r="DWT18" s="51"/>
      <c r="DWU18" s="80"/>
      <c r="DWV18" s="80"/>
      <c r="DWW18" s="85"/>
      <c r="DWX18" s="80"/>
      <c r="DWY18" s="80"/>
      <c r="DWZ18" s="2"/>
      <c r="DXA18" s="85"/>
      <c r="DXB18" s="51"/>
      <c r="DXC18" s="80"/>
      <c r="DXD18" s="80"/>
      <c r="DXE18" s="85"/>
      <c r="DXF18" s="80"/>
      <c r="DXG18" s="80"/>
      <c r="DXH18" s="2"/>
      <c r="DXI18" s="85"/>
      <c r="DXJ18" s="51"/>
      <c r="DXK18" s="80"/>
      <c r="DXL18" s="80"/>
      <c r="DXM18" s="85"/>
      <c r="DXN18" s="80"/>
      <c r="DXO18" s="80"/>
      <c r="DXP18" s="2"/>
      <c r="DXQ18" s="85"/>
      <c r="DXR18" s="51"/>
      <c r="DXS18" s="80"/>
      <c r="DXT18" s="80"/>
      <c r="DXU18" s="85"/>
      <c r="DXV18" s="80"/>
      <c r="DXW18" s="80"/>
      <c r="DXX18" s="2"/>
      <c r="DXY18" s="85"/>
      <c r="DXZ18" s="51"/>
      <c r="DYA18" s="80"/>
      <c r="DYB18" s="80"/>
      <c r="DYC18" s="85"/>
      <c r="DYD18" s="80"/>
      <c r="DYE18" s="80"/>
      <c r="DYF18" s="2"/>
      <c r="DYG18" s="85"/>
      <c r="DYH18" s="51"/>
      <c r="DYI18" s="80"/>
      <c r="DYJ18" s="80"/>
      <c r="DYK18" s="85"/>
      <c r="DYL18" s="80"/>
      <c r="DYM18" s="80"/>
      <c r="DYN18" s="2"/>
      <c r="DYO18" s="85"/>
      <c r="DYP18" s="51"/>
      <c r="DYQ18" s="80"/>
      <c r="DYR18" s="80"/>
      <c r="DYS18" s="85"/>
      <c r="DYT18" s="80"/>
      <c r="DYU18" s="80"/>
      <c r="DYV18" s="2"/>
      <c r="DYW18" s="85"/>
      <c r="DYX18" s="51"/>
      <c r="DYY18" s="80"/>
      <c r="DYZ18" s="80"/>
      <c r="DZA18" s="85"/>
      <c r="DZB18" s="80"/>
      <c r="DZC18" s="80"/>
      <c r="DZD18" s="2"/>
      <c r="DZE18" s="85"/>
      <c r="DZF18" s="51"/>
      <c r="DZG18" s="80"/>
      <c r="DZH18" s="80"/>
      <c r="DZI18" s="85"/>
      <c r="DZJ18" s="80"/>
      <c r="DZK18" s="80"/>
      <c r="DZL18" s="2"/>
      <c r="DZM18" s="85"/>
      <c r="DZN18" s="51"/>
      <c r="DZO18" s="80"/>
      <c r="DZP18" s="80"/>
      <c r="DZQ18" s="85"/>
      <c r="DZR18" s="80"/>
      <c r="DZS18" s="80"/>
      <c r="DZT18" s="2"/>
      <c r="DZU18" s="85"/>
      <c r="DZV18" s="51"/>
      <c r="DZW18" s="80"/>
      <c r="DZX18" s="80"/>
      <c r="DZY18" s="85"/>
      <c r="DZZ18" s="80"/>
      <c r="EAA18" s="80"/>
      <c r="EAB18" s="2"/>
      <c r="EAC18" s="85"/>
      <c r="EAD18" s="51"/>
      <c r="EAE18" s="80"/>
      <c r="EAF18" s="80"/>
      <c r="EAG18" s="85"/>
      <c r="EAH18" s="80"/>
      <c r="EAI18" s="80"/>
      <c r="EAJ18" s="2"/>
      <c r="EAK18" s="85"/>
      <c r="EAL18" s="51"/>
      <c r="EAM18" s="80"/>
      <c r="EAN18" s="80"/>
      <c r="EAO18" s="85"/>
      <c r="EAP18" s="80"/>
      <c r="EAQ18" s="80"/>
      <c r="EAR18" s="2"/>
      <c r="EAS18" s="85"/>
      <c r="EAT18" s="51"/>
      <c r="EAU18" s="80"/>
      <c r="EAV18" s="80"/>
      <c r="EAW18" s="85"/>
      <c r="EAX18" s="80"/>
      <c r="EAY18" s="80"/>
      <c r="EAZ18" s="2"/>
      <c r="EBA18" s="85"/>
      <c r="EBB18" s="51"/>
      <c r="EBC18" s="80"/>
      <c r="EBD18" s="80"/>
      <c r="EBE18" s="85"/>
      <c r="EBF18" s="80"/>
      <c r="EBG18" s="80"/>
      <c r="EBH18" s="2"/>
      <c r="EBI18" s="85"/>
      <c r="EBJ18" s="51"/>
      <c r="EBK18" s="80"/>
      <c r="EBL18" s="80"/>
      <c r="EBM18" s="85"/>
      <c r="EBN18" s="80"/>
      <c r="EBO18" s="80"/>
      <c r="EBP18" s="2"/>
      <c r="EBQ18" s="85"/>
      <c r="EBR18" s="51"/>
      <c r="EBS18" s="80"/>
      <c r="EBT18" s="80"/>
      <c r="EBU18" s="85"/>
      <c r="EBV18" s="80"/>
      <c r="EBW18" s="80"/>
      <c r="EBX18" s="2"/>
      <c r="EBY18" s="85"/>
      <c r="EBZ18" s="51"/>
      <c r="ECA18" s="80"/>
      <c r="ECB18" s="80"/>
      <c r="ECC18" s="85"/>
      <c r="ECD18" s="80"/>
      <c r="ECE18" s="80"/>
      <c r="ECF18" s="2"/>
      <c r="ECG18" s="85"/>
      <c r="ECH18" s="51"/>
      <c r="ECI18" s="80"/>
      <c r="ECJ18" s="80"/>
      <c r="ECK18" s="85"/>
      <c r="ECL18" s="80"/>
      <c r="ECM18" s="80"/>
      <c r="ECN18" s="2"/>
      <c r="ECO18" s="85"/>
      <c r="ECP18" s="51"/>
      <c r="ECQ18" s="80"/>
      <c r="ECR18" s="80"/>
      <c r="ECS18" s="85"/>
      <c r="ECT18" s="80"/>
      <c r="ECU18" s="80"/>
      <c r="ECV18" s="2"/>
      <c r="ECW18" s="85"/>
      <c r="ECX18" s="51"/>
      <c r="ECY18" s="80"/>
      <c r="ECZ18" s="80"/>
      <c r="EDA18" s="85"/>
      <c r="EDB18" s="80"/>
      <c r="EDC18" s="80"/>
      <c r="EDD18" s="2"/>
      <c r="EDE18" s="85"/>
      <c r="EDF18" s="51"/>
      <c r="EDG18" s="80"/>
      <c r="EDH18" s="80"/>
      <c r="EDI18" s="85"/>
      <c r="EDJ18" s="80"/>
      <c r="EDK18" s="80"/>
      <c r="EDL18" s="2"/>
      <c r="EDM18" s="85"/>
      <c r="EDN18" s="51"/>
      <c r="EDO18" s="80"/>
      <c r="EDP18" s="80"/>
      <c r="EDQ18" s="85"/>
      <c r="EDR18" s="80"/>
      <c r="EDS18" s="80"/>
      <c r="EDT18" s="2"/>
      <c r="EDU18" s="85"/>
      <c r="EDV18" s="51"/>
      <c r="EDW18" s="80"/>
      <c r="EDX18" s="80"/>
      <c r="EDY18" s="85"/>
      <c r="EDZ18" s="80"/>
      <c r="EEA18" s="80"/>
      <c r="EEB18" s="2"/>
      <c r="EEC18" s="85"/>
      <c r="EED18" s="51"/>
      <c r="EEE18" s="80"/>
      <c r="EEF18" s="80"/>
      <c r="EEG18" s="85"/>
      <c r="EEH18" s="80"/>
      <c r="EEI18" s="80"/>
      <c r="EEJ18" s="2"/>
      <c r="EEK18" s="85"/>
      <c r="EEL18" s="51"/>
      <c r="EEM18" s="80"/>
      <c r="EEN18" s="80"/>
      <c r="EEO18" s="85"/>
      <c r="EEP18" s="80"/>
      <c r="EEQ18" s="80"/>
      <c r="EER18" s="2"/>
      <c r="EES18" s="85"/>
      <c r="EET18" s="51"/>
      <c r="EEU18" s="80"/>
      <c r="EEV18" s="80"/>
      <c r="EEW18" s="85"/>
      <c r="EEX18" s="80"/>
      <c r="EEY18" s="80"/>
      <c r="EEZ18" s="2"/>
      <c r="EFA18" s="85"/>
      <c r="EFB18" s="51"/>
      <c r="EFC18" s="80"/>
      <c r="EFD18" s="80"/>
      <c r="EFE18" s="85"/>
      <c r="EFF18" s="80"/>
      <c r="EFG18" s="80"/>
      <c r="EFH18" s="2"/>
      <c r="EFI18" s="85"/>
      <c r="EFJ18" s="51"/>
      <c r="EFK18" s="80"/>
      <c r="EFL18" s="80"/>
      <c r="EFM18" s="85"/>
      <c r="EFN18" s="80"/>
      <c r="EFO18" s="80"/>
      <c r="EFP18" s="2"/>
      <c r="EFQ18" s="85"/>
      <c r="EFR18" s="51"/>
      <c r="EFS18" s="80"/>
      <c r="EFT18" s="80"/>
      <c r="EFU18" s="85"/>
      <c r="EFV18" s="80"/>
      <c r="EFW18" s="80"/>
      <c r="EFX18" s="2"/>
      <c r="EFY18" s="85"/>
      <c r="EFZ18" s="51"/>
      <c r="EGA18" s="80"/>
      <c r="EGB18" s="80"/>
      <c r="EGC18" s="85"/>
      <c r="EGD18" s="80"/>
      <c r="EGE18" s="80"/>
      <c r="EGF18" s="2"/>
      <c r="EGG18" s="85"/>
      <c r="EGH18" s="51"/>
      <c r="EGI18" s="80"/>
      <c r="EGJ18" s="80"/>
      <c r="EGK18" s="85"/>
      <c r="EGL18" s="80"/>
      <c r="EGM18" s="80"/>
      <c r="EGN18" s="2"/>
      <c r="EGO18" s="85"/>
      <c r="EGP18" s="51"/>
      <c r="EGQ18" s="80"/>
      <c r="EGR18" s="80"/>
      <c r="EGS18" s="85"/>
      <c r="EGT18" s="80"/>
      <c r="EGU18" s="80"/>
      <c r="EGV18" s="2"/>
      <c r="EGW18" s="85"/>
      <c r="EGX18" s="51"/>
      <c r="EGY18" s="80"/>
      <c r="EGZ18" s="80"/>
      <c r="EHA18" s="85"/>
      <c r="EHB18" s="80"/>
      <c r="EHC18" s="80"/>
      <c r="EHD18" s="2"/>
      <c r="EHE18" s="85"/>
      <c r="EHF18" s="51"/>
      <c r="EHG18" s="80"/>
      <c r="EHH18" s="80"/>
      <c r="EHI18" s="85"/>
      <c r="EHJ18" s="80"/>
      <c r="EHK18" s="80"/>
      <c r="EHL18" s="2"/>
      <c r="EHM18" s="85"/>
      <c r="EHN18" s="51"/>
      <c r="EHO18" s="80"/>
      <c r="EHP18" s="80"/>
      <c r="EHQ18" s="85"/>
      <c r="EHR18" s="80"/>
      <c r="EHS18" s="80"/>
      <c r="EHT18" s="2"/>
      <c r="EHU18" s="85"/>
      <c r="EHV18" s="51"/>
      <c r="EHW18" s="80"/>
      <c r="EHX18" s="80"/>
      <c r="EHY18" s="85"/>
      <c r="EHZ18" s="80"/>
      <c r="EIA18" s="80"/>
      <c r="EIB18" s="2"/>
      <c r="EIC18" s="85"/>
      <c r="EID18" s="51"/>
      <c r="EIE18" s="80"/>
      <c r="EIF18" s="80"/>
      <c r="EIG18" s="85"/>
      <c r="EIH18" s="80"/>
      <c r="EII18" s="80"/>
      <c r="EIJ18" s="2"/>
      <c r="EIK18" s="85"/>
      <c r="EIL18" s="51"/>
      <c r="EIM18" s="80"/>
      <c r="EIN18" s="80"/>
      <c r="EIO18" s="85"/>
      <c r="EIP18" s="80"/>
      <c r="EIQ18" s="80"/>
      <c r="EIR18" s="2"/>
      <c r="EIS18" s="85"/>
      <c r="EIT18" s="51"/>
      <c r="EIU18" s="80"/>
      <c r="EIV18" s="80"/>
      <c r="EIW18" s="85"/>
      <c r="EIX18" s="80"/>
      <c r="EIY18" s="80"/>
      <c r="EIZ18" s="2"/>
      <c r="EJA18" s="85"/>
      <c r="EJB18" s="51"/>
      <c r="EJC18" s="80"/>
      <c r="EJD18" s="80"/>
      <c r="EJE18" s="85"/>
      <c r="EJF18" s="80"/>
      <c r="EJG18" s="80"/>
      <c r="EJH18" s="2"/>
      <c r="EJI18" s="85"/>
      <c r="EJJ18" s="51"/>
      <c r="EJK18" s="80"/>
      <c r="EJL18" s="80"/>
      <c r="EJM18" s="85"/>
      <c r="EJN18" s="80"/>
      <c r="EJO18" s="80"/>
      <c r="EJP18" s="2"/>
      <c r="EJQ18" s="85"/>
      <c r="EJR18" s="51"/>
      <c r="EJS18" s="80"/>
      <c r="EJT18" s="80"/>
      <c r="EJU18" s="85"/>
      <c r="EJV18" s="80"/>
      <c r="EJW18" s="80"/>
      <c r="EJX18" s="2"/>
      <c r="EJY18" s="85"/>
      <c r="EJZ18" s="51"/>
      <c r="EKA18" s="80"/>
      <c r="EKB18" s="80"/>
      <c r="EKC18" s="85"/>
      <c r="EKD18" s="80"/>
      <c r="EKE18" s="80"/>
      <c r="EKF18" s="2"/>
      <c r="EKG18" s="85"/>
      <c r="EKH18" s="51"/>
      <c r="EKI18" s="80"/>
      <c r="EKJ18" s="80"/>
      <c r="EKK18" s="85"/>
      <c r="EKL18" s="80"/>
      <c r="EKM18" s="80"/>
      <c r="EKN18" s="2"/>
      <c r="EKO18" s="85"/>
      <c r="EKP18" s="51"/>
      <c r="EKQ18" s="80"/>
      <c r="EKR18" s="80"/>
      <c r="EKS18" s="85"/>
      <c r="EKT18" s="80"/>
      <c r="EKU18" s="80"/>
      <c r="EKV18" s="2"/>
      <c r="EKW18" s="85"/>
      <c r="EKX18" s="51"/>
      <c r="EKY18" s="80"/>
      <c r="EKZ18" s="80"/>
      <c r="ELA18" s="85"/>
      <c r="ELB18" s="80"/>
      <c r="ELC18" s="80"/>
      <c r="ELD18" s="2"/>
      <c r="ELE18" s="85"/>
      <c r="ELF18" s="51"/>
      <c r="ELG18" s="80"/>
      <c r="ELH18" s="80"/>
      <c r="ELI18" s="85"/>
      <c r="ELJ18" s="80"/>
      <c r="ELK18" s="80"/>
      <c r="ELL18" s="2"/>
      <c r="ELM18" s="85"/>
      <c r="ELN18" s="51"/>
      <c r="ELO18" s="80"/>
      <c r="ELP18" s="80"/>
      <c r="ELQ18" s="85"/>
      <c r="ELR18" s="80"/>
      <c r="ELS18" s="80"/>
      <c r="ELT18" s="2"/>
      <c r="ELU18" s="85"/>
      <c r="ELV18" s="51"/>
      <c r="ELW18" s="80"/>
      <c r="ELX18" s="80"/>
      <c r="ELY18" s="85"/>
      <c r="ELZ18" s="80"/>
      <c r="EMA18" s="80"/>
      <c r="EMB18" s="2"/>
      <c r="EMC18" s="85"/>
      <c r="EMD18" s="51"/>
      <c r="EME18" s="80"/>
      <c r="EMF18" s="80"/>
      <c r="EMG18" s="85"/>
      <c r="EMH18" s="80"/>
      <c r="EMI18" s="80"/>
      <c r="EMJ18" s="2"/>
      <c r="EMK18" s="85"/>
      <c r="EML18" s="51"/>
      <c r="EMM18" s="80"/>
      <c r="EMN18" s="80"/>
      <c r="EMO18" s="85"/>
      <c r="EMP18" s="80"/>
      <c r="EMQ18" s="80"/>
      <c r="EMR18" s="2"/>
      <c r="EMS18" s="85"/>
      <c r="EMT18" s="51"/>
      <c r="EMU18" s="80"/>
      <c r="EMV18" s="80"/>
      <c r="EMW18" s="85"/>
      <c r="EMX18" s="80"/>
      <c r="EMY18" s="80"/>
      <c r="EMZ18" s="2"/>
      <c r="ENA18" s="85"/>
      <c r="ENB18" s="51"/>
      <c r="ENC18" s="80"/>
      <c r="END18" s="80"/>
      <c r="ENE18" s="85"/>
      <c r="ENF18" s="80"/>
      <c r="ENG18" s="80"/>
      <c r="ENH18" s="2"/>
      <c r="ENI18" s="85"/>
      <c r="ENJ18" s="51"/>
      <c r="ENK18" s="80"/>
      <c r="ENL18" s="80"/>
      <c r="ENM18" s="85"/>
      <c r="ENN18" s="80"/>
      <c r="ENO18" s="80"/>
      <c r="ENP18" s="2"/>
      <c r="ENQ18" s="85"/>
      <c r="ENR18" s="51"/>
      <c r="ENS18" s="80"/>
      <c r="ENT18" s="80"/>
      <c r="ENU18" s="85"/>
      <c r="ENV18" s="80"/>
      <c r="ENW18" s="80"/>
      <c r="ENX18" s="2"/>
      <c r="ENY18" s="85"/>
      <c r="ENZ18" s="51"/>
      <c r="EOA18" s="80"/>
      <c r="EOB18" s="80"/>
      <c r="EOC18" s="85"/>
      <c r="EOD18" s="80"/>
      <c r="EOE18" s="80"/>
      <c r="EOF18" s="2"/>
      <c r="EOG18" s="85"/>
      <c r="EOH18" s="51"/>
      <c r="EOI18" s="80"/>
      <c r="EOJ18" s="80"/>
      <c r="EOK18" s="85"/>
      <c r="EOL18" s="80"/>
      <c r="EOM18" s="80"/>
      <c r="EON18" s="2"/>
      <c r="EOO18" s="85"/>
      <c r="EOP18" s="51"/>
      <c r="EOQ18" s="80"/>
      <c r="EOR18" s="80"/>
      <c r="EOS18" s="85"/>
      <c r="EOT18" s="80"/>
      <c r="EOU18" s="80"/>
      <c r="EOV18" s="2"/>
      <c r="EOW18" s="85"/>
      <c r="EOX18" s="51"/>
      <c r="EOY18" s="80"/>
      <c r="EOZ18" s="80"/>
      <c r="EPA18" s="85"/>
      <c r="EPB18" s="80"/>
      <c r="EPC18" s="80"/>
      <c r="EPD18" s="2"/>
      <c r="EPE18" s="85"/>
      <c r="EPF18" s="51"/>
      <c r="EPG18" s="80"/>
      <c r="EPH18" s="80"/>
      <c r="EPI18" s="85"/>
      <c r="EPJ18" s="80"/>
      <c r="EPK18" s="80"/>
      <c r="EPL18" s="2"/>
      <c r="EPM18" s="85"/>
      <c r="EPN18" s="51"/>
      <c r="EPO18" s="80"/>
      <c r="EPP18" s="80"/>
      <c r="EPQ18" s="85"/>
      <c r="EPR18" s="80"/>
      <c r="EPS18" s="80"/>
      <c r="EPT18" s="2"/>
      <c r="EPU18" s="85"/>
      <c r="EPV18" s="51"/>
      <c r="EPW18" s="80"/>
      <c r="EPX18" s="80"/>
      <c r="EPY18" s="85"/>
      <c r="EPZ18" s="80"/>
      <c r="EQA18" s="80"/>
      <c r="EQB18" s="2"/>
      <c r="EQC18" s="85"/>
      <c r="EQD18" s="51"/>
      <c r="EQE18" s="80"/>
      <c r="EQF18" s="80"/>
      <c r="EQG18" s="85"/>
      <c r="EQH18" s="80"/>
      <c r="EQI18" s="80"/>
      <c r="EQJ18" s="2"/>
      <c r="EQK18" s="85"/>
      <c r="EQL18" s="51"/>
      <c r="EQM18" s="80"/>
      <c r="EQN18" s="80"/>
      <c r="EQO18" s="85"/>
      <c r="EQP18" s="80"/>
      <c r="EQQ18" s="80"/>
      <c r="EQR18" s="2"/>
      <c r="EQS18" s="85"/>
      <c r="EQT18" s="51"/>
      <c r="EQU18" s="80"/>
      <c r="EQV18" s="80"/>
      <c r="EQW18" s="85"/>
      <c r="EQX18" s="80"/>
      <c r="EQY18" s="80"/>
      <c r="EQZ18" s="2"/>
      <c r="ERA18" s="85"/>
      <c r="ERB18" s="51"/>
      <c r="ERC18" s="80"/>
      <c r="ERD18" s="80"/>
      <c r="ERE18" s="85"/>
      <c r="ERF18" s="80"/>
      <c r="ERG18" s="80"/>
      <c r="ERH18" s="2"/>
      <c r="ERI18" s="85"/>
      <c r="ERJ18" s="51"/>
      <c r="ERK18" s="80"/>
      <c r="ERL18" s="80"/>
      <c r="ERM18" s="85"/>
      <c r="ERN18" s="80"/>
      <c r="ERO18" s="80"/>
      <c r="ERP18" s="2"/>
      <c r="ERQ18" s="85"/>
      <c r="ERR18" s="51"/>
      <c r="ERS18" s="80"/>
      <c r="ERT18" s="80"/>
      <c r="ERU18" s="85"/>
      <c r="ERV18" s="80"/>
      <c r="ERW18" s="80"/>
      <c r="ERX18" s="2"/>
      <c r="ERY18" s="85"/>
      <c r="ERZ18" s="51"/>
      <c r="ESA18" s="80"/>
      <c r="ESB18" s="80"/>
      <c r="ESC18" s="85"/>
      <c r="ESD18" s="80"/>
      <c r="ESE18" s="80"/>
      <c r="ESF18" s="2"/>
      <c r="ESG18" s="85"/>
      <c r="ESH18" s="51"/>
      <c r="ESI18" s="80"/>
      <c r="ESJ18" s="80"/>
      <c r="ESK18" s="85"/>
      <c r="ESL18" s="80"/>
      <c r="ESM18" s="80"/>
      <c r="ESN18" s="2"/>
      <c r="ESO18" s="85"/>
      <c r="ESP18" s="51"/>
      <c r="ESQ18" s="80"/>
      <c r="ESR18" s="80"/>
      <c r="ESS18" s="85"/>
      <c r="EST18" s="80"/>
      <c r="ESU18" s="80"/>
      <c r="ESV18" s="2"/>
      <c r="ESW18" s="85"/>
      <c r="ESX18" s="51"/>
      <c r="ESY18" s="80"/>
      <c r="ESZ18" s="80"/>
      <c r="ETA18" s="85"/>
      <c r="ETB18" s="80"/>
      <c r="ETC18" s="80"/>
      <c r="ETD18" s="2"/>
      <c r="ETE18" s="85"/>
      <c r="ETF18" s="51"/>
      <c r="ETG18" s="80"/>
      <c r="ETH18" s="80"/>
      <c r="ETI18" s="85"/>
      <c r="ETJ18" s="80"/>
      <c r="ETK18" s="80"/>
      <c r="ETL18" s="2"/>
      <c r="ETM18" s="85"/>
      <c r="ETN18" s="51"/>
      <c r="ETO18" s="80"/>
      <c r="ETP18" s="80"/>
      <c r="ETQ18" s="85"/>
      <c r="ETR18" s="80"/>
      <c r="ETS18" s="80"/>
      <c r="ETT18" s="2"/>
      <c r="ETU18" s="85"/>
      <c r="ETV18" s="51"/>
      <c r="ETW18" s="80"/>
      <c r="ETX18" s="80"/>
      <c r="ETY18" s="85"/>
      <c r="ETZ18" s="80"/>
      <c r="EUA18" s="80"/>
      <c r="EUB18" s="2"/>
      <c r="EUC18" s="85"/>
      <c r="EUD18" s="51"/>
      <c r="EUE18" s="80"/>
      <c r="EUF18" s="80"/>
      <c r="EUG18" s="85"/>
      <c r="EUH18" s="80"/>
      <c r="EUI18" s="80"/>
      <c r="EUJ18" s="2"/>
      <c r="EUK18" s="85"/>
      <c r="EUL18" s="51"/>
      <c r="EUM18" s="80"/>
      <c r="EUN18" s="80"/>
      <c r="EUO18" s="85"/>
      <c r="EUP18" s="80"/>
      <c r="EUQ18" s="80"/>
      <c r="EUR18" s="2"/>
      <c r="EUS18" s="85"/>
      <c r="EUT18" s="51"/>
      <c r="EUU18" s="80"/>
      <c r="EUV18" s="80"/>
      <c r="EUW18" s="85"/>
      <c r="EUX18" s="80"/>
      <c r="EUY18" s="80"/>
      <c r="EUZ18" s="2"/>
      <c r="EVA18" s="85"/>
      <c r="EVB18" s="51"/>
      <c r="EVC18" s="80"/>
      <c r="EVD18" s="80"/>
      <c r="EVE18" s="85"/>
      <c r="EVF18" s="80"/>
      <c r="EVG18" s="80"/>
      <c r="EVH18" s="2"/>
      <c r="EVI18" s="85"/>
      <c r="EVJ18" s="51"/>
      <c r="EVK18" s="80"/>
      <c r="EVL18" s="80"/>
      <c r="EVM18" s="85"/>
      <c r="EVN18" s="80"/>
      <c r="EVO18" s="80"/>
      <c r="EVP18" s="2"/>
      <c r="EVQ18" s="85"/>
      <c r="EVR18" s="51"/>
      <c r="EVS18" s="80"/>
      <c r="EVT18" s="80"/>
      <c r="EVU18" s="85"/>
      <c r="EVV18" s="80"/>
      <c r="EVW18" s="80"/>
      <c r="EVX18" s="2"/>
      <c r="EVY18" s="85"/>
      <c r="EVZ18" s="51"/>
      <c r="EWA18" s="80"/>
      <c r="EWB18" s="80"/>
      <c r="EWC18" s="85"/>
      <c r="EWD18" s="80"/>
      <c r="EWE18" s="80"/>
      <c r="EWF18" s="2"/>
      <c r="EWG18" s="85"/>
      <c r="EWH18" s="51"/>
      <c r="EWI18" s="80"/>
      <c r="EWJ18" s="80"/>
      <c r="EWK18" s="85"/>
      <c r="EWL18" s="80"/>
      <c r="EWM18" s="80"/>
      <c r="EWN18" s="2"/>
      <c r="EWO18" s="85"/>
      <c r="EWP18" s="51"/>
      <c r="EWQ18" s="80"/>
      <c r="EWR18" s="80"/>
      <c r="EWS18" s="85"/>
      <c r="EWT18" s="80"/>
      <c r="EWU18" s="80"/>
      <c r="EWV18" s="2"/>
      <c r="EWW18" s="85"/>
      <c r="EWX18" s="51"/>
      <c r="EWY18" s="80"/>
      <c r="EWZ18" s="80"/>
      <c r="EXA18" s="85"/>
      <c r="EXB18" s="80"/>
      <c r="EXC18" s="80"/>
      <c r="EXD18" s="2"/>
      <c r="EXE18" s="85"/>
      <c r="EXF18" s="51"/>
      <c r="EXG18" s="80"/>
      <c r="EXH18" s="80"/>
      <c r="EXI18" s="85"/>
      <c r="EXJ18" s="80"/>
      <c r="EXK18" s="80"/>
      <c r="EXL18" s="2"/>
      <c r="EXM18" s="85"/>
      <c r="EXN18" s="51"/>
      <c r="EXO18" s="80"/>
      <c r="EXP18" s="80"/>
      <c r="EXQ18" s="85"/>
      <c r="EXR18" s="80"/>
      <c r="EXS18" s="80"/>
      <c r="EXT18" s="2"/>
      <c r="EXU18" s="85"/>
      <c r="EXV18" s="51"/>
      <c r="EXW18" s="80"/>
      <c r="EXX18" s="80"/>
      <c r="EXY18" s="85"/>
      <c r="EXZ18" s="80"/>
      <c r="EYA18" s="80"/>
      <c r="EYB18" s="2"/>
      <c r="EYC18" s="85"/>
      <c r="EYD18" s="51"/>
      <c r="EYE18" s="80"/>
      <c r="EYF18" s="80"/>
      <c r="EYG18" s="85"/>
      <c r="EYH18" s="80"/>
      <c r="EYI18" s="80"/>
      <c r="EYJ18" s="2"/>
      <c r="EYK18" s="85"/>
      <c r="EYL18" s="51"/>
      <c r="EYM18" s="80"/>
      <c r="EYN18" s="80"/>
      <c r="EYO18" s="85"/>
      <c r="EYP18" s="80"/>
      <c r="EYQ18" s="80"/>
      <c r="EYR18" s="2"/>
      <c r="EYS18" s="85"/>
      <c r="EYT18" s="51"/>
      <c r="EYU18" s="80"/>
      <c r="EYV18" s="80"/>
      <c r="EYW18" s="85"/>
      <c r="EYX18" s="80"/>
      <c r="EYY18" s="80"/>
      <c r="EYZ18" s="2"/>
      <c r="EZA18" s="85"/>
      <c r="EZB18" s="51"/>
      <c r="EZC18" s="80"/>
      <c r="EZD18" s="80"/>
      <c r="EZE18" s="85"/>
      <c r="EZF18" s="80"/>
      <c r="EZG18" s="80"/>
      <c r="EZH18" s="2"/>
      <c r="EZI18" s="85"/>
      <c r="EZJ18" s="51"/>
      <c r="EZK18" s="80"/>
      <c r="EZL18" s="80"/>
      <c r="EZM18" s="85"/>
      <c r="EZN18" s="80"/>
      <c r="EZO18" s="80"/>
      <c r="EZP18" s="2"/>
      <c r="EZQ18" s="85"/>
      <c r="EZR18" s="51"/>
      <c r="EZS18" s="80"/>
      <c r="EZT18" s="80"/>
      <c r="EZU18" s="85"/>
      <c r="EZV18" s="80"/>
      <c r="EZW18" s="80"/>
      <c r="EZX18" s="2"/>
      <c r="EZY18" s="85"/>
      <c r="EZZ18" s="51"/>
      <c r="FAA18" s="80"/>
      <c r="FAB18" s="80"/>
      <c r="FAC18" s="85"/>
      <c r="FAD18" s="80"/>
      <c r="FAE18" s="80"/>
      <c r="FAF18" s="2"/>
      <c r="FAG18" s="85"/>
      <c r="FAH18" s="51"/>
      <c r="FAI18" s="80"/>
      <c r="FAJ18" s="80"/>
      <c r="FAK18" s="85"/>
      <c r="FAL18" s="80"/>
      <c r="FAM18" s="80"/>
      <c r="FAN18" s="2"/>
      <c r="FAO18" s="85"/>
      <c r="FAP18" s="51"/>
      <c r="FAQ18" s="80"/>
      <c r="FAR18" s="80"/>
      <c r="FAS18" s="85"/>
      <c r="FAT18" s="80"/>
      <c r="FAU18" s="80"/>
      <c r="FAV18" s="2"/>
      <c r="FAW18" s="85"/>
      <c r="FAX18" s="51"/>
      <c r="FAY18" s="80"/>
      <c r="FAZ18" s="80"/>
      <c r="FBA18" s="85"/>
      <c r="FBB18" s="80"/>
      <c r="FBC18" s="80"/>
      <c r="FBD18" s="2"/>
      <c r="FBE18" s="85"/>
      <c r="FBF18" s="51"/>
      <c r="FBG18" s="80"/>
      <c r="FBH18" s="80"/>
      <c r="FBI18" s="85"/>
      <c r="FBJ18" s="80"/>
      <c r="FBK18" s="80"/>
      <c r="FBL18" s="2"/>
      <c r="FBM18" s="85"/>
      <c r="FBN18" s="51"/>
      <c r="FBO18" s="80"/>
      <c r="FBP18" s="80"/>
      <c r="FBQ18" s="85"/>
      <c r="FBR18" s="80"/>
      <c r="FBS18" s="80"/>
      <c r="FBT18" s="2"/>
      <c r="FBU18" s="85"/>
      <c r="FBV18" s="51"/>
      <c r="FBW18" s="80"/>
      <c r="FBX18" s="80"/>
      <c r="FBY18" s="85"/>
      <c r="FBZ18" s="80"/>
      <c r="FCA18" s="80"/>
      <c r="FCB18" s="2"/>
      <c r="FCC18" s="85"/>
      <c r="FCD18" s="51"/>
      <c r="FCE18" s="80"/>
      <c r="FCF18" s="80"/>
      <c r="FCG18" s="85"/>
      <c r="FCH18" s="80"/>
      <c r="FCI18" s="80"/>
      <c r="FCJ18" s="2"/>
      <c r="FCK18" s="85"/>
      <c r="FCL18" s="51"/>
      <c r="FCM18" s="80"/>
      <c r="FCN18" s="80"/>
      <c r="FCO18" s="85"/>
      <c r="FCP18" s="80"/>
      <c r="FCQ18" s="80"/>
      <c r="FCR18" s="2"/>
      <c r="FCS18" s="85"/>
      <c r="FCT18" s="51"/>
      <c r="FCU18" s="80"/>
      <c r="FCV18" s="80"/>
      <c r="FCW18" s="85"/>
      <c r="FCX18" s="80"/>
      <c r="FCY18" s="80"/>
      <c r="FCZ18" s="2"/>
      <c r="FDA18" s="85"/>
      <c r="FDB18" s="51"/>
      <c r="FDC18" s="80"/>
      <c r="FDD18" s="80"/>
      <c r="FDE18" s="85"/>
      <c r="FDF18" s="80"/>
      <c r="FDG18" s="80"/>
      <c r="FDH18" s="2"/>
      <c r="FDI18" s="85"/>
      <c r="FDJ18" s="51"/>
      <c r="FDK18" s="80"/>
      <c r="FDL18" s="80"/>
      <c r="FDM18" s="85"/>
      <c r="FDN18" s="80"/>
      <c r="FDO18" s="80"/>
      <c r="FDP18" s="2"/>
      <c r="FDQ18" s="85"/>
      <c r="FDR18" s="51"/>
      <c r="FDS18" s="80"/>
      <c r="FDT18" s="80"/>
      <c r="FDU18" s="85"/>
      <c r="FDV18" s="80"/>
      <c r="FDW18" s="80"/>
      <c r="FDX18" s="2"/>
      <c r="FDY18" s="85"/>
      <c r="FDZ18" s="51"/>
      <c r="FEA18" s="80"/>
      <c r="FEB18" s="80"/>
      <c r="FEC18" s="85"/>
      <c r="FED18" s="80"/>
      <c r="FEE18" s="80"/>
      <c r="FEF18" s="2"/>
      <c r="FEG18" s="85"/>
      <c r="FEH18" s="51"/>
      <c r="FEI18" s="80"/>
      <c r="FEJ18" s="80"/>
      <c r="FEK18" s="85"/>
      <c r="FEL18" s="80"/>
      <c r="FEM18" s="80"/>
      <c r="FEN18" s="2"/>
      <c r="FEO18" s="85"/>
      <c r="FEP18" s="51"/>
      <c r="FEQ18" s="80"/>
      <c r="FER18" s="80"/>
      <c r="FES18" s="85"/>
      <c r="FET18" s="80"/>
      <c r="FEU18" s="80"/>
      <c r="FEV18" s="2"/>
      <c r="FEW18" s="85"/>
      <c r="FEX18" s="51"/>
      <c r="FEY18" s="80"/>
      <c r="FEZ18" s="80"/>
      <c r="FFA18" s="85"/>
      <c r="FFB18" s="80"/>
      <c r="FFC18" s="80"/>
      <c r="FFD18" s="2"/>
      <c r="FFE18" s="85"/>
      <c r="FFF18" s="51"/>
      <c r="FFG18" s="80"/>
      <c r="FFH18" s="80"/>
      <c r="FFI18" s="85"/>
      <c r="FFJ18" s="80"/>
      <c r="FFK18" s="80"/>
      <c r="FFL18" s="2"/>
      <c r="FFM18" s="85"/>
      <c r="FFN18" s="51"/>
      <c r="FFO18" s="80"/>
      <c r="FFP18" s="80"/>
      <c r="FFQ18" s="85"/>
      <c r="FFR18" s="80"/>
      <c r="FFS18" s="80"/>
      <c r="FFT18" s="2"/>
      <c r="FFU18" s="85"/>
      <c r="FFV18" s="51"/>
      <c r="FFW18" s="80"/>
      <c r="FFX18" s="80"/>
      <c r="FFY18" s="85"/>
      <c r="FFZ18" s="80"/>
      <c r="FGA18" s="80"/>
      <c r="FGB18" s="2"/>
      <c r="FGC18" s="85"/>
      <c r="FGD18" s="51"/>
      <c r="FGE18" s="80"/>
      <c r="FGF18" s="80"/>
      <c r="FGG18" s="85"/>
      <c r="FGH18" s="80"/>
      <c r="FGI18" s="80"/>
      <c r="FGJ18" s="2"/>
      <c r="FGK18" s="85"/>
      <c r="FGL18" s="51"/>
      <c r="FGM18" s="80"/>
      <c r="FGN18" s="80"/>
      <c r="FGO18" s="85"/>
      <c r="FGP18" s="80"/>
      <c r="FGQ18" s="80"/>
      <c r="FGR18" s="2"/>
      <c r="FGS18" s="85"/>
      <c r="FGT18" s="51"/>
      <c r="FGU18" s="80"/>
      <c r="FGV18" s="80"/>
      <c r="FGW18" s="85"/>
      <c r="FGX18" s="80"/>
      <c r="FGY18" s="80"/>
      <c r="FGZ18" s="2"/>
      <c r="FHA18" s="85"/>
      <c r="FHB18" s="51"/>
      <c r="FHC18" s="80"/>
      <c r="FHD18" s="80"/>
      <c r="FHE18" s="85"/>
      <c r="FHF18" s="80"/>
      <c r="FHG18" s="80"/>
      <c r="FHH18" s="2"/>
      <c r="FHI18" s="85"/>
      <c r="FHJ18" s="51"/>
      <c r="FHK18" s="80"/>
      <c r="FHL18" s="80"/>
      <c r="FHM18" s="85"/>
      <c r="FHN18" s="80"/>
      <c r="FHO18" s="80"/>
      <c r="FHP18" s="2"/>
      <c r="FHQ18" s="85"/>
      <c r="FHR18" s="51"/>
      <c r="FHS18" s="80"/>
      <c r="FHT18" s="80"/>
      <c r="FHU18" s="85"/>
      <c r="FHV18" s="80"/>
      <c r="FHW18" s="80"/>
      <c r="FHX18" s="2"/>
      <c r="FHY18" s="85"/>
      <c r="FHZ18" s="51"/>
      <c r="FIA18" s="80"/>
      <c r="FIB18" s="80"/>
      <c r="FIC18" s="85"/>
      <c r="FID18" s="80"/>
      <c r="FIE18" s="80"/>
      <c r="FIF18" s="2"/>
      <c r="FIG18" s="85"/>
      <c r="FIH18" s="51"/>
      <c r="FII18" s="80"/>
      <c r="FIJ18" s="80"/>
      <c r="FIK18" s="85"/>
      <c r="FIL18" s="80"/>
      <c r="FIM18" s="80"/>
      <c r="FIN18" s="2"/>
      <c r="FIO18" s="85"/>
      <c r="FIP18" s="51"/>
      <c r="FIQ18" s="80"/>
      <c r="FIR18" s="80"/>
      <c r="FIS18" s="85"/>
      <c r="FIT18" s="80"/>
      <c r="FIU18" s="80"/>
      <c r="FIV18" s="2"/>
      <c r="FIW18" s="85"/>
      <c r="FIX18" s="51"/>
      <c r="FIY18" s="80"/>
      <c r="FIZ18" s="80"/>
      <c r="FJA18" s="85"/>
      <c r="FJB18" s="80"/>
      <c r="FJC18" s="80"/>
      <c r="FJD18" s="2"/>
      <c r="FJE18" s="85"/>
      <c r="FJF18" s="51"/>
      <c r="FJG18" s="80"/>
      <c r="FJH18" s="80"/>
      <c r="FJI18" s="85"/>
      <c r="FJJ18" s="80"/>
      <c r="FJK18" s="80"/>
      <c r="FJL18" s="2"/>
      <c r="FJM18" s="85"/>
      <c r="FJN18" s="51"/>
      <c r="FJO18" s="80"/>
      <c r="FJP18" s="80"/>
      <c r="FJQ18" s="85"/>
      <c r="FJR18" s="80"/>
      <c r="FJS18" s="80"/>
      <c r="FJT18" s="2"/>
      <c r="FJU18" s="85"/>
      <c r="FJV18" s="51"/>
      <c r="FJW18" s="80"/>
      <c r="FJX18" s="80"/>
      <c r="FJY18" s="85"/>
      <c r="FJZ18" s="80"/>
      <c r="FKA18" s="80"/>
      <c r="FKB18" s="2"/>
      <c r="FKC18" s="85"/>
      <c r="FKD18" s="51"/>
      <c r="FKE18" s="80"/>
      <c r="FKF18" s="80"/>
      <c r="FKG18" s="85"/>
      <c r="FKH18" s="80"/>
      <c r="FKI18" s="80"/>
      <c r="FKJ18" s="2"/>
      <c r="FKK18" s="85"/>
      <c r="FKL18" s="51"/>
      <c r="FKM18" s="80"/>
      <c r="FKN18" s="80"/>
      <c r="FKO18" s="85"/>
      <c r="FKP18" s="80"/>
      <c r="FKQ18" s="80"/>
      <c r="FKR18" s="2"/>
      <c r="FKS18" s="85"/>
      <c r="FKT18" s="51"/>
      <c r="FKU18" s="80"/>
      <c r="FKV18" s="80"/>
      <c r="FKW18" s="85"/>
      <c r="FKX18" s="80"/>
      <c r="FKY18" s="80"/>
      <c r="FKZ18" s="2"/>
      <c r="FLA18" s="85"/>
      <c r="FLB18" s="51"/>
      <c r="FLC18" s="80"/>
      <c r="FLD18" s="80"/>
      <c r="FLE18" s="85"/>
      <c r="FLF18" s="80"/>
      <c r="FLG18" s="80"/>
      <c r="FLH18" s="2"/>
      <c r="FLI18" s="85"/>
      <c r="FLJ18" s="51"/>
      <c r="FLK18" s="80"/>
      <c r="FLL18" s="80"/>
      <c r="FLM18" s="85"/>
      <c r="FLN18" s="80"/>
      <c r="FLO18" s="80"/>
      <c r="FLP18" s="2"/>
      <c r="FLQ18" s="85"/>
      <c r="FLR18" s="51"/>
      <c r="FLS18" s="80"/>
      <c r="FLT18" s="80"/>
      <c r="FLU18" s="85"/>
      <c r="FLV18" s="80"/>
      <c r="FLW18" s="80"/>
      <c r="FLX18" s="2"/>
      <c r="FLY18" s="85"/>
      <c r="FLZ18" s="51"/>
      <c r="FMA18" s="80"/>
      <c r="FMB18" s="80"/>
      <c r="FMC18" s="85"/>
      <c r="FMD18" s="80"/>
      <c r="FME18" s="80"/>
      <c r="FMF18" s="2"/>
      <c r="FMG18" s="85"/>
      <c r="FMH18" s="51"/>
      <c r="FMI18" s="80"/>
      <c r="FMJ18" s="80"/>
      <c r="FMK18" s="85"/>
      <c r="FML18" s="80"/>
      <c r="FMM18" s="80"/>
      <c r="FMN18" s="2"/>
      <c r="FMO18" s="85"/>
      <c r="FMP18" s="51"/>
      <c r="FMQ18" s="80"/>
      <c r="FMR18" s="80"/>
      <c r="FMS18" s="85"/>
      <c r="FMT18" s="80"/>
      <c r="FMU18" s="80"/>
      <c r="FMV18" s="2"/>
      <c r="FMW18" s="85"/>
      <c r="FMX18" s="51"/>
      <c r="FMY18" s="80"/>
      <c r="FMZ18" s="80"/>
      <c r="FNA18" s="85"/>
      <c r="FNB18" s="80"/>
      <c r="FNC18" s="80"/>
      <c r="FND18" s="2"/>
      <c r="FNE18" s="85"/>
      <c r="FNF18" s="51"/>
      <c r="FNG18" s="80"/>
      <c r="FNH18" s="80"/>
      <c r="FNI18" s="85"/>
      <c r="FNJ18" s="80"/>
      <c r="FNK18" s="80"/>
      <c r="FNL18" s="2"/>
      <c r="FNM18" s="85"/>
      <c r="FNN18" s="51"/>
      <c r="FNO18" s="80"/>
      <c r="FNP18" s="80"/>
      <c r="FNQ18" s="85"/>
      <c r="FNR18" s="80"/>
      <c r="FNS18" s="80"/>
      <c r="FNT18" s="2"/>
      <c r="FNU18" s="85"/>
      <c r="FNV18" s="51"/>
      <c r="FNW18" s="80"/>
      <c r="FNX18" s="80"/>
      <c r="FNY18" s="85"/>
      <c r="FNZ18" s="80"/>
      <c r="FOA18" s="80"/>
      <c r="FOB18" s="2"/>
      <c r="FOC18" s="85"/>
      <c r="FOD18" s="51"/>
      <c r="FOE18" s="80"/>
      <c r="FOF18" s="80"/>
      <c r="FOG18" s="85"/>
      <c r="FOH18" s="80"/>
      <c r="FOI18" s="80"/>
      <c r="FOJ18" s="2"/>
      <c r="FOK18" s="85"/>
      <c r="FOL18" s="51"/>
      <c r="FOM18" s="80"/>
      <c r="FON18" s="80"/>
      <c r="FOO18" s="85"/>
      <c r="FOP18" s="80"/>
      <c r="FOQ18" s="80"/>
      <c r="FOR18" s="2"/>
      <c r="FOS18" s="85"/>
      <c r="FOT18" s="51"/>
      <c r="FOU18" s="80"/>
      <c r="FOV18" s="80"/>
      <c r="FOW18" s="85"/>
      <c r="FOX18" s="80"/>
      <c r="FOY18" s="80"/>
      <c r="FOZ18" s="2"/>
      <c r="FPA18" s="85"/>
      <c r="FPB18" s="51"/>
      <c r="FPC18" s="80"/>
      <c r="FPD18" s="80"/>
      <c r="FPE18" s="85"/>
      <c r="FPF18" s="80"/>
      <c r="FPG18" s="80"/>
      <c r="FPH18" s="2"/>
      <c r="FPI18" s="85"/>
      <c r="FPJ18" s="51"/>
      <c r="FPK18" s="80"/>
      <c r="FPL18" s="80"/>
      <c r="FPM18" s="85"/>
      <c r="FPN18" s="80"/>
      <c r="FPO18" s="80"/>
      <c r="FPP18" s="2"/>
      <c r="FPQ18" s="85"/>
      <c r="FPR18" s="51"/>
      <c r="FPS18" s="80"/>
      <c r="FPT18" s="80"/>
      <c r="FPU18" s="85"/>
      <c r="FPV18" s="80"/>
      <c r="FPW18" s="80"/>
      <c r="FPX18" s="2"/>
      <c r="FPY18" s="85"/>
      <c r="FPZ18" s="51"/>
      <c r="FQA18" s="80"/>
      <c r="FQB18" s="80"/>
      <c r="FQC18" s="85"/>
      <c r="FQD18" s="80"/>
      <c r="FQE18" s="80"/>
      <c r="FQF18" s="2"/>
      <c r="FQG18" s="85"/>
      <c r="FQH18" s="51"/>
      <c r="FQI18" s="80"/>
      <c r="FQJ18" s="80"/>
      <c r="FQK18" s="85"/>
      <c r="FQL18" s="80"/>
      <c r="FQM18" s="80"/>
      <c r="FQN18" s="2"/>
      <c r="FQO18" s="85"/>
      <c r="FQP18" s="51"/>
      <c r="FQQ18" s="80"/>
      <c r="FQR18" s="80"/>
      <c r="FQS18" s="85"/>
      <c r="FQT18" s="80"/>
      <c r="FQU18" s="80"/>
      <c r="FQV18" s="2"/>
      <c r="FQW18" s="85"/>
      <c r="FQX18" s="51"/>
      <c r="FQY18" s="80"/>
      <c r="FQZ18" s="80"/>
      <c r="FRA18" s="85"/>
      <c r="FRB18" s="80"/>
      <c r="FRC18" s="80"/>
      <c r="FRD18" s="2"/>
      <c r="FRE18" s="85"/>
      <c r="FRF18" s="51"/>
      <c r="FRG18" s="80"/>
      <c r="FRH18" s="80"/>
      <c r="FRI18" s="85"/>
      <c r="FRJ18" s="80"/>
      <c r="FRK18" s="80"/>
      <c r="FRL18" s="2"/>
      <c r="FRM18" s="85"/>
      <c r="FRN18" s="51"/>
      <c r="FRO18" s="80"/>
      <c r="FRP18" s="80"/>
      <c r="FRQ18" s="85"/>
      <c r="FRR18" s="80"/>
      <c r="FRS18" s="80"/>
      <c r="FRT18" s="2"/>
      <c r="FRU18" s="85"/>
      <c r="FRV18" s="51"/>
      <c r="FRW18" s="80"/>
      <c r="FRX18" s="80"/>
      <c r="FRY18" s="85"/>
      <c r="FRZ18" s="80"/>
      <c r="FSA18" s="80"/>
      <c r="FSB18" s="2"/>
      <c r="FSC18" s="85"/>
      <c r="FSD18" s="51"/>
      <c r="FSE18" s="80"/>
      <c r="FSF18" s="80"/>
      <c r="FSG18" s="85"/>
      <c r="FSH18" s="80"/>
      <c r="FSI18" s="80"/>
      <c r="FSJ18" s="2"/>
      <c r="FSK18" s="85"/>
      <c r="FSL18" s="51"/>
      <c r="FSM18" s="80"/>
      <c r="FSN18" s="80"/>
      <c r="FSO18" s="85"/>
      <c r="FSP18" s="80"/>
      <c r="FSQ18" s="80"/>
      <c r="FSR18" s="2"/>
      <c r="FSS18" s="85"/>
      <c r="FST18" s="51"/>
      <c r="FSU18" s="80"/>
      <c r="FSV18" s="80"/>
      <c r="FSW18" s="85"/>
      <c r="FSX18" s="80"/>
      <c r="FSY18" s="80"/>
      <c r="FSZ18" s="2"/>
      <c r="FTA18" s="85"/>
      <c r="FTB18" s="51"/>
      <c r="FTC18" s="80"/>
      <c r="FTD18" s="80"/>
      <c r="FTE18" s="85"/>
      <c r="FTF18" s="80"/>
      <c r="FTG18" s="80"/>
      <c r="FTH18" s="2"/>
      <c r="FTI18" s="85"/>
      <c r="FTJ18" s="51"/>
      <c r="FTK18" s="80"/>
      <c r="FTL18" s="80"/>
      <c r="FTM18" s="85"/>
      <c r="FTN18" s="80"/>
      <c r="FTO18" s="80"/>
      <c r="FTP18" s="2"/>
      <c r="FTQ18" s="85"/>
      <c r="FTR18" s="51"/>
      <c r="FTS18" s="80"/>
      <c r="FTT18" s="80"/>
      <c r="FTU18" s="85"/>
      <c r="FTV18" s="80"/>
      <c r="FTW18" s="80"/>
      <c r="FTX18" s="2"/>
      <c r="FTY18" s="85"/>
      <c r="FTZ18" s="51"/>
      <c r="FUA18" s="80"/>
      <c r="FUB18" s="80"/>
      <c r="FUC18" s="85"/>
      <c r="FUD18" s="80"/>
      <c r="FUE18" s="80"/>
      <c r="FUF18" s="2"/>
      <c r="FUG18" s="85"/>
      <c r="FUH18" s="51"/>
      <c r="FUI18" s="80"/>
      <c r="FUJ18" s="80"/>
      <c r="FUK18" s="85"/>
      <c r="FUL18" s="80"/>
      <c r="FUM18" s="80"/>
      <c r="FUN18" s="2"/>
      <c r="FUO18" s="85"/>
      <c r="FUP18" s="51"/>
      <c r="FUQ18" s="80"/>
      <c r="FUR18" s="80"/>
      <c r="FUS18" s="85"/>
      <c r="FUT18" s="80"/>
      <c r="FUU18" s="80"/>
      <c r="FUV18" s="2"/>
      <c r="FUW18" s="85"/>
      <c r="FUX18" s="51"/>
      <c r="FUY18" s="80"/>
      <c r="FUZ18" s="80"/>
      <c r="FVA18" s="85"/>
      <c r="FVB18" s="80"/>
      <c r="FVC18" s="80"/>
      <c r="FVD18" s="2"/>
      <c r="FVE18" s="85"/>
      <c r="FVF18" s="51"/>
      <c r="FVG18" s="80"/>
      <c r="FVH18" s="80"/>
      <c r="FVI18" s="85"/>
      <c r="FVJ18" s="80"/>
      <c r="FVK18" s="80"/>
      <c r="FVL18" s="2"/>
      <c r="FVM18" s="85"/>
      <c r="FVN18" s="51"/>
      <c r="FVO18" s="80"/>
      <c r="FVP18" s="80"/>
      <c r="FVQ18" s="85"/>
      <c r="FVR18" s="80"/>
      <c r="FVS18" s="80"/>
      <c r="FVT18" s="2"/>
      <c r="FVU18" s="85"/>
      <c r="FVV18" s="51"/>
      <c r="FVW18" s="80"/>
      <c r="FVX18" s="80"/>
      <c r="FVY18" s="85"/>
      <c r="FVZ18" s="80"/>
      <c r="FWA18" s="80"/>
      <c r="FWB18" s="2"/>
      <c r="FWC18" s="85"/>
      <c r="FWD18" s="51"/>
      <c r="FWE18" s="80"/>
      <c r="FWF18" s="80"/>
      <c r="FWG18" s="85"/>
      <c r="FWH18" s="80"/>
      <c r="FWI18" s="80"/>
      <c r="FWJ18" s="2"/>
      <c r="FWK18" s="85"/>
      <c r="FWL18" s="51"/>
      <c r="FWM18" s="80"/>
      <c r="FWN18" s="80"/>
      <c r="FWO18" s="85"/>
      <c r="FWP18" s="80"/>
      <c r="FWQ18" s="80"/>
      <c r="FWR18" s="2"/>
      <c r="FWS18" s="85"/>
      <c r="FWT18" s="51"/>
      <c r="FWU18" s="80"/>
      <c r="FWV18" s="80"/>
      <c r="FWW18" s="85"/>
      <c r="FWX18" s="80"/>
      <c r="FWY18" s="80"/>
      <c r="FWZ18" s="2"/>
      <c r="FXA18" s="85"/>
      <c r="FXB18" s="51"/>
      <c r="FXC18" s="80"/>
      <c r="FXD18" s="80"/>
      <c r="FXE18" s="85"/>
      <c r="FXF18" s="80"/>
      <c r="FXG18" s="80"/>
      <c r="FXH18" s="2"/>
      <c r="FXI18" s="85"/>
      <c r="FXJ18" s="51"/>
      <c r="FXK18" s="80"/>
      <c r="FXL18" s="80"/>
      <c r="FXM18" s="85"/>
      <c r="FXN18" s="80"/>
      <c r="FXO18" s="80"/>
      <c r="FXP18" s="2"/>
      <c r="FXQ18" s="85"/>
      <c r="FXR18" s="51"/>
      <c r="FXS18" s="80"/>
      <c r="FXT18" s="80"/>
      <c r="FXU18" s="85"/>
      <c r="FXV18" s="80"/>
      <c r="FXW18" s="80"/>
      <c r="FXX18" s="2"/>
      <c r="FXY18" s="85"/>
      <c r="FXZ18" s="51"/>
      <c r="FYA18" s="80"/>
      <c r="FYB18" s="80"/>
      <c r="FYC18" s="85"/>
      <c r="FYD18" s="80"/>
      <c r="FYE18" s="80"/>
      <c r="FYF18" s="2"/>
      <c r="FYG18" s="85"/>
      <c r="FYH18" s="51"/>
      <c r="FYI18" s="80"/>
      <c r="FYJ18" s="80"/>
      <c r="FYK18" s="85"/>
      <c r="FYL18" s="80"/>
      <c r="FYM18" s="80"/>
      <c r="FYN18" s="2"/>
      <c r="FYO18" s="85"/>
      <c r="FYP18" s="51"/>
      <c r="FYQ18" s="80"/>
      <c r="FYR18" s="80"/>
      <c r="FYS18" s="85"/>
      <c r="FYT18" s="80"/>
      <c r="FYU18" s="80"/>
      <c r="FYV18" s="2"/>
      <c r="FYW18" s="85"/>
      <c r="FYX18" s="51"/>
      <c r="FYY18" s="80"/>
      <c r="FYZ18" s="80"/>
      <c r="FZA18" s="85"/>
      <c r="FZB18" s="80"/>
      <c r="FZC18" s="80"/>
      <c r="FZD18" s="2"/>
      <c r="FZE18" s="85"/>
      <c r="FZF18" s="51"/>
      <c r="FZG18" s="80"/>
      <c r="FZH18" s="80"/>
      <c r="FZI18" s="85"/>
      <c r="FZJ18" s="80"/>
      <c r="FZK18" s="80"/>
      <c r="FZL18" s="2"/>
      <c r="FZM18" s="85"/>
      <c r="FZN18" s="51"/>
      <c r="FZO18" s="80"/>
      <c r="FZP18" s="80"/>
      <c r="FZQ18" s="85"/>
      <c r="FZR18" s="80"/>
      <c r="FZS18" s="80"/>
      <c r="FZT18" s="2"/>
      <c r="FZU18" s="85"/>
      <c r="FZV18" s="51"/>
      <c r="FZW18" s="80"/>
      <c r="FZX18" s="80"/>
      <c r="FZY18" s="85"/>
      <c r="FZZ18" s="80"/>
      <c r="GAA18" s="80"/>
      <c r="GAB18" s="2"/>
      <c r="GAC18" s="85"/>
      <c r="GAD18" s="51"/>
      <c r="GAE18" s="80"/>
      <c r="GAF18" s="80"/>
      <c r="GAG18" s="85"/>
      <c r="GAH18" s="80"/>
      <c r="GAI18" s="80"/>
      <c r="GAJ18" s="2"/>
      <c r="GAK18" s="85"/>
      <c r="GAL18" s="51"/>
      <c r="GAM18" s="80"/>
      <c r="GAN18" s="80"/>
      <c r="GAO18" s="85"/>
      <c r="GAP18" s="80"/>
      <c r="GAQ18" s="80"/>
      <c r="GAR18" s="2"/>
      <c r="GAS18" s="85"/>
      <c r="GAT18" s="51"/>
      <c r="GAU18" s="80"/>
      <c r="GAV18" s="80"/>
      <c r="GAW18" s="85"/>
      <c r="GAX18" s="80"/>
      <c r="GAY18" s="80"/>
      <c r="GAZ18" s="2"/>
      <c r="GBA18" s="85"/>
      <c r="GBB18" s="51"/>
      <c r="GBC18" s="80"/>
      <c r="GBD18" s="80"/>
      <c r="GBE18" s="85"/>
      <c r="GBF18" s="80"/>
      <c r="GBG18" s="80"/>
      <c r="GBH18" s="2"/>
      <c r="GBI18" s="85"/>
      <c r="GBJ18" s="51"/>
      <c r="GBK18" s="80"/>
      <c r="GBL18" s="80"/>
      <c r="GBM18" s="85"/>
      <c r="GBN18" s="80"/>
      <c r="GBO18" s="80"/>
      <c r="GBP18" s="2"/>
      <c r="GBQ18" s="85"/>
      <c r="GBR18" s="51"/>
      <c r="GBS18" s="80"/>
      <c r="GBT18" s="80"/>
      <c r="GBU18" s="85"/>
      <c r="GBV18" s="80"/>
      <c r="GBW18" s="80"/>
      <c r="GBX18" s="2"/>
      <c r="GBY18" s="85"/>
      <c r="GBZ18" s="51"/>
      <c r="GCA18" s="80"/>
      <c r="GCB18" s="80"/>
      <c r="GCC18" s="85"/>
      <c r="GCD18" s="80"/>
      <c r="GCE18" s="80"/>
      <c r="GCF18" s="2"/>
      <c r="GCG18" s="85"/>
      <c r="GCH18" s="51"/>
      <c r="GCI18" s="80"/>
      <c r="GCJ18" s="80"/>
      <c r="GCK18" s="85"/>
      <c r="GCL18" s="80"/>
      <c r="GCM18" s="80"/>
      <c r="GCN18" s="2"/>
      <c r="GCO18" s="85"/>
      <c r="GCP18" s="51"/>
      <c r="GCQ18" s="80"/>
      <c r="GCR18" s="80"/>
      <c r="GCS18" s="85"/>
      <c r="GCT18" s="80"/>
      <c r="GCU18" s="80"/>
      <c r="GCV18" s="2"/>
      <c r="GCW18" s="85"/>
      <c r="GCX18" s="51"/>
      <c r="GCY18" s="80"/>
      <c r="GCZ18" s="80"/>
      <c r="GDA18" s="85"/>
      <c r="GDB18" s="80"/>
      <c r="GDC18" s="80"/>
      <c r="GDD18" s="2"/>
      <c r="GDE18" s="85"/>
      <c r="GDF18" s="51"/>
      <c r="GDG18" s="80"/>
      <c r="GDH18" s="80"/>
      <c r="GDI18" s="85"/>
      <c r="GDJ18" s="80"/>
      <c r="GDK18" s="80"/>
      <c r="GDL18" s="2"/>
      <c r="GDM18" s="85"/>
      <c r="GDN18" s="51"/>
      <c r="GDO18" s="80"/>
      <c r="GDP18" s="80"/>
      <c r="GDQ18" s="85"/>
      <c r="GDR18" s="80"/>
      <c r="GDS18" s="80"/>
      <c r="GDT18" s="2"/>
      <c r="GDU18" s="85"/>
      <c r="GDV18" s="51"/>
      <c r="GDW18" s="80"/>
      <c r="GDX18" s="80"/>
      <c r="GDY18" s="85"/>
      <c r="GDZ18" s="80"/>
      <c r="GEA18" s="80"/>
      <c r="GEB18" s="2"/>
      <c r="GEC18" s="85"/>
      <c r="GED18" s="51"/>
      <c r="GEE18" s="80"/>
      <c r="GEF18" s="80"/>
      <c r="GEG18" s="85"/>
      <c r="GEH18" s="80"/>
      <c r="GEI18" s="80"/>
      <c r="GEJ18" s="2"/>
      <c r="GEK18" s="85"/>
      <c r="GEL18" s="51"/>
      <c r="GEM18" s="80"/>
      <c r="GEN18" s="80"/>
      <c r="GEO18" s="85"/>
      <c r="GEP18" s="80"/>
      <c r="GEQ18" s="80"/>
      <c r="GER18" s="2"/>
      <c r="GES18" s="85"/>
      <c r="GET18" s="51"/>
      <c r="GEU18" s="80"/>
      <c r="GEV18" s="80"/>
      <c r="GEW18" s="85"/>
      <c r="GEX18" s="80"/>
      <c r="GEY18" s="80"/>
      <c r="GEZ18" s="2"/>
      <c r="GFA18" s="85"/>
      <c r="GFB18" s="51"/>
      <c r="GFC18" s="80"/>
      <c r="GFD18" s="80"/>
      <c r="GFE18" s="85"/>
      <c r="GFF18" s="80"/>
      <c r="GFG18" s="80"/>
      <c r="GFH18" s="2"/>
      <c r="GFI18" s="85"/>
      <c r="GFJ18" s="51"/>
      <c r="GFK18" s="80"/>
      <c r="GFL18" s="80"/>
      <c r="GFM18" s="85"/>
      <c r="GFN18" s="80"/>
      <c r="GFO18" s="80"/>
      <c r="GFP18" s="2"/>
      <c r="GFQ18" s="85"/>
      <c r="GFR18" s="51"/>
      <c r="GFS18" s="80"/>
      <c r="GFT18" s="80"/>
      <c r="GFU18" s="85"/>
      <c r="GFV18" s="80"/>
      <c r="GFW18" s="80"/>
      <c r="GFX18" s="2"/>
      <c r="GFY18" s="85"/>
      <c r="GFZ18" s="51"/>
      <c r="GGA18" s="80"/>
      <c r="GGB18" s="80"/>
      <c r="GGC18" s="85"/>
      <c r="GGD18" s="80"/>
      <c r="GGE18" s="80"/>
      <c r="GGF18" s="2"/>
      <c r="GGG18" s="85"/>
      <c r="GGH18" s="51"/>
      <c r="GGI18" s="80"/>
      <c r="GGJ18" s="80"/>
      <c r="GGK18" s="85"/>
      <c r="GGL18" s="80"/>
      <c r="GGM18" s="80"/>
      <c r="GGN18" s="2"/>
      <c r="GGO18" s="85"/>
      <c r="GGP18" s="51"/>
      <c r="GGQ18" s="80"/>
      <c r="GGR18" s="80"/>
      <c r="GGS18" s="85"/>
      <c r="GGT18" s="80"/>
      <c r="GGU18" s="80"/>
      <c r="GGV18" s="2"/>
      <c r="GGW18" s="85"/>
      <c r="GGX18" s="51"/>
      <c r="GGY18" s="80"/>
      <c r="GGZ18" s="80"/>
      <c r="GHA18" s="85"/>
      <c r="GHB18" s="80"/>
      <c r="GHC18" s="80"/>
      <c r="GHD18" s="2"/>
      <c r="GHE18" s="85"/>
      <c r="GHF18" s="51"/>
      <c r="GHG18" s="80"/>
      <c r="GHH18" s="80"/>
      <c r="GHI18" s="85"/>
      <c r="GHJ18" s="80"/>
      <c r="GHK18" s="80"/>
      <c r="GHL18" s="2"/>
      <c r="GHM18" s="85"/>
      <c r="GHN18" s="51"/>
      <c r="GHO18" s="80"/>
      <c r="GHP18" s="80"/>
      <c r="GHQ18" s="85"/>
      <c r="GHR18" s="80"/>
      <c r="GHS18" s="80"/>
      <c r="GHT18" s="2"/>
      <c r="GHU18" s="85"/>
      <c r="GHV18" s="51"/>
      <c r="GHW18" s="80"/>
      <c r="GHX18" s="80"/>
      <c r="GHY18" s="85"/>
      <c r="GHZ18" s="80"/>
      <c r="GIA18" s="80"/>
      <c r="GIB18" s="2"/>
      <c r="GIC18" s="85"/>
      <c r="GID18" s="51"/>
      <c r="GIE18" s="80"/>
      <c r="GIF18" s="80"/>
      <c r="GIG18" s="85"/>
      <c r="GIH18" s="80"/>
      <c r="GII18" s="80"/>
      <c r="GIJ18" s="2"/>
      <c r="GIK18" s="85"/>
      <c r="GIL18" s="51"/>
      <c r="GIM18" s="80"/>
      <c r="GIN18" s="80"/>
      <c r="GIO18" s="85"/>
      <c r="GIP18" s="80"/>
      <c r="GIQ18" s="80"/>
      <c r="GIR18" s="2"/>
      <c r="GIS18" s="85"/>
      <c r="GIT18" s="51"/>
      <c r="GIU18" s="80"/>
      <c r="GIV18" s="80"/>
      <c r="GIW18" s="85"/>
      <c r="GIX18" s="80"/>
      <c r="GIY18" s="80"/>
      <c r="GIZ18" s="2"/>
      <c r="GJA18" s="85"/>
      <c r="GJB18" s="51"/>
      <c r="GJC18" s="80"/>
      <c r="GJD18" s="80"/>
      <c r="GJE18" s="85"/>
      <c r="GJF18" s="80"/>
      <c r="GJG18" s="80"/>
      <c r="GJH18" s="2"/>
      <c r="GJI18" s="85"/>
      <c r="GJJ18" s="51"/>
      <c r="GJK18" s="80"/>
      <c r="GJL18" s="80"/>
      <c r="GJM18" s="85"/>
      <c r="GJN18" s="80"/>
      <c r="GJO18" s="80"/>
      <c r="GJP18" s="2"/>
      <c r="GJQ18" s="85"/>
      <c r="GJR18" s="51"/>
      <c r="GJS18" s="80"/>
      <c r="GJT18" s="80"/>
      <c r="GJU18" s="85"/>
      <c r="GJV18" s="80"/>
      <c r="GJW18" s="80"/>
      <c r="GJX18" s="2"/>
      <c r="GJY18" s="85"/>
      <c r="GJZ18" s="51"/>
      <c r="GKA18" s="80"/>
      <c r="GKB18" s="80"/>
      <c r="GKC18" s="85"/>
      <c r="GKD18" s="80"/>
      <c r="GKE18" s="80"/>
      <c r="GKF18" s="2"/>
      <c r="GKG18" s="85"/>
      <c r="GKH18" s="51"/>
      <c r="GKI18" s="80"/>
      <c r="GKJ18" s="80"/>
      <c r="GKK18" s="85"/>
      <c r="GKL18" s="80"/>
      <c r="GKM18" s="80"/>
      <c r="GKN18" s="2"/>
      <c r="GKO18" s="85"/>
      <c r="GKP18" s="51"/>
      <c r="GKQ18" s="80"/>
      <c r="GKR18" s="80"/>
      <c r="GKS18" s="85"/>
      <c r="GKT18" s="80"/>
      <c r="GKU18" s="80"/>
      <c r="GKV18" s="2"/>
      <c r="GKW18" s="85"/>
      <c r="GKX18" s="51"/>
      <c r="GKY18" s="80"/>
      <c r="GKZ18" s="80"/>
      <c r="GLA18" s="85"/>
      <c r="GLB18" s="80"/>
      <c r="GLC18" s="80"/>
      <c r="GLD18" s="2"/>
      <c r="GLE18" s="85"/>
      <c r="GLF18" s="51"/>
      <c r="GLG18" s="80"/>
      <c r="GLH18" s="80"/>
      <c r="GLI18" s="85"/>
      <c r="GLJ18" s="80"/>
      <c r="GLK18" s="80"/>
      <c r="GLL18" s="2"/>
      <c r="GLM18" s="85"/>
      <c r="GLN18" s="51"/>
      <c r="GLO18" s="80"/>
      <c r="GLP18" s="80"/>
      <c r="GLQ18" s="85"/>
      <c r="GLR18" s="80"/>
      <c r="GLS18" s="80"/>
      <c r="GLT18" s="2"/>
      <c r="GLU18" s="85"/>
      <c r="GLV18" s="51"/>
      <c r="GLW18" s="80"/>
      <c r="GLX18" s="80"/>
      <c r="GLY18" s="85"/>
      <c r="GLZ18" s="80"/>
      <c r="GMA18" s="80"/>
      <c r="GMB18" s="2"/>
      <c r="GMC18" s="85"/>
      <c r="GMD18" s="51"/>
      <c r="GME18" s="80"/>
      <c r="GMF18" s="80"/>
      <c r="GMG18" s="85"/>
      <c r="GMH18" s="80"/>
      <c r="GMI18" s="80"/>
      <c r="GMJ18" s="2"/>
      <c r="GMK18" s="85"/>
      <c r="GML18" s="51"/>
      <c r="GMM18" s="80"/>
      <c r="GMN18" s="80"/>
      <c r="GMO18" s="85"/>
      <c r="GMP18" s="80"/>
      <c r="GMQ18" s="80"/>
      <c r="GMR18" s="2"/>
      <c r="GMS18" s="85"/>
      <c r="GMT18" s="51"/>
      <c r="GMU18" s="80"/>
      <c r="GMV18" s="80"/>
      <c r="GMW18" s="85"/>
      <c r="GMX18" s="80"/>
      <c r="GMY18" s="80"/>
      <c r="GMZ18" s="2"/>
      <c r="GNA18" s="85"/>
      <c r="GNB18" s="51"/>
      <c r="GNC18" s="80"/>
      <c r="GND18" s="80"/>
      <c r="GNE18" s="85"/>
      <c r="GNF18" s="80"/>
      <c r="GNG18" s="80"/>
      <c r="GNH18" s="2"/>
      <c r="GNI18" s="85"/>
      <c r="GNJ18" s="51"/>
      <c r="GNK18" s="80"/>
      <c r="GNL18" s="80"/>
      <c r="GNM18" s="85"/>
      <c r="GNN18" s="80"/>
      <c r="GNO18" s="80"/>
      <c r="GNP18" s="2"/>
      <c r="GNQ18" s="85"/>
      <c r="GNR18" s="51"/>
      <c r="GNS18" s="80"/>
      <c r="GNT18" s="80"/>
      <c r="GNU18" s="85"/>
      <c r="GNV18" s="80"/>
      <c r="GNW18" s="80"/>
      <c r="GNX18" s="2"/>
      <c r="GNY18" s="85"/>
      <c r="GNZ18" s="51"/>
      <c r="GOA18" s="80"/>
      <c r="GOB18" s="80"/>
      <c r="GOC18" s="85"/>
      <c r="GOD18" s="80"/>
      <c r="GOE18" s="80"/>
      <c r="GOF18" s="2"/>
      <c r="GOG18" s="85"/>
      <c r="GOH18" s="51"/>
      <c r="GOI18" s="80"/>
      <c r="GOJ18" s="80"/>
      <c r="GOK18" s="85"/>
      <c r="GOL18" s="80"/>
      <c r="GOM18" s="80"/>
      <c r="GON18" s="2"/>
      <c r="GOO18" s="85"/>
      <c r="GOP18" s="51"/>
      <c r="GOQ18" s="80"/>
      <c r="GOR18" s="80"/>
      <c r="GOS18" s="85"/>
      <c r="GOT18" s="80"/>
      <c r="GOU18" s="80"/>
      <c r="GOV18" s="2"/>
      <c r="GOW18" s="85"/>
      <c r="GOX18" s="51"/>
      <c r="GOY18" s="80"/>
      <c r="GOZ18" s="80"/>
      <c r="GPA18" s="85"/>
      <c r="GPB18" s="80"/>
      <c r="GPC18" s="80"/>
      <c r="GPD18" s="2"/>
      <c r="GPE18" s="85"/>
      <c r="GPF18" s="51"/>
      <c r="GPG18" s="80"/>
      <c r="GPH18" s="80"/>
      <c r="GPI18" s="85"/>
      <c r="GPJ18" s="80"/>
      <c r="GPK18" s="80"/>
      <c r="GPL18" s="2"/>
      <c r="GPM18" s="85"/>
      <c r="GPN18" s="51"/>
      <c r="GPO18" s="80"/>
      <c r="GPP18" s="80"/>
      <c r="GPQ18" s="85"/>
      <c r="GPR18" s="80"/>
      <c r="GPS18" s="80"/>
      <c r="GPT18" s="2"/>
      <c r="GPU18" s="85"/>
      <c r="GPV18" s="51"/>
      <c r="GPW18" s="80"/>
      <c r="GPX18" s="80"/>
      <c r="GPY18" s="85"/>
      <c r="GPZ18" s="80"/>
      <c r="GQA18" s="80"/>
      <c r="GQB18" s="2"/>
      <c r="GQC18" s="85"/>
      <c r="GQD18" s="51"/>
      <c r="GQE18" s="80"/>
      <c r="GQF18" s="80"/>
      <c r="GQG18" s="85"/>
      <c r="GQH18" s="80"/>
      <c r="GQI18" s="80"/>
      <c r="GQJ18" s="2"/>
      <c r="GQK18" s="85"/>
      <c r="GQL18" s="51"/>
      <c r="GQM18" s="80"/>
      <c r="GQN18" s="80"/>
      <c r="GQO18" s="85"/>
      <c r="GQP18" s="80"/>
      <c r="GQQ18" s="80"/>
      <c r="GQR18" s="2"/>
      <c r="GQS18" s="85"/>
      <c r="GQT18" s="51"/>
      <c r="GQU18" s="80"/>
      <c r="GQV18" s="80"/>
      <c r="GQW18" s="85"/>
      <c r="GQX18" s="80"/>
      <c r="GQY18" s="80"/>
      <c r="GQZ18" s="2"/>
      <c r="GRA18" s="85"/>
      <c r="GRB18" s="51"/>
      <c r="GRC18" s="80"/>
      <c r="GRD18" s="80"/>
      <c r="GRE18" s="85"/>
      <c r="GRF18" s="80"/>
      <c r="GRG18" s="80"/>
      <c r="GRH18" s="2"/>
      <c r="GRI18" s="85"/>
      <c r="GRJ18" s="51"/>
      <c r="GRK18" s="80"/>
      <c r="GRL18" s="80"/>
      <c r="GRM18" s="85"/>
      <c r="GRN18" s="80"/>
      <c r="GRO18" s="80"/>
      <c r="GRP18" s="2"/>
      <c r="GRQ18" s="85"/>
      <c r="GRR18" s="51"/>
      <c r="GRS18" s="80"/>
      <c r="GRT18" s="80"/>
      <c r="GRU18" s="85"/>
      <c r="GRV18" s="80"/>
      <c r="GRW18" s="80"/>
      <c r="GRX18" s="2"/>
      <c r="GRY18" s="85"/>
      <c r="GRZ18" s="51"/>
      <c r="GSA18" s="80"/>
      <c r="GSB18" s="80"/>
      <c r="GSC18" s="85"/>
      <c r="GSD18" s="80"/>
      <c r="GSE18" s="80"/>
      <c r="GSF18" s="2"/>
      <c r="GSG18" s="85"/>
      <c r="GSH18" s="51"/>
      <c r="GSI18" s="80"/>
      <c r="GSJ18" s="80"/>
      <c r="GSK18" s="85"/>
      <c r="GSL18" s="80"/>
      <c r="GSM18" s="80"/>
      <c r="GSN18" s="2"/>
      <c r="GSO18" s="85"/>
      <c r="GSP18" s="51"/>
      <c r="GSQ18" s="80"/>
      <c r="GSR18" s="80"/>
      <c r="GSS18" s="85"/>
      <c r="GST18" s="80"/>
      <c r="GSU18" s="80"/>
      <c r="GSV18" s="2"/>
      <c r="GSW18" s="85"/>
      <c r="GSX18" s="51"/>
      <c r="GSY18" s="80"/>
      <c r="GSZ18" s="80"/>
      <c r="GTA18" s="85"/>
      <c r="GTB18" s="80"/>
      <c r="GTC18" s="80"/>
      <c r="GTD18" s="2"/>
      <c r="GTE18" s="85"/>
      <c r="GTF18" s="51"/>
      <c r="GTG18" s="80"/>
      <c r="GTH18" s="80"/>
      <c r="GTI18" s="85"/>
      <c r="GTJ18" s="80"/>
      <c r="GTK18" s="80"/>
      <c r="GTL18" s="2"/>
      <c r="GTM18" s="85"/>
      <c r="GTN18" s="51"/>
      <c r="GTO18" s="80"/>
      <c r="GTP18" s="80"/>
      <c r="GTQ18" s="85"/>
      <c r="GTR18" s="80"/>
      <c r="GTS18" s="80"/>
      <c r="GTT18" s="2"/>
      <c r="GTU18" s="85"/>
      <c r="GTV18" s="51"/>
      <c r="GTW18" s="80"/>
      <c r="GTX18" s="80"/>
      <c r="GTY18" s="85"/>
      <c r="GTZ18" s="80"/>
      <c r="GUA18" s="80"/>
      <c r="GUB18" s="2"/>
      <c r="GUC18" s="85"/>
      <c r="GUD18" s="51"/>
      <c r="GUE18" s="80"/>
      <c r="GUF18" s="80"/>
      <c r="GUG18" s="85"/>
      <c r="GUH18" s="80"/>
      <c r="GUI18" s="80"/>
      <c r="GUJ18" s="2"/>
      <c r="GUK18" s="85"/>
      <c r="GUL18" s="51"/>
      <c r="GUM18" s="80"/>
      <c r="GUN18" s="80"/>
      <c r="GUO18" s="85"/>
      <c r="GUP18" s="80"/>
      <c r="GUQ18" s="80"/>
      <c r="GUR18" s="2"/>
      <c r="GUS18" s="85"/>
      <c r="GUT18" s="51"/>
      <c r="GUU18" s="80"/>
      <c r="GUV18" s="80"/>
      <c r="GUW18" s="85"/>
      <c r="GUX18" s="80"/>
      <c r="GUY18" s="80"/>
      <c r="GUZ18" s="2"/>
      <c r="GVA18" s="85"/>
      <c r="GVB18" s="51"/>
      <c r="GVC18" s="80"/>
      <c r="GVD18" s="80"/>
      <c r="GVE18" s="85"/>
      <c r="GVF18" s="80"/>
      <c r="GVG18" s="80"/>
      <c r="GVH18" s="2"/>
      <c r="GVI18" s="85"/>
      <c r="GVJ18" s="51"/>
      <c r="GVK18" s="80"/>
      <c r="GVL18" s="80"/>
      <c r="GVM18" s="85"/>
      <c r="GVN18" s="80"/>
      <c r="GVO18" s="80"/>
      <c r="GVP18" s="2"/>
      <c r="GVQ18" s="85"/>
      <c r="GVR18" s="51"/>
      <c r="GVS18" s="80"/>
      <c r="GVT18" s="80"/>
      <c r="GVU18" s="85"/>
      <c r="GVV18" s="80"/>
      <c r="GVW18" s="80"/>
      <c r="GVX18" s="2"/>
      <c r="GVY18" s="85"/>
      <c r="GVZ18" s="51"/>
      <c r="GWA18" s="80"/>
      <c r="GWB18" s="80"/>
      <c r="GWC18" s="85"/>
      <c r="GWD18" s="80"/>
      <c r="GWE18" s="80"/>
      <c r="GWF18" s="2"/>
      <c r="GWG18" s="85"/>
      <c r="GWH18" s="51"/>
      <c r="GWI18" s="80"/>
      <c r="GWJ18" s="80"/>
      <c r="GWK18" s="85"/>
      <c r="GWL18" s="80"/>
      <c r="GWM18" s="80"/>
      <c r="GWN18" s="2"/>
      <c r="GWO18" s="85"/>
      <c r="GWP18" s="51"/>
      <c r="GWQ18" s="80"/>
      <c r="GWR18" s="80"/>
      <c r="GWS18" s="85"/>
      <c r="GWT18" s="80"/>
      <c r="GWU18" s="80"/>
      <c r="GWV18" s="2"/>
      <c r="GWW18" s="85"/>
      <c r="GWX18" s="51"/>
      <c r="GWY18" s="80"/>
      <c r="GWZ18" s="80"/>
      <c r="GXA18" s="85"/>
      <c r="GXB18" s="80"/>
      <c r="GXC18" s="80"/>
      <c r="GXD18" s="2"/>
      <c r="GXE18" s="85"/>
      <c r="GXF18" s="51"/>
      <c r="GXG18" s="80"/>
      <c r="GXH18" s="80"/>
      <c r="GXI18" s="85"/>
      <c r="GXJ18" s="80"/>
      <c r="GXK18" s="80"/>
      <c r="GXL18" s="2"/>
      <c r="GXM18" s="85"/>
      <c r="GXN18" s="51"/>
      <c r="GXO18" s="80"/>
      <c r="GXP18" s="80"/>
      <c r="GXQ18" s="85"/>
      <c r="GXR18" s="80"/>
      <c r="GXS18" s="80"/>
      <c r="GXT18" s="2"/>
      <c r="GXU18" s="85"/>
      <c r="GXV18" s="51"/>
      <c r="GXW18" s="80"/>
      <c r="GXX18" s="80"/>
      <c r="GXY18" s="85"/>
      <c r="GXZ18" s="80"/>
      <c r="GYA18" s="80"/>
      <c r="GYB18" s="2"/>
      <c r="GYC18" s="85"/>
      <c r="GYD18" s="51"/>
      <c r="GYE18" s="80"/>
      <c r="GYF18" s="80"/>
      <c r="GYG18" s="85"/>
      <c r="GYH18" s="80"/>
      <c r="GYI18" s="80"/>
      <c r="GYJ18" s="2"/>
      <c r="GYK18" s="85"/>
      <c r="GYL18" s="51"/>
      <c r="GYM18" s="80"/>
      <c r="GYN18" s="80"/>
      <c r="GYO18" s="85"/>
      <c r="GYP18" s="80"/>
      <c r="GYQ18" s="80"/>
      <c r="GYR18" s="2"/>
      <c r="GYS18" s="85"/>
      <c r="GYT18" s="51"/>
      <c r="GYU18" s="80"/>
      <c r="GYV18" s="80"/>
      <c r="GYW18" s="85"/>
      <c r="GYX18" s="80"/>
      <c r="GYY18" s="80"/>
      <c r="GYZ18" s="2"/>
      <c r="GZA18" s="85"/>
      <c r="GZB18" s="51"/>
      <c r="GZC18" s="80"/>
      <c r="GZD18" s="80"/>
      <c r="GZE18" s="85"/>
      <c r="GZF18" s="80"/>
      <c r="GZG18" s="80"/>
      <c r="GZH18" s="2"/>
      <c r="GZI18" s="85"/>
      <c r="GZJ18" s="51"/>
      <c r="GZK18" s="80"/>
      <c r="GZL18" s="80"/>
      <c r="GZM18" s="85"/>
      <c r="GZN18" s="80"/>
      <c r="GZO18" s="80"/>
      <c r="GZP18" s="2"/>
      <c r="GZQ18" s="85"/>
      <c r="GZR18" s="51"/>
      <c r="GZS18" s="80"/>
      <c r="GZT18" s="80"/>
      <c r="GZU18" s="85"/>
      <c r="GZV18" s="80"/>
      <c r="GZW18" s="80"/>
      <c r="GZX18" s="2"/>
      <c r="GZY18" s="85"/>
      <c r="GZZ18" s="51"/>
      <c r="HAA18" s="80"/>
      <c r="HAB18" s="80"/>
      <c r="HAC18" s="85"/>
      <c r="HAD18" s="80"/>
      <c r="HAE18" s="80"/>
      <c r="HAF18" s="2"/>
      <c r="HAG18" s="85"/>
      <c r="HAH18" s="51"/>
      <c r="HAI18" s="80"/>
      <c r="HAJ18" s="80"/>
      <c r="HAK18" s="85"/>
      <c r="HAL18" s="80"/>
      <c r="HAM18" s="80"/>
      <c r="HAN18" s="2"/>
      <c r="HAO18" s="85"/>
      <c r="HAP18" s="51"/>
      <c r="HAQ18" s="80"/>
      <c r="HAR18" s="80"/>
      <c r="HAS18" s="85"/>
      <c r="HAT18" s="80"/>
      <c r="HAU18" s="80"/>
      <c r="HAV18" s="2"/>
      <c r="HAW18" s="85"/>
      <c r="HAX18" s="51"/>
      <c r="HAY18" s="80"/>
      <c r="HAZ18" s="80"/>
      <c r="HBA18" s="85"/>
      <c r="HBB18" s="80"/>
      <c r="HBC18" s="80"/>
      <c r="HBD18" s="2"/>
      <c r="HBE18" s="85"/>
      <c r="HBF18" s="51"/>
      <c r="HBG18" s="80"/>
      <c r="HBH18" s="80"/>
      <c r="HBI18" s="85"/>
      <c r="HBJ18" s="80"/>
      <c r="HBK18" s="80"/>
      <c r="HBL18" s="2"/>
      <c r="HBM18" s="85"/>
      <c r="HBN18" s="51"/>
      <c r="HBO18" s="80"/>
      <c r="HBP18" s="80"/>
      <c r="HBQ18" s="85"/>
      <c r="HBR18" s="80"/>
      <c r="HBS18" s="80"/>
      <c r="HBT18" s="2"/>
      <c r="HBU18" s="85"/>
      <c r="HBV18" s="51"/>
      <c r="HBW18" s="80"/>
      <c r="HBX18" s="80"/>
      <c r="HBY18" s="85"/>
      <c r="HBZ18" s="80"/>
      <c r="HCA18" s="80"/>
      <c r="HCB18" s="2"/>
      <c r="HCC18" s="85"/>
      <c r="HCD18" s="51"/>
      <c r="HCE18" s="80"/>
      <c r="HCF18" s="80"/>
      <c r="HCG18" s="85"/>
      <c r="HCH18" s="80"/>
      <c r="HCI18" s="80"/>
      <c r="HCJ18" s="2"/>
      <c r="HCK18" s="85"/>
      <c r="HCL18" s="51"/>
      <c r="HCM18" s="80"/>
      <c r="HCN18" s="80"/>
      <c r="HCO18" s="85"/>
      <c r="HCP18" s="80"/>
      <c r="HCQ18" s="80"/>
      <c r="HCR18" s="2"/>
      <c r="HCS18" s="85"/>
      <c r="HCT18" s="51"/>
      <c r="HCU18" s="80"/>
      <c r="HCV18" s="80"/>
      <c r="HCW18" s="85"/>
      <c r="HCX18" s="80"/>
      <c r="HCY18" s="80"/>
      <c r="HCZ18" s="2"/>
      <c r="HDA18" s="85"/>
      <c r="HDB18" s="51"/>
      <c r="HDC18" s="80"/>
      <c r="HDD18" s="80"/>
      <c r="HDE18" s="85"/>
      <c r="HDF18" s="80"/>
      <c r="HDG18" s="80"/>
      <c r="HDH18" s="2"/>
      <c r="HDI18" s="85"/>
      <c r="HDJ18" s="51"/>
      <c r="HDK18" s="80"/>
      <c r="HDL18" s="80"/>
      <c r="HDM18" s="85"/>
      <c r="HDN18" s="80"/>
      <c r="HDO18" s="80"/>
      <c r="HDP18" s="2"/>
      <c r="HDQ18" s="85"/>
      <c r="HDR18" s="51"/>
      <c r="HDS18" s="80"/>
      <c r="HDT18" s="80"/>
      <c r="HDU18" s="85"/>
      <c r="HDV18" s="80"/>
      <c r="HDW18" s="80"/>
      <c r="HDX18" s="2"/>
      <c r="HDY18" s="85"/>
      <c r="HDZ18" s="51"/>
      <c r="HEA18" s="80"/>
      <c r="HEB18" s="80"/>
      <c r="HEC18" s="85"/>
      <c r="HED18" s="80"/>
      <c r="HEE18" s="80"/>
      <c r="HEF18" s="2"/>
      <c r="HEG18" s="85"/>
      <c r="HEH18" s="51"/>
      <c r="HEI18" s="80"/>
      <c r="HEJ18" s="80"/>
      <c r="HEK18" s="85"/>
      <c r="HEL18" s="80"/>
      <c r="HEM18" s="80"/>
      <c r="HEN18" s="2"/>
      <c r="HEO18" s="85"/>
      <c r="HEP18" s="51"/>
      <c r="HEQ18" s="80"/>
      <c r="HER18" s="80"/>
      <c r="HES18" s="85"/>
      <c r="HET18" s="80"/>
      <c r="HEU18" s="80"/>
      <c r="HEV18" s="2"/>
      <c r="HEW18" s="85"/>
      <c r="HEX18" s="51"/>
      <c r="HEY18" s="80"/>
      <c r="HEZ18" s="80"/>
      <c r="HFA18" s="85"/>
      <c r="HFB18" s="80"/>
      <c r="HFC18" s="80"/>
      <c r="HFD18" s="2"/>
      <c r="HFE18" s="85"/>
      <c r="HFF18" s="51"/>
      <c r="HFG18" s="80"/>
      <c r="HFH18" s="80"/>
      <c r="HFI18" s="85"/>
      <c r="HFJ18" s="80"/>
      <c r="HFK18" s="80"/>
      <c r="HFL18" s="2"/>
      <c r="HFM18" s="85"/>
      <c r="HFN18" s="51"/>
      <c r="HFO18" s="80"/>
      <c r="HFP18" s="80"/>
      <c r="HFQ18" s="85"/>
      <c r="HFR18" s="80"/>
      <c r="HFS18" s="80"/>
      <c r="HFT18" s="2"/>
      <c r="HFU18" s="85"/>
      <c r="HFV18" s="51"/>
      <c r="HFW18" s="80"/>
      <c r="HFX18" s="80"/>
      <c r="HFY18" s="85"/>
      <c r="HFZ18" s="80"/>
      <c r="HGA18" s="80"/>
      <c r="HGB18" s="2"/>
      <c r="HGC18" s="85"/>
      <c r="HGD18" s="51"/>
      <c r="HGE18" s="80"/>
      <c r="HGF18" s="80"/>
      <c r="HGG18" s="85"/>
      <c r="HGH18" s="80"/>
      <c r="HGI18" s="80"/>
      <c r="HGJ18" s="2"/>
      <c r="HGK18" s="85"/>
      <c r="HGL18" s="51"/>
      <c r="HGM18" s="80"/>
      <c r="HGN18" s="80"/>
      <c r="HGO18" s="85"/>
      <c r="HGP18" s="80"/>
      <c r="HGQ18" s="80"/>
      <c r="HGR18" s="2"/>
      <c r="HGS18" s="85"/>
      <c r="HGT18" s="51"/>
      <c r="HGU18" s="80"/>
      <c r="HGV18" s="80"/>
      <c r="HGW18" s="85"/>
      <c r="HGX18" s="80"/>
      <c r="HGY18" s="80"/>
      <c r="HGZ18" s="2"/>
      <c r="HHA18" s="85"/>
      <c r="HHB18" s="51"/>
      <c r="HHC18" s="80"/>
      <c r="HHD18" s="80"/>
      <c r="HHE18" s="85"/>
      <c r="HHF18" s="80"/>
      <c r="HHG18" s="80"/>
      <c r="HHH18" s="2"/>
      <c r="HHI18" s="85"/>
      <c r="HHJ18" s="51"/>
      <c r="HHK18" s="80"/>
      <c r="HHL18" s="80"/>
      <c r="HHM18" s="85"/>
      <c r="HHN18" s="80"/>
      <c r="HHO18" s="80"/>
      <c r="HHP18" s="2"/>
      <c r="HHQ18" s="85"/>
      <c r="HHR18" s="51"/>
      <c r="HHS18" s="80"/>
      <c r="HHT18" s="80"/>
      <c r="HHU18" s="85"/>
      <c r="HHV18" s="80"/>
      <c r="HHW18" s="80"/>
      <c r="HHX18" s="2"/>
      <c r="HHY18" s="85"/>
      <c r="HHZ18" s="51"/>
      <c r="HIA18" s="80"/>
      <c r="HIB18" s="80"/>
      <c r="HIC18" s="85"/>
      <c r="HID18" s="80"/>
      <c r="HIE18" s="80"/>
      <c r="HIF18" s="2"/>
      <c r="HIG18" s="85"/>
      <c r="HIH18" s="51"/>
      <c r="HII18" s="80"/>
      <c r="HIJ18" s="80"/>
      <c r="HIK18" s="85"/>
      <c r="HIL18" s="80"/>
      <c r="HIM18" s="80"/>
      <c r="HIN18" s="2"/>
      <c r="HIO18" s="85"/>
      <c r="HIP18" s="51"/>
      <c r="HIQ18" s="80"/>
      <c r="HIR18" s="80"/>
      <c r="HIS18" s="85"/>
      <c r="HIT18" s="80"/>
      <c r="HIU18" s="80"/>
      <c r="HIV18" s="2"/>
      <c r="HIW18" s="85"/>
      <c r="HIX18" s="51"/>
      <c r="HIY18" s="80"/>
      <c r="HIZ18" s="80"/>
      <c r="HJA18" s="85"/>
      <c r="HJB18" s="80"/>
      <c r="HJC18" s="80"/>
      <c r="HJD18" s="2"/>
      <c r="HJE18" s="85"/>
      <c r="HJF18" s="51"/>
      <c r="HJG18" s="80"/>
      <c r="HJH18" s="80"/>
      <c r="HJI18" s="85"/>
      <c r="HJJ18" s="80"/>
      <c r="HJK18" s="80"/>
      <c r="HJL18" s="2"/>
      <c r="HJM18" s="85"/>
      <c r="HJN18" s="51"/>
      <c r="HJO18" s="80"/>
      <c r="HJP18" s="80"/>
      <c r="HJQ18" s="85"/>
      <c r="HJR18" s="80"/>
      <c r="HJS18" s="80"/>
      <c r="HJT18" s="2"/>
      <c r="HJU18" s="85"/>
      <c r="HJV18" s="51"/>
      <c r="HJW18" s="80"/>
      <c r="HJX18" s="80"/>
      <c r="HJY18" s="85"/>
      <c r="HJZ18" s="80"/>
      <c r="HKA18" s="80"/>
      <c r="HKB18" s="2"/>
      <c r="HKC18" s="85"/>
      <c r="HKD18" s="51"/>
      <c r="HKE18" s="80"/>
      <c r="HKF18" s="80"/>
      <c r="HKG18" s="85"/>
      <c r="HKH18" s="80"/>
      <c r="HKI18" s="80"/>
      <c r="HKJ18" s="2"/>
      <c r="HKK18" s="85"/>
      <c r="HKL18" s="51"/>
      <c r="HKM18" s="80"/>
      <c r="HKN18" s="80"/>
      <c r="HKO18" s="85"/>
      <c r="HKP18" s="80"/>
      <c r="HKQ18" s="80"/>
      <c r="HKR18" s="2"/>
      <c r="HKS18" s="85"/>
      <c r="HKT18" s="51"/>
      <c r="HKU18" s="80"/>
      <c r="HKV18" s="80"/>
      <c r="HKW18" s="85"/>
      <c r="HKX18" s="80"/>
      <c r="HKY18" s="80"/>
      <c r="HKZ18" s="2"/>
      <c r="HLA18" s="85"/>
      <c r="HLB18" s="51"/>
      <c r="HLC18" s="80"/>
      <c r="HLD18" s="80"/>
      <c r="HLE18" s="85"/>
      <c r="HLF18" s="80"/>
      <c r="HLG18" s="80"/>
      <c r="HLH18" s="2"/>
      <c r="HLI18" s="85"/>
      <c r="HLJ18" s="51"/>
      <c r="HLK18" s="80"/>
      <c r="HLL18" s="80"/>
      <c r="HLM18" s="85"/>
      <c r="HLN18" s="80"/>
      <c r="HLO18" s="80"/>
      <c r="HLP18" s="2"/>
      <c r="HLQ18" s="85"/>
      <c r="HLR18" s="51"/>
      <c r="HLS18" s="80"/>
      <c r="HLT18" s="80"/>
      <c r="HLU18" s="85"/>
      <c r="HLV18" s="80"/>
      <c r="HLW18" s="80"/>
      <c r="HLX18" s="2"/>
      <c r="HLY18" s="85"/>
      <c r="HLZ18" s="51"/>
      <c r="HMA18" s="80"/>
      <c r="HMB18" s="80"/>
      <c r="HMC18" s="85"/>
      <c r="HMD18" s="80"/>
      <c r="HME18" s="80"/>
      <c r="HMF18" s="2"/>
      <c r="HMG18" s="85"/>
      <c r="HMH18" s="51"/>
      <c r="HMI18" s="80"/>
      <c r="HMJ18" s="80"/>
      <c r="HMK18" s="85"/>
      <c r="HML18" s="80"/>
      <c r="HMM18" s="80"/>
      <c r="HMN18" s="2"/>
      <c r="HMO18" s="85"/>
      <c r="HMP18" s="51"/>
      <c r="HMQ18" s="80"/>
      <c r="HMR18" s="80"/>
      <c r="HMS18" s="85"/>
      <c r="HMT18" s="80"/>
      <c r="HMU18" s="80"/>
      <c r="HMV18" s="2"/>
      <c r="HMW18" s="85"/>
      <c r="HMX18" s="51"/>
      <c r="HMY18" s="80"/>
      <c r="HMZ18" s="80"/>
      <c r="HNA18" s="85"/>
      <c r="HNB18" s="80"/>
      <c r="HNC18" s="80"/>
      <c r="HND18" s="2"/>
      <c r="HNE18" s="85"/>
      <c r="HNF18" s="51"/>
      <c r="HNG18" s="80"/>
      <c r="HNH18" s="80"/>
      <c r="HNI18" s="85"/>
      <c r="HNJ18" s="80"/>
      <c r="HNK18" s="80"/>
      <c r="HNL18" s="2"/>
      <c r="HNM18" s="85"/>
      <c r="HNN18" s="51"/>
      <c r="HNO18" s="80"/>
      <c r="HNP18" s="80"/>
      <c r="HNQ18" s="85"/>
      <c r="HNR18" s="80"/>
      <c r="HNS18" s="80"/>
      <c r="HNT18" s="2"/>
      <c r="HNU18" s="85"/>
      <c r="HNV18" s="51"/>
      <c r="HNW18" s="80"/>
      <c r="HNX18" s="80"/>
      <c r="HNY18" s="85"/>
      <c r="HNZ18" s="80"/>
      <c r="HOA18" s="80"/>
      <c r="HOB18" s="2"/>
      <c r="HOC18" s="85"/>
      <c r="HOD18" s="51"/>
      <c r="HOE18" s="80"/>
      <c r="HOF18" s="80"/>
      <c r="HOG18" s="85"/>
      <c r="HOH18" s="80"/>
      <c r="HOI18" s="80"/>
      <c r="HOJ18" s="2"/>
      <c r="HOK18" s="85"/>
      <c r="HOL18" s="51"/>
      <c r="HOM18" s="80"/>
      <c r="HON18" s="80"/>
      <c r="HOO18" s="85"/>
      <c r="HOP18" s="80"/>
      <c r="HOQ18" s="80"/>
      <c r="HOR18" s="2"/>
      <c r="HOS18" s="85"/>
      <c r="HOT18" s="51"/>
      <c r="HOU18" s="80"/>
      <c r="HOV18" s="80"/>
      <c r="HOW18" s="85"/>
      <c r="HOX18" s="80"/>
      <c r="HOY18" s="80"/>
      <c r="HOZ18" s="2"/>
      <c r="HPA18" s="85"/>
      <c r="HPB18" s="51"/>
      <c r="HPC18" s="80"/>
      <c r="HPD18" s="80"/>
      <c r="HPE18" s="85"/>
      <c r="HPF18" s="80"/>
      <c r="HPG18" s="80"/>
      <c r="HPH18" s="2"/>
      <c r="HPI18" s="85"/>
      <c r="HPJ18" s="51"/>
      <c r="HPK18" s="80"/>
      <c r="HPL18" s="80"/>
      <c r="HPM18" s="85"/>
      <c r="HPN18" s="80"/>
      <c r="HPO18" s="80"/>
      <c r="HPP18" s="2"/>
      <c r="HPQ18" s="85"/>
      <c r="HPR18" s="51"/>
      <c r="HPS18" s="80"/>
      <c r="HPT18" s="80"/>
      <c r="HPU18" s="85"/>
      <c r="HPV18" s="80"/>
      <c r="HPW18" s="80"/>
      <c r="HPX18" s="2"/>
      <c r="HPY18" s="85"/>
      <c r="HPZ18" s="51"/>
      <c r="HQA18" s="80"/>
      <c r="HQB18" s="80"/>
      <c r="HQC18" s="85"/>
      <c r="HQD18" s="80"/>
      <c r="HQE18" s="80"/>
      <c r="HQF18" s="2"/>
      <c r="HQG18" s="85"/>
      <c r="HQH18" s="51"/>
      <c r="HQI18" s="80"/>
      <c r="HQJ18" s="80"/>
      <c r="HQK18" s="85"/>
      <c r="HQL18" s="80"/>
      <c r="HQM18" s="80"/>
      <c r="HQN18" s="2"/>
      <c r="HQO18" s="85"/>
      <c r="HQP18" s="51"/>
      <c r="HQQ18" s="80"/>
      <c r="HQR18" s="80"/>
      <c r="HQS18" s="85"/>
      <c r="HQT18" s="80"/>
      <c r="HQU18" s="80"/>
      <c r="HQV18" s="2"/>
      <c r="HQW18" s="85"/>
      <c r="HQX18" s="51"/>
      <c r="HQY18" s="80"/>
      <c r="HQZ18" s="80"/>
      <c r="HRA18" s="85"/>
      <c r="HRB18" s="80"/>
      <c r="HRC18" s="80"/>
      <c r="HRD18" s="2"/>
      <c r="HRE18" s="85"/>
      <c r="HRF18" s="51"/>
      <c r="HRG18" s="80"/>
      <c r="HRH18" s="80"/>
      <c r="HRI18" s="85"/>
      <c r="HRJ18" s="80"/>
      <c r="HRK18" s="80"/>
      <c r="HRL18" s="2"/>
      <c r="HRM18" s="85"/>
      <c r="HRN18" s="51"/>
      <c r="HRO18" s="80"/>
      <c r="HRP18" s="80"/>
      <c r="HRQ18" s="85"/>
      <c r="HRR18" s="80"/>
      <c r="HRS18" s="80"/>
      <c r="HRT18" s="2"/>
      <c r="HRU18" s="85"/>
      <c r="HRV18" s="51"/>
      <c r="HRW18" s="80"/>
      <c r="HRX18" s="80"/>
      <c r="HRY18" s="85"/>
      <c r="HRZ18" s="80"/>
      <c r="HSA18" s="80"/>
      <c r="HSB18" s="2"/>
      <c r="HSC18" s="85"/>
      <c r="HSD18" s="51"/>
      <c r="HSE18" s="80"/>
      <c r="HSF18" s="80"/>
      <c r="HSG18" s="85"/>
      <c r="HSH18" s="80"/>
      <c r="HSI18" s="80"/>
      <c r="HSJ18" s="2"/>
      <c r="HSK18" s="85"/>
      <c r="HSL18" s="51"/>
      <c r="HSM18" s="80"/>
      <c r="HSN18" s="80"/>
      <c r="HSO18" s="85"/>
      <c r="HSP18" s="80"/>
      <c r="HSQ18" s="80"/>
      <c r="HSR18" s="2"/>
      <c r="HSS18" s="85"/>
      <c r="HST18" s="51"/>
      <c r="HSU18" s="80"/>
      <c r="HSV18" s="80"/>
      <c r="HSW18" s="85"/>
      <c r="HSX18" s="80"/>
      <c r="HSY18" s="80"/>
      <c r="HSZ18" s="2"/>
      <c r="HTA18" s="85"/>
      <c r="HTB18" s="51"/>
      <c r="HTC18" s="80"/>
      <c r="HTD18" s="80"/>
      <c r="HTE18" s="85"/>
      <c r="HTF18" s="80"/>
      <c r="HTG18" s="80"/>
      <c r="HTH18" s="2"/>
      <c r="HTI18" s="85"/>
      <c r="HTJ18" s="51"/>
      <c r="HTK18" s="80"/>
      <c r="HTL18" s="80"/>
      <c r="HTM18" s="85"/>
      <c r="HTN18" s="80"/>
      <c r="HTO18" s="80"/>
      <c r="HTP18" s="2"/>
      <c r="HTQ18" s="85"/>
      <c r="HTR18" s="51"/>
      <c r="HTS18" s="80"/>
      <c r="HTT18" s="80"/>
      <c r="HTU18" s="85"/>
      <c r="HTV18" s="80"/>
      <c r="HTW18" s="80"/>
      <c r="HTX18" s="2"/>
      <c r="HTY18" s="85"/>
      <c r="HTZ18" s="51"/>
      <c r="HUA18" s="80"/>
      <c r="HUB18" s="80"/>
      <c r="HUC18" s="85"/>
      <c r="HUD18" s="80"/>
      <c r="HUE18" s="80"/>
      <c r="HUF18" s="2"/>
      <c r="HUG18" s="85"/>
      <c r="HUH18" s="51"/>
      <c r="HUI18" s="80"/>
      <c r="HUJ18" s="80"/>
      <c r="HUK18" s="85"/>
      <c r="HUL18" s="80"/>
      <c r="HUM18" s="80"/>
      <c r="HUN18" s="2"/>
      <c r="HUO18" s="85"/>
      <c r="HUP18" s="51"/>
      <c r="HUQ18" s="80"/>
      <c r="HUR18" s="80"/>
      <c r="HUS18" s="85"/>
      <c r="HUT18" s="80"/>
      <c r="HUU18" s="80"/>
      <c r="HUV18" s="2"/>
      <c r="HUW18" s="85"/>
      <c r="HUX18" s="51"/>
      <c r="HUY18" s="80"/>
      <c r="HUZ18" s="80"/>
      <c r="HVA18" s="85"/>
      <c r="HVB18" s="80"/>
      <c r="HVC18" s="80"/>
      <c r="HVD18" s="2"/>
      <c r="HVE18" s="85"/>
      <c r="HVF18" s="51"/>
      <c r="HVG18" s="80"/>
      <c r="HVH18" s="80"/>
      <c r="HVI18" s="85"/>
      <c r="HVJ18" s="80"/>
      <c r="HVK18" s="80"/>
      <c r="HVL18" s="2"/>
      <c r="HVM18" s="85"/>
      <c r="HVN18" s="51"/>
      <c r="HVO18" s="80"/>
      <c r="HVP18" s="80"/>
      <c r="HVQ18" s="85"/>
      <c r="HVR18" s="80"/>
      <c r="HVS18" s="80"/>
      <c r="HVT18" s="2"/>
      <c r="HVU18" s="85"/>
      <c r="HVV18" s="51"/>
      <c r="HVW18" s="80"/>
      <c r="HVX18" s="80"/>
      <c r="HVY18" s="85"/>
      <c r="HVZ18" s="80"/>
      <c r="HWA18" s="80"/>
      <c r="HWB18" s="2"/>
      <c r="HWC18" s="85"/>
      <c r="HWD18" s="51"/>
      <c r="HWE18" s="80"/>
      <c r="HWF18" s="80"/>
      <c r="HWG18" s="85"/>
      <c r="HWH18" s="80"/>
      <c r="HWI18" s="80"/>
      <c r="HWJ18" s="2"/>
      <c r="HWK18" s="85"/>
      <c r="HWL18" s="51"/>
      <c r="HWM18" s="80"/>
      <c r="HWN18" s="80"/>
      <c r="HWO18" s="85"/>
      <c r="HWP18" s="80"/>
      <c r="HWQ18" s="80"/>
      <c r="HWR18" s="2"/>
      <c r="HWS18" s="85"/>
      <c r="HWT18" s="51"/>
      <c r="HWU18" s="80"/>
      <c r="HWV18" s="80"/>
      <c r="HWW18" s="85"/>
      <c r="HWX18" s="80"/>
      <c r="HWY18" s="80"/>
      <c r="HWZ18" s="2"/>
      <c r="HXA18" s="85"/>
      <c r="HXB18" s="51"/>
      <c r="HXC18" s="80"/>
      <c r="HXD18" s="80"/>
      <c r="HXE18" s="85"/>
      <c r="HXF18" s="80"/>
      <c r="HXG18" s="80"/>
      <c r="HXH18" s="2"/>
      <c r="HXI18" s="85"/>
      <c r="HXJ18" s="51"/>
      <c r="HXK18" s="80"/>
      <c r="HXL18" s="80"/>
      <c r="HXM18" s="85"/>
      <c r="HXN18" s="80"/>
      <c r="HXO18" s="80"/>
      <c r="HXP18" s="2"/>
      <c r="HXQ18" s="85"/>
      <c r="HXR18" s="51"/>
      <c r="HXS18" s="80"/>
      <c r="HXT18" s="80"/>
      <c r="HXU18" s="85"/>
      <c r="HXV18" s="80"/>
      <c r="HXW18" s="80"/>
      <c r="HXX18" s="2"/>
      <c r="HXY18" s="85"/>
      <c r="HXZ18" s="51"/>
      <c r="HYA18" s="80"/>
      <c r="HYB18" s="80"/>
      <c r="HYC18" s="85"/>
      <c r="HYD18" s="80"/>
      <c r="HYE18" s="80"/>
      <c r="HYF18" s="2"/>
      <c r="HYG18" s="85"/>
      <c r="HYH18" s="51"/>
      <c r="HYI18" s="80"/>
      <c r="HYJ18" s="80"/>
      <c r="HYK18" s="85"/>
      <c r="HYL18" s="80"/>
      <c r="HYM18" s="80"/>
      <c r="HYN18" s="2"/>
      <c r="HYO18" s="85"/>
      <c r="HYP18" s="51"/>
      <c r="HYQ18" s="80"/>
      <c r="HYR18" s="80"/>
      <c r="HYS18" s="85"/>
      <c r="HYT18" s="80"/>
      <c r="HYU18" s="80"/>
      <c r="HYV18" s="2"/>
      <c r="HYW18" s="85"/>
      <c r="HYX18" s="51"/>
      <c r="HYY18" s="80"/>
      <c r="HYZ18" s="80"/>
      <c r="HZA18" s="85"/>
      <c r="HZB18" s="80"/>
      <c r="HZC18" s="80"/>
      <c r="HZD18" s="2"/>
      <c r="HZE18" s="85"/>
      <c r="HZF18" s="51"/>
      <c r="HZG18" s="80"/>
      <c r="HZH18" s="80"/>
      <c r="HZI18" s="85"/>
      <c r="HZJ18" s="80"/>
      <c r="HZK18" s="80"/>
      <c r="HZL18" s="2"/>
      <c r="HZM18" s="85"/>
      <c r="HZN18" s="51"/>
      <c r="HZO18" s="80"/>
      <c r="HZP18" s="80"/>
      <c r="HZQ18" s="85"/>
      <c r="HZR18" s="80"/>
      <c r="HZS18" s="80"/>
      <c r="HZT18" s="2"/>
      <c r="HZU18" s="85"/>
      <c r="HZV18" s="51"/>
      <c r="HZW18" s="80"/>
      <c r="HZX18" s="80"/>
      <c r="HZY18" s="85"/>
      <c r="HZZ18" s="80"/>
      <c r="IAA18" s="80"/>
      <c r="IAB18" s="2"/>
      <c r="IAC18" s="85"/>
      <c r="IAD18" s="51"/>
      <c r="IAE18" s="80"/>
      <c r="IAF18" s="80"/>
      <c r="IAG18" s="85"/>
      <c r="IAH18" s="80"/>
      <c r="IAI18" s="80"/>
      <c r="IAJ18" s="2"/>
      <c r="IAK18" s="85"/>
      <c r="IAL18" s="51"/>
      <c r="IAM18" s="80"/>
      <c r="IAN18" s="80"/>
      <c r="IAO18" s="85"/>
      <c r="IAP18" s="80"/>
      <c r="IAQ18" s="80"/>
      <c r="IAR18" s="2"/>
      <c r="IAS18" s="85"/>
      <c r="IAT18" s="51"/>
      <c r="IAU18" s="80"/>
      <c r="IAV18" s="80"/>
      <c r="IAW18" s="85"/>
      <c r="IAX18" s="80"/>
      <c r="IAY18" s="80"/>
      <c r="IAZ18" s="2"/>
      <c r="IBA18" s="85"/>
      <c r="IBB18" s="51"/>
      <c r="IBC18" s="80"/>
      <c r="IBD18" s="80"/>
      <c r="IBE18" s="85"/>
      <c r="IBF18" s="80"/>
      <c r="IBG18" s="80"/>
      <c r="IBH18" s="2"/>
      <c r="IBI18" s="85"/>
      <c r="IBJ18" s="51"/>
      <c r="IBK18" s="80"/>
      <c r="IBL18" s="80"/>
      <c r="IBM18" s="85"/>
      <c r="IBN18" s="80"/>
      <c r="IBO18" s="80"/>
      <c r="IBP18" s="2"/>
      <c r="IBQ18" s="85"/>
      <c r="IBR18" s="51"/>
      <c r="IBS18" s="80"/>
      <c r="IBT18" s="80"/>
      <c r="IBU18" s="85"/>
      <c r="IBV18" s="80"/>
      <c r="IBW18" s="80"/>
      <c r="IBX18" s="2"/>
      <c r="IBY18" s="85"/>
      <c r="IBZ18" s="51"/>
      <c r="ICA18" s="80"/>
      <c r="ICB18" s="80"/>
      <c r="ICC18" s="85"/>
      <c r="ICD18" s="80"/>
      <c r="ICE18" s="80"/>
      <c r="ICF18" s="2"/>
      <c r="ICG18" s="85"/>
      <c r="ICH18" s="51"/>
      <c r="ICI18" s="80"/>
      <c r="ICJ18" s="80"/>
      <c r="ICK18" s="85"/>
      <c r="ICL18" s="80"/>
      <c r="ICM18" s="80"/>
      <c r="ICN18" s="2"/>
      <c r="ICO18" s="85"/>
      <c r="ICP18" s="51"/>
      <c r="ICQ18" s="80"/>
      <c r="ICR18" s="80"/>
      <c r="ICS18" s="85"/>
      <c r="ICT18" s="80"/>
      <c r="ICU18" s="80"/>
      <c r="ICV18" s="2"/>
      <c r="ICW18" s="85"/>
      <c r="ICX18" s="51"/>
      <c r="ICY18" s="80"/>
      <c r="ICZ18" s="80"/>
      <c r="IDA18" s="85"/>
      <c r="IDB18" s="80"/>
      <c r="IDC18" s="80"/>
      <c r="IDD18" s="2"/>
      <c r="IDE18" s="85"/>
      <c r="IDF18" s="51"/>
      <c r="IDG18" s="80"/>
      <c r="IDH18" s="80"/>
      <c r="IDI18" s="85"/>
      <c r="IDJ18" s="80"/>
      <c r="IDK18" s="80"/>
      <c r="IDL18" s="2"/>
      <c r="IDM18" s="85"/>
      <c r="IDN18" s="51"/>
      <c r="IDO18" s="80"/>
      <c r="IDP18" s="80"/>
      <c r="IDQ18" s="85"/>
      <c r="IDR18" s="80"/>
      <c r="IDS18" s="80"/>
      <c r="IDT18" s="2"/>
      <c r="IDU18" s="85"/>
      <c r="IDV18" s="51"/>
      <c r="IDW18" s="80"/>
      <c r="IDX18" s="80"/>
      <c r="IDY18" s="85"/>
      <c r="IDZ18" s="80"/>
      <c r="IEA18" s="80"/>
      <c r="IEB18" s="2"/>
      <c r="IEC18" s="85"/>
      <c r="IED18" s="51"/>
      <c r="IEE18" s="80"/>
      <c r="IEF18" s="80"/>
      <c r="IEG18" s="85"/>
      <c r="IEH18" s="80"/>
      <c r="IEI18" s="80"/>
      <c r="IEJ18" s="2"/>
      <c r="IEK18" s="85"/>
      <c r="IEL18" s="51"/>
      <c r="IEM18" s="80"/>
      <c r="IEN18" s="80"/>
      <c r="IEO18" s="85"/>
      <c r="IEP18" s="80"/>
      <c r="IEQ18" s="80"/>
      <c r="IER18" s="2"/>
      <c r="IES18" s="85"/>
      <c r="IET18" s="51"/>
      <c r="IEU18" s="80"/>
      <c r="IEV18" s="80"/>
      <c r="IEW18" s="85"/>
      <c r="IEX18" s="80"/>
      <c r="IEY18" s="80"/>
      <c r="IEZ18" s="2"/>
      <c r="IFA18" s="85"/>
      <c r="IFB18" s="51"/>
      <c r="IFC18" s="80"/>
      <c r="IFD18" s="80"/>
      <c r="IFE18" s="85"/>
      <c r="IFF18" s="80"/>
      <c r="IFG18" s="80"/>
      <c r="IFH18" s="2"/>
      <c r="IFI18" s="85"/>
      <c r="IFJ18" s="51"/>
      <c r="IFK18" s="80"/>
      <c r="IFL18" s="80"/>
      <c r="IFM18" s="85"/>
      <c r="IFN18" s="80"/>
      <c r="IFO18" s="80"/>
      <c r="IFP18" s="2"/>
      <c r="IFQ18" s="85"/>
      <c r="IFR18" s="51"/>
      <c r="IFS18" s="80"/>
      <c r="IFT18" s="80"/>
      <c r="IFU18" s="85"/>
      <c r="IFV18" s="80"/>
      <c r="IFW18" s="80"/>
      <c r="IFX18" s="2"/>
      <c r="IFY18" s="85"/>
      <c r="IFZ18" s="51"/>
      <c r="IGA18" s="80"/>
      <c r="IGB18" s="80"/>
      <c r="IGC18" s="85"/>
      <c r="IGD18" s="80"/>
      <c r="IGE18" s="80"/>
      <c r="IGF18" s="2"/>
      <c r="IGG18" s="85"/>
      <c r="IGH18" s="51"/>
      <c r="IGI18" s="80"/>
      <c r="IGJ18" s="80"/>
      <c r="IGK18" s="85"/>
      <c r="IGL18" s="80"/>
      <c r="IGM18" s="80"/>
      <c r="IGN18" s="2"/>
      <c r="IGO18" s="85"/>
      <c r="IGP18" s="51"/>
      <c r="IGQ18" s="80"/>
      <c r="IGR18" s="80"/>
      <c r="IGS18" s="85"/>
      <c r="IGT18" s="80"/>
      <c r="IGU18" s="80"/>
      <c r="IGV18" s="2"/>
      <c r="IGW18" s="85"/>
      <c r="IGX18" s="51"/>
      <c r="IGY18" s="80"/>
      <c r="IGZ18" s="80"/>
      <c r="IHA18" s="85"/>
      <c r="IHB18" s="80"/>
      <c r="IHC18" s="80"/>
      <c r="IHD18" s="2"/>
      <c r="IHE18" s="85"/>
      <c r="IHF18" s="51"/>
      <c r="IHG18" s="80"/>
      <c r="IHH18" s="80"/>
      <c r="IHI18" s="85"/>
      <c r="IHJ18" s="80"/>
      <c r="IHK18" s="80"/>
      <c r="IHL18" s="2"/>
      <c r="IHM18" s="85"/>
      <c r="IHN18" s="51"/>
      <c r="IHO18" s="80"/>
      <c r="IHP18" s="80"/>
      <c r="IHQ18" s="85"/>
      <c r="IHR18" s="80"/>
      <c r="IHS18" s="80"/>
      <c r="IHT18" s="2"/>
      <c r="IHU18" s="85"/>
      <c r="IHV18" s="51"/>
      <c r="IHW18" s="80"/>
      <c r="IHX18" s="80"/>
      <c r="IHY18" s="85"/>
      <c r="IHZ18" s="80"/>
      <c r="IIA18" s="80"/>
      <c r="IIB18" s="2"/>
      <c r="IIC18" s="85"/>
      <c r="IID18" s="51"/>
      <c r="IIE18" s="80"/>
      <c r="IIF18" s="80"/>
      <c r="IIG18" s="85"/>
      <c r="IIH18" s="80"/>
      <c r="III18" s="80"/>
      <c r="IIJ18" s="2"/>
      <c r="IIK18" s="85"/>
      <c r="IIL18" s="51"/>
      <c r="IIM18" s="80"/>
      <c r="IIN18" s="80"/>
      <c r="IIO18" s="85"/>
      <c r="IIP18" s="80"/>
      <c r="IIQ18" s="80"/>
      <c r="IIR18" s="2"/>
      <c r="IIS18" s="85"/>
      <c r="IIT18" s="51"/>
      <c r="IIU18" s="80"/>
      <c r="IIV18" s="80"/>
      <c r="IIW18" s="85"/>
      <c r="IIX18" s="80"/>
      <c r="IIY18" s="80"/>
      <c r="IIZ18" s="2"/>
      <c r="IJA18" s="85"/>
      <c r="IJB18" s="51"/>
      <c r="IJC18" s="80"/>
      <c r="IJD18" s="80"/>
      <c r="IJE18" s="85"/>
      <c r="IJF18" s="80"/>
      <c r="IJG18" s="80"/>
      <c r="IJH18" s="2"/>
      <c r="IJI18" s="85"/>
      <c r="IJJ18" s="51"/>
      <c r="IJK18" s="80"/>
      <c r="IJL18" s="80"/>
      <c r="IJM18" s="85"/>
      <c r="IJN18" s="80"/>
      <c r="IJO18" s="80"/>
      <c r="IJP18" s="2"/>
      <c r="IJQ18" s="85"/>
      <c r="IJR18" s="51"/>
      <c r="IJS18" s="80"/>
      <c r="IJT18" s="80"/>
      <c r="IJU18" s="85"/>
      <c r="IJV18" s="80"/>
      <c r="IJW18" s="80"/>
      <c r="IJX18" s="2"/>
      <c r="IJY18" s="85"/>
      <c r="IJZ18" s="51"/>
      <c r="IKA18" s="80"/>
      <c r="IKB18" s="80"/>
      <c r="IKC18" s="85"/>
      <c r="IKD18" s="80"/>
      <c r="IKE18" s="80"/>
      <c r="IKF18" s="2"/>
      <c r="IKG18" s="85"/>
      <c r="IKH18" s="51"/>
      <c r="IKI18" s="80"/>
      <c r="IKJ18" s="80"/>
      <c r="IKK18" s="85"/>
      <c r="IKL18" s="80"/>
      <c r="IKM18" s="80"/>
      <c r="IKN18" s="2"/>
      <c r="IKO18" s="85"/>
      <c r="IKP18" s="51"/>
      <c r="IKQ18" s="80"/>
      <c r="IKR18" s="80"/>
      <c r="IKS18" s="85"/>
      <c r="IKT18" s="80"/>
      <c r="IKU18" s="80"/>
      <c r="IKV18" s="2"/>
      <c r="IKW18" s="85"/>
      <c r="IKX18" s="51"/>
      <c r="IKY18" s="80"/>
      <c r="IKZ18" s="80"/>
      <c r="ILA18" s="85"/>
      <c r="ILB18" s="80"/>
      <c r="ILC18" s="80"/>
      <c r="ILD18" s="2"/>
      <c r="ILE18" s="85"/>
      <c r="ILF18" s="51"/>
      <c r="ILG18" s="80"/>
      <c r="ILH18" s="80"/>
      <c r="ILI18" s="85"/>
      <c r="ILJ18" s="80"/>
      <c r="ILK18" s="80"/>
      <c r="ILL18" s="2"/>
      <c r="ILM18" s="85"/>
      <c r="ILN18" s="51"/>
      <c r="ILO18" s="80"/>
      <c r="ILP18" s="80"/>
      <c r="ILQ18" s="85"/>
      <c r="ILR18" s="80"/>
      <c r="ILS18" s="80"/>
      <c r="ILT18" s="2"/>
      <c r="ILU18" s="85"/>
      <c r="ILV18" s="51"/>
      <c r="ILW18" s="80"/>
      <c r="ILX18" s="80"/>
      <c r="ILY18" s="85"/>
      <c r="ILZ18" s="80"/>
      <c r="IMA18" s="80"/>
      <c r="IMB18" s="2"/>
      <c r="IMC18" s="85"/>
      <c r="IMD18" s="51"/>
      <c r="IME18" s="80"/>
      <c r="IMF18" s="80"/>
      <c r="IMG18" s="85"/>
      <c r="IMH18" s="80"/>
      <c r="IMI18" s="80"/>
      <c r="IMJ18" s="2"/>
      <c r="IMK18" s="85"/>
      <c r="IML18" s="51"/>
      <c r="IMM18" s="80"/>
      <c r="IMN18" s="80"/>
      <c r="IMO18" s="85"/>
      <c r="IMP18" s="80"/>
      <c r="IMQ18" s="80"/>
      <c r="IMR18" s="2"/>
      <c r="IMS18" s="85"/>
      <c r="IMT18" s="51"/>
      <c r="IMU18" s="80"/>
      <c r="IMV18" s="80"/>
      <c r="IMW18" s="85"/>
      <c r="IMX18" s="80"/>
      <c r="IMY18" s="80"/>
      <c r="IMZ18" s="2"/>
      <c r="INA18" s="85"/>
      <c r="INB18" s="51"/>
      <c r="INC18" s="80"/>
      <c r="IND18" s="80"/>
      <c r="INE18" s="85"/>
      <c r="INF18" s="80"/>
      <c r="ING18" s="80"/>
      <c r="INH18" s="2"/>
      <c r="INI18" s="85"/>
      <c r="INJ18" s="51"/>
      <c r="INK18" s="80"/>
      <c r="INL18" s="80"/>
      <c r="INM18" s="85"/>
      <c r="INN18" s="80"/>
      <c r="INO18" s="80"/>
      <c r="INP18" s="2"/>
      <c r="INQ18" s="85"/>
      <c r="INR18" s="51"/>
      <c r="INS18" s="80"/>
      <c r="INT18" s="80"/>
      <c r="INU18" s="85"/>
      <c r="INV18" s="80"/>
      <c r="INW18" s="80"/>
      <c r="INX18" s="2"/>
      <c r="INY18" s="85"/>
      <c r="INZ18" s="51"/>
      <c r="IOA18" s="80"/>
      <c r="IOB18" s="80"/>
      <c r="IOC18" s="85"/>
      <c r="IOD18" s="80"/>
      <c r="IOE18" s="80"/>
      <c r="IOF18" s="2"/>
      <c r="IOG18" s="85"/>
      <c r="IOH18" s="51"/>
      <c r="IOI18" s="80"/>
      <c r="IOJ18" s="80"/>
      <c r="IOK18" s="85"/>
      <c r="IOL18" s="80"/>
      <c r="IOM18" s="80"/>
      <c r="ION18" s="2"/>
      <c r="IOO18" s="85"/>
      <c r="IOP18" s="51"/>
      <c r="IOQ18" s="80"/>
      <c r="IOR18" s="80"/>
      <c r="IOS18" s="85"/>
      <c r="IOT18" s="80"/>
      <c r="IOU18" s="80"/>
      <c r="IOV18" s="2"/>
      <c r="IOW18" s="85"/>
      <c r="IOX18" s="51"/>
      <c r="IOY18" s="80"/>
      <c r="IOZ18" s="80"/>
      <c r="IPA18" s="85"/>
      <c r="IPB18" s="80"/>
      <c r="IPC18" s="80"/>
      <c r="IPD18" s="2"/>
      <c r="IPE18" s="85"/>
      <c r="IPF18" s="51"/>
      <c r="IPG18" s="80"/>
      <c r="IPH18" s="80"/>
      <c r="IPI18" s="85"/>
      <c r="IPJ18" s="80"/>
      <c r="IPK18" s="80"/>
      <c r="IPL18" s="2"/>
      <c r="IPM18" s="85"/>
      <c r="IPN18" s="51"/>
      <c r="IPO18" s="80"/>
      <c r="IPP18" s="80"/>
      <c r="IPQ18" s="85"/>
      <c r="IPR18" s="80"/>
      <c r="IPS18" s="80"/>
      <c r="IPT18" s="2"/>
      <c r="IPU18" s="85"/>
      <c r="IPV18" s="51"/>
      <c r="IPW18" s="80"/>
      <c r="IPX18" s="80"/>
      <c r="IPY18" s="85"/>
      <c r="IPZ18" s="80"/>
      <c r="IQA18" s="80"/>
      <c r="IQB18" s="2"/>
      <c r="IQC18" s="85"/>
      <c r="IQD18" s="51"/>
      <c r="IQE18" s="80"/>
      <c r="IQF18" s="80"/>
      <c r="IQG18" s="85"/>
      <c r="IQH18" s="80"/>
      <c r="IQI18" s="80"/>
      <c r="IQJ18" s="2"/>
      <c r="IQK18" s="85"/>
      <c r="IQL18" s="51"/>
      <c r="IQM18" s="80"/>
      <c r="IQN18" s="80"/>
      <c r="IQO18" s="85"/>
      <c r="IQP18" s="80"/>
      <c r="IQQ18" s="80"/>
      <c r="IQR18" s="2"/>
      <c r="IQS18" s="85"/>
      <c r="IQT18" s="51"/>
      <c r="IQU18" s="80"/>
      <c r="IQV18" s="80"/>
      <c r="IQW18" s="85"/>
      <c r="IQX18" s="80"/>
      <c r="IQY18" s="80"/>
      <c r="IQZ18" s="2"/>
      <c r="IRA18" s="85"/>
      <c r="IRB18" s="51"/>
      <c r="IRC18" s="80"/>
      <c r="IRD18" s="80"/>
      <c r="IRE18" s="85"/>
      <c r="IRF18" s="80"/>
      <c r="IRG18" s="80"/>
      <c r="IRH18" s="2"/>
      <c r="IRI18" s="85"/>
      <c r="IRJ18" s="51"/>
      <c r="IRK18" s="80"/>
      <c r="IRL18" s="80"/>
      <c r="IRM18" s="85"/>
      <c r="IRN18" s="80"/>
      <c r="IRO18" s="80"/>
      <c r="IRP18" s="2"/>
      <c r="IRQ18" s="85"/>
      <c r="IRR18" s="51"/>
      <c r="IRS18" s="80"/>
      <c r="IRT18" s="80"/>
      <c r="IRU18" s="85"/>
      <c r="IRV18" s="80"/>
      <c r="IRW18" s="80"/>
      <c r="IRX18" s="2"/>
      <c r="IRY18" s="85"/>
      <c r="IRZ18" s="51"/>
      <c r="ISA18" s="80"/>
      <c r="ISB18" s="80"/>
      <c r="ISC18" s="85"/>
      <c r="ISD18" s="80"/>
      <c r="ISE18" s="80"/>
      <c r="ISF18" s="2"/>
      <c r="ISG18" s="85"/>
      <c r="ISH18" s="51"/>
      <c r="ISI18" s="80"/>
      <c r="ISJ18" s="80"/>
      <c r="ISK18" s="85"/>
      <c r="ISL18" s="80"/>
      <c r="ISM18" s="80"/>
      <c r="ISN18" s="2"/>
      <c r="ISO18" s="85"/>
      <c r="ISP18" s="51"/>
      <c r="ISQ18" s="80"/>
      <c r="ISR18" s="80"/>
      <c r="ISS18" s="85"/>
      <c r="IST18" s="80"/>
      <c r="ISU18" s="80"/>
      <c r="ISV18" s="2"/>
      <c r="ISW18" s="85"/>
      <c r="ISX18" s="51"/>
      <c r="ISY18" s="80"/>
      <c r="ISZ18" s="80"/>
      <c r="ITA18" s="85"/>
      <c r="ITB18" s="80"/>
      <c r="ITC18" s="80"/>
      <c r="ITD18" s="2"/>
      <c r="ITE18" s="85"/>
      <c r="ITF18" s="51"/>
      <c r="ITG18" s="80"/>
      <c r="ITH18" s="80"/>
      <c r="ITI18" s="85"/>
      <c r="ITJ18" s="80"/>
      <c r="ITK18" s="80"/>
      <c r="ITL18" s="2"/>
      <c r="ITM18" s="85"/>
      <c r="ITN18" s="51"/>
      <c r="ITO18" s="80"/>
      <c r="ITP18" s="80"/>
      <c r="ITQ18" s="85"/>
      <c r="ITR18" s="80"/>
      <c r="ITS18" s="80"/>
      <c r="ITT18" s="2"/>
      <c r="ITU18" s="85"/>
      <c r="ITV18" s="51"/>
      <c r="ITW18" s="80"/>
      <c r="ITX18" s="80"/>
      <c r="ITY18" s="85"/>
      <c r="ITZ18" s="80"/>
      <c r="IUA18" s="80"/>
      <c r="IUB18" s="2"/>
      <c r="IUC18" s="85"/>
      <c r="IUD18" s="51"/>
      <c r="IUE18" s="80"/>
      <c r="IUF18" s="80"/>
      <c r="IUG18" s="85"/>
      <c r="IUH18" s="80"/>
      <c r="IUI18" s="80"/>
      <c r="IUJ18" s="2"/>
      <c r="IUK18" s="85"/>
      <c r="IUL18" s="51"/>
      <c r="IUM18" s="80"/>
      <c r="IUN18" s="80"/>
      <c r="IUO18" s="85"/>
      <c r="IUP18" s="80"/>
      <c r="IUQ18" s="80"/>
      <c r="IUR18" s="2"/>
      <c r="IUS18" s="85"/>
      <c r="IUT18" s="51"/>
      <c r="IUU18" s="80"/>
      <c r="IUV18" s="80"/>
      <c r="IUW18" s="85"/>
      <c r="IUX18" s="80"/>
      <c r="IUY18" s="80"/>
      <c r="IUZ18" s="2"/>
      <c r="IVA18" s="85"/>
      <c r="IVB18" s="51"/>
      <c r="IVC18" s="80"/>
      <c r="IVD18" s="80"/>
      <c r="IVE18" s="85"/>
      <c r="IVF18" s="80"/>
      <c r="IVG18" s="80"/>
      <c r="IVH18" s="2"/>
      <c r="IVI18" s="85"/>
      <c r="IVJ18" s="51"/>
      <c r="IVK18" s="80"/>
      <c r="IVL18" s="80"/>
      <c r="IVM18" s="85"/>
      <c r="IVN18" s="80"/>
      <c r="IVO18" s="80"/>
      <c r="IVP18" s="2"/>
      <c r="IVQ18" s="85"/>
      <c r="IVR18" s="51"/>
      <c r="IVS18" s="80"/>
      <c r="IVT18" s="80"/>
      <c r="IVU18" s="85"/>
      <c r="IVV18" s="80"/>
      <c r="IVW18" s="80"/>
      <c r="IVX18" s="2"/>
      <c r="IVY18" s="85"/>
      <c r="IVZ18" s="51"/>
      <c r="IWA18" s="80"/>
      <c r="IWB18" s="80"/>
      <c r="IWC18" s="85"/>
      <c r="IWD18" s="80"/>
      <c r="IWE18" s="80"/>
      <c r="IWF18" s="2"/>
      <c r="IWG18" s="85"/>
      <c r="IWH18" s="51"/>
      <c r="IWI18" s="80"/>
      <c r="IWJ18" s="80"/>
      <c r="IWK18" s="85"/>
      <c r="IWL18" s="80"/>
      <c r="IWM18" s="80"/>
      <c r="IWN18" s="2"/>
      <c r="IWO18" s="85"/>
      <c r="IWP18" s="51"/>
      <c r="IWQ18" s="80"/>
      <c r="IWR18" s="80"/>
      <c r="IWS18" s="85"/>
      <c r="IWT18" s="80"/>
      <c r="IWU18" s="80"/>
      <c r="IWV18" s="2"/>
      <c r="IWW18" s="85"/>
      <c r="IWX18" s="51"/>
      <c r="IWY18" s="80"/>
      <c r="IWZ18" s="80"/>
      <c r="IXA18" s="85"/>
      <c r="IXB18" s="80"/>
      <c r="IXC18" s="80"/>
      <c r="IXD18" s="2"/>
      <c r="IXE18" s="85"/>
      <c r="IXF18" s="51"/>
      <c r="IXG18" s="80"/>
      <c r="IXH18" s="80"/>
      <c r="IXI18" s="85"/>
      <c r="IXJ18" s="80"/>
      <c r="IXK18" s="80"/>
      <c r="IXL18" s="2"/>
      <c r="IXM18" s="85"/>
      <c r="IXN18" s="51"/>
      <c r="IXO18" s="80"/>
      <c r="IXP18" s="80"/>
      <c r="IXQ18" s="85"/>
      <c r="IXR18" s="80"/>
      <c r="IXS18" s="80"/>
      <c r="IXT18" s="2"/>
      <c r="IXU18" s="85"/>
      <c r="IXV18" s="51"/>
      <c r="IXW18" s="80"/>
      <c r="IXX18" s="80"/>
      <c r="IXY18" s="85"/>
      <c r="IXZ18" s="80"/>
      <c r="IYA18" s="80"/>
      <c r="IYB18" s="2"/>
      <c r="IYC18" s="85"/>
      <c r="IYD18" s="51"/>
      <c r="IYE18" s="80"/>
      <c r="IYF18" s="80"/>
      <c r="IYG18" s="85"/>
      <c r="IYH18" s="80"/>
      <c r="IYI18" s="80"/>
      <c r="IYJ18" s="2"/>
      <c r="IYK18" s="85"/>
      <c r="IYL18" s="51"/>
      <c r="IYM18" s="80"/>
      <c r="IYN18" s="80"/>
      <c r="IYO18" s="85"/>
      <c r="IYP18" s="80"/>
      <c r="IYQ18" s="80"/>
      <c r="IYR18" s="2"/>
      <c r="IYS18" s="85"/>
      <c r="IYT18" s="51"/>
      <c r="IYU18" s="80"/>
      <c r="IYV18" s="80"/>
      <c r="IYW18" s="85"/>
      <c r="IYX18" s="80"/>
      <c r="IYY18" s="80"/>
      <c r="IYZ18" s="2"/>
      <c r="IZA18" s="85"/>
      <c r="IZB18" s="51"/>
      <c r="IZC18" s="80"/>
      <c r="IZD18" s="80"/>
      <c r="IZE18" s="85"/>
      <c r="IZF18" s="80"/>
      <c r="IZG18" s="80"/>
      <c r="IZH18" s="2"/>
      <c r="IZI18" s="85"/>
      <c r="IZJ18" s="51"/>
      <c r="IZK18" s="80"/>
      <c r="IZL18" s="80"/>
      <c r="IZM18" s="85"/>
      <c r="IZN18" s="80"/>
      <c r="IZO18" s="80"/>
      <c r="IZP18" s="2"/>
      <c r="IZQ18" s="85"/>
      <c r="IZR18" s="51"/>
      <c r="IZS18" s="80"/>
      <c r="IZT18" s="80"/>
      <c r="IZU18" s="85"/>
      <c r="IZV18" s="80"/>
      <c r="IZW18" s="80"/>
      <c r="IZX18" s="2"/>
      <c r="IZY18" s="85"/>
      <c r="IZZ18" s="51"/>
      <c r="JAA18" s="80"/>
      <c r="JAB18" s="80"/>
      <c r="JAC18" s="85"/>
      <c r="JAD18" s="80"/>
      <c r="JAE18" s="80"/>
      <c r="JAF18" s="2"/>
      <c r="JAG18" s="85"/>
      <c r="JAH18" s="51"/>
      <c r="JAI18" s="80"/>
      <c r="JAJ18" s="80"/>
      <c r="JAK18" s="85"/>
      <c r="JAL18" s="80"/>
      <c r="JAM18" s="80"/>
      <c r="JAN18" s="2"/>
      <c r="JAO18" s="85"/>
      <c r="JAP18" s="51"/>
      <c r="JAQ18" s="80"/>
      <c r="JAR18" s="80"/>
      <c r="JAS18" s="85"/>
      <c r="JAT18" s="80"/>
      <c r="JAU18" s="80"/>
      <c r="JAV18" s="2"/>
      <c r="JAW18" s="85"/>
      <c r="JAX18" s="51"/>
      <c r="JAY18" s="80"/>
      <c r="JAZ18" s="80"/>
      <c r="JBA18" s="85"/>
      <c r="JBB18" s="80"/>
      <c r="JBC18" s="80"/>
      <c r="JBD18" s="2"/>
      <c r="JBE18" s="85"/>
      <c r="JBF18" s="51"/>
      <c r="JBG18" s="80"/>
      <c r="JBH18" s="80"/>
      <c r="JBI18" s="85"/>
      <c r="JBJ18" s="80"/>
      <c r="JBK18" s="80"/>
      <c r="JBL18" s="2"/>
      <c r="JBM18" s="85"/>
      <c r="JBN18" s="51"/>
      <c r="JBO18" s="80"/>
      <c r="JBP18" s="80"/>
      <c r="JBQ18" s="85"/>
      <c r="JBR18" s="80"/>
      <c r="JBS18" s="80"/>
      <c r="JBT18" s="2"/>
      <c r="JBU18" s="85"/>
      <c r="JBV18" s="51"/>
      <c r="JBW18" s="80"/>
      <c r="JBX18" s="80"/>
      <c r="JBY18" s="85"/>
      <c r="JBZ18" s="80"/>
      <c r="JCA18" s="80"/>
      <c r="JCB18" s="2"/>
      <c r="JCC18" s="85"/>
      <c r="JCD18" s="51"/>
      <c r="JCE18" s="80"/>
      <c r="JCF18" s="80"/>
      <c r="JCG18" s="85"/>
      <c r="JCH18" s="80"/>
      <c r="JCI18" s="80"/>
      <c r="JCJ18" s="2"/>
      <c r="JCK18" s="85"/>
      <c r="JCL18" s="51"/>
      <c r="JCM18" s="80"/>
      <c r="JCN18" s="80"/>
      <c r="JCO18" s="85"/>
      <c r="JCP18" s="80"/>
      <c r="JCQ18" s="80"/>
      <c r="JCR18" s="2"/>
      <c r="JCS18" s="85"/>
      <c r="JCT18" s="51"/>
      <c r="JCU18" s="80"/>
      <c r="JCV18" s="80"/>
      <c r="JCW18" s="85"/>
      <c r="JCX18" s="80"/>
      <c r="JCY18" s="80"/>
      <c r="JCZ18" s="2"/>
      <c r="JDA18" s="85"/>
      <c r="JDB18" s="51"/>
      <c r="JDC18" s="80"/>
      <c r="JDD18" s="80"/>
      <c r="JDE18" s="85"/>
      <c r="JDF18" s="80"/>
      <c r="JDG18" s="80"/>
      <c r="JDH18" s="2"/>
      <c r="JDI18" s="85"/>
      <c r="JDJ18" s="51"/>
      <c r="JDK18" s="80"/>
      <c r="JDL18" s="80"/>
      <c r="JDM18" s="85"/>
      <c r="JDN18" s="80"/>
      <c r="JDO18" s="80"/>
      <c r="JDP18" s="2"/>
      <c r="JDQ18" s="85"/>
      <c r="JDR18" s="51"/>
      <c r="JDS18" s="80"/>
      <c r="JDT18" s="80"/>
      <c r="JDU18" s="85"/>
      <c r="JDV18" s="80"/>
      <c r="JDW18" s="80"/>
      <c r="JDX18" s="2"/>
      <c r="JDY18" s="85"/>
      <c r="JDZ18" s="51"/>
      <c r="JEA18" s="80"/>
      <c r="JEB18" s="80"/>
      <c r="JEC18" s="85"/>
      <c r="JED18" s="80"/>
      <c r="JEE18" s="80"/>
      <c r="JEF18" s="2"/>
      <c r="JEG18" s="85"/>
      <c r="JEH18" s="51"/>
      <c r="JEI18" s="80"/>
      <c r="JEJ18" s="80"/>
      <c r="JEK18" s="85"/>
      <c r="JEL18" s="80"/>
      <c r="JEM18" s="80"/>
      <c r="JEN18" s="2"/>
      <c r="JEO18" s="85"/>
      <c r="JEP18" s="51"/>
      <c r="JEQ18" s="80"/>
      <c r="JER18" s="80"/>
      <c r="JES18" s="85"/>
      <c r="JET18" s="80"/>
      <c r="JEU18" s="80"/>
      <c r="JEV18" s="2"/>
      <c r="JEW18" s="85"/>
      <c r="JEX18" s="51"/>
      <c r="JEY18" s="80"/>
      <c r="JEZ18" s="80"/>
      <c r="JFA18" s="85"/>
      <c r="JFB18" s="80"/>
      <c r="JFC18" s="80"/>
      <c r="JFD18" s="2"/>
      <c r="JFE18" s="85"/>
      <c r="JFF18" s="51"/>
      <c r="JFG18" s="80"/>
      <c r="JFH18" s="80"/>
      <c r="JFI18" s="85"/>
      <c r="JFJ18" s="80"/>
      <c r="JFK18" s="80"/>
      <c r="JFL18" s="2"/>
      <c r="JFM18" s="85"/>
      <c r="JFN18" s="51"/>
      <c r="JFO18" s="80"/>
      <c r="JFP18" s="80"/>
      <c r="JFQ18" s="85"/>
      <c r="JFR18" s="80"/>
      <c r="JFS18" s="80"/>
      <c r="JFT18" s="2"/>
      <c r="JFU18" s="85"/>
      <c r="JFV18" s="51"/>
      <c r="JFW18" s="80"/>
      <c r="JFX18" s="80"/>
      <c r="JFY18" s="85"/>
      <c r="JFZ18" s="80"/>
      <c r="JGA18" s="80"/>
      <c r="JGB18" s="2"/>
      <c r="JGC18" s="85"/>
      <c r="JGD18" s="51"/>
      <c r="JGE18" s="80"/>
      <c r="JGF18" s="80"/>
      <c r="JGG18" s="85"/>
      <c r="JGH18" s="80"/>
      <c r="JGI18" s="80"/>
      <c r="JGJ18" s="2"/>
      <c r="JGK18" s="85"/>
      <c r="JGL18" s="51"/>
      <c r="JGM18" s="80"/>
      <c r="JGN18" s="80"/>
      <c r="JGO18" s="85"/>
      <c r="JGP18" s="80"/>
      <c r="JGQ18" s="80"/>
      <c r="JGR18" s="2"/>
      <c r="JGS18" s="85"/>
      <c r="JGT18" s="51"/>
      <c r="JGU18" s="80"/>
      <c r="JGV18" s="80"/>
      <c r="JGW18" s="85"/>
      <c r="JGX18" s="80"/>
      <c r="JGY18" s="80"/>
      <c r="JGZ18" s="2"/>
      <c r="JHA18" s="85"/>
      <c r="JHB18" s="51"/>
      <c r="JHC18" s="80"/>
      <c r="JHD18" s="80"/>
      <c r="JHE18" s="85"/>
      <c r="JHF18" s="80"/>
      <c r="JHG18" s="80"/>
      <c r="JHH18" s="2"/>
      <c r="JHI18" s="85"/>
      <c r="JHJ18" s="51"/>
      <c r="JHK18" s="80"/>
      <c r="JHL18" s="80"/>
      <c r="JHM18" s="85"/>
      <c r="JHN18" s="80"/>
      <c r="JHO18" s="80"/>
      <c r="JHP18" s="2"/>
      <c r="JHQ18" s="85"/>
      <c r="JHR18" s="51"/>
      <c r="JHS18" s="80"/>
      <c r="JHT18" s="80"/>
      <c r="JHU18" s="85"/>
      <c r="JHV18" s="80"/>
      <c r="JHW18" s="80"/>
      <c r="JHX18" s="2"/>
      <c r="JHY18" s="85"/>
      <c r="JHZ18" s="51"/>
      <c r="JIA18" s="80"/>
      <c r="JIB18" s="80"/>
      <c r="JIC18" s="85"/>
      <c r="JID18" s="80"/>
      <c r="JIE18" s="80"/>
      <c r="JIF18" s="2"/>
      <c r="JIG18" s="85"/>
      <c r="JIH18" s="51"/>
      <c r="JII18" s="80"/>
      <c r="JIJ18" s="80"/>
      <c r="JIK18" s="85"/>
      <c r="JIL18" s="80"/>
      <c r="JIM18" s="80"/>
      <c r="JIN18" s="2"/>
      <c r="JIO18" s="85"/>
      <c r="JIP18" s="51"/>
      <c r="JIQ18" s="80"/>
      <c r="JIR18" s="80"/>
      <c r="JIS18" s="85"/>
      <c r="JIT18" s="80"/>
      <c r="JIU18" s="80"/>
      <c r="JIV18" s="2"/>
      <c r="JIW18" s="85"/>
      <c r="JIX18" s="51"/>
      <c r="JIY18" s="80"/>
      <c r="JIZ18" s="80"/>
      <c r="JJA18" s="85"/>
      <c r="JJB18" s="80"/>
      <c r="JJC18" s="80"/>
      <c r="JJD18" s="2"/>
      <c r="JJE18" s="85"/>
      <c r="JJF18" s="51"/>
      <c r="JJG18" s="80"/>
      <c r="JJH18" s="80"/>
      <c r="JJI18" s="85"/>
      <c r="JJJ18" s="80"/>
      <c r="JJK18" s="80"/>
      <c r="JJL18" s="2"/>
      <c r="JJM18" s="85"/>
      <c r="JJN18" s="51"/>
      <c r="JJO18" s="80"/>
      <c r="JJP18" s="80"/>
      <c r="JJQ18" s="85"/>
      <c r="JJR18" s="80"/>
      <c r="JJS18" s="80"/>
      <c r="JJT18" s="2"/>
      <c r="JJU18" s="85"/>
      <c r="JJV18" s="51"/>
      <c r="JJW18" s="80"/>
      <c r="JJX18" s="80"/>
      <c r="JJY18" s="85"/>
      <c r="JJZ18" s="80"/>
      <c r="JKA18" s="80"/>
      <c r="JKB18" s="2"/>
      <c r="JKC18" s="85"/>
      <c r="JKD18" s="51"/>
      <c r="JKE18" s="80"/>
      <c r="JKF18" s="80"/>
      <c r="JKG18" s="85"/>
      <c r="JKH18" s="80"/>
      <c r="JKI18" s="80"/>
      <c r="JKJ18" s="2"/>
      <c r="JKK18" s="85"/>
      <c r="JKL18" s="51"/>
      <c r="JKM18" s="80"/>
      <c r="JKN18" s="80"/>
      <c r="JKO18" s="85"/>
      <c r="JKP18" s="80"/>
      <c r="JKQ18" s="80"/>
      <c r="JKR18" s="2"/>
      <c r="JKS18" s="85"/>
      <c r="JKT18" s="51"/>
      <c r="JKU18" s="80"/>
      <c r="JKV18" s="80"/>
      <c r="JKW18" s="85"/>
      <c r="JKX18" s="80"/>
      <c r="JKY18" s="80"/>
      <c r="JKZ18" s="2"/>
      <c r="JLA18" s="85"/>
      <c r="JLB18" s="51"/>
      <c r="JLC18" s="80"/>
      <c r="JLD18" s="80"/>
      <c r="JLE18" s="85"/>
      <c r="JLF18" s="80"/>
      <c r="JLG18" s="80"/>
      <c r="JLH18" s="2"/>
      <c r="JLI18" s="85"/>
      <c r="JLJ18" s="51"/>
      <c r="JLK18" s="80"/>
      <c r="JLL18" s="80"/>
      <c r="JLM18" s="85"/>
      <c r="JLN18" s="80"/>
      <c r="JLO18" s="80"/>
      <c r="JLP18" s="2"/>
      <c r="JLQ18" s="85"/>
      <c r="JLR18" s="51"/>
      <c r="JLS18" s="80"/>
      <c r="JLT18" s="80"/>
      <c r="JLU18" s="85"/>
      <c r="JLV18" s="80"/>
      <c r="JLW18" s="80"/>
      <c r="JLX18" s="2"/>
      <c r="JLY18" s="85"/>
      <c r="JLZ18" s="51"/>
      <c r="JMA18" s="80"/>
      <c r="JMB18" s="80"/>
      <c r="JMC18" s="85"/>
      <c r="JMD18" s="80"/>
      <c r="JME18" s="80"/>
      <c r="JMF18" s="2"/>
      <c r="JMG18" s="85"/>
      <c r="JMH18" s="51"/>
      <c r="JMI18" s="80"/>
      <c r="JMJ18" s="80"/>
      <c r="JMK18" s="85"/>
      <c r="JML18" s="80"/>
      <c r="JMM18" s="80"/>
      <c r="JMN18" s="2"/>
      <c r="JMO18" s="85"/>
      <c r="JMP18" s="51"/>
      <c r="JMQ18" s="80"/>
      <c r="JMR18" s="80"/>
      <c r="JMS18" s="85"/>
      <c r="JMT18" s="80"/>
      <c r="JMU18" s="80"/>
      <c r="JMV18" s="2"/>
      <c r="JMW18" s="85"/>
      <c r="JMX18" s="51"/>
      <c r="JMY18" s="80"/>
      <c r="JMZ18" s="80"/>
      <c r="JNA18" s="85"/>
      <c r="JNB18" s="80"/>
      <c r="JNC18" s="80"/>
      <c r="JND18" s="2"/>
      <c r="JNE18" s="85"/>
      <c r="JNF18" s="51"/>
      <c r="JNG18" s="80"/>
      <c r="JNH18" s="80"/>
      <c r="JNI18" s="85"/>
      <c r="JNJ18" s="80"/>
      <c r="JNK18" s="80"/>
      <c r="JNL18" s="2"/>
      <c r="JNM18" s="85"/>
      <c r="JNN18" s="51"/>
      <c r="JNO18" s="80"/>
      <c r="JNP18" s="80"/>
      <c r="JNQ18" s="85"/>
      <c r="JNR18" s="80"/>
      <c r="JNS18" s="80"/>
      <c r="JNT18" s="2"/>
      <c r="JNU18" s="85"/>
      <c r="JNV18" s="51"/>
      <c r="JNW18" s="80"/>
      <c r="JNX18" s="80"/>
      <c r="JNY18" s="85"/>
      <c r="JNZ18" s="80"/>
      <c r="JOA18" s="80"/>
      <c r="JOB18" s="2"/>
      <c r="JOC18" s="85"/>
      <c r="JOD18" s="51"/>
      <c r="JOE18" s="80"/>
      <c r="JOF18" s="80"/>
      <c r="JOG18" s="85"/>
      <c r="JOH18" s="80"/>
      <c r="JOI18" s="80"/>
      <c r="JOJ18" s="2"/>
      <c r="JOK18" s="85"/>
      <c r="JOL18" s="51"/>
      <c r="JOM18" s="80"/>
      <c r="JON18" s="80"/>
      <c r="JOO18" s="85"/>
      <c r="JOP18" s="80"/>
      <c r="JOQ18" s="80"/>
      <c r="JOR18" s="2"/>
      <c r="JOS18" s="85"/>
      <c r="JOT18" s="51"/>
      <c r="JOU18" s="80"/>
      <c r="JOV18" s="80"/>
      <c r="JOW18" s="85"/>
      <c r="JOX18" s="80"/>
      <c r="JOY18" s="80"/>
      <c r="JOZ18" s="2"/>
      <c r="JPA18" s="85"/>
      <c r="JPB18" s="51"/>
      <c r="JPC18" s="80"/>
      <c r="JPD18" s="80"/>
      <c r="JPE18" s="85"/>
      <c r="JPF18" s="80"/>
      <c r="JPG18" s="80"/>
      <c r="JPH18" s="2"/>
      <c r="JPI18" s="85"/>
      <c r="JPJ18" s="51"/>
      <c r="JPK18" s="80"/>
      <c r="JPL18" s="80"/>
      <c r="JPM18" s="85"/>
      <c r="JPN18" s="80"/>
      <c r="JPO18" s="80"/>
      <c r="JPP18" s="2"/>
      <c r="JPQ18" s="85"/>
      <c r="JPR18" s="51"/>
      <c r="JPS18" s="80"/>
      <c r="JPT18" s="80"/>
      <c r="JPU18" s="85"/>
      <c r="JPV18" s="80"/>
      <c r="JPW18" s="80"/>
      <c r="JPX18" s="2"/>
      <c r="JPY18" s="85"/>
      <c r="JPZ18" s="51"/>
      <c r="JQA18" s="80"/>
      <c r="JQB18" s="80"/>
      <c r="JQC18" s="85"/>
      <c r="JQD18" s="80"/>
      <c r="JQE18" s="80"/>
      <c r="JQF18" s="2"/>
      <c r="JQG18" s="85"/>
      <c r="JQH18" s="51"/>
      <c r="JQI18" s="80"/>
      <c r="JQJ18" s="80"/>
      <c r="JQK18" s="85"/>
      <c r="JQL18" s="80"/>
      <c r="JQM18" s="80"/>
      <c r="JQN18" s="2"/>
      <c r="JQO18" s="85"/>
      <c r="JQP18" s="51"/>
      <c r="JQQ18" s="80"/>
      <c r="JQR18" s="80"/>
      <c r="JQS18" s="85"/>
      <c r="JQT18" s="80"/>
      <c r="JQU18" s="80"/>
      <c r="JQV18" s="2"/>
      <c r="JQW18" s="85"/>
      <c r="JQX18" s="51"/>
      <c r="JQY18" s="80"/>
      <c r="JQZ18" s="80"/>
      <c r="JRA18" s="85"/>
      <c r="JRB18" s="80"/>
      <c r="JRC18" s="80"/>
      <c r="JRD18" s="2"/>
      <c r="JRE18" s="85"/>
      <c r="JRF18" s="51"/>
      <c r="JRG18" s="80"/>
      <c r="JRH18" s="80"/>
      <c r="JRI18" s="85"/>
      <c r="JRJ18" s="80"/>
      <c r="JRK18" s="80"/>
      <c r="JRL18" s="2"/>
      <c r="JRM18" s="85"/>
      <c r="JRN18" s="51"/>
      <c r="JRO18" s="80"/>
      <c r="JRP18" s="80"/>
      <c r="JRQ18" s="85"/>
      <c r="JRR18" s="80"/>
      <c r="JRS18" s="80"/>
      <c r="JRT18" s="2"/>
      <c r="JRU18" s="85"/>
      <c r="JRV18" s="51"/>
      <c r="JRW18" s="80"/>
      <c r="JRX18" s="80"/>
      <c r="JRY18" s="85"/>
      <c r="JRZ18" s="80"/>
      <c r="JSA18" s="80"/>
      <c r="JSB18" s="2"/>
      <c r="JSC18" s="85"/>
      <c r="JSD18" s="51"/>
      <c r="JSE18" s="80"/>
      <c r="JSF18" s="80"/>
      <c r="JSG18" s="85"/>
      <c r="JSH18" s="80"/>
      <c r="JSI18" s="80"/>
      <c r="JSJ18" s="2"/>
      <c r="JSK18" s="85"/>
      <c r="JSL18" s="51"/>
      <c r="JSM18" s="80"/>
      <c r="JSN18" s="80"/>
      <c r="JSO18" s="85"/>
      <c r="JSP18" s="80"/>
      <c r="JSQ18" s="80"/>
      <c r="JSR18" s="2"/>
      <c r="JSS18" s="85"/>
      <c r="JST18" s="51"/>
      <c r="JSU18" s="80"/>
      <c r="JSV18" s="80"/>
      <c r="JSW18" s="85"/>
      <c r="JSX18" s="80"/>
      <c r="JSY18" s="80"/>
      <c r="JSZ18" s="2"/>
      <c r="JTA18" s="85"/>
      <c r="JTB18" s="51"/>
      <c r="JTC18" s="80"/>
      <c r="JTD18" s="80"/>
      <c r="JTE18" s="85"/>
      <c r="JTF18" s="80"/>
      <c r="JTG18" s="80"/>
      <c r="JTH18" s="2"/>
      <c r="JTI18" s="85"/>
      <c r="JTJ18" s="51"/>
      <c r="JTK18" s="80"/>
      <c r="JTL18" s="80"/>
      <c r="JTM18" s="85"/>
      <c r="JTN18" s="80"/>
      <c r="JTO18" s="80"/>
      <c r="JTP18" s="2"/>
      <c r="JTQ18" s="85"/>
      <c r="JTR18" s="51"/>
      <c r="JTS18" s="80"/>
      <c r="JTT18" s="80"/>
      <c r="JTU18" s="85"/>
      <c r="JTV18" s="80"/>
      <c r="JTW18" s="80"/>
      <c r="JTX18" s="2"/>
      <c r="JTY18" s="85"/>
      <c r="JTZ18" s="51"/>
      <c r="JUA18" s="80"/>
      <c r="JUB18" s="80"/>
      <c r="JUC18" s="85"/>
      <c r="JUD18" s="80"/>
      <c r="JUE18" s="80"/>
      <c r="JUF18" s="2"/>
      <c r="JUG18" s="85"/>
      <c r="JUH18" s="51"/>
      <c r="JUI18" s="80"/>
      <c r="JUJ18" s="80"/>
      <c r="JUK18" s="85"/>
      <c r="JUL18" s="80"/>
      <c r="JUM18" s="80"/>
      <c r="JUN18" s="2"/>
      <c r="JUO18" s="85"/>
      <c r="JUP18" s="51"/>
      <c r="JUQ18" s="80"/>
      <c r="JUR18" s="80"/>
      <c r="JUS18" s="85"/>
      <c r="JUT18" s="80"/>
      <c r="JUU18" s="80"/>
      <c r="JUV18" s="2"/>
      <c r="JUW18" s="85"/>
      <c r="JUX18" s="51"/>
      <c r="JUY18" s="80"/>
      <c r="JUZ18" s="80"/>
      <c r="JVA18" s="85"/>
      <c r="JVB18" s="80"/>
      <c r="JVC18" s="80"/>
      <c r="JVD18" s="2"/>
      <c r="JVE18" s="85"/>
      <c r="JVF18" s="51"/>
      <c r="JVG18" s="80"/>
      <c r="JVH18" s="80"/>
      <c r="JVI18" s="85"/>
      <c r="JVJ18" s="80"/>
      <c r="JVK18" s="80"/>
      <c r="JVL18" s="2"/>
      <c r="JVM18" s="85"/>
      <c r="JVN18" s="51"/>
      <c r="JVO18" s="80"/>
      <c r="JVP18" s="80"/>
      <c r="JVQ18" s="85"/>
      <c r="JVR18" s="80"/>
      <c r="JVS18" s="80"/>
      <c r="JVT18" s="2"/>
      <c r="JVU18" s="85"/>
      <c r="JVV18" s="51"/>
      <c r="JVW18" s="80"/>
      <c r="JVX18" s="80"/>
      <c r="JVY18" s="85"/>
      <c r="JVZ18" s="80"/>
      <c r="JWA18" s="80"/>
      <c r="JWB18" s="2"/>
      <c r="JWC18" s="85"/>
      <c r="JWD18" s="51"/>
      <c r="JWE18" s="80"/>
      <c r="JWF18" s="80"/>
      <c r="JWG18" s="85"/>
      <c r="JWH18" s="80"/>
      <c r="JWI18" s="80"/>
      <c r="JWJ18" s="2"/>
      <c r="JWK18" s="85"/>
      <c r="JWL18" s="51"/>
      <c r="JWM18" s="80"/>
      <c r="JWN18" s="80"/>
      <c r="JWO18" s="85"/>
      <c r="JWP18" s="80"/>
      <c r="JWQ18" s="80"/>
      <c r="JWR18" s="2"/>
      <c r="JWS18" s="85"/>
      <c r="JWT18" s="51"/>
      <c r="JWU18" s="80"/>
      <c r="JWV18" s="80"/>
      <c r="JWW18" s="85"/>
      <c r="JWX18" s="80"/>
      <c r="JWY18" s="80"/>
      <c r="JWZ18" s="2"/>
      <c r="JXA18" s="85"/>
      <c r="JXB18" s="51"/>
      <c r="JXC18" s="80"/>
      <c r="JXD18" s="80"/>
      <c r="JXE18" s="85"/>
      <c r="JXF18" s="80"/>
      <c r="JXG18" s="80"/>
      <c r="JXH18" s="2"/>
      <c r="JXI18" s="85"/>
      <c r="JXJ18" s="51"/>
      <c r="JXK18" s="80"/>
      <c r="JXL18" s="80"/>
      <c r="JXM18" s="85"/>
      <c r="JXN18" s="80"/>
      <c r="JXO18" s="80"/>
      <c r="JXP18" s="2"/>
      <c r="JXQ18" s="85"/>
      <c r="JXR18" s="51"/>
      <c r="JXS18" s="80"/>
      <c r="JXT18" s="80"/>
      <c r="JXU18" s="85"/>
      <c r="JXV18" s="80"/>
      <c r="JXW18" s="80"/>
      <c r="JXX18" s="2"/>
      <c r="JXY18" s="85"/>
      <c r="JXZ18" s="51"/>
      <c r="JYA18" s="80"/>
      <c r="JYB18" s="80"/>
      <c r="JYC18" s="85"/>
      <c r="JYD18" s="80"/>
      <c r="JYE18" s="80"/>
      <c r="JYF18" s="2"/>
      <c r="JYG18" s="85"/>
      <c r="JYH18" s="51"/>
      <c r="JYI18" s="80"/>
      <c r="JYJ18" s="80"/>
      <c r="JYK18" s="85"/>
      <c r="JYL18" s="80"/>
      <c r="JYM18" s="80"/>
      <c r="JYN18" s="2"/>
      <c r="JYO18" s="85"/>
      <c r="JYP18" s="51"/>
      <c r="JYQ18" s="80"/>
      <c r="JYR18" s="80"/>
      <c r="JYS18" s="85"/>
      <c r="JYT18" s="80"/>
      <c r="JYU18" s="80"/>
      <c r="JYV18" s="2"/>
      <c r="JYW18" s="85"/>
      <c r="JYX18" s="51"/>
      <c r="JYY18" s="80"/>
      <c r="JYZ18" s="80"/>
      <c r="JZA18" s="85"/>
      <c r="JZB18" s="80"/>
      <c r="JZC18" s="80"/>
      <c r="JZD18" s="2"/>
      <c r="JZE18" s="85"/>
      <c r="JZF18" s="51"/>
      <c r="JZG18" s="80"/>
      <c r="JZH18" s="80"/>
      <c r="JZI18" s="85"/>
      <c r="JZJ18" s="80"/>
      <c r="JZK18" s="80"/>
      <c r="JZL18" s="2"/>
      <c r="JZM18" s="85"/>
      <c r="JZN18" s="51"/>
      <c r="JZO18" s="80"/>
      <c r="JZP18" s="80"/>
      <c r="JZQ18" s="85"/>
      <c r="JZR18" s="80"/>
      <c r="JZS18" s="80"/>
      <c r="JZT18" s="2"/>
      <c r="JZU18" s="85"/>
      <c r="JZV18" s="51"/>
      <c r="JZW18" s="80"/>
      <c r="JZX18" s="80"/>
      <c r="JZY18" s="85"/>
      <c r="JZZ18" s="80"/>
      <c r="KAA18" s="80"/>
      <c r="KAB18" s="2"/>
      <c r="KAC18" s="85"/>
      <c r="KAD18" s="51"/>
      <c r="KAE18" s="80"/>
      <c r="KAF18" s="80"/>
      <c r="KAG18" s="85"/>
      <c r="KAH18" s="80"/>
      <c r="KAI18" s="80"/>
      <c r="KAJ18" s="2"/>
      <c r="KAK18" s="85"/>
      <c r="KAL18" s="51"/>
      <c r="KAM18" s="80"/>
      <c r="KAN18" s="80"/>
      <c r="KAO18" s="85"/>
      <c r="KAP18" s="80"/>
      <c r="KAQ18" s="80"/>
      <c r="KAR18" s="2"/>
      <c r="KAS18" s="85"/>
      <c r="KAT18" s="51"/>
      <c r="KAU18" s="80"/>
      <c r="KAV18" s="80"/>
      <c r="KAW18" s="85"/>
      <c r="KAX18" s="80"/>
      <c r="KAY18" s="80"/>
      <c r="KAZ18" s="2"/>
      <c r="KBA18" s="85"/>
      <c r="KBB18" s="51"/>
      <c r="KBC18" s="80"/>
      <c r="KBD18" s="80"/>
      <c r="KBE18" s="85"/>
      <c r="KBF18" s="80"/>
      <c r="KBG18" s="80"/>
      <c r="KBH18" s="2"/>
      <c r="KBI18" s="85"/>
      <c r="KBJ18" s="51"/>
      <c r="KBK18" s="80"/>
      <c r="KBL18" s="80"/>
      <c r="KBM18" s="85"/>
      <c r="KBN18" s="80"/>
      <c r="KBO18" s="80"/>
      <c r="KBP18" s="2"/>
      <c r="KBQ18" s="85"/>
      <c r="KBR18" s="51"/>
      <c r="KBS18" s="80"/>
      <c r="KBT18" s="80"/>
      <c r="KBU18" s="85"/>
      <c r="KBV18" s="80"/>
      <c r="KBW18" s="80"/>
      <c r="KBX18" s="2"/>
      <c r="KBY18" s="85"/>
      <c r="KBZ18" s="51"/>
      <c r="KCA18" s="80"/>
      <c r="KCB18" s="80"/>
      <c r="KCC18" s="85"/>
      <c r="KCD18" s="80"/>
      <c r="KCE18" s="80"/>
      <c r="KCF18" s="2"/>
      <c r="KCG18" s="85"/>
      <c r="KCH18" s="51"/>
      <c r="KCI18" s="80"/>
      <c r="KCJ18" s="80"/>
      <c r="KCK18" s="85"/>
      <c r="KCL18" s="80"/>
      <c r="KCM18" s="80"/>
      <c r="KCN18" s="2"/>
      <c r="KCO18" s="85"/>
      <c r="KCP18" s="51"/>
      <c r="KCQ18" s="80"/>
      <c r="KCR18" s="80"/>
      <c r="KCS18" s="85"/>
      <c r="KCT18" s="80"/>
      <c r="KCU18" s="80"/>
      <c r="KCV18" s="2"/>
      <c r="KCW18" s="85"/>
      <c r="KCX18" s="51"/>
      <c r="KCY18" s="80"/>
      <c r="KCZ18" s="80"/>
      <c r="KDA18" s="85"/>
      <c r="KDB18" s="80"/>
      <c r="KDC18" s="80"/>
      <c r="KDD18" s="2"/>
      <c r="KDE18" s="85"/>
      <c r="KDF18" s="51"/>
      <c r="KDG18" s="80"/>
      <c r="KDH18" s="80"/>
      <c r="KDI18" s="85"/>
      <c r="KDJ18" s="80"/>
      <c r="KDK18" s="80"/>
      <c r="KDL18" s="2"/>
      <c r="KDM18" s="85"/>
      <c r="KDN18" s="51"/>
      <c r="KDO18" s="80"/>
      <c r="KDP18" s="80"/>
      <c r="KDQ18" s="85"/>
      <c r="KDR18" s="80"/>
      <c r="KDS18" s="80"/>
      <c r="KDT18" s="2"/>
      <c r="KDU18" s="85"/>
      <c r="KDV18" s="51"/>
      <c r="KDW18" s="80"/>
      <c r="KDX18" s="80"/>
      <c r="KDY18" s="85"/>
      <c r="KDZ18" s="80"/>
      <c r="KEA18" s="80"/>
      <c r="KEB18" s="2"/>
      <c r="KEC18" s="85"/>
      <c r="KED18" s="51"/>
      <c r="KEE18" s="80"/>
      <c r="KEF18" s="80"/>
      <c r="KEG18" s="85"/>
      <c r="KEH18" s="80"/>
      <c r="KEI18" s="80"/>
      <c r="KEJ18" s="2"/>
      <c r="KEK18" s="85"/>
      <c r="KEL18" s="51"/>
      <c r="KEM18" s="80"/>
      <c r="KEN18" s="80"/>
      <c r="KEO18" s="85"/>
      <c r="KEP18" s="80"/>
      <c r="KEQ18" s="80"/>
      <c r="KER18" s="2"/>
      <c r="KES18" s="85"/>
      <c r="KET18" s="51"/>
      <c r="KEU18" s="80"/>
      <c r="KEV18" s="80"/>
      <c r="KEW18" s="85"/>
      <c r="KEX18" s="80"/>
      <c r="KEY18" s="80"/>
      <c r="KEZ18" s="2"/>
      <c r="KFA18" s="85"/>
      <c r="KFB18" s="51"/>
      <c r="KFC18" s="80"/>
      <c r="KFD18" s="80"/>
      <c r="KFE18" s="85"/>
      <c r="KFF18" s="80"/>
      <c r="KFG18" s="80"/>
      <c r="KFH18" s="2"/>
      <c r="KFI18" s="85"/>
      <c r="KFJ18" s="51"/>
      <c r="KFK18" s="80"/>
      <c r="KFL18" s="80"/>
      <c r="KFM18" s="85"/>
      <c r="KFN18" s="80"/>
      <c r="KFO18" s="80"/>
      <c r="KFP18" s="2"/>
      <c r="KFQ18" s="85"/>
      <c r="KFR18" s="51"/>
      <c r="KFS18" s="80"/>
      <c r="KFT18" s="80"/>
      <c r="KFU18" s="85"/>
      <c r="KFV18" s="80"/>
      <c r="KFW18" s="80"/>
      <c r="KFX18" s="2"/>
      <c r="KFY18" s="85"/>
      <c r="KFZ18" s="51"/>
      <c r="KGA18" s="80"/>
      <c r="KGB18" s="80"/>
      <c r="KGC18" s="85"/>
      <c r="KGD18" s="80"/>
      <c r="KGE18" s="80"/>
      <c r="KGF18" s="2"/>
      <c r="KGG18" s="85"/>
      <c r="KGH18" s="51"/>
      <c r="KGI18" s="80"/>
      <c r="KGJ18" s="80"/>
      <c r="KGK18" s="85"/>
      <c r="KGL18" s="80"/>
      <c r="KGM18" s="80"/>
      <c r="KGN18" s="2"/>
      <c r="KGO18" s="85"/>
      <c r="KGP18" s="51"/>
      <c r="KGQ18" s="80"/>
      <c r="KGR18" s="80"/>
      <c r="KGS18" s="85"/>
      <c r="KGT18" s="80"/>
      <c r="KGU18" s="80"/>
      <c r="KGV18" s="2"/>
      <c r="KGW18" s="85"/>
      <c r="KGX18" s="51"/>
      <c r="KGY18" s="80"/>
      <c r="KGZ18" s="80"/>
      <c r="KHA18" s="85"/>
      <c r="KHB18" s="80"/>
      <c r="KHC18" s="80"/>
      <c r="KHD18" s="2"/>
      <c r="KHE18" s="85"/>
      <c r="KHF18" s="51"/>
      <c r="KHG18" s="80"/>
      <c r="KHH18" s="80"/>
      <c r="KHI18" s="85"/>
      <c r="KHJ18" s="80"/>
      <c r="KHK18" s="80"/>
      <c r="KHL18" s="2"/>
      <c r="KHM18" s="85"/>
      <c r="KHN18" s="51"/>
      <c r="KHO18" s="80"/>
      <c r="KHP18" s="80"/>
      <c r="KHQ18" s="85"/>
      <c r="KHR18" s="80"/>
      <c r="KHS18" s="80"/>
      <c r="KHT18" s="2"/>
      <c r="KHU18" s="85"/>
      <c r="KHV18" s="51"/>
      <c r="KHW18" s="80"/>
      <c r="KHX18" s="80"/>
      <c r="KHY18" s="85"/>
      <c r="KHZ18" s="80"/>
      <c r="KIA18" s="80"/>
      <c r="KIB18" s="2"/>
      <c r="KIC18" s="85"/>
      <c r="KID18" s="51"/>
      <c r="KIE18" s="80"/>
      <c r="KIF18" s="80"/>
      <c r="KIG18" s="85"/>
      <c r="KIH18" s="80"/>
      <c r="KII18" s="80"/>
      <c r="KIJ18" s="2"/>
      <c r="KIK18" s="85"/>
      <c r="KIL18" s="51"/>
      <c r="KIM18" s="80"/>
      <c r="KIN18" s="80"/>
      <c r="KIO18" s="85"/>
      <c r="KIP18" s="80"/>
      <c r="KIQ18" s="80"/>
      <c r="KIR18" s="2"/>
      <c r="KIS18" s="85"/>
      <c r="KIT18" s="51"/>
      <c r="KIU18" s="80"/>
      <c r="KIV18" s="80"/>
      <c r="KIW18" s="85"/>
      <c r="KIX18" s="80"/>
      <c r="KIY18" s="80"/>
      <c r="KIZ18" s="2"/>
      <c r="KJA18" s="85"/>
      <c r="KJB18" s="51"/>
      <c r="KJC18" s="80"/>
      <c r="KJD18" s="80"/>
      <c r="KJE18" s="85"/>
      <c r="KJF18" s="80"/>
      <c r="KJG18" s="80"/>
      <c r="KJH18" s="2"/>
      <c r="KJI18" s="85"/>
      <c r="KJJ18" s="51"/>
      <c r="KJK18" s="80"/>
      <c r="KJL18" s="80"/>
      <c r="KJM18" s="85"/>
      <c r="KJN18" s="80"/>
      <c r="KJO18" s="80"/>
      <c r="KJP18" s="2"/>
      <c r="KJQ18" s="85"/>
      <c r="KJR18" s="51"/>
      <c r="KJS18" s="80"/>
      <c r="KJT18" s="80"/>
      <c r="KJU18" s="85"/>
      <c r="KJV18" s="80"/>
      <c r="KJW18" s="80"/>
      <c r="KJX18" s="2"/>
      <c r="KJY18" s="85"/>
      <c r="KJZ18" s="51"/>
      <c r="KKA18" s="80"/>
      <c r="KKB18" s="80"/>
      <c r="KKC18" s="85"/>
      <c r="KKD18" s="80"/>
      <c r="KKE18" s="80"/>
      <c r="KKF18" s="2"/>
      <c r="KKG18" s="85"/>
      <c r="KKH18" s="51"/>
      <c r="KKI18" s="80"/>
      <c r="KKJ18" s="80"/>
      <c r="KKK18" s="85"/>
      <c r="KKL18" s="80"/>
      <c r="KKM18" s="80"/>
      <c r="KKN18" s="2"/>
      <c r="KKO18" s="85"/>
      <c r="KKP18" s="51"/>
      <c r="KKQ18" s="80"/>
      <c r="KKR18" s="80"/>
      <c r="KKS18" s="85"/>
      <c r="KKT18" s="80"/>
      <c r="KKU18" s="80"/>
      <c r="KKV18" s="2"/>
      <c r="KKW18" s="85"/>
      <c r="KKX18" s="51"/>
      <c r="KKY18" s="80"/>
      <c r="KKZ18" s="80"/>
      <c r="KLA18" s="85"/>
      <c r="KLB18" s="80"/>
      <c r="KLC18" s="80"/>
      <c r="KLD18" s="2"/>
      <c r="KLE18" s="85"/>
      <c r="KLF18" s="51"/>
      <c r="KLG18" s="80"/>
      <c r="KLH18" s="80"/>
      <c r="KLI18" s="85"/>
      <c r="KLJ18" s="80"/>
      <c r="KLK18" s="80"/>
      <c r="KLL18" s="2"/>
      <c r="KLM18" s="85"/>
      <c r="KLN18" s="51"/>
      <c r="KLO18" s="80"/>
      <c r="KLP18" s="80"/>
      <c r="KLQ18" s="85"/>
      <c r="KLR18" s="80"/>
      <c r="KLS18" s="80"/>
      <c r="KLT18" s="2"/>
      <c r="KLU18" s="85"/>
      <c r="KLV18" s="51"/>
      <c r="KLW18" s="80"/>
      <c r="KLX18" s="80"/>
      <c r="KLY18" s="85"/>
      <c r="KLZ18" s="80"/>
      <c r="KMA18" s="80"/>
      <c r="KMB18" s="2"/>
      <c r="KMC18" s="85"/>
      <c r="KMD18" s="51"/>
      <c r="KME18" s="80"/>
      <c r="KMF18" s="80"/>
      <c r="KMG18" s="85"/>
      <c r="KMH18" s="80"/>
      <c r="KMI18" s="80"/>
      <c r="KMJ18" s="2"/>
      <c r="KMK18" s="85"/>
      <c r="KML18" s="51"/>
      <c r="KMM18" s="80"/>
      <c r="KMN18" s="80"/>
      <c r="KMO18" s="85"/>
      <c r="KMP18" s="80"/>
      <c r="KMQ18" s="80"/>
      <c r="KMR18" s="2"/>
      <c r="KMS18" s="85"/>
      <c r="KMT18" s="51"/>
      <c r="KMU18" s="80"/>
      <c r="KMV18" s="80"/>
      <c r="KMW18" s="85"/>
      <c r="KMX18" s="80"/>
      <c r="KMY18" s="80"/>
      <c r="KMZ18" s="2"/>
      <c r="KNA18" s="85"/>
      <c r="KNB18" s="51"/>
      <c r="KNC18" s="80"/>
      <c r="KND18" s="80"/>
      <c r="KNE18" s="85"/>
      <c r="KNF18" s="80"/>
      <c r="KNG18" s="80"/>
      <c r="KNH18" s="2"/>
      <c r="KNI18" s="85"/>
      <c r="KNJ18" s="51"/>
      <c r="KNK18" s="80"/>
      <c r="KNL18" s="80"/>
      <c r="KNM18" s="85"/>
      <c r="KNN18" s="80"/>
      <c r="KNO18" s="80"/>
      <c r="KNP18" s="2"/>
      <c r="KNQ18" s="85"/>
      <c r="KNR18" s="51"/>
      <c r="KNS18" s="80"/>
      <c r="KNT18" s="80"/>
      <c r="KNU18" s="85"/>
      <c r="KNV18" s="80"/>
      <c r="KNW18" s="80"/>
      <c r="KNX18" s="2"/>
      <c r="KNY18" s="85"/>
      <c r="KNZ18" s="51"/>
      <c r="KOA18" s="80"/>
      <c r="KOB18" s="80"/>
      <c r="KOC18" s="85"/>
      <c r="KOD18" s="80"/>
      <c r="KOE18" s="80"/>
      <c r="KOF18" s="2"/>
      <c r="KOG18" s="85"/>
      <c r="KOH18" s="51"/>
      <c r="KOI18" s="80"/>
      <c r="KOJ18" s="80"/>
      <c r="KOK18" s="85"/>
      <c r="KOL18" s="80"/>
      <c r="KOM18" s="80"/>
      <c r="KON18" s="2"/>
      <c r="KOO18" s="85"/>
      <c r="KOP18" s="51"/>
      <c r="KOQ18" s="80"/>
      <c r="KOR18" s="80"/>
      <c r="KOS18" s="85"/>
      <c r="KOT18" s="80"/>
      <c r="KOU18" s="80"/>
      <c r="KOV18" s="2"/>
      <c r="KOW18" s="85"/>
      <c r="KOX18" s="51"/>
      <c r="KOY18" s="80"/>
      <c r="KOZ18" s="80"/>
      <c r="KPA18" s="85"/>
      <c r="KPB18" s="80"/>
      <c r="KPC18" s="80"/>
      <c r="KPD18" s="2"/>
      <c r="KPE18" s="85"/>
      <c r="KPF18" s="51"/>
      <c r="KPG18" s="80"/>
      <c r="KPH18" s="80"/>
      <c r="KPI18" s="85"/>
      <c r="KPJ18" s="80"/>
      <c r="KPK18" s="80"/>
      <c r="KPL18" s="2"/>
      <c r="KPM18" s="85"/>
      <c r="KPN18" s="51"/>
      <c r="KPO18" s="80"/>
      <c r="KPP18" s="80"/>
      <c r="KPQ18" s="85"/>
      <c r="KPR18" s="80"/>
      <c r="KPS18" s="80"/>
      <c r="KPT18" s="2"/>
      <c r="KPU18" s="85"/>
      <c r="KPV18" s="51"/>
      <c r="KPW18" s="80"/>
      <c r="KPX18" s="80"/>
      <c r="KPY18" s="85"/>
      <c r="KPZ18" s="80"/>
      <c r="KQA18" s="80"/>
      <c r="KQB18" s="2"/>
      <c r="KQC18" s="85"/>
      <c r="KQD18" s="51"/>
      <c r="KQE18" s="80"/>
      <c r="KQF18" s="80"/>
      <c r="KQG18" s="85"/>
      <c r="KQH18" s="80"/>
      <c r="KQI18" s="80"/>
      <c r="KQJ18" s="2"/>
      <c r="KQK18" s="85"/>
      <c r="KQL18" s="51"/>
      <c r="KQM18" s="80"/>
      <c r="KQN18" s="80"/>
      <c r="KQO18" s="85"/>
      <c r="KQP18" s="80"/>
      <c r="KQQ18" s="80"/>
      <c r="KQR18" s="2"/>
      <c r="KQS18" s="85"/>
      <c r="KQT18" s="51"/>
      <c r="KQU18" s="80"/>
      <c r="KQV18" s="80"/>
      <c r="KQW18" s="85"/>
      <c r="KQX18" s="80"/>
      <c r="KQY18" s="80"/>
      <c r="KQZ18" s="2"/>
      <c r="KRA18" s="85"/>
      <c r="KRB18" s="51"/>
      <c r="KRC18" s="80"/>
      <c r="KRD18" s="80"/>
      <c r="KRE18" s="85"/>
      <c r="KRF18" s="80"/>
      <c r="KRG18" s="80"/>
      <c r="KRH18" s="2"/>
      <c r="KRI18" s="85"/>
      <c r="KRJ18" s="51"/>
      <c r="KRK18" s="80"/>
      <c r="KRL18" s="80"/>
      <c r="KRM18" s="85"/>
      <c r="KRN18" s="80"/>
      <c r="KRO18" s="80"/>
      <c r="KRP18" s="2"/>
      <c r="KRQ18" s="85"/>
      <c r="KRR18" s="51"/>
      <c r="KRS18" s="80"/>
      <c r="KRT18" s="80"/>
      <c r="KRU18" s="85"/>
      <c r="KRV18" s="80"/>
      <c r="KRW18" s="80"/>
      <c r="KRX18" s="2"/>
      <c r="KRY18" s="85"/>
      <c r="KRZ18" s="51"/>
      <c r="KSA18" s="80"/>
      <c r="KSB18" s="80"/>
      <c r="KSC18" s="85"/>
      <c r="KSD18" s="80"/>
      <c r="KSE18" s="80"/>
      <c r="KSF18" s="2"/>
      <c r="KSG18" s="85"/>
      <c r="KSH18" s="51"/>
      <c r="KSI18" s="80"/>
      <c r="KSJ18" s="80"/>
      <c r="KSK18" s="85"/>
      <c r="KSL18" s="80"/>
      <c r="KSM18" s="80"/>
      <c r="KSN18" s="2"/>
      <c r="KSO18" s="85"/>
      <c r="KSP18" s="51"/>
      <c r="KSQ18" s="80"/>
      <c r="KSR18" s="80"/>
      <c r="KSS18" s="85"/>
      <c r="KST18" s="80"/>
      <c r="KSU18" s="80"/>
      <c r="KSV18" s="2"/>
      <c r="KSW18" s="85"/>
      <c r="KSX18" s="51"/>
      <c r="KSY18" s="80"/>
      <c r="KSZ18" s="80"/>
      <c r="KTA18" s="85"/>
      <c r="KTB18" s="80"/>
      <c r="KTC18" s="80"/>
      <c r="KTD18" s="2"/>
      <c r="KTE18" s="85"/>
      <c r="KTF18" s="51"/>
      <c r="KTG18" s="80"/>
      <c r="KTH18" s="80"/>
      <c r="KTI18" s="85"/>
      <c r="KTJ18" s="80"/>
      <c r="KTK18" s="80"/>
      <c r="KTL18" s="2"/>
      <c r="KTM18" s="85"/>
      <c r="KTN18" s="51"/>
      <c r="KTO18" s="80"/>
      <c r="KTP18" s="80"/>
      <c r="KTQ18" s="85"/>
      <c r="KTR18" s="80"/>
      <c r="KTS18" s="80"/>
      <c r="KTT18" s="2"/>
      <c r="KTU18" s="85"/>
      <c r="KTV18" s="51"/>
      <c r="KTW18" s="80"/>
      <c r="KTX18" s="80"/>
      <c r="KTY18" s="85"/>
      <c r="KTZ18" s="80"/>
      <c r="KUA18" s="80"/>
      <c r="KUB18" s="2"/>
      <c r="KUC18" s="85"/>
      <c r="KUD18" s="51"/>
      <c r="KUE18" s="80"/>
      <c r="KUF18" s="80"/>
      <c r="KUG18" s="85"/>
      <c r="KUH18" s="80"/>
      <c r="KUI18" s="80"/>
      <c r="KUJ18" s="2"/>
      <c r="KUK18" s="85"/>
      <c r="KUL18" s="51"/>
      <c r="KUM18" s="80"/>
      <c r="KUN18" s="80"/>
      <c r="KUO18" s="85"/>
      <c r="KUP18" s="80"/>
      <c r="KUQ18" s="80"/>
      <c r="KUR18" s="2"/>
      <c r="KUS18" s="85"/>
      <c r="KUT18" s="51"/>
      <c r="KUU18" s="80"/>
      <c r="KUV18" s="80"/>
      <c r="KUW18" s="85"/>
      <c r="KUX18" s="80"/>
      <c r="KUY18" s="80"/>
      <c r="KUZ18" s="2"/>
      <c r="KVA18" s="85"/>
      <c r="KVB18" s="51"/>
      <c r="KVC18" s="80"/>
      <c r="KVD18" s="80"/>
      <c r="KVE18" s="85"/>
      <c r="KVF18" s="80"/>
      <c r="KVG18" s="80"/>
      <c r="KVH18" s="2"/>
      <c r="KVI18" s="85"/>
      <c r="KVJ18" s="51"/>
      <c r="KVK18" s="80"/>
      <c r="KVL18" s="80"/>
      <c r="KVM18" s="85"/>
      <c r="KVN18" s="80"/>
      <c r="KVO18" s="80"/>
      <c r="KVP18" s="2"/>
      <c r="KVQ18" s="85"/>
      <c r="KVR18" s="51"/>
      <c r="KVS18" s="80"/>
      <c r="KVT18" s="80"/>
      <c r="KVU18" s="85"/>
      <c r="KVV18" s="80"/>
      <c r="KVW18" s="80"/>
      <c r="KVX18" s="2"/>
      <c r="KVY18" s="85"/>
      <c r="KVZ18" s="51"/>
      <c r="KWA18" s="80"/>
      <c r="KWB18" s="80"/>
      <c r="KWC18" s="85"/>
      <c r="KWD18" s="80"/>
      <c r="KWE18" s="80"/>
      <c r="KWF18" s="2"/>
      <c r="KWG18" s="85"/>
      <c r="KWH18" s="51"/>
      <c r="KWI18" s="80"/>
      <c r="KWJ18" s="80"/>
      <c r="KWK18" s="85"/>
      <c r="KWL18" s="80"/>
      <c r="KWM18" s="80"/>
      <c r="KWN18" s="2"/>
      <c r="KWO18" s="85"/>
      <c r="KWP18" s="51"/>
      <c r="KWQ18" s="80"/>
      <c r="KWR18" s="80"/>
      <c r="KWS18" s="85"/>
      <c r="KWT18" s="80"/>
      <c r="KWU18" s="80"/>
      <c r="KWV18" s="2"/>
      <c r="KWW18" s="85"/>
      <c r="KWX18" s="51"/>
      <c r="KWY18" s="80"/>
      <c r="KWZ18" s="80"/>
      <c r="KXA18" s="85"/>
      <c r="KXB18" s="80"/>
      <c r="KXC18" s="80"/>
      <c r="KXD18" s="2"/>
      <c r="KXE18" s="85"/>
      <c r="KXF18" s="51"/>
      <c r="KXG18" s="80"/>
      <c r="KXH18" s="80"/>
      <c r="KXI18" s="85"/>
      <c r="KXJ18" s="80"/>
      <c r="KXK18" s="80"/>
      <c r="KXL18" s="2"/>
      <c r="KXM18" s="85"/>
      <c r="KXN18" s="51"/>
      <c r="KXO18" s="80"/>
      <c r="KXP18" s="80"/>
      <c r="KXQ18" s="85"/>
      <c r="KXR18" s="80"/>
      <c r="KXS18" s="80"/>
      <c r="KXT18" s="2"/>
      <c r="KXU18" s="85"/>
      <c r="KXV18" s="51"/>
      <c r="KXW18" s="80"/>
      <c r="KXX18" s="80"/>
      <c r="KXY18" s="85"/>
      <c r="KXZ18" s="80"/>
      <c r="KYA18" s="80"/>
      <c r="KYB18" s="2"/>
      <c r="KYC18" s="85"/>
      <c r="KYD18" s="51"/>
      <c r="KYE18" s="80"/>
      <c r="KYF18" s="80"/>
      <c r="KYG18" s="85"/>
      <c r="KYH18" s="80"/>
      <c r="KYI18" s="80"/>
      <c r="KYJ18" s="2"/>
      <c r="KYK18" s="85"/>
      <c r="KYL18" s="51"/>
      <c r="KYM18" s="80"/>
      <c r="KYN18" s="80"/>
      <c r="KYO18" s="85"/>
      <c r="KYP18" s="80"/>
      <c r="KYQ18" s="80"/>
      <c r="KYR18" s="2"/>
      <c r="KYS18" s="85"/>
      <c r="KYT18" s="51"/>
      <c r="KYU18" s="80"/>
      <c r="KYV18" s="80"/>
      <c r="KYW18" s="85"/>
      <c r="KYX18" s="80"/>
      <c r="KYY18" s="80"/>
      <c r="KYZ18" s="2"/>
      <c r="KZA18" s="85"/>
      <c r="KZB18" s="51"/>
      <c r="KZC18" s="80"/>
      <c r="KZD18" s="80"/>
      <c r="KZE18" s="85"/>
      <c r="KZF18" s="80"/>
      <c r="KZG18" s="80"/>
      <c r="KZH18" s="2"/>
      <c r="KZI18" s="85"/>
      <c r="KZJ18" s="51"/>
      <c r="KZK18" s="80"/>
      <c r="KZL18" s="80"/>
      <c r="KZM18" s="85"/>
      <c r="KZN18" s="80"/>
      <c r="KZO18" s="80"/>
      <c r="KZP18" s="2"/>
      <c r="KZQ18" s="85"/>
      <c r="KZR18" s="51"/>
      <c r="KZS18" s="80"/>
      <c r="KZT18" s="80"/>
      <c r="KZU18" s="85"/>
      <c r="KZV18" s="80"/>
      <c r="KZW18" s="80"/>
      <c r="KZX18" s="2"/>
      <c r="KZY18" s="85"/>
      <c r="KZZ18" s="51"/>
      <c r="LAA18" s="80"/>
      <c r="LAB18" s="80"/>
      <c r="LAC18" s="85"/>
      <c r="LAD18" s="80"/>
      <c r="LAE18" s="80"/>
      <c r="LAF18" s="2"/>
      <c r="LAG18" s="85"/>
      <c r="LAH18" s="51"/>
      <c r="LAI18" s="80"/>
      <c r="LAJ18" s="80"/>
      <c r="LAK18" s="85"/>
      <c r="LAL18" s="80"/>
      <c r="LAM18" s="80"/>
      <c r="LAN18" s="2"/>
      <c r="LAO18" s="85"/>
      <c r="LAP18" s="51"/>
      <c r="LAQ18" s="80"/>
      <c r="LAR18" s="80"/>
      <c r="LAS18" s="85"/>
      <c r="LAT18" s="80"/>
      <c r="LAU18" s="80"/>
      <c r="LAV18" s="2"/>
      <c r="LAW18" s="85"/>
      <c r="LAX18" s="51"/>
      <c r="LAY18" s="80"/>
      <c r="LAZ18" s="80"/>
      <c r="LBA18" s="85"/>
      <c r="LBB18" s="80"/>
      <c r="LBC18" s="80"/>
      <c r="LBD18" s="2"/>
      <c r="LBE18" s="85"/>
      <c r="LBF18" s="51"/>
      <c r="LBG18" s="80"/>
      <c r="LBH18" s="80"/>
      <c r="LBI18" s="85"/>
      <c r="LBJ18" s="80"/>
      <c r="LBK18" s="80"/>
      <c r="LBL18" s="2"/>
      <c r="LBM18" s="85"/>
      <c r="LBN18" s="51"/>
      <c r="LBO18" s="80"/>
      <c r="LBP18" s="80"/>
      <c r="LBQ18" s="85"/>
      <c r="LBR18" s="80"/>
      <c r="LBS18" s="80"/>
      <c r="LBT18" s="2"/>
      <c r="LBU18" s="85"/>
      <c r="LBV18" s="51"/>
      <c r="LBW18" s="80"/>
      <c r="LBX18" s="80"/>
      <c r="LBY18" s="85"/>
      <c r="LBZ18" s="80"/>
      <c r="LCA18" s="80"/>
      <c r="LCB18" s="2"/>
      <c r="LCC18" s="85"/>
      <c r="LCD18" s="51"/>
      <c r="LCE18" s="80"/>
      <c r="LCF18" s="80"/>
      <c r="LCG18" s="85"/>
      <c r="LCH18" s="80"/>
      <c r="LCI18" s="80"/>
      <c r="LCJ18" s="2"/>
      <c r="LCK18" s="85"/>
      <c r="LCL18" s="51"/>
      <c r="LCM18" s="80"/>
      <c r="LCN18" s="80"/>
      <c r="LCO18" s="85"/>
      <c r="LCP18" s="80"/>
      <c r="LCQ18" s="80"/>
      <c r="LCR18" s="2"/>
      <c r="LCS18" s="85"/>
      <c r="LCT18" s="51"/>
      <c r="LCU18" s="80"/>
      <c r="LCV18" s="80"/>
      <c r="LCW18" s="85"/>
      <c r="LCX18" s="80"/>
      <c r="LCY18" s="80"/>
      <c r="LCZ18" s="2"/>
      <c r="LDA18" s="85"/>
      <c r="LDB18" s="51"/>
      <c r="LDC18" s="80"/>
      <c r="LDD18" s="80"/>
      <c r="LDE18" s="85"/>
      <c r="LDF18" s="80"/>
      <c r="LDG18" s="80"/>
      <c r="LDH18" s="2"/>
      <c r="LDI18" s="85"/>
      <c r="LDJ18" s="51"/>
      <c r="LDK18" s="80"/>
      <c r="LDL18" s="80"/>
      <c r="LDM18" s="85"/>
      <c r="LDN18" s="80"/>
      <c r="LDO18" s="80"/>
      <c r="LDP18" s="2"/>
      <c r="LDQ18" s="85"/>
      <c r="LDR18" s="51"/>
      <c r="LDS18" s="80"/>
      <c r="LDT18" s="80"/>
      <c r="LDU18" s="85"/>
      <c r="LDV18" s="80"/>
      <c r="LDW18" s="80"/>
      <c r="LDX18" s="2"/>
      <c r="LDY18" s="85"/>
      <c r="LDZ18" s="51"/>
      <c r="LEA18" s="80"/>
      <c r="LEB18" s="80"/>
      <c r="LEC18" s="85"/>
      <c r="LED18" s="80"/>
      <c r="LEE18" s="80"/>
      <c r="LEF18" s="2"/>
      <c r="LEG18" s="85"/>
      <c r="LEH18" s="51"/>
      <c r="LEI18" s="80"/>
      <c r="LEJ18" s="80"/>
      <c r="LEK18" s="85"/>
      <c r="LEL18" s="80"/>
      <c r="LEM18" s="80"/>
      <c r="LEN18" s="2"/>
      <c r="LEO18" s="85"/>
      <c r="LEP18" s="51"/>
      <c r="LEQ18" s="80"/>
      <c r="LER18" s="80"/>
      <c r="LES18" s="85"/>
      <c r="LET18" s="80"/>
      <c r="LEU18" s="80"/>
      <c r="LEV18" s="2"/>
      <c r="LEW18" s="85"/>
      <c r="LEX18" s="51"/>
      <c r="LEY18" s="80"/>
      <c r="LEZ18" s="80"/>
      <c r="LFA18" s="85"/>
      <c r="LFB18" s="80"/>
      <c r="LFC18" s="80"/>
      <c r="LFD18" s="2"/>
      <c r="LFE18" s="85"/>
      <c r="LFF18" s="51"/>
      <c r="LFG18" s="80"/>
      <c r="LFH18" s="80"/>
      <c r="LFI18" s="85"/>
      <c r="LFJ18" s="80"/>
      <c r="LFK18" s="80"/>
      <c r="LFL18" s="2"/>
      <c r="LFM18" s="85"/>
      <c r="LFN18" s="51"/>
      <c r="LFO18" s="80"/>
      <c r="LFP18" s="80"/>
      <c r="LFQ18" s="85"/>
      <c r="LFR18" s="80"/>
      <c r="LFS18" s="80"/>
      <c r="LFT18" s="2"/>
      <c r="LFU18" s="85"/>
      <c r="LFV18" s="51"/>
      <c r="LFW18" s="80"/>
      <c r="LFX18" s="80"/>
      <c r="LFY18" s="85"/>
      <c r="LFZ18" s="80"/>
      <c r="LGA18" s="80"/>
      <c r="LGB18" s="2"/>
      <c r="LGC18" s="85"/>
      <c r="LGD18" s="51"/>
      <c r="LGE18" s="80"/>
      <c r="LGF18" s="80"/>
      <c r="LGG18" s="85"/>
      <c r="LGH18" s="80"/>
      <c r="LGI18" s="80"/>
      <c r="LGJ18" s="2"/>
      <c r="LGK18" s="85"/>
      <c r="LGL18" s="51"/>
      <c r="LGM18" s="80"/>
      <c r="LGN18" s="80"/>
      <c r="LGO18" s="85"/>
      <c r="LGP18" s="80"/>
      <c r="LGQ18" s="80"/>
      <c r="LGR18" s="2"/>
      <c r="LGS18" s="85"/>
      <c r="LGT18" s="51"/>
      <c r="LGU18" s="80"/>
      <c r="LGV18" s="80"/>
      <c r="LGW18" s="85"/>
      <c r="LGX18" s="80"/>
      <c r="LGY18" s="80"/>
      <c r="LGZ18" s="2"/>
      <c r="LHA18" s="85"/>
      <c r="LHB18" s="51"/>
      <c r="LHC18" s="80"/>
      <c r="LHD18" s="80"/>
      <c r="LHE18" s="85"/>
      <c r="LHF18" s="80"/>
      <c r="LHG18" s="80"/>
      <c r="LHH18" s="2"/>
      <c r="LHI18" s="85"/>
      <c r="LHJ18" s="51"/>
      <c r="LHK18" s="80"/>
      <c r="LHL18" s="80"/>
      <c r="LHM18" s="85"/>
      <c r="LHN18" s="80"/>
      <c r="LHO18" s="80"/>
      <c r="LHP18" s="2"/>
      <c r="LHQ18" s="85"/>
      <c r="LHR18" s="51"/>
      <c r="LHS18" s="80"/>
      <c r="LHT18" s="80"/>
      <c r="LHU18" s="85"/>
      <c r="LHV18" s="80"/>
      <c r="LHW18" s="80"/>
      <c r="LHX18" s="2"/>
      <c r="LHY18" s="85"/>
      <c r="LHZ18" s="51"/>
      <c r="LIA18" s="80"/>
      <c r="LIB18" s="80"/>
      <c r="LIC18" s="85"/>
      <c r="LID18" s="80"/>
      <c r="LIE18" s="80"/>
      <c r="LIF18" s="2"/>
      <c r="LIG18" s="85"/>
      <c r="LIH18" s="51"/>
      <c r="LII18" s="80"/>
      <c r="LIJ18" s="80"/>
      <c r="LIK18" s="85"/>
      <c r="LIL18" s="80"/>
      <c r="LIM18" s="80"/>
      <c r="LIN18" s="2"/>
      <c r="LIO18" s="85"/>
      <c r="LIP18" s="51"/>
      <c r="LIQ18" s="80"/>
      <c r="LIR18" s="80"/>
      <c r="LIS18" s="85"/>
      <c r="LIT18" s="80"/>
      <c r="LIU18" s="80"/>
      <c r="LIV18" s="2"/>
      <c r="LIW18" s="85"/>
      <c r="LIX18" s="51"/>
      <c r="LIY18" s="80"/>
      <c r="LIZ18" s="80"/>
      <c r="LJA18" s="85"/>
      <c r="LJB18" s="80"/>
      <c r="LJC18" s="80"/>
      <c r="LJD18" s="2"/>
      <c r="LJE18" s="85"/>
      <c r="LJF18" s="51"/>
      <c r="LJG18" s="80"/>
      <c r="LJH18" s="80"/>
      <c r="LJI18" s="85"/>
      <c r="LJJ18" s="80"/>
      <c r="LJK18" s="80"/>
      <c r="LJL18" s="2"/>
      <c r="LJM18" s="85"/>
      <c r="LJN18" s="51"/>
      <c r="LJO18" s="80"/>
      <c r="LJP18" s="80"/>
      <c r="LJQ18" s="85"/>
      <c r="LJR18" s="80"/>
      <c r="LJS18" s="80"/>
      <c r="LJT18" s="2"/>
      <c r="LJU18" s="85"/>
      <c r="LJV18" s="51"/>
      <c r="LJW18" s="80"/>
      <c r="LJX18" s="80"/>
      <c r="LJY18" s="85"/>
      <c r="LJZ18" s="80"/>
      <c r="LKA18" s="80"/>
      <c r="LKB18" s="2"/>
      <c r="LKC18" s="85"/>
      <c r="LKD18" s="51"/>
      <c r="LKE18" s="80"/>
      <c r="LKF18" s="80"/>
      <c r="LKG18" s="85"/>
      <c r="LKH18" s="80"/>
      <c r="LKI18" s="80"/>
      <c r="LKJ18" s="2"/>
      <c r="LKK18" s="85"/>
      <c r="LKL18" s="51"/>
      <c r="LKM18" s="80"/>
      <c r="LKN18" s="80"/>
      <c r="LKO18" s="85"/>
      <c r="LKP18" s="80"/>
      <c r="LKQ18" s="80"/>
      <c r="LKR18" s="2"/>
      <c r="LKS18" s="85"/>
      <c r="LKT18" s="51"/>
      <c r="LKU18" s="80"/>
      <c r="LKV18" s="80"/>
      <c r="LKW18" s="85"/>
      <c r="LKX18" s="80"/>
      <c r="LKY18" s="80"/>
      <c r="LKZ18" s="2"/>
      <c r="LLA18" s="85"/>
      <c r="LLB18" s="51"/>
      <c r="LLC18" s="80"/>
      <c r="LLD18" s="80"/>
      <c r="LLE18" s="85"/>
      <c r="LLF18" s="80"/>
      <c r="LLG18" s="80"/>
      <c r="LLH18" s="2"/>
      <c r="LLI18" s="85"/>
      <c r="LLJ18" s="51"/>
      <c r="LLK18" s="80"/>
      <c r="LLL18" s="80"/>
      <c r="LLM18" s="85"/>
      <c r="LLN18" s="80"/>
      <c r="LLO18" s="80"/>
      <c r="LLP18" s="2"/>
      <c r="LLQ18" s="85"/>
      <c r="LLR18" s="51"/>
      <c r="LLS18" s="80"/>
      <c r="LLT18" s="80"/>
      <c r="LLU18" s="85"/>
      <c r="LLV18" s="80"/>
      <c r="LLW18" s="80"/>
      <c r="LLX18" s="2"/>
      <c r="LLY18" s="85"/>
      <c r="LLZ18" s="51"/>
      <c r="LMA18" s="80"/>
      <c r="LMB18" s="80"/>
      <c r="LMC18" s="85"/>
      <c r="LMD18" s="80"/>
      <c r="LME18" s="80"/>
      <c r="LMF18" s="2"/>
      <c r="LMG18" s="85"/>
      <c r="LMH18" s="51"/>
      <c r="LMI18" s="80"/>
      <c r="LMJ18" s="80"/>
      <c r="LMK18" s="85"/>
      <c r="LML18" s="80"/>
      <c r="LMM18" s="80"/>
      <c r="LMN18" s="2"/>
      <c r="LMO18" s="85"/>
      <c r="LMP18" s="51"/>
      <c r="LMQ18" s="80"/>
      <c r="LMR18" s="80"/>
      <c r="LMS18" s="85"/>
      <c r="LMT18" s="80"/>
      <c r="LMU18" s="80"/>
      <c r="LMV18" s="2"/>
      <c r="LMW18" s="85"/>
      <c r="LMX18" s="51"/>
      <c r="LMY18" s="80"/>
      <c r="LMZ18" s="80"/>
      <c r="LNA18" s="85"/>
      <c r="LNB18" s="80"/>
      <c r="LNC18" s="80"/>
      <c r="LND18" s="2"/>
      <c r="LNE18" s="85"/>
      <c r="LNF18" s="51"/>
      <c r="LNG18" s="80"/>
      <c r="LNH18" s="80"/>
      <c r="LNI18" s="85"/>
      <c r="LNJ18" s="80"/>
      <c r="LNK18" s="80"/>
      <c r="LNL18" s="2"/>
      <c r="LNM18" s="85"/>
      <c r="LNN18" s="51"/>
      <c r="LNO18" s="80"/>
      <c r="LNP18" s="80"/>
      <c r="LNQ18" s="85"/>
      <c r="LNR18" s="80"/>
      <c r="LNS18" s="80"/>
      <c r="LNT18" s="2"/>
      <c r="LNU18" s="85"/>
      <c r="LNV18" s="51"/>
      <c r="LNW18" s="80"/>
      <c r="LNX18" s="80"/>
      <c r="LNY18" s="85"/>
      <c r="LNZ18" s="80"/>
      <c r="LOA18" s="80"/>
      <c r="LOB18" s="2"/>
      <c r="LOC18" s="85"/>
      <c r="LOD18" s="51"/>
      <c r="LOE18" s="80"/>
      <c r="LOF18" s="80"/>
      <c r="LOG18" s="85"/>
      <c r="LOH18" s="80"/>
      <c r="LOI18" s="80"/>
      <c r="LOJ18" s="2"/>
      <c r="LOK18" s="85"/>
      <c r="LOL18" s="51"/>
      <c r="LOM18" s="80"/>
      <c r="LON18" s="80"/>
      <c r="LOO18" s="85"/>
      <c r="LOP18" s="80"/>
      <c r="LOQ18" s="80"/>
      <c r="LOR18" s="2"/>
      <c r="LOS18" s="85"/>
      <c r="LOT18" s="51"/>
      <c r="LOU18" s="80"/>
      <c r="LOV18" s="80"/>
      <c r="LOW18" s="85"/>
      <c r="LOX18" s="80"/>
      <c r="LOY18" s="80"/>
      <c r="LOZ18" s="2"/>
      <c r="LPA18" s="85"/>
      <c r="LPB18" s="51"/>
      <c r="LPC18" s="80"/>
      <c r="LPD18" s="80"/>
      <c r="LPE18" s="85"/>
      <c r="LPF18" s="80"/>
      <c r="LPG18" s="80"/>
      <c r="LPH18" s="2"/>
      <c r="LPI18" s="85"/>
      <c r="LPJ18" s="51"/>
      <c r="LPK18" s="80"/>
      <c r="LPL18" s="80"/>
      <c r="LPM18" s="85"/>
      <c r="LPN18" s="80"/>
      <c r="LPO18" s="80"/>
      <c r="LPP18" s="2"/>
      <c r="LPQ18" s="85"/>
      <c r="LPR18" s="51"/>
      <c r="LPS18" s="80"/>
      <c r="LPT18" s="80"/>
      <c r="LPU18" s="85"/>
      <c r="LPV18" s="80"/>
      <c r="LPW18" s="80"/>
      <c r="LPX18" s="2"/>
      <c r="LPY18" s="85"/>
      <c r="LPZ18" s="51"/>
      <c r="LQA18" s="80"/>
      <c r="LQB18" s="80"/>
      <c r="LQC18" s="85"/>
      <c r="LQD18" s="80"/>
      <c r="LQE18" s="80"/>
      <c r="LQF18" s="2"/>
      <c r="LQG18" s="85"/>
      <c r="LQH18" s="51"/>
      <c r="LQI18" s="80"/>
      <c r="LQJ18" s="80"/>
      <c r="LQK18" s="85"/>
      <c r="LQL18" s="80"/>
      <c r="LQM18" s="80"/>
      <c r="LQN18" s="2"/>
      <c r="LQO18" s="85"/>
      <c r="LQP18" s="51"/>
      <c r="LQQ18" s="80"/>
      <c r="LQR18" s="80"/>
      <c r="LQS18" s="85"/>
      <c r="LQT18" s="80"/>
      <c r="LQU18" s="80"/>
      <c r="LQV18" s="2"/>
      <c r="LQW18" s="85"/>
      <c r="LQX18" s="51"/>
      <c r="LQY18" s="80"/>
      <c r="LQZ18" s="80"/>
      <c r="LRA18" s="85"/>
      <c r="LRB18" s="80"/>
      <c r="LRC18" s="80"/>
      <c r="LRD18" s="2"/>
      <c r="LRE18" s="85"/>
      <c r="LRF18" s="51"/>
      <c r="LRG18" s="80"/>
      <c r="LRH18" s="80"/>
      <c r="LRI18" s="85"/>
      <c r="LRJ18" s="80"/>
      <c r="LRK18" s="80"/>
      <c r="LRL18" s="2"/>
      <c r="LRM18" s="85"/>
      <c r="LRN18" s="51"/>
      <c r="LRO18" s="80"/>
      <c r="LRP18" s="80"/>
      <c r="LRQ18" s="85"/>
      <c r="LRR18" s="80"/>
      <c r="LRS18" s="80"/>
      <c r="LRT18" s="2"/>
      <c r="LRU18" s="85"/>
      <c r="LRV18" s="51"/>
      <c r="LRW18" s="80"/>
      <c r="LRX18" s="80"/>
      <c r="LRY18" s="85"/>
      <c r="LRZ18" s="80"/>
      <c r="LSA18" s="80"/>
      <c r="LSB18" s="2"/>
      <c r="LSC18" s="85"/>
      <c r="LSD18" s="51"/>
      <c r="LSE18" s="80"/>
      <c r="LSF18" s="80"/>
      <c r="LSG18" s="85"/>
      <c r="LSH18" s="80"/>
      <c r="LSI18" s="80"/>
      <c r="LSJ18" s="2"/>
      <c r="LSK18" s="85"/>
      <c r="LSL18" s="51"/>
      <c r="LSM18" s="80"/>
      <c r="LSN18" s="80"/>
      <c r="LSO18" s="85"/>
      <c r="LSP18" s="80"/>
      <c r="LSQ18" s="80"/>
      <c r="LSR18" s="2"/>
      <c r="LSS18" s="85"/>
      <c r="LST18" s="51"/>
      <c r="LSU18" s="80"/>
      <c r="LSV18" s="80"/>
      <c r="LSW18" s="85"/>
      <c r="LSX18" s="80"/>
      <c r="LSY18" s="80"/>
      <c r="LSZ18" s="2"/>
      <c r="LTA18" s="85"/>
      <c r="LTB18" s="51"/>
      <c r="LTC18" s="80"/>
      <c r="LTD18" s="80"/>
      <c r="LTE18" s="85"/>
      <c r="LTF18" s="80"/>
      <c r="LTG18" s="80"/>
      <c r="LTH18" s="2"/>
      <c r="LTI18" s="85"/>
      <c r="LTJ18" s="51"/>
      <c r="LTK18" s="80"/>
      <c r="LTL18" s="80"/>
      <c r="LTM18" s="85"/>
      <c r="LTN18" s="80"/>
      <c r="LTO18" s="80"/>
      <c r="LTP18" s="2"/>
      <c r="LTQ18" s="85"/>
      <c r="LTR18" s="51"/>
      <c r="LTS18" s="80"/>
      <c r="LTT18" s="80"/>
      <c r="LTU18" s="85"/>
      <c r="LTV18" s="80"/>
      <c r="LTW18" s="80"/>
      <c r="LTX18" s="2"/>
      <c r="LTY18" s="85"/>
      <c r="LTZ18" s="51"/>
      <c r="LUA18" s="80"/>
      <c r="LUB18" s="80"/>
      <c r="LUC18" s="85"/>
      <c r="LUD18" s="80"/>
      <c r="LUE18" s="80"/>
      <c r="LUF18" s="2"/>
      <c r="LUG18" s="85"/>
      <c r="LUH18" s="51"/>
      <c r="LUI18" s="80"/>
      <c r="LUJ18" s="80"/>
      <c r="LUK18" s="85"/>
      <c r="LUL18" s="80"/>
      <c r="LUM18" s="80"/>
      <c r="LUN18" s="2"/>
      <c r="LUO18" s="85"/>
      <c r="LUP18" s="51"/>
      <c r="LUQ18" s="80"/>
      <c r="LUR18" s="80"/>
      <c r="LUS18" s="85"/>
      <c r="LUT18" s="80"/>
      <c r="LUU18" s="80"/>
      <c r="LUV18" s="2"/>
      <c r="LUW18" s="85"/>
      <c r="LUX18" s="51"/>
      <c r="LUY18" s="80"/>
      <c r="LUZ18" s="80"/>
      <c r="LVA18" s="85"/>
      <c r="LVB18" s="80"/>
      <c r="LVC18" s="80"/>
      <c r="LVD18" s="2"/>
      <c r="LVE18" s="85"/>
      <c r="LVF18" s="51"/>
      <c r="LVG18" s="80"/>
      <c r="LVH18" s="80"/>
      <c r="LVI18" s="85"/>
      <c r="LVJ18" s="80"/>
      <c r="LVK18" s="80"/>
      <c r="LVL18" s="2"/>
      <c r="LVM18" s="85"/>
      <c r="LVN18" s="51"/>
      <c r="LVO18" s="80"/>
      <c r="LVP18" s="80"/>
      <c r="LVQ18" s="85"/>
      <c r="LVR18" s="80"/>
      <c r="LVS18" s="80"/>
      <c r="LVT18" s="2"/>
      <c r="LVU18" s="85"/>
      <c r="LVV18" s="51"/>
      <c r="LVW18" s="80"/>
      <c r="LVX18" s="80"/>
      <c r="LVY18" s="85"/>
      <c r="LVZ18" s="80"/>
      <c r="LWA18" s="80"/>
      <c r="LWB18" s="2"/>
      <c r="LWC18" s="85"/>
      <c r="LWD18" s="51"/>
      <c r="LWE18" s="80"/>
      <c r="LWF18" s="80"/>
      <c r="LWG18" s="85"/>
      <c r="LWH18" s="80"/>
      <c r="LWI18" s="80"/>
      <c r="LWJ18" s="2"/>
      <c r="LWK18" s="85"/>
      <c r="LWL18" s="51"/>
      <c r="LWM18" s="80"/>
      <c r="LWN18" s="80"/>
      <c r="LWO18" s="85"/>
      <c r="LWP18" s="80"/>
      <c r="LWQ18" s="80"/>
      <c r="LWR18" s="2"/>
      <c r="LWS18" s="85"/>
      <c r="LWT18" s="51"/>
      <c r="LWU18" s="80"/>
      <c r="LWV18" s="80"/>
      <c r="LWW18" s="85"/>
      <c r="LWX18" s="80"/>
      <c r="LWY18" s="80"/>
      <c r="LWZ18" s="2"/>
      <c r="LXA18" s="85"/>
      <c r="LXB18" s="51"/>
      <c r="LXC18" s="80"/>
      <c r="LXD18" s="80"/>
      <c r="LXE18" s="85"/>
      <c r="LXF18" s="80"/>
      <c r="LXG18" s="80"/>
      <c r="LXH18" s="2"/>
      <c r="LXI18" s="85"/>
      <c r="LXJ18" s="51"/>
      <c r="LXK18" s="80"/>
      <c r="LXL18" s="80"/>
      <c r="LXM18" s="85"/>
      <c r="LXN18" s="80"/>
      <c r="LXO18" s="80"/>
      <c r="LXP18" s="2"/>
      <c r="LXQ18" s="85"/>
      <c r="LXR18" s="51"/>
      <c r="LXS18" s="80"/>
      <c r="LXT18" s="80"/>
      <c r="LXU18" s="85"/>
      <c r="LXV18" s="80"/>
      <c r="LXW18" s="80"/>
      <c r="LXX18" s="2"/>
      <c r="LXY18" s="85"/>
      <c r="LXZ18" s="51"/>
      <c r="LYA18" s="80"/>
      <c r="LYB18" s="80"/>
      <c r="LYC18" s="85"/>
      <c r="LYD18" s="80"/>
      <c r="LYE18" s="80"/>
      <c r="LYF18" s="2"/>
      <c r="LYG18" s="85"/>
      <c r="LYH18" s="51"/>
      <c r="LYI18" s="80"/>
      <c r="LYJ18" s="80"/>
      <c r="LYK18" s="85"/>
      <c r="LYL18" s="80"/>
      <c r="LYM18" s="80"/>
      <c r="LYN18" s="2"/>
      <c r="LYO18" s="85"/>
      <c r="LYP18" s="51"/>
      <c r="LYQ18" s="80"/>
      <c r="LYR18" s="80"/>
      <c r="LYS18" s="85"/>
      <c r="LYT18" s="80"/>
      <c r="LYU18" s="80"/>
      <c r="LYV18" s="2"/>
      <c r="LYW18" s="85"/>
      <c r="LYX18" s="51"/>
      <c r="LYY18" s="80"/>
      <c r="LYZ18" s="80"/>
      <c r="LZA18" s="85"/>
      <c r="LZB18" s="80"/>
      <c r="LZC18" s="80"/>
      <c r="LZD18" s="2"/>
      <c r="LZE18" s="85"/>
      <c r="LZF18" s="51"/>
      <c r="LZG18" s="80"/>
      <c r="LZH18" s="80"/>
      <c r="LZI18" s="85"/>
      <c r="LZJ18" s="80"/>
      <c r="LZK18" s="80"/>
      <c r="LZL18" s="2"/>
      <c r="LZM18" s="85"/>
      <c r="LZN18" s="51"/>
      <c r="LZO18" s="80"/>
      <c r="LZP18" s="80"/>
      <c r="LZQ18" s="85"/>
      <c r="LZR18" s="80"/>
      <c r="LZS18" s="80"/>
      <c r="LZT18" s="2"/>
      <c r="LZU18" s="85"/>
      <c r="LZV18" s="51"/>
      <c r="LZW18" s="80"/>
      <c r="LZX18" s="80"/>
      <c r="LZY18" s="85"/>
      <c r="LZZ18" s="80"/>
      <c r="MAA18" s="80"/>
      <c r="MAB18" s="2"/>
      <c r="MAC18" s="85"/>
      <c r="MAD18" s="51"/>
      <c r="MAE18" s="80"/>
      <c r="MAF18" s="80"/>
      <c r="MAG18" s="85"/>
      <c r="MAH18" s="80"/>
      <c r="MAI18" s="80"/>
      <c r="MAJ18" s="2"/>
      <c r="MAK18" s="85"/>
      <c r="MAL18" s="51"/>
      <c r="MAM18" s="80"/>
      <c r="MAN18" s="80"/>
      <c r="MAO18" s="85"/>
      <c r="MAP18" s="80"/>
      <c r="MAQ18" s="80"/>
      <c r="MAR18" s="2"/>
      <c r="MAS18" s="85"/>
      <c r="MAT18" s="51"/>
      <c r="MAU18" s="80"/>
      <c r="MAV18" s="80"/>
      <c r="MAW18" s="85"/>
      <c r="MAX18" s="80"/>
      <c r="MAY18" s="80"/>
      <c r="MAZ18" s="2"/>
      <c r="MBA18" s="85"/>
      <c r="MBB18" s="51"/>
      <c r="MBC18" s="80"/>
      <c r="MBD18" s="80"/>
      <c r="MBE18" s="85"/>
      <c r="MBF18" s="80"/>
      <c r="MBG18" s="80"/>
      <c r="MBH18" s="2"/>
      <c r="MBI18" s="85"/>
      <c r="MBJ18" s="51"/>
      <c r="MBK18" s="80"/>
      <c r="MBL18" s="80"/>
      <c r="MBM18" s="85"/>
      <c r="MBN18" s="80"/>
      <c r="MBO18" s="80"/>
      <c r="MBP18" s="2"/>
      <c r="MBQ18" s="85"/>
      <c r="MBR18" s="51"/>
      <c r="MBS18" s="80"/>
      <c r="MBT18" s="80"/>
      <c r="MBU18" s="85"/>
      <c r="MBV18" s="80"/>
      <c r="MBW18" s="80"/>
      <c r="MBX18" s="2"/>
      <c r="MBY18" s="85"/>
      <c r="MBZ18" s="51"/>
      <c r="MCA18" s="80"/>
      <c r="MCB18" s="80"/>
      <c r="MCC18" s="85"/>
      <c r="MCD18" s="80"/>
      <c r="MCE18" s="80"/>
      <c r="MCF18" s="2"/>
      <c r="MCG18" s="85"/>
      <c r="MCH18" s="51"/>
      <c r="MCI18" s="80"/>
      <c r="MCJ18" s="80"/>
      <c r="MCK18" s="85"/>
      <c r="MCL18" s="80"/>
      <c r="MCM18" s="80"/>
      <c r="MCN18" s="2"/>
      <c r="MCO18" s="85"/>
      <c r="MCP18" s="51"/>
      <c r="MCQ18" s="80"/>
      <c r="MCR18" s="80"/>
      <c r="MCS18" s="85"/>
      <c r="MCT18" s="80"/>
      <c r="MCU18" s="80"/>
      <c r="MCV18" s="2"/>
      <c r="MCW18" s="85"/>
      <c r="MCX18" s="51"/>
      <c r="MCY18" s="80"/>
      <c r="MCZ18" s="80"/>
      <c r="MDA18" s="85"/>
      <c r="MDB18" s="80"/>
      <c r="MDC18" s="80"/>
      <c r="MDD18" s="2"/>
      <c r="MDE18" s="85"/>
      <c r="MDF18" s="51"/>
      <c r="MDG18" s="80"/>
      <c r="MDH18" s="80"/>
      <c r="MDI18" s="85"/>
      <c r="MDJ18" s="80"/>
      <c r="MDK18" s="80"/>
      <c r="MDL18" s="2"/>
      <c r="MDM18" s="85"/>
      <c r="MDN18" s="51"/>
      <c r="MDO18" s="80"/>
      <c r="MDP18" s="80"/>
      <c r="MDQ18" s="85"/>
      <c r="MDR18" s="80"/>
      <c r="MDS18" s="80"/>
      <c r="MDT18" s="2"/>
      <c r="MDU18" s="85"/>
      <c r="MDV18" s="51"/>
      <c r="MDW18" s="80"/>
      <c r="MDX18" s="80"/>
      <c r="MDY18" s="85"/>
      <c r="MDZ18" s="80"/>
      <c r="MEA18" s="80"/>
      <c r="MEB18" s="2"/>
      <c r="MEC18" s="85"/>
      <c r="MED18" s="51"/>
      <c r="MEE18" s="80"/>
      <c r="MEF18" s="80"/>
      <c r="MEG18" s="85"/>
      <c r="MEH18" s="80"/>
      <c r="MEI18" s="80"/>
      <c r="MEJ18" s="2"/>
      <c r="MEK18" s="85"/>
      <c r="MEL18" s="51"/>
      <c r="MEM18" s="80"/>
      <c r="MEN18" s="80"/>
      <c r="MEO18" s="85"/>
      <c r="MEP18" s="80"/>
      <c r="MEQ18" s="80"/>
      <c r="MER18" s="2"/>
      <c r="MES18" s="85"/>
      <c r="MET18" s="51"/>
      <c r="MEU18" s="80"/>
      <c r="MEV18" s="80"/>
      <c r="MEW18" s="85"/>
      <c r="MEX18" s="80"/>
      <c r="MEY18" s="80"/>
      <c r="MEZ18" s="2"/>
      <c r="MFA18" s="85"/>
      <c r="MFB18" s="51"/>
      <c r="MFC18" s="80"/>
      <c r="MFD18" s="80"/>
      <c r="MFE18" s="85"/>
      <c r="MFF18" s="80"/>
      <c r="MFG18" s="80"/>
      <c r="MFH18" s="2"/>
      <c r="MFI18" s="85"/>
      <c r="MFJ18" s="51"/>
      <c r="MFK18" s="80"/>
      <c r="MFL18" s="80"/>
      <c r="MFM18" s="85"/>
      <c r="MFN18" s="80"/>
      <c r="MFO18" s="80"/>
      <c r="MFP18" s="2"/>
      <c r="MFQ18" s="85"/>
      <c r="MFR18" s="51"/>
      <c r="MFS18" s="80"/>
      <c r="MFT18" s="80"/>
      <c r="MFU18" s="85"/>
      <c r="MFV18" s="80"/>
      <c r="MFW18" s="80"/>
      <c r="MFX18" s="2"/>
      <c r="MFY18" s="85"/>
      <c r="MFZ18" s="51"/>
      <c r="MGA18" s="80"/>
      <c r="MGB18" s="80"/>
      <c r="MGC18" s="85"/>
      <c r="MGD18" s="80"/>
      <c r="MGE18" s="80"/>
      <c r="MGF18" s="2"/>
      <c r="MGG18" s="85"/>
      <c r="MGH18" s="51"/>
      <c r="MGI18" s="80"/>
      <c r="MGJ18" s="80"/>
      <c r="MGK18" s="85"/>
      <c r="MGL18" s="80"/>
      <c r="MGM18" s="80"/>
      <c r="MGN18" s="2"/>
      <c r="MGO18" s="85"/>
      <c r="MGP18" s="51"/>
      <c r="MGQ18" s="80"/>
      <c r="MGR18" s="80"/>
      <c r="MGS18" s="85"/>
      <c r="MGT18" s="80"/>
      <c r="MGU18" s="80"/>
      <c r="MGV18" s="2"/>
      <c r="MGW18" s="85"/>
      <c r="MGX18" s="51"/>
      <c r="MGY18" s="80"/>
      <c r="MGZ18" s="80"/>
      <c r="MHA18" s="85"/>
      <c r="MHB18" s="80"/>
      <c r="MHC18" s="80"/>
      <c r="MHD18" s="2"/>
      <c r="MHE18" s="85"/>
      <c r="MHF18" s="51"/>
      <c r="MHG18" s="80"/>
      <c r="MHH18" s="80"/>
      <c r="MHI18" s="85"/>
      <c r="MHJ18" s="80"/>
      <c r="MHK18" s="80"/>
      <c r="MHL18" s="2"/>
      <c r="MHM18" s="85"/>
      <c r="MHN18" s="51"/>
      <c r="MHO18" s="80"/>
      <c r="MHP18" s="80"/>
      <c r="MHQ18" s="85"/>
      <c r="MHR18" s="80"/>
      <c r="MHS18" s="80"/>
      <c r="MHT18" s="2"/>
      <c r="MHU18" s="85"/>
      <c r="MHV18" s="51"/>
      <c r="MHW18" s="80"/>
      <c r="MHX18" s="80"/>
      <c r="MHY18" s="85"/>
      <c r="MHZ18" s="80"/>
      <c r="MIA18" s="80"/>
      <c r="MIB18" s="2"/>
      <c r="MIC18" s="85"/>
      <c r="MID18" s="51"/>
      <c r="MIE18" s="80"/>
      <c r="MIF18" s="80"/>
      <c r="MIG18" s="85"/>
      <c r="MIH18" s="80"/>
      <c r="MII18" s="80"/>
      <c r="MIJ18" s="2"/>
      <c r="MIK18" s="85"/>
      <c r="MIL18" s="51"/>
      <c r="MIM18" s="80"/>
      <c r="MIN18" s="80"/>
      <c r="MIO18" s="85"/>
      <c r="MIP18" s="80"/>
      <c r="MIQ18" s="80"/>
      <c r="MIR18" s="2"/>
      <c r="MIS18" s="85"/>
      <c r="MIT18" s="51"/>
      <c r="MIU18" s="80"/>
      <c r="MIV18" s="80"/>
      <c r="MIW18" s="85"/>
      <c r="MIX18" s="80"/>
      <c r="MIY18" s="80"/>
      <c r="MIZ18" s="2"/>
      <c r="MJA18" s="85"/>
      <c r="MJB18" s="51"/>
      <c r="MJC18" s="80"/>
      <c r="MJD18" s="80"/>
      <c r="MJE18" s="85"/>
      <c r="MJF18" s="80"/>
      <c r="MJG18" s="80"/>
      <c r="MJH18" s="2"/>
      <c r="MJI18" s="85"/>
      <c r="MJJ18" s="51"/>
      <c r="MJK18" s="80"/>
      <c r="MJL18" s="80"/>
      <c r="MJM18" s="85"/>
      <c r="MJN18" s="80"/>
      <c r="MJO18" s="80"/>
      <c r="MJP18" s="2"/>
      <c r="MJQ18" s="85"/>
      <c r="MJR18" s="51"/>
      <c r="MJS18" s="80"/>
      <c r="MJT18" s="80"/>
      <c r="MJU18" s="85"/>
      <c r="MJV18" s="80"/>
      <c r="MJW18" s="80"/>
      <c r="MJX18" s="2"/>
      <c r="MJY18" s="85"/>
      <c r="MJZ18" s="51"/>
      <c r="MKA18" s="80"/>
      <c r="MKB18" s="80"/>
      <c r="MKC18" s="85"/>
      <c r="MKD18" s="80"/>
      <c r="MKE18" s="80"/>
      <c r="MKF18" s="2"/>
      <c r="MKG18" s="85"/>
      <c r="MKH18" s="51"/>
      <c r="MKI18" s="80"/>
      <c r="MKJ18" s="80"/>
      <c r="MKK18" s="85"/>
      <c r="MKL18" s="80"/>
      <c r="MKM18" s="80"/>
      <c r="MKN18" s="2"/>
      <c r="MKO18" s="85"/>
      <c r="MKP18" s="51"/>
      <c r="MKQ18" s="80"/>
      <c r="MKR18" s="80"/>
      <c r="MKS18" s="85"/>
      <c r="MKT18" s="80"/>
      <c r="MKU18" s="80"/>
      <c r="MKV18" s="2"/>
      <c r="MKW18" s="85"/>
      <c r="MKX18" s="51"/>
      <c r="MKY18" s="80"/>
      <c r="MKZ18" s="80"/>
      <c r="MLA18" s="85"/>
      <c r="MLB18" s="80"/>
      <c r="MLC18" s="80"/>
      <c r="MLD18" s="2"/>
      <c r="MLE18" s="85"/>
      <c r="MLF18" s="51"/>
      <c r="MLG18" s="80"/>
      <c r="MLH18" s="80"/>
      <c r="MLI18" s="85"/>
      <c r="MLJ18" s="80"/>
      <c r="MLK18" s="80"/>
      <c r="MLL18" s="2"/>
      <c r="MLM18" s="85"/>
      <c r="MLN18" s="51"/>
      <c r="MLO18" s="80"/>
      <c r="MLP18" s="80"/>
      <c r="MLQ18" s="85"/>
      <c r="MLR18" s="80"/>
      <c r="MLS18" s="80"/>
      <c r="MLT18" s="2"/>
      <c r="MLU18" s="85"/>
      <c r="MLV18" s="51"/>
      <c r="MLW18" s="80"/>
      <c r="MLX18" s="80"/>
      <c r="MLY18" s="85"/>
      <c r="MLZ18" s="80"/>
      <c r="MMA18" s="80"/>
      <c r="MMB18" s="2"/>
      <c r="MMC18" s="85"/>
      <c r="MMD18" s="51"/>
      <c r="MME18" s="80"/>
      <c r="MMF18" s="80"/>
      <c r="MMG18" s="85"/>
      <c r="MMH18" s="80"/>
      <c r="MMI18" s="80"/>
      <c r="MMJ18" s="2"/>
      <c r="MMK18" s="85"/>
      <c r="MML18" s="51"/>
      <c r="MMM18" s="80"/>
      <c r="MMN18" s="80"/>
      <c r="MMO18" s="85"/>
      <c r="MMP18" s="80"/>
      <c r="MMQ18" s="80"/>
      <c r="MMR18" s="2"/>
      <c r="MMS18" s="85"/>
      <c r="MMT18" s="51"/>
      <c r="MMU18" s="80"/>
      <c r="MMV18" s="80"/>
      <c r="MMW18" s="85"/>
      <c r="MMX18" s="80"/>
      <c r="MMY18" s="80"/>
      <c r="MMZ18" s="2"/>
      <c r="MNA18" s="85"/>
      <c r="MNB18" s="51"/>
      <c r="MNC18" s="80"/>
      <c r="MND18" s="80"/>
      <c r="MNE18" s="85"/>
      <c r="MNF18" s="80"/>
      <c r="MNG18" s="80"/>
      <c r="MNH18" s="2"/>
      <c r="MNI18" s="85"/>
      <c r="MNJ18" s="51"/>
      <c r="MNK18" s="80"/>
      <c r="MNL18" s="80"/>
      <c r="MNM18" s="85"/>
      <c r="MNN18" s="80"/>
      <c r="MNO18" s="80"/>
      <c r="MNP18" s="2"/>
      <c r="MNQ18" s="85"/>
      <c r="MNR18" s="51"/>
      <c r="MNS18" s="80"/>
      <c r="MNT18" s="80"/>
      <c r="MNU18" s="85"/>
      <c r="MNV18" s="80"/>
      <c r="MNW18" s="80"/>
      <c r="MNX18" s="2"/>
      <c r="MNY18" s="85"/>
      <c r="MNZ18" s="51"/>
      <c r="MOA18" s="80"/>
      <c r="MOB18" s="80"/>
      <c r="MOC18" s="85"/>
      <c r="MOD18" s="80"/>
      <c r="MOE18" s="80"/>
      <c r="MOF18" s="2"/>
      <c r="MOG18" s="85"/>
      <c r="MOH18" s="51"/>
      <c r="MOI18" s="80"/>
      <c r="MOJ18" s="80"/>
      <c r="MOK18" s="85"/>
      <c r="MOL18" s="80"/>
      <c r="MOM18" s="80"/>
      <c r="MON18" s="2"/>
      <c r="MOO18" s="85"/>
      <c r="MOP18" s="51"/>
      <c r="MOQ18" s="80"/>
      <c r="MOR18" s="80"/>
      <c r="MOS18" s="85"/>
      <c r="MOT18" s="80"/>
      <c r="MOU18" s="80"/>
      <c r="MOV18" s="2"/>
      <c r="MOW18" s="85"/>
      <c r="MOX18" s="51"/>
      <c r="MOY18" s="80"/>
      <c r="MOZ18" s="80"/>
      <c r="MPA18" s="85"/>
      <c r="MPB18" s="80"/>
      <c r="MPC18" s="80"/>
      <c r="MPD18" s="2"/>
      <c r="MPE18" s="85"/>
      <c r="MPF18" s="51"/>
      <c r="MPG18" s="80"/>
      <c r="MPH18" s="80"/>
      <c r="MPI18" s="85"/>
      <c r="MPJ18" s="80"/>
      <c r="MPK18" s="80"/>
      <c r="MPL18" s="2"/>
      <c r="MPM18" s="85"/>
      <c r="MPN18" s="51"/>
      <c r="MPO18" s="80"/>
      <c r="MPP18" s="80"/>
      <c r="MPQ18" s="85"/>
      <c r="MPR18" s="80"/>
      <c r="MPS18" s="80"/>
      <c r="MPT18" s="2"/>
      <c r="MPU18" s="85"/>
      <c r="MPV18" s="51"/>
      <c r="MPW18" s="80"/>
      <c r="MPX18" s="80"/>
      <c r="MPY18" s="85"/>
      <c r="MPZ18" s="80"/>
      <c r="MQA18" s="80"/>
      <c r="MQB18" s="2"/>
      <c r="MQC18" s="85"/>
      <c r="MQD18" s="51"/>
      <c r="MQE18" s="80"/>
      <c r="MQF18" s="80"/>
      <c r="MQG18" s="85"/>
      <c r="MQH18" s="80"/>
      <c r="MQI18" s="80"/>
      <c r="MQJ18" s="2"/>
      <c r="MQK18" s="85"/>
      <c r="MQL18" s="51"/>
      <c r="MQM18" s="80"/>
      <c r="MQN18" s="80"/>
      <c r="MQO18" s="85"/>
      <c r="MQP18" s="80"/>
      <c r="MQQ18" s="80"/>
      <c r="MQR18" s="2"/>
      <c r="MQS18" s="85"/>
      <c r="MQT18" s="51"/>
      <c r="MQU18" s="80"/>
      <c r="MQV18" s="80"/>
      <c r="MQW18" s="85"/>
      <c r="MQX18" s="80"/>
      <c r="MQY18" s="80"/>
      <c r="MQZ18" s="2"/>
      <c r="MRA18" s="85"/>
      <c r="MRB18" s="51"/>
      <c r="MRC18" s="80"/>
      <c r="MRD18" s="80"/>
      <c r="MRE18" s="85"/>
      <c r="MRF18" s="80"/>
      <c r="MRG18" s="80"/>
      <c r="MRH18" s="2"/>
      <c r="MRI18" s="85"/>
      <c r="MRJ18" s="51"/>
      <c r="MRK18" s="80"/>
      <c r="MRL18" s="80"/>
      <c r="MRM18" s="85"/>
      <c r="MRN18" s="80"/>
      <c r="MRO18" s="80"/>
      <c r="MRP18" s="2"/>
      <c r="MRQ18" s="85"/>
      <c r="MRR18" s="51"/>
      <c r="MRS18" s="80"/>
      <c r="MRT18" s="80"/>
      <c r="MRU18" s="85"/>
      <c r="MRV18" s="80"/>
      <c r="MRW18" s="80"/>
      <c r="MRX18" s="2"/>
      <c r="MRY18" s="85"/>
      <c r="MRZ18" s="51"/>
      <c r="MSA18" s="80"/>
      <c r="MSB18" s="80"/>
      <c r="MSC18" s="85"/>
      <c r="MSD18" s="80"/>
      <c r="MSE18" s="80"/>
      <c r="MSF18" s="2"/>
      <c r="MSG18" s="85"/>
      <c r="MSH18" s="51"/>
      <c r="MSI18" s="80"/>
      <c r="MSJ18" s="80"/>
      <c r="MSK18" s="85"/>
      <c r="MSL18" s="80"/>
      <c r="MSM18" s="80"/>
      <c r="MSN18" s="2"/>
      <c r="MSO18" s="85"/>
      <c r="MSP18" s="51"/>
      <c r="MSQ18" s="80"/>
      <c r="MSR18" s="80"/>
      <c r="MSS18" s="85"/>
      <c r="MST18" s="80"/>
      <c r="MSU18" s="80"/>
      <c r="MSV18" s="2"/>
      <c r="MSW18" s="85"/>
      <c r="MSX18" s="51"/>
      <c r="MSY18" s="80"/>
      <c r="MSZ18" s="80"/>
      <c r="MTA18" s="85"/>
      <c r="MTB18" s="80"/>
      <c r="MTC18" s="80"/>
      <c r="MTD18" s="2"/>
      <c r="MTE18" s="85"/>
      <c r="MTF18" s="51"/>
      <c r="MTG18" s="80"/>
      <c r="MTH18" s="80"/>
      <c r="MTI18" s="85"/>
      <c r="MTJ18" s="80"/>
      <c r="MTK18" s="80"/>
      <c r="MTL18" s="2"/>
      <c r="MTM18" s="85"/>
      <c r="MTN18" s="51"/>
      <c r="MTO18" s="80"/>
      <c r="MTP18" s="80"/>
      <c r="MTQ18" s="85"/>
      <c r="MTR18" s="80"/>
      <c r="MTS18" s="80"/>
      <c r="MTT18" s="2"/>
      <c r="MTU18" s="85"/>
      <c r="MTV18" s="51"/>
      <c r="MTW18" s="80"/>
      <c r="MTX18" s="80"/>
      <c r="MTY18" s="85"/>
      <c r="MTZ18" s="80"/>
      <c r="MUA18" s="80"/>
      <c r="MUB18" s="2"/>
      <c r="MUC18" s="85"/>
      <c r="MUD18" s="51"/>
      <c r="MUE18" s="80"/>
      <c r="MUF18" s="80"/>
      <c r="MUG18" s="85"/>
      <c r="MUH18" s="80"/>
      <c r="MUI18" s="80"/>
      <c r="MUJ18" s="2"/>
      <c r="MUK18" s="85"/>
      <c r="MUL18" s="51"/>
      <c r="MUM18" s="80"/>
      <c r="MUN18" s="80"/>
      <c r="MUO18" s="85"/>
      <c r="MUP18" s="80"/>
      <c r="MUQ18" s="80"/>
      <c r="MUR18" s="2"/>
      <c r="MUS18" s="85"/>
      <c r="MUT18" s="51"/>
      <c r="MUU18" s="80"/>
      <c r="MUV18" s="80"/>
      <c r="MUW18" s="85"/>
      <c r="MUX18" s="80"/>
      <c r="MUY18" s="80"/>
      <c r="MUZ18" s="2"/>
      <c r="MVA18" s="85"/>
      <c r="MVB18" s="51"/>
      <c r="MVC18" s="80"/>
      <c r="MVD18" s="80"/>
      <c r="MVE18" s="85"/>
      <c r="MVF18" s="80"/>
      <c r="MVG18" s="80"/>
      <c r="MVH18" s="2"/>
      <c r="MVI18" s="85"/>
      <c r="MVJ18" s="51"/>
      <c r="MVK18" s="80"/>
      <c r="MVL18" s="80"/>
      <c r="MVM18" s="85"/>
      <c r="MVN18" s="80"/>
      <c r="MVO18" s="80"/>
      <c r="MVP18" s="2"/>
      <c r="MVQ18" s="85"/>
      <c r="MVR18" s="51"/>
      <c r="MVS18" s="80"/>
      <c r="MVT18" s="80"/>
      <c r="MVU18" s="85"/>
      <c r="MVV18" s="80"/>
      <c r="MVW18" s="80"/>
      <c r="MVX18" s="2"/>
      <c r="MVY18" s="85"/>
      <c r="MVZ18" s="51"/>
      <c r="MWA18" s="80"/>
      <c r="MWB18" s="80"/>
      <c r="MWC18" s="85"/>
      <c r="MWD18" s="80"/>
      <c r="MWE18" s="80"/>
      <c r="MWF18" s="2"/>
      <c r="MWG18" s="85"/>
      <c r="MWH18" s="51"/>
      <c r="MWI18" s="80"/>
      <c r="MWJ18" s="80"/>
      <c r="MWK18" s="85"/>
      <c r="MWL18" s="80"/>
      <c r="MWM18" s="80"/>
      <c r="MWN18" s="2"/>
      <c r="MWO18" s="85"/>
      <c r="MWP18" s="51"/>
      <c r="MWQ18" s="80"/>
      <c r="MWR18" s="80"/>
      <c r="MWS18" s="85"/>
      <c r="MWT18" s="80"/>
      <c r="MWU18" s="80"/>
      <c r="MWV18" s="2"/>
      <c r="MWW18" s="85"/>
      <c r="MWX18" s="51"/>
      <c r="MWY18" s="80"/>
      <c r="MWZ18" s="80"/>
      <c r="MXA18" s="85"/>
      <c r="MXB18" s="80"/>
      <c r="MXC18" s="80"/>
      <c r="MXD18" s="2"/>
      <c r="MXE18" s="85"/>
      <c r="MXF18" s="51"/>
      <c r="MXG18" s="80"/>
      <c r="MXH18" s="80"/>
      <c r="MXI18" s="85"/>
      <c r="MXJ18" s="80"/>
      <c r="MXK18" s="80"/>
      <c r="MXL18" s="2"/>
      <c r="MXM18" s="85"/>
      <c r="MXN18" s="51"/>
      <c r="MXO18" s="80"/>
      <c r="MXP18" s="80"/>
      <c r="MXQ18" s="85"/>
      <c r="MXR18" s="80"/>
      <c r="MXS18" s="80"/>
      <c r="MXT18" s="2"/>
      <c r="MXU18" s="85"/>
      <c r="MXV18" s="51"/>
      <c r="MXW18" s="80"/>
      <c r="MXX18" s="80"/>
      <c r="MXY18" s="85"/>
      <c r="MXZ18" s="80"/>
      <c r="MYA18" s="80"/>
      <c r="MYB18" s="2"/>
      <c r="MYC18" s="85"/>
      <c r="MYD18" s="51"/>
      <c r="MYE18" s="80"/>
      <c r="MYF18" s="80"/>
      <c r="MYG18" s="85"/>
      <c r="MYH18" s="80"/>
      <c r="MYI18" s="80"/>
      <c r="MYJ18" s="2"/>
      <c r="MYK18" s="85"/>
      <c r="MYL18" s="51"/>
      <c r="MYM18" s="80"/>
      <c r="MYN18" s="80"/>
      <c r="MYO18" s="85"/>
      <c r="MYP18" s="80"/>
      <c r="MYQ18" s="80"/>
      <c r="MYR18" s="2"/>
      <c r="MYS18" s="85"/>
      <c r="MYT18" s="51"/>
      <c r="MYU18" s="80"/>
      <c r="MYV18" s="80"/>
      <c r="MYW18" s="85"/>
      <c r="MYX18" s="80"/>
      <c r="MYY18" s="80"/>
      <c r="MYZ18" s="2"/>
      <c r="MZA18" s="85"/>
      <c r="MZB18" s="51"/>
      <c r="MZC18" s="80"/>
      <c r="MZD18" s="80"/>
      <c r="MZE18" s="85"/>
      <c r="MZF18" s="80"/>
      <c r="MZG18" s="80"/>
      <c r="MZH18" s="2"/>
      <c r="MZI18" s="85"/>
      <c r="MZJ18" s="51"/>
      <c r="MZK18" s="80"/>
      <c r="MZL18" s="80"/>
      <c r="MZM18" s="85"/>
      <c r="MZN18" s="80"/>
      <c r="MZO18" s="80"/>
      <c r="MZP18" s="2"/>
      <c r="MZQ18" s="85"/>
      <c r="MZR18" s="51"/>
      <c r="MZS18" s="80"/>
      <c r="MZT18" s="80"/>
      <c r="MZU18" s="85"/>
      <c r="MZV18" s="80"/>
      <c r="MZW18" s="80"/>
      <c r="MZX18" s="2"/>
      <c r="MZY18" s="85"/>
      <c r="MZZ18" s="51"/>
      <c r="NAA18" s="80"/>
      <c r="NAB18" s="80"/>
      <c r="NAC18" s="85"/>
      <c r="NAD18" s="80"/>
      <c r="NAE18" s="80"/>
      <c r="NAF18" s="2"/>
      <c r="NAG18" s="85"/>
      <c r="NAH18" s="51"/>
      <c r="NAI18" s="80"/>
      <c r="NAJ18" s="80"/>
      <c r="NAK18" s="85"/>
      <c r="NAL18" s="80"/>
      <c r="NAM18" s="80"/>
      <c r="NAN18" s="2"/>
      <c r="NAO18" s="85"/>
      <c r="NAP18" s="51"/>
      <c r="NAQ18" s="80"/>
      <c r="NAR18" s="80"/>
      <c r="NAS18" s="85"/>
      <c r="NAT18" s="80"/>
      <c r="NAU18" s="80"/>
      <c r="NAV18" s="2"/>
      <c r="NAW18" s="85"/>
      <c r="NAX18" s="51"/>
      <c r="NAY18" s="80"/>
      <c r="NAZ18" s="80"/>
      <c r="NBA18" s="85"/>
      <c r="NBB18" s="80"/>
      <c r="NBC18" s="80"/>
      <c r="NBD18" s="2"/>
      <c r="NBE18" s="85"/>
      <c r="NBF18" s="51"/>
      <c r="NBG18" s="80"/>
      <c r="NBH18" s="80"/>
      <c r="NBI18" s="85"/>
      <c r="NBJ18" s="80"/>
      <c r="NBK18" s="80"/>
      <c r="NBL18" s="2"/>
      <c r="NBM18" s="85"/>
      <c r="NBN18" s="51"/>
      <c r="NBO18" s="80"/>
      <c r="NBP18" s="80"/>
      <c r="NBQ18" s="85"/>
      <c r="NBR18" s="80"/>
      <c r="NBS18" s="80"/>
      <c r="NBT18" s="2"/>
      <c r="NBU18" s="85"/>
      <c r="NBV18" s="51"/>
      <c r="NBW18" s="80"/>
      <c r="NBX18" s="80"/>
      <c r="NBY18" s="85"/>
      <c r="NBZ18" s="80"/>
      <c r="NCA18" s="80"/>
      <c r="NCB18" s="2"/>
      <c r="NCC18" s="85"/>
      <c r="NCD18" s="51"/>
      <c r="NCE18" s="80"/>
      <c r="NCF18" s="80"/>
      <c r="NCG18" s="85"/>
      <c r="NCH18" s="80"/>
      <c r="NCI18" s="80"/>
      <c r="NCJ18" s="2"/>
      <c r="NCK18" s="85"/>
      <c r="NCL18" s="51"/>
      <c r="NCM18" s="80"/>
      <c r="NCN18" s="80"/>
      <c r="NCO18" s="85"/>
      <c r="NCP18" s="80"/>
      <c r="NCQ18" s="80"/>
      <c r="NCR18" s="2"/>
      <c r="NCS18" s="85"/>
      <c r="NCT18" s="51"/>
      <c r="NCU18" s="80"/>
      <c r="NCV18" s="80"/>
      <c r="NCW18" s="85"/>
      <c r="NCX18" s="80"/>
      <c r="NCY18" s="80"/>
      <c r="NCZ18" s="2"/>
      <c r="NDA18" s="85"/>
      <c r="NDB18" s="51"/>
      <c r="NDC18" s="80"/>
      <c r="NDD18" s="80"/>
      <c r="NDE18" s="85"/>
      <c r="NDF18" s="80"/>
      <c r="NDG18" s="80"/>
      <c r="NDH18" s="2"/>
      <c r="NDI18" s="85"/>
      <c r="NDJ18" s="51"/>
      <c r="NDK18" s="80"/>
      <c r="NDL18" s="80"/>
      <c r="NDM18" s="85"/>
      <c r="NDN18" s="80"/>
      <c r="NDO18" s="80"/>
      <c r="NDP18" s="2"/>
      <c r="NDQ18" s="85"/>
      <c r="NDR18" s="51"/>
      <c r="NDS18" s="80"/>
      <c r="NDT18" s="80"/>
      <c r="NDU18" s="85"/>
      <c r="NDV18" s="80"/>
      <c r="NDW18" s="80"/>
      <c r="NDX18" s="2"/>
      <c r="NDY18" s="85"/>
      <c r="NDZ18" s="51"/>
      <c r="NEA18" s="80"/>
      <c r="NEB18" s="80"/>
      <c r="NEC18" s="85"/>
      <c r="NED18" s="80"/>
      <c r="NEE18" s="80"/>
      <c r="NEF18" s="2"/>
      <c r="NEG18" s="85"/>
      <c r="NEH18" s="51"/>
      <c r="NEI18" s="80"/>
      <c r="NEJ18" s="80"/>
      <c r="NEK18" s="85"/>
      <c r="NEL18" s="80"/>
      <c r="NEM18" s="80"/>
      <c r="NEN18" s="2"/>
      <c r="NEO18" s="85"/>
      <c r="NEP18" s="51"/>
      <c r="NEQ18" s="80"/>
      <c r="NER18" s="80"/>
      <c r="NES18" s="85"/>
      <c r="NET18" s="80"/>
      <c r="NEU18" s="80"/>
      <c r="NEV18" s="2"/>
      <c r="NEW18" s="85"/>
      <c r="NEX18" s="51"/>
      <c r="NEY18" s="80"/>
      <c r="NEZ18" s="80"/>
      <c r="NFA18" s="85"/>
      <c r="NFB18" s="80"/>
      <c r="NFC18" s="80"/>
      <c r="NFD18" s="2"/>
      <c r="NFE18" s="85"/>
      <c r="NFF18" s="51"/>
      <c r="NFG18" s="80"/>
      <c r="NFH18" s="80"/>
      <c r="NFI18" s="85"/>
      <c r="NFJ18" s="80"/>
      <c r="NFK18" s="80"/>
      <c r="NFL18" s="2"/>
      <c r="NFM18" s="85"/>
      <c r="NFN18" s="51"/>
      <c r="NFO18" s="80"/>
      <c r="NFP18" s="80"/>
      <c r="NFQ18" s="85"/>
      <c r="NFR18" s="80"/>
      <c r="NFS18" s="80"/>
      <c r="NFT18" s="2"/>
      <c r="NFU18" s="85"/>
      <c r="NFV18" s="51"/>
      <c r="NFW18" s="80"/>
      <c r="NFX18" s="80"/>
      <c r="NFY18" s="85"/>
      <c r="NFZ18" s="80"/>
      <c r="NGA18" s="80"/>
      <c r="NGB18" s="2"/>
      <c r="NGC18" s="85"/>
      <c r="NGD18" s="51"/>
      <c r="NGE18" s="80"/>
      <c r="NGF18" s="80"/>
      <c r="NGG18" s="85"/>
      <c r="NGH18" s="80"/>
      <c r="NGI18" s="80"/>
      <c r="NGJ18" s="2"/>
      <c r="NGK18" s="85"/>
      <c r="NGL18" s="51"/>
      <c r="NGM18" s="80"/>
      <c r="NGN18" s="80"/>
      <c r="NGO18" s="85"/>
      <c r="NGP18" s="80"/>
      <c r="NGQ18" s="80"/>
      <c r="NGR18" s="2"/>
      <c r="NGS18" s="85"/>
      <c r="NGT18" s="51"/>
      <c r="NGU18" s="80"/>
      <c r="NGV18" s="80"/>
      <c r="NGW18" s="85"/>
      <c r="NGX18" s="80"/>
      <c r="NGY18" s="80"/>
      <c r="NGZ18" s="2"/>
      <c r="NHA18" s="85"/>
      <c r="NHB18" s="51"/>
      <c r="NHC18" s="80"/>
      <c r="NHD18" s="80"/>
      <c r="NHE18" s="85"/>
      <c r="NHF18" s="80"/>
      <c r="NHG18" s="80"/>
      <c r="NHH18" s="2"/>
      <c r="NHI18" s="85"/>
      <c r="NHJ18" s="51"/>
      <c r="NHK18" s="80"/>
      <c r="NHL18" s="80"/>
      <c r="NHM18" s="85"/>
      <c r="NHN18" s="80"/>
      <c r="NHO18" s="80"/>
      <c r="NHP18" s="2"/>
      <c r="NHQ18" s="85"/>
      <c r="NHR18" s="51"/>
      <c r="NHS18" s="80"/>
      <c r="NHT18" s="80"/>
      <c r="NHU18" s="85"/>
      <c r="NHV18" s="80"/>
      <c r="NHW18" s="80"/>
      <c r="NHX18" s="2"/>
      <c r="NHY18" s="85"/>
      <c r="NHZ18" s="51"/>
      <c r="NIA18" s="80"/>
      <c r="NIB18" s="80"/>
      <c r="NIC18" s="85"/>
      <c r="NID18" s="80"/>
      <c r="NIE18" s="80"/>
      <c r="NIF18" s="2"/>
      <c r="NIG18" s="85"/>
      <c r="NIH18" s="51"/>
      <c r="NII18" s="80"/>
      <c r="NIJ18" s="80"/>
      <c r="NIK18" s="85"/>
      <c r="NIL18" s="80"/>
      <c r="NIM18" s="80"/>
      <c r="NIN18" s="2"/>
      <c r="NIO18" s="85"/>
      <c r="NIP18" s="51"/>
      <c r="NIQ18" s="80"/>
      <c r="NIR18" s="80"/>
      <c r="NIS18" s="85"/>
      <c r="NIT18" s="80"/>
      <c r="NIU18" s="80"/>
      <c r="NIV18" s="2"/>
      <c r="NIW18" s="85"/>
      <c r="NIX18" s="51"/>
      <c r="NIY18" s="80"/>
      <c r="NIZ18" s="80"/>
      <c r="NJA18" s="85"/>
      <c r="NJB18" s="80"/>
      <c r="NJC18" s="80"/>
      <c r="NJD18" s="2"/>
      <c r="NJE18" s="85"/>
      <c r="NJF18" s="51"/>
      <c r="NJG18" s="80"/>
      <c r="NJH18" s="80"/>
      <c r="NJI18" s="85"/>
      <c r="NJJ18" s="80"/>
      <c r="NJK18" s="80"/>
      <c r="NJL18" s="2"/>
      <c r="NJM18" s="85"/>
      <c r="NJN18" s="51"/>
      <c r="NJO18" s="80"/>
      <c r="NJP18" s="80"/>
      <c r="NJQ18" s="85"/>
      <c r="NJR18" s="80"/>
      <c r="NJS18" s="80"/>
      <c r="NJT18" s="2"/>
      <c r="NJU18" s="85"/>
      <c r="NJV18" s="51"/>
      <c r="NJW18" s="80"/>
      <c r="NJX18" s="80"/>
      <c r="NJY18" s="85"/>
      <c r="NJZ18" s="80"/>
      <c r="NKA18" s="80"/>
      <c r="NKB18" s="2"/>
      <c r="NKC18" s="85"/>
      <c r="NKD18" s="51"/>
      <c r="NKE18" s="80"/>
      <c r="NKF18" s="80"/>
      <c r="NKG18" s="85"/>
      <c r="NKH18" s="80"/>
      <c r="NKI18" s="80"/>
      <c r="NKJ18" s="2"/>
      <c r="NKK18" s="85"/>
      <c r="NKL18" s="51"/>
      <c r="NKM18" s="80"/>
      <c r="NKN18" s="80"/>
      <c r="NKO18" s="85"/>
      <c r="NKP18" s="80"/>
      <c r="NKQ18" s="80"/>
      <c r="NKR18" s="2"/>
      <c r="NKS18" s="85"/>
      <c r="NKT18" s="51"/>
      <c r="NKU18" s="80"/>
      <c r="NKV18" s="80"/>
      <c r="NKW18" s="85"/>
      <c r="NKX18" s="80"/>
      <c r="NKY18" s="80"/>
      <c r="NKZ18" s="2"/>
      <c r="NLA18" s="85"/>
      <c r="NLB18" s="51"/>
      <c r="NLC18" s="80"/>
      <c r="NLD18" s="80"/>
      <c r="NLE18" s="85"/>
      <c r="NLF18" s="80"/>
      <c r="NLG18" s="80"/>
      <c r="NLH18" s="2"/>
      <c r="NLI18" s="85"/>
      <c r="NLJ18" s="51"/>
      <c r="NLK18" s="80"/>
      <c r="NLL18" s="80"/>
      <c r="NLM18" s="85"/>
      <c r="NLN18" s="80"/>
      <c r="NLO18" s="80"/>
      <c r="NLP18" s="2"/>
      <c r="NLQ18" s="85"/>
      <c r="NLR18" s="51"/>
      <c r="NLS18" s="80"/>
      <c r="NLT18" s="80"/>
      <c r="NLU18" s="85"/>
      <c r="NLV18" s="80"/>
      <c r="NLW18" s="80"/>
      <c r="NLX18" s="2"/>
      <c r="NLY18" s="85"/>
      <c r="NLZ18" s="51"/>
      <c r="NMA18" s="80"/>
      <c r="NMB18" s="80"/>
      <c r="NMC18" s="85"/>
      <c r="NMD18" s="80"/>
      <c r="NME18" s="80"/>
      <c r="NMF18" s="2"/>
      <c r="NMG18" s="85"/>
      <c r="NMH18" s="51"/>
      <c r="NMI18" s="80"/>
      <c r="NMJ18" s="80"/>
      <c r="NMK18" s="85"/>
      <c r="NML18" s="80"/>
      <c r="NMM18" s="80"/>
      <c r="NMN18" s="2"/>
      <c r="NMO18" s="85"/>
      <c r="NMP18" s="51"/>
      <c r="NMQ18" s="80"/>
      <c r="NMR18" s="80"/>
      <c r="NMS18" s="85"/>
      <c r="NMT18" s="80"/>
      <c r="NMU18" s="80"/>
      <c r="NMV18" s="2"/>
      <c r="NMW18" s="85"/>
      <c r="NMX18" s="51"/>
      <c r="NMY18" s="80"/>
      <c r="NMZ18" s="80"/>
      <c r="NNA18" s="85"/>
      <c r="NNB18" s="80"/>
      <c r="NNC18" s="80"/>
      <c r="NND18" s="2"/>
      <c r="NNE18" s="85"/>
      <c r="NNF18" s="51"/>
      <c r="NNG18" s="80"/>
      <c r="NNH18" s="80"/>
      <c r="NNI18" s="85"/>
      <c r="NNJ18" s="80"/>
      <c r="NNK18" s="80"/>
      <c r="NNL18" s="2"/>
      <c r="NNM18" s="85"/>
      <c r="NNN18" s="51"/>
      <c r="NNO18" s="80"/>
      <c r="NNP18" s="80"/>
      <c r="NNQ18" s="85"/>
      <c r="NNR18" s="80"/>
      <c r="NNS18" s="80"/>
      <c r="NNT18" s="2"/>
      <c r="NNU18" s="85"/>
      <c r="NNV18" s="51"/>
      <c r="NNW18" s="80"/>
      <c r="NNX18" s="80"/>
      <c r="NNY18" s="85"/>
      <c r="NNZ18" s="80"/>
      <c r="NOA18" s="80"/>
      <c r="NOB18" s="2"/>
      <c r="NOC18" s="85"/>
      <c r="NOD18" s="51"/>
      <c r="NOE18" s="80"/>
      <c r="NOF18" s="80"/>
      <c r="NOG18" s="85"/>
      <c r="NOH18" s="80"/>
      <c r="NOI18" s="80"/>
      <c r="NOJ18" s="2"/>
      <c r="NOK18" s="85"/>
      <c r="NOL18" s="51"/>
      <c r="NOM18" s="80"/>
      <c r="NON18" s="80"/>
      <c r="NOO18" s="85"/>
      <c r="NOP18" s="80"/>
      <c r="NOQ18" s="80"/>
      <c r="NOR18" s="2"/>
      <c r="NOS18" s="85"/>
      <c r="NOT18" s="51"/>
      <c r="NOU18" s="80"/>
      <c r="NOV18" s="80"/>
      <c r="NOW18" s="85"/>
      <c r="NOX18" s="80"/>
      <c r="NOY18" s="80"/>
      <c r="NOZ18" s="2"/>
      <c r="NPA18" s="85"/>
      <c r="NPB18" s="51"/>
      <c r="NPC18" s="80"/>
      <c r="NPD18" s="80"/>
      <c r="NPE18" s="85"/>
      <c r="NPF18" s="80"/>
      <c r="NPG18" s="80"/>
      <c r="NPH18" s="2"/>
      <c r="NPI18" s="85"/>
      <c r="NPJ18" s="51"/>
      <c r="NPK18" s="80"/>
      <c r="NPL18" s="80"/>
      <c r="NPM18" s="85"/>
      <c r="NPN18" s="80"/>
      <c r="NPO18" s="80"/>
      <c r="NPP18" s="2"/>
      <c r="NPQ18" s="85"/>
      <c r="NPR18" s="51"/>
      <c r="NPS18" s="80"/>
      <c r="NPT18" s="80"/>
      <c r="NPU18" s="85"/>
      <c r="NPV18" s="80"/>
      <c r="NPW18" s="80"/>
      <c r="NPX18" s="2"/>
      <c r="NPY18" s="85"/>
      <c r="NPZ18" s="51"/>
      <c r="NQA18" s="80"/>
      <c r="NQB18" s="80"/>
      <c r="NQC18" s="85"/>
      <c r="NQD18" s="80"/>
      <c r="NQE18" s="80"/>
      <c r="NQF18" s="2"/>
      <c r="NQG18" s="85"/>
      <c r="NQH18" s="51"/>
      <c r="NQI18" s="80"/>
      <c r="NQJ18" s="80"/>
      <c r="NQK18" s="85"/>
      <c r="NQL18" s="80"/>
      <c r="NQM18" s="80"/>
      <c r="NQN18" s="2"/>
      <c r="NQO18" s="85"/>
      <c r="NQP18" s="51"/>
      <c r="NQQ18" s="80"/>
      <c r="NQR18" s="80"/>
      <c r="NQS18" s="85"/>
      <c r="NQT18" s="80"/>
      <c r="NQU18" s="80"/>
      <c r="NQV18" s="2"/>
      <c r="NQW18" s="85"/>
      <c r="NQX18" s="51"/>
      <c r="NQY18" s="80"/>
      <c r="NQZ18" s="80"/>
      <c r="NRA18" s="85"/>
      <c r="NRB18" s="80"/>
      <c r="NRC18" s="80"/>
      <c r="NRD18" s="2"/>
      <c r="NRE18" s="85"/>
      <c r="NRF18" s="51"/>
      <c r="NRG18" s="80"/>
      <c r="NRH18" s="80"/>
      <c r="NRI18" s="85"/>
      <c r="NRJ18" s="80"/>
      <c r="NRK18" s="80"/>
      <c r="NRL18" s="2"/>
      <c r="NRM18" s="85"/>
      <c r="NRN18" s="51"/>
      <c r="NRO18" s="80"/>
      <c r="NRP18" s="80"/>
      <c r="NRQ18" s="85"/>
      <c r="NRR18" s="80"/>
      <c r="NRS18" s="80"/>
      <c r="NRT18" s="2"/>
      <c r="NRU18" s="85"/>
      <c r="NRV18" s="51"/>
      <c r="NRW18" s="80"/>
      <c r="NRX18" s="80"/>
      <c r="NRY18" s="85"/>
      <c r="NRZ18" s="80"/>
      <c r="NSA18" s="80"/>
      <c r="NSB18" s="2"/>
      <c r="NSC18" s="85"/>
      <c r="NSD18" s="51"/>
      <c r="NSE18" s="80"/>
      <c r="NSF18" s="80"/>
      <c r="NSG18" s="85"/>
      <c r="NSH18" s="80"/>
      <c r="NSI18" s="80"/>
      <c r="NSJ18" s="2"/>
      <c r="NSK18" s="85"/>
      <c r="NSL18" s="51"/>
      <c r="NSM18" s="80"/>
      <c r="NSN18" s="80"/>
      <c r="NSO18" s="85"/>
      <c r="NSP18" s="80"/>
      <c r="NSQ18" s="80"/>
      <c r="NSR18" s="2"/>
      <c r="NSS18" s="85"/>
      <c r="NST18" s="51"/>
      <c r="NSU18" s="80"/>
      <c r="NSV18" s="80"/>
      <c r="NSW18" s="85"/>
      <c r="NSX18" s="80"/>
      <c r="NSY18" s="80"/>
      <c r="NSZ18" s="2"/>
      <c r="NTA18" s="85"/>
      <c r="NTB18" s="51"/>
      <c r="NTC18" s="80"/>
      <c r="NTD18" s="80"/>
      <c r="NTE18" s="85"/>
      <c r="NTF18" s="80"/>
      <c r="NTG18" s="80"/>
      <c r="NTH18" s="2"/>
      <c r="NTI18" s="85"/>
      <c r="NTJ18" s="51"/>
      <c r="NTK18" s="80"/>
      <c r="NTL18" s="80"/>
      <c r="NTM18" s="85"/>
      <c r="NTN18" s="80"/>
      <c r="NTO18" s="80"/>
      <c r="NTP18" s="2"/>
      <c r="NTQ18" s="85"/>
      <c r="NTR18" s="51"/>
      <c r="NTS18" s="80"/>
      <c r="NTT18" s="80"/>
      <c r="NTU18" s="85"/>
      <c r="NTV18" s="80"/>
      <c r="NTW18" s="80"/>
      <c r="NTX18" s="2"/>
      <c r="NTY18" s="85"/>
      <c r="NTZ18" s="51"/>
      <c r="NUA18" s="80"/>
      <c r="NUB18" s="80"/>
      <c r="NUC18" s="85"/>
      <c r="NUD18" s="80"/>
      <c r="NUE18" s="80"/>
      <c r="NUF18" s="2"/>
      <c r="NUG18" s="85"/>
      <c r="NUH18" s="51"/>
      <c r="NUI18" s="80"/>
      <c r="NUJ18" s="80"/>
      <c r="NUK18" s="85"/>
      <c r="NUL18" s="80"/>
      <c r="NUM18" s="80"/>
      <c r="NUN18" s="2"/>
      <c r="NUO18" s="85"/>
      <c r="NUP18" s="51"/>
      <c r="NUQ18" s="80"/>
      <c r="NUR18" s="80"/>
      <c r="NUS18" s="85"/>
      <c r="NUT18" s="80"/>
      <c r="NUU18" s="80"/>
      <c r="NUV18" s="2"/>
      <c r="NUW18" s="85"/>
      <c r="NUX18" s="51"/>
      <c r="NUY18" s="80"/>
      <c r="NUZ18" s="80"/>
      <c r="NVA18" s="85"/>
      <c r="NVB18" s="80"/>
      <c r="NVC18" s="80"/>
      <c r="NVD18" s="2"/>
      <c r="NVE18" s="85"/>
      <c r="NVF18" s="51"/>
      <c r="NVG18" s="80"/>
      <c r="NVH18" s="80"/>
      <c r="NVI18" s="85"/>
      <c r="NVJ18" s="80"/>
      <c r="NVK18" s="80"/>
      <c r="NVL18" s="2"/>
      <c r="NVM18" s="85"/>
      <c r="NVN18" s="51"/>
      <c r="NVO18" s="80"/>
      <c r="NVP18" s="80"/>
      <c r="NVQ18" s="85"/>
      <c r="NVR18" s="80"/>
      <c r="NVS18" s="80"/>
      <c r="NVT18" s="2"/>
      <c r="NVU18" s="85"/>
      <c r="NVV18" s="51"/>
      <c r="NVW18" s="80"/>
      <c r="NVX18" s="80"/>
      <c r="NVY18" s="85"/>
      <c r="NVZ18" s="80"/>
      <c r="NWA18" s="80"/>
      <c r="NWB18" s="2"/>
      <c r="NWC18" s="85"/>
      <c r="NWD18" s="51"/>
      <c r="NWE18" s="80"/>
      <c r="NWF18" s="80"/>
      <c r="NWG18" s="85"/>
      <c r="NWH18" s="80"/>
      <c r="NWI18" s="80"/>
      <c r="NWJ18" s="2"/>
      <c r="NWK18" s="85"/>
      <c r="NWL18" s="51"/>
      <c r="NWM18" s="80"/>
      <c r="NWN18" s="80"/>
      <c r="NWO18" s="85"/>
      <c r="NWP18" s="80"/>
      <c r="NWQ18" s="80"/>
      <c r="NWR18" s="2"/>
      <c r="NWS18" s="85"/>
      <c r="NWT18" s="51"/>
      <c r="NWU18" s="80"/>
      <c r="NWV18" s="80"/>
      <c r="NWW18" s="85"/>
      <c r="NWX18" s="80"/>
      <c r="NWY18" s="80"/>
      <c r="NWZ18" s="2"/>
      <c r="NXA18" s="85"/>
      <c r="NXB18" s="51"/>
      <c r="NXC18" s="80"/>
      <c r="NXD18" s="80"/>
      <c r="NXE18" s="85"/>
      <c r="NXF18" s="80"/>
      <c r="NXG18" s="80"/>
      <c r="NXH18" s="2"/>
      <c r="NXI18" s="85"/>
      <c r="NXJ18" s="51"/>
      <c r="NXK18" s="80"/>
      <c r="NXL18" s="80"/>
      <c r="NXM18" s="85"/>
      <c r="NXN18" s="80"/>
      <c r="NXO18" s="80"/>
      <c r="NXP18" s="2"/>
      <c r="NXQ18" s="85"/>
      <c r="NXR18" s="51"/>
      <c r="NXS18" s="80"/>
      <c r="NXT18" s="80"/>
      <c r="NXU18" s="85"/>
      <c r="NXV18" s="80"/>
      <c r="NXW18" s="80"/>
      <c r="NXX18" s="2"/>
      <c r="NXY18" s="85"/>
      <c r="NXZ18" s="51"/>
      <c r="NYA18" s="80"/>
      <c r="NYB18" s="80"/>
      <c r="NYC18" s="85"/>
      <c r="NYD18" s="80"/>
      <c r="NYE18" s="80"/>
      <c r="NYF18" s="2"/>
      <c r="NYG18" s="85"/>
      <c r="NYH18" s="51"/>
      <c r="NYI18" s="80"/>
      <c r="NYJ18" s="80"/>
      <c r="NYK18" s="85"/>
      <c r="NYL18" s="80"/>
      <c r="NYM18" s="80"/>
      <c r="NYN18" s="2"/>
      <c r="NYO18" s="85"/>
      <c r="NYP18" s="51"/>
      <c r="NYQ18" s="80"/>
      <c r="NYR18" s="80"/>
      <c r="NYS18" s="85"/>
      <c r="NYT18" s="80"/>
      <c r="NYU18" s="80"/>
      <c r="NYV18" s="2"/>
      <c r="NYW18" s="85"/>
      <c r="NYX18" s="51"/>
      <c r="NYY18" s="80"/>
      <c r="NYZ18" s="80"/>
      <c r="NZA18" s="85"/>
      <c r="NZB18" s="80"/>
      <c r="NZC18" s="80"/>
      <c r="NZD18" s="2"/>
      <c r="NZE18" s="85"/>
      <c r="NZF18" s="51"/>
      <c r="NZG18" s="80"/>
      <c r="NZH18" s="80"/>
      <c r="NZI18" s="85"/>
      <c r="NZJ18" s="80"/>
      <c r="NZK18" s="80"/>
      <c r="NZL18" s="2"/>
      <c r="NZM18" s="85"/>
      <c r="NZN18" s="51"/>
      <c r="NZO18" s="80"/>
      <c r="NZP18" s="80"/>
      <c r="NZQ18" s="85"/>
      <c r="NZR18" s="80"/>
      <c r="NZS18" s="80"/>
      <c r="NZT18" s="2"/>
      <c r="NZU18" s="85"/>
      <c r="NZV18" s="51"/>
      <c r="NZW18" s="80"/>
      <c r="NZX18" s="80"/>
      <c r="NZY18" s="85"/>
      <c r="NZZ18" s="80"/>
      <c r="OAA18" s="80"/>
      <c r="OAB18" s="2"/>
      <c r="OAC18" s="85"/>
      <c r="OAD18" s="51"/>
      <c r="OAE18" s="80"/>
      <c r="OAF18" s="80"/>
      <c r="OAG18" s="85"/>
      <c r="OAH18" s="80"/>
      <c r="OAI18" s="80"/>
      <c r="OAJ18" s="2"/>
      <c r="OAK18" s="85"/>
      <c r="OAL18" s="51"/>
      <c r="OAM18" s="80"/>
      <c r="OAN18" s="80"/>
      <c r="OAO18" s="85"/>
      <c r="OAP18" s="80"/>
      <c r="OAQ18" s="80"/>
      <c r="OAR18" s="2"/>
      <c r="OAS18" s="85"/>
      <c r="OAT18" s="51"/>
      <c r="OAU18" s="80"/>
      <c r="OAV18" s="80"/>
      <c r="OAW18" s="85"/>
      <c r="OAX18" s="80"/>
      <c r="OAY18" s="80"/>
      <c r="OAZ18" s="2"/>
      <c r="OBA18" s="85"/>
      <c r="OBB18" s="51"/>
      <c r="OBC18" s="80"/>
      <c r="OBD18" s="80"/>
      <c r="OBE18" s="85"/>
      <c r="OBF18" s="80"/>
      <c r="OBG18" s="80"/>
      <c r="OBH18" s="2"/>
      <c r="OBI18" s="85"/>
      <c r="OBJ18" s="51"/>
      <c r="OBK18" s="80"/>
      <c r="OBL18" s="80"/>
      <c r="OBM18" s="85"/>
      <c r="OBN18" s="80"/>
      <c r="OBO18" s="80"/>
      <c r="OBP18" s="2"/>
      <c r="OBQ18" s="85"/>
      <c r="OBR18" s="51"/>
      <c r="OBS18" s="80"/>
      <c r="OBT18" s="80"/>
      <c r="OBU18" s="85"/>
      <c r="OBV18" s="80"/>
      <c r="OBW18" s="80"/>
      <c r="OBX18" s="2"/>
      <c r="OBY18" s="85"/>
      <c r="OBZ18" s="51"/>
      <c r="OCA18" s="80"/>
      <c r="OCB18" s="80"/>
      <c r="OCC18" s="85"/>
      <c r="OCD18" s="80"/>
      <c r="OCE18" s="80"/>
      <c r="OCF18" s="2"/>
      <c r="OCG18" s="85"/>
      <c r="OCH18" s="51"/>
      <c r="OCI18" s="80"/>
      <c r="OCJ18" s="80"/>
      <c r="OCK18" s="85"/>
      <c r="OCL18" s="80"/>
      <c r="OCM18" s="80"/>
      <c r="OCN18" s="2"/>
      <c r="OCO18" s="85"/>
      <c r="OCP18" s="51"/>
      <c r="OCQ18" s="80"/>
      <c r="OCR18" s="80"/>
      <c r="OCS18" s="85"/>
      <c r="OCT18" s="80"/>
      <c r="OCU18" s="80"/>
      <c r="OCV18" s="2"/>
      <c r="OCW18" s="85"/>
      <c r="OCX18" s="51"/>
      <c r="OCY18" s="80"/>
      <c r="OCZ18" s="80"/>
      <c r="ODA18" s="85"/>
      <c r="ODB18" s="80"/>
      <c r="ODC18" s="80"/>
      <c r="ODD18" s="2"/>
      <c r="ODE18" s="85"/>
      <c r="ODF18" s="51"/>
      <c r="ODG18" s="80"/>
      <c r="ODH18" s="80"/>
      <c r="ODI18" s="85"/>
      <c r="ODJ18" s="80"/>
      <c r="ODK18" s="80"/>
      <c r="ODL18" s="2"/>
      <c r="ODM18" s="85"/>
      <c r="ODN18" s="51"/>
      <c r="ODO18" s="80"/>
      <c r="ODP18" s="80"/>
      <c r="ODQ18" s="85"/>
      <c r="ODR18" s="80"/>
      <c r="ODS18" s="80"/>
      <c r="ODT18" s="2"/>
      <c r="ODU18" s="85"/>
      <c r="ODV18" s="51"/>
      <c r="ODW18" s="80"/>
      <c r="ODX18" s="80"/>
      <c r="ODY18" s="85"/>
      <c r="ODZ18" s="80"/>
      <c r="OEA18" s="80"/>
      <c r="OEB18" s="2"/>
      <c r="OEC18" s="85"/>
      <c r="OED18" s="51"/>
      <c r="OEE18" s="80"/>
      <c r="OEF18" s="80"/>
      <c r="OEG18" s="85"/>
      <c r="OEH18" s="80"/>
      <c r="OEI18" s="80"/>
      <c r="OEJ18" s="2"/>
      <c r="OEK18" s="85"/>
      <c r="OEL18" s="51"/>
      <c r="OEM18" s="80"/>
      <c r="OEN18" s="80"/>
      <c r="OEO18" s="85"/>
      <c r="OEP18" s="80"/>
      <c r="OEQ18" s="80"/>
      <c r="OER18" s="2"/>
      <c r="OES18" s="85"/>
      <c r="OET18" s="51"/>
      <c r="OEU18" s="80"/>
      <c r="OEV18" s="80"/>
      <c r="OEW18" s="85"/>
      <c r="OEX18" s="80"/>
      <c r="OEY18" s="80"/>
      <c r="OEZ18" s="2"/>
      <c r="OFA18" s="85"/>
      <c r="OFB18" s="51"/>
      <c r="OFC18" s="80"/>
      <c r="OFD18" s="80"/>
      <c r="OFE18" s="85"/>
      <c r="OFF18" s="80"/>
      <c r="OFG18" s="80"/>
      <c r="OFH18" s="2"/>
      <c r="OFI18" s="85"/>
      <c r="OFJ18" s="51"/>
      <c r="OFK18" s="80"/>
      <c r="OFL18" s="80"/>
      <c r="OFM18" s="85"/>
      <c r="OFN18" s="80"/>
      <c r="OFO18" s="80"/>
      <c r="OFP18" s="2"/>
      <c r="OFQ18" s="85"/>
      <c r="OFR18" s="51"/>
      <c r="OFS18" s="80"/>
      <c r="OFT18" s="80"/>
      <c r="OFU18" s="85"/>
      <c r="OFV18" s="80"/>
      <c r="OFW18" s="80"/>
      <c r="OFX18" s="2"/>
      <c r="OFY18" s="85"/>
      <c r="OFZ18" s="51"/>
      <c r="OGA18" s="80"/>
      <c r="OGB18" s="80"/>
      <c r="OGC18" s="85"/>
      <c r="OGD18" s="80"/>
      <c r="OGE18" s="80"/>
      <c r="OGF18" s="2"/>
      <c r="OGG18" s="85"/>
      <c r="OGH18" s="51"/>
      <c r="OGI18" s="80"/>
      <c r="OGJ18" s="80"/>
      <c r="OGK18" s="85"/>
      <c r="OGL18" s="80"/>
      <c r="OGM18" s="80"/>
      <c r="OGN18" s="2"/>
      <c r="OGO18" s="85"/>
      <c r="OGP18" s="51"/>
      <c r="OGQ18" s="80"/>
      <c r="OGR18" s="80"/>
      <c r="OGS18" s="85"/>
      <c r="OGT18" s="80"/>
      <c r="OGU18" s="80"/>
      <c r="OGV18" s="2"/>
      <c r="OGW18" s="85"/>
      <c r="OGX18" s="51"/>
      <c r="OGY18" s="80"/>
      <c r="OGZ18" s="80"/>
      <c r="OHA18" s="85"/>
      <c r="OHB18" s="80"/>
      <c r="OHC18" s="80"/>
      <c r="OHD18" s="2"/>
      <c r="OHE18" s="85"/>
      <c r="OHF18" s="51"/>
      <c r="OHG18" s="80"/>
      <c r="OHH18" s="80"/>
      <c r="OHI18" s="85"/>
      <c r="OHJ18" s="80"/>
      <c r="OHK18" s="80"/>
      <c r="OHL18" s="2"/>
      <c r="OHM18" s="85"/>
      <c r="OHN18" s="51"/>
      <c r="OHO18" s="80"/>
      <c r="OHP18" s="80"/>
      <c r="OHQ18" s="85"/>
      <c r="OHR18" s="80"/>
      <c r="OHS18" s="80"/>
      <c r="OHT18" s="2"/>
      <c r="OHU18" s="85"/>
      <c r="OHV18" s="51"/>
      <c r="OHW18" s="80"/>
      <c r="OHX18" s="80"/>
      <c r="OHY18" s="85"/>
      <c r="OHZ18" s="80"/>
      <c r="OIA18" s="80"/>
      <c r="OIB18" s="2"/>
      <c r="OIC18" s="85"/>
      <c r="OID18" s="51"/>
      <c r="OIE18" s="80"/>
      <c r="OIF18" s="80"/>
      <c r="OIG18" s="85"/>
      <c r="OIH18" s="80"/>
      <c r="OII18" s="80"/>
      <c r="OIJ18" s="2"/>
      <c r="OIK18" s="85"/>
      <c r="OIL18" s="51"/>
      <c r="OIM18" s="80"/>
      <c r="OIN18" s="80"/>
      <c r="OIO18" s="85"/>
      <c r="OIP18" s="80"/>
      <c r="OIQ18" s="80"/>
      <c r="OIR18" s="2"/>
      <c r="OIS18" s="85"/>
      <c r="OIT18" s="51"/>
      <c r="OIU18" s="80"/>
      <c r="OIV18" s="80"/>
      <c r="OIW18" s="85"/>
      <c r="OIX18" s="80"/>
      <c r="OIY18" s="80"/>
      <c r="OIZ18" s="2"/>
      <c r="OJA18" s="85"/>
      <c r="OJB18" s="51"/>
      <c r="OJC18" s="80"/>
      <c r="OJD18" s="80"/>
      <c r="OJE18" s="85"/>
      <c r="OJF18" s="80"/>
      <c r="OJG18" s="80"/>
      <c r="OJH18" s="2"/>
      <c r="OJI18" s="85"/>
      <c r="OJJ18" s="51"/>
      <c r="OJK18" s="80"/>
      <c r="OJL18" s="80"/>
      <c r="OJM18" s="85"/>
      <c r="OJN18" s="80"/>
      <c r="OJO18" s="80"/>
      <c r="OJP18" s="2"/>
      <c r="OJQ18" s="85"/>
      <c r="OJR18" s="51"/>
      <c r="OJS18" s="80"/>
      <c r="OJT18" s="80"/>
      <c r="OJU18" s="85"/>
      <c r="OJV18" s="80"/>
      <c r="OJW18" s="80"/>
      <c r="OJX18" s="2"/>
      <c r="OJY18" s="85"/>
      <c r="OJZ18" s="51"/>
      <c r="OKA18" s="80"/>
      <c r="OKB18" s="80"/>
      <c r="OKC18" s="85"/>
      <c r="OKD18" s="80"/>
      <c r="OKE18" s="80"/>
      <c r="OKF18" s="2"/>
      <c r="OKG18" s="85"/>
      <c r="OKH18" s="51"/>
      <c r="OKI18" s="80"/>
      <c r="OKJ18" s="80"/>
      <c r="OKK18" s="85"/>
      <c r="OKL18" s="80"/>
      <c r="OKM18" s="80"/>
      <c r="OKN18" s="2"/>
      <c r="OKO18" s="85"/>
      <c r="OKP18" s="51"/>
      <c r="OKQ18" s="80"/>
      <c r="OKR18" s="80"/>
      <c r="OKS18" s="85"/>
      <c r="OKT18" s="80"/>
      <c r="OKU18" s="80"/>
      <c r="OKV18" s="2"/>
      <c r="OKW18" s="85"/>
      <c r="OKX18" s="51"/>
      <c r="OKY18" s="80"/>
      <c r="OKZ18" s="80"/>
      <c r="OLA18" s="85"/>
      <c r="OLB18" s="80"/>
      <c r="OLC18" s="80"/>
      <c r="OLD18" s="2"/>
      <c r="OLE18" s="85"/>
      <c r="OLF18" s="51"/>
      <c r="OLG18" s="80"/>
      <c r="OLH18" s="80"/>
      <c r="OLI18" s="85"/>
      <c r="OLJ18" s="80"/>
      <c r="OLK18" s="80"/>
      <c r="OLL18" s="2"/>
      <c r="OLM18" s="85"/>
      <c r="OLN18" s="51"/>
      <c r="OLO18" s="80"/>
      <c r="OLP18" s="80"/>
      <c r="OLQ18" s="85"/>
      <c r="OLR18" s="80"/>
      <c r="OLS18" s="80"/>
      <c r="OLT18" s="2"/>
      <c r="OLU18" s="85"/>
      <c r="OLV18" s="51"/>
      <c r="OLW18" s="80"/>
      <c r="OLX18" s="80"/>
      <c r="OLY18" s="85"/>
      <c r="OLZ18" s="80"/>
      <c r="OMA18" s="80"/>
      <c r="OMB18" s="2"/>
      <c r="OMC18" s="85"/>
      <c r="OMD18" s="51"/>
      <c r="OME18" s="80"/>
      <c r="OMF18" s="80"/>
      <c r="OMG18" s="85"/>
      <c r="OMH18" s="80"/>
      <c r="OMI18" s="80"/>
      <c r="OMJ18" s="2"/>
      <c r="OMK18" s="85"/>
      <c r="OML18" s="51"/>
      <c r="OMM18" s="80"/>
      <c r="OMN18" s="80"/>
      <c r="OMO18" s="85"/>
      <c r="OMP18" s="80"/>
      <c r="OMQ18" s="80"/>
      <c r="OMR18" s="2"/>
      <c r="OMS18" s="85"/>
      <c r="OMT18" s="51"/>
      <c r="OMU18" s="80"/>
      <c r="OMV18" s="80"/>
      <c r="OMW18" s="85"/>
      <c r="OMX18" s="80"/>
      <c r="OMY18" s="80"/>
      <c r="OMZ18" s="2"/>
      <c r="ONA18" s="85"/>
      <c r="ONB18" s="51"/>
      <c r="ONC18" s="80"/>
      <c r="OND18" s="80"/>
      <c r="ONE18" s="85"/>
      <c r="ONF18" s="80"/>
      <c r="ONG18" s="80"/>
      <c r="ONH18" s="2"/>
      <c r="ONI18" s="85"/>
      <c r="ONJ18" s="51"/>
      <c r="ONK18" s="80"/>
      <c r="ONL18" s="80"/>
      <c r="ONM18" s="85"/>
      <c r="ONN18" s="80"/>
      <c r="ONO18" s="80"/>
      <c r="ONP18" s="2"/>
      <c r="ONQ18" s="85"/>
      <c r="ONR18" s="51"/>
      <c r="ONS18" s="80"/>
      <c r="ONT18" s="80"/>
      <c r="ONU18" s="85"/>
      <c r="ONV18" s="80"/>
      <c r="ONW18" s="80"/>
      <c r="ONX18" s="2"/>
      <c r="ONY18" s="85"/>
      <c r="ONZ18" s="51"/>
      <c r="OOA18" s="80"/>
      <c r="OOB18" s="80"/>
      <c r="OOC18" s="85"/>
      <c r="OOD18" s="80"/>
      <c r="OOE18" s="80"/>
      <c r="OOF18" s="2"/>
      <c r="OOG18" s="85"/>
      <c r="OOH18" s="51"/>
      <c r="OOI18" s="80"/>
      <c r="OOJ18" s="80"/>
      <c r="OOK18" s="85"/>
      <c r="OOL18" s="80"/>
      <c r="OOM18" s="80"/>
      <c r="OON18" s="2"/>
      <c r="OOO18" s="85"/>
      <c r="OOP18" s="51"/>
      <c r="OOQ18" s="80"/>
      <c r="OOR18" s="80"/>
      <c r="OOS18" s="85"/>
      <c r="OOT18" s="80"/>
      <c r="OOU18" s="80"/>
      <c r="OOV18" s="2"/>
      <c r="OOW18" s="85"/>
      <c r="OOX18" s="51"/>
      <c r="OOY18" s="80"/>
      <c r="OOZ18" s="80"/>
      <c r="OPA18" s="85"/>
      <c r="OPB18" s="80"/>
      <c r="OPC18" s="80"/>
      <c r="OPD18" s="2"/>
      <c r="OPE18" s="85"/>
      <c r="OPF18" s="51"/>
      <c r="OPG18" s="80"/>
      <c r="OPH18" s="80"/>
      <c r="OPI18" s="85"/>
      <c r="OPJ18" s="80"/>
      <c r="OPK18" s="80"/>
      <c r="OPL18" s="2"/>
      <c r="OPM18" s="85"/>
      <c r="OPN18" s="51"/>
      <c r="OPO18" s="80"/>
      <c r="OPP18" s="80"/>
      <c r="OPQ18" s="85"/>
      <c r="OPR18" s="80"/>
      <c r="OPS18" s="80"/>
      <c r="OPT18" s="2"/>
      <c r="OPU18" s="85"/>
      <c r="OPV18" s="51"/>
      <c r="OPW18" s="80"/>
      <c r="OPX18" s="80"/>
      <c r="OPY18" s="85"/>
      <c r="OPZ18" s="80"/>
      <c r="OQA18" s="80"/>
      <c r="OQB18" s="2"/>
      <c r="OQC18" s="85"/>
      <c r="OQD18" s="51"/>
      <c r="OQE18" s="80"/>
      <c r="OQF18" s="80"/>
      <c r="OQG18" s="85"/>
      <c r="OQH18" s="80"/>
      <c r="OQI18" s="80"/>
      <c r="OQJ18" s="2"/>
      <c r="OQK18" s="85"/>
      <c r="OQL18" s="51"/>
      <c r="OQM18" s="80"/>
      <c r="OQN18" s="80"/>
      <c r="OQO18" s="85"/>
      <c r="OQP18" s="80"/>
      <c r="OQQ18" s="80"/>
      <c r="OQR18" s="2"/>
      <c r="OQS18" s="85"/>
      <c r="OQT18" s="51"/>
      <c r="OQU18" s="80"/>
      <c r="OQV18" s="80"/>
      <c r="OQW18" s="85"/>
      <c r="OQX18" s="80"/>
      <c r="OQY18" s="80"/>
      <c r="OQZ18" s="2"/>
      <c r="ORA18" s="85"/>
      <c r="ORB18" s="51"/>
      <c r="ORC18" s="80"/>
      <c r="ORD18" s="80"/>
      <c r="ORE18" s="85"/>
      <c r="ORF18" s="80"/>
      <c r="ORG18" s="80"/>
      <c r="ORH18" s="2"/>
      <c r="ORI18" s="85"/>
      <c r="ORJ18" s="51"/>
      <c r="ORK18" s="80"/>
      <c r="ORL18" s="80"/>
      <c r="ORM18" s="85"/>
      <c r="ORN18" s="80"/>
      <c r="ORO18" s="80"/>
      <c r="ORP18" s="2"/>
      <c r="ORQ18" s="85"/>
      <c r="ORR18" s="51"/>
      <c r="ORS18" s="80"/>
      <c r="ORT18" s="80"/>
      <c r="ORU18" s="85"/>
      <c r="ORV18" s="80"/>
      <c r="ORW18" s="80"/>
      <c r="ORX18" s="2"/>
      <c r="ORY18" s="85"/>
      <c r="ORZ18" s="51"/>
      <c r="OSA18" s="80"/>
      <c r="OSB18" s="80"/>
      <c r="OSC18" s="85"/>
      <c r="OSD18" s="80"/>
      <c r="OSE18" s="80"/>
      <c r="OSF18" s="2"/>
      <c r="OSG18" s="85"/>
      <c r="OSH18" s="51"/>
      <c r="OSI18" s="80"/>
      <c r="OSJ18" s="80"/>
      <c r="OSK18" s="85"/>
      <c r="OSL18" s="80"/>
      <c r="OSM18" s="80"/>
      <c r="OSN18" s="2"/>
      <c r="OSO18" s="85"/>
      <c r="OSP18" s="51"/>
      <c r="OSQ18" s="80"/>
      <c r="OSR18" s="80"/>
      <c r="OSS18" s="85"/>
      <c r="OST18" s="80"/>
      <c r="OSU18" s="80"/>
      <c r="OSV18" s="2"/>
      <c r="OSW18" s="85"/>
      <c r="OSX18" s="51"/>
      <c r="OSY18" s="80"/>
      <c r="OSZ18" s="80"/>
      <c r="OTA18" s="85"/>
      <c r="OTB18" s="80"/>
      <c r="OTC18" s="80"/>
      <c r="OTD18" s="2"/>
      <c r="OTE18" s="85"/>
      <c r="OTF18" s="51"/>
      <c r="OTG18" s="80"/>
      <c r="OTH18" s="80"/>
      <c r="OTI18" s="85"/>
      <c r="OTJ18" s="80"/>
      <c r="OTK18" s="80"/>
      <c r="OTL18" s="2"/>
      <c r="OTM18" s="85"/>
      <c r="OTN18" s="51"/>
      <c r="OTO18" s="80"/>
      <c r="OTP18" s="80"/>
      <c r="OTQ18" s="85"/>
      <c r="OTR18" s="80"/>
      <c r="OTS18" s="80"/>
      <c r="OTT18" s="2"/>
      <c r="OTU18" s="85"/>
      <c r="OTV18" s="51"/>
      <c r="OTW18" s="80"/>
      <c r="OTX18" s="80"/>
      <c r="OTY18" s="85"/>
      <c r="OTZ18" s="80"/>
      <c r="OUA18" s="80"/>
      <c r="OUB18" s="2"/>
      <c r="OUC18" s="85"/>
      <c r="OUD18" s="51"/>
      <c r="OUE18" s="80"/>
      <c r="OUF18" s="80"/>
      <c r="OUG18" s="85"/>
      <c r="OUH18" s="80"/>
      <c r="OUI18" s="80"/>
      <c r="OUJ18" s="2"/>
      <c r="OUK18" s="85"/>
      <c r="OUL18" s="51"/>
      <c r="OUM18" s="80"/>
      <c r="OUN18" s="80"/>
      <c r="OUO18" s="85"/>
      <c r="OUP18" s="80"/>
      <c r="OUQ18" s="80"/>
      <c r="OUR18" s="2"/>
      <c r="OUS18" s="85"/>
      <c r="OUT18" s="51"/>
      <c r="OUU18" s="80"/>
      <c r="OUV18" s="80"/>
      <c r="OUW18" s="85"/>
      <c r="OUX18" s="80"/>
      <c r="OUY18" s="80"/>
      <c r="OUZ18" s="2"/>
      <c r="OVA18" s="85"/>
      <c r="OVB18" s="51"/>
      <c r="OVC18" s="80"/>
      <c r="OVD18" s="80"/>
      <c r="OVE18" s="85"/>
      <c r="OVF18" s="80"/>
      <c r="OVG18" s="80"/>
      <c r="OVH18" s="2"/>
      <c r="OVI18" s="85"/>
      <c r="OVJ18" s="51"/>
      <c r="OVK18" s="80"/>
      <c r="OVL18" s="80"/>
      <c r="OVM18" s="85"/>
      <c r="OVN18" s="80"/>
      <c r="OVO18" s="80"/>
      <c r="OVP18" s="2"/>
      <c r="OVQ18" s="85"/>
      <c r="OVR18" s="51"/>
      <c r="OVS18" s="80"/>
      <c r="OVT18" s="80"/>
      <c r="OVU18" s="85"/>
      <c r="OVV18" s="80"/>
      <c r="OVW18" s="80"/>
      <c r="OVX18" s="2"/>
      <c r="OVY18" s="85"/>
      <c r="OVZ18" s="51"/>
      <c r="OWA18" s="80"/>
      <c r="OWB18" s="80"/>
      <c r="OWC18" s="85"/>
      <c r="OWD18" s="80"/>
      <c r="OWE18" s="80"/>
      <c r="OWF18" s="2"/>
      <c r="OWG18" s="85"/>
      <c r="OWH18" s="51"/>
      <c r="OWI18" s="80"/>
      <c r="OWJ18" s="80"/>
      <c r="OWK18" s="85"/>
      <c r="OWL18" s="80"/>
      <c r="OWM18" s="80"/>
      <c r="OWN18" s="2"/>
      <c r="OWO18" s="85"/>
      <c r="OWP18" s="51"/>
      <c r="OWQ18" s="80"/>
      <c r="OWR18" s="80"/>
      <c r="OWS18" s="85"/>
      <c r="OWT18" s="80"/>
      <c r="OWU18" s="80"/>
      <c r="OWV18" s="2"/>
      <c r="OWW18" s="85"/>
      <c r="OWX18" s="51"/>
      <c r="OWY18" s="80"/>
      <c r="OWZ18" s="80"/>
      <c r="OXA18" s="85"/>
      <c r="OXB18" s="80"/>
      <c r="OXC18" s="80"/>
      <c r="OXD18" s="2"/>
      <c r="OXE18" s="85"/>
      <c r="OXF18" s="51"/>
      <c r="OXG18" s="80"/>
      <c r="OXH18" s="80"/>
      <c r="OXI18" s="85"/>
      <c r="OXJ18" s="80"/>
      <c r="OXK18" s="80"/>
      <c r="OXL18" s="2"/>
      <c r="OXM18" s="85"/>
      <c r="OXN18" s="51"/>
      <c r="OXO18" s="80"/>
      <c r="OXP18" s="80"/>
      <c r="OXQ18" s="85"/>
      <c r="OXR18" s="80"/>
      <c r="OXS18" s="80"/>
      <c r="OXT18" s="2"/>
      <c r="OXU18" s="85"/>
      <c r="OXV18" s="51"/>
      <c r="OXW18" s="80"/>
      <c r="OXX18" s="80"/>
      <c r="OXY18" s="85"/>
      <c r="OXZ18" s="80"/>
      <c r="OYA18" s="80"/>
      <c r="OYB18" s="2"/>
      <c r="OYC18" s="85"/>
      <c r="OYD18" s="51"/>
      <c r="OYE18" s="80"/>
      <c r="OYF18" s="80"/>
      <c r="OYG18" s="85"/>
      <c r="OYH18" s="80"/>
      <c r="OYI18" s="80"/>
      <c r="OYJ18" s="2"/>
      <c r="OYK18" s="85"/>
      <c r="OYL18" s="51"/>
      <c r="OYM18" s="80"/>
      <c r="OYN18" s="80"/>
      <c r="OYO18" s="85"/>
      <c r="OYP18" s="80"/>
      <c r="OYQ18" s="80"/>
      <c r="OYR18" s="2"/>
      <c r="OYS18" s="85"/>
      <c r="OYT18" s="51"/>
      <c r="OYU18" s="80"/>
      <c r="OYV18" s="80"/>
      <c r="OYW18" s="85"/>
      <c r="OYX18" s="80"/>
      <c r="OYY18" s="80"/>
      <c r="OYZ18" s="2"/>
      <c r="OZA18" s="85"/>
      <c r="OZB18" s="51"/>
      <c r="OZC18" s="80"/>
      <c r="OZD18" s="80"/>
      <c r="OZE18" s="85"/>
      <c r="OZF18" s="80"/>
      <c r="OZG18" s="80"/>
      <c r="OZH18" s="2"/>
      <c r="OZI18" s="85"/>
      <c r="OZJ18" s="51"/>
      <c r="OZK18" s="80"/>
      <c r="OZL18" s="80"/>
      <c r="OZM18" s="85"/>
      <c r="OZN18" s="80"/>
      <c r="OZO18" s="80"/>
      <c r="OZP18" s="2"/>
      <c r="OZQ18" s="85"/>
      <c r="OZR18" s="51"/>
      <c r="OZS18" s="80"/>
      <c r="OZT18" s="80"/>
      <c r="OZU18" s="85"/>
      <c r="OZV18" s="80"/>
      <c r="OZW18" s="80"/>
      <c r="OZX18" s="2"/>
      <c r="OZY18" s="85"/>
      <c r="OZZ18" s="51"/>
      <c r="PAA18" s="80"/>
      <c r="PAB18" s="80"/>
      <c r="PAC18" s="85"/>
      <c r="PAD18" s="80"/>
      <c r="PAE18" s="80"/>
      <c r="PAF18" s="2"/>
      <c r="PAG18" s="85"/>
      <c r="PAH18" s="51"/>
      <c r="PAI18" s="80"/>
      <c r="PAJ18" s="80"/>
      <c r="PAK18" s="85"/>
      <c r="PAL18" s="80"/>
      <c r="PAM18" s="80"/>
      <c r="PAN18" s="2"/>
      <c r="PAO18" s="85"/>
      <c r="PAP18" s="51"/>
      <c r="PAQ18" s="80"/>
      <c r="PAR18" s="80"/>
      <c r="PAS18" s="85"/>
      <c r="PAT18" s="80"/>
      <c r="PAU18" s="80"/>
      <c r="PAV18" s="2"/>
      <c r="PAW18" s="85"/>
      <c r="PAX18" s="51"/>
      <c r="PAY18" s="80"/>
      <c r="PAZ18" s="80"/>
      <c r="PBA18" s="85"/>
      <c r="PBB18" s="80"/>
      <c r="PBC18" s="80"/>
      <c r="PBD18" s="2"/>
      <c r="PBE18" s="85"/>
      <c r="PBF18" s="51"/>
      <c r="PBG18" s="80"/>
      <c r="PBH18" s="80"/>
      <c r="PBI18" s="85"/>
      <c r="PBJ18" s="80"/>
      <c r="PBK18" s="80"/>
      <c r="PBL18" s="2"/>
      <c r="PBM18" s="85"/>
      <c r="PBN18" s="51"/>
      <c r="PBO18" s="80"/>
      <c r="PBP18" s="80"/>
      <c r="PBQ18" s="85"/>
      <c r="PBR18" s="80"/>
      <c r="PBS18" s="80"/>
      <c r="PBT18" s="2"/>
      <c r="PBU18" s="85"/>
      <c r="PBV18" s="51"/>
      <c r="PBW18" s="80"/>
      <c r="PBX18" s="80"/>
      <c r="PBY18" s="85"/>
      <c r="PBZ18" s="80"/>
      <c r="PCA18" s="80"/>
      <c r="PCB18" s="2"/>
      <c r="PCC18" s="85"/>
      <c r="PCD18" s="51"/>
      <c r="PCE18" s="80"/>
      <c r="PCF18" s="80"/>
      <c r="PCG18" s="85"/>
      <c r="PCH18" s="80"/>
      <c r="PCI18" s="80"/>
      <c r="PCJ18" s="2"/>
      <c r="PCK18" s="85"/>
      <c r="PCL18" s="51"/>
      <c r="PCM18" s="80"/>
      <c r="PCN18" s="80"/>
      <c r="PCO18" s="85"/>
      <c r="PCP18" s="80"/>
      <c r="PCQ18" s="80"/>
      <c r="PCR18" s="2"/>
      <c r="PCS18" s="85"/>
      <c r="PCT18" s="51"/>
      <c r="PCU18" s="80"/>
      <c r="PCV18" s="80"/>
      <c r="PCW18" s="85"/>
      <c r="PCX18" s="80"/>
      <c r="PCY18" s="80"/>
      <c r="PCZ18" s="2"/>
      <c r="PDA18" s="85"/>
      <c r="PDB18" s="51"/>
      <c r="PDC18" s="80"/>
      <c r="PDD18" s="80"/>
      <c r="PDE18" s="85"/>
      <c r="PDF18" s="80"/>
      <c r="PDG18" s="80"/>
      <c r="PDH18" s="2"/>
      <c r="PDI18" s="85"/>
      <c r="PDJ18" s="51"/>
      <c r="PDK18" s="80"/>
      <c r="PDL18" s="80"/>
      <c r="PDM18" s="85"/>
      <c r="PDN18" s="80"/>
      <c r="PDO18" s="80"/>
      <c r="PDP18" s="2"/>
      <c r="PDQ18" s="85"/>
      <c r="PDR18" s="51"/>
      <c r="PDS18" s="80"/>
      <c r="PDT18" s="80"/>
      <c r="PDU18" s="85"/>
      <c r="PDV18" s="80"/>
      <c r="PDW18" s="80"/>
      <c r="PDX18" s="2"/>
      <c r="PDY18" s="85"/>
      <c r="PDZ18" s="51"/>
      <c r="PEA18" s="80"/>
      <c r="PEB18" s="80"/>
      <c r="PEC18" s="85"/>
      <c r="PED18" s="80"/>
      <c r="PEE18" s="80"/>
      <c r="PEF18" s="2"/>
      <c r="PEG18" s="85"/>
      <c r="PEH18" s="51"/>
      <c r="PEI18" s="80"/>
      <c r="PEJ18" s="80"/>
      <c r="PEK18" s="85"/>
      <c r="PEL18" s="80"/>
      <c r="PEM18" s="80"/>
      <c r="PEN18" s="2"/>
      <c r="PEO18" s="85"/>
      <c r="PEP18" s="51"/>
      <c r="PEQ18" s="80"/>
      <c r="PER18" s="80"/>
      <c r="PES18" s="85"/>
      <c r="PET18" s="80"/>
      <c r="PEU18" s="80"/>
      <c r="PEV18" s="2"/>
      <c r="PEW18" s="85"/>
      <c r="PEX18" s="51"/>
      <c r="PEY18" s="80"/>
      <c r="PEZ18" s="80"/>
      <c r="PFA18" s="85"/>
      <c r="PFB18" s="80"/>
      <c r="PFC18" s="80"/>
      <c r="PFD18" s="2"/>
      <c r="PFE18" s="85"/>
      <c r="PFF18" s="51"/>
      <c r="PFG18" s="80"/>
      <c r="PFH18" s="80"/>
      <c r="PFI18" s="85"/>
      <c r="PFJ18" s="80"/>
      <c r="PFK18" s="80"/>
      <c r="PFL18" s="2"/>
      <c r="PFM18" s="85"/>
      <c r="PFN18" s="51"/>
      <c r="PFO18" s="80"/>
      <c r="PFP18" s="80"/>
      <c r="PFQ18" s="85"/>
      <c r="PFR18" s="80"/>
      <c r="PFS18" s="80"/>
      <c r="PFT18" s="2"/>
      <c r="PFU18" s="85"/>
      <c r="PFV18" s="51"/>
      <c r="PFW18" s="80"/>
      <c r="PFX18" s="80"/>
      <c r="PFY18" s="85"/>
      <c r="PFZ18" s="80"/>
      <c r="PGA18" s="80"/>
      <c r="PGB18" s="2"/>
      <c r="PGC18" s="85"/>
      <c r="PGD18" s="51"/>
      <c r="PGE18" s="80"/>
      <c r="PGF18" s="80"/>
      <c r="PGG18" s="85"/>
      <c r="PGH18" s="80"/>
      <c r="PGI18" s="80"/>
      <c r="PGJ18" s="2"/>
      <c r="PGK18" s="85"/>
      <c r="PGL18" s="51"/>
      <c r="PGM18" s="80"/>
      <c r="PGN18" s="80"/>
      <c r="PGO18" s="85"/>
      <c r="PGP18" s="80"/>
      <c r="PGQ18" s="80"/>
      <c r="PGR18" s="2"/>
      <c r="PGS18" s="85"/>
      <c r="PGT18" s="51"/>
      <c r="PGU18" s="80"/>
      <c r="PGV18" s="80"/>
      <c r="PGW18" s="85"/>
      <c r="PGX18" s="80"/>
      <c r="PGY18" s="80"/>
      <c r="PGZ18" s="2"/>
      <c r="PHA18" s="85"/>
      <c r="PHB18" s="51"/>
      <c r="PHC18" s="80"/>
      <c r="PHD18" s="80"/>
      <c r="PHE18" s="85"/>
      <c r="PHF18" s="80"/>
      <c r="PHG18" s="80"/>
      <c r="PHH18" s="2"/>
      <c r="PHI18" s="85"/>
      <c r="PHJ18" s="51"/>
      <c r="PHK18" s="80"/>
      <c r="PHL18" s="80"/>
      <c r="PHM18" s="85"/>
      <c r="PHN18" s="80"/>
      <c r="PHO18" s="80"/>
      <c r="PHP18" s="2"/>
      <c r="PHQ18" s="85"/>
      <c r="PHR18" s="51"/>
      <c r="PHS18" s="80"/>
      <c r="PHT18" s="80"/>
      <c r="PHU18" s="85"/>
      <c r="PHV18" s="80"/>
      <c r="PHW18" s="80"/>
      <c r="PHX18" s="2"/>
      <c r="PHY18" s="85"/>
      <c r="PHZ18" s="51"/>
      <c r="PIA18" s="80"/>
      <c r="PIB18" s="80"/>
      <c r="PIC18" s="85"/>
      <c r="PID18" s="80"/>
      <c r="PIE18" s="80"/>
      <c r="PIF18" s="2"/>
      <c r="PIG18" s="85"/>
      <c r="PIH18" s="51"/>
      <c r="PII18" s="80"/>
      <c r="PIJ18" s="80"/>
      <c r="PIK18" s="85"/>
      <c r="PIL18" s="80"/>
      <c r="PIM18" s="80"/>
      <c r="PIN18" s="2"/>
      <c r="PIO18" s="85"/>
      <c r="PIP18" s="51"/>
      <c r="PIQ18" s="80"/>
      <c r="PIR18" s="80"/>
      <c r="PIS18" s="85"/>
      <c r="PIT18" s="80"/>
      <c r="PIU18" s="80"/>
      <c r="PIV18" s="2"/>
      <c r="PIW18" s="85"/>
      <c r="PIX18" s="51"/>
      <c r="PIY18" s="80"/>
      <c r="PIZ18" s="80"/>
      <c r="PJA18" s="85"/>
      <c r="PJB18" s="80"/>
      <c r="PJC18" s="80"/>
      <c r="PJD18" s="2"/>
      <c r="PJE18" s="85"/>
      <c r="PJF18" s="51"/>
      <c r="PJG18" s="80"/>
      <c r="PJH18" s="80"/>
      <c r="PJI18" s="85"/>
      <c r="PJJ18" s="80"/>
      <c r="PJK18" s="80"/>
      <c r="PJL18" s="2"/>
      <c r="PJM18" s="85"/>
      <c r="PJN18" s="51"/>
      <c r="PJO18" s="80"/>
      <c r="PJP18" s="80"/>
      <c r="PJQ18" s="85"/>
      <c r="PJR18" s="80"/>
      <c r="PJS18" s="80"/>
      <c r="PJT18" s="2"/>
      <c r="PJU18" s="85"/>
      <c r="PJV18" s="51"/>
      <c r="PJW18" s="80"/>
      <c r="PJX18" s="80"/>
      <c r="PJY18" s="85"/>
      <c r="PJZ18" s="80"/>
      <c r="PKA18" s="80"/>
      <c r="PKB18" s="2"/>
      <c r="PKC18" s="85"/>
      <c r="PKD18" s="51"/>
      <c r="PKE18" s="80"/>
      <c r="PKF18" s="80"/>
      <c r="PKG18" s="85"/>
      <c r="PKH18" s="80"/>
      <c r="PKI18" s="80"/>
      <c r="PKJ18" s="2"/>
      <c r="PKK18" s="85"/>
      <c r="PKL18" s="51"/>
      <c r="PKM18" s="80"/>
      <c r="PKN18" s="80"/>
      <c r="PKO18" s="85"/>
      <c r="PKP18" s="80"/>
      <c r="PKQ18" s="80"/>
      <c r="PKR18" s="2"/>
      <c r="PKS18" s="85"/>
      <c r="PKT18" s="51"/>
      <c r="PKU18" s="80"/>
      <c r="PKV18" s="80"/>
      <c r="PKW18" s="85"/>
      <c r="PKX18" s="80"/>
      <c r="PKY18" s="80"/>
      <c r="PKZ18" s="2"/>
      <c r="PLA18" s="85"/>
      <c r="PLB18" s="51"/>
      <c r="PLC18" s="80"/>
      <c r="PLD18" s="80"/>
      <c r="PLE18" s="85"/>
      <c r="PLF18" s="80"/>
      <c r="PLG18" s="80"/>
      <c r="PLH18" s="2"/>
      <c r="PLI18" s="85"/>
      <c r="PLJ18" s="51"/>
      <c r="PLK18" s="80"/>
      <c r="PLL18" s="80"/>
      <c r="PLM18" s="85"/>
      <c r="PLN18" s="80"/>
      <c r="PLO18" s="80"/>
      <c r="PLP18" s="2"/>
      <c r="PLQ18" s="85"/>
      <c r="PLR18" s="51"/>
      <c r="PLS18" s="80"/>
      <c r="PLT18" s="80"/>
      <c r="PLU18" s="85"/>
      <c r="PLV18" s="80"/>
      <c r="PLW18" s="80"/>
      <c r="PLX18" s="2"/>
      <c r="PLY18" s="85"/>
      <c r="PLZ18" s="51"/>
      <c r="PMA18" s="80"/>
      <c r="PMB18" s="80"/>
      <c r="PMC18" s="85"/>
      <c r="PMD18" s="80"/>
      <c r="PME18" s="80"/>
      <c r="PMF18" s="2"/>
      <c r="PMG18" s="85"/>
      <c r="PMH18" s="51"/>
      <c r="PMI18" s="80"/>
      <c r="PMJ18" s="80"/>
      <c r="PMK18" s="85"/>
      <c r="PML18" s="80"/>
      <c r="PMM18" s="80"/>
      <c r="PMN18" s="2"/>
      <c r="PMO18" s="85"/>
      <c r="PMP18" s="51"/>
      <c r="PMQ18" s="80"/>
      <c r="PMR18" s="80"/>
      <c r="PMS18" s="85"/>
      <c r="PMT18" s="80"/>
      <c r="PMU18" s="80"/>
      <c r="PMV18" s="2"/>
      <c r="PMW18" s="85"/>
      <c r="PMX18" s="51"/>
      <c r="PMY18" s="80"/>
      <c r="PMZ18" s="80"/>
      <c r="PNA18" s="85"/>
      <c r="PNB18" s="80"/>
      <c r="PNC18" s="80"/>
      <c r="PND18" s="2"/>
      <c r="PNE18" s="85"/>
      <c r="PNF18" s="51"/>
      <c r="PNG18" s="80"/>
      <c r="PNH18" s="80"/>
      <c r="PNI18" s="85"/>
      <c r="PNJ18" s="80"/>
      <c r="PNK18" s="80"/>
      <c r="PNL18" s="2"/>
      <c r="PNM18" s="85"/>
      <c r="PNN18" s="51"/>
      <c r="PNO18" s="80"/>
      <c r="PNP18" s="80"/>
      <c r="PNQ18" s="85"/>
      <c r="PNR18" s="80"/>
      <c r="PNS18" s="80"/>
      <c r="PNT18" s="2"/>
      <c r="PNU18" s="85"/>
      <c r="PNV18" s="51"/>
      <c r="PNW18" s="80"/>
      <c r="PNX18" s="80"/>
      <c r="PNY18" s="85"/>
      <c r="PNZ18" s="80"/>
      <c r="POA18" s="80"/>
      <c r="POB18" s="2"/>
      <c r="POC18" s="85"/>
      <c r="POD18" s="51"/>
      <c r="POE18" s="80"/>
      <c r="POF18" s="80"/>
      <c r="POG18" s="85"/>
      <c r="POH18" s="80"/>
      <c r="POI18" s="80"/>
      <c r="POJ18" s="2"/>
      <c r="POK18" s="85"/>
      <c r="POL18" s="51"/>
      <c r="POM18" s="80"/>
      <c r="PON18" s="80"/>
      <c r="POO18" s="85"/>
      <c r="POP18" s="80"/>
      <c r="POQ18" s="80"/>
      <c r="POR18" s="2"/>
      <c r="POS18" s="85"/>
      <c r="POT18" s="51"/>
      <c r="POU18" s="80"/>
      <c r="POV18" s="80"/>
      <c r="POW18" s="85"/>
      <c r="POX18" s="80"/>
      <c r="POY18" s="80"/>
      <c r="POZ18" s="2"/>
      <c r="PPA18" s="85"/>
      <c r="PPB18" s="51"/>
      <c r="PPC18" s="80"/>
      <c r="PPD18" s="80"/>
      <c r="PPE18" s="85"/>
      <c r="PPF18" s="80"/>
      <c r="PPG18" s="80"/>
      <c r="PPH18" s="2"/>
      <c r="PPI18" s="85"/>
      <c r="PPJ18" s="51"/>
      <c r="PPK18" s="80"/>
      <c r="PPL18" s="80"/>
      <c r="PPM18" s="85"/>
      <c r="PPN18" s="80"/>
      <c r="PPO18" s="80"/>
      <c r="PPP18" s="2"/>
      <c r="PPQ18" s="85"/>
      <c r="PPR18" s="51"/>
      <c r="PPS18" s="80"/>
      <c r="PPT18" s="80"/>
      <c r="PPU18" s="85"/>
      <c r="PPV18" s="80"/>
      <c r="PPW18" s="80"/>
      <c r="PPX18" s="2"/>
      <c r="PPY18" s="85"/>
      <c r="PPZ18" s="51"/>
      <c r="PQA18" s="80"/>
      <c r="PQB18" s="80"/>
      <c r="PQC18" s="85"/>
      <c r="PQD18" s="80"/>
      <c r="PQE18" s="80"/>
      <c r="PQF18" s="2"/>
      <c r="PQG18" s="85"/>
      <c r="PQH18" s="51"/>
      <c r="PQI18" s="80"/>
      <c r="PQJ18" s="80"/>
      <c r="PQK18" s="85"/>
      <c r="PQL18" s="80"/>
      <c r="PQM18" s="80"/>
      <c r="PQN18" s="2"/>
      <c r="PQO18" s="85"/>
      <c r="PQP18" s="51"/>
      <c r="PQQ18" s="80"/>
      <c r="PQR18" s="80"/>
      <c r="PQS18" s="85"/>
      <c r="PQT18" s="80"/>
      <c r="PQU18" s="80"/>
      <c r="PQV18" s="2"/>
      <c r="PQW18" s="85"/>
      <c r="PQX18" s="51"/>
      <c r="PQY18" s="80"/>
      <c r="PQZ18" s="80"/>
      <c r="PRA18" s="85"/>
      <c r="PRB18" s="80"/>
      <c r="PRC18" s="80"/>
      <c r="PRD18" s="2"/>
      <c r="PRE18" s="85"/>
      <c r="PRF18" s="51"/>
      <c r="PRG18" s="80"/>
      <c r="PRH18" s="80"/>
      <c r="PRI18" s="85"/>
      <c r="PRJ18" s="80"/>
      <c r="PRK18" s="80"/>
      <c r="PRL18" s="2"/>
      <c r="PRM18" s="85"/>
      <c r="PRN18" s="51"/>
      <c r="PRO18" s="80"/>
      <c r="PRP18" s="80"/>
      <c r="PRQ18" s="85"/>
      <c r="PRR18" s="80"/>
      <c r="PRS18" s="80"/>
      <c r="PRT18" s="2"/>
      <c r="PRU18" s="85"/>
      <c r="PRV18" s="51"/>
      <c r="PRW18" s="80"/>
      <c r="PRX18" s="80"/>
      <c r="PRY18" s="85"/>
      <c r="PRZ18" s="80"/>
      <c r="PSA18" s="80"/>
      <c r="PSB18" s="2"/>
      <c r="PSC18" s="85"/>
      <c r="PSD18" s="51"/>
      <c r="PSE18" s="80"/>
      <c r="PSF18" s="80"/>
      <c r="PSG18" s="85"/>
      <c r="PSH18" s="80"/>
      <c r="PSI18" s="80"/>
      <c r="PSJ18" s="2"/>
      <c r="PSK18" s="85"/>
      <c r="PSL18" s="51"/>
      <c r="PSM18" s="80"/>
      <c r="PSN18" s="80"/>
      <c r="PSO18" s="85"/>
      <c r="PSP18" s="80"/>
      <c r="PSQ18" s="80"/>
      <c r="PSR18" s="2"/>
      <c r="PSS18" s="85"/>
      <c r="PST18" s="51"/>
      <c r="PSU18" s="80"/>
      <c r="PSV18" s="80"/>
      <c r="PSW18" s="85"/>
      <c r="PSX18" s="80"/>
      <c r="PSY18" s="80"/>
      <c r="PSZ18" s="2"/>
      <c r="PTA18" s="85"/>
      <c r="PTB18" s="51"/>
      <c r="PTC18" s="80"/>
      <c r="PTD18" s="80"/>
      <c r="PTE18" s="85"/>
      <c r="PTF18" s="80"/>
      <c r="PTG18" s="80"/>
      <c r="PTH18" s="2"/>
      <c r="PTI18" s="85"/>
      <c r="PTJ18" s="51"/>
      <c r="PTK18" s="80"/>
      <c r="PTL18" s="80"/>
      <c r="PTM18" s="85"/>
      <c r="PTN18" s="80"/>
      <c r="PTO18" s="80"/>
      <c r="PTP18" s="2"/>
      <c r="PTQ18" s="85"/>
      <c r="PTR18" s="51"/>
      <c r="PTS18" s="80"/>
      <c r="PTT18" s="80"/>
      <c r="PTU18" s="85"/>
      <c r="PTV18" s="80"/>
      <c r="PTW18" s="80"/>
      <c r="PTX18" s="2"/>
      <c r="PTY18" s="85"/>
      <c r="PTZ18" s="51"/>
      <c r="PUA18" s="80"/>
      <c r="PUB18" s="80"/>
      <c r="PUC18" s="85"/>
      <c r="PUD18" s="80"/>
      <c r="PUE18" s="80"/>
      <c r="PUF18" s="2"/>
      <c r="PUG18" s="85"/>
      <c r="PUH18" s="51"/>
      <c r="PUI18" s="80"/>
      <c r="PUJ18" s="80"/>
      <c r="PUK18" s="85"/>
      <c r="PUL18" s="80"/>
      <c r="PUM18" s="80"/>
      <c r="PUN18" s="2"/>
      <c r="PUO18" s="85"/>
      <c r="PUP18" s="51"/>
      <c r="PUQ18" s="80"/>
      <c r="PUR18" s="80"/>
      <c r="PUS18" s="85"/>
      <c r="PUT18" s="80"/>
      <c r="PUU18" s="80"/>
      <c r="PUV18" s="2"/>
      <c r="PUW18" s="85"/>
      <c r="PUX18" s="51"/>
      <c r="PUY18" s="80"/>
      <c r="PUZ18" s="80"/>
      <c r="PVA18" s="85"/>
      <c r="PVB18" s="80"/>
      <c r="PVC18" s="80"/>
      <c r="PVD18" s="2"/>
      <c r="PVE18" s="85"/>
      <c r="PVF18" s="51"/>
      <c r="PVG18" s="80"/>
      <c r="PVH18" s="80"/>
      <c r="PVI18" s="85"/>
      <c r="PVJ18" s="80"/>
      <c r="PVK18" s="80"/>
      <c r="PVL18" s="2"/>
      <c r="PVM18" s="85"/>
      <c r="PVN18" s="51"/>
      <c r="PVO18" s="80"/>
      <c r="PVP18" s="80"/>
      <c r="PVQ18" s="85"/>
      <c r="PVR18" s="80"/>
      <c r="PVS18" s="80"/>
      <c r="PVT18" s="2"/>
      <c r="PVU18" s="85"/>
      <c r="PVV18" s="51"/>
      <c r="PVW18" s="80"/>
      <c r="PVX18" s="80"/>
      <c r="PVY18" s="85"/>
      <c r="PVZ18" s="80"/>
      <c r="PWA18" s="80"/>
      <c r="PWB18" s="2"/>
      <c r="PWC18" s="85"/>
      <c r="PWD18" s="51"/>
      <c r="PWE18" s="80"/>
      <c r="PWF18" s="80"/>
      <c r="PWG18" s="85"/>
      <c r="PWH18" s="80"/>
      <c r="PWI18" s="80"/>
      <c r="PWJ18" s="2"/>
      <c r="PWK18" s="85"/>
      <c r="PWL18" s="51"/>
      <c r="PWM18" s="80"/>
      <c r="PWN18" s="80"/>
      <c r="PWO18" s="85"/>
      <c r="PWP18" s="80"/>
      <c r="PWQ18" s="80"/>
      <c r="PWR18" s="2"/>
      <c r="PWS18" s="85"/>
      <c r="PWT18" s="51"/>
      <c r="PWU18" s="80"/>
      <c r="PWV18" s="80"/>
      <c r="PWW18" s="85"/>
      <c r="PWX18" s="80"/>
      <c r="PWY18" s="80"/>
      <c r="PWZ18" s="2"/>
      <c r="PXA18" s="85"/>
      <c r="PXB18" s="51"/>
      <c r="PXC18" s="80"/>
      <c r="PXD18" s="80"/>
      <c r="PXE18" s="85"/>
      <c r="PXF18" s="80"/>
      <c r="PXG18" s="80"/>
      <c r="PXH18" s="2"/>
      <c r="PXI18" s="85"/>
      <c r="PXJ18" s="51"/>
      <c r="PXK18" s="80"/>
      <c r="PXL18" s="80"/>
      <c r="PXM18" s="85"/>
      <c r="PXN18" s="80"/>
      <c r="PXO18" s="80"/>
      <c r="PXP18" s="2"/>
      <c r="PXQ18" s="85"/>
      <c r="PXR18" s="51"/>
      <c r="PXS18" s="80"/>
      <c r="PXT18" s="80"/>
      <c r="PXU18" s="85"/>
      <c r="PXV18" s="80"/>
      <c r="PXW18" s="80"/>
      <c r="PXX18" s="2"/>
      <c r="PXY18" s="85"/>
      <c r="PXZ18" s="51"/>
      <c r="PYA18" s="80"/>
      <c r="PYB18" s="80"/>
      <c r="PYC18" s="85"/>
      <c r="PYD18" s="80"/>
      <c r="PYE18" s="80"/>
      <c r="PYF18" s="2"/>
      <c r="PYG18" s="85"/>
      <c r="PYH18" s="51"/>
      <c r="PYI18" s="80"/>
      <c r="PYJ18" s="80"/>
      <c r="PYK18" s="85"/>
      <c r="PYL18" s="80"/>
      <c r="PYM18" s="80"/>
      <c r="PYN18" s="2"/>
      <c r="PYO18" s="85"/>
      <c r="PYP18" s="51"/>
      <c r="PYQ18" s="80"/>
      <c r="PYR18" s="80"/>
      <c r="PYS18" s="85"/>
      <c r="PYT18" s="80"/>
      <c r="PYU18" s="80"/>
      <c r="PYV18" s="2"/>
      <c r="PYW18" s="85"/>
      <c r="PYX18" s="51"/>
      <c r="PYY18" s="80"/>
      <c r="PYZ18" s="80"/>
      <c r="PZA18" s="85"/>
      <c r="PZB18" s="80"/>
      <c r="PZC18" s="80"/>
      <c r="PZD18" s="2"/>
      <c r="PZE18" s="85"/>
      <c r="PZF18" s="51"/>
      <c r="PZG18" s="80"/>
      <c r="PZH18" s="80"/>
      <c r="PZI18" s="85"/>
      <c r="PZJ18" s="80"/>
      <c r="PZK18" s="80"/>
      <c r="PZL18" s="2"/>
      <c r="PZM18" s="85"/>
      <c r="PZN18" s="51"/>
      <c r="PZO18" s="80"/>
      <c r="PZP18" s="80"/>
      <c r="PZQ18" s="85"/>
      <c r="PZR18" s="80"/>
      <c r="PZS18" s="80"/>
      <c r="PZT18" s="2"/>
      <c r="PZU18" s="85"/>
      <c r="PZV18" s="51"/>
      <c r="PZW18" s="80"/>
      <c r="PZX18" s="80"/>
      <c r="PZY18" s="85"/>
      <c r="PZZ18" s="80"/>
      <c r="QAA18" s="80"/>
      <c r="QAB18" s="2"/>
      <c r="QAC18" s="85"/>
      <c r="QAD18" s="51"/>
      <c r="QAE18" s="80"/>
      <c r="QAF18" s="80"/>
      <c r="QAG18" s="85"/>
      <c r="QAH18" s="80"/>
      <c r="QAI18" s="80"/>
      <c r="QAJ18" s="2"/>
      <c r="QAK18" s="85"/>
      <c r="QAL18" s="51"/>
      <c r="QAM18" s="80"/>
      <c r="QAN18" s="80"/>
      <c r="QAO18" s="85"/>
      <c r="QAP18" s="80"/>
      <c r="QAQ18" s="80"/>
      <c r="QAR18" s="2"/>
      <c r="QAS18" s="85"/>
      <c r="QAT18" s="51"/>
      <c r="QAU18" s="80"/>
      <c r="QAV18" s="80"/>
      <c r="QAW18" s="85"/>
      <c r="QAX18" s="80"/>
      <c r="QAY18" s="80"/>
      <c r="QAZ18" s="2"/>
      <c r="QBA18" s="85"/>
      <c r="QBB18" s="51"/>
      <c r="QBC18" s="80"/>
      <c r="QBD18" s="80"/>
      <c r="QBE18" s="85"/>
      <c r="QBF18" s="80"/>
      <c r="QBG18" s="80"/>
      <c r="QBH18" s="2"/>
      <c r="QBI18" s="85"/>
      <c r="QBJ18" s="51"/>
      <c r="QBK18" s="80"/>
      <c r="QBL18" s="80"/>
      <c r="QBM18" s="85"/>
      <c r="QBN18" s="80"/>
      <c r="QBO18" s="80"/>
      <c r="QBP18" s="2"/>
      <c r="QBQ18" s="85"/>
      <c r="QBR18" s="51"/>
      <c r="QBS18" s="80"/>
      <c r="QBT18" s="80"/>
      <c r="QBU18" s="85"/>
      <c r="QBV18" s="80"/>
      <c r="QBW18" s="80"/>
      <c r="QBX18" s="2"/>
      <c r="QBY18" s="85"/>
      <c r="QBZ18" s="51"/>
      <c r="QCA18" s="80"/>
      <c r="QCB18" s="80"/>
      <c r="QCC18" s="85"/>
      <c r="QCD18" s="80"/>
      <c r="QCE18" s="80"/>
      <c r="QCF18" s="2"/>
      <c r="QCG18" s="85"/>
      <c r="QCH18" s="51"/>
      <c r="QCI18" s="80"/>
      <c r="QCJ18" s="80"/>
      <c r="QCK18" s="85"/>
      <c r="QCL18" s="80"/>
      <c r="QCM18" s="80"/>
      <c r="QCN18" s="2"/>
      <c r="QCO18" s="85"/>
      <c r="QCP18" s="51"/>
      <c r="QCQ18" s="80"/>
      <c r="QCR18" s="80"/>
      <c r="QCS18" s="85"/>
      <c r="QCT18" s="80"/>
      <c r="QCU18" s="80"/>
      <c r="QCV18" s="2"/>
      <c r="QCW18" s="85"/>
      <c r="QCX18" s="51"/>
      <c r="QCY18" s="80"/>
      <c r="QCZ18" s="80"/>
      <c r="QDA18" s="85"/>
      <c r="QDB18" s="80"/>
      <c r="QDC18" s="80"/>
      <c r="QDD18" s="2"/>
      <c r="QDE18" s="85"/>
      <c r="QDF18" s="51"/>
      <c r="QDG18" s="80"/>
      <c r="QDH18" s="80"/>
      <c r="QDI18" s="85"/>
      <c r="QDJ18" s="80"/>
      <c r="QDK18" s="80"/>
      <c r="QDL18" s="2"/>
      <c r="QDM18" s="85"/>
      <c r="QDN18" s="51"/>
      <c r="QDO18" s="80"/>
      <c r="QDP18" s="80"/>
      <c r="QDQ18" s="85"/>
      <c r="QDR18" s="80"/>
      <c r="QDS18" s="80"/>
      <c r="QDT18" s="2"/>
      <c r="QDU18" s="85"/>
      <c r="QDV18" s="51"/>
      <c r="QDW18" s="80"/>
      <c r="QDX18" s="80"/>
      <c r="QDY18" s="85"/>
      <c r="QDZ18" s="80"/>
      <c r="QEA18" s="80"/>
      <c r="QEB18" s="2"/>
      <c r="QEC18" s="85"/>
      <c r="QED18" s="51"/>
      <c r="QEE18" s="80"/>
      <c r="QEF18" s="80"/>
      <c r="QEG18" s="85"/>
      <c r="QEH18" s="80"/>
      <c r="QEI18" s="80"/>
      <c r="QEJ18" s="2"/>
      <c r="QEK18" s="85"/>
      <c r="QEL18" s="51"/>
      <c r="QEM18" s="80"/>
      <c r="QEN18" s="80"/>
      <c r="QEO18" s="85"/>
      <c r="QEP18" s="80"/>
      <c r="QEQ18" s="80"/>
      <c r="QER18" s="2"/>
      <c r="QES18" s="85"/>
      <c r="QET18" s="51"/>
      <c r="QEU18" s="80"/>
      <c r="QEV18" s="80"/>
      <c r="QEW18" s="85"/>
      <c r="QEX18" s="80"/>
      <c r="QEY18" s="80"/>
      <c r="QEZ18" s="2"/>
      <c r="QFA18" s="85"/>
      <c r="QFB18" s="51"/>
      <c r="QFC18" s="80"/>
      <c r="QFD18" s="80"/>
      <c r="QFE18" s="85"/>
      <c r="QFF18" s="80"/>
      <c r="QFG18" s="80"/>
      <c r="QFH18" s="2"/>
      <c r="QFI18" s="85"/>
      <c r="QFJ18" s="51"/>
      <c r="QFK18" s="80"/>
      <c r="QFL18" s="80"/>
      <c r="QFM18" s="85"/>
      <c r="QFN18" s="80"/>
      <c r="QFO18" s="80"/>
      <c r="QFP18" s="2"/>
      <c r="QFQ18" s="85"/>
      <c r="QFR18" s="51"/>
      <c r="QFS18" s="80"/>
      <c r="QFT18" s="80"/>
      <c r="QFU18" s="85"/>
      <c r="QFV18" s="80"/>
      <c r="QFW18" s="80"/>
      <c r="QFX18" s="2"/>
      <c r="QFY18" s="85"/>
      <c r="QFZ18" s="51"/>
      <c r="QGA18" s="80"/>
      <c r="QGB18" s="80"/>
      <c r="QGC18" s="85"/>
      <c r="QGD18" s="80"/>
      <c r="QGE18" s="80"/>
      <c r="QGF18" s="2"/>
      <c r="QGG18" s="85"/>
      <c r="QGH18" s="51"/>
      <c r="QGI18" s="80"/>
      <c r="QGJ18" s="80"/>
      <c r="QGK18" s="85"/>
      <c r="QGL18" s="80"/>
      <c r="QGM18" s="80"/>
      <c r="QGN18" s="2"/>
      <c r="QGO18" s="85"/>
      <c r="QGP18" s="51"/>
      <c r="QGQ18" s="80"/>
      <c r="QGR18" s="80"/>
      <c r="QGS18" s="85"/>
      <c r="QGT18" s="80"/>
      <c r="QGU18" s="80"/>
      <c r="QGV18" s="2"/>
      <c r="QGW18" s="85"/>
      <c r="QGX18" s="51"/>
      <c r="QGY18" s="80"/>
      <c r="QGZ18" s="80"/>
      <c r="QHA18" s="85"/>
      <c r="QHB18" s="80"/>
      <c r="QHC18" s="80"/>
      <c r="QHD18" s="2"/>
      <c r="QHE18" s="85"/>
      <c r="QHF18" s="51"/>
      <c r="QHG18" s="80"/>
      <c r="QHH18" s="80"/>
      <c r="QHI18" s="85"/>
      <c r="QHJ18" s="80"/>
      <c r="QHK18" s="80"/>
      <c r="QHL18" s="2"/>
      <c r="QHM18" s="85"/>
      <c r="QHN18" s="51"/>
      <c r="QHO18" s="80"/>
      <c r="QHP18" s="80"/>
      <c r="QHQ18" s="85"/>
      <c r="QHR18" s="80"/>
      <c r="QHS18" s="80"/>
      <c r="QHT18" s="2"/>
      <c r="QHU18" s="85"/>
      <c r="QHV18" s="51"/>
      <c r="QHW18" s="80"/>
      <c r="QHX18" s="80"/>
      <c r="QHY18" s="85"/>
      <c r="QHZ18" s="80"/>
      <c r="QIA18" s="80"/>
      <c r="QIB18" s="2"/>
      <c r="QIC18" s="85"/>
      <c r="QID18" s="51"/>
      <c r="QIE18" s="80"/>
      <c r="QIF18" s="80"/>
      <c r="QIG18" s="85"/>
      <c r="QIH18" s="80"/>
      <c r="QII18" s="80"/>
      <c r="QIJ18" s="2"/>
      <c r="QIK18" s="85"/>
      <c r="QIL18" s="51"/>
      <c r="QIM18" s="80"/>
      <c r="QIN18" s="80"/>
      <c r="QIO18" s="85"/>
      <c r="QIP18" s="80"/>
      <c r="QIQ18" s="80"/>
      <c r="QIR18" s="2"/>
      <c r="QIS18" s="85"/>
      <c r="QIT18" s="51"/>
      <c r="QIU18" s="80"/>
      <c r="QIV18" s="80"/>
      <c r="QIW18" s="85"/>
      <c r="QIX18" s="80"/>
      <c r="QIY18" s="80"/>
      <c r="QIZ18" s="2"/>
      <c r="QJA18" s="85"/>
      <c r="QJB18" s="51"/>
      <c r="QJC18" s="80"/>
      <c r="QJD18" s="80"/>
      <c r="QJE18" s="85"/>
      <c r="QJF18" s="80"/>
      <c r="QJG18" s="80"/>
      <c r="QJH18" s="2"/>
      <c r="QJI18" s="85"/>
      <c r="QJJ18" s="51"/>
      <c r="QJK18" s="80"/>
      <c r="QJL18" s="80"/>
      <c r="QJM18" s="85"/>
      <c r="QJN18" s="80"/>
      <c r="QJO18" s="80"/>
      <c r="QJP18" s="2"/>
      <c r="QJQ18" s="85"/>
      <c r="QJR18" s="51"/>
      <c r="QJS18" s="80"/>
      <c r="QJT18" s="80"/>
      <c r="QJU18" s="85"/>
      <c r="QJV18" s="80"/>
      <c r="QJW18" s="80"/>
      <c r="QJX18" s="2"/>
      <c r="QJY18" s="85"/>
      <c r="QJZ18" s="51"/>
      <c r="QKA18" s="80"/>
      <c r="QKB18" s="80"/>
      <c r="QKC18" s="85"/>
      <c r="QKD18" s="80"/>
      <c r="QKE18" s="80"/>
      <c r="QKF18" s="2"/>
      <c r="QKG18" s="85"/>
      <c r="QKH18" s="51"/>
      <c r="QKI18" s="80"/>
      <c r="QKJ18" s="80"/>
      <c r="QKK18" s="85"/>
      <c r="QKL18" s="80"/>
      <c r="QKM18" s="80"/>
      <c r="QKN18" s="2"/>
      <c r="QKO18" s="85"/>
      <c r="QKP18" s="51"/>
      <c r="QKQ18" s="80"/>
      <c r="QKR18" s="80"/>
      <c r="QKS18" s="85"/>
      <c r="QKT18" s="80"/>
      <c r="QKU18" s="80"/>
      <c r="QKV18" s="2"/>
      <c r="QKW18" s="85"/>
      <c r="QKX18" s="51"/>
      <c r="QKY18" s="80"/>
      <c r="QKZ18" s="80"/>
      <c r="QLA18" s="85"/>
      <c r="QLB18" s="80"/>
      <c r="QLC18" s="80"/>
      <c r="QLD18" s="2"/>
      <c r="QLE18" s="85"/>
      <c r="QLF18" s="51"/>
      <c r="QLG18" s="80"/>
      <c r="QLH18" s="80"/>
      <c r="QLI18" s="85"/>
      <c r="QLJ18" s="80"/>
      <c r="QLK18" s="80"/>
      <c r="QLL18" s="2"/>
      <c r="QLM18" s="85"/>
      <c r="QLN18" s="51"/>
      <c r="QLO18" s="80"/>
      <c r="QLP18" s="80"/>
      <c r="QLQ18" s="85"/>
      <c r="QLR18" s="80"/>
      <c r="QLS18" s="80"/>
      <c r="QLT18" s="2"/>
      <c r="QLU18" s="85"/>
      <c r="QLV18" s="51"/>
      <c r="QLW18" s="80"/>
      <c r="QLX18" s="80"/>
      <c r="QLY18" s="85"/>
      <c r="QLZ18" s="80"/>
      <c r="QMA18" s="80"/>
      <c r="QMB18" s="2"/>
      <c r="QMC18" s="85"/>
      <c r="QMD18" s="51"/>
      <c r="QME18" s="80"/>
      <c r="QMF18" s="80"/>
      <c r="QMG18" s="85"/>
      <c r="QMH18" s="80"/>
      <c r="QMI18" s="80"/>
      <c r="QMJ18" s="2"/>
      <c r="QMK18" s="85"/>
      <c r="QML18" s="51"/>
      <c r="QMM18" s="80"/>
      <c r="QMN18" s="80"/>
      <c r="QMO18" s="85"/>
      <c r="QMP18" s="80"/>
      <c r="QMQ18" s="80"/>
      <c r="QMR18" s="2"/>
      <c r="QMS18" s="85"/>
      <c r="QMT18" s="51"/>
      <c r="QMU18" s="80"/>
      <c r="QMV18" s="80"/>
      <c r="QMW18" s="85"/>
      <c r="QMX18" s="80"/>
      <c r="QMY18" s="80"/>
      <c r="QMZ18" s="2"/>
      <c r="QNA18" s="85"/>
      <c r="QNB18" s="51"/>
      <c r="QNC18" s="80"/>
      <c r="QND18" s="80"/>
      <c r="QNE18" s="85"/>
      <c r="QNF18" s="80"/>
      <c r="QNG18" s="80"/>
      <c r="QNH18" s="2"/>
      <c r="QNI18" s="85"/>
      <c r="QNJ18" s="51"/>
      <c r="QNK18" s="80"/>
      <c r="QNL18" s="80"/>
      <c r="QNM18" s="85"/>
      <c r="QNN18" s="80"/>
      <c r="QNO18" s="80"/>
      <c r="QNP18" s="2"/>
      <c r="QNQ18" s="85"/>
      <c r="QNR18" s="51"/>
      <c r="QNS18" s="80"/>
      <c r="QNT18" s="80"/>
      <c r="QNU18" s="85"/>
      <c r="QNV18" s="80"/>
      <c r="QNW18" s="80"/>
      <c r="QNX18" s="2"/>
      <c r="QNY18" s="85"/>
      <c r="QNZ18" s="51"/>
      <c r="QOA18" s="80"/>
      <c r="QOB18" s="80"/>
      <c r="QOC18" s="85"/>
      <c r="QOD18" s="80"/>
      <c r="QOE18" s="80"/>
      <c r="QOF18" s="2"/>
      <c r="QOG18" s="85"/>
      <c r="QOH18" s="51"/>
      <c r="QOI18" s="80"/>
      <c r="QOJ18" s="80"/>
      <c r="QOK18" s="85"/>
      <c r="QOL18" s="80"/>
      <c r="QOM18" s="80"/>
      <c r="QON18" s="2"/>
      <c r="QOO18" s="85"/>
      <c r="QOP18" s="51"/>
      <c r="QOQ18" s="80"/>
      <c r="QOR18" s="80"/>
      <c r="QOS18" s="85"/>
      <c r="QOT18" s="80"/>
      <c r="QOU18" s="80"/>
      <c r="QOV18" s="2"/>
      <c r="QOW18" s="85"/>
      <c r="QOX18" s="51"/>
      <c r="QOY18" s="80"/>
      <c r="QOZ18" s="80"/>
      <c r="QPA18" s="85"/>
      <c r="QPB18" s="80"/>
      <c r="QPC18" s="80"/>
      <c r="QPD18" s="2"/>
      <c r="QPE18" s="85"/>
      <c r="QPF18" s="51"/>
      <c r="QPG18" s="80"/>
      <c r="QPH18" s="80"/>
      <c r="QPI18" s="85"/>
      <c r="QPJ18" s="80"/>
      <c r="QPK18" s="80"/>
      <c r="QPL18" s="2"/>
      <c r="QPM18" s="85"/>
      <c r="QPN18" s="51"/>
      <c r="QPO18" s="80"/>
      <c r="QPP18" s="80"/>
      <c r="QPQ18" s="85"/>
      <c r="QPR18" s="80"/>
      <c r="QPS18" s="80"/>
      <c r="QPT18" s="2"/>
      <c r="QPU18" s="85"/>
      <c r="QPV18" s="51"/>
      <c r="QPW18" s="80"/>
      <c r="QPX18" s="80"/>
      <c r="QPY18" s="85"/>
      <c r="QPZ18" s="80"/>
      <c r="QQA18" s="80"/>
      <c r="QQB18" s="2"/>
      <c r="QQC18" s="85"/>
      <c r="QQD18" s="51"/>
      <c r="QQE18" s="80"/>
      <c r="QQF18" s="80"/>
      <c r="QQG18" s="85"/>
      <c r="QQH18" s="80"/>
      <c r="QQI18" s="80"/>
      <c r="QQJ18" s="2"/>
      <c r="QQK18" s="85"/>
      <c r="QQL18" s="51"/>
      <c r="QQM18" s="80"/>
      <c r="QQN18" s="80"/>
      <c r="QQO18" s="85"/>
      <c r="QQP18" s="80"/>
      <c r="QQQ18" s="80"/>
      <c r="QQR18" s="2"/>
      <c r="QQS18" s="85"/>
      <c r="QQT18" s="51"/>
      <c r="QQU18" s="80"/>
      <c r="QQV18" s="80"/>
      <c r="QQW18" s="85"/>
      <c r="QQX18" s="80"/>
      <c r="QQY18" s="80"/>
      <c r="QQZ18" s="2"/>
      <c r="QRA18" s="85"/>
      <c r="QRB18" s="51"/>
      <c r="QRC18" s="80"/>
      <c r="QRD18" s="80"/>
      <c r="QRE18" s="85"/>
      <c r="QRF18" s="80"/>
      <c r="QRG18" s="80"/>
      <c r="QRH18" s="2"/>
      <c r="QRI18" s="85"/>
      <c r="QRJ18" s="51"/>
      <c r="QRK18" s="80"/>
      <c r="QRL18" s="80"/>
      <c r="QRM18" s="85"/>
      <c r="QRN18" s="80"/>
      <c r="QRO18" s="80"/>
      <c r="QRP18" s="2"/>
      <c r="QRQ18" s="85"/>
      <c r="QRR18" s="51"/>
      <c r="QRS18" s="80"/>
      <c r="QRT18" s="80"/>
      <c r="QRU18" s="85"/>
      <c r="QRV18" s="80"/>
      <c r="QRW18" s="80"/>
      <c r="QRX18" s="2"/>
      <c r="QRY18" s="85"/>
      <c r="QRZ18" s="51"/>
      <c r="QSA18" s="80"/>
      <c r="QSB18" s="80"/>
      <c r="QSC18" s="85"/>
      <c r="QSD18" s="80"/>
      <c r="QSE18" s="80"/>
      <c r="QSF18" s="2"/>
      <c r="QSG18" s="85"/>
      <c r="QSH18" s="51"/>
      <c r="QSI18" s="80"/>
      <c r="QSJ18" s="80"/>
      <c r="QSK18" s="85"/>
      <c r="QSL18" s="80"/>
      <c r="QSM18" s="80"/>
      <c r="QSN18" s="2"/>
      <c r="QSO18" s="85"/>
      <c r="QSP18" s="51"/>
      <c r="QSQ18" s="80"/>
      <c r="QSR18" s="80"/>
      <c r="QSS18" s="85"/>
      <c r="QST18" s="80"/>
      <c r="QSU18" s="80"/>
      <c r="QSV18" s="2"/>
      <c r="QSW18" s="85"/>
      <c r="QSX18" s="51"/>
      <c r="QSY18" s="80"/>
      <c r="QSZ18" s="80"/>
      <c r="QTA18" s="85"/>
      <c r="QTB18" s="80"/>
      <c r="QTC18" s="80"/>
      <c r="QTD18" s="2"/>
      <c r="QTE18" s="85"/>
      <c r="QTF18" s="51"/>
      <c r="QTG18" s="80"/>
      <c r="QTH18" s="80"/>
      <c r="QTI18" s="85"/>
      <c r="QTJ18" s="80"/>
      <c r="QTK18" s="80"/>
      <c r="QTL18" s="2"/>
      <c r="QTM18" s="85"/>
      <c r="QTN18" s="51"/>
      <c r="QTO18" s="80"/>
      <c r="QTP18" s="80"/>
      <c r="QTQ18" s="85"/>
      <c r="QTR18" s="80"/>
      <c r="QTS18" s="80"/>
      <c r="QTT18" s="2"/>
      <c r="QTU18" s="85"/>
      <c r="QTV18" s="51"/>
      <c r="QTW18" s="80"/>
      <c r="QTX18" s="80"/>
      <c r="QTY18" s="85"/>
      <c r="QTZ18" s="80"/>
      <c r="QUA18" s="80"/>
      <c r="QUB18" s="2"/>
      <c r="QUC18" s="85"/>
      <c r="QUD18" s="51"/>
      <c r="QUE18" s="80"/>
      <c r="QUF18" s="80"/>
      <c r="QUG18" s="85"/>
      <c r="QUH18" s="80"/>
      <c r="QUI18" s="80"/>
      <c r="QUJ18" s="2"/>
      <c r="QUK18" s="85"/>
      <c r="QUL18" s="51"/>
      <c r="QUM18" s="80"/>
      <c r="QUN18" s="80"/>
      <c r="QUO18" s="85"/>
      <c r="QUP18" s="80"/>
      <c r="QUQ18" s="80"/>
      <c r="QUR18" s="2"/>
      <c r="QUS18" s="85"/>
      <c r="QUT18" s="51"/>
      <c r="QUU18" s="80"/>
      <c r="QUV18" s="80"/>
      <c r="QUW18" s="85"/>
      <c r="QUX18" s="80"/>
      <c r="QUY18" s="80"/>
      <c r="QUZ18" s="2"/>
      <c r="QVA18" s="85"/>
      <c r="QVB18" s="51"/>
      <c r="QVC18" s="80"/>
      <c r="QVD18" s="80"/>
      <c r="QVE18" s="85"/>
      <c r="QVF18" s="80"/>
      <c r="QVG18" s="80"/>
      <c r="QVH18" s="2"/>
      <c r="QVI18" s="85"/>
      <c r="QVJ18" s="51"/>
      <c r="QVK18" s="80"/>
      <c r="QVL18" s="80"/>
      <c r="QVM18" s="85"/>
      <c r="QVN18" s="80"/>
      <c r="QVO18" s="80"/>
      <c r="QVP18" s="2"/>
      <c r="QVQ18" s="85"/>
      <c r="QVR18" s="51"/>
      <c r="QVS18" s="80"/>
      <c r="QVT18" s="80"/>
      <c r="QVU18" s="85"/>
      <c r="QVV18" s="80"/>
      <c r="QVW18" s="80"/>
      <c r="QVX18" s="2"/>
      <c r="QVY18" s="85"/>
      <c r="QVZ18" s="51"/>
      <c r="QWA18" s="80"/>
      <c r="QWB18" s="80"/>
      <c r="QWC18" s="85"/>
      <c r="QWD18" s="80"/>
      <c r="QWE18" s="80"/>
      <c r="QWF18" s="2"/>
      <c r="QWG18" s="85"/>
      <c r="QWH18" s="51"/>
      <c r="QWI18" s="80"/>
      <c r="QWJ18" s="80"/>
      <c r="QWK18" s="85"/>
      <c r="QWL18" s="80"/>
      <c r="QWM18" s="80"/>
      <c r="QWN18" s="2"/>
      <c r="QWO18" s="85"/>
      <c r="QWP18" s="51"/>
      <c r="QWQ18" s="80"/>
      <c r="QWR18" s="80"/>
      <c r="QWS18" s="85"/>
      <c r="QWT18" s="80"/>
      <c r="QWU18" s="80"/>
      <c r="QWV18" s="2"/>
      <c r="QWW18" s="85"/>
      <c r="QWX18" s="51"/>
      <c r="QWY18" s="80"/>
      <c r="QWZ18" s="80"/>
      <c r="QXA18" s="85"/>
      <c r="QXB18" s="80"/>
      <c r="QXC18" s="80"/>
      <c r="QXD18" s="2"/>
      <c r="QXE18" s="85"/>
      <c r="QXF18" s="51"/>
      <c r="QXG18" s="80"/>
      <c r="QXH18" s="80"/>
      <c r="QXI18" s="85"/>
      <c r="QXJ18" s="80"/>
      <c r="QXK18" s="80"/>
      <c r="QXL18" s="2"/>
      <c r="QXM18" s="85"/>
      <c r="QXN18" s="51"/>
      <c r="QXO18" s="80"/>
      <c r="QXP18" s="80"/>
      <c r="QXQ18" s="85"/>
      <c r="QXR18" s="80"/>
      <c r="QXS18" s="80"/>
      <c r="QXT18" s="2"/>
      <c r="QXU18" s="85"/>
      <c r="QXV18" s="51"/>
      <c r="QXW18" s="80"/>
      <c r="QXX18" s="80"/>
      <c r="QXY18" s="85"/>
      <c r="QXZ18" s="80"/>
      <c r="QYA18" s="80"/>
      <c r="QYB18" s="2"/>
      <c r="QYC18" s="85"/>
      <c r="QYD18" s="51"/>
      <c r="QYE18" s="80"/>
      <c r="QYF18" s="80"/>
      <c r="QYG18" s="85"/>
      <c r="QYH18" s="80"/>
      <c r="QYI18" s="80"/>
      <c r="QYJ18" s="2"/>
      <c r="QYK18" s="85"/>
      <c r="QYL18" s="51"/>
      <c r="QYM18" s="80"/>
      <c r="QYN18" s="80"/>
      <c r="QYO18" s="85"/>
      <c r="QYP18" s="80"/>
      <c r="QYQ18" s="80"/>
      <c r="QYR18" s="2"/>
      <c r="QYS18" s="85"/>
      <c r="QYT18" s="51"/>
      <c r="QYU18" s="80"/>
      <c r="QYV18" s="80"/>
      <c r="QYW18" s="85"/>
      <c r="QYX18" s="80"/>
      <c r="QYY18" s="80"/>
      <c r="QYZ18" s="2"/>
      <c r="QZA18" s="85"/>
      <c r="QZB18" s="51"/>
      <c r="QZC18" s="80"/>
      <c r="QZD18" s="80"/>
      <c r="QZE18" s="85"/>
      <c r="QZF18" s="80"/>
      <c r="QZG18" s="80"/>
      <c r="QZH18" s="2"/>
      <c r="QZI18" s="85"/>
      <c r="QZJ18" s="51"/>
      <c r="QZK18" s="80"/>
      <c r="QZL18" s="80"/>
      <c r="QZM18" s="85"/>
      <c r="QZN18" s="80"/>
      <c r="QZO18" s="80"/>
      <c r="QZP18" s="2"/>
      <c r="QZQ18" s="85"/>
      <c r="QZR18" s="51"/>
      <c r="QZS18" s="80"/>
      <c r="QZT18" s="80"/>
      <c r="QZU18" s="85"/>
      <c r="QZV18" s="80"/>
      <c r="QZW18" s="80"/>
      <c r="QZX18" s="2"/>
      <c r="QZY18" s="85"/>
      <c r="QZZ18" s="51"/>
      <c r="RAA18" s="80"/>
      <c r="RAB18" s="80"/>
      <c r="RAC18" s="85"/>
      <c r="RAD18" s="80"/>
      <c r="RAE18" s="80"/>
      <c r="RAF18" s="2"/>
      <c r="RAG18" s="85"/>
      <c r="RAH18" s="51"/>
      <c r="RAI18" s="80"/>
      <c r="RAJ18" s="80"/>
      <c r="RAK18" s="85"/>
      <c r="RAL18" s="80"/>
      <c r="RAM18" s="80"/>
      <c r="RAN18" s="2"/>
      <c r="RAO18" s="85"/>
      <c r="RAP18" s="51"/>
      <c r="RAQ18" s="80"/>
      <c r="RAR18" s="80"/>
      <c r="RAS18" s="85"/>
      <c r="RAT18" s="80"/>
      <c r="RAU18" s="80"/>
      <c r="RAV18" s="2"/>
      <c r="RAW18" s="85"/>
      <c r="RAX18" s="51"/>
      <c r="RAY18" s="80"/>
      <c r="RAZ18" s="80"/>
      <c r="RBA18" s="85"/>
      <c r="RBB18" s="80"/>
      <c r="RBC18" s="80"/>
      <c r="RBD18" s="2"/>
      <c r="RBE18" s="85"/>
      <c r="RBF18" s="51"/>
      <c r="RBG18" s="80"/>
      <c r="RBH18" s="80"/>
      <c r="RBI18" s="85"/>
      <c r="RBJ18" s="80"/>
      <c r="RBK18" s="80"/>
      <c r="RBL18" s="2"/>
      <c r="RBM18" s="85"/>
      <c r="RBN18" s="51"/>
      <c r="RBO18" s="80"/>
      <c r="RBP18" s="80"/>
      <c r="RBQ18" s="85"/>
      <c r="RBR18" s="80"/>
      <c r="RBS18" s="80"/>
      <c r="RBT18" s="2"/>
      <c r="RBU18" s="85"/>
      <c r="RBV18" s="51"/>
      <c r="RBW18" s="80"/>
      <c r="RBX18" s="80"/>
      <c r="RBY18" s="85"/>
      <c r="RBZ18" s="80"/>
      <c r="RCA18" s="80"/>
      <c r="RCB18" s="2"/>
      <c r="RCC18" s="85"/>
      <c r="RCD18" s="51"/>
      <c r="RCE18" s="80"/>
      <c r="RCF18" s="80"/>
      <c r="RCG18" s="85"/>
      <c r="RCH18" s="80"/>
      <c r="RCI18" s="80"/>
      <c r="RCJ18" s="2"/>
      <c r="RCK18" s="85"/>
      <c r="RCL18" s="51"/>
      <c r="RCM18" s="80"/>
      <c r="RCN18" s="80"/>
      <c r="RCO18" s="85"/>
      <c r="RCP18" s="80"/>
      <c r="RCQ18" s="80"/>
      <c r="RCR18" s="2"/>
      <c r="RCS18" s="85"/>
      <c r="RCT18" s="51"/>
      <c r="RCU18" s="80"/>
      <c r="RCV18" s="80"/>
      <c r="RCW18" s="85"/>
      <c r="RCX18" s="80"/>
      <c r="RCY18" s="80"/>
      <c r="RCZ18" s="2"/>
      <c r="RDA18" s="85"/>
      <c r="RDB18" s="51"/>
      <c r="RDC18" s="80"/>
      <c r="RDD18" s="80"/>
      <c r="RDE18" s="85"/>
      <c r="RDF18" s="80"/>
      <c r="RDG18" s="80"/>
      <c r="RDH18" s="2"/>
      <c r="RDI18" s="85"/>
      <c r="RDJ18" s="51"/>
      <c r="RDK18" s="80"/>
      <c r="RDL18" s="80"/>
      <c r="RDM18" s="85"/>
      <c r="RDN18" s="80"/>
      <c r="RDO18" s="80"/>
      <c r="RDP18" s="2"/>
      <c r="RDQ18" s="85"/>
      <c r="RDR18" s="51"/>
      <c r="RDS18" s="80"/>
      <c r="RDT18" s="80"/>
      <c r="RDU18" s="85"/>
      <c r="RDV18" s="80"/>
      <c r="RDW18" s="80"/>
      <c r="RDX18" s="2"/>
      <c r="RDY18" s="85"/>
      <c r="RDZ18" s="51"/>
      <c r="REA18" s="80"/>
      <c r="REB18" s="80"/>
      <c r="REC18" s="85"/>
      <c r="RED18" s="80"/>
      <c r="REE18" s="80"/>
      <c r="REF18" s="2"/>
      <c r="REG18" s="85"/>
      <c r="REH18" s="51"/>
      <c r="REI18" s="80"/>
      <c r="REJ18" s="80"/>
      <c r="REK18" s="85"/>
      <c r="REL18" s="80"/>
      <c r="REM18" s="80"/>
      <c r="REN18" s="2"/>
      <c r="REO18" s="85"/>
      <c r="REP18" s="51"/>
      <c r="REQ18" s="80"/>
      <c r="RER18" s="80"/>
      <c r="RES18" s="85"/>
      <c r="RET18" s="80"/>
      <c r="REU18" s="80"/>
      <c r="REV18" s="2"/>
      <c r="REW18" s="85"/>
      <c r="REX18" s="51"/>
      <c r="REY18" s="80"/>
      <c r="REZ18" s="80"/>
      <c r="RFA18" s="85"/>
      <c r="RFB18" s="80"/>
      <c r="RFC18" s="80"/>
      <c r="RFD18" s="2"/>
      <c r="RFE18" s="85"/>
      <c r="RFF18" s="51"/>
      <c r="RFG18" s="80"/>
      <c r="RFH18" s="80"/>
      <c r="RFI18" s="85"/>
      <c r="RFJ18" s="80"/>
      <c r="RFK18" s="80"/>
      <c r="RFL18" s="2"/>
      <c r="RFM18" s="85"/>
      <c r="RFN18" s="51"/>
      <c r="RFO18" s="80"/>
      <c r="RFP18" s="80"/>
      <c r="RFQ18" s="85"/>
      <c r="RFR18" s="80"/>
      <c r="RFS18" s="80"/>
      <c r="RFT18" s="2"/>
      <c r="RFU18" s="85"/>
      <c r="RFV18" s="51"/>
      <c r="RFW18" s="80"/>
      <c r="RFX18" s="80"/>
      <c r="RFY18" s="85"/>
      <c r="RFZ18" s="80"/>
      <c r="RGA18" s="80"/>
      <c r="RGB18" s="2"/>
      <c r="RGC18" s="85"/>
      <c r="RGD18" s="51"/>
      <c r="RGE18" s="80"/>
      <c r="RGF18" s="80"/>
      <c r="RGG18" s="85"/>
      <c r="RGH18" s="80"/>
      <c r="RGI18" s="80"/>
      <c r="RGJ18" s="2"/>
      <c r="RGK18" s="85"/>
      <c r="RGL18" s="51"/>
      <c r="RGM18" s="80"/>
      <c r="RGN18" s="80"/>
      <c r="RGO18" s="85"/>
      <c r="RGP18" s="80"/>
      <c r="RGQ18" s="80"/>
      <c r="RGR18" s="2"/>
      <c r="RGS18" s="85"/>
      <c r="RGT18" s="51"/>
      <c r="RGU18" s="80"/>
      <c r="RGV18" s="80"/>
      <c r="RGW18" s="85"/>
      <c r="RGX18" s="80"/>
      <c r="RGY18" s="80"/>
      <c r="RGZ18" s="2"/>
      <c r="RHA18" s="85"/>
      <c r="RHB18" s="51"/>
      <c r="RHC18" s="80"/>
      <c r="RHD18" s="80"/>
      <c r="RHE18" s="85"/>
      <c r="RHF18" s="80"/>
      <c r="RHG18" s="80"/>
      <c r="RHH18" s="2"/>
      <c r="RHI18" s="85"/>
      <c r="RHJ18" s="51"/>
      <c r="RHK18" s="80"/>
      <c r="RHL18" s="80"/>
      <c r="RHM18" s="85"/>
      <c r="RHN18" s="80"/>
      <c r="RHO18" s="80"/>
      <c r="RHP18" s="2"/>
      <c r="RHQ18" s="85"/>
      <c r="RHR18" s="51"/>
      <c r="RHS18" s="80"/>
      <c r="RHT18" s="80"/>
      <c r="RHU18" s="85"/>
      <c r="RHV18" s="80"/>
      <c r="RHW18" s="80"/>
      <c r="RHX18" s="2"/>
      <c r="RHY18" s="85"/>
      <c r="RHZ18" s="51"/>
      <c r="RIA18" s="80"/>
      <c r="RIB18" s="80"/>
      <c r="RIC18" s="85"/>
      <c r="RID18" s="80"/>
      <c r="RIE18" s="80"/>
      <c r="RIF18" s="2"/>
      <c r="RIG18" s="85"/>
      <c r="RIH18" s="51"/>
      <c r="RII18" s="80"/>
      <c r="RIJ18" s="80"/>
      <c r="RIK18" s="85"/>
      <c r="RIL18" s="80"/>
      <c r="RIM18" s="80"/>
      <c r="RIN18" s="2"/>
      <c r="RIO18" s="85"/>
      <c r="RIP18" s="51"/>
      <c r="RIQ18" s="80"/>
      <c r="RIR18" s="80"/>
      <c r="RIS18" s="85"/>
      <c r="RIT18" s="80"/>
      <c r="RIU18" s="80"/>
      <c r="RIV18" s="2"/>
      <c r="RIW18" s="85"/>
      <c r="RIX18" s="51"/>
      <c r="RIY18" s="80"/>
      <c r="RIZ18" s="80"/>
      <c r="RJA18" s="85"/>
      <c r="RJB18" s="80"/>
      <c r="RJC18" s="80"/>
      <c r="RJD18" s="2"/>
      <c r="RJE18" s="85"/>
      <c r="RJF18" s="51"/>
      <c r="RJG18" s="80"/>
      <c r="RJH18" s="80"/>
      <c r="RJI18" s="85"/>
      <c r="RJJ18" s="80"/>
      <c r="RJK18" s="80"/>
      <c r="RJL18" s="2"/>
      <c r="RJM18" s="85"/>
      <c r="RJN18" s="51"/>
      <c r="RJO18" s="80"/>
      <c r="RJP18" s="80"/>
      <c r="RJQ18" s="85"/>
      <c r="RJR18" s="80"/>
      <c r="RJS18" s="80"/>
      <c r="RJT18" s="2"/>
      <c r="RJU18" s="85"/>
      <c r="RJV18" s="51"/>
      <c r="RJW18" s="80"/>
      <c r="RJX18" s="80"/>
      <c r="RJY18" s="85"/>
      <c r="RJZ18" s="80"/>
      <c r="RKA18" s="80"/>
      <c r="RKB18" s="2"/>
      <c r="RKC18" s="85"/>
      <c r="RKD18" s="51"/>
      <c r="RKE18" s="80"/>
      <c r="RKF18" s="80"/>
      <c r="RKG18" s="85"/>
      <c r="RKH18" s="80"/>
      <c r="RKI18" s="80"/>
      <c r="RKJ18" s="2"/>
      <c r="RKK18" s="85"/>
      <c r="RKL18" s="51"/>
      <c r="RKM18" s="80"/>
      <c r="RKN18" s="80"/>
      <c r="RKO18" s="85"/>
      <c r="RKP18" s="80"/>
      <c r="RKQ18" s="80"/>
      <c r="RKR18" s="2"/>
      <c r="RKS18" s="85"/>
      <c r="RKT18" s="51"/>
      <c r="RKU18" s="80"/>
      <c r="RKV18" s="80"/>
      <c r="RKW18" s="85"/>
      <c r="RKX18" s="80"/>
      <c r="RKY18" s="80"/>
      <c r="RKZ18" s="2"/>
      <c r="RLA18" s="85"/>
      <c r="RLB18" s="51"/>
      <c r="RLC18" s="80"/>
      <c r="RLD18" s="80"/>
      <c r="RLE18" s="85"/>
      <c r="RLF18" s="80"/>
      <c r="RLG18" s="80"/>
      <c r="RLH18" s="2"/>
      <c r="RLI18" s="85"/>
      <c r="RLJ18" s="51"/>
      <c r="RLK18" s="80"/>
      <c r="RLL18" s="80"/>
      <c r="RLM18" s="85"/>
      <c r="RLN18" s="80"/>
      <c r="RLO18" s="80"/>
      <c r="RLP18" s="2"/>
      <c r="RLQ18" s="85"/>
      <c r="RLR18" s="51"/>
      <c r="RLS18" s="80"/>
      <c r="RLT18" s="80"/>
      <c r="RLU18" s="85"/>
      <c r="RLV18" s="80"/>
      <c r="RLW18" s="80"/>
      <c r="RLX18" s="2"/>
      <c r="RLY18" s="85"/>
      <c r="RLZ18" s="51"/>
      <c r="RMA18" s="80"/>
      <c r="RMB18" s="80"/>
      <c r="RMC18" s="85"/>
      <c r="RMD18" s="80"/>
      <c r="RME18" s="80"/>
      <c r="RMF18" s="2"/>
      <c r="RMG18" s="85"/>
      <c r="RMH18" s="51"/>
      <c r="RMI18" s="80"/>
      <c r="RMJ18" s="80"/>
      <c r="RMK18" s="85"/>
      <c r="RML18" s="80"/>
      <c r="RMM18" s="80"/>
      <c r="RMN18" s="2"/>
      <c r="RMO18" s="85"/>
      <c r="RMP18" s="51"/>
      <c r="RMQ18" s="80"/>
      <c r="RMR18" s="80"/>
      <c r="RMS18" s="85"/>
      <c r="RMT18" s="80"/>
      <c r="RMU18" s="80"/>
      <c r="RMV18" s="2"/>
      <c r="RMW18" s="85"/>
      <c r="RMX18" s="51"/>
      <c r="RMY18" s="80"/>
      <c r="RMZ18" s="80"/>
      <c r="RNA18" s="85"/>
      <c r="RNB18" s="80"/>
      <c r="RNC18" s="80"/>
      <c r="RND18" s="2"/>
      <c r="RNE18" s="85"/>
      <c r="RNF18" s="51"/>
      <c r="RNG18" s="80"/>
      <c r="RNH18" s="80"/>
      <c r="RNI18" s="85"/>
      <c r="RNJ18" s="80"/>
      <c r="RNK18" s="80"/>
      <c r="RNL18" s="2"/>
      <c r="RNM18" s="85"/>
      <c r="RNN18" s="51"/>
      <c r="RNO18" s="80"/>
      <c r="RNP18" s="80"/>
      <c r="RNQ18" s="85"/>
      <c r="RNR18" s="80"/>
      <c r="RNS18" s="80"/>
      <c r="RNT18" s="2"/>
      <c r="RNU18" s="85"/>
      <c r="RNV18" s="51"/>
      <c r="RNW18" s="80"/>
      <c r="RNX18" s="80"/>
      <c r="RNY18" s="85"/>
      <c r="RNZ18" s="80"/>
      <c r="ROA18" s="80"/>
      <c r="ROB18" s="2"/>
      <c r="ROC18" s="85"/>
      <c r="ROD18" s="51"/>
      <c r="ROE18" s="80"/>
      <c r="ROF18" s="80"/>
      <c r="ROG18" s="85"/>
      <c r="ROH18" s="80"/>
      <c r="ROI18" s="80"/>
      <c r="ROJ18" s="2"/>
      <c r="ROK18" s="85"/>
      <c r="ROL18" s="51"/>
      <c r="ROM18" s="80"/>
      <c r="RON18" s="80"/>
      <c r="ROO18" s="85"/>
      <c r="ROP18" s="80"/>
      <c r="ROQ18" s="80"/>
      <c r="ROR18" s="2"/>
      <c r="ROS18" s="85"/>
      <c r="ROT18" s="51"/>
      <c r="ROU18" s="80"/>
      <c r="ROV18" s="80"/>
      <c r="ROW18" s="85"/>
      <c r="ROX18" s="80"/>
      <c r="ROY18" s="80"/>
      <c r="ROZ18" s="2"/>
      <c r="RPA18" s="85"/>
      <c r="RPB18" s="51"/>
      <c r="RPC18" s="80"/>
      <c r="RPD18" s="80"/>
      <c r="RPE18" s="85"/>
      <c r="RPF18" s="80"/>
      <c r="RPG18" s="80"/>
      <c r="RPH18" s="2"/>
      <c r="RPI18" s="85"/>
      <c r="RPJ18" s="51"/>
      <c r="RPK18" s="80"/>
      <c r="RPL18" s="80"/>
      <c r="RPM18" s="85"/>
      <c r="RPN18" s="80"/>
      <c r="RPO18" s="80"/>
      <c r="RPP18" s="2"/>
      <c r="RPQ18" s="85"/>
      <c r="RPR18" s="51"/>
      <c r="RPS18" s="80"/>
      <c r="RPT18" s="80"/>
      <c r="RPU18" s="85"/>
      <c r="RPV18" s="80"/>
      <c r="RPW18" s="80"/>
      <c r="RPX18" s="2"/>
      <c r="RPY18" s="85"/>
      <c r="RPZ18" s="51"/>
      <c r="RQA18" s="80"/>
      <c r="RQB18" s="80"/>
      <c r="RQC18" s="85"/>
      <c r="RQD18" s="80"/>
      <c r="RQE18" s="80"/>
      <c r="RQF18" s="2"/>
      <c r="RQG18" s="85"/>
      <c r="RQH18" s="51"/>
      <c r="RQI18" s="80"/>
      <c r="RQJ18" s="80"/>
      <c r="RQK18" s="85"/>
      <c r="RQL18" s="80"/>
      <c r="RQM18" s="80"/>
      <c r="RQN18" s="2"/>
      <c r="RQO18" s="85"/>
      <c r="RQP18" s="51"/>
      <c r="RQQ18" s="80"/>
      <c r="RQR18" s="80"/>
      <c r="RQS18" s="85"/>
      <c r="RQT18" s="80"/>
      <c r="RQU18" s="80"/>
      <c r="RQV18" s="2"/>
      <c r="RQW18" s="85"/>
      <c r="RQX18" s="51"/>
      <c r="RQY18" s="80"/>
      <c r="RQZ18" s="80"/>
      <c r="RRA18" s="85"/>
      <c r="RRB18" s="80"/>
      <c r="RRC18" s="80"/>
      <c r="RRD18" s="2"/>
      <c r="RRE18" s="85"/>
      <c r="RRF18" s="51"/>
      <c r="RRG18" s="80"/>
      <c r="RRH18" s="80"/>
      <c r="RRI18" s="85"/>
      <c r="RRJ18" s="80"/>
      <c r="RRK18" s="80"/>
      <c r="RRL18" s="2"/>
      <c r="RRM18" s="85"/>
      <c r="RRN18" s="51"/>
      <c r="RRO18" s="80"/>
      <c r="RRP18" s="80"/>
      <c r="RRQ18" s="85"/>
      <c r="RRR18" s="80"/>
      <c r="RRS18" s="80"/>
      <c r="RRT18" s="2"/>
      <c r="RRU18" s="85"/>
      <c r="RRV18" s="51"/>
      <c r="RRW18" s="80"/>
      <c r="RRX18" s="80"/>
      <c r="RRY18" s="85"/>
      <c r="RRZ18" s="80"/>
      <c r="RSA18" s="80"/>
      <c r="RSB18" s="2"/>
      <c r="RSC18" s="85"/>
      <c r="RSD18" s="51"/>
      <c r="RSE18" s="80"/>
      <c r="RSF18" s="80"/>
      <c r="RSG18" s="85"/>
      <c r="RSH18" s="80"/>
      <c r="RSI18" s="80"/>
      <c r="RSJ18" s="2"/>
      <c r="RSK18" s="85"/>
      <c r="RSL18" s="51"/>
      <c r="RSM18" s="80"/>
      <c r="RSN18" s="80"/>
      <c r="RSO18" s="85"/>
      <c r="RSP18" s="80"/>
      <c r="RSQ18" s="80"/>
      <c r="RSR18" s="2"/>
      <c r="RSS18" s="85"/>
      <c r="RST18" s="51"/>
      <c r="RSU18" s="80"/>
      <c r="RSV18" s="80"/>
      <c r="RSW18" s="85"/>
      <c r="RSX18" s="80"/>
      <c r="RSY18" s="80"/>
      <c r="RSZ18" s="2"/>
      <c r="RTA18" s="85"/>
      <c r="RTB18" s="51"/>
      <c r="RTC18" s="80"/>
      <c r="RTD18" s="80"/>
      <c r="RTE18" s="85"/>
      <c r="RTF18" s="80"/>
      <c r="RTG18" s="80"/>
      <c r="RTH18" s="2"/>
      <c r="RTI18" s="85"/>
      <c r="RTJ18" s="51"/>
      <c r="RTK18" s="80"/>
      <c r="RTL18" s="80"/>
      <c r="RTM18" s="85"/>
      <c r="RTN18" s="80"/>
      <c r="RTO18" s="80"/>
      <c r="RTP18" s="2"/>
      <c r="RTQ18" s="85"/>
      <c r="RTR18" s="51"/>
      <c r="RTS18" s="80"/>
      <c r="RTT18" s="80"/>
      <c r="RTU18" s="85"/>
      <c r="RTV18" s="80"/>
      <c r="RTW18" s="80"/>
      <c r="RTX18" s="2"/>
      <c r="RTY18" s="85"/>
      <c r="RTZ18" s="51"/>
      <c r="RUA18" s="80"/>
      <c r="RUB18" s="80"/>
      <c r="RUC18" s="85"/>
      <c r="RUD18" s="80"/>
      <c r="RUE18" s="80"/>
      <c r="RUF18" s="2"/>
      <c r="RUG18" s="85"/>
      <c r="RUH18" s="51"/>
      <c r="RUI18" s="80"/>
      <c r="RUJ18" s="80"/>
      <c r="RUK18" s="85"/>
      <c r="RUL18" s="80"/>
      <c r="RUM18" s="80"/>
      <c r="RUN18" s="2"/>
      <c r="RUO18" s="85"/>
      <c r="RUP18" s="51"/>
      <c r="RUQ18" s="80"/>
      <c r="RUR18" s="80"/>
      <c r="RUS18" s="85"/>
      <c r="RUT18" s="80"/>
      <c r="RUU18" s="80"/>
      <c r="RUV18" s="2"/>
      <c r="RUW18" s="85"/>
      <c r="RUX18" s="51"/>
      <c r="RUY18" s="80"/>
      <c r="RUZ18" s="80"/>
      <c r="RVA18" s="85"/>
      <c r="RVB18" s="80"/>
      <c r="RVC18" s="80"/>
      <c r="RVD18" s="2"/>
      <c r="RVE18" s="85"/>
      <c r="RVF18" s="51"/>
      <c r="RVG18" s="80"/>
      <c r="RVH18" s="80"/>
      <c r="RVI18" s="85"/>
      <c r="RVJ18" s="80"/>
      <c r="RVK18" s="80"/>
      <c r="RVL18" s="2"/>
      <c r="RVM18" s="85"/>
      <c r="RVN18" s="51"/>
      <c r="RVO18" s="80"/>
      <c r="RVP18" s="80"/>
      <c r="RVQ18" s="85"/>
      <c r="RVR18" s="80"/>
      <c r="RVS18" s="80"/>
      <c r="RVT18" s="2"/>
      <c r="RVU18" s="85"/>
      <c r="RVV18" s="51"/>
      <c r="RVW18" s="80"/>
      <c r="RVX18" s="80"/>
      <c r="RVY18" s="85"/>
      <c r="RVZ18" s="80"/>
      <c r="RWA18" s="80"/>
      <c r="RWB18" s="2"/>
      <c r="RWC18" s="85"/>
      <c r="RWD18" s="51"/>
      <c r="RWE18" s="80"/>
      <c r="RWF18" s="80"/>
      <c r="RWG18" s="85"/>
      <c r="RWH18" s="80"/>
      <c r="RWI18" s="80"/>
      <c r="RWJ18" s="2"/>
      <c r="RWK18" s="85"/>
      <c r="RWL18" s="51"/>
      <c r="RWM18" s="80"/>
      <c r="RWN18" s="80"/>
      <c r="RWO18" s="85"/>
      <c r="RWP18" s="80"/>
      <c r="RWQ18" s="80"/>
      <c r="RWR18" s="2"/>
      <c r="RWS18" s="85"/>
      <c r="RWT18" s="51"/>
      <c r="RWU18" s="80"/>
      <c r="RWV18" s="80"/>
      <c r="RWW18" s="85"/>
      <c r="RWX18" s="80"/>
      <c r="RWY18" s="80"/>
      <c r="RWZ18" s="2"/>
      <c r="RXA18" s="85"/>
      <c r="RXB18" s="51"/>
      <c r="RXC18" s="80"/>
      <c r="RXD18" s="80"/>
      <c r="RXE18" s="85"/>
      <c r="RXF18" s="80"/>
      <c r="RXG18" s="80"/>
      <c r="RXH18" s="2"/>
      <c r="RXI18" s="85"/>
      <c r="RXJ18" s="51"/>
      <c r="RXK18" s="80"/>
      <c r="RXL18" s="80"/>
      <c r="RXM18" s="85"/>
      <c r="RXN18" s="80"/>
      <c r="RXO18" s="80"/>
      <c r="RXP18" s="2"/>
      <c r="RXQ18" s="85"/>
      <c r="RXR18" s="51"/>
      <c r="RXS18" s="80"/>
      <c r="RXT18" s="80"/>
      <c r="RXU18" s="85"/>
      <c r="RXV18" s="80"/>
      <c r="RXW18" s="80"/>
      <c r="RXX18" s="2"/>
      <c r="RXY18" s="85"/>
      <c r="RXZ18" s="51"/>
      <c r="RYA18" s="80"/>
      <c r="RYB18" s="80"/>
      <c r="RYC18" s="85"/>
      <c r="RYD18" s="80"/>
      <c r="RYE18" s="80"/>
      <c r="RYF18" s="2"/>
      <c r="RYG18" s="85"/>
      <c r="RYH18" s="51"/>
      <c r="RYI18" s="80"/>
      <c r="RYJ18" s="80"/>
      <c r="RYK18" s="85"/>
      <c r="RYL18" s="80"/>
      <c r="RYM18" s="80"/>
      <c r="RYN18" s="2"/>
      <c r="RYO18" s="85"/>
      <c r="RYP18" s="51"/>
      <c r="RYQ18" s="80"/>
      <c r="RYR18" s="80"/>
      <c r="RYS18" s="85"/>
      <c r="RYT18" s="80"/>
      <c r="RYU18" s="80"/>
      <c r="RYV18" s="2"/>
      <c r="RYW18" s="85"/>
      <c r="RYX18" s="51"/>
      <c r="RYY18" s="80"/>
      <c r="RYZ18" s="80"/>
      <c r="RZA18" s="85"/>
      <c r="RZB18" s="80"/>
      <c r="RZC18" s="80"/>
      <c r="RZD18" s="2"/>
      <c r="RZE18" s="85"/>
      <c r="RZF18" s="51"/>
      <c r="RZG18" s="80"/>
      <c r="RZH18" s="80"/>
      <c r="RZI18" s="85"/>
      <c r="RZJ18" s="80"/>
      <c r="RZK18" s="80"/>
      <c r="RZL18" s="2"/>
      <c r="RZM18" s="85"/>
      <c r="RZN18" s="51"/>
      <c r="RZO18" s="80"/>
      <c r="RZP18" s="80"/>
      <c r="RZQ18" s="85"/>
      <c r="RZR18" s="80"/>
      <c r="RZS18" s="80"/>
      <c r="RZT18" s="2"/>
      <c r="RZU18" s="85"/>
      <c r="RZV18" s="51"/>
      <c r="RZW18" s="80"/>
      <c r="RZX18" s="80"/>
      <c r="RZY18" s="85"/>
      <c r="RZZ18" s="80"/>
      <c r="SAA18" s="80"/>
      <c r="SAB18" s="2"/>
      <c r="SAC18" s="85"/>
      <c r="SAD18" s="51"/>
      <c r="SAE18" s="80"/>
      <c r="SAF18" s="80"/>
      <c r="SAG18" s="85"/>
      <c r="SAH18" s="80"/>
      <c r="SAI18" s="80"/>
      <c r="SAJ18" s="2"/>
      <c r="SAK18" s="85"/>
      <c r="SAL18" s="51"/>
      <c r="SAM18" s="80"/>
      <c r="SAN18" s="80"/>
      <c r="SAO18" s="85"/>
      <c r="SAP18" s="80"/>
      <c r="SAQ18" s="80"/>
      <c r="SAR18" s="2"/>
      <c r="SAS18" s="85"/>
      <c r="SAT18" s="51"/>
      <c r="SAU18" s="80"/>
      <c r="SAV18" s="80"/>
      <c r="SAW18" s="85"/>
      <c r="SAX18" s="80"/>
      <c r="SAY18" s="80"/>
      <c r="SAZ18" s="2"/>
      <c r="SBA18" s="85"/>
      <c r="SBB18" s="51"/>
      <c r="SBC18" s="80"/>
      <c r="SBD18" s="80"/>
      <c r="SBE18" s="85"/>
      <c r="SBF18" s="80"/>
      <c r="SBG18" s="80"/>
      <c r="SBH18" s="2"/>
      <c r="SBI18" s="85"/>
      <c r="SBJ18" s="51"/>
      <c r="SBK18" s="80"/>
      <c r="SBL18" s="80"/>
      <c r="SBM18" s="85"/>
      <c r="SBN18" s="80"/>
      <c r="SBO18" s="80"/>
      <c r="SBP18" s="2"/>
      <c r="SBQ18" s="85"/>
      <c r="SBR18" s="51"/>
      <c r="SBS18" s="80"/>
      <c r="SBT18" s="80"/>
      <c r="SBU18" s="85"/>
      <c r="SBV18" s="80"/>
      <c r="SBW18" s="80"/>
      <c r="SBX18" s="2"/>
      <c r="SBY18" s="85"/>
      <c r="SBZ18" s="51"/>
      <c r="SCA18" s="80"/>
      <c r="SCB18" s="80"/>
      <c r="SCC18" s="85"/>
      <c r="SCD18" s="80"/>
      <c r="SCE18" s="80"/>
      <c r="SCF18" s="2"/>
      <c r="SCG18" s="85"/>
      <c r="SCH18" s="51"/>
      <c r="SCI18" s="80"/>
      <c r="SCJ18" s="80"/>
      <c r="SCK18" s="85"/>
      <c r="SCL18" s="80"/>
      <c r="SCM18" s="80"/>
      <c r="SCN18" s="2"/>
      <c r="SCO18" s="85"/>
      <c r="SCP18" s="51"/>
      <c r="SCQ18" s="80"/>
      <c r="SCR18" s="80"/>
      <c r="SCS18" s="85"/>
      <c r="SCT18" s="80"/>
      <c r="SCU18" s="80"/>
      <c r="SCV18" s="2"/>
      <c r="SCW18" s="85"/>
      <c r="SCX18" s="51"/>
      <c r="SCY18" s="80"/>
      <c r="SCZ18" s="80"/>
      <c r="SDA18" s="85"/>
      <c r="SDB18" s="80"/>
      <c r="SDC18" s="80"/>
      <c r="SDD18" s="2"/>
      <c r="SDE18" s="85"/>
      <c r="SDF18" s="51"/>
      <c r="SDG18" s="80"/>
      <c r="SDH18" s="80"/>
      <c r="SDI18" s="85"/>
      <c r="SDJ18" s="80"/>
      <c r="SDK18" s="80"/>
      <c r="SDL18" s="2"/>
      <c r="SDM18" s="85"/>
      <c r="SDN18" s="51"/>
      <c r="SDO18" s="80"/>
      <c r="SDP18" s="80"/>
      <c r="SDQ18" s="85"/>
      <c r="SDR18" s="80"/>
      <c r="SDS18" s="80"/>
      <c r="SDT18" s="2"/>
      <c r="SDU18" s="85"/>
      <c r="SDV18" s="51"/>
      <c r="SDW18" s="80"/>
      <c r="SDX18" s="80"/>
      <c r="SDY18" s="85"/>
      <c r="SDZ18" s="80"/>
      <c r="SEA18" s="80"/>
      <c r="SEB18" s="2"/>
      <c r="SEC18" s="85"/>
      <c r="SED18" s="51"/>
      <c r="SEE18" s="80"/>
      <c r="SEF18" s="80"/>
      <c r="SEG18" s="85"/>
      <c r="SEH18" s="80"/>
      <c r="SEI18" s="80"/>
      <c r="SEJ18" s="2"/>
      <c r="SEK18" s="85"/>
      <c r="SEL18" s="51"/>
      <c r="SEM18" s="80"/>
      <c r="SEN18" s="80"/>
      <c r="SEO18" s="85"/>
      <c r="SEP18" s="80"/>
      <c r="SEQ18" s="80"/>
      <c r="SER18" s="2"/>
      <c r="SES18" s="85"/>
      <c r="SET18" s="51"/>
      <c r="SEU18" s="80"/>
      <c r="SEV18" s="80"/>
      <c r="SEW18" s="85"/>
      <c r="SEX18" s="80"/>
      <c r="SEY18" s="80"/>
      <c r="SEZ18" s="2"/>
      <c r="SFA18" s="85"/>
      <c r="SFB18" s="51"/>
      <c r="SFC18" s="80"/>
      <c r="SFD18" s="80"/>
      <c r="SFE18" s="85"/>
      <c r="SFF18" s="80"/>
      <c r="SFG18" s="80"/>
      <c r="SFH18" s="2"/>
      <c r="SFI18" s="85"/>
      <c r="SFJ18" s="51"/>
      <c r="SFK18" s="80"/>
      <c r="SFL18" s="80"/>
      <c r="SFM18" s="85"/>
      <c r="SFN18" s="80"/>
      <c r="SFO18" s="80"/>
      <c r="SFP18" s="2"/>
      <c r="SFQ18" s="85"/>
      <c r="SFR18" s="51"/>
      <c r="SFS18" s="80"/>
      <c r="SFT18" s="80"/>
      <c r="SFU18" s="85"/>
      <c r="SFV18" s="80"/>
      <c r="SFW18" s="80"/>
      <c r="SFX18" s="2"/>
      <c r="SFY18" s="85"/>
      <c r="SFZ18" s="51"/>
      <c r="SGA18" s="80"/>
      <c r="SGB18" s="80"/>
      <c r="SGC18" s="85"/>
      <c r="SGD18" s="80"/>
      <c r="SGE18" s="80"/>
      <c r="SGF18" s="2"/>
      <c r="SGG18" s="85"/>
      <c r="SGH18" s="51"/>
      <c r="SGI18" s="80"/>
      <c r="SGJ18" s="80"/>
      <c r="SGK18" s="85"/>
      <c r="SGL18" s="80"/>
      <c r="SGM18" s="80"/>
      <c r="SGN18" s="2"/>
      <c r="SGO18" s="85"/>
      <c r="SGP18" s="51"/>
      <c r="SGQ18" s="80"/>
      <c r="SGR18" s="80"/>
      <c r="SGS18" s="85"/>
      <c r="SGT18" s="80"/>
      <c r="SGU18" s="80"/>
      <c r="SGV18" s="2"/>
      <c r="SGW18" s="85"/>
      <c r="SGX18" s="51"/>
      <c r="SGY18" s="80"/>
      <c r="SGZ18" s="80"/>
      <c r="SHA18" s="85"/>
      <c r="SHB18" s="80"/>
      <c r="SHC18" s="80"/>
      <c r="SHD18" s="2"/>
      <c r="SHE18" s="85"/>
      <c r="SHF18" s="51"/>
      <c r="SHG18" s="80"/>
      <c r="SHH18" s="80"/>
      <c r="SHI18" s="85"/>
      <c r="SHJ18" s="80"/>
      <c r="SHK18" s="80"/>
      <c r="SHL18" s="2"/>
      <c r="SHM18" s="85"/>
      <c r="SHN18" s="51"/>
      <c r="SHO18" s="80"/>
      <c r="SHP18" s="80"/>
      <c r="SHQ18" s="85"/>
      <c r="SHR18" s="80"/>
      <c r="SHS18" s="80"/>
      <c r="SHT18" s="2"/>
      <c r="SHU18" s="85"/>
      <c r="SHV18" s="51"/>
      <c r="SHW18" s="80"/>
      <c r="SHX18" s="80"/>
      <c r="SHY18" s="85"/>
      <c r="SHZ18" s="80"/>
      <c r="SIA18" s="80"/>
      <c r="SIB18" s="2"/>
      <c r="SIC18" s="85"/>
      <c r="SID18" s="51"/>
      <c r="SIE18" s="80"/>
      <c r="SIF18" s="80"/>
      <c r="SIG18" s="85"/>
      <c r="SIH18" s="80"/>
      <c r="SII18" s="80"/>
      <c r="SIJ18" s="2"/>
      <c r="SIK18" s="85"/>
      <c r="SIL18" s="51"/>
      <c r="SIM18" s="80"/>
      <c r="SIN18" s="80"/>
      <c r="SIO18" s="85"/>
      <c r="SIP18" s="80"/>
      <c r="SIQ18" s="80"/>
      <c r="SIR18" s="2"/>
      <c r="SIS18" s="85"/>
      <c r="SIT18" s="51"/>
      <c r="SIU18" s="80"/>
      <c r="SIV18" s="80"/>
      <c r="SIW18" s="85"/>
      <c r="SIX18" s="80"/>
      <c r="SIY18" s="80"/>
      <c r="SIZ18" s="2"/>
      <c r="SJA18" s="85"/>
      <c r="SJB18" s="51"/>
      <c r="SJC18" s="80"/>
      <c r="SJD18" s="80"/>
      <c r="SJE18" s="85"/>
      <c r="SJF18" s="80"/>
      <c r="SJG18" s="80"/>
      <c r="SJH18" s="2"/>
      <c r="SJI18" s="85"/>
      <c r="SJJ18" s="51"/>
      <c r="SJK18" s="80"/>
      <c r="SJL18" s="80"/>
      <c r="SJM18" s="85"/>
      <c r="SJN18" s="80"/>
      <c r="SJO18" s="80"/>
      <c r="SJP18" s="2"/>
      <c r="SJQ18" s="85"/>
      <c r="SJR18" s="51"/>
      <c r="SJS18" s="80"/>
      <c r="SJT18" s="80"/>
      <c r="SJU18" s="85"/>
      <c r="SJV18" s="80"/>
      <c r="SJW18" s="80"/>
      <c r="SJX18" s="2"/>
      <c r="SJY18" s="85"/>
      <c r="SJZ18" s="51"/>
      <c r="SKA18" s="80"/>
      <c r="SKB18" s="80"/>
      <c r="SKC18" s="85"/>
      <c r="SKD18" s="80"/>
      <c r="SKE18" s="80"/>
      <c r="SKF18" s="2"/>
      <c r="SKG18" s="85"/>
      <c r="SKH18" s="51"/>
      <c r="SKI18" s="80"/>
      <c r="SKJ18" s="80"/>
      <c r="SKK18" s="85"/>
      <c r="SKL18" s="80"/>
      <c r="SKM18" s="80"/>
      <c r="SKN18" s="2"/>
      <c r="SKO18" s="85"/>
      <c r="SKP18" s="51"/>
      <c r="SKQ18" s="80"/>
      <c r="SKR18" s="80"/>
      <c r="SKS18" s="85"/>
      <c r="SKT18" s="80"/>
      <c r="SKU18" s="80"/>
      <c r="SKV18" s="2"/>
      <c r="SKW18" s="85"/>
      <c r="SKX18" s="51"/>
      <c r="SKY18" s="80"/>
      <c r="SKZ18" s="80"/>
      <c r="SLA18" s="85"/>
      <c r="SLB18" s="80"/>
      <c r="SLC18" s="80"/>
      <c r="SLD18" s="2"/>
      <c r="SLE18" s="85"/>
      <c r="SLF18" s="51"/>
      <c r="SLG18" s="80"/>
      <c r="SLH18" s="80"/>
      <c r="SLI18" s="85"/>
      <c r="SLJ18" s="80"/>
      <c r="SLK18" s="80"/>
      <c r="SLL18" s="2"/>
      <c r="SLM18" s="85"/>
      <c r="SLN18" s="51"/>
      <c r="SLO18" s="80"/>
      <c r="SLP18" s="80"/>
      <c r="SLQ18" s="85"/>
      <c r="SLR18" s="80"/>
      <c r="SLS18" s="80"/>
      <c r="SLT18" s="2"/>
      <c r="SLU18" s="85"/>
      <c r="SLV18" s="51"/>
      <c r="SLW18" s="80"/>
      <c r="SLX18" s="80"/>
      <c r="SLY18" s="85"/>
      <c r="SLZ18" s="80"/>
      <c r="SMA18" s="80"/>
      <c r="SMB18" s="2"/>
      <c r="SMC18" s="85"/>
      <c r="SMD18" s="51"/>
      <c r="SME18" s="80"/>
      <c r="SMF18" s="80"/>
      <c r="SMG18" s="85"/>
      <c r="SMH18" s="80"/>
      <c r="SMI18" s="80"/>
      <c r="SMJ18" s="2"/>
      <c r="SMK18" s="85"/>
      <c r="SML18" s="51"/>
      <c r="SMM18" s="80"/>
      <c r="SMN18" s="80"/>
      <c r="SMO18" s="85"/>
      <c r="SMP18" s="80"/>
      <c r="SMQ18" s="80"/>
      <c r="SMR18" s="2"/>
      <c r="SMS18" s="85"/>
      <c r="SMT18" s="51"/>
      <c r="SMU18" s="80"/>
      <c r="SMV18" s="80"/>
      <c r="SMW18" s="85"/>
      <c r="SMX18" s="80"/>
      <c r="SMY18" s="80"/>
      <c r="SMZ18" s="2"/>
      <c r="SNA18" s="85"/>
      <c r="SNB18" s="51"/>
      <c r="SNC18" s="80"/>
      <c r="SND18" s="80"/>
      <c r="SNE18" s="85"/>
      <c r="SNF18" s="80"/>
      <c r="SNG18" s="80"/>
      <c r="SNH18" s="2"/>
      <c r="SNI18" s="85"/>
      <c r="SNJ18" s="51"/>
      <c r="SNK18" s="80"/>
      <c r="SNL18" s="80"/>
      <c r="SNM18" s="85"/>
      <c r="SNN18" s="80"/>
      <c r="SNO18" s="80"/>
      <c r="SNP18" s="2"/>
      <c r="SNQ18" s="85"/>
      <c r="SNR18" s="51"/>
      <c r="SNS18" s="80"/>
      <c r="SNT18" s="80"/>
      <c r="SNU18" s="85"/>
      <c r="SNV18" s="80"/>
      <c r="SNW18" s="80"/>
      <c r="SNX18" s="2"/>
      <c r="SNY18" s="85"/>
      <c r="SNZ18" s="51"/>
      <c r="SOA18" s="80"/>
      <c r="SOB18" s="80"/>
      <c r="SOC18" s="85"/>
      <c r="SOD18" s="80"/>
      <c r="SOE18" s="80"/>
      <c r="SOF18" s="2"/>
      <c r="SOG18" s="85"/>
      <c r="SOH18" s="51"/>
      <c r="SOI18" s="80"/>
      <c r="SOJ18" s="80"/>
      <c r="SOK18" s="85"/>
      <c r="SOL18" s="80"/>
      <c r="SOM18" s="80"/>
      <c r="SON18" s="2"/>
      <c r="SOO18" s="85"/>
      <c r="SOP18" s="51"/>
      <c r="SOQ18" s="80"/>
      <c r="SOR18" s="80"/>
      <c r="SOS18" s="85"/>
      <c r="SOT18" s="80"/>
      <c r="SOU18" s="80"/>
      <c r="SOV18" s="2"/>
      <c r="SOW18" s="85"/>
      <c r="SOX18" s="51"/>
      <c r="SOY18" s="80"/>
      <c r="SOZ18" s="80"/>
      <c r="SPA18" s="85"/>
      <c r="SPB18" s="80"/>
      <c r="SPC18" s="80"/>
      <c r="SPD18" s="2"/>
      <c r="SPE18" s="85"/>
      <c r="SPF18" s="51"/>
      <c r="SPG18" s="80"/>
      <c r="SPH18" s="80"/>
      <c r="SPI18" s="85"/>
      <c r="SPJ18" s="80"/>
      <c r="SPK18" s="80"/>
      <c r="SPL18" s="2"/>
      <c r="SPM18" s="85"/>
      <c r="SPN18" s="51"/>
      <c r="SPO18" s="80"/>
      <c r="SPP18" s="80"/>
      <c r="SPQ18" s="85"/>
      <c r="SPR18" s="80"/>
      <c r="SPS18" s="80"/>
      <c r="SPT18" s="2"/>
      <c r="SPU18" s="85"/>
      <c r="SPV18" s="51"/>
      <c r="SPW18" s="80"/>
      <c r="SPX18" s="80"/>
      <c r="SPY18" s="85"/>
      <c r="SPZ18" s="80"/>
      <c r="SQA18" s="80"/>
      <c r="SQB18" s="2"/>
      <c r="SQC18" s="85"/>
      <c r="SQD18" s="51"/>
      <c r="SQE18" s="80"/>
      <c r="SQF18" s="80"/>
      <c r="SQG18" s="85"/>
      <c r="SQH18" s="80"/>
      <c r="SQI18" s="80"/>
      <c r="SQJ18" s="2"/>
      <c r="SQK18" s="85"/>
      <c r="SQL18" s="51"/>
      <c r="SQM18" s="80"/>
      <c r="SQN18" s="80"/>
      <c r="SQO18" s="85"/>
      <c r="SQP18" s="80"/>
      <c r="SQQ18" s="80"/>
      <c r="SQR18" s="2"/>
      <c r="SQS18" s="85"/>
      <c r="SQT18" s="51"/>
      <c r="SQU18" s="80"/>
      <c r="SQV18" s="80"/>
      <c r="SQW18" s="85"/>
      <c r="SQX18" s="80"/>
      <c r="SQY18" s="80"/>
      <c r="SQZ18" s="2"/>
      <c r="SRA18" s="85"/>
      <c r="SRB18" s="51"/>
      <c r="SRC18" s="80"/>
      <c r="SRD18" s="80"/>
      <c r="SRE18" s="85"/>
      <c r="SRF18" s="80"/>
      <c r="SRG18" s="80"/>
      <c r="SRH18" s="2"/>
      <c r="SRI18" s="85"/>
      <c r="SRJ18" s="51"/>
      <c r="SRK18" s="80"/>
      <c r="SRL18" s="80"/>
      <c r="SRM18" s="85"/>
      <c r="SRN18" s="80"/>
      <c r="SRO18" s="80"/>
      <c r="SRP18" s="2"/>
      <c r="SRQ18" s="85"/>
      <c r="SRR18" s="51"/>
      <c r="SRS18" s="80"/>
      <c r="SRT18" s="80"/>
      <c r="SRU18" s="85"/>
      <c r="SRV18" s="80"/>
      <c r="SRW18" s="80"/>
      <c r="SRX18" s="2"/>
      <c r="SRY18" s="85"/>
      <c r="SRZ18" s="51"/>
      <c r="SSA18" s="80"/>
      <c r="SSB18" s="80"/>
      <c r="SSC18" s="85"/>
      <c r="SSD18" s="80"/>
      <c r="SSE18" s="80"/>
      <c r="SSF18" s="2"/>
      <c r="SSG18" s="85"/>
      <c r="SSH18" s="51"/>
      <c r="SSI18" s="80"/>
      <c r="SSJ18" s="80"/>
      <c r="SSK18" s="85"/>
      <c r="SSL18" s="80"/>
      <c r="SSM18" s="80"/>
      <c r="SSN18" s="2"/>
      <c r="SSO18" s="85"/>
      <c r="SSP18" s="51"/>
      <c r="SSQ18" s="80"/>
      <c r="SSR18" s="80"/>
      <c r="SSS18" s="85"/>
      <c r="SST18" s="80"/>
      <c r="SSU18" s="80"/>
      <c r="SSV18" s="2"/>
      <c r="SSW18" s="85"/>
      <c r="SSX18" s="51"/>
      <c r="SSY18" s="80"/>
      <c r="SSZ18" s="80"/>
      <c r="STA18" s="85"/>
      <c r="STB18" s="80"/>
      <c r="STC18" s="80"/>
      <c r="STD18" s="2"/>
      <c r="STE18" s="85"/>
      <c r="STF18" s="51"/>
      <c r="STG18" s="80"/>
      <c r="STH18" s="80"/>
      <c r="STI18" s="85"/>
      <c r="STJ18" s="80"/>
      <c r="STK18" s="80"/>
      <c r="STL18" s="2"/>
      <c r="STM18" s="85"/>
      <c r="STN18" s="51"/>
      <c r="STO18" s="80"/>
      <c r="STP18" s="80"/>
      <c r="STQ18" s="85"/>
      <c r="STR18" s="80"/>
      <c r="STS18" s="80"/>
      <c r="STT18" s="2"/>
      <c r="STU18" s="85"/>
      <c r="STV18" s="51"/>
      <c r="STW18" s="80"/>
      <c r="STX18" s="80"/>
      <c r="STY18" s="85"/>
      <c r="STZ18" s="80"/>
      <c r="SUA18" s="80"/>
      <c r="SUB18" s="2"/>
      <c r="SUC18" s="85"/>
      <c r="SUD18" s="51"/>
      <c r="SUE18" s="80"/>
      <c r="SUF18" s="80"/>
      <c r="SUG18" s="85"/>
      <c r="SUH18" s="80"/>
      <c r="SUI18" s="80"/>
      <c r="SUJ18" s="2"/>
      <c r="SUK18" s="85"/>
      <c r="SUL18" s="51"/>
      <c r="SUM18" s="80"/>
      <c r="SUN18" s="80"/>
      <c r="SUO18" s="85"/>
      <c r="SUP18" s="80"/>
      <c r="SUQ18" s="80"/>
      <c r="SUR18" s="2"/>
      <c r="SUS18" s="85"/>
      <c r="SUT18" s="51"/>
      <c r="SUU18" s="80"/>
      <c r="SUV18" s="80"/>
      <c r="SUW18" s="85"/>
      <c r="SUX18" s="80"/>
      <c r="SUY18" s="80"/>
      <c r="SUZ18" s="2"/>
      <c r="SVA18" s="85"/>
      <c r="SVB18" s="51"/>
      <c r="SVC18" s="80"/>
      <c r="SVD18" s="80"/>
      <c r="SVE18" s="85"/>
      <c r="SVF18" s="80"/>
      <c r="SVG18" s="80"/>
      <c r="SVH18" s="2"/>
      <c r="SVI18" s="85"/>
      <c r="SVJ18" s="51"/>
      <c r="SVK18" s="80"/>
      <c r="SVL18" s="80"/>
      <c r="SVM18" s="85"/>
      <c r="SVN18" s="80"/>
      <c r="SVO18" s="80"/>
      <c r="SVP18" s="2"/>
      <c r="SVQ18" s="85"/>
      <c r="SVR18" s="51"/>
      <c r="SVS18" s="80"/>
      <c r="SVT18" s="80"/>
      <c r="SVU18" s="85"/>
      <c r="SVV18" s="80"/>
      <c r="SVW18" s="80"/>
      <c r="SVX18" s="2"/>
      <c r="SVY18" s="85"/>
      <c r="SVZ18" s="51"/>
      <c r="SWA18" s="80"/>
      <c r="SWB18" s="80"/>
      <c r="SWC18" s="85"/>
      <c r="SWD18" s="80"/>
      <c r="SWE18" s="80"/>
      <c r="SWF18" s="2"/>
      <c r="SWG18" s="85"/>
      <c r="SWH18" s="51"/>
      <c r="SWI18" s="80"/>
      <c r="SWJ18" s="80"/>
      <c r="SWK18" s="85"/>
      <c r="SWL18" s="80"/>
      <c r="SWM18" s="80"/>
      <c r="SWN18" s="2"/>
      <c r="SWO18" s="85"/>
      <c r="SWP18" s="51"/>
      <c r="SWQ18" s="80"/>
      <c r="SWR18" s="80"/>
      <c r="SWS18" s="85"/>
      <c r="SWT18" s="80"/>
      <c r="SWU18" s="80"/>
      <c r="SWV18" s="2"/>
      <c r="SWW18" s="85"/>
      <c r="SWX18" s="51"/>
      <c r="SWY18" s="80"/>
      <c r="SWZ18" s="80"/>
      <c r="SXA18" s="85"/>
      <c r="SXB18" s="80"/>
      <c r="SXC18" s="80"/>
      <c r="SXD18" s="2"/>
      <c r="SXE18" s="85"/>
      <c r="SXF18" s="51"/>
      <c r="SXG18" s="80"/>
      <c r="SXH18" s="80"/>
      <c r="SXI18" s="85"/>
      <c r="SXJ18" s="80"/>
      <c r="SXK18" s="80"/>
      <c r="SXL18" s="2"/>
      <c r="SXM18" s="85"/>
      <c r="SXN18" s="51"/>
      <c r="SXO18" s="80"/>
      <c r="SXP18" s="80"/>
      <c r="SXQ18" s="85"/>
      <c r="SXR18" s="80"/>
      <c r="SXS18" s="80"/>
      <c r="SXT18" s="2"/>
      <c r="SXU18" s="85"/>
      <c r="SXV18" s="51"/>
      <c r="SXW18" s="80"/>
      <c r="SXX18" s="80"/>
      <c r="SXY18" s="85"/>
      <c r="SXZ18" s="80"/>
      <c r="SYA18" s="80"/>
      <c r="SYB18" s="2"/>
      <c r="SYC18" s="85"/>
      <c r="SYD18" s="51"/>
      <c r="SYE18" s="80"/>
      <c r="SYF18" s="80"/>
      <c r="SYG18" s="85"/>
      <c r="SYH18" s="80"/>
      <c r="SYI18" s="80"/>
      <c r="SYJ18" s="2"/>
      <c r="SYK18" s="85"/>
      <c r="SYL18" s="51"/>
      <c r="SYM18" s="80"/>
      <c r="SYN18" s="80"/>
      <c r="SYO18" s="85"/>
      <c r="SYP18" s="80"/>
      <c r="SYQ18" s="80"/>
      <c r="SYR18" s="2"/>
      <c r="SYS18" s="85"/>
      <c r="SYT18" s="51"/>
      <c r="SYU18" s="80"/>
      <c r="SYV18" s="80"/>
      <c r="SYW18" s="85"/>
      <c r="SYX18" s="80"/>
      <c r="SYY18" s="80"/>
      <c r="SYZ18" s="2"/>
      <c r="SZA18" s="85"/>
      <c r="SZB18" s="51"/>
      <c r="SZC18" s="80"/>
      <c r="SZD18" s="80"/>
      <c r="SZE18" s="85"/>
      <c r="SZF18" s="80"/>
      <c r="SZG18" s="80"/>
      <c r="SZH18" s="2"/>
      <c r="SZI18" s="85"/>
      <c r="SZJ18" s="51"/>
      <c r="SZK18" s="80"/>
      <c r="SZL18" s="80"/>
      <c r="SZM18" s="85"/>
      <c r="SZN18" s="80"/>
      <c r="SZO18" s="80"/>
      <c r="SZP18" s="2"/>
      <c r="SZQ18" s="85"/>
      <c r="SZR18" s="51"/>
      <c r="SZS18" s="80"/>
      <c r="SZT18" s="80"/>
      <c r="SZU18" s="85"/>
      <c r="SZV18" s="80"/>
      <c r="SZW18" s="80"/>
      <c r="SZX18" s="2"/>
      <c r="SZY18" s="85"/>
      <c r="SZZ18" s="51"/>
      <c r="TAA18" s="80"/>
      <c r="TAB18" s="80"/>
      <c r="TAC18" s="85"/>
      <c r="TAD18" s="80"/>
      <c r="TAE18" s="80"/>
      <c r="TAF18" s="2"/>
      <c r="TAG18" s="85"/>
      <c r="TAH18" s="51"/>
      <c r="TAI18" s="80"/>
      <c r="TAJ18" s="80"/>
      <c r="TAK18" s="85"/>
      <c r="TAL18" s="80"/>
      <c r="TAM18" s="80"/>
      <c r="TAN18" s="2"/>
      <c r="TAO18" s="85"/>
      <c r="TAP18" s="51"/>
      <c r="TAQ18" s="80"/>
      <c r="TAR18" s="80"/>
      <c r="TAS18" s="85"/>
      <c r="TAT18" s="80"/>
      <c r="TAU18" s="80"/>
      <c r="TAV18" s="2"/>
      <c r="TAW18" s="85"/>
      <c r="TAX18" s="51"/>
      <c r="TAY18" s="80"/>
      <c r="TAZ18" s="80"/>
      <c r="TBA18" s="85"/>
      <c r="TBB18" s="80"/>
      <c r="TBC18" s="80"/>
      <c r="TBD18" s="2"/>
      <c r="TBE18" s="85"/>
      <c r="TBF18" s="51"/>
      <c r="TBG18" s="80"/>
      <c r="TBH18" s="80"/>
      <c r="TBI18" s="85"/>
      <c r="TBJ18" s="80"/>
      <c r="TBK18" s="80"/>
      <c r="TBL18" s="2"/>
      <c r="TBM18" s="85"/>
      <c r="TBN18" s="51"/>
      <c r="TBO18" s="80"/>
      <c r="TBP18" s="80"/>
      <c r="TBQ18" s="85"/>
      <c r="TBR18" s="80"/>
      <c r="TBS18" s="80"/>
      <c r="TBT18" s="2"/>
      <c r="TBU18" s="85"/>
      <c r="TBV18" s="51"/>
      <c r="TBW18" s="80"/>
      <c r="TBX18" s="80"/>
      <c r="TBY18" s="85"/>
      <c r="TBZ18" s="80"/>
      <c r="TCA18" s="80"/>
      <c r="TCB18" s="2"/>
      <c r="TCC18" s="85"/>
      <c r="TCD18" s="51"/>
      <c r="TCE18" s="80"/>
      <c r="TCF18" s="80"/>
      <c r="TCG18" s="85"/>
      <c r="TCH18" s="80"/>
      <c r="TCI18" s="80"/>
      <c r="TCJ18" s="2"/>
      <c r="TCK18" s="85"/>
      <c r="TCL18" s="51"/>
      <c r="TCM18" s="80"/>
      <c r="TCN18" s="80"/>
      <c r="TCO18" s="85"/>
      <c r="TCP18" s="80"/>
      <c r="TCQ18" s="80"/>
      <c r="TCR18" s="2"/>
      <c r="TCS18" s="85"/>
      <c r="TCT18" s="51"/>
      <c r="TCU18" s="80"/>
      <c r="TCV18" s="80"/>
      <c r="TCW18" s="85"/>
      <c r="TCX18" s="80"/>
      <c r="TCY18" s="80"/>
      <c r="TCZ18" s="2"/>
      <c r="TDA18" s="85"/>
      <c r="TDB18" s="51"/>
      <c r="TDC18" s="80"/>
      <c r="TDD18" s="80"/>
      <c r="TDE18" s="85"/>
      <c r="TDF18" s="80"/>
      <c r="TDG18" s="80"/>
      <c r="TDH18" s="2"/>
      <c r="TDI18" s="85"/>
      <c r="TDJ18" s="51"/>
      <c r="TDK18" s="80"/>
      <c r="TDL18" s="80"/>
      <c r="TDM18" s="85"/>
      <c r="TDN18" s="80"/>
      <c r="TDO18" s="80"/>
      <c r="TDP18" s="2"/>
      <c r="TDQ18" s="85"/>
      <c r="TDR18" s="51"/>
      <c r="TDS18" s="80"/>
      <c r="TDT18" s="80"/>
      <c r="TDU18" s="85"/>
      <c r="TDV18" s="80"/>
      <c r="TDW18" s="80"/>
      <c r="TDX18" s="2"/>
      <c r="TDY18" s="85"/>
      <c r="TDZ18" s="51"/>
      <c r="TEA18" s="80"/>
      <c r="TEB18" s="80"/>
      <c r="TEC18" s="85"/>
      <c r="TED18" s="80"/>
      <c r="TEE18" s="80"/>
      <c r="TEF18" s="2"/>
      <c r="TEG18" s="85"/>
      <c r="TEH18" s="51"/>
      <c r="TEI18" s="80"/>
      <c r="TEJ18" s="80"/>
      <c r="TEK18" s="85"/>
      <c r="TEL18" s="80"/>
      <c r="TEM18" s="80"/>
      <c r="TEN18" s="2"/>
      <c r="TEO18" s="85"/>
      <c r="TEP18" s="51"/>
      <c r="TEQ18" s="80"/>
      <c r="TER18" s="80"/>
      <c r="TES18" s="85"/>
      <c r="TET18" s="80"/>
      <c r="TEU18" s="80"/>
      <c r="TEV18" s="2"/>
      <c r="TEW18" s="85"/>
      <c r="TEX18" s="51"/>
      <c r="TEY18" s="80"/>
      <c r="TEZ18" s="80"/>
      <c r="TFA18" s="85"/>
      <c r="TFB18" s="80"/>
      <c r="TFC18" s="80"/>
      <c r="TFD18" s="2"/>
      <c r="TFE18" s="85"/>
      <c r="TFF18" s="51"/>
      <c r="TFG18" s="80"/>
      <c r="TFH18" s="80"/>
      <c r="TFI18" s="85"/>
      <c r="TFJ18" s="80"/>
      <c r="TFK18" s="80"/>
      <c r="TFL18" s="2"/>
      <c r="TFM18" s="85"/>
      <c r="TFN18" s="51"/>
      <c r="TFO18" s="80"/>
      <c r="TFP18" s="80"/>
      <c r="TFQ18" s="85"/>
      <c r="TFR18" s="80"/>
      <c r="TFS18" s="80"/>
      <c r="TFT18" s="2"/>
      <c r="TFU18" s="85"/>
      <c r="TFV18" s="51"/>
      <c r="TFW18" s="80"/>
      <c r="TFX18" s="80"/>
      <c r="TFY18" s="85"/>
      <c r="TFZ18" s="80"/>
      <c r="TGA18" s="80"/>
      <c r="TGB18" s="2"/>
      <c r="TGC18" s="85"/>
      <c r="TGD18" s="51"/>
      <c r="TGE18" s="80"/>
      <c r="TGF18" s="80"/>
      <c r="TGG18" s="85"/>
      <c r="TGH18" s="80"/>
      <c r="TGI18" s="80"/>
      <c r="TGJ18" s="2"/>
      <c r="TGK18" s="85"/>
      <c r="TGL18" s="51"/>
      <c r="TGM18" s="80"/>
      <c r="TGN18" s="80"/>
      <c r="TGO18" s="85"/>
      <c r="TGP18" s="80"/>
      <c r="TGQ18" s="80"/>
      <c r="TGR18" s="2"/>
      <c r="TGS18" s="85"/>
      <c r="TGT18" s="51"/>
      <c r="TGU18" s="80"/>
      <c r="TGV18" s="80"/>
      <c r="TGW18" s="85"/>
      <c r="TGX18" s="80"/>
      <c r="TGY18" s="80"/>
      <c r="TGZ18" s="2"/>
      <c r="THA18" s="85"/>
      <c r="THB18" s="51"/>
      <c r="THC18" s="80"/>
      <c r="THD18" s="80"/>
      <c r="THE18" s="85"/>
      <c r="THF18" s="80"/>
      <c r="THG18" s="80"/>
      <c r="THH18" s="2"/>
      <c r="THI18" s="85"/>
      <c r="THJ18" s="51"/>
      <c r="THK18" s="80"/>
      <c r="THL18" s="80"/>
      <c r="THM18" s="85"/>
      <c r="THN18" s="80"/>
      <c r="THO18" s="80"/>
      <c r="THP18" s="2"/>
      <c r="THQ18" s="85"/>
      <c r="THR18" s="51"/>
      <c r="THS18" s="80"/>
      <c r="THT18" s="80"/>
      <c r="THU18" s="85"/>
      <c r="THV18" s="80"/>
      <c r="THW18" s="80"/>
      <c r="THX18" s="2"/>
      <c r="THY18" s="85"/>
      <c r="THZ18" s="51"/>
      <c r="TIA18" s="80"/>
      <c r="TIB18" s="80"/>
      <c r="TIC18" s="85"/>
      <c r="TID18" s="80"/>
      <c r="TIE18" s="80"/>
      <c r="TIF18" s="2"/>
      <c r="TIG18" s="85"/>
      <c r="TIH18" s="51"/>
      <c r="TII18" s="80"/>
      <c r="TIJ18" s="80"/>
      <c r="TIK18" s="85"/>
      <c r="TIL18" s="80"/>
      <c r="TIM18" s="80"/>
      <c r="TIN18" s="2"/>
      <c r="TIO18" s="85"/>
      <c r="TIP18" s="51"/>
      <c r="TIQ18" s="80"/>
      <c r="TIR18" s="80"/>
      <c r="TIS18" s="85"/>
      <c r="TIT18" s="80"/>
      <c r="TIU18" s="80"/>
      <c r="TIV18" s="2"/>
      <c r="TIW18" s="85"/>
      <c r="TIX18" s="51"/>
      <c r="TIY18" s="80"/>
      <c r="TIZ18" s="80"/>
      <c r="TJA18" s="85"/>
      <c r="TJB18" s="80"/>
      <c r="TJC18" s="80"/>
      <c r="TJD18" s="2"/>
      <c r="TJE18" s="85"/>
      <c r="TJF18" s="51"/>
      <c r="TJG18" s="80"/>
      <c r="TJH18" s="80"/>
      <c r="TJI18" s="85"/>
      <c r="TJJ18" s="80"/>
      <c r="TJK18" s="80"/>
      <c r="TJL18" s="2"/>
      <c r="TJM18" s="85"/>
      <c r="TJN18" s="51"/>
      <c r="TJO18" s="80"/>
      <c r="TJP18" s="80"/>
      <c r="TJQ18" s="85"/>
      <c r="TJR18" s="80"/>
      <c r="TJS18" s="80"/>
      <c r="TJT18" s="2"/>
      <c r="TJU18" s="85"/>
      <c r="TJV18" s="51"/>
      <c r="TJW18" s="80"/>
      <c r="TJX18" s="80"/>
      <c r="TJY18" s="85"/>
      <c r="TJZ18" s="80"/>
      <c r="TKA18" s="80"/>
      <c r="TKB18" s="2"/>
      <c r="TKC18" s="85"/>
      <c r="TKD18" s="51"/>
      <c r="TKE18" s="80"/>
      <c r="TKF18" s="80"/>
      <c r="TKG18" s="85"/>
      <c r="TKH18" s="80"/>
      <c r="TKI18" s="80"/>
      <c r="TKJ18" s="2"/>
      <c r="TKK18" s="85"/>
      <c r="TKL18" s="51"/>
      <c r="TKM18" s="80"/>
      <c r="TKN18" s="80"/>
      <c r="TKO18" s="85"/>
      <c r="TKP18" s="80"/>
      <c r="TKQ18" s="80"/>
      <c r="TKR18" s="2"/>
      <c r="TKS18" s="85"/>
      <c r="TKT18" s="51"/>
      <c r="TKU18" s="80"/>
      <c r="TKV18" s="80"/>
      <c r="TKW18" s="85"/>
      <c r="TKX18" s="80"/>
      <c r="TKY18" s="80"/>
      <c r="TKZ18" s="2"/>
      <c r="TLA18" s="85"/>
      <c r="TLB18" s="51"/>
      <c r="TLC18" s="80"/>
      <c r="TLD18" s="80"/>
      <c r="TLE18" s="85"/>
      <c r="TLF18" s="80"/>
      <c r="TLG18" s="80"/>
      <c r="TLH18" s="2"/>
      <c r="TLI18" s="85"/>
      <c r="TLJ18" s="51"/>
      <c r="TLK18" s="80"/>
      <c r="TLL18" s="80"/>
      <c r="TLM18" s="85"/>
      <c r="TLN18" s="80"/>
      <c r="TLO18" s="80"/>
      <c r="TLP18" s="2"/>
      <c r="TLQ18" s="85"/>
      <c r="TLR18" s="51"/>
      <c r="TLS18" s="80"/>
      <c r="TLT18" s="80"/>
      <c r="TLU18" s="85"/>
      <c r="TLV18" s="80"/>
      <c r="TLW18" s="80"/>
      <c r="TLX18" s="2"/>
      <c r="TLY18" s="85"/>
      <c r="TLZ18" s="51"/>
      <c r="TMA18" s="80"/>
      <c r="TMB18" s="80"/>
      <c r="TMC18" s="85"/>
      <c r="TMD18" s="80"/>
      <c r="TME18" s="80"/>
      <c r="TMF18" s="2"/>
      <c r="TMG18" s="85"/>
      <c r="TMH18" s="51"/>
      <c r="TMI18" s="80"/>
      <c r="TMJ18" s="80"/>
      <c r="TMK18" s="85"/>
      <c r="TML18" s="80"/>
      <c r="TMM18" s="80"/>
      <c r="TMN18" s="2"/>
      <c r="TMO18" s="85"/>
      <c r="TMP18" s="51"/>
      <c r="TMQ18" s="80"/>
      <c r="TMR18" s="80"/>
      <c r="TMS18" s="85"/>
      <c r="TMT18" s="80"/>
      <c r="TMU18" s="80"/>
      <c r="TMV18" s="2"/>
      <c r="TMW18" s="85"/>
      <c r="TMX18" s="51"/>
      <c r="TMY18" s="80"/>
      <c r="TMZ18" s="80"/>
      <c r="TNA18" s="85"/>
      <c r="TNB18" s="80"/>
      <c r="TNC18" s="80"/>
      <c r="TND18" s="2"/>
      <c r="TNE18" s="85"/>
      <c r="TNF18" s="51"/>
      <c r="TNG18" s="80"/>
      <c r="TNH18" s="80"/>
      <c r="TNI18" s="85"/>
      <c r="TNJ18" s="80"/>
      <c r="TNK18" s="80"/>
      <c r="TNL18" s="2"/>
      <c r="TNM18" s="85"/>
      <c r="TNN18" s="51"/>
      <c r="TNO18" s="80"/>
      <c r="TNP18" s="80"/>
      <c r="TNQ18" s="85"/>
      <c r="TNR18" s="80"/>
      <c r="TNS18" s="80"/>
      <c r="TNT18" s="2"/>
      <c r="TNU18" s="85"/>
      <c r="TNV18" s="51"/>
      <c r="TNW18" s="80"/>
      <c r="TNX18" s="80"/>
      <c r="TNY18" s="85"/>
      <c r="TNZ18" s="80"/>
      <c r="TOA18" s="80"/>
      <c r="TOB18" s="2"/>
      <c r="TOC18" s="85"/>
      <c r="TOD18" s="51"/>
      <c r="TOE18" s="80"/>
      <c r="TOF18" s="80"/>
      <c r="TOG18" s="85"/>
      <c r="TOH18" s="80"/>
      <c r="TOI18" s="80"/>
      <c r="TOJ18" s="2"/>
      <c r="TOK18" s="85"/>
      <c r="TOL18" s="51"/>
      <c r="TOM18" s="80"/>
      <c r="TON18" s="80"/>
      <c r="TOO18" s="85"/>
      <c r="TOP18" s="80"/>
      <c r="TOQ18" s="80"/>
      <c r="TOR18" s="2"/>
      <c r="TOS18" s="85"/>
      <c r="TOT18" s="51"/>
      <c r="TOU18" s="80"/>
      <c r="TOV18" s="80"/>
      <c r="TOW18" s="85"/>
      <c r="TOX18" s="80"/>
      <c r="TOY18" s="80"/>
      <c r="TOZ18" s="2"/>
      <c r="TPA18" s="85"/>
      <c r="TPB18" s="51"/>
      <c r="TPC18" s="80"/>
      <c r="TPD18" s="80"/>
      <c r="TPE18" s="85"/>
      <c r="TPF18" s="80"/>
      <c r="TPG18" s="80"/>
      <c r="TPH18" s="2"/>
      <c r="TPI18" s="85"/>
      <c r="TPJ18" s="51"/>
      <c r="TPK18" s="80"/>
      <c r="TPL18" s="80"/>
      <c r="TPM18" s="85"/>
      <c r="TPN18" s="80"/>
      <c r="TPO18" s="80"/>
      <c r="TPP18" s="2"/>
      <c r="TPQ18" s="85"/>
      <c r="TPR18" s="51"/>
      <c r="TPS18" s="80"/>
      <c r="TPT18" s="80"/>
      <c r="TPU18" s="85"/>
      <c r="TPV18" s="80"/>
      <c r="TPW18" s="80"/>
      <c r="TPX18" s="2"/>
      <c r="TPY18" s="85"/>
      <c r="TPZ18" s="51"/>
      <c r="TQA18" s="80"/>
      <c r="TQB18" s="80"/>
      <c r="TQC18" s="85"/>
      <c r="TQD18" s="80"/>
      <c r="TQE18" s="80"/>
      <c r="TQF18" s="2"/>
      <c r="TQG18" s="85"/>
      <c r="TQH18" s="51"/>
      <c r="TQI18" s="80"/>
      <c r="TQJ18" s="80"/>
      <c r="TQK18" s="85"/>
      <c r="TQL18" s="80"/>
      <c r="TQM18" s="80"/>
      <c r="TQN18" s="2"/>
      <c r="TQO18" s="85"/>
      <c r="TQP18" s="51"/>
      <c r="TQQ18" s="80"/>
      <c r="TQR18" s="80"/>
      <c r="TQS18" s="85"/>
      <c r="TQT18" s="80"/>
      <c r="TQU18" s="80"/>
      <c r="TQV18" s="2"/>
      <c r="TQW18" s="85"/>
      <c r="TQX18" s="51"/>
      <c r="TQY18" s="80"/>
      <c r="TQZ18" s="80"/>
      <c r="TRA18" s="85"/>
      <c r="TRB18" s="80"/>
      <c r="TRC18" s="80"/>
      <c r="TRD18" s="2"/>
      <c r="TRE18" s="85"/>
      <c r="TRF18" s="51"/>
      <c r="TRG18" s="80"/>
      <c r="TRH18" s="80"/>
      <c r="TRI18" s="85"/>
      <c r="TRJ18" s="80"/>
      <c r="TRK18" s="80"/>
      <c r="TRL18" s="2"/>
      <c r="TRM18" s="85"/>
      <c r="TRN18" s="51"/>
      <c r="TRO18" s="80"/>
      <c r="TRP18" s="80"/>
      <c r="TRQ18" s="85"/>
      <c r="TRR18" s="80"/>
      <c r="TRS18" s="80"/>
      <c r="TRT18" s="2"/>
      <c r="TRU18" s="85"/>
      <c r="TRV18" s="51"/>
      <c r="TRW18" s="80"/>
      <c r="TRX18" s="80"/>
      <c r="TRY18" s="85"/>
      <c r="TRZ18" s="80"/>
      <c r="TSA18" s="80"/>
      <c r="TSB18" s="2"/>
      <c r="TSC18" s="85"/>
      <c r="TSD18" s="51"/>
      <c r="TSE18" s="80"/>
      <c r="TSF18" s="80"/>
      <c r="TSG18" s="85"/>
      <c r="TSH18" s="80"/>
      <c r="TSI18" s="80"/>
      <c r="TSJ18" s="2"/>
      <c r="TSK18" s="85"/>
      <c r="TSL18" s="51"/>
      <c r="TSM18" s="80"/>
      <c r="TSN18" s="80"/>
      <c r="TSO18" s="85"/>
      <c r="TSP18" s="80"/>
      <c r="TSQ18" s="80"/>
      <c r="TSR18" s="2"/>
      <c r="TSS18" s="85"/>
      <c r="TST18" s="51"/>
      <c r="TSU18" s="80"/>
      <c r="TSV18" s="80"/>
      <c r="TSW18" s="85"/>
      <c r="TSX18" s="80"/>
      <c r="TSY18" s="80"/>
      <c r="TSZ18" s="2"/>
      <c r="TTA18" s="85"/>
      <c r="TTB18" s="51"/>
      <c r="TTC18" s="80"/>
      <c r="TTD18" s="80"/>
      <c r="TTE18" s="85"/>
      <c r="TTF18" s="80"/>
      <c r="TTG18" s="80"/>
      <c r="TTH18" s="2"/>
      <c r="TTI18" s="85"/>
      <c r="TTJ18" s="51"/>
      <c r="TTK18" s="80"/>
      <c r="TTL18" s="80"/>
      <c r="TTM18" s="85"/>
      <c r="TTN18" s="80"/>
      <c r="TTO18" s="80"/>
      <c r="TTP18" s="2"/>
      <c r="TTQ18" s="85"/>
      <c r="TTR18" s="51"/>
      <c r="TTS18" s="80"/>
      <c r="TTT18" s="80"/>
      <c r="TTU18" s="85"/>
      <c r="TTV18" s="80"/>
      <c r="TTW18" s="80"/>
      <c r="TTX18" s="2"/>
      <c r="TTY18" s="85"/>
      <c r="TTZ18" s="51"/>
      <c r="TUA18" s="80"/>
      <c r="TUB18" s="80"/>
      <c r="TUC18" s="85"/>
      <c r="TUD18" s="80"/>
      <c r="TUE18" s="80"/>
      <c r="TUF18" s="2"/>
      <c r="TUG18" s="85"/>
      <c r="TUH18" s="51"/>
      <c r="TUI18" s="80"/>
      <c r="TUJ18" s="80"/>
      <c r="TUK18" s="85"/>
      <c r="TUL18" s="80"/>
      <c r="TUM18" s="80"/>
      <c r="TUN18" s="2"/>
      <c r="TUO18" s="85"/>
      <c r="TUP18" s="51"/>
      <c r="TUQ18" s="80"/>
      <c r="TUR18" s="80"/>
      <c r="TUS18" s="85"/>
      <c r="TUT18" s="80"/>
      <c r="TUU18" s="80"/>
      <c r="TUV18" s="2"/>
      <c r="TUW18" s="85"/>
      <c r="TUX18" s="51"/>
      <c r="TUY18" s="80"/>
      <c r="TUZ18" s="80"/>
      <c r="TVA18" s="85"/>
      <c r="TVB18" s="80"/>
      <c r="TVC18" s="80"/>
      <c r="TVD18" s="2"/>
      <c r="TVE18" s="85"/>
      <c r="TVF18" s="51"/>
      <c r="TVG18" s="80"/>
      <c r="TVH18" s="80"/>
      <c r="TVI18" s="85"/>
      <c r="TVJ18" s="80"/>
      <c r="TVK18" s="80"/>
      <c r="TVL18" s="2"/>
      <c r="TVM18" s="85"/>
      <c r="TVN18" s="51"/>
      <c r="TVO18" s="80"/>
      <c r="TVP18" s="80"/>
      <c r="TVQ18" s="85"/>
      <c r="TVR18" s="80"/>
      <c r="TVS18" s="80"/>
      <c r="TVT18" s="2"/>
      <c r="TVU18" s="85"/>
      <c r="TVV18" s="51"/>
      <c r="TVW18" s="80"/>
      <c r="TVX18" s="80"/>
      <c r="TVY18" s="85"/>
      <c r="TVZ18" s="80"/>
      <c r="TWA18" s="80"/>
      <c r="TWB18" s="2"/>
      <c r="TWC18" s="85"/>
      <c r="TWD18" s="51"/>
      <c r="TWE18" s="80"/>
      <c r="TWF18" s="80"/>
      <c r="TWG18" s="85"/>
      <c r="TWH18" s="80"/>
      <c r="TWI18" s="80"/>
      <c r="TWJ18" s="2"/>
      <c r="TWK18" s="85"/>
      <c r="TWL18" s="51"/>
      <c r="TWM18" s="80"/>
      <c r="TWN18" s="80"/>
      <c r="TWO18" s="85"/>
      <c r="TWP18" s="80"/>
      <c r="TWQ18" s="80"/>
      <c r="TWR18" s="2"/>
      <c r="TWS18" s="85"/>
      <c r="TWT18" s="51"/>
      <c r="TWU18" s="80"/>
      <c r="TWV18" s="80"/>
      <c r="TWW18" s="85"/>
      <c r="TWX18" s="80"/>
      <c r="TWY18" s="80"/>
      <c r="TWZ18" s="2"/>
      <c r="TXA18" s="85"/>
      <c r="TXB18" s="51"/>
      <c r="TXC18" s="80"/>
      <c r="TXD18" s="80"/>
      <c r="TXE18" s="85"/>
      <c r="TXF18" s="80"/>
      <c r="TXG18" s="80"/>
      <c r="TXH18" s="2"/>
      <c r="TXI18" s="85"/>
      <c r="TXJ18" s="51"/>
      <c r="TXK18" s="80"/>
      <c r="TXL18" s="80"/>
      <c r="TXM18" s="85"/>
      <c r="TXN18" s="80"/>
      <c r="TXO18" s="80"/>
      <c r="TXP18" s="2"/>
      <c r="TXQ18" s="85"/>
      <c r="TXR18" s="51"/>
      <c r="TXS18" s="80"/>
      <c r="TXT18" s="80"/>
      <c r="TXU18" s="85"/>
      <c r="TXV18" s="80"/>
      <c r="TXW18" s="80"/>
      <c r="TXX18" s="2"/>
      <c r="TXY18" s="85"/>
      <c r="TXZ18" s="51"/>
      <c r="TYA18" s="80"/>
      <c r="TYB18" s="80"/>
      <c r="TYC18" s="85"/>
      <c r="TYD18" s="80"/>
      <c r="TYE18" s="80"/>
      <c r="TYF18" s="2"/>
      <c r="TYG18" s="85"/>
      <c r="TYH18" s="51"/>
      <c r="TYI18" s="80"/>
      <c r="TYJ18" s="80"/>
      <c r="TYK18" s="85"/>
      <c r="TYL18" s="80"/>
      <c r="TYM18" s="80"/>
      <c r="TYN18" s="2"/>
      <c r="TYO18" s="85"/>
      <c r="TYP18" s="51"/>
      <c r="TYQ18" s="80"/>
      <c r="TYR18" s="80"/>
      <c r="TYS18" s="85"/>
      <c r="TYT18" s="80"/>
      <c r="TYU18" s="80"/>
      <c r="TYV18" s="2"/>
      <c r="TYW18" s="85"/>
      <c r="TYX18" s="51"/>
      <c r="TYY18" s="80"/>
      <c r="TYZ18" s="80"/>
      <c r="TZA18" s="85"/>
      <c r="TZB18" s="80"/>
      <c r="TZC18" s="80"/>
      <c r="TZD18" s="2"/>
      <c r="TZE18" s="85"/>
      <c r="TZF18" s="51"/>
      <c r="TZG18" s="80"/>
      <c r="TZH18" s="80"/>
      <c r="TZI18" s="85"/>
      <c r="TZJ18" s="80"/>
      <c r="TZK18" s="80"/>
      <c r="TZL18" s="2"/>
      <c r="TZM18" s="85"/>
      <c r="TZN18" s="51"/>
      <c r="TZO18" s="80"/>
      <c r="TZP18" s="80"/>
      <c r="TZQ18" s="85"/>
      <c r="TZR18" s="80"/>
      <c r="TZS18" s="80"/>
      <c r="TZT18" s="2"/>
      <c r="TZU18" s="85"/>
      <c r="TZV18" s="51"/>
      <c r="TZW18" s="80"/>
      <c r="TZX18" s="80"/>
      <c r="TZY18" s="85"/>
      <c r="TZZ18" s="80"/>
      <c r="UAA18" s="80"/>
      <c r="UAB18" s="2"/>
      <c r="UAC18" s="85"/>
      <c r="UAD18" s="51"/>
      <c r="UAE18" s="80"/>
      <c r="UAF18" s="80"/>
      <c r="UAG18" s="85"/>
      <c r="UAH18" s="80"/>
      <c r="UAI18" s="80"/>
      <c r="UAJ18" s="2"/>
      <c r="UAK18" s="85"/>
      <c r="UAL18" s="51"/>
      <c r="UAM18" s="80"/>
      <c r="UAN18" s="80"/>
      <c r="UAO18" s="85"/>
      <c r="UAP18" s="80"/>
      <c r="UAQ18" s="80"/>
      <c r="UAR18" s="2"/>
      <c r="UAS18" s="85"/>
      <c r="UAT18" s="51"/>
      <c r="UAU18" s="80"/>
      <c r="UAV18" s="80"/>
      <c r="UAW18" s="85"/>
      <c r="UAX18" s="80"/>
      <c r="UAY18" s="80"/>
      <c r="UAZ18" s="2"/>
      <c r="UBA18" s="85"/>
      <c r="UBB18" s="51"/>
      <c r="UBC18" s="80"/>
      <c r="UBD18" s="80"/>
      <c r="UBE18" s="85"/>
      <c r="UBF18" s="80"/>
      <c r="UBG18" s="80"/>
      <c r="UBH18" s="2"/>
      <c r="UBI18" s="85"/>
      <c r="UBJ18" s="51"/>
      <c r="UBK18" s="80"/>
      <c r="UBL18" s="80"/>
      <c r="UBM18" s="85"/>
      <c r="UBN18" s="80"/>
      <c r="UBO18" s="80"/>
      <c r="UBP18" s="2"/>
      <c r="UBQ18" s="85"/>
      <c r="UBR18" s="51"/>
      <c r="UBS18" s="80"/>
      <c r="UBT18" s="80"/>
      <c r="UBU18" s="85"/>
      <c r="UBV18" s="80"/>
      <c r="UBW18" s="80"/>
      <c r="UBX18" s="2"/>
      <c r="UBY18" s="85"/>
      <c r="UBZ18" s="51"/>
      <c r="UCA18" s="80"/>
      <c r="UCB18" s="80"/>
      <c r="UCC18" s="85"/>
      <c r="UCD18" s="80"/>
      <c r="UCE18" s="80"/>
      <c r="UCF18" s="2"/>
      <c r="UCG18" s="85"/>
      <c r="UCH18" s="51"/>
      <c r="UCI18" s="80"/>
      <c r="UCJ18" s="80"/>
      <c r="UCK18" s="85"/>
      <c r="UCL18" s="80"/>
      <c r="UCM18" s="80"/>
      <c r="UCN18" s="2"/>
      <c r="UCO18" s="85"/>
      <c r="UCP18" s="51"/>
      <c r="UCQ18" s="80"/>
      <c r="UCR18" s="80"/>
      <c r="UCS18" s="85"/>
      <c r="UCT18" s="80"/>
      <c r="UCU18" s="80"/>
      <c r="UCV18" s="2"/>
      <c r="UCW18" s="85"/>
      <c r="UCX18" s="51"/>
      <c r="UCY18" s="80"/>
      <c r="UCZ18" s="80"/>
      <c r="UDA18" s="85"/>
      <c r="UDB18" s="80"/>
      <c r="UDC18" s="80"/>
      <c r="UDD18" s="2"/>
      <c r="UDE18" s="85"/>
      <c r="UDF18" s="51"/>
      <c r="UDG18" s="80"/>
      <c r="UDH18" s="80"/>
      <c r="UDI18" s="85"/>
      <c r="UDJ18" s="80"/>
      <c r="UDK18" s="80"/>
      <c r="UDL18" s="2"/>
      <c r="UDM18" s="85"/>
      <c r="UDN18" s="51"/>
      <c r="UDO18" s="80"/>
      <c r="UDP18" s="80"/>
      <c r="UDQ18" s="85"/>
      <c r="UDR18" s="80"/>
      <c r="UDS18" s="80"/>
      <c r="UDT18" s="2"/>
      <c r="UDU18" s="85"/>
      <c r="UDV18" s="51"/>
      <c r="UDW18" s="80"/>
      <c r="UDX18" s="80"/>
      <c r="UDY18" s="85"/>
      <c r="UDZ18" s="80"/>
      <c r="UEA18" s="80"/>
      <c r="UEB18" s="2"/>
      <c r="UEC18" s="85"/>
      <c r="UED18" s="51"/>
      <c r="UEE18" s="80"/>
      <c r="UEF18" s="80"/>
      <c r="UEG18" s="85"/>
      <c r="UEH18" s="80"/>
      <c r="UEI18" s="80"/>
      <c r="UEJ18" s="2"/>
      <c r="UEK18" s="85"/>
      <c r="UEL18" s="51"/>
      <c r="UEM18" s="80"/>
      <c r="UEN18" s="80"/>
      <c r="UEO18" s="85"/>
      <c r="UEP18" s="80"/>
      <c r="UEQ18" s="80"/>
      <c r="UER18" s="2"/>
      <c r="UES18" s="85"/>
      <c r="UET18" s="51"/>
      <c r="UEU18" s="80"/>
      <c r="UEV18" s="80"/>
      <c r="UEW18" s="85"/>
      <c r="UEX18" s="80"/>
      <c r="UEY18" s="80"/>
      <c r="UEZ18" s="2"/>
      <c r="UFA18" s="85"/>
      <c r="UFB18" s="51"/>
      <c r="UFC18" s="80"/>
      <c r="UFD18" s="80"/>
      <c r="UFE18" s="85"/>
      <c r="UFF18" s="80"/>
      <c r="UFG18" s="80"/>
      <c r="UFH18" s="2"/>
      <c r="UFI18" s="85"/>
      <c r="UFJ18" s="51"/>
      <c r="UFK18" s="80"/>
      <c r="UFL18" s="80"/>
      <c r="UFM18" s="85"/>
      <c r="UFN18" s="80"/>
      <c r="UFO18" s="80"/>
      <c r="UFP18" s="2"/>
      <c r="UFQ18" s="85"/>
      <c r="UFR18" s="51"/>
      <c r="UFS18" s="80"/>
      <c r="UFT18" s="80"/>
      <c r="UFU18" s="85"/>
      <c r="UFV18" s="80"/>
      <c r="UFW18" s="80"/>
      <c r="UFX18" s="2"/>
      <c r="UFY18" s="85"/>
      <c r="UFZ18" s="51"/>
      <c r="UGA18" s="80"/>
      <c r="UGB18" s="80"/>
      <c r="UGC18" s="85"/>
      <c r="UGD18" s="80"/>
      <c r="UGE18" s="80"/>
      <c r="UGF18" s="2"/>
      <c r="UGG18" s="85"/>
      <c r="UGH18" s="51"/>
      <c r="UGI18" s="80"/>
      <c r="UGJ18" s="80"/>
      <c r="UGK18" s="85"/>
      <c r="UGL18" s="80"/>
      <c r="UGM18" s="80"/>
      <c r="UGN18" s="2"/>
      <c r="UGO18" s="85"/>
      <c r="UGP18" s="51"/>
      <c r="UGQ18" s="80"/>
      <c r="UGR18" s="80"/>
      <c r="UGS18" s="85"/>
      <c r="UGT18" s="80"/>
      <c r="UGU18" s="80"/>
      <c r="UGV18" s="2"/>
      <c r="UGW18" s="85"/>
      <c r="UGX18" s="51"/>
      <c r="UGY18" s="80"/>
      <c r="UGZ18" s="80"/>
      <c r="UHA18" s="85"/>
      <c r="UHB18" s="80"/>
      <c r="UHC18" s="80"/>
      <c r="UHD18" s="2"/>
      <c r="UHE18" s="85"/>
      <c r="UHF18" s="51"/>
      <c r="UHG18" s="80"/>
      <c r="UHH18" s="80"/>
      <c r="UHI18" s="85"/>
      <c r="UHJ18" s="80"/>
      <c r="UHK18" s="80"/>
      <c r="UHL18" s="2"/>
      <c r="UHM18" s="85"/>
      <c r="UHN18" s="51"/>
      <c r="UHO18" s="80"/>
      <c r="UHP18" s="80"/>
      <c r="UHQ18" s="85"/>
      <c r="UHR18" s="80"/>
      <c r="UHS18" s="80"/>
      <c r="UHT18" s="2"/>
      <c r="UHU18" s="85"/>
      <c r="UHV18" s="51"/>
      <c r="UHW18" s="80"/>
      <c r="UHX18" s="80"/>
      <c r="UHY18" s="85"/>
      <c r="UHZ18" s="80"/>
      <c r="UIA18" s="80"/>
      <c r="UIB18" s="2"/>
      <c r="UIC18" s="85"/>
      <c r="UID18" s="51"/>
      <c r="UIE18" s="80"/>
      <c r="UIF18" s="80"/>
      <c r="UIG18" s="85"/>
      <c r="UIH18" s="80"/>
      <c r="UII18" s="80"/>
      <c r="UIJ18" s="2"/>
      <c r="UIK18" s="85"/>
      <c r="UIL18" s="51"/>
      <c r="UIM18" s="80"/>
      <c r="UIN18" s="80"/>
      <c r="UIO18" s="85"/>
      <c r="UIP18" s="80"/>
      <c r="UIQ18" s="80"/>
      <c r="UIR18" s="2"/>
      <c r="UIS18" s="85"/>
      <c r="UIT18" s="51"/>
      <c r="UIU18" s="80"/>
      <c r="UIV18" s="80"/>
      <c r="UIW18" s="85"/>
      <c r="UIX18" s="80"/>
      <c r="UIY18" s="80"/>
      <c r="UIZ18" s="2"/>
      <c r="UJA18" s="85"/>
      <c r="UJB18" s="51"/>
      <c r="UJC18" s="80"/>
      <c r="UJD18" s="80"/>
      <c r="UJE18" s="85"/>
      <c r="UJF18" s="80"/>
      <c r="UJG18" s="80"/>
      <c r="UJH18" s="2"/>
      <c r="UJI18" s="85"/>
      <c r="UJJ18" s="51"/>
      <c r="UJK18" s="80"/>
      <c r="UJL18" s="80"/>
      <c r="UJM18" s="85"/>
      <c r="UJN18" s="80"/>
      <c r="UJO18" s="80"/>
      <c r="UJP18" s="2"/>
      <c r="UJQ18" s="85"/>
      <c r="UJR18" s="51"/>
      <c r="UJS18" s="80"/>
      <c r="UJT18" s="80"/>
      <c r="UJU18" s="85"/>
      <c r="UJV18" s="80"/>
      <c r="UJW18" s="80"/>
      <c r="UJX18" s="2"/>
      <c r="UJY18" s="85"/>
      <c r="UJZ18" s="51"/>
      <c r="UKA18" s="80"/>
      <c r="UKB18" s="80"/>
      <c r="UKC18" s="85"/>
      <c r="UKD18" s="80"/>
      <c r="UKE18" s="80"/>
      <c r="UKF18" s="2"/>
      <c r="UKG18" s="85"/>
      <c r="UKH18" s="51"/>
      <c r="UKI18" s="80"/>
      <c r="UKJ18" s="80"/>
      <c r="UKK18" s="85"/>
      <c r="UKL18" s="80"/>
      <c r="UKM18" s="80"/>
      <c r="UKN18" s="2"/>
      <c r="UKO18" s="85"/>
      <c r="UKP18" s="51"/>
      <c r="UKQ18" s="80"/>
      <c r="UKR18" s="80"/>
      <c r="UKS18" s="85"/>
      <c r="UKT18" s="80"/>
      <c r="UKU18" s="80"/>
      <c r="UKV18" s="2"/>
      <c r="UKW18" s="85"/>
      <c r="UKX18" s="51"/>
      <c r="UKY18" s="80"/>
      <c r="UKZ18" s="80"/>
      <c r="ULA18" s="85"/>
      <c r="ULB18" s="80"/>
      <c r="ULC18" s="80"/>
      <c r="ULD18" s="2"/>
      <c r="ULE18" s="85"/>
      <c r="ULF18" s="51"/>
      <c r="ULG18" s="80"/>
      <c r="ULH18" s="80"/>
      <c r="ULI18" s="85"/>
      <c r="ULJ18" s="80"/>
      <c r="ULK18" s="80"/>
      <c r="ULL18" s="2"/>
      <c r="ULM18" s="85"/>
      <c r="ULN18" s="51"/>
      <c r="ULO18" s="80"/>
      <c r="ULP18" s="80"/>
      <c r="ULQ18" s="85"/>
      <c r="ULR18" s="80"/>
      <c r="ULS18" s="80"/>
      <c r="ULT18" s="2"/>
      <c r="ULU18" s="85"/>
      <c r="ULV18" s="51"/>
      <c r="ULW18" s="80"/>
      <c r="ULX18" s="80"/>
      <c r="ULY18" s="85"/>
      <c r="ULZ18" s="80"/>
      <c r="UMA18" s="80"/>
      <c r="UMB18" s="2"/>
      <c r="UMC18" s="85"/>
      <c r="UMD18" s="51"/>
      <c r="UME18" s="80"/>
      <c r="UMF18" s="80"/>
      <c r="UMG18" s="85"/>
      <c r="UMH18" s="80"/>
      <c r="UMI18" s="80"/>
      <c r="UMJ18" s="2"/>
      <c r="UMK18" s="85"/>
      <c r="UML18" s="51"/>
      <c r="UMM18" s="80"/>
      <c r="UMN18" s="80"/>
      <c r="UMO18" s="85"/>
      <c r="UMP18" s="80"/>
      <c r="UMQ18" s="80"/>
      <c r="UMR18" s="2"/>
      <c r="UMS18" s="85"/>
      <c r="UMT18" s="51"/>
      <c r="UMU18" s="80"/>
      <c r="UMV18" s="80"/>
      <c r="UMW18" s="85"/>
      <c r="UMX18" s="80"/>
      <c r="UMY18" s="80"/>
      <c r="UMZ18" s="2"/>
      <c r="UNA18" s="85"/>
      <c r="UNB18" s="51"/>
      <c r="UNC18" s="80"/>
      <c r="UND18" s="80"/>
      <c r="UNE18" s="85"/>
      <c r="UNF18" s="80"/>
      <c r="UNG18" s="80"/>
      <c r="UNH18" s="2"/>
      <c r="UNI18" s="85"/>
      <c r="UNJ18" s="51"/>
      <c r="UNK18" s="80"/>
      <c r="UNL18" s="80"/>
      <c r="UNM18" s="85"/>
      <c r="UNN18" s="80"/>
      <c r="UNO18" s="80"/>
      <c r="UNP18" s="2"/>
      <c r="UNQ18" s="85"/>
      <c r="UNR18" s="51"/>
      <c r="UNS18" s="80"/>
      <c r="UNT18" s="80"/>
      <c r="UNU18" s="85"/>
      <c r="UNV18" s="80"/>
      <c r="UNW18" s="80"/>
      <c r="UNX18" s="2"/>
      <c r="UNY18" s="85"/>
      <c r="UNZ18" s="51"/>
      <c r="UOA18" s="80"/>
      <c r="UOB18" s="80"/>
      <c r="UOC18" s="85"/>
      <c r="UOD18" s="80"/>
      <c r="UOE18" s="80"/>
      <c r="UOF18" s="2"/>
      <c r="UOG18" s="85"/>
      <c r="UOH18" s="51"/>
      <c r="UOI18" s="80"/>
      <c r="UOJ18" s="80"/>
      <c r="UOK18" s="85"/>
      <c r="UOL18" s="80"/>
      <c r="UOM18" s="80"/>
      <c r="UON18" s="2"/>
      <c r="UOO18" s="85"/>
      <c r="UOP18" s="51"/>
      <c r="UOQ18" s="80"/>
      <c r="UOR18" s="80"/>
      <c r="UOS18" s="85"/>
      <c r="UOT18" s="80"/>
      <c r="UOU18" s="80"/>
      <c r="UOV18" s="2"/>
      <c r="UOW18" s="85"/>
      <c r="UOX18" s="51"/>
      <c r="UOY18" s="80"/>
      <c r="UOZ18" s="80"/>
      <c r="UPA18" s="85"/>
      <c r="UPB18" s="80"/>
      <c r="UPC18" s="80"/>
      <c r="UPD18" s="2"/>
      <c r="UPE18" s="85"/>
      <c r="UPF18" s="51"/>
      <c r="UPG18" s="80"/>
      <c r="UPH18" s="80"/>
      <c r="UPI18" s="85"/>
      <c r="UPJ18" s="80"/>
      <c r="UPK18" s="80"/>
      <c r="UPL18" s="2"/>
      <c r="UPM18" s="85"/>
      <c r="UPN18" s="51"/>
      <c r="UPO18" s="80"/>
      <c r="UPP18" s="80"/>
      <c r="UPQ18" s="85"/>
      <c r="UPR18" s="80"/>
      <c r="UPS18" s="80"/>
      <c r="UPT18" s="2"/>
      <c r="UPU18" s="85"/>
      <c r="UPV18" s="51"/>
      <c r="UPW18" s="80"/>
      <c r="UPX18" s="80"/>
      <c r="UPY18" s="85"/>
      <c r="UPZ18" s="80"/>
      <c r="UQA18" s="80"/>
      <c r="UQB18" s="2"/>
      <c r="UQC18" s="85"/>
      <c r="UQD18" s="51"/>
      <c r="UQE18" s="80"/>
      <c r="UQF18" s="80"/>
      <c r="UQG18" s="85"/>
      <c r="UQH18" s="80"/>
      <c r="UQI18" s="80"/>
      <c r="UQJ18" s="2"/>
      <c r="UQK18" s="85"/>
      <c r="UQL18" s="51"/>
      <c r="UQM18" s="80"/>
      <c r="UQN18" s="80"/>
      <c r="UQO18" s="85"/>
      <c r="UQP18" s="80"/>
      <c r="UQQ18" s="80"/>
      <c r="UQR18" s="2"/>
      <c r="UQS18" s="85"/>
      <c r="UQT18" s="51"/>
      <c r="UQU18" s="80"/>
      <c r="UQV18" s="80"/>
      <c r="UQW18" s="85"/>
      <c r="UQX18" s="80"/>
      <c r="UQY18" s="80"/>
      <c r="UQZ18" s="2"/>
      <c r="URA18" s="85"/>
      <c r="URB18" s="51"/>
      <c r="URC18" s="80"/>
      <c r="URD18" s="80"/>
      <c r="URE18" s="85"/>
      <c r="URF18" s="80"/>
      <c r="URG18" s="80"/>
      <c r="URH18" s="2"/>
      <c r="URI18" s="85"/>
      <c r="URJ18" s="51"/>
      <c r="URK18" s="80"/>
      <c r="URL18" s="80"/>
      <c r="URM18" s="85"/>
      <c r="URN18" s="80"/>
      <c r="URO18" s="80"/>
      <c r="URP18" s="2"/>
      <c r="URQ18" s="85"/>
      <c r="URR18" s="51"/>
      <c r="URS18" s="80"/>
      <c r="URT18" s="80"/>
      <c r="URU18" s="85"/>
      <c r="URV18" s="80"/>
      <c r="URW18" s="80"/>
      <c r="URX18" s="2"/>
      <c r="URY18" s="85"/>
      <c r="URZ18" s="51"/>
      <c r="USA18" s="80"/>
      <c r="USB18" s="80"/>
      <c r="USC18" s="85"/>
      <c r="USD18" s="80"/>
      <c r="USE18" s="80"/>
      <c r="USF18" s="2"/>
      <c r="USG18" s="85"/>
      <c r="USH18" s="51"/>
      <c r="USI18" s="80"/>
      <c r="USJ18" s="80"/>
      <c r="USK18" s="85"/>
      <c r="USL18" s="80"/>
      <c r="USM18" s="80"/>
      <c r="USN18" s="2"/>
      <c r="USO18" s="85"/>
      <c r="USP18" s="51"/>
      <c r="USQ18" s="80"/>
      <c r="USR18" s="80"/>
      <c r="USS18" s="85"/>
      <c r="UST18" s="80"/>
      <c r="USU18" s="80"/>
      <c r="USV18" s="2"/>
      <c r="USW18" s="85"/>
      <c r="USX18" s="51"/>
      <c r="USY18" s="80"/>
      <c r="USZ18" s="80"/>
      <c r="UTA18" s="85"/>
      <c r="UTB18" s="80"/>
      <c r="UTC18" s="80"/>
      <c r="UTD18" s="2"/>
      <c r="UTE18" s="85"/>
      <c r="UTF18" s="51"/>
      <c r="UTG18" s="80"/>
      <c r="UTH18" s="80"/>
      <c r="UTI18" s="85"/>
      <c r="UTJ18" s="80"/>
      <c r="UTK18" s="80"/>
      <c r="UTL18" s="2"/>
      <c r="UTM18" s="85"/>
      <c r="UTN18" s="51"/>
      <c r="UTO18" s="80"/>
      <c r="UTP18" s="80"/>
      <c r="UTQ18" s="85"/>
      <c r="UTR18" s="80"/>
      <c r="UTS18" s="80"/>
      <c r="UTT18" s="2"/>
      <c r="UTU18" s="85"/>
      <c r="UTV18" s="51"/>
      <c r="UTW18" s="80"/>
      <c r="UTX18" s="80"/>
      <c r="UTY18" s="85"/>
      <c r="UTZ18" s="80"/>
      <c r="UUA18" s="80"/>
      <c r="UUB18" s="2"/>
      <c r="UUC18" s="85"/>
      <c r="UUD18" s="51"/>
      <c r="UUE18" s="80"/>
      <c r="UUF18" s="80"/>
      <c r="UUG18" s="85"/>
      <c r="UUH18" s="80"/>
      <c r="UUI18" s="80"/>
      <c r="UUJ18" s="2"/>
      <c r="UUK18" s="85"/>
      <c r="UUL18" s="51"/>
      <c r="UUM18" s="80"/>
      <c r="UUN18" s="80"/>
      <c r="UUO18" s="85"/>
      <c r="UUP18" s="80"/>
      <c r="UUQ18" s="80"/>
      <c r="UUR18" s="2"/>
      <c r="UUS18" s="85"/>
      <c r="UUT18" s="51"/>
      <c r="UUU18" s="80"/>
      <c r="UUV18" s="80"/>
      <c r="UUW18" s="85"/>
      <c r="UUX18" s="80"/>
      <c r="UUY18" s="80"/>
      <c r="UUZ18" s="2"/>
      <c r="UVA18" s="85"/>
      <c r="UVB18" s="51"/>
      <c r="UVC18" s="80"/>
      <c r="UVD18" s="80"/>
      <c r="UVE18" s="85"/>
      <c r="UVF18" s="80"/>
      <c r="UVG18" s="80"/>
      <c r="UVH18" s="2"/>
      <c r="UVI18" s="85"/>
      <c r="UVJ18" s="51"/>
      <c r="UVK18" s="80"/>
      <c r="UVL18" s="80"/>
      <c r="UVM18" s="85"/>
      <c r="UVN18" s="80"/>
      <c r="UVO18" s="80"/>
      <c r="UVP18" s="2"/>
      <c r="UVQ18" s="85"/>
      <c r="UVR18" s="51"/>
      <c r="UVS18" s="80"/>
      <c r="UVT18" s="80"/>
      <c r="UVU18" s="85"/>
      <c r="UVV18" s="80"/>
      <c r="UVW18" s="80"/>
      <c r="UVX18" s="2"/>
      <c r="UVY18" s="85"/>
      <c r="UVZ18" s="51"/>
      <c r="UWA18" s="80"/>
      <c r="UWB18" s="80"/>
      <c r="UWC18" s="85"/>
      <c r="UWD18" s="80"/>
      <c r="UWE18" s="80"/>
      <c r="UWF18" s="2"/>
      <c r="UWG18" s="85"/>
      <c r="UWH18" s="51"/>
      <c r="UWI18" s="80"/>
      <c r="UWJ18" s="80"/>
      <c r="UWK18" s="85"/>
      <c r="UWL18" s="80"/>
      <c r="UWM18" s="80"/>
      <c r="UWN18" s="2"/>
      <c r="UWO18" s="85"/>
      <c r="UWP18" s="51"/>
      <c r="UWQ18" s="80"/>
      <c r="UWR18" s="80"/>
      <c r="UWS18" s="85"/>
      <c r="UWT18" s="80"/>
      <c r="UWU18" s="80"/>
      <c r="UWV18" s="2"/>
      <c r="UWW18" s="85"/>
      <c r="UWX18" s="51"/>
      <c r="UWY18" s="80"/>
      <c r="UWZ18" s="80"/>
      <c r="UXA18" s="85"/>
      <c r="UXB18" s="80"/>
      <c r="UXC18" s="80"/>
      <c r="UXD18" s="2"/>
      <c r="UXE18" s="85"/>
      <c r="UXF18" s="51"/>
      <c r="UXG18" s="80"/>
      <c r="UXH18" s="80"/>
      <c r="UXI18" s="85"/>
      <c r="UXJ18" s="80"/>
      <c r="UXK18" s="80"/>
      <c r="UXL18" s="2"/>
      <c r="UXM18" s="85"/>
      <c r="UXN18" s="51"/>
      <c r="UXO18" s="80"/>
      <c r="UXP18" s="80"/>
      <c r="UXQ18" s="85"/>
      <c r="UXR18" s="80"/>
      <c r="UXS18" s="80"/>
      <c r="UXT18" s="2"/>
      <c r="UXU18" s="85"/>
      <c r="UXV18" s="51"/>
      <c r="UXW18" s="80"/>
      <c r="UXX18" s="80"/>
      <c r="UXY18" s="85"/>
      <c r="UXZ18" s="80"/>
      <c r="UYA18" s="80"/>
      <c r="UYB18" s="2"/>
      <c r="UYC18" s="85"/>
      <c r="UYD18" s="51"/>
      <c r="UYE18" s="80"/>
      <c r="UYF18" s="80"/>
      <c r="UYG18" s="85"/>
      <c r="UYH18" s="80"/>
      <c r="UYI18" s="80"/>
      <c r="UYJ18" s="2"/>
      <c r="UYK18" s="85"/>
      <c r="UYL18" s="51"/>
      <c r="UYM18" s="80"/>
      <c r="UYN18" s="80"/>
      <c r="UYO18" s="85"/>
      <c r="UYP18" s="80"/>
      <c r="UYQ18" s="80"/>
      <c r="UYR18" s="2"/>
      <c r="UYS18" s="85"/>
      <c r="UYT18" s="51"/>
      <c r="UYU18" s="80"/>
      <c r="UYV18" s="80"/>
      <c r="UYW18" s="85"/>
      <c r="UYX18" s="80"/>
      <c r="UYY18" s="80"/>
      <c r="UYZ18" s="2"/>
      <c r="UZA18" s="85"/>
      <c r="UZB18" s="51"/>
      <c r="UZC18" s="80"/>
      <c r="UZD18" s="80"/>
      <c r="UZE18" s="85"/>
      <c r="UZF18" s="80"/>
      <c r="UZG18" s="80"/>
      <c r="UZH18" s="2"/>
      <c r="UZI18" s="85"/>
      <c r="UZJ18" s="51"/>
      <c r="UZK18" s="80"/>
      <c r="UZL18" s="80"/>
      <c r="UZM18" s="85"/>
      <c r="UZN18" s="80"/>
      <c r="UZO18" s="80"/>
      <c r="UZP18" s="2"/>
      <c r="UZQ18" s="85"/>
      <c r="UZR18" s="51"/>
      <c r="UZS18" s="80"/>
      <c r="UZT18" s="80"/>
      <c r="UZU18" s="85"/>
      <c r="UZV18" s="80"/>
      <c r="UZW18" s="80"/>
      <c r="UZX18" s="2"/>
      <c r="UZY18" s="85"/>
      <c r="UZZ18" s="51"/>
      <c r="VAA18" s="80"/>
      <c r="VAB18" s="80"/>
      <c r="VAC18" s="85"/>
      <c r="VAD18" s="80"/>
      <c r="VAE18" s="80"/>
      <c r="VAF18" s="2"/>
      <c r="VAG18" s="85"/>
      <c r="VAH18" s="51"/>
      <c r="VAI18" s="80"/>
      <c r="VAJ18" s="80"/>
      <c r="VAK18" s="85"/>
      <c r="VAL18" s="80"/>
      <c r="VAM18" s="80"/>
      <c r="VAN18" s="2"/>
      <c r="VAO18" s="85"/>
      <c r="VAP18" s="51"/>
      <c r="VAQ18" s="80"/>
      <c r="VAR18" s="80"/>
      <c r="VAS18" s="85"/>
      <c r="VAT18" s="80"/>
      <c r="VAU18" s="80"/>
      <c r="VAV18" s="2"/>
      <c r="VAW18" s="85"/>
      <c r="VAX18" s="51"/>
      <c r="VAY18" s="80"/>
      <c r="VAZ18" s="80"/>
      <c r="VBA18" s="85"/>
      <c r="VBB18" s="80"/>
      <c r="VBC18" s="80"/>
      <c r="VBD18" s="2"/>
      <c r="VBE18" s="85"/>
      <c r="VBF18" s="51"/>
      <c r="VBG18" s="80"/>
      <c r="VBH18" s="80"/>
      <c r="VBI18" s="85"/>
      <c r="VBJ18" s="80"/>
      <c r="VBK18" s="80"/>
      <c r="VBL18" s="2"/>
      <c r="VBM18" s="85"/>
      <c r="VBN18" s="51"/>
      <c r="VBO18" s="80"/>
      <c r="VBP18" s="80"/>
      <c r="VBQ18" s="85"/>
      <c r="VBR18" s="80"/>
      <c r="VBS18" s="80"/>
      <c r="VBT18" s="2"/>
      <c r="VBU18" s="85"/>
      <c r="VBV18" s="51"/>
      <c r="VBW18" s="80"/>
      <c r="VBX18" s="80"/>
      <c r="VBY18" s="85"/>
      <c r="VBZ18" s="80"/>
      <c r="VCA18" s="80"/>
      <c r="VCB18" s="2"/>
      <c r="VCC18" s="85"/>
      <c r="VCD18" s="51"/>
      <c r="VCE18" s="80"/>
      <c r="VCF18" s="80"/>
      <c r="VCG18" s="85"/>
      <c r="VCH18" s="80"/>
      <c r="VCI18" s="80"/>
      <c r="VCJ18" s="2"/>
      <c r="VCK18" s="85"/>
      <c r="VCL18" s="51"/>
      <c r="VCM18" s="80"/>
      <c r="VCN18" s="80"/>
      <c r="VCO18" s="85"/>
      <c r="VCP18" s="80"/>
      <c r="VCQ18" s="80"/>
      <c r="VCR18" s="2"/>
      <c r="VCS18" s="85"/>
      <c r="VCT18" s="51"/>
      <c r="VCU18" s="80"/>
      <c r="VCV18" s="80"/>
      <c r="VCW18" s="85"/>
      <c r="VCX18" s="80"/>
      <c r="VCY18" s="80"/>
      <c r="VCZ18" s="2"/>
      <c r="VDA18" s="85"/>
      <c r="VDB18" s="51"/>
      <c r="VDC18" s="80"/>
      <c r="VDD18" s="80"/>
      <c r="VDE18" s="85"/>
      <c r="VDF18" s="80"/>
      <c r="VDG18" s="80"/>
      <c r="VDH18" s="2"/>
      <c r="VDI18" s="85"/>
      <c r="VDJ18" s="51"/>
      <c r="VDK18" s="80"/>
      <c r="VDL18" s="80"/>
      <c r="VDM18" s="85"/>
      <c r="VDN18" s="80"/>
      <c r="VDO18" s="80"/>
      <c r="VDP18" s="2"/>
      <c r="VDQ18" s="85"/>
      <c r="VDR18" s="51"/>
      <c r="VDS18" s="80"/>
      <c r="VDT18" s="80"/>
      <c r="VDU18" s="85"/>
      <c r="VDV18" s="80"/>
      <c r="VDW18" s="80"/>
      <c r="VDX18" s="2"/>
      <c r="VDY18" s="85"/>
      <c r="VDZ18" s="51"/>
      <c r="VEA18" s="80"/>
      <c r="VEB18" s="80"/>
      <c r="VEC18" s="85"/>
      <c r="VED18" s="80"/>
      <c r="VEE18" s="80"/>
      <c r="VEF18" s="2"/>
      <c r="VEG18" s="85"/>
      <c r="VEH18" s="51"/>
      <c r="VEI18" s="80"/>
      <c r="VEJ18" s="80"/>
      <c r="VEK18" s="85"/>
      <c r="VEL18" s="80"/>
      <c r="VEM18" s="80"/>
      <c r="VEN18" s="2"/>
      <c r="VEO18" s="85"/>
      <c r="VEP18" s="51"/>
      <c r="VEQ18" s="80"/>
      <c r="VER18" s="80"/>
      <c r="VES18" s="85"/>
      <c r="VET18" s="80"/>
      <c r="VEU18" s="80"/>
      <c r="VEV18" s="2"/>
      <c r="VEW18" s="85"/>
      <c r="VEX18" s="51"/>
      <c r="VEY18" s="80"/>
      <c r="VEZ18" s="80"/>
      <c r="VFA18" s="85"/>
      <c r="VFB18" s="80"/>
      <c r="VFC18" s="80"/>
      <c r="VFD18" s="2"/>
      <c r="VFE18" s="85"/>
      <c r="VFF18" s="51"/>
      <c r="VFG18" s="80"/>
      <c r="VFH18" s="80"/>
      <c r="VFI18" s="85"/>
      <c r="VFJ18" s="80"/>
      <c r="VFK18" s="80"/>
      <c r="VFL18" s="2"/>
      <c r="VFM18" s="85"/>
      <c r="VFN18" s="51"/>
      <c r="VFO18" s="80"/>
      <c r="VFP18" s="80"/>
      <c r="VFQ18" s="85"/>
      <c r="VFR18" s="80"/>
      <c r="VFS18" s="80"/>
      <c r="VFT18" s="2"/>
      <c r="VFU18" s="85"/>
      <c r="VFV18" s="51"/>
      <c r="VFW18" s="80"/>
      <c r="VFX18" s="80"/>
      <c r="VFY18" s="85"/>
      <c r="VFZ18" s="80"/>
      <c r="VGA18" s="80"/>
      <c r="VGB18" s="2"/>
      <c r="VGC18" s="85"/>
      <c r="VGD18" s="51"/>
      <c r="VGE18" s="80"/>
      <c r="VGF18" s="80"/>
      <c r="VGG18" s="85"/>
      <c r="VGH18" s="80"/>
      <c r="VGI18" s="80"/>
      <c r="VGJ18" s="2"/>
      <c r="VGK18" s="85"/>
      <c r="VGL18" s="51"/>
      <c r="VGM18" s="80"/>
      <c r="VGN18" s="80"/>
      <c r="VGO18" s="85"/>
      <c r="VGP18" s="80"/>
      <c r="VGQ18" s="80"/>
      <c r="VGR18" s="2"/>
      <c r="VGS18" s="85"/>
      <c r="VGT18" s="51"/>
      <c r="VGU18" s="80"/>
      <c r="VGV18" s="80"/>
      <c r="VGW18" s="85"/>
      <c r="VGX18" s="80"/>
      <c r="VGY18" s="80"/>
      <c r="VGZ18" s="2"/>
      <c r="VHA18" s="85"/>
      <c r="VHB18" s="51"/>
      <c r="VHC18" s="80"/>
      <c r="VHD18" s="80"/>
      <c r="VHE18" s="85"/>
      <c r="VHF18" s="80"/>
      <c r="VHG18" s="80"/>
      <c r="VHH18" s="2"/>
      <c r="VHI18" s="85"/>
      <c r="VHJ18" s="51"/>
      <c r="VHK18" s="80"/>
      <c r="VHL18" s="80"/>
      <c r="VHM18" s="85"/>
      <c r="VHN18" s="80"/>
      <c r="VHO18" s="80"/>
      <c r="VHP18" s="2"/>
      <c r="VHQ18" s="85"/>
      <c r="VHR18" s="51"/>
      <c r="VHS18" s="80"/>
      <c r="VHT18" s="80"/>
      <c r="VHU18" s="85"/>
      <c r="VHV18" s="80"/>
      <c r="VHW18" s="80"/>
      <c r="VHX18" s="2"/>
      <c r="VHY18" s="85"/>
      <c r="VHZ18" s="51"/>
      <c r="VIA18" s="80"/>
      <c r="VIB18" s="80"/>
      <c r="VIC18" s="85"/>
      <c r="VID18" s="80"/>
      <c r="VIE18" s="80"/>
      <c r="VIF18" s="2"/>
      <c r="VIG18" s="85"/>
      <c r="VIH18" s="51"/>
      <c r="VII18" s="80"/>
      <c r="VIJ18" s="80"/>
      <c r="VIK18" s="85"/>
      <c r="VIL18" s="80"/>
      <c r="VIM18" s="80"/>
      <c r="VIN18" s="2"/>
      <c r="VIO18" s="85"/>
      <c r="VIP18" s="51"/>
      <c r="VIQ18" s="80"/>
      <c r="VIR18" s="80"/>
      <c r="VIS18" s="85"/>
      <c r="VIT18" s="80"/>
      <c r="VIU18" s="80"/>
      <c r="VIV18" s="2"/>
      <c r="VIW18" s="85"/>
      <c r="VIX18" s="51"/>
      <c r="VIY18" s="80"/>
      <c r="VIZ18" s="80"/>
      <c r="VJA18" s="85"/>
      <c r="VJB18" s="80"/>
      <c r="VJC18" s="80"/>
      <c r="VJD18" s="2"/>
      <c r="VJE18" s="85"/>
      <c r="VJF18" s="51"/>
      <c r="VJG18" s="80"/>
      <c r="VJH18" s="80"/>
      <c r="VJI18" s="85"/>
      <c r="VJJ18" s="80"/>
      <c r="VJK18" s="80"/>
      <c r="VJL18" s="2"/>
      <c r="VJM18" s="85"/>
      <c r="VJN18" s="51"/>
      <c r="VJO18" s="80"/>
      <c r="VJP18" s="80"/>
      <c r="VJQ18" s="85"/>
      <c r="VJR18" s="80"/>
      <c r="VJS18" s="80"/>
      <c r="VJT18" s="2"/>
      <c r="VJU18" s="85"/>
      <c r="VJV18" s="51"/>
      <c r="VJW18" s="80"/>
      <c r="VJX18" s="80"/>
      <c r="VJY18" s="85"/>
      <c r="VJZ18" s="80"/>
      <c r="VKA18" s="80"/>
      <c r="VKB18" s="2"/>
      <c r="VKC18" s="85"/>
      <c r="VKD18" s="51"/>
      <c r="VKE18" s="80"/>
      <c r="VKF18" s="80"/>
      <c r="VKG18" s="85"/>
      <c r="VKH18" s="80"/>
      <c r="VKI18" s="80"/>
      <c r="VKJ18" s="2"/>
      <c r="VKK18" s="85"/>
      <c r="VKL18" s="51"/>
      <c r="VKM18" s="80"/>
      <c r="VKN18" s="80"/>
      <c r="VKO18" s="85"/>
      <c r="VKP18" s="80"/>
      <c r="VKQ18" s="80"/>
      <c r="VKR18" s="2"/>
      <c r="VKS18" s="85"/>
      <c r="VKT18" s="51"/>
      <c r="VKU18" s="80"/>
      <c r="VKV18" s="80"/>
      <c r="VKW18" s="85"/>
      <c r="VKX18" s="80"/>
      <c r="VKY18" s="80"/>
      <c r="VKZ18" s="2"/>
      <c r="VLA18" s="85"/>
      <c r="VLB18" s="51"/>
      <c r="VLC18" s="80"/>
      <c r="VLD18" s="80"/>
      <c r="VLE18" s="85"/>
      <c r="VLF18" s="80"/>
      <c r="VLG18" s="80"/>
      <c r="VLH18" s="2"/>
      <c r="VLI18" s="85"/>
      <c r="VLJ18" s="51"/>
      <c r="VLK18" s="80"/>
      <c r="VLL18" s="80"/>
      <c r="VLM18" s="85"/>
      <c r="VLN18" s="80"/>
      <c r="VLO18" s="80"/>
      <c r="VLP18" s="2"/>
      <c r="VLQ18" s="85"/>
      <c r="VLR18" s="51"/>
      <c r="VLS18" s="80"/>
      <c r="VLT18" s="80"/>
      <c r="VLU18" s="85"/>
      <c r="VLV18" s="80"/>
      <c r="VLW18" s="80"/>
      <c r="VLX18" s="2"/>
      <c r="VLY18" s="85"/>
      <c r="VLZ18" s="51"/>
      <c r="VMA18" s="80"/>
      <c r="VMB18" s="80"/>
      <c r="VMC18" s="85"/>
      <c r="VMD18" s="80"/>
      <c r="VME18" s="80"/>
      <c r="VMF18" s="2"/>
      <c r="VMG18" s="85"/>
      <c r="VMH18" s="51"/>
      <c r="VMI18" s="80"/>
      <c r="VMJ18" s="80"/>
      <c r="VMK18" s="85"/>
      <c r="VML18" s="80"/>
      <c r="VMM18" s="80"/>
      <c r="VMN18" s="2"/>
      <c r="VMO18" s="85"/>
      <c r="VMP18" s="51"/>
      <c r="VMQ18" s="80"/>
      <c r="VMR18" s="80"/>
      <c r="VMS18" s="85"/>
      <c r="VMT18" s="80"/>
      <c r="VMU18" s="80"/>
      <c r="VMV18" s="2"/>
      <c r="VMW18" s="85"/>
      <c r="VMX18" s="51"/>
      <c r="VMY18" s="80"/>
      <c r="VMZ18" s="80"/>
      <c r="VNA18" s="85"/>
      <c r="VNB18" s="80"/>
      <c r="VNC18" s="80"/>
      <c r="VND18" s="2"/>
      <c r="VNE18" s="85"/>
      <c r="VNF18" s="51"/>
      <c r="VNG18" s="80"/>
      <c r="VNH18" s="80"/>
      <c r="VNI18" s="85"/>
      <c r="VNJ18" s="80"/>
      <c r="VNK18" s="80"/>
      <c r="VNL18" s="2"/>
      <c r="VNM18" s="85"/>
      <c r="VNN18" s="51"/>
      <c r="VNO18" s="80"/>
      <c r="VNP18" s="80"/>
      <c r="VNQ18" s="85"/>
      <c r="VNR18" s="80"/>
      <c r="VNS18" s="80"/>
      <c r="VNT18" s="2"/>
      <c r="VNU18" s="85"/>
      <c r="VNV18" s="51"/>
      <c r="VNW18" s="80"/>
      <c r="VNX18" s="80"/>
      <c r="VNY18" s="85"/>
      <c r="VNZ18" s="80"/>
      <c r="VOA18" s="80"/>
      <c r="VOB18" s="2"/>
      <c r="VOC18" s="85"/>
      <c r="VOD18" s="51"/>
      <c r="VOE18" s="80"/>
      <c r="VOF18" s="80"/>
      <c r="VOG18" s="85"/>
      <c r="VOH18" s="80"/>
      <c r="VOI18" s="80"/>
      <c r="VOJ18" s="2"/>
      <c r="VOK18" s="85"/>
      <c r="VOL18" s="51"/>
      <c r="VOM18" s="80"/>
      <c r="VON18" s="80"/>
      <c r="VOO18" s="85"/>
      <c r="VOP18" s="80"/>
      <c r="VOQ18" s="80"/>
      <c r="VOR18" s="2"/>
      <c r="VOS18" s="85"/>
      <c r="VOT18" s="51"/>
      <c r="VOU18" s="80"/>
      <c r="VOV18" s="80"/>
      <c r="VOW18" s="85"/>
      <c r="VOX18" s="80"/>
      <c r="VOY18" s="80"/>
      <c r="VOZ18" s="2"/>
      <c r="VPA18" s="85"/>
      <c r="VPB18" s="51"/>
      <c r="VPC18" s="80"/>
      <c r="VPD18" s="80"/>
      <c r="VPE18" s="85"/>
      <c r="VPF18" s="80"/>
      <c r="VPG18" s="80"/>
      <c r="VPH18" s="2"/>
      <c r="VPI18" s="85"/>
      <c r="VPJ18" s="51"/>
      <c r="VPK18" s="80"/>
      <c r="VPL18" s="80"/>
      <c r="VPM18" s="85"/>
      <c r="VPN18" s="80"/>
      <c r="VPO18" s="80"/>
      <c r="VPP18" s="2"/>
      <c r="VPQ18" s="85"/>
      <c r="VPR18" s="51"/>
      <c r="VPS18" s="80"/>
      <c r="VPT18" s="80"/>
      <c r="VPU18" s="85"/>
      <c r="VPV18" s="80"/>
      <c r="VPW18" s="80"/>
      <c r="VPX18" s="2"/>
      <c r="VPY18" s="85"/>
      <c r="VPZ18" s="51"/>
      <c r="VQA18" s="80"/>
      <c r="VQB18" s="80"/>
      <c r="VQC18" s="85"/>
      <c r="VQD18" s="80"/>
      <c r="VQE18" s="80"/>
      <c r="VQF18" s="2"/>
      <c r="VQG18" s="85"/>
      <c r="VQH18" s="51"/>
      <c r="VQI18" s="80"/>
      <c r="VQJ18" s="80"/>
      <c r="VQK18" s="85"/>
      <c r="VQL18" s="80"/>
      <c r="VQM18" s="80"/>
      <c r="VQN18" s="2"/>
      <c r="VQO18" s="85"/>
      <c r="VQP18" s="51"/>
      <c r="VQQ18" s="80"/>
      <c r="VQR18" s="80"/>
      <c r="VQS18" s="85"/>
      <c r="VQT18" s="80"/>
      <c r="VQU18" s="80"/>
      <c r="VQV18" s="2"/>
      <c r="VQW18" s="85"/>
      <c r="VQX18" s="51"/>
      <c r="VQY18" s="80"/>
      <c r="VQZ18" s="80"/>
      <c r="VRA18" s="85"/>
      <c r="VRB18" s="80"/>
      <c r="VRC18" s="80"/>
      <c r="VRD18" s="2"/>
      <c r="VRE18" s="85"/>
      <c r="VRF18" s="51"/>
      <c r="VRG18" s="80"/>
      <c r="VRH18" s="80"/>
      <c r="VRI18" s="85"/>
      <c r="VRJ18" s="80"/>
      <c r="VRK18" s="80"/>
      <c r="VRL18" s="2"/>
      <c r="VRM18" s="85"/>
      <c r="VRN18" s="51"/>
      <c r="VRO18" s="80"/>
      <c r="VRP18" s="80"/>
      <c r="VRQ18" s="85"/>
      <c r="VRR18" s="80"/>
      <c r="VRS18" s="80"/>
      <c r="VRT18" s="2"/>
      <c r="VRU18" s="85"/>
      <c r="VRV18" s="51"/>
      <c r="VRW18" s="80"/>
      <c r="VRX18" s="80"/>
      <c r="VRY18" s="85"/>
      <c r="VRZ18" s="80"/>
      <c r="VSA18" s="80"/>
      <c r="VSB18" s="2"/>
      <c r="VSC18" s="85"/>
      <c r="VSD18" s="51"/>
      <c r="VSE18" s="80"/>
      <c r="VSF18" s="80"/>
      <c r="VSG18" s="85"/>
      <c r="VSH18" s="80"/>
      <c r="VSI18" s="80"/>
      <c r="VSJ18" s="2"/>
      <c r="VSK18" s="85"/>
      <c r="VSL18" s="51"/>
      <c r="VSM18" s="80"/>
      <c r="VSN18" s="80"/>
      <c r="VSO18" s="85"/>
      <c r="VSP18" s="80"/>
      <c r="VSQ18" s="80"/>
      <c r="VSR18" s="2"/>
      <c r="VSS18" s="85"/>
      <c r="VST18" s="51"/>
      <c r="VSU18" s="80"/>
      <c r="VSV18" s="80"/>
      <c r="VSW18" s="85"/>
      <c r="VSX18" s="80"/>
      <c r="VSY18" s="80"/>
      <c r="VSZ18" s="2"/>
      <c r="VTA18" s="85"/>
      <c r="VTB18" s="51"/>
      <c r="VTC18" s="80"/>
      <c r="VTD18" s="80"/>
      <c r="VTE18" s="85"/>
      <c r="VTF18" s="80"/>
      <c r="VTG18" s="80"/>
      <c r="VTH18" s="2"/>
      <c r="VTI18" s="85"/>
      <c r="VTJ18" s="51"/>
      <c r="VTK18" s="80"/>
      <c r="VTL18" s="80"/>
      <c r="VTM18" s="85"/>
      <c r="VTN18" s="80"/>
      <c r="VTO18" s="80"/>
      <c r="VTP18" s="2"/>
      <c r="VTQ18" s="85"/>
      <c r="VTR18" s="51"/>
      <c r="VTS18" s="80"/>
      <c r="VTT18" s="80"/>
      <c r="VTU18" s="85"/>
      <c r="VTV18" s="80"/>
      <c r="VTW18" s="80"/>
      <c r="VTX18" s="2"/>
      <c r="VTY18" s="85"/>
      <c r="VTZ18" s="51"/>
      <c r="VUA18" s="80"/>
      <c r="VUB18" s="80"/>
      <c r="VUC18" s="85"/>
      <c r="VUD18" s="80"/>
      <c r="VUE18" s="80"/>
      <c r="VUF18" s="2"/>
      <c r="VUG18" s="85"/>
      <c r="VUH18" s="51"/>
      <c r="VUI18" s="80"/>
      <c r="VUJ18" s="80"/>
      <c r="VUK18" s="85"/>
      <c r="VUL18" s="80"/>
      <c r="VUM18" s="80"/>
      <c r="VUN18" s="2"/>
      <c r="VUO18" s="85"/>
      <c r="VUP18" s="51"/>
      <c r="VUQ18" s="80"/>
      <c r="VUR18" s="80"/>
      <c r="VUS18" s="85"/>
      <c r="VUT18" s="80"/>
      <c r="VUU18" s="80"/>
      <c r="VUV18" s="2"/>
      <c r="VUW18" s="85"/>
      <c r="VUX18" s="51"/>
      <c r="VUY18" s="80"/>
      <c r="VUZ18" s="80"/>
      <c r="VVA18" s="85"/>
      <c r="VVB18" s="80"/>
      <c r="VVC18" s="80"/>
      <c r="VVD18" s="2"/>
      <c r="VVE18" s="85"/>
      <c r="VVF18" s="51"/>
      <c r="VVG18" s="80"/>
      <c r="VVH18" s="80"/>
      <c r="VVI18" s="85"/>
      <c r="VVJ18" s="80"/>
      <c r="VVK18" s="80"/>
      <c r="VVL18" s="2"/>
      <c r="VVM18" s="85"/>
      <c r="VVN18" s="51"/>
      <c r="VVO18" s="80"/>
      <c r="VVP18" s="80"/>
      <c r="VVQ18" s="85"/>
      <c r="VVR18" s="80"/>
      <c r="VVS18" s="80"/>
      <c r="VVT18" s="2"/>
      <c r="VVU18" s="85"/>
      <c r="VVV18" s="51"/>
      <c r="VVW18" s="80"/>
      <c r="VVX18" s="80"/>
      <c r="VVY18" s="85"/>
      <c r="VVZ18" s="80"/>
      <c r="VWA18" s="80"/>
      <c r="VWB18" s="2"/>
      <c r="VWC18" s="85"/>
      <c r="VWD18" s="51"/>
      <c r="VWE18" s="80"/>
      <c r="VWF18" s="80"/>
      <c r="VWG18" s="85"/>
      <c r="VWH18" s="80"/>
      <c r="VWI18" s="80"/>
      <c r="VWJ18" s="2"/>
      <c r="VWK18" s="85"/>
      <c r="VWL18" s="51"/>
      <c r="VWM18" s="80"/>
      <c r="VWN18" s="80"/>
      <c r="VWO18" s="85"/>
      <c r="VWP18" s="80"/>
      <c r="VWQ18" s="80"/>
      <c r="VWR18" s="2"/>
      <c r="VWS18" s="85"/>
      <c r="VWT18" s="51"/>
      <c r="VWU18" s="80"/>
      <c r="VWV18" s="80"/>
      <c r="VWW18" s="85"/>
      <c r="VWX18" s="80"/>
      <c r="VWY18" s="80"/>
      <c r="VWZ18" s="2"/>
      <c r="VXA18" s="85"/>
      <c r="VXB18" s="51"/>
      <c r="VXC18" s="80"/>
      <c r="VXD18" s="80"/>
      <c r="VXE18" s="85"/>
      <c r="VXF18" s="80"/>
      <c r="VXG18" s="80"/>
      <c r="VXH18" s="2"/>
      <c r="VXI18" s="85"/>
      <c r="VXJ18" s="51"/>
      <c r="VXK18" s="80"/>
      <c r="VXL18" s="80"/>
      <c r="VXM18" s="85"/>
      <c r="VXN18" s="80"/>
      <c r="VXO18" s="80"/>
      <c r="VXP18" s="2"/>
      <c r="VXQ18" s="85"/>
      <c r="VXR18" s="51"/>
      <c r="VXS18" s="80"/>
      <c r="VXT18" s="80"/>
      <c r="VXU18" s="85"/>
      <c r="VXV18" s="80"/>
      <c r="VXW18" s="80"/>
      <c r="VXX18" s="2"/>
      <c r="VXY18" s="85"/>
      <c r="VXZ18" s="51"/>
      <c r="VYA18" s="80"/>
      <c r="VYB18" s="80"/>
      <c r="VYC18" s="85"/>
      <c r="VYD18" s="80"/>
      <c r="VYE18" s="80"/>
      <c r="VYF18" s="2"/>
      <c r="VYG18" s="85"/>
      <c r="VYH18" s="51"/>
      <c r="VYI18" s="80"/>
      <c r="VYJ18" s="80"/>
      <c r="VYK18" s="85"/>
      <c r="VYL18" s="80"/>
      <c r="VYM18" s="80"/>
      <c r="VYN18" s="2"/>
      <c r="VYO18" s="85"/>
      <c r="VYP18" s="51"/>
      <c r="VYQ18" s="80"/>
      <c r="VYR18" s="80"/>
      <c r="VYS18" s="85"/>
      <c r="VYT18" s="80"/>
      <c r="VYU18" s="80"/>
      <c r="VYV18" s="2"/>
      <c r="VYW18" s="85"/>
      <c r="VYX18" s="51"/>
      <c r="VYY18" s="80"/>
      <c r="VYZ18" s="80"/>
      <c r="VZA18" s="85"/>
      <c r="VZB18" s="80"/>
      <c r="VZC18" s="80"/>
      <c r="VZD18" s="2"/>
      <c r="VZE18" s="85"/>
      <c r="VZF18" s="51"/>
      <c r="VZG18" s="80"/>
      <c r="VZH18" s="80"/>
      <c r="VZI18" s="85"/>
      <c r="VZJ18" s="80"/>
      <c r="VZK18" s="80"/>
      <c r="VZL18" s="2"/>
      <c r="VZM18" s="85"/>
      <c r="VZN18" s="51"/>
      <c r="VZO18" s="80"/>
      <c r="VZP18" s="80"/>
      <c r="VZQ18" s="85"/>
      <c r="VZR18" s="80"/>
      <c r="VZS18" s="80"/>
      <c r="VZT18" s="2"/>
      <c r="VZU18" s="85"/>
      <c r="VZV18" s="51"/>
      <c r="VZW18" s="80"/>
      <c r="VZX18" s="80"/>
      <c r="VZY18" s="85"/>
      <c r="VZZ18" s="80"/>
      <c r="WAA18" s="80"/>
      <c r="WAB18" s="2"/>
      <c r="WAC18" s="85"/>
      <c r="WAD18" s="51"/>
      <c r="WAE18" s="80"/>
      <c r="WAF18" s="80"/>
      <c r="WAG18" s="85"/>
      <c r="WAH18" s="80"/>
      <c r="WAI18" s="80"/>
      <c r="WAJ18" s="2"/>
      <c r="WAK18" s="85"/>
      <c r="WAL18" s="51"/>
      <c r="WAM18" s="80"/>
      <c r="WAN18" s="80"/>
      <c r="WAO18" s="85"/>
      <c r="WAP18" s="80"/>
      <c r="WAQ18" s="80"/>
      <c r="WAR18" s="2"/>
      <c r="WAS18" s="85"/>
      <c r="WAT18" s="51"/>
      <c r="WAU18" s="80"/>
      <c r="WAV18" s="80"/>
      <c r="WAW18" s="85"/>
      <c r="WAX18" s="80"/>
      <c r="WAY18" s="80"/>
      <c r="WAZ18" s="2"/>
      <c r="WBA18" s="85"/>
      <c r="WBB18" s="51"/>
      <c r="WBC18" s="80"/>
      <c r="WBD18" s="80"/>
      <c r="WBE18" s="85"/>
      <c r="WBF18" s="80"/>
      <c r="WBG18" s="80"/>
      <c r="WBH18" s="2"/>
      <c r="WBI18" s="85"/>
      <c r="WBJ18" s="51"/>
      <c r="WBK18" s="80"/>
      <c r="WBL18" s="80"/>
      <c r="WBM18" s="85"/>
      <c r="WBN18" s="80"/>
      <c r="WBO18" s="80"/>
      <c r="WBP18" s="2"/>
      <c r="WBQ18" s="85"/>
      <c r="WBR18" s="51"/>
      <c r="WBS18" s="80"/>
      <c r="WBT18" s="80"/>
      <c r="WBU18" s="85"/>
      <c r="WBV18" s="80"/>
      <c r="WBW18" s="80"/>
      <c r="WBX18" s="2"/>
      <c r="WBY18" s="85"/>
      <c r="WBZ18" s="51"/>
      <c r="WCA18" s="80"/>
      <c r="WCB18" s="80"/>
      <c r="WCC18" s="85"/>
      <c r="WCD18" s="80"/>
      <c r="WCE18" s="80"/>
      <c r="WCF18" s="2"/>
      <c r="WCG18" s="85"/>
      <c r="WCH18" s="51"/>
      <c r="WCI18" s="80"/>
      <c r="WCJ18" s="80"/>
      <c r="WCK18" s="85"/>
      <c r="WCL18" s="80"/>
      <c r="WCM18" s="80"/>
      <c r="WCN18" s="2"/>
      <c r="WCO18" s="85"/>
      <c r="WCP18" s="51"/>
      <c r="WCQ18" s="80"/>
      <c r="WCR18" s="80"/>
      <c r="WCS18" s="85"/>
      <c r="WCT18" s="80"/>
      <c r="WCU18" s="80"/>
      <c r="WCV18" s="2"/>
      <c r="WCW18" s="85"/>
      <c r="WCX18" s="51"/>
      <c r="WCY18" s="80"/>
      <c r="WCZ18" s="80"/>
      <c r="WDA18" s="85"/>
      <c r="WDB18" s="80"/>
      <c r="WDC18" s="80"/>
      <c r="WDD18" s="2"/>
      <c r="WDE18" s="85"/>
      <c r="WDF18" s="51"/>
      <c r="WDG18" s="80"/>
      <c r="WDH18" s="80"/>
      <c r="WDI18" s="85"/>
      <c r="WDJ18" s="80"/>
      <c r="WDK18" s="80"/>
      <c r="WDL18" s="2"/>
      <c r="WDM18" s="85"/>
      <c r="WDN18" s="51"/>
      <c r="WDO18" s="80"/>
      <c r="WDP18" s="80"/>
      <c r="WDQ18" s="85"/>
      <c r="WDR18" s="80"/>
      <c r="WDS18" s="80"/>
      <c r="WDT18" s="2"/>
      <c r="WDU18" s="85"/>
      <c r="WDV18" s="51"/>
      <c r="WDW18" s="80"/>
      <c r="WDX18" s="80"/>
      <c r="WDY18" s="85"/>
      <c r="WDZ18" s="80"/>
      <c r="WEA18" s="80"/>
      <c r="WEB18" s="2"/>
      <c r="WEC18" s="85"/>
      <c r="WED18" s="51"/>
      <c r="WEE18" s="80"/>
      <c r="WEF18" s="80"/>
      <c r="WEG18" s="85"/>
      <c r="WEH18" s="80"/>
      <c r="WEI18" s="80"/>
      <c r="WEJ18" s="2"/>
      <c r="WEK18" s="85"/>
      <c r="WEL18" s="51"/>
      <c r="WEM18" s="80"/>
      <c r="WEN18" s="80"/>
      <c r="WEO18" s="85"/>
      <c r="WEP18" s="80"/>
      <c r="WEQ18" s="80"/>
      <c r="WER18" s="2"/>
      <c r="WES18" s="85"/>
      <c r="WET18" s="51"/>
      <c r="WEU18" s="80"/>
      <c r="WEV18" s="80"/>
      <c r="WEW18" s="85"/>
      <c r="WEX18" s="80"/>
      <c r="WEY18" s="80"/>
      <c r="WEZ18" s="2"/>
      <c r="WFA18" s="85"/>
      <c r="WFB18" s="51"/>
      <c r="WFC18" s="80"/>
      <c r="WFD18" s="80"/>
      <c r="WFE18" s="85"/>
      <c r="WFF18" s="80"/>
      <c r="WFG18" s="80"/>
      <c r="WFH18" s="2"/>
      <c r="WFI18" s="85"/>
      <c r="WFJ18" s="51"/>
      <c r="WFK18" s="80"/>
      <c r="WFL18" s="80"/>
      <c r="WFM18" s="85"/>
      <c r="WFN18" s="80"/>
      <c r="WFO18" s="80"/>
      <c r="WFP18" s="2"/>
      <c r="WFQ18" s="85"/>
      <c r="WFR18" s="51"/>
      <c r="WFS18" s="80"/>
      <c r="WFT18" s="80"/>
      <c r="WFU18" s="85"/>
      <c r="WFV18" s="80"/>
      <c r="WFW18" s="80"/>
      <c r="WFX18" s="2"/>
      <c r="WFY18" s="85"/>
      <c r="WFZ18" s="51"/>
      <c r="WGA18" s="80"/>
      <c r="WGB18" s="80"/>
      <c r="WGC18" s="85"/>
      <c r="WGD18" s="80"/>
      <c r="WGE18" s="80"/>
      <c r="WGF18" s="2"/>
      <c r="WGG18" s="85"/>
      <c r="WGH18" s="51"/>
      <c r="WGI18" s="80"/>
      <c r="WGJ18" s="80"/>
      <c r="WGK18" s="85"/>
      <c r="WGL18" s="80"/>
      <c r="WGM18" s="80"/>
      <c r="WGN18" s="2"/>
      <c r="WGO18" s="85"/>
      <c r="WGP18" s="51"/>
      <c r="WGQ18" s="80"/>
      <c r="WGR18" s="80"/>
      <c r="WGS18" s="85"/>
      <c r="WGT18" s="80"/>
      <c r="WGU18" s="80"/>
      <c r="WGV18" s="2"/>
      <c r="WGW18" s="85"/>
      <c r="WGX18" s="51"/>
      <c r="WGY18" s="80"/>
      <c r="WGZ18" s="80"/>
      <c r="WHA18" s="85"/>
      <c r="WHB18" s="80"/>
      <c r="WHC18" s="80"/>
      <c r="WHD18" s="2"/>
      <c r="WHE18" s="85"/>
      <c r="WHF18" s="51"/>
      <c r="WHG18" s="80"/>
      <c r="WHH18" s="80"/>
      <c r="WHI18" s="85"/>
      <c r="WHJ18" s="80"/>
      <c r="WHK18" s="80"/>
      <c r="WHL18" s="2"/>
      <c r="WHM18" s="85"/>
      <c r="WHN18" s="51"/>
      <c r="WHO18" s="80"/>
      <c r="WHP18" s="80"/>
      <c r="WHQ18" s="85"/>
      <c r="WHR18" s="80"/>
      <c r="WHS18" s="80"/>
      <c r="WHT18" s="2"/>
      <c r="WHU18" s="85"/>
      <c r="WHV18" s="51"/>
      <c r="WHW18" s="80"/>
      <c r="WHX18" s="80"/>
      <c r="WHY18" s="85"/>
      <c r="WHZ18" s="80"/>
      <c r="WIA18" s="80"/>
      <c r="WIB18" s="2"/>
      <c r="WIC18" s="85"/>
      <c r="WID18" s="51"/>
      <c r="WIE18" s="80"/>
      <c r="WIF18" s="80"/>
      <c r="WIG18" s="85"/>
      <c r="WIH18" s="80"/>
      <c r="WII18" s="80"/>
      <c r="WIJ18" s="2"/>
      <c r="WIK18" s="85"/>
      <c r="WIL18" s="51"/>
      <c r="WIM18" s="80"/>
      <c r="WIN18" s="80"/>
      <c r="WIO18" s="85"/>
      <c r="WIP18" s="80"/>
      <c r="WIQ18" s="80"/>
      <c r="WIR18" s="2"/>
      <c r="WIS18" s="85"/>
      <c r="WIT18" s="51"/>
      <c r="WIU18" s="80"/>
      <c r="WIV18" s="80"/>
      <c r="WIW18" s="85"/>
      <c r="WIX18" s="80"/>
      <c r="WIY18" s="80"/>
      <c r="WIZ18" s="2"/>
      <c r="WJA18" s="85"/>
      <c r="WJB18" s="51"/>
      <c r="WJC18" s="80"/>
      <c r="WJD18" s="80"/>
      <c r="WJE18" s="85"/>
      <c r="WJF18" s="80"/>
      <c r="WJG18" s="80"/>
      <c r="WJH18" s="2"/>
      <c r="WJI18" s="85"/>
      <c r="WJJ18" s="51"/>
      <c r="WJK18" s="80"/>
      <c r="WJL18" s="80"/>
      <c r="WJM18" s="85"/>
      <c r="WJN18" s="80"/>
      <c r="WJO18" s="80"/>
      <c r="WJP18" s="2"/>
      <c r="WJQ18" s="85"/>
      <c r="WJR18" s="51"/>
      <c r="WJS18" s="80"/>
      <c r="WJT18" s="80"/>
      <c r="WJU18" s="85"/>
      <c r="WJV18" s="80"/>
      <c r="WJW18" s="80"/>
      <c r="WJX18" s="2"/>
      <c r="WJY18" s="85"/>
      <c r="WJZ18" s="51"/>
      <c r="WKA18" s="80"/>
      <c r="WKB18" s="80"/>
      <c r="WKC18" s="85"/>
      <c r="WKD18" s="80"/>
      <c r="WKE18" s="80"/>
      <c r="WKF18" s="2"/>
      <c r="WKG18" s="85"/>
      <c r="WKH18" s="51"/>
      <c r="WKI18" s="80"/>
      <c r="WKJ18" s="80"/>
      <c r="WKK18" s="85"/>
      <c r="WKL18" s="80"/>
      <c r="WKM18" s="80"/>
      <c r="WKN18" s="2"/>
      <c r="WKO18" s="85"/>
      <c r="WKP18" s="51"/>
      <c r="WKQ18" s="80"/>
      <c r="WKR18" s="80"/>
      <c r="WKS18" s="85"/>
      <c r="WKT18" s="80"/>
      <c r="WKU18" s="80"/>
      <c r="WKV18" s="2"/>
      <c r="WKW18" s="85"/>
      <c r="WKX18" s="51"/>
      <c r="WKY18" s="80"/>
      <c r="WKZ18" s="80"/>
      <c r="WLA18" s="85"/>
      <c r="WLB18" s="80"/>
      <c r="WLC18" s="80"/>
      <c r="WLD18" s="2"/>
      <c r="WLE18" s="85"/>
      <c r="WLF18" s="51"/>
      <c r="WLG18" s="80"/>
      <c r="WLH18" s="80"/>
      <c r="WLI18" s="85"/>
      <c r="WLJ18" s="80"/>
      <c r="WLK18" s="80"/>
      <c r="WLL18" s="2"/>
      <c r="WLM18" s="85"/>
      <c r="WLN18" s="51"/>
      <c r="WLO18" s="80"/>
      <c r="WLP18" s="80"/>
      <c r="WLQ18" s="85"/>
      <c r="WLR18" s="80"/>
      <c r="WLS18" s="80"/>
      <c r="WLT18" s="2"/>
      <c r="WLU18" s="85"/>
      <c r="WLV18" s="51"/>
      <c r="WLW18" s="80"/>
      <c r="WLX18" s="80"/>
      <c r="WLY18" s="85"/>
      <c r="WLZ18" s="80"/>
      <c r="WMA18" s="80"/>
      <c r="WMB18" s="2"/>
      <c r="WMC18" s="85"/>
      <c r="WMD18" s="51"/>
      <c r="WME18" s="80"/>
      <c r="WMF18" s="80"/>
      <c r="WMG18" s="85"/>
      <c r="WMH18" s="80"/>
      <c r="WMI18" s="80"/>
      <c r="WMJ18" s="2"/>
      <c r="WMK18" s="85"/>
      <c r="WML18" s="51"/>
      <c r="WMM18" s="80"/>
      <c r="WMN18" s="80"/>
      <c r="WMO18" s="85"/>
      <c r="WMP18" s="80"/>
      <c r="WMQ18" s="80"/>
      <c r="WMR18" s="2"/>
      <c r="WMS18" s="85"/>
      <c r="WMT18" s="51"/>
      <c r="WMU18" s="80"/>
      <c r="WMV18" s="80"/>
      <c r="WMW18" s="85"/>
      <c r="WMX18" s="80"/>
      <c r="WMY18" s="80"/>
      <c r="WMZ18" s="2"/>
      <c r="WNA18" s="85"/>
      <c r="WNB18" s="51"/>
      <c r="WNC18" s="80"/>
      <c r="WND18" s="80"/>
      <c r="WNE18" s="85"/>
      <c r="WNF18" s="80"/>
      <c r="WNG18" s="80"/>
      <c r="WNH18" s="2"/>
      <c r="WNI18" s="85"/>
      <c r="WNJ18" s="51"/>
      <c r="WNK18" s="80"/>
      <c r="WNL18" s="80"/>
      <c r="WNM18" s="85"/>
      <c r="WNN18" s="80"/>
      <c r="WNO18" s="80"/>
      <c r="WNP18" s="2"/>
      <c r="WNQ18" s="85"/>
      <c r="WNR18" s="51"/>
      <c r="WNS18" s="80"/>
      <c r="WNT18" s="80"/>
      <c r="WNU18" s="85"/>
      <c r="WNV18" s="80"/>
      <c r="WNW18" s="80"/>
      <c r="WNX18" s="2"/>
      <c r="WNY18" s="85"/>
      <c r="WNZ18" s="51"/>
      <c r="WOA18" s="80"/>
      <c r="WOB18" s="80"/>
      <c r="WOC18" s="85"/>
      <c r="WOD18" s="80"/>
      <c r="WOE18" s="80"/>
      <c r="WOF18" s="2"/>
      <c r="WOG18" s="85"/>
      <c r="WOH18" s="51"/>
      <c r="WOI18" s="80"/>
      <c r="WOJ18" s="80"/>
      <c r="WOK18" s="85"/>
      <c r="WOL18" s="80"/>
      <c r="WOM18" s="80"/>
      <c r="WON18" s="2"/>
      <c r="WOO18" s="85"/>
      <c r="WOP18" s="51"/>
      <c r="WOQ18" s="80"/>
      <c r="WOR18" s="80"/>
      <c r="WOS18" s="85"/>
      <c r="WOT18" s="80"/>
      <c r="WOU18" s="80"/>
      <c r="WOV18" s="2"/>
      <c r="WOW18" s="85"/>
      <c r="WOX18" s="51"/>
      <c r="WOY18" s="80"/>
      <c r="WOZ18" s="80"/>
      <c r="WPA18" s="85"/>
      <c r="WPB18" s="80"/>
      <c r="WPC18" s="80"/>
      <c r="WPD18" s="2"/>
      <c r="WPE18" s="85"/>
      <c r="WPF18" s="51"/>
      <c r="WPG18" s="80"/>
      <c r="WPH18" s="80"/>
      <c r="WPI18" s="85"/>
      <c r="WPJ18" s="80"/>
      <c r="WPK18" s="80"/>
      <c r="WPL18" s="2"/>
      <c r="WPM18" s="85"/>
      <c r="WPN18" s="51"/>
      <c r="WPO18" s="80"/>
      <c r="WPP18" s="80"/>
      <c r="WPQ18" s="85"/>
      <c r="WPR18" s="80"/>
      <c r="WPS18" s="80"/>
      <c r="WPT18" s="2"/>
      <c r="WPU18" s="85"/>
      <c r="WPV18" s="51"/>
      <c r="WPW18" s="80"/>
      <c r="WPX18" s="80"/>
      <c r="WPY18" s="85"/>
      <c r="WPZ18" s="80"/>
      <c r="WQA18" s="80"/>
      <c r="WQB18" s="2"/>
      <c r="WQC18" s="85"/>
      <c r="WQD18" s="51"/>
      <c r="WQE18" s="80"/>
      <c r="WQF18" s="80"/>
      <c r="WQG18" s="85"/>
      <c r="WQH18" s="80"/>
      <c r="WQI18" s="80"/>
      <c r="WQJ18" s="2"/>
      <c r="WQK18" s="85"/>
      <c r="WQL18" s="51"/>
      <c r="WQM18" s="80"/>
      <c r="WQN18" s="80"/>
      <c r="WQO18" s="85"/>
      <c r="WQP18" s="80"/>
      <c r="WQQ18" s="80"/>
      <c r="WQR18" s="2"/>
      <c r="WQS18" s="85"/>
      <c r="WQT18" s="51"/>
      <c r="WQU18" s="80"/>
      <c r="WQV18" s="80"/>
      <c r="WQW18" s="85"/>
      <c r="WQX18" s="80"/>
      <c r="WQY18" s="80"/>
      <c r="WQZ18" s="2"/>
      <c r="WRA18" s="85"/>
      <c r="WRB18" s="51"/>
      <c r="WRC18" s="80"/>
      <c r="WRD18" s="80"/>
      <c r="WRE18" s="85"/>
      <c r="WRF18" s="80"/>
      <c r="WRG18" s="80"/>
      <c r="WRH18" s="2"/>
      <c r="WRI18" s="85"/>
      <c r="WRJ18" s="51"/>
      <c r="WRK18" s="80"/>
      <c r="WRL18" s="80"/>
      <c r="WRM18" s="85"/>
      <c r="WRN18" s="80"/>
      <c r="WRO18" s="80"/>
      <c r="WRP18" s="2"/>
      <c r="WRQ18" s="85"/>
      <c r="WRR18" s="51"/>
      <c r="WRS18" s="80"/>
      <c r="WRT18" s="80"/>
      <c r="WRU18" s="85"/>
      <c r="WRV18" s="80"/>
      <c r="WRW18" s="80"/>
      <c r="WRX18" s="2"/>
      <c r="WRY18" s="85"/>
      <c r="WRZ18" s="51"/>
      <c r="WSA18" s="80"/>
      <c r="WSB18" s="80"/>
      <c r="WSC18" s="85"/>
      <c r="WSD18" s="80"/>
      <c r="WSE18" s="80"/>
      <c r="WSF18" s="2"/>
      <c r="WSG18" s="85"/>
      <c r="WSH18" s="51"/>
      <c r="WSI18" s="80"/>
      <c r="WSJ18" s="80"/>
      <c r="WSK18" s="85"/>
      <c r="WSL18" s="80"/>
      <c r="WSM18" s="80"/>
      <c r="WSN18" s="2"/>
      <c r="WSO18" s="85"/>
      <c r="WSP18" s="51"/>
      <c r="WSQ18" s="80"/>
      <c r="WSR18" s="80"/>
      <c r="WSS18" s="85"/>
      <c r="WST18" s="80"/>
      <c r="WSU18" s="80"/>
      <c r="WSV18" s="2"/>
      <c r="WSW18" s="85"/>
      <c r="WSX18" s="51"/>
      <c r="WSY18" s="80"/>
      <c r="WSZ18" s="80"/>
      <c r="WTA18" s="85"/>
      <c r="WTB18" s="80"/>
      <c r="WTC18" s="80"/>
      <c r="WTD18" s="2"/>
      <c r="WTE18" s="85"/>
      <c r="WTF18" s="51"/>
      <c r="WTG18" s="80"/>
      <c r="WTH18" s="80"/>
      <c r="WTI18" s="85"/>
      <c r="WTJ18" s="80"/>
      <c r="WTK18" s="80"/>
      <c r="WTL18" s="2"/>
      <c r="WTM18" s="85"/>
      <c r="WTN18" s="51"/>
      <c r="WTO18" s="80"/>
      <c r="WTP18" s="80"/>
      <c r="WTQ18" s="85"/>
      <c r="WTR18" s="80"/>
      <c r="WTS18" s="80"/>
      <c r="WTT18" s="2"/>
      <c r="WTU18" s="85"/>
      <c r="WTV18" s="51"/>
      <c r="WTW18" s="80"/>
      <c r="WTX18" s="80"/>
      <c r="WTY18" s="85"/>
      <c r="WTZ18" s="80"/>
      <c r="WUA18" s="80"/>
      <c r="WUB18" s="2"/>
      <c r="WUC18" s="85"/>
      <c r="WUD18" s="51"/>
      <c r="WUE18" s="80"/>
      <c r="WUF18" s="80"/>
      <c r="WUG18" s="85"/>
      <c r="WUH18" s="80"/>
      <c r="WUI18" s="80"/>
      <c r="WUJ18" s="2"/>
      <c r="WUK18" s="85"/>
      <c r="WUL18" s="51"/>
      <c r="WUM18" s="80"/>
      <c r="WUN18" s="80"/>
      <c r="WUO18" s="85"/>
      <c r="WUP18" s="80"/>
      <c r="WUQ18" s="80"/>
      <c r="WUR18" s="2"/>
      <c r="WUS18" s="85"/>
      <c r="WUT18" s="51"/>
      <c r="WUU18" s="80"/>
      <c r="WUV18" s="80"/>
      <c r="WUW18" s="85"/>
      <c r="WUX18" s="80"/>
      <c r="WUY18" s="80"/>
      <c r="WUZ18" s="2"/>
      <c r="WVA18" s="85"/>
      <c r="WVB18" s="51"/>
      <c r="WVC18" s="80"/>
      <c r="WVD18" s="80"/>
      <c r="WVE18" s="85"/>
      <c r="WVF18" s="80"/>
      <c r="WVG18" s="80"/>
      <c r="WVH18" s="2"/>
      <c r="WVI18" s="85"/>
      <c r="WVJ18" s="51"/>
      <c r="WVK18" s="80"/>
      <c r="WVL18" s="80"/>
      <c r="WVM18" s="85"/>
      <c r="WVN18" s="80"/>
      <c r="WVO18" s="80"/>
      <c r="WVP18" s="2"/>
      <c r="WVQ18" s="85"/>
      <c r="WVR18" s="51"/>
      <c r="WVS18" s="80"/>
      <c r="WVT18" s="80"/>
      <c r="WVU18" s="85"/>
      <c r="WVV18" s="80"/>
      <c r="WVW18" s="80"/>
      <c r="WVX18" s="2"/>
      <c r="WVY18" s="85"/>
      <c r="WVZ18" s="51"/>
      <c r="WWA18" s="80"/>
      <c r="WWB18" s="80"/>
      <c r="WWC18" s="85"/>
      <c r="WWD18" s="80"/>
      <c r="WWE18" s="80"/>
      <c r="WWF18" s="2"/>
      <c r="WWG18" s="85"/>
      <c r="WWH18" s="51"/>
      <c r="WWI18" s="80"/>
      <c r="WWJ18" s="80"/>
      <c r="WWK18" s="85"/>
      <c r="WWL18" s="80"/>
      <c r="WWM18" s="80"/>
      <c r="WWN18" s="2"/>
      <c r="WWO18" s="85"/>
      <c r="WWP18" s="51"/>
      <c r="WWQ18" s="80"/>
      <c r="WWR18" s="80"/>
      <c r="WWS18" s="85"/>
      <c r="WWT18" s="80"/>
      <c r="WWU18" s="80"/>
      <c r="WWV18" s="2"/>
      <c r="WWW18" s="85"/>
      <c r="WWX18" s="51"/>
      <c r="WWY18" s="80"/>
      <c r="WWZ18" s="80"/>
      <c r="WXA18" s="85"/>
      <c r="WXB18" s="80"/>
      <c r="WXC18" s="80"/>
      <c r="WXD18" s="2"/>
      <c r="WXE18" s="85"/>
      <c r="WXF18" s="51"/>
      <c r="WXG18" s="80"/>
      <c r="WXH18" s="80"/>
      <c r="WXI18" s="85"/>
      <c r="WXJ18" s="80"/>
      <c r="WXK18" s="80"/>
      <c r="WXL18" s="2"/>
      <c r="WXM18" s="85"/>
      <c r="WXN18" s="51"/>
      <c r="WXO18" s="80"/>
      <c r="WXP18" s="80"/>
      <c r="WXQ18" s="85"/>
      <c r="WXR18" s="80"/>
      <c r="WXS18" s="80"/>
      <c r="WXT18" s="2"/>
      <c r="WXU18" s="85"/>
      <c r="WXV18" s="51"/>
      <c r="WXW18" s="80"/>
      <c r="WXX18" s="80"/>
      <c r="WXY18" s="85"/>
      <c r="WXZ18" s="80"/>
      <c r="WYA18" s="80"/>
      <c r="WYB18" s="2"/>
      <c r="WYC18" s="85"/>
      <c r="WYD18" s="51"/>
      <c r="WYE18" s="80"/>
      <c r="WYF18" s="80"/>
      <c r="WYG18" s="85"/>
      <c r="WYH18" s="80"/>
      <c r="WYI18" s="80"/>
      <c r="WYJ18" s="2"/>
      <c r="WYK18" s="85"/>
      <c r="WYL18" s="51"/>
      <c r="WYM18" s="80"/>
      <c r="WYN18" s="80"/>
      <c r="WYO18" s="85"/>
      <c r="WYP18" s="80"/>
      <c r="WYQ18" s="80"/>
      <c r="WYR18" s="2"/>
      <c r="WYS18" s="85"/>
      <c r="WYT18" s="51"/>
      <c r="WYU18" s="80"/>
      <c r="WYV18" s="80"/>
      <c r="WYW18" s="85"/>
      <c r="WYX18" s="80"/>
      <c r="WYY18" s="80"/>
      <c r="WYZ18" s="2"/>
      <c r="WZA18" s="85"/>
      <c r="WZB18" s="51"/>
      <c r="WZC18" s="80"/>
      <c r="WZD18" s="80"/>
      <c r="WZE18" s="85"/>
      <c r="WZF18" s="80"/>
      <c r="WZG18" s="80"/>
      <c r="WZH18" s="2"/>
      <c r="WZI18" s="85"/>
      <c r="WZJ18" s="51"/>
      <c r="WZK18" s="80"/>
      <c r="WZL18" s="80"/>
      <c r="WZM18" s="85"/>
      <c r="WZN18" s="80"/>
      <c r="WZO18" s="80"/>
      <c r="WZP18" s="2"/>
      <c r="WZQ18" s="85"/>
      <c r="WZR18" s="51"/>
      <c r="WZS18" s="80"/>
      <c r="WZT18" s="80"/>
      <c r="WZU18" s="85"/>
      <c r="WZV18" s="80"/>
      <c r="WZW18" s="80"/>
      <c r="WZX18" s="2"/>
      <c r="WZY18" s="85"/>
      <c r="WZZ18" s="51"/>
      <c r="XAA18" s="80"/>
      <c r="XAB18" s="80"/>
      <c r="XAC18" s="85"/>
      <c r="XAD18" s="80"/>
      <c r="XAE18" s="80"/>
      <c r="XAF18" s="2"/>
      <c r="XAG18" s="85"/>
      <c r="XAH18" s="51"/>
      <c r="XAI18" s="80"/>
      <c r="XAJ18" s="80"/>
      <c r="XAK18" s="85"/>
      <c r="XAL18" s="80"/>
      <c r="XAM18" s="80"/>
      <c r="XAN18" s="2"/>
      <c r="XAO18" s="85"/>
      <c r="XAP18" s="51"/>
      <c r="XAQ18" s="80"/>
      <c r="XAR18" s="80"/>
      <c r="XAS18" s="85"/>
      <c r="XAT18" s="80"/>
      <c r="XAU18" s="80"/>
      <c r="XAV18" s="2"/>
      <c r="XAW18" s="85"/>
      <c r="XAX18" s="51"/>
      <c r="XAY18" s="80"/>
      <c r="XAZ18" s="80"/>
      <c r="XBA18" s="85"/>
      <c r="XBB18" s="80"/>
      <c r="XBC18" s="80"/>
      <c r="XBD18" s="2"/>
      <c r="XBE18" s="85"/>
      <c r="XBF18" s="51"/>
      <c r="XBG18" s="80"/>
      <c r="XBH18" s="80"/>
      <c r="XBI18" s="85"/>
      <c r="XBJ18" s="80"/>
      <c r="XBK18" s="80"/>
      <c r="XBL18" s="2"/>
      <c r="XBM18" s="85"/>
      <c r="XBN18" s="51"/>
      <c r="XBO18" s="80"/>
      <c r="XBP18" s="80"/>
      <c r="XBQ18" s="85"/>
      <c r="XBR18" s="80"/>
      <c r="XBS18" s="80"/>
      <c r="XBT18" s="2"/>
      <c r="XBU18" s="85"/>
      <c r="XBV18" s="51"/>
      <c r="XBW18" s="80"/>
      <c r="XBX18" s="80"/>
      <c r="XBY18" s="85"/>
      <c r="XBZ18" s="80"/>
      <c r="XCA18" s="80"/>
      <c r="XCB18" s="2"/>
      <c r="XCC18" s="85"/>
      <c r="XCD18" s="51"/>
      <c r="XCE18" s="80"/>
      <c r="XCF18" s="80"/>
      <c r="XCG18" s="85"/>
      <c r="XCH18" s="80"/>
      <c r="XCI18" s="80"/>
      <c r="XCJ18" s="2"/>
      <c r="XCK18" s="85"/>
      <c r="XCL18" s="51"/>
      <c r="XCM18" s="80"/>
      <c r="XCN18" s="80"/>
      <c r="XCO18" s="85"/>
      <c r="XCP18" s="80"/>
      <c r="XCQ18" s="80"/>
      <c r="XCR18" s="2"/>
      <c r="XCS18" s="85"/>
      <c r="XCT18" s="51"/>
      <c r="XCU18" s="80"/>
      <c r="XCV18" s="80"/>
      <c r="XCW18" s="85"/>
      <c r="XCX18" s="80"/>
      <c r="XCY18" s="80"/>
      <c r="XCZ18" s="2"/>
      <c r="XDA18" s="85"/>
      <c r="XDB18" s="51"/>
      <c r="XDC18" s="80"/>
      <c r="XDD18" s="80"/>
      <c r="XDE18" s="85"/>
      <c r="XDF18" s="80"/>
      <c r="XDG18" s="80"/>
      <c r="XDH18" s="2"/>
      <c r="XDI18" s="85"/>
      <c r="XDJ18" s="51"/>
      <c r="XDK18" s="80"/>
      <c r="XDL18" s="80"/>
      <c r="XDM18" s="85"/>
      <c r="XDN18" s="80"/>
      <c r="XDO18" s="80"/>
      <c r="XDP18" s="2"/>
      <c r="XDQ18" s="85"/>
      <c r="XDR18" s="51"/>
      <c r="XDS18" s="80"/>
      <c r="XDT18" s="80"/>
      <c r="XDU18" s="85"/>
      <c r="XDV18" s="80"/>
      <c r="XDW18" s="80"/>
      <c r="XDX18" s="2"/>
      <c r="XDY18" s="85"/>
      <c r="XDZ18" s="51"/>
      <c r="XEA18" s="80"/>
      <c r="XEB18" s="80"/>
      <c r="XEC18" s="85"/>
      <c r="XED18" s="80"/>
      <c r="XEE18" s="80"/>
      <c r="XEF18" s="2"/>
      <c r="XEG18" s="85"/>
      <c r="XEH18" s="51"/>
      <c r="XEI18" s="80"/>
      <c r="XEJ18" s="80"/>
      <c r="XEK18" s="85"/>
      <c r="XEL18" s="80"/>
      <c r="XEM18" s="80"/>
      <c r="XEN18" s="2"/>
      <c r="XEO18" s="85"/>
      <c r="XEP18" s="51"/>
      <c r="XEQ18" s="80"/>
      <c r="XER18" s="80"/>
      <c r="XES18" s="85"/>
      <c r="XET18" s="80"/>
      <c r="XEU18" s="80"/>
      <c r="XEV18" s="2"/>
      <c r="XEW18" s="85"/>
      <c r="XEX18" s="51"/>
      <c r="XEY18" s="80"/>
      <c r="XEZ18" s="80"/>
      <c r="XFA18" s="85"/>
      <c r="XFB18" s="80"/>
      <c r="XFC18" s="80"/>
      <c r="XFD18" s="2"/>
    </row>
    <row r="19" spans="1:16384" s="169" customFormat="1" x14ac:dyDescent="0.25">
      <c r="A19" s="168" t="s">
        <v>1693</v>
      </c>
      <c r="B19" s="51"/>
      <c r="C19" s="80"/>
      <c r="D19" s="80"/>
      <c r="E19" s="85"/>
      <c r="F19" s="80"/>
      <c r="G19" s="80"/>
      <c r="H19" s="2"/>
      <c r="I19" s="85"/>
      <c r="J19" s="51"/>
      <c r="K19" s="80"/>
      <c r="L19" s="80"/>
      <c r="M19" s="85"/>
      <c r="N19" s="80"/>
      <c r="O19" s="80"/>
      <c r="P19" s="2"/>
      <c r="Q19" s="85"/>
      <c r="R19" s="51"/>
      <c r="S19" s="80"/>
      <c r="T19" s="80"/>
      <c r="U19" s="85"/>
      <c r="V19" s="80"/>
      <c r="W19" s="80"/>
      <c r="X19" s="2"/>
      <c r="Y19" s="85"/>
      <c r="Z19" s="51"/>
      <c r="AA19" s="80"/>
      <c r="AB19" s="80"/>
      <c r="AC19" s="85"/>
      <c r="AD19" s="80"/>
      <c r="AE19" s="80"/>
      <c r="AF19" s="2"/>
      <c r="AG19" s="85"/>
      <c r="AH19" s="51"/>
      <c r="AI19" s="80"/>
      <c r="AJ19" s="80"/>
      <c r="AK19" s="85"/>
      <c r="AL19" s="80"/>
      <c r="AM19" s="80"/>
      <c r="AN19" s="2"/>
      <c r="AO19" s="85"/>
      <c r="AP19" s="51"/>
      <c r="AQ19" s="80"/>
      <c r="AR19" s="80"/>
      <c r="AS19" s="85"/>
      <c r="AT19" s="80"/>
      <c r="AU19" s="80"/>
      <c r="AV19" s="2"/>
      <c r="AW19" s="85"/>
      <c r="AX19" s="51"/>
      <c r="AY19" s="80"/>
      <c r="AZ19" s="80"/>
      <c r="BA19" s="85"/>
      <c r="BB19" s="80"/>
      <c r="BC19" s="80"/>
      <c r="BD19" s="2"/>
      <c r="BE19" s="85"/>
      <c r="BF19" s="51"/>
      <c r="BG19" s="80"/>
      <c r="BH19" s="80"/>
      <c r="BI19" s="85"/>
      <c r="BJ19" s="80"/>
      <c r="BK19" s="80"/>
      <c r="BL19" s="2"/>
      <c r="BM19" s="85"/>
      <c r="BN19" s="51"/>
      <c r="BO19" s="80"/>
      <c r="BP19" s="80"/>
      <c r="BQ19" s="85"/>
      <c r="BR19" s="80"/>
      <c r="BS19" s="80"/>
      <c r="BT19" s="2"/>
      <c r="BU19" s="85"/>
      <c r="BV19" s="51"/>
      <c r="BW19" s="80"/>
      <c r="BX19" s="80"/>
      <c r="BY19" s="85"/>
      <c r="BZ19" s="80"/>
      <c r="CA19" s="80"/>
      <c r="CB19" s="2"/>
      <c r="CC19" s="85"/>
      <c r="CD19" s="51"/>
      <c r="CE19" s="80"/>
      <c r="CF19" s="80"/>
      <c r="CG19" s="85"/>
      <c r="CH19" s="80"/>
      <c r="CI19" s="80"/>
      <c r="CJ19" s="2"/>
      <c r="CK19" s="85"/>
      <c r="CL19" s="51"/>
      <c r="CM19" s="80"/>
      <c r="CN19" s="80"/>
      <c r="CO19" s="85"/>
      <c r="CP19" s="80"/>
      <c r="CQ19" s="80"/>
      <c r="CR19" s="2"/>
      <c r="CS19" s="85"/>
      <c r="CT19" s="51"/>
      <c r="CU19" s="80"/>
      <c r="CV19" s="80"/>
      <c r="CW19" s="85"/>
      <c r="CX19" s="80"/>
      <c r="CY19" s="80"/>
      <c r="CZ19" s="2"/>
      <c r="DA19" s="85"/>
      <c r="DB19" s="51"/>
      <c r="DC19" s="80"/>
      <c r="DD19" s="80"/>
      <c r="DE19" s="85"/>
      <c r="DF19" s="80"/>
      <c r="DG19" s="80"/>
      <c r="DH19" s="2"/>
      <c r="DI19" s="85"/>
      <c r="DJ19" s="51"/>
      <c r="DK19" s="80"/>
      <c r="DL19" s="80"/>
      <c r="DM19" s="85"/>
      <c r="DN19" s="80"/>
      <c r="DO19" s="80"/>
      <c r="DP19" s="2"/>
      <c r="DQ19" s="85"/>
      <c r="DR19" s="51"/>
      <c r="DS19" s="80"/>
      <c r="DT19" s="80"/>
      <c r="DU19" s="85"/>
      <c r="DV19" s="80"/>
      <c r="DW19" s="80"/>
      <c r="DX19" s="2"/>
      <c r="DY19" s="85"/>
      <c r="DZ19" s="51"/>
      <c r="EA19" s="80"/>
      <c r="EB19" s="80"/>
      <c r="EC19" s="85"/>
      <c r="ED19" s="80"/>
      <c r="EE19" s="80"/>
      <c r="EF19" s="2"/>
      <c r="EG19" s="85"/>
      <c r="EH19" s="51"/>
      <c r="EI19" s="80"/>
      <c r="EJ19" s="80"/>
      <c r="EK19" s="85"/>
      <c r="EL19" s="80"/>
      <c r="EM19" s="80"/>
      <c r="EN19" s="2"/>
      <c r="EO19" s="85"/>
      <c r="EP19" s="51"/>
      <c r="EQ19" s="80"/>
      <c r="ER19" s="80"/>
      <c r="ES19" s="85"/>
      <c r="ET19" s="80"/>
      <c r="EU19" s="80"/>
      <c r="EV19" s="2"/>
      <c r="EW19" s="85"/>
      <c r="EX19" s="51"/>
      <c r="EY19" s="80"/>
      <c r="EZ19" s="80"/>
      <c r="FA19" s="85"/>
      <c r="FB19" s="80"/>
      <c r="FC19" s="80"/>
      <c r="FD19" s="2"/>
      <c r="FE19" s="85"/>
      <c r="FF19" s="51"/>
      <c r="FG19" s="80"/>
      <c r="FH19" s="80"/>
      <c r="FI19" s="85"/>
      <c r="FJ19" s="80"/>
      <c r="FK19" s="80"/>
      <c r="FL19" s="2"/>
      <c r="FM19" s="85"/>
      <c r="FN19" s="51"/>
      <c r="FO19" s="80"/>
      <c r="FP19" s="80"/>
      <c r="FQ19" s="85"/>
      <c r="FR19" s="80"/>
      <c r="FS19" s="80"/>
      <c r="FT19" s="2"/>
      <c r="FU19" s="85"/>
      <c r="FV19" s="51"/>
      <c r="FW19" s="80"/>
      <c r="FX19" s="80"/>
      <c r="FY19" s="85"/>
      <c r="FZ19" s="80"/>
      <c r="GA19" s="80"/>
      <c r="GB19" s="2"/>
      <c r="GC19" s="85"/>
      <c r="GD19" s="51"/>
      <c r="GE19" s="80"/>
      <c r="GF19" s="80"/>
      <c r="GG19" s="85"/>
      <c r="GH19" s="80"/>
      <c r="GI19" s="80"/>
      <c r="GJ19" s="2"/>
      <c r="GK19" s="85"/>
      <c r="GL19" s="51"/>
      <c r="GM19" s="80"/>
      <c r="GN19" s="80"/>
      <c r="GO19" s="85"/>
      <c r="GP19" s="80"/>
      <c r="GQ19" s="80"/>
      <c r="GR19" s="2"/>
      <c r="GS19" s="85"/>
      <c r="GT19" s="51"/>
      <c r="GU19" s="80"/>
      <c r="GV19" s="80"/>
      <c r="GW19" s="85"/>
      <c r="GX19" s="80"/>
      <c r="GY19" s="80"/>
      <c r="GZ19" s="2"/>
      <c r="HA19" s="85"/>
      <c r="HB19" s="51"/>
      <c r="HC19" s="80"/>
      <c r="HD19" s="80"/>
      <c r="HE19" s="85"/>
      <c r="HF19" s="80"/>
      <c r="HG19" s="80"/>
      <c r="HH19" s="2"/>
      <c r="HI19" s="85"/>
      <c r="HJ19" s="51"/>
      <c r="HK19" s="80"/>
      <c r="HL19" s="80"/>
      <c r="HM19" s="85"/>
      <c r="HN19" s="80"/>
      <c r="HO19" s="80"/>
      <c r="HP19" s="2"/>
      <c r="HQ19" s="85"/>
      <c r="HR19" s="51"/>
      <c r="HS19" s="80"/>
      <c r="HT19" s="80"/>
      <c r="HU19" s="85"/>
      <c r="HV19" s="80"/>
      <c r="HW19" s="80"/>
      <c r="HX19" s="2"/>
      <c r="HY19" s="85"/>
      <c r="HZ19" s="51"/>
      <c r="IA19" s="80"/>
      <c r="IB19" s="80"/>
      <c r="IC19" s="85"/>
      <c r="ID19" s="80"/>
      <c r="IE19" s="80"/>
      <c r="IF19" s="2"/>
      <c r="IG19" s="85"/>
      <c r="IH19" s="51"/>
      <c r="II19" s="80"/>
      <c r="IJ19" s="80"/>
      <c r="IK19" s="85"/>
      <c r="IL19" s="80"/>
      <c r="IM19" s="80"/>
      <c r="IN19" s="2"/>
      <c r="IO19" s="85"/>
      <c r="IP19" s="51"/>
      <c r="IQ19" s="80"/>
      <c r="IR19" s="80"/>
      <c r="IS19" s="85"/>
      <c r="IT19" s="80"/>
      <c r="IU19" s="80"/>
      <c r="IV19" s="2"/>
      <c r="IW19" s="85"/>
      <c r="IX19" s="51"/>
      <c r="IY19" s="80"/>
      <c r="IZ19" s="80"/>
      <c r="JA19" s="85"/>
      <c r="JB19" s="80"/>
      <c r="JC19" s="80"/>
      <c r="JD19" s="2"/>
      <c r="JE19" s="85"/>
      <c r="JF19" s="51"/>
      <c r="JG19" s="80"/>
      <c r="JH19" s="80"/>
      <c r="JI19" s="85"/>
      <c r="JJ19" s="80"/>
      <c r="JK19" s="80"/>
      <c r="JL19" s="2"/>
      <c r="JM19" s="85"/>
      <c r="JN19" s="51"/>
      <c r="JO19" s="80"/>
      <c r="JP19" s="80"/>
      <c r="JQ19" s="85"/>
      <c r="JR19" s="80"/>
      <c r="JS19" s="80"/>
      <c r="JT19" s="2"/>
      <c r="JU19" s="85"/>
      <c r="JV19" s="51"/>
      <c r="JW19" s="80"/>
      <c r="JX19" s="80"/>
      <c r="JY19" s="85"/>
      <c r="JZ19" s="80"/>
      <c r="KA19" s="80"/>
      <c r="KB19" s="2"/>
      <c r="KC19" s="85"/>
      <c r="KD19" s="51"/>
      <c r="KE19" s="80"/>
      <c r="KF19" s="80"/>
      <c r="KG19" s="85"/>
      <c r="KH19" s="80"/>
      <c r="KI19" s="80"/>
      <c r="KJ19" s="2"/>
      <c r="KK19" s="85"/>
      <c r="KL19" s="51"/>
      <c r="KM19" s="80"/>
      <c r="KN19" s="80"/>
      <c r="KO19" s="85"/>
      <c r="KP19" s="80"/>
      <c r="KQ19" s="80"/>
      <c r="KR19" s="2"/>
      <c r="KS19" s="85"/>
      <c r="KT19" s="51"/>
      <c r="KU19" s="80"/>
      <c r="KV19" s="80"/>
      <c r="KW19" s="85"/>
      <c r="KX19" s="80"/>
      <c r="KY19" s="80"/>
      <c r="KZ19" s="2"/>
      <c r="LA19" s="85"/>
      <c r="LB19" s="51"/>
      <c r="LC19" s="80"/>
      <c r="LD19" s="80"/>
      <c r="LE19" s="85"/>
      <c r="LF19" s="80"/>
      <c r="LG19" s="80"/>
      <c r="LH19" s="2"/>
      <c r="LI19" s="85"/>
      <c r="LJ19" s="51"/>
      <c r="LK19" s="80"/>
      <c r="LL19" s="80"/>
      <c r="LM19" s="85"/>
      <c r="LN19" s="80"/>
      <c r="LO19" s="80"/>
      <c r="LP19" s="2"/>
      <c r="LQ19" s="85"/>
      <c r="LR19" s="51"/>
      <c r="LS19" s="80"/>
      <c r="LT19" s="80"/>
      <c r="LU19" s="85"/>
      <c r="LV19" s="80"/>
      <c r="LW19" s="80"/>
      <c r="LX19" s="2"/>
      <c r="LY19" s="85"/>
      <c r="LZ19" s="51"/>
      <c r="MA19" s="80"/>
      <c r="MB19" s="80"/>
      <c r="MC19" s="85"/>
      <c r="MD19" s="80"/>
      <c r="ME19" s="80"/>
      <c r="MF19" s="2"/>
      <c r="MG19" s="85"/>
      <c r="MH19" s="51"/>
      <c r="MI19" s="80"/>
      <c r="MJ19" s="80"/>
      <c r="MK19" s="85"/>
      <c r="ML19" s="80"/>
      <c r="MM19" s="80"/>
      <c r="MN19" s="2"/>
      <c r="MO19" s="85"/>
      <c r="MP19" s="51"/>
      <c r="MQ19" s="80"/>
      <c r="MR19" s="80"/>
      <c r="MS19" s="85"/>
      <c r="MT19" s="80"/>
      <c r="MU19" s="80"/>
      <c r="MV19" s="2"/>
      <c r="MW19" s="85"/>
      <c r="MX19" s="51"/>
      <c r="MY19" s="80"/>
      <c r="MZ19" s="80"/>
      <c r="NA19" s="85"/>
      <c r="NB19" s="80"/>
      <c r="NC19" s="80"/>
      <c r="ND19" s="2"/>
      <c r="NE19" s="85"/>
      <c r="NF19" s="51"/>
      <c r="NG19" s="80"/>
      <c r="NH19" s="80"/>
      <c r="NI19" s="85"/>
      <c r="NJ19" s="80"/>
      <c r="NK19" s="80"/>
      <c r="NL19" s="2"/>
      <c r="NM19" s="85"/>
      <c r="NN19" s="51"/>
      <c r="NO19" s="80"/>
      <c r="NP19" s="80"/>
      <c r="NQ19" s="85"/>
      <c r="NR19" s="80"/>
      <c r="NS19" s="80"/>
      <c r="NT19" s="2"/>
      <c r="NU19" s="85"/>
      <c r="NV19" s="51"/>
      <c r="NW19" s="80"/>
      <c r="NX19" s="80"/>
      <c r="NY19" s="85"/>
      <c r="NZ19" s="80"/>
      <c r="OA19" s="80"/>
      <c r="OB19" s="2"/>
      <c r="OC19" s="85"/>
      <c r="OD19" s="51"/>
      <c r="OE19" s="80"/>
      <c r="OF19" s="80"/>
      <c r="OG19" s="85"/>
      <c r="OH19" s="80"/>
      <c r="OI19" s="80"/>
      <c r="OJ19" s="2"/>
      <c r="OK19" s="85"/>
      <c r="OL19" s="51"/>
      <c r="OM19" s="80"/>
      <c r="ON19" s="80"/>
      <c r="OO19" s="85"/>
      <c r="OP19" s="80"/>
      <c r="OQ19" s="80"/>
      <c r="OR19" s="2"/>
      <c r="OS19" s="85"/>
      <c r="OT19" s="51"/>
      <c r="OU19" s="80"/>
      <c r="OV19" s="80"/>
      <c r="OW19" s="85"/>
      <c r="OX19" s="80"/>
      <c r="OY19" s="80"/>
      <c r="OZ19" s="2"/>
      <c r="PA19" s="85"/>
      <c r="PB19" s="51"/>
      <c r="PC19" s="80"/>
      <c r="PD19" s="80"/>
      <c r="PE19" s="85"/>
      <c r="PF19" s="80"/>
      <c r="PG19" s="80"/>
      <c r="PH19" s="2"/>
      <c r="PI19" s="85"/>
      <c r="PJ19" s="51"/>
      <c r="PK19" s="80"/>
      <c r="PL19" s="80"/>
      <c r="PM19" s="85"/>
      <c r="PN19" s="80"/>
      <c r="PO19" s="80"/>
      <c r="PP19" s="2"/>
      <c r="PQ19" s="85"/>
      <c r="PR19" s="51"/>
      <c r="PS19" s="80"/>
      <c r="PT19" s="80"/>
      <c r="PU19" s="85"/>
      <c r="PV19" s="80"/>
      <c r="PW19" s="80"/>
      <c r="PX19" s="2"/>
      <c r="PY19" s="85"/>
      <c r="PZ19" s="51"/>
      <c r="QA19" s="80"/>
      <c r="QB19" s="80"/>
      <c r="QC19" s="85"/>
      <c r="QD19" s="80"/>
      <c r="QE19" s="80"/>
      <c r="QF19" s="2"/>
      <c r="QG19" s="85"/>
      <c r="QH19" s="51"/>
      <c r="QI19" s="80"/>
      <c r="QJ19" s="80"/>
      <c r="QK19" s="85"/>
      <c r="QL19" s="80"/>
      <c r="QM19" s="80"/>
      <c r="QN19" s="2"/>
      <c r="QO19" s="85"/>
      <c r="QP19" s="51"/>
      <c r="QQ19" s="80"/>
      <c r="QR19" s="80"/>
      <c r="QS19" s="85"/>
      <c r="QT19" s="80"/>
      <c r="QU19" s="80"/>
      <c r="QV19" s="2"/>
      <c r="QW19" s="85"/>
      <c r="QX19" s="51"/>
      <c r="QY19" s="80"/>
      <c r="QZ19" s="80"/>
      <c r="RA19" s="85"/>
      <c r="RB19" s="80"/>
      <c r="RC19" s="80"/>
      <c r="RD19" s="2"/>
      <c r="RE19" s="85"/>
      <c r="RF19" s="51"/>
      <c r="RG19" s="80"/>
      <c r="RH19" s="80"/>
      <c r="RI19" s="85"/>
      <c r="RJ19" s="80"/>
      <c r="RK19" s="80"/>
      <c r="RL19" s="2"/>
      <c r="RM19" s="85"/>
      <c r="RN19" s="51"/>
      <c r="RO19" s="80"/>
      <c r="RP19" s="80"/>
      <c r="RQ19" s="85"/>
      <c r="RR19" s="80"/>
      <c r="RS19" s="80"/>
      <c r="RT19" s="2"/>
      <c r="RU19" s="85"/>
      <c r="RV19" s="51"/>
      <c r="RW19" s="80"/>
      <c r="RX19" s="80"/>
      <c r="RY19" s="85"/>
      <c r="RZ19" s="80"/>
      <c r="SA19" s="80"/>
      <c r="SB19" s="2"/>
      <c r="SC19" s="85"/>
      <c r="SD19" s="51"/>
      <c r="SE19" s="80"/>
      <c r="SF19" s="80"/>
      <c r="SG19" s="85"/>
      <c r="SH19" s="80"/>
      <c r="SI19" s="80"/>
      <c r="SJ19" s="2"/>
      <c r="SK19" s="85"/>
      <c r="SL19" s="51"/>
      <c r="SM19" s="80"/>
      <c r="SN19" s="80"/>
      <c r="SO19" s="85"/>
      <c r="SP19" s="80"/>
      <c r="SQ19" s="80"/>
      <c r="SR19" s="2"/>
      <c r="SS19" s="85"/>
      <c r="ST19" s="51"/>
      <c r="SU19" s="80"/>
      <c r="SV19" s="80"/>
      <c r="SW19" s="85"/>
      <c r="SX19" s="80"/>
      <c r="SY19" s="80"/>
      <c r="SZ19" s="2"/>
      <c r="TA19" s="85"/>
      <c r="TB19" s="51"/>
      <c r="TC19" s="80"/>
      <c r="TD19" s="80"/>
      <c r="TE19" s="85"/>
      <c r="TF19" s="80"/>
      <c r="TG19" s="80"/>
      <c r="TH19" s="2"/>
      <c r="TI19" s="85"/>
      <c r="TJ19" s="51"/>
      <c r="TK19" s="80"/>
      <c r="TL19" s="80"/>
      <c r="TM19" s="85"/>
      <c r="TN19" s="80"/>
      <c r="TO19" s="80"/>
      <c r="TP19" s="2"/>
      <c r="TQ19" s="85"/>
      <c r="TR19" s="51"/>
      <c r="TS19" s="80"/>
      <c r="TT19" s="80"/>
      <c r="TU19" s="85"/>
      <c r="TV19" s="80"/>
      <c r="TW19" s="80"/>
      <c r="TX19" s="2"/>
      <c r="TY19" s="85"/>
      <c r="TZ19" s="51"/>
      <c r="UA19" s="80"/>
      <c r="UB19" s="80"/>
      <c r="UC19" s="85"/>
      <c r="UD19" s="80"/>
      <c r="UE19" s="80"/>
      <c r="UF19" s="2"/>
      <c r="UG19" s="85"/>
      <c r="UH19" s="51"/>
      <c r="UI19" s="80"/>
      <c r="UJ19" s="80"/>
      <c r="UK19" s="85"/>
      <c r="UL19" s="80"/>
      <c r="UM19" s="80"/>
      <c r="UN19" s="2"/>
      <c r="UO19" s="85"/>
      <c r="UP19" s="51"/>
      <c r="UQ19" s="80"/>
      <c r="UR19" s="80"/>
      <c r="US19" s="85"/>
      <c r="UT19" s="80"/>
      <c r="UU19" s="80"/>
      <c r="UV19" s="2"/>
      <c r="UW19" s="85"/>
      <c r="UX19" s="51"/>
      <c r="UY19" s="80"/>
      <c r="UZ19" s="80"/>
      <c r="VA19" s="85"/>
      <c r="VB19" s="80"/>
      <c r="VC19" s="80"/>
      <c r="VD19" s="2"/>
      <c r="VE19" s="85"/>
      <c r="VF19" s="51"/>
      <c r="VG19" s="80"/>
      <c r="VH19" s="80"/>
      <c r="VI19" s="85"/>
      <c r="VJ19" s="80"/>
      <c r="VK19" s="80"/>
      <c r="VL19" s="2"/>
      <c r="VM19" s="85"/>
      <c r="VN19" s="51"/>
      <c r="VO19" s="80"/>
      <c r="VP19" s="80"/>
      <c r="VQ19" s="85"/>
      <c r="VR19" s="80"/>
      <c r="VS19" s="80"/>
      <c r="VT19" s="2"/>
      <c r="VU19" s="85"/>
      <c r="VV19" s="51"/>
      <c r="VW19" s="80"/>
      <c r="VX19" s="80"/>
      <c r="VY19" s="85"/>
      <c r="VZ19" s="80"/>
      <c r="WA19" s="80"/>
      <c r="WB19" s="2"/>
      <c r="WC19" s="85"/>
      <c r="WD19" s="51"/>
      <c r="WE19" s="80"/>
      <c r="WF19" s="80"/>
      <c r="WG19" s="85"/>
      <c r="WH19" s="80"/>
      <c r="WI19" s="80"/>
      <c r="WJ19" s="2"/>
      <c r="WK19" s="85"/>
      <c r="WL19" s="51"/>
      <c r="WM19" s="80"/>
      <c r="WN19" s="80"/>
      <c r="WO19" s="85"/>
      <c r="WP19" s="80"/>
      <c r="WQ19" s="80"/>
      <c r="WR19" s="2"/>
      <c r="WS19" s="85"/>
      <c r="WT19" s="51"/>
      <c r="WU19" s="80"/>
      <c r="WV19" s="80"/>
      <c r="WW19" s="85"/>
      <c r="WX19" s="80"/>
      <c r="WY19" s="80"/>
      <c r="WZ19" s="2"/>
      <c r="XA19" s="85"/>
      <c r="XB19" s="51"/>
      <c r="XC19" s="80"/>
      <c r="XD19" s="80"/>
      <c r="XE19" s="85"/>
      <c r="XF19" s="80"/>
      <c r="XG19" s="80"/>
      <c r="XH19" s="2"/>
      <c r="XI19" s="85"/>
      <c r="XJ19" s="51"/>
      <c r="XK19" s="80"/>
      <c r="XL19" s="80"/>
      <c r="XM19" s="85"/>
      <c r="XN19" s="80"/>
      <c r="XO19" s="80"/>
      <c r="XP19" s="2"/>
      <c r="XQ19" s="85"/>
      <c r="XR19" s="51"/>
      <c r="XS19" s="80"/>
      <c r="XT19" s="80"/>
      <c r="XU19" s="85"/>
      <c r="XV19" s="80"/>
      <c r="XW19" s="80"/>
      <c r="XX19" s="2"/>
      <c r="XY19" s="85"/>
      <c r="XZ19" s="51"/>
      <c r="YA19" s="80"/>
      <c r="YB19" s="80"/>
      <c r="YC19" s="85"/>
      <c r="YD19" s="80"/>
      <c r="YE19" s="80"/>
      <c r="YF19" s="2"/>
      <c r="YG19" s="85"/>
      <c r="YH19" s="51"/>
      <c r="YI19" s="80"/>
      <c r="YJ19" s="80"/>
      <c r="YK19" s="85"/>
      <c r="YL19" s="80"/>
      <c r="YM19" s="80"/>
      <c r="YN19" s="2"/>
      <c r="YO19" s="85"/>
      <c r="YP19" s="51"/>
      <c r="YQ19" s="80"/>
      <c r="YR19" s="80"/>
      <c r="YS19" s="85"/>
      <c r="YT19" s="80"/>
      <c r="YU19" s="80"/>
      <c r="YV19" s="2"/>
      <c r="YW19" s="85"/>
      <c r="YX19" s="51"/>
      <c r="YY19" s="80"/>
      <c r="YZ19" s="80"/>
      <c r="ZA19" s="85"/>
      <c r="ZB19" s="80"/>
      <c r="ZC19" s="80"/>
      <c r="ZD19" s="2"/>
      <c r="ZE19" s="85"/>
      <c r="ZF19" s="51"/>
      <c r="ZG19" s="80"/>
      <c r="ZH19" s="80"/>
      <c r="ZI19" s="85"/>
      <c r="ZJ19" s="80"/>
      <c r="ZK19" s="80"/>
      <c r="ZL19" s="2"/>
      <c r="ZM19" s="85"/>
      <c r="ZN19" s="51"/>
      <c r="ZO19" s="80"/>
      <c r="ZP19" s="80"/>
      <c r="ZQ19" s="85"/>
      <c r="ZR19" s="80"/>
      <c r="ZS19" s="80"/>
      <c r="ZT19" s="2"/>
      <c r="ZU19" s="85"/>
      <c r="ZV19" s="51"/>
      <c r="ZW19" s="80"/>
      <c r="ZX19" s="80"/>
      <c r="ZY19" s="85"/>
      <c r="ZZ19" s="80"/>
      <c r="AAA19" s="80"/>
      <c r="AAB19" s="2"/>
      <c r="AAC19" s="85"/>
      <c r="AAD19" s="51"/>
      <c r="AAE19" s="80"/>
      <c r="AAF19" s="80"/>
      <c r="AAG19" s="85"/>
      <c r="AAH19" s="80"/>
      <c r="AAI19" s="80"/>
      <c r="AAJ19" s="2"/>
      <c r="AAK19" s="85"/>
      <c r="AAL19" s="51"/>
      <c r="AAM19" s="80"/>
      <c r="AAN19" s="80"/>
      <c r="AAO19" s="85"/>
      <c r="AAP19" s="80"/>
      <c r="AAQ19" s="80"/>
      <c r="AAR19" s="2"/>
      <c r="AAS19" s="85"/>
      <c r="AAT19" s="51"/>
      <c r="AAU19" s="80"/>
      <c r="AAV19" s="80"/>
      <c r="AAW19" s="85"/>
      <c r="AAX19" s="80"/>
      <c r="AAY19" s="80"/>
      <c r="AAZ19" s="2"/>
      <c r="ABA19" s="85"/>
      <c r="ABB19" s="51"/>
      <c r="ABC19" s="80"/>
      <c r="ABD19" s="80"/>
      <c r="ABE19" s="85"/>
      <c r="ABF19" s="80"/>
      <c r="ABG19" s="80"/>
      <c r="ABH19" s="2"/>
      <c r="ABI19" s="85"/>
      <c r="ABJ19" s="51"/>
      <c r="ABK19" s="80"/>
      <c r="ABL19" s="80"/>
      <c r="ABM19" s="85"/>
      <c r="ABN19" s="80"/>
      <c r="ABO19" s="80"/>
      <c r="ABP19" s="2"/>
      <c r="ABQ19" s="85"/>
      <c r="ABR19" s="51"/>
      <c r="ABS19" s="80"/>
      <c r="ABT19" s="80"/>
      <c r="ABU19" s="85"/>
      <c r="ABV19" s="80"/>
      <c r="ABW19" s="80"/>
      <c r="ABX19" s="2"/>
      <c r="ABY19" s="85"/>
      <c r="ABZ19" s="51"/>
      <c r="ACA19" s="80"/>
      <c r="ACB19" s="80"/>
      <c r="ACC19" s="85"/>
      <c r="ACD19" s="80"/>
      <c r="ACE19" s="80"/>
      <c r="ACF19" s="2"/>
      <c r="ACG19" s="85"/>
      <c r="ACH19" s="51"/>
      <c r="ACI19" s="80"/>
      <c r="ACJ19" s="80"/>
      <c r="ACK19" s="85"/>
      <c r="ACL19" s="80"/>
      <c r="ACM19" s="80"/>
      <c r="ACN19" s="2"/>
      <c r="ACO19" s="85"/>
      <c r="ACP19" s="51"/>
      <c r="ACQ19" s="80"/>
      <c r="ACR19" s="80"/>
      <c r="ACS19" s="85"/>
      <c r="ACT19" s="80"/>
      <c r="ACU19" s="80"/>
      <c r="ACV19" s="2"/>
      <c r="ACW19" s="85"/>
      <c r="ACX19" s="51"/>
      <c r="ACY19" s="80"/>
      <c r="ACZ19" s="80"/>
      <c r="ADA19" s="85"/>
      <c r="ADB19" s="80"/>
      <c r="ADC19" s="80"/>
      <c r="ADD19" s="2"/>
      <c r="ADE19" s="85"/>
      <c r="ADF19" s="51"/>
      <c r="ADG19" s="80"/>
      <c r="ADH19" s="80"/>
      <c r="ADI19" s="85"/>
      <c r="ADJ19" s="80"/>
      <c r="ADK19" s="80"/>
      <c r="ADL19" s="2"/>
      <c r="ADM19" s="85"/>
      <c r="ADN19" s="51"/>
      <c r="ADO19" s="80"/>
      <c r="ADP19" s="80"/>
      <c r="ADQ19" s="85"/>
      <c r="ADR19" s="80"/>
      <c r="ADS19" s="80"/>
      <c r="ADT19" s="2"/>
      <c r="ADU19" s="85"/>
      <c r="ADV19" s="51"/>
      <c r="ADW19" s="80"/>
      <c r="ADX19" s="80"/>
      <c r="ADY19" s="85"/>
      <c r="ADZ19" s="80"/>
      <c r="AEA19" s="80"/>
      <c r="AEB19" s="2"/>
      <c r="AEC19" s="85"/>
      <c r="AED19" s="51"/>
      <c r="AEE19" s="80"/>
      <c r="AEF19" s="80"/>
      <c r="AEG19" s="85"/>
      <c r="AEH19" s="80"/>
      <c r="AEI19" s="80"/>
      <c r="AEJ19" s="2"/>
      <c r="AEK19" s="85"/>
      <c r="AEL19" s="51"/>
      <c r="AEM19" s="80"/>
      <c r="AEN19" s="80"/>
      <c r="AEO19" s="85"/>
      <c r="AEP19" s="80"/>
      <c r="AEQ19" s="80"/>
      <c r="AER19" s="2"/>
      <c r="AES19" s="85"/>
      <c r="AET19" s="51"/>
      <c r="AEU19" s="80"/>
      <c r="AEV19" s="80"/>
      <c r="AEW19" s="85"/>
      <c r="AEX19" s="80"/>
      <c r="AEY19" s="80"/>
      <c r="AEZ19" s="2"/>
      <c r="AFA19" s="85"/>
      <c r="AFB19" s="51"/>
      <c r="AFC19" s="80"/>
      <c r="AFD19" s="80"/>
      <c r="AFE19" s="85"/>
      <c r="AFF19" s="80"/>
      <c r="AFG19" s="80"/>
      <c r="AFH19" s="2"/>
      <c r="AFI19" s="85"/>
      <c r="AFJ19" s="51"/>
      <c r="AFK19" s="80"/>
      <c r="AFL19" s="80"/>
      <c r="AFM19" s="85"/>
      <c r="AFN19" s="80"/>
      <c r="AFO19" s="80"/>
      <c r="AFP19" s="2"/>
      <c r="AFQ19" s="85"/>
      <c r="AFR19" s="51"/>
      <c r="AFS19" s="80"/>
      <c r="AFT19" s="80"/>
      <c r="AFU19" s="85"/>
      <c r="AFV19" s="80"/>
      <c r="AFW19" s="80"/>
      <c r="AFX19" s="2"/>
      <c r="AFY19" s="85"/>
      <c r="AFZ19" s="51"/>
      <c r="AGA19" s="80"/>
      <c r="AGB19" s="80"/>
      <c r="AGC19" s="85"/>
      <c r="AGD19" s="80"/>
      <c r="AGE19" s="80"/>
      <c r="AGF19" s="2"/>
      <c r="AGG19" s="85"/>
      <c r="AGH19" s="51"/>
      <c r="AGI19" s="80"/>
      <c r="AGJ19" s="80"/>
      <c r="AGK19" s="85"/>
      <c r="AGL19" s="80"/>
      <c r="AGM19" s="80"/>
      <c r="AGN19" s="2"/>
      <c r="AGO19" s="85"/>
      <c r="AGP19" s="51"/>
      <c r="AGQ19" s="80"/>
      <c r="AGR19" s="80"/>
      <c r="AGS19" s="85"/>
      <c r="AGT19" s="80"/>
      <c r="AGU19" s="80"/>
      <c r="AGV19" s="2"/>
      <c r="AGW19" s="85"/>
      <c r="AGX19" s="51"/>
      <c r="AGY19" s="80"/>
      <c r="AGZ19" s="80"/>
      <c r="AHA19" s="85"/>
      <c r="AHB19" s="80"/>
      <c r="AHC19" s="80"/>
      <c r="AHD19" s="2"/>
      <c r="AHE19" s="85"/>
      <c r="AHF19" s="51"/>
      <c r="AHG19" s="80"/>
      <c r="AHH19" s="80"/>
      <c r="AHI19" s="85"/>
      <c r="AHJ19" s="80"/>
      <c r="AHK19" s="80"/>
      <c r="AHL19" s="2"/>
      <c r="AHM19" s="85"/>
      <c r="AHN19" s="51"/>
      <c r="AHO19" s="80"/>
      <c r="AHP19" s="80"/>
      <c r="AHQ19" s="85"/>
      <c r="AHR19" s="80"/>
      <c r="AHS19" s="80"/>
      <c r="AHT19" s="2"/>
      <c r="AHU19" s="85"/>
      <c r="AHV19" s="51"/>
      <c r="AHW19" s="80"/>
      <c r="AHX19" s="80"/>
      <c r="AHY19" s="85"/>
      <c r="AHZ19" s="80"/>
      <c r="AIA19" s="80"/>
      <c r="AIB19" s="2"/>
      <c r="AIC19" s="85"/>
      <c r="AID19" s="51"/>
      <c r="AIE19" s="80"/>
      <c r="AIF19" s="80"/>
      <c r="AIG19" s="85"/>
      <c r="AIH19" s="80"/>
      <c r="AII19" s="80"/>
      <c r="AIJ19" s="2"/>
      <c r="AIK19" s="85"/>
      <c r="AIL19" s="51"/>
      <c r="AIM19" s="80"/>
      <c r="AIN19" s="80"/>
      <c r="AIO19" s="85"/>
      <c r="AIP19" s="80"/>
      <c r="AIQ19" s="80"/>
      <c r="AIR19" s="2"/>
      <c r="AIS19" s="85"/>
      <c r="AIT19" s="51"/>
      <c r="AIU19" s="80"/>
      <c r="AIV19" s="80"/>
      <c r="AIW19" s="85"/>
      <c r="AIX19" s="80"/>
      <c r="AIY19" s="80"/>
      <c r="AIZ19" s="2"/>
      <c r="AJA19" s="85"/>
      <c r="AJB19" s="51"/>
      <c r="AJC19" s="80"/>
      <c r="AJD19" s="80"/>
      <c r="AJE19" s="85"/>
      <c r="AJF19" s="80"/>
      <c r="AJG19" s="80"/>
      <c r="AJH19" s="2"/>
      <c r="AJI19" s="85"/>
      <c r="AJJ19" s="51"/>
      <c r="AJK19" s="80"/>
      <c r="AJL19" s="80"/>
      <c r="AJM19" s="85"/>
      <c r="AJN19" s="80"/>
      <c r="AJO19" s="80"/>
      <c r="AJP19" s="2"/>
      <c r="AJQ19" s="85"/>
      <c r="AJR19" s="51"/>
      <c r="AJS19" s="80"/>
      <c r="AJT19" s="80"/>
      <c r="AJU19" s="85"/>
      <c r="AJV19" s="80"/>
      <c r="AJW19" s="80"/>
      <c r="AJX19" s="2"/>
      <c r="AJY19" s="85"/>
      <c r="AJZ19" s="51"/>
      <c r="AKA19" s="80"/>
      <c r="AKB19" s="80"/>
      <c r="AKC19" s="85"/>
      <c r="AKD19" s="80"/>
      <c r="AKE19" s="80"/>
      <c r="AKF19" s="2"/>
      <c r="AKG19" s="85"/>
      <c r="AKH19" s="51"/>
      <c r="AKI19" s="80"/>
      <c r="AKJ19" s="80"/>
      <c r="AKK19" s="85"/>
      <c r="AKL19" s="80"/>
      <c r="AKM19" s="80"/>
      <c r="AKN19" s="2"/>
      <c r="AKO19" s="85"/>
      <c r="AKP19" s="51"/>
      <c r="AKQ19" s="80"/>
      <c r="AKR19" s="80"/>
      <c r="AKS19" s="85"/>
      <c r="AKT19" s="80"/>
      <c r="AKU19" s="80"/>
      <c r="AKV19" s="2"/>
      <c r="AKW19" s="85"/>
      <c r="AKX19" s="51"/>
      <c r="AKY19" s="80"/>
      <c r="AKZ19" s="80"/>
      <c r="ALA19" s="85"/>
      <c r="ALB19" s="80"/>
      <c r="ALC19" s="80"/>
      <c r="ALD19" s="2"/>
      <c r="ALE19" s="85"/>
      <c r="ALF19" s="51"/>
      <c r="ALG19" s="80"/>
      <c r="ALH19" s="80"/>
      <c r="ALI19" s="85"/>
      <c r="ALJ19" s="80"/>
      <c r="ALK19" s="80"/>
      <c r="ALL19" s="2"/>
      <c r="ALM19" s="85"/>
      <c r="ALN19" s="51"/>
      <c r="ALO19" s="80"/>
      <c r="ALP19" s="80"/>
      <c r="ALQ19" s="85"/>
      <c r="ALR19" s="80"/>
      <c r="ALS19" s="80"/>
      <c r="ALT19" s="2"/>
      <c r="ALU19" s="85"/>
      <c r="ALV19" s="51"/>
      <c r="ALW19" s="80"/>
      <c r="ALX19" s="80"/>
      <c r="ALY19" s="85"/>
      <c r="ALZ19" s="80"/>
      <c r="AMA19" s="80"/>
      <c r="AMB19" s="2"/>
      <c r="AMC19" s="85"/>
      <c r="AMD19" s="51"/>
      <c r="AME19" s="80"/>
      <c r="AMF19" s="80"/>
      <c r="AMG19" s="85"/>
      <c r="AMH19" s="80"/>
      <c r="AMI19" s="80"/>
      <c r="AMJ19" s="2"/>
      <c r="AMK19" s="85"/>
      <c r="AML19" s="51"/>
      <c r="AMM19" s="80"/>
      <c r="AMN19" s="80"/>
      <c r="AMO19" s="85"/>
      <c r="AMP19" s="80"/>
      <c r="AMQ19" s="80"/>
      <c r="AMR19" s="2"/>
      <c r="AMS19" s="85"/>
      <c r="AMT19" s="51"/>
      <c r="AMU19" s="80"/>
      <c r="AMV19" s="80"/>
      <c r="AMW19" s="85"/>
      <c r="AMX19" s="80"/>
      <c r="AMY19" s="80"/>
      <c r="AMZ19" s="2"/>
      <c r="ANA19" s="85"/>
      <c r="ANB19" s="51"/>
      <c r="ANC19" s="80"/>
      <c r="AND19" s="80"/>
      <c r="ANE19" s="85"/>
      <c r="ANF19" s="80"/>
      <c r="ANG19" s="80"/>
      <c r="ANH19" s="2"/>
      <c r="ANI19" s="85"/>
      <c r="ANJ19" s="51"/>
      <c r="ANK19" s="80"/>
      <c r="ANL19" s="80"/>
      <c r="ANM19" s="85"/>
      <c r="ANN19" s="80"/>
      <c r="ANO19" s="80"/>
      <c r="ANP19" s="2"/>
      <c r="ANQ19" s="85"/>
      <c r="ANR19" s="51"/>
      <c r="ANS19" s="80"/>
      <c r="ANT19" s="80"/>
      <c r="ANU19" s="85"/>
      <c r="ANV19" s="80"/>
      <c r="ANW19" s="80"/>
      <c r="ANX19" s="2"/>
      <c r="ANY19" s="85"/>
      <c r="ANZ19" s="51"/>
      <c r="AOA19" s="80"/>
      <c r="AOB19" s="80"/>
      <c r="AOC19" s="85"/>
      <c r="AOD19" s="80"/>
      <c r="AOE19" s="80"/>
      <c r="AOF19" s="2"/>
      <c r="AOG19" s="85"/>
      <c r="AOH19" s="51"/>
      <c r="AOI19" s="80"/>
      <c r="AOJ19" s="80"/>
      <c r="AOK19" s="85"/>
      <c r="AOL19" s="80"/>
      <c r="AOM19" s="80"/>
      <c r="AON19" s="2"/>
      <c r="AOO19" s="85"/>
      <c r="AOP19" s="51"/>
      <c r="AOQ19" s="80"/>
      <c r="AOR19" s="80"/>
      <c r="AOS19" s="85"/>
      <c r="AOT19" s="80"/>
      <c r="AOU19" s="80"/>
      <c r="AOV19" s="2"/>
      <c r="AOW19" s="85"/>
      <c r="AOX19" s="51"/>
      <c r="AOY19" s="80"/>
      <c r="AOZ19" s="80"/>
      <c r="APA19" s="85"/>
      <c r="APB19" s="80"/>
      <c r="APC19" s="80"/>
      <c r="APD19" s="2"/>
      <c r="APE19" s="85"/>
      <c r="APF19" s="51"/>
      <c r="APG19" s="80"/>
      <c r="APH19" s="80"/>
      <c r="API19" s="85"/>
      <c r="APJ19" s="80"/>
      <c r="APK19" s="80"/>
      <c r="APL19" s="2"/>
      <c r="APM19" s="85"/>
      <c r="APN19" s="51"/>
      <c r="APO19" s="80"/>
      <c r="APP19" s="80"/>
      <c r="APQ19" s="85"/>
      <c r="APR19" s="80"/>
      <c r="APS19" s="80"/>
      <c r="APT19" s="2"/>
      <c r="APU19" s="85"/>
      <c r="APV19" s="51"/>
      <c r="APW19" s="80"/>
      <c r="APX19" s="80"/>
      <c r="APY19" s="85"/>
      <c r="APZ19" s="80"/>
      <c r="AQA19" s="80"/>
      <c r="AQB19" s="2"/>
      <c r="AQC19" s="85"/>
      <c r="AQD19" s="51"/>
      <c r="AQE19" s="80"/>
      <c r="AQF19" s="80"/>
      <c r="AQG19" s="85"/>
      <c r="AQH19" s="80"/>
      <c r="AQI19" s="80"/>
      <c r="AQJ19" s="2"/>
      <c r="AQK19" s="85"/>
      <c r="AQL19" s="51"/>
      <c r="AQM19" s="80"/>
      <c r="AQN19" s="80"/>
      <c r="AQO19" s="85"/>
      <c r="AQP19" s="80"/>
      <c r="AQQ19" s="80"/>
      <c r="AQR19" s="2"/>
      <c r="AQS19" s="85"/>
      <c r="AQT19" s="51"/>
      <c r="AQU19" s="80"/>
      <c r="AQV19" s="80"/>
      <c r="AQW19" s="85"/>
      <c r="AQX19" s="80"/>
      <c r="AQY19" s="80"/>
      <c r="AQZ19" s="2"/>
      <c r="ARA19" s="85"/>
      <c r="ARB19" s="51"/>
      <c r="ARC19" s="80"/>
      <c r="ARD19" s="80"/>
      <c r="ARE19" s="85"/>
      <c r="ARF19" s="80"/>
      <c r="ARG19" s="80"/>
      <c r="ARH19" s="2"/>
      <c r="ARI19" s="85"/>
      <c r="ARJ19" s="51"/>
      <c r="ARK19" s="80"/>
      <c r="ARL19" s="80"/>
      <c r="ARM19" s="85"/>
      <c r="ARN19" s="80"/>
      <c r="ARO19" s="80"/>
      <c r="ARP19" s="2"/>
      <c r="ARQ19" s="85"/>
      <c r="ARR19" s="51"/>
      <c r="ARS19" s="80"/>
      <c r="ART19" s="80"/>
      <c r="ARU19" s="85"/>
      <c r="ARV19" s="80"/>
      <c r="ARW19" s="80"/>
      <c r="ARX19" s="2"/>
      <c r="ARY19" s="85"/>
      <c r="ARZ19" s="51"/>
      <c r="ASA19" s="80"/>
      <c r="ASB19" s="80"/>
      <c r="ASC19" s="85"/>
      <c r="ASD19" s="80"/>
      <c r="ASE19" s="80"/>
      <c r="ASF19" s="2"/>
      <c r="ASG19" s="85"/>
      <c r="ASH19" s="51"/>
      <c r="ASI19" s="80"/>
      <c r="ASJ19" s="80"/>
      <c r="ASK19" s="85"/>
      <c r="ASL19" s="80"/>
      <c r="ASM19" s="80"/>
      <c r="ASN19" s="2"/>
      <c r="ASO19" s="85"/>
      <c r="ASP19" s="51"/>
      <c r="ASQ19" s="80"/>
      <c r="ASR19" s="80"/>
      <c r="ASS19" s="85"/>
      <c r="AST19" s="80"/>
      <c r="ASU19" s="80"/>
      <c r="ASV19" s="2"/>
      <c r="ASW19" s="85"/>
      <c r="ASX19" s="51"/>
      <c r="ASY19" s="80"/>
      <c r="ASZ19" s="80"/>
      <c r="ATA19" s="85"/>
      <c r="ATB19" s="80"/>
      <c r="ATC19" s="80"/>
      <c r="ATD19" s="2"/>
      <c r="ATE19" s="85"/>
      <c r="ATF19" s="51"/>
      <c r="ATG19" s="80"/>
      <c r="ATH19" s="80"/>
      <c r="ATI19" s="85"/>
      <c r="ATJ19" s="80"/>
      <c r="ATK19" s="80"/>
      <c r="ATL19" s="2"/>
      <c r="ATM19" s="85"/>
      <c r="ATN19" s="51"/>
      <c r="ATO19" s="80"/>
      <c r="ATP19" s="80"/>
      <c r="ATQ19" s="85"/>
      <c r="ATR19" s="80"/>
      <c r="ATS19" s="80"/>
      <c r="ATT19" s="2"/>
      <c r="ATU19" s="85"/>
      <c r="ATV19" s="51"/>
      <c r="ATW19" s="80"/>
      <c r="ATX19" s="80"/>
      <c r="ATY19" s="85"/>
      <c r="ATZ19" s="80"/>
      <c r="AUA19" s="80"/>
      <c r="AUB19" s="2"/>
      <c r="AUC19" s="85"/>
      <c r="AUD19" s="51"/>
      <c r="AUE19" s="80"/>
      <c r="AUF19" s="80"/>
      <c r="AUG19" s="85"/>
      <c r="AUH19" s="80"/>
      <c r="AUI19" s="80"/>
      <c r="AUJ19" s="2"/>
      <c r="AUK19" s="85"/>
      <c r="AUL19" s="51"/>
      <c r="AUM19" s="80"/>
      <c r="AUN19" s="80"/>
      <c r="AUO19" s="85"/>
      <c r="AUP19" s="80"/>
      <c r="AUQ19" s="80"/>
      <c r="AUR19" s="2"/>
      <c r="AUS19" s="85"/>
      <c r="AUT19" s="51"/>
      <c r="AUU19" s="80"/>
      <c r="AUV19" s="80"/>
      <c r="AUW19" s="85"/>
      <c r="AUX19" s="80"/>
      <c r="AUY19" s="80"/>
      <c r="AUZ19" s="2"/>
      <c r="AVA19" s="85"/>
      <c r="AVB19" s="51"/>
      <c r="AVC19" s="80"/>
      <c r="AVD19" s="80"/>
      <c r="AVE19" s="85"/>
      <c r="AVF19" s="80"/>
      <c r="AVG19" s="80"/>
      <c r="AVH19" s="2"/>
      <c r="AVI19" s="85"/>
      <c r="AVJ19" s="51"/>
      <c r="AVK19" s="80"/>
      <c r="AVL19" s="80"/>
      <c r="AVM19" s="85"/>
      <c r="AVN19" s="80"/>
      <c r="AVO19" s="80"/>
      <c r="AVP19" s="2"/>
      <c r="AVQ19" s="85"/>
      <c r="AVR19" s="51"/>
      <c r="AVS19" s="80"/>
      <c r="AVT19" s="80"/>
      <c r="AVU19" s="85"/>
      <c r="AVV19" s="80"/>
      <c r="AVW19" s="80"/>
      <c r="AVX19" s="2"/>
      <c r="AVY19" s="85"/>
      <c r="AVZ19" s="51"/>
      <c r="AWA19" s="80"/>
      <c r="AWB19" s="80"/>
      <c r="AWC19" s="85"/>
      <c r="AWD19" s="80"/>
      <c r="AWE19" s="80"/>
      <c r="AWF19" s="2"/>
      <c r="AWG19" s="85"/>
      <c r="AWH19" s="51"/>
      <c r="AWI19" s="80"/>
      <c r="AWJ19" s="80"/>
      <c r="AWK19" s="85"/>
      <c r="AWL19" s="80"/>
      <c r="AWM19" s="80"/>
      <c r="AWN19" s="2"/>
      <c r="AWO19" s="85"/>
      <c r="AWP19" s="51"/>
      <c r="AWQ19" s="80"/>
      <c r="AWR19" s="80"/>
      <c r="AWS19" s="85"/>
      <c r="AWT19" s="80"/>
      <c r="AWU19" s="80"/>
      <c r="AWV19" s="2"/>
      <c r="AWW19" s="85"/>
      <c r="AWX19" s="51"/>
      <c r="AWY19" s="80"/>
      <c r="AWZ19" s="80"/>
      <c r="AXA19" s="85"/>
      <c r="AXB19" s="80"/>
      <c r="AXC19" s="80"/>
      <c r="AXD19" s="2"/>
      <c r="AXE19" s="85"/>
      <c r="AXF19" s="51"/>
      <c r="AXG19" s="80"/>
      <c r="AXH19" s="80"/>
      <c r="AXI19" s="85"/>
      <c r="AXJ19" s="80"/>
      <c r="AXK19" s="80"/>
      <c r="AXL19" s="2"/>
      <c r="AXM19" s="85"/>
      <c r="AXN19" s="51"/>
      <c r="AXO19" s="80"/>
      <c r="AXP19" s="80"/>
      <c r="AXQ19" s="85"/>
      <c r="AXR19" s="80"/>
      <c r="AXS19" s="80"/>
      <c r="AXT19" s="2"/>
      <c r="AXU19" s="85"/>
      <c r="AXV19" s="51"/>
      <c r="AXW19" s="80"/>
      <c r="AXX19" s="80"/>
      <c r="AXY19" s="85"/>
      <c r="AXZ19" s="80"/>
      <c r="AYA19" s="80"/>
      <c r="AYB19" s="2"/>
      <c r="AYC19" s="85"/>
      <c r="AYD19" s="51"/>
      <c r="AYE19" s="80"/>
      <c r="AYF19" s="80"/>
      <c r="AYG19" s="85"/>
      <c r="AYH19" s="80"/>
      <c r="AYI19" s="80"/>
      <c r="AYJ19" s="2"/>
      <c r="AYK19" s="85"/>
      <c r="AYL19" s="51"/>
      <c r="AYM19" s="80"/>
      <c r="AYN19" s="80"/>
      <c r="AYO19" s="85"/>
      <c r="AYP19" s="80"/>
      <c r="AYQ19" s="80"/>
      <c r="AYR19" s="2"/>
      <c r="AYS19" s="85"/>
      <c r="AYT19" s="51"/>
      <c r="AYU19" s="80"/>
      <c r="AYV19" s="80"/>
      <c r="AYW19" s="85"/>
      <c r="AYX19" s="80"/>
      <c r="AYY19" s="80"/>
      <c r="AYZ19" s="2"/>
      <c r="AZA19" s="85"/>
      <c r="AZB19" s="51"/>
      <c r="AZC19" s="80"/>
      <c r="AZD19" s="80"/>
      <c r="AZE19" s="85"/>
      <c r="AZF19" s="80"/>
      <c r="AZG19" s="80"/>
      <c r="AZH19" s="2"/>
      <c r="AZI19" s="85"/>
      <c r="AZJ19" s="51"/>
      <c r="AZK19" s="80"/>
      <c r="AZL19" s="80"/>
      <c r="AZM19" s="85"/>
      <c r="AZN19" s="80"/>
      <c r="AZO19" s="80"/>
      <c r="AZP19" s="2"/>
      <c r="AZQ19" s="85"/>
      <c r="AZR19" s="51"/>
      <c r="AZS19" s="80"/>
      <c r="AZT19" s="80"/>
      <c r="AZU19" s="85"/>
      <c r="AZV19" s="80"/>
      <c r="AZW19" s="80"/>
      <c r="AZX19" s="2"/>
      <c r="AZY19" s="85"/>
      <c r="AZZ19" s="51"/>
      <c r="BAA19" s="80"/>
      <c r="BAB19" s="80"/>
      <c r="BAC19" s="85"/>
      <c r="BAD19" s="80"/>
      <c r="BAE19" s="80"/>
      <c r="BAF19" s="2"/>
      <c r="BAG19" s="85"/>
      <c r="BAH19" s="51"/>
      <c r="BAI19" s="80"/>
      <c r="BAJ19" s="80"/>
      <c r="BAK19" s="85"/>
      <c r="BAL19" s="80"/>
      <c r="BAM19" s="80"/>
      <c r="BAN19" s="2"/>
      <c r="BAO19" s="85"/>
      <c r="BAP19" s="51"/>
      <c r="BAQ19" s="80"/>
      <c r="BAR19" s="80"/>
      <c r="BAS19" s="85"/>
      <c r="BAT19" s="80"/>
      <c r="BAU19" s="80"/>
      <c r="BAV19" s="2"/>
      <c r="BAW19" s="85"/>
      <c r="BAX19" s="51"/>
      <c r="BAY19" s="80"/>
      <c r="BAZ19" s="80"/>
      <c r="BBA19" s="85"/>
      <c r="BBB19" s="80"/>
      <c r="BBC19" s="80"/>
      <c r="BBD19" s="2"/>
      <c r="BBE19" s="85"/>
      <c r="BBF19" s="51"/>
      <c r="BBG19" s="80"/>
      <c r="BBH19" s="80"/>
      <c r="BBI19" s="85"/>
      <c r="BBJ19" s="80"/>
      <c r="BBK19" s="80"/>
      <c r="BBL19" s="2"/>
      <c r="BBM19" s="85"/>
      <c r="BBN19" s="51"/>
      <c r="BBO19" s="80"/>
      <c r="BBP19" s="80"/>
      <c r="BBQ19" s="85"/>
      <c r="BBR19" s="80"/>
      <c r="BBS19" s="80"/>
      <c r="BBT19" s="2"/>
      <c r="BBU19" s="85"/>
      <c r="BBV19" s="51"/>
      <c r="BBW19" s="80"/>
      <c r="BBX19" s="80"/>
      <c r="BBY19" s="85"/>
      <c r="BBZ19" s="80"/>
      <c r="BCA19" s="80"/>
      <c r="BCB19" s="2"/>
      <c r="BCC19" s="85"/>
      <c r="BCD19" s="51"/>
      <c r="BCE19" s="80"/>
      <c r="BCF19" s="80"/>
      <c r="BCG19" s="85"/>
      <c r="BCH19" s="80"/>
      <c r="BCI19" s="80"/>
      <c r="BCJ19" s="2"/>
      <c r="BCK19" s="85"/>
      <c r="BCL19" s="51"/>
      <c r="BCM19" s="80"/>
      <c r="BCN19" s="80"/>
      <c r="BCO19" s="85"/>
      <c r="BCP19" s="80"/>
      <c r="BCQ19" s="80"/>
      <c r="BCR19" s="2"/>
      <c r="BCS19" s="85"/>
      <c r="BCT19" s="51"/>
      <c r="BCU19" s="80"/>
      <c r="BCV19" s="80"/>
      <c r="BCW19" s="85"/>
      <c r="BCX19" s="80"/>
      <c r="BCY19" s="80"/>
      <c r="BCZ19" s="2"/>
      <c r="BDA19" s="85"/>
      <c r="BDB19" s="51"/>
      <c r="BDC19" s="80"/>
      <c r="BDD19" s="80"/>
      <c r="BDE19" s="85"/>
      <c r="BDF19" s="80"/>
      <c r="BDG19" s="80"/>
      <c r="BDH19" s="2"/>
      <c r="BDI19" s="85"/>
      <c r="BDJ19" s="51"/>
      <c r="BDK19" s="80"/>
      <c r="BDL19" s="80"/>
      <c r="BDM19" s="85"/>
      <c r="BDN19" s="80"/>
      <c r="BDO19" s="80"/>
      <c r="BDP19" s="2"/>
      <c r="BDQ19" s="85"/>
      <c r="BDR19" s="51"/>
      <c r="BDS19" s="80"/>
      <c r="BDT19" s="80"/>
      <c r="BDU19" s="85"/>
      <c r="BDV19" s="80"/>
      <c r="BDW19" s="80"/>
      <c r="BDX19" s="2"/>
      <c r="BDY19" s="85"/>
      <c r="BDZ19" s="51"/>
      <c r="BEA19" s="80"/>
      <c r="BEB19" s="80"/>
      <c r="BEC19" s="85"/>
      <c r="BED19" s="80"/>
      <c r="BEE19" s="80"/>
      <c r="BEF19" s="2"/>
      <c r="BEG19" s="85"/>
      <c r="BEH19" s="51"/>
      <c r="BEI19" s="80"/>
      <c r="BEJ19" s="80"/>
      <c r="BEK19" s="85"/>
      <c r="BEL19" s="80"/>
      <c r="BEM19" s="80"/>
      <c r="BEN19" s="2"/>
      <c r="BEO19" s="85"/>
      <c r="BEP19" s="51"/>
      <c r="BEQ19" s="80"/>
      <c r="BER19" s="80"/>
      <c r="BES19" s="85"/>
      <c r="BET19" s="80"/>
      <c r="BEU19" s="80"/>
      <c r="BEV19" s="2"/>
      <c r="BEW19" s="85"/>
      <c r="BEX19" s="51"/>
      <c r="BEY19" s="80"/>
      <c r="BEZ19" s="80"/>
      <c r="BFA19" s="85"/>
      <c r="BFB19" s="80"/>
      <c r="BFC19" s="80"/>
      <c r="BFD19" s="2"/>
      <c r="BFE19" s="85"/>
      <c r="BFF19" s="51"/>
      <c r="BFG19" s="80"/>
      <c r="BFH19" s="80"/>
      <c r="BFI19" s="85"/>
      <c r="BFJ19" s="80"/>
      <c r="BFK19" s="80"/>
      <c r="BFL19" s="2"/>
      <c r="BFM19" s="85"/>
      <c r="BFN19" s="51"/>
      <c r="BFO19" s="80"/>
      <c r="BFP19" s="80"/>
      <c r="BFQ19" s="85"/>
      <c r="BFR19" s="80"/>
      <c r="BFS19" s="80"/>
      <c r="BFT19" s="2"/>
      <c r="BFU19" s="85"/>
      <c r="BFV19" s="51"/>
      <c r="BFW19" s="80"/>
      <c r="BFX19" s="80"/>
      <c r="BFY19" s="85"/>
      <c r="BFZ19" s="80"/>
      <c r="BGA19" s="80"/>
      <c r="BGB19" s="2"/>
      <c r="BGC19" s="85"/>
      <c r="BGD19" s="51"/>
      <c r="BGE19" s="80"/>
      <c r="BGF19" s="80"/>
      <c r="BGG19" s="85"/>
      <c r="BGH19" s="80"/>
      <c r="BGI19" s="80"/>
      <c r="BGJ19" s="2"/>
      <c r="BGK19" s="85"/>
      <c r="BGL19" s="51"/>
      <c r="BGM19" s="80"/>
      <c r="BGN19" s="80"/>
      <c r="BGO19" s="85"/>
      <c r="BGP19" s="80"/>
      <c r="BGQ19" s="80"/>
      <c r="BGR19" s="2"/>
      <c r="BGS19" s="85"/>
      <c r="BGT19" s="51"/>
      <c r="BGU19" s="80"/>
      <c r="BGV19" s="80"/>
      <c r="BGW19" s="85"/>
      <c r="BGX19" s="80"/>
      <c r="BGY19" s="80"/>
      <c r="BGZ19" s="2"/>
      <c r="BHA19" s="85"/>
      <c r="BHB19" s="51"/>
      <c r="BHC19" s="80"/>
      <c r="BHD19" s="80"/>
      <c r="BHE19" s="85"/>
      <c r="BHF19" s="80"/>
      <c r="BHG19" s="80"/>
      <c r="BHH19" s="2"/>
      <c r="BHI19" s="85"/>
      <c r="BHJ19" s="51"/>
      <c r="BHK19" s="80"/>
      <c r="BHL19" s="80"/>
      <c r="BHM19" s="85"/>
      <c r="BHN19" s="80"/>
      <c r="BHO19" s="80"/>
      <c r="BHP19" s="2"/>
      <c r="BHQ19" s="85"/>
      <c r="BHR19" s="51"/>
      <c r="BHS19" s="80"/>
      <c r="BHT19" s="80"/>
      <c r="BHU19" s="85"/>
      <c r="BHV19" s="80"/>
      <c r="BHW19" s="80"/>
      <c r="BHX19" s="2"/>
      <c r="BHY19" s="85"/>
      <c r="BHZ19" s="51"/>
      <c r="BIA19" s="80"/>
      <c r="BIB19" s="80"/>
      <c r="BIC19" s="85"/>
      <c r="BID19" s="80"/>
      <c r="BIE19" s="80"/>
      <c r="BIF19" s="2"/>
      <c r="BIG19" s="85"/>
      <c r="BIH19" s="51"/>
      <c r="BII19" s="80"/>
      <c r="BIJ19" s="80"/>
      <c r="BIK19" s="85"/>
      <c r="BIL19" s="80"/>
      <c r="BIM19" s="80"/>
      <c r="BIN19" s="2"/>
      <c r="BIO19" s="85"/>
      <c r="BIP19" s="51"/>
      <c r="BIQ19" s="80"/>
      <c r="BIR19" s="80"/>
      <c r="BIS19" s="85"/>
      <c r="BIT19" s="80"/>
      <c r="BIU19" s="80"/>
      <c r="BIV19" s="2"/>
      <c r="BIW19" s="85"/>
      <c r="BIX19" s="51"/>
      <c r="BIY19" s="80"/>
      <c r="BIZ19" s="80"/>
      <c r="BJA19" s="85"/>
      <c r="BJB19" s="80"/>
      <c r="BJC19" s="80"/>
      <c r="BJD19" s="2"/>
      <c r="BJE19" s="85"/>
      <c r="BJF19" s="51"/>
      <c r="BJG19" s="80"/>
      <c r="BJH19" s="80"/>
      <c r="BJI19" s="85"/>
      <c r="BJJ19" s="80"/>
      <c r="BJK19" s="80"/>
      <c r="BJL19" s="2"/>
      <c r="BJM19" s="85"/>
      <c r="BJN19" s="51"/>
      <c r="BJO19" s="80"/>
      <c r="BJP19" s="80"/>
      <c r="BJQ19" s="85"/>
      <c r="BJR19" s="80"/>
      <c r="BJS19" s="80"/>
      <c r="BJT19" s="2"/>
      <c r="BJU19" s="85"/>
      <c r="BJV19" s="51"/>
      <c r="BJW19" s="80"/>
      <c r="BJX19" s="80"/>
      <c r="BJY19" s="85"/>
      <c r="BJZ19" s="80"/>
      <c r="BKA19" s="80"/>
      <c r="BKB19" s="2"/>
      <c r="BKC19" s="85"/>
      <c r="BKD19" s="51"/>
      <c r="BKE19" s="80"/>
      <c r="BKF19" s="80"/>
      <c r="BKG19" s="85"/>
      <c r="BKH19" s="80"/>
      <c r="BKI19" s="80"/>
      <c r="BKJ19" s="2"/>
      <c r="BKK19" s="85"/>
      <c r="BKL19" s="51"/>
      <c r="BKM19" s="80"/>
      <c r="BKN19" s="80"/>
      <c r="BKO19" s="85"/>
      <c r="BKP19" s="80"/>
      <c r="BKQ19" s="80"/>
      <c r="BKR19" s="2"/>
      <c r="BKS19" s="85"/>
      <c r="BKT19" s="51"/>
      <c r="BKU19" s="80"/>
      <c r="BKV19" s="80"/>
      <c r="BKW19" s="85"/>
      <c r="BKX19" s="80"/>
      <c r="BKY19" s="80"/>
      <c r="BKZ19" s="2"/>
      <c r="BLA19" s="85"/>
      <c r="BLB19" s="51"/>
      <c r="BLC19" s="80"/>
      <c r="BLD19" s="80"/>
      <c r="BLE19" s="85"/>
      <c r="BLF19" s="80"/>
      <c r="BLG19" s="80"/>
      <c r="BLH19" s="2"/>
      <c r="BLI19" s="85"/>
      <c r="BLJ19" s="51"/>
      <c r="BLK19" s="80"/>
      <c r="BLL19" s="80"/>
      <c r="BLM19" s="85"/>
      <c r="BLN19" s="80"/>
      <c r="BLO19" s="80"/>
      <c r="BLP19" s="2"/>
      <c r="BLQ19" s="85"/>
      <c r="BLR19" s="51"/>
      <c r="BLS19" s="80"/>
      <c r="BLT19" s="80"/>
      <c r="BLU19" s="85"/>
      <c r="BLV19" s="80"/>
      <c r="BLW19" s="80"/>
      <c r="BLX19" s="2"/>
      <c r="BLY19" s="85"/>
      <c r="BLZ19" s="51"/>
      <c r="BMA19" s="80"/>
      <c r="BMB19" s="80"/>
      <c r="BMC19" s="85"/>
      <c r="BMD19" s="80"/>
      <c r="BME19" s="80"/>
      <c r="BMF19" s="2"/>
      <c r="BMG19" s="85"/>
      <c r="BMH19" s="51"/>
      <c r="BMI19" s="80"/>
      <c r="BMJ19" s="80"/>
      <c r="BMK19" s="85"/>
      <c r="BML19" s="80"/>
      <c r="BMM19" s="80"/>
      <c r="BMN19" s="2"/>
      <c r="BMO19" s="85"/>
      <c r="BMP19" s="51"/>
      <c r="BMQ19" s="80"/>
      <c r="BMR19" s="80"/>
      <c r="BMS19" s="85"/>
      <c r="BMT19" s="80"/>
      <c r="BMU19" s="80"/>
      <c r="BMV19" s="2"/>
      <c r="BMW19" s="85"/>
      <c r="BMX19" s="51"/>
      <c r="BMY19" s="80"/>
      <c r="BMZ19" s="80"/>
      <c r="BNA19" s="85"/>
      <c r="BNB19" s="80"/>
      <c r="BNC19" s="80"/>
      <c r="BND19" s="2"/>
      <c r="BNE19" s="85"/>
      <c r="BNF19" s="51"/>
      <c r="BNG19" s="80"/>
      <c r="BNH19" s="80"/>
      <c r="BNI19" s="85"/>
      <c r="BNJ19" s="80"/>
      <c r="BNK19" s="80"/>
      <c r="BNL19" s="2"/>
      <c r="BNM19" s="85"/>
      <c r="BNN19" s="51"/>
      <c r="BNO19" s="80"/>
      <c r="BNP19" s="80"/>
      <c r="BNQ19" s="85"/>
      <c r="BNR19" s="80"/>
      <c r="BNS19" s="80"/>
      <c r="BNT19" s="2"/>
      <c r="BNU19" s="85"/>
      <c r="BNV19" s="51"/>
      <c r="BNW19" s="80"/>
      <c r="BNX19" s="80"/>
      <c r="BNY19" s="85"/>
      <c r="BNZ19" s="80"/>
      <c r="BOA19" s="80"/>
      <c r="BOB19" s="2"/>
      <c r="BOC19" s="85"/>
      <c r="BOD19" s="51"/>
      <c r="BOE19" s="80"/>
      <c r="BOF19" s="80"/>
      <c r="BOG19" s="85"/>
      <c r="BOH19" s="80"/>
      <c r="BOI19" s="80"/>
      <c r="BOJ19" s="2"/>
      <c r="BOK19" s="85"/>
      <c r="BOL19" s="51"/>
      <c r="BOM19" s="80"/>
      <c r="BON19" s="80"/>
      <c r="BOO19" s="85"/>
      <c r="BOP19" s="80"/>
      <c r="BOQ19" s="80"/>
      <c r="BOR19" s="2"/>
      <c r="BOS19" s="85"/>
      <c r="BOT19" s="51"/>
      <c r="BOU19" s="80"/>
      <c r="BOV19" s="80"/>
      <c r="BOW19" s="85"/>
      <c r="BOX19" s="80"/>
      <c r="BOY19" s="80"/>
      <c r="BOZ19" s="2"/>
      <c r="BPA19" s="85"/>
      <c r="BPB19" s="51"/>
      <c r="BPC19" s="80"/>
      <c r="BPD19" s="80"/>
      <c r="BPE19" s="85"/>
      <c r="BPF19" s="80"/>
      <c r="BPG19" s="80"/>
      <c r="BPH19" s="2"/>
      <c r="BPI19" s="85"/>
      <c r="BPJ19" s="51"/>
      <c r="BPK19" s="80"/>
      <c r="BPL19" s="80"/>
      <c r="BPM19" s="85"/>
      <c r="BPN19" s="80"/>
      <c r="BPO19" s="80"/>
      <c r="BPP19" s="2"/>
      <c r="BPQ19" s="85"/>
      <c r="BPR19" s="51"/>
      <c r="BPS19" s="80"/>
      <c r="BPT19" s="80"/>
      <c r="BPU19" s="85"/>
      <c r="BPV19" s="80"/>
      <c r="BPW19" s="80"/>
      <c r="BPX19" s="2"/>
      <c r="BPY19" s="85"/>
      <c r="BPZ19" s="51"/>
      <c r="BQA19" s="80"/>
      <c r="BQB19" s="80"/>
      <c r="BQC19" s="85"/>
      <c r="BQD19" s="80"/>
      <c r="BQE19" s="80"/>
      <c r="BQF19" s="2"/>
      <c r="BQG19" s="85"/>
      <c r="BQH19" s="51"/>
      <c r="BQI19" s="80"/>
      <c r="BQJ19" s="80"/>
      <c r="BQK19" s="85"/>
      <c r="BQL19" s="80"/>
      <c r="BQM19" s="80"/>
      <c r="BQN19" s="2"/>
      <c r="BQO19" s="85"/>
      <c r="BQP19" s="51"/>
      <c r="BQQ19" s="80"/>
      <c r="BQR19" s="80"/>
      <c r="BQS19" s="85"/>
      <c r="BQT19" s="80"/>
      <c r="BQU19" s="80"/>
      <c r="BQV19" s="2"/>
      <c r="BQW19" s="85"/>
      <c r="BQX19" s="51"/>
      <c r="BQY19" s="80"/>
      <c r="BQZ19" s="80"/>
      <c r="BRA19" s="85"/>
      <c r="BRB19" s="80"/>
      <c r="BRC19" s="80"/>
      <c r="BRD19" s="2"/>
      <c r="BRE19" s="85"/>
      <c r="BRF19" s="51"/>
      <c r="BRG19" s="80"/>
      <c r="BRH19" s="80"/>
      <c r="BRI19" s="85"/>
      <c r="BRJ19" s="80"/>
      <c r="BRK19" s="80"/>
      <c r="BRL19" s="2"/>
      <c r="BRM19" s="85"/>
      <c r="BRN19" s="51"/>
      <c r="BRO19" s="80"/>
      <c r="BRP19" s="80"/>
      <c r="BRQ19" s="85"/>
      <c r="BRR19" s="80"/>
      <c r="BRS19" s="80"/>
      <c r="BRT19" s="2"/>
      <c r="BRU19" s="85"/>
      <c r="BRV19" s="51"/>
      <c r="BRW19" s="80"/>
      <c r="BRX19" s="80"/>
      <c r="BRY19" s="85"/>
      <c r="BRZ19" s="80"/>
      <c r="BSA19" s="80"/>
      <c r="BSB19" s="2"/>
      <c r="BSC19" s="85"/>
      <c r="BSD19" s="51"/>
      <c r="BSE19" s="80"/>
      <c r="BSF19" s="80"/>
      <c r="BSG19" s="85"/>
      <c r="BSH19" s="80"/>
      <c r="BSI19" s="80"/>
      <c r="BSJ19" s="2"/>
      <c r="BSK19" s="85"/>
      <c r="BSL19" s="51"/>
      <c r="BSM19" s="80"/>
      <c r="BSN19" s="80"/>
      <c r="BSO19" s="85"/>
      <c r="BSP19" s="80"/>
      <c r="BSQ19" s="80"/>
      <c r="BSR19" s="2"/>
      <c r="BSS19" s="85"/>
      <c r="BST19" s="51"/>
      <c r="BSU19" s="80"/>
      <c r="BSV19" s="80"/>
      <c r="BSW19" s="85"/>
      <c r="BSX19" s="80"/>
      <c r="BSY19" s="80"/>
      <c r="BSZ19" s="2"/>
      <c r="BTA19" s="85"/>
      <c r="BTB19" s="51"/>
      <c r="BTC19" s="80"/>
      <c r="BTD19" s="80"/>
      <c r="BTE19" s="85"/>
      <c r="BTF19" s="80"/>
      <c r="BTG19" s="80"/>
      <c r="BTH19" s="2"/>
      <c r="BTI19" s="85"/>
      <c r="BTJ19" s="51"/>
      <c r="BTK19" s="80"/>
      <c r="BTL19" s="80"/>
      <c r="BTM19" s="85"/>
      <c r="BTN19" s="80"/>
      <c r="BTO19" s="80"/>
      <c r="BTP19" s="2"/>
      <c r="BTQ19" s="85"/>
      <c r="BTR19" s="51"/>
      <c r="BTS19" s="80"/>
      <c r="BTT19" s="80"/>
      <c r="BTU19" s="85"/>
      <c r="BTV19" s="80"/>
      <c r="BTW19" s="80"/>
      <c r="BTX19" s="2"/>
      <c r="BTY19" s="85"/>
      <c r="BTZ19" s="51"/>
      <c r="BUA19" s="80"/>
      <c r="BUB19" s="80"/>
      <c r="BUC19" s="85"/>
      <c r="BUD19" s="80"/>
      <c r="BUE19" s="80"/>
      <c r="BUF19" s="2"/>
      <c r="BUG19" s="85"/>
      <c r="BUH19" s="51"/>
      <c r="BUI19" s="80"/>
      <c r="BUJ19" s="80"/>
      <c r="BUK19" s="85"/>
      <c r="BUL19" s="80"/>
      <c r="BUM19" s="80"/>
      <c r="BUN19" s="2"/>
      <c r="BUO19" s="85"/>
      <c r="BUP19" s="51"/>
      <c r="BUQ19" s="80"/>
      <c r="BUR19" s="80"/>
      <c r="BUS19" s="85"/>
      <c r="BUT19" s="80"/>
      <c r="BUU19" s="80"/>
      <c r="BUV19" s="2"/>
      <c r="BUW19" s="85"/>
      <c r="BUX19" s="51"/>
      <c r="BUY19" s="80"/>
      <c r="BUZ19" s="80"/>
      <c r="BVA19" s="85"/>
      <c r="BVB19" s="80"/>
      <c r="BVC19" s="80"/>
      <c r="BVD19" s="2"/>
      <c r="BVE19" s="85"/>
      <c r="BVF19" s="51"/>
      <c r="BVG19" s="80"/>
      <c r="BVH19" s="80"/>
      <c r="BVI19" s="85"/>
      <c r="BVJ19" s="80"/>
      <c r="BVK19" s="80"/>
      <c r="BVL19" s="2"/>
      <c r="BVM19" s="85"/>
      <c r="BVN19" s="51"/>
      <c r="BVO19" s="80"/>
      <c r="BVP19" s="80"/>
      <c r="BVQ19" s="85"/>
      <c r="BVR19" s="80"/>
      <c r="BVS19" s="80"/>
      <c r="BVT19" s="2"/>
      <c r="BVU19" s="85"/>
      <c r="BVV19" s="51"/>
      <c r="BVW19" s="80"/>
      <c r="BVX19" s="80"/>
      <c r="BVY19" s="85"/>
      <c r="BVZ19" s="80"/>
      <c r="BWA19" s="80"/>
      <c r="BWB19" s="2"/>
      <c r="BWC19" s="85"/>
      <c r="BWD19" s="51"/>
      <c r="BWE19" s="80"/>
      <c r="BWF19" s="80"/>
      <c r="BWG19" s="85"/>
      <c r="BWH19" s="80"/>
      <c r="BWI19" s="80"/>
      <c r="BWJ19" s="2"/>
      <c r="BWK19" s="85"/>
      <c r="BWL19" s="51"/>
      <c r="BWM19" s="80"/>
      <c r="BWN19" s="80"/>
      <c r="BWO19" s="85"/>
      <c r="BWP19" s="80"/>
      <c r="BWQ19" s="80"/>
      <c r="BWR19" s="2"/>
      <c r="BWS19" s="85"/>
      <c r="BWT19" s="51"/>
      <c r="BWU19" s="80"/>
      <c r="BWV19" s="80"/>
      <c r="BWW19" s="85"/>
      <c r="BWX19" s="80"/>
      <c r="BWY19" s="80"/>
      <c r="BWZ19" s="2"/>
      <c r="BXA19" s="85"/>
      <c r="BXB19" s="51"/>
      <c r="BXC19" s="80"/>
      <c r="BXD19" s="80"/>
      <c r="BXE19" s="85"/>
      <c r="BXF19" s="80"/>
      <c r="BXG19" s="80"/>
      <c r="BXH19" s="2"/>
      <c r="BXI19" s="85"/>
      <c r="BXJ19" s="51"/>
      <c r="BXK19" s="80"/>
      <c r="BXL19" s="80"/>
      <c r="BXM19" s="85"/>
      <c r="BXN19" s="80"/>
      <c r="BXO19" s="80"/>
      <c r="BXP19" s="2"/>
      <c r="BXQ19" s="85"/>
      <c r="BXR19" s="51"/>
      <c r="BXS19" s="80"/>
      <c r="BXT19" s="80"/>
      <c r="BXU19" s="85"/>
      <c r="BXV19" s="80"/>
      <c r="BXW19" s="80"/>
      <c r="BXX19" s="2"/>
      <c r="BXY19" s="85"/>
      <c r="BXZ19" s="51"/>
      <c r="BYA19" s="80"/>
      <c r="BYB19" s="80"/>
      <c r="BYC19" s="85"/>
      <c r="BYD19" s="80"/>
      <c r="BYE19" s="80"/>
      <c r="BYF19" s="2"/>
      <c r="BYG19" s="85"/>
      <c r="BYH19" s="51"/>
      <c r="BYI19" s="80"/>
      <c r="BYJ19" s="80"/>
      <c r="BYK19" s="85"/>
      <c r="BYL19" s="80"/>
      <c r="BYM19" s="80"/>
      <c r="BYN19" s="2"/>
      <c r="BYO19" s="85"/>
      <c r="BYP19" s="51"/>
      <c r="BYQ19" s="80"/>
      <c r="BYR19" s="80"/>
      <c r="BYS19" s="85"/>
      <c r="BYT19" s="80"/>
      <c r="BYU19" s="80"/>
      <c r="BYV19" s="2"/>
      <c r="BYW19" s="85"/>
      <c r="BYX19" s="51"/>
      <c r="BYY19" s="80"/>
      <c r="BYZ19" s="80"/>
      <c r="BZA19" s="85"/>
      <c r="BZB19" s="80"/>
      <c r="BZC19" s="80"/>
      <c r="BZD19" s="2"/>
      <c r="BZE19" s="85"/>
      <c r="BZF19" s="51"/>
      <c r="BZG19" s="80"/>
      <c r="BZH19" s="80"/>
      <c r="BZI19" s="85"/>
      <c r="BZJ19" s="80"/>
      <c r="BZK19" s="80"/>
      <c r="BZL19" s="2"/>
      <c r="BZM19" s="85"/>
      <c r="BZN19" s="51"/>
      <c r="BZO19" s="80"/>
      <c r="BZP19" s="80"/>
      <c r="BZQ19" s="85"/>
      <c r="BZR19" s="80"/>
      <c r="BZS19" s="80"/>
      <c r="BZT19" s="2"/>
      <c r="BZU19" s="85"/>
      <c r="BZV19" s="51"/>
      <c r="BZW19" s="80"/>
      <c r="BZX19" s="80"/>
      <c r="BZY19" s="85"/>
      <c r="BZZ19" s="80"/>
      <c r="CAA19" s="80"/>
      <c r="CAB19" s="2"/>
      <c r="CAC19" s="85"/>
      <c r="CAD19" s="51"/>
      <c r="CAE19" s="80"/>
      <c r="CAF19" s="80"/>
      <c r="CAG19" s="85"/>
      <c r="CAH19" s="80"/>
      <c r="CAI19" s="80"/>
      <c r="CAJ19" s="2"/>
      <c r="CAK19" s="85"/>
      <c r="CAL19" s="51"/>
      <c r="CAM19" s="80"/>
      <c r="CAN19" s="80"/>
      <c r="CAO19" s="85"/>
      <c r="CAP19" s="80"/>
      <c r="CAQ19" s="80"/>
      <c r="CAR19" s="2"/>
      <c r="CAS19" s="85"/>
      <c r="CAT19" s="51"/>
      <c r="CAU19" s="80"/>
      <c r="CAV19" s="80"/>
      <c r="CAW19" s="85"/>
      <c r="CAX19" s="80"/>
      <c r="CAY19" s="80"/>
      <c r="CAZ19" s="2"/>
      <c r="CBA19" s="85"/>
      <c r="CBB19" s="51"/>
      <c r="CBC19" s="80"/>
      <c r="CBD19" s="80"/>
      <c r="CBE19" s="85"/>
      <c r="CBF19" s="80"/>
      <c r="CBG19" s="80"/>
      <c r="CBH19" s="2"/>
      <c r="CBI19" s="85"/>
      <c r="CBJ19" s="51"/>
      <c r="CBK19" s="80"/>
      <c r="CBL19" s="80"/>
      <c r="CBM19" s="85"/>
      <c r="CBN19" s="80"/>
      <c r="CBO19" s="80"/>
      <c r="CBP19" s="2"/>
      <c r="CBQ19" s="85"/>
      <c r="CBR19" s="51"/>
      <c r="CBS19" s="80"/>
      <c r="CBT19" s="80"/>
      <c r="CBU19" s="85"/>
      <c r="CBV19" s="80"/>
      <c r="CBW19" s="80"/>
      <c r="CBX19" s="2"/>
      <c r="CBY19" s="85"/>
      <c r="CBZ19" s="51"/>
      <c r="CCA19" s="80"/>
      <c r="CCB19" s="80"/>
      <c r="CCC19" s="85"/>
      <c r="CCD19" s="80"/>
      <c r="CCE19" s="80"/>
      <c r="CCF19" s="2"/>
      <c r="CCG19" s="85"/>
      <c r="CCH19" s="51"/>
      <c r="CCI19" s="80"/>
      <c r="CCJ19" s="80"/>
      <c r="CCK19" s="85"/>
      <c r="CCL19" s="80"/>
      <c r="CCM19" s="80"/>
      <c r="CCN19" s="2"/>
      <c r="CCO19" s="85"/>
      <c r="CCP19" s="51"/>
      <c r="CCQ19" s="80"/>
      <c r="CCR19" s="80"/>
      <c r="CCS19" s="85"/>
      <c r="CCT19" s="80"/>
      <c r="CCU19" s="80"/>
      <c r="CCV19" s="2"/>
      <c r="CCW19" s="85"/>
      <c r="CCX19" s="51"/>
      <c r="CCY19" s="80"/>
      <c r="CCZ19" s="80"/>
      <c r="CDA19" s="85"/>
      <c r="CDB19" s="80"/>
      <c r="CDC19" s="80"/>
      <c r="CDD19" s="2"/>
      <c r="CDE19" s="85"/>
      <c r="CDF19" s="51"/>
      <c r="CDG19" s="80"/>
      <c r="CDH19" s="80"/>
      <c r="CDI19" s="85"/>
      <c r="CDJ19" s="80"/>
      <c r="CDK19" s="80"/>
      <c r="CDL19" s="2"/>
      <c r="CDM19" s="85"/>
      <c r="CDN19" s="51"/>
      <c r="CDO19" s="80"/>
      <c r="CDP19" s="80"/>
      <c r="CDQ19" s="85"/>
      <c r="CDR19" s="80"/>
      <c r="CDS19" s="80"/>
      <c r="CDT19" s="2"/>
      <c r="CDU19" s="85"/>
      <c r="CDV19" s="51"/>
      <c r="CDW19" s="80"/>
      <c r="CDX19" s="80"/>
      <c r="CDY19" s="85"/>
      <c r="CDZ19" s="80"/>
      <c r="CEA19" s="80"/>
      <c r="CEB19" s="2"/>
      <c r="CEC19" s="85"/>
      <c r="CED19" s="51"/>
      <c r="CEE19" s="80"/>
      <c r="CEF19" s="80"/>
      <c r="CEG19" s="85"/>
      <c r="CEH19" s="80"/>
      <c r="CEI19" s="80"/>
      <c r="CEJ19" s="2"/>
      <c r="CEK19" s="85"/>
      <c r="CEL19" s="51"/>
      <c r="CEM19" s="80"/>
      <c r="CEN19" s="80"/>
      <c r="CEO19" s="85"/>
      <c r="CEP19" s="80"/>
      <c r="CEQ19" s="80"/>
      <c r="CER19" s="2"/>
      <c r="CES19" s="85"/>
      <c r="CET19" s="51"/>
      <c r="CEU19" s="80"/>
      <c r="CEV19" s="80"/>
      <c r="CEW19" s="85"/>
      <c r="CEX19" s="80"/>
      <c r="CEY19" s="80"/>
      <c r="CEZ19" s="2"/>
      <c r="CFA19" s="85"/>
      <c r="CFB19" s="51"/>
      <c r="CFC19" s="80"/>
      <c r="CFD19" s="80"/>
      <c r="CFE19" s="85"/>
      <c r="CFF19" s="80"/>
      <c r="CFG19" s="80"/>
      <c r="CFH19" s="2"/>
      <c r="CFI19" s="85"/>
      <c r="CFJ19" s="51"/>
      <c r="CFK19" s="80"/>
      <c r="CFL19" s="80"/>
      <c r="CFM19" s="85"/>
      <c r="CFN19" s="80"/>
      <c r="CFO19" s="80"/>
      <c r="CFP19" s="2"/>
      <c r="CFQ19" s="85"/>
      <c r="CFR19" s="51"/>
      <c r="CFS19" s="80"/>
      <c r="CFT19" s="80"/>
      <c r="CFU19" s="85"/>
      <c r="CFV19" s="80"/>
      <c r="CFW19" s="80"/>
      <c r="CFX19" s="2"/>
      <c r="CFY19" s="85"/>
      <c r="CFZ19" s="51"/>
      <c r="CGA19" s="80"/>
      <c r="CGB19" s="80"/>
      <c r="CGC19" s="85"/>
      <c r="CGD19" s="80"/>
      <c r="CGE19" s="80"/>
      <c r="CGF19" s="2"/>
      <c r="CGG19" s="85"/>
      <c r="CGH19" s="51"/>
      <c r="CGI19" s="80"/>
      <c r="CGJ19" s="80"/>
      <c r="CGK19" s="85"/>
      <c r="CGL19" s="80"/>
      <c r="CGM19" s="80"/>
      <c r="CGN19" s="2"/>
      <c r="CGO19" s="85"/>
      <c r="CGP19" s="51"/>
      <c r="CGQ19" s="80"/>
      <c r="CGR19" s="80"/>
      <c r="CGS19" s="85"/>
      <c r="CGT19" s="80"/>
      <c r="CGU19" s="80"/>
      <c r="CGV19" s="2"/>
      <c r="CGW19" s="85"/>
      <c r="CGX19" s="51"/>
      <c r="CGY19" s="80"/>
      <c r="CGZ19" s="80"/>
      <c r="CHA19" s="85"/>
      <c r="CHB19" s="80"/>
      <c r="CHC19" s="80"/>
      <c r="CHD19" s="2"/>
      <c r="CHE19" s="85"/>
      <c r="CHF19" s="51"/>
      <c r="CHG19" s="80"/>
      <c r="CHH19" s="80"/>
      <c r="CHI19" s="85"/>
      <c r="CHJ19" s="80"/>
      <c r="CHK19" s="80"/>
      <c r="CHL19" s="2"/>
      <c r="CHM19" s="85"/>
      <c r="CHN19" s="51"/>
      <c r="CHO19" s="80"/>
      <c r="CHP19" s="80"/>
      <c r="CHQ19" s="85"/>
      <c r="CHR19" s="80"/>
      <c r="CHS19" s="80"/>
      <c r="CHT19" s="2"/>
      <c r="CHU19" s="85"/>
      <c r="CHV19" s="51"/>
      <c r="CHW19" s="80"/>
      <c r="CHX19" s="80"/>
      <c r="CHY19" s="85"/>
      <c r="CHZ19" s="80"/>
      <c r="CIA19" s="80"/>
      <c r="CIB19" s="2"/>
      <c r="CIC19" s="85"/>
      <c r="CID19" s="51"/>
      <c r="CIE19" s="80"/>
      <c r="CIF19" s="80"/>
      <c r="CIG19" s="85"/>
      <c r="CIH19" s="80"/>
      <c r="CII19" s="80"/>
      <c r="CIJ19" s="2"/>
      <c r="CIK19" s="85"/>
      <c r="CIL19" s="51"/>
      <c r="CIM19" s="80"/>
      <c r="CIN19" s="80"/>
      <c r="CIO19" s="85"/>
      <c r="CIP19" s="80"/>
      <c r="CIQ19" s="80"/>
      <c r="CIR19" s="2"/>
      <c r="CIS19" s="85"/>
      <c r="CIT19" s="51"/>
      <c r="CIU19" s="80"/>
      <c r="CIV19" s="80"/>
      <c r="CIW19" s="85"/>
      <c r="CIX19" s="80"/>
      <c r="CIY19" s="80"/>
      <c r="CIZ19" s="2"/>
      <c r="CJA19" s="85"/>
      <c r="CJB19" s="51"/>
      <c r="CJC19" s="80"/>
      <c r="CJD19" s="80"/>
      <c r="CJE19" s="85"/>
      <c r="CJF19" s="80"/>
      <c r="CJG19" s="80"/>
      <c r="CJH19" s="2"/>
      <c r="CJI19" s="85"/>
      <c r="CJJ19" s="51"/>
      <c r="CJK19" s="80"/>
      <c r="CJL19" s="80"/>
      <c r="CJM19" s="85"/>
      <c r="CJN19" s="80"/>
      <c r="CJO19" s="80"/>
      <c r="CJP19" s="2"/>
      <c r="CJQ19" s="85"/>
      <c r="CJR19" s="51"/>
      <c r="CJS19" s="80"/>
      <c r="CJT19" s="80"/>
      <c r="CJU19" s="85"/>
      <c r="CJV19" s="80"/>
      <c r="CJW19" s="80"/>
      <c r="CJX19" s="2"/>
      <c r="CJY19" s="85"/>
      <c r="CJZ19" s="51"/>
      <c r="CKA19" s="80"/>
      <c r="CKB19" s="80"/>
      <c r="CKC19" s="85"/>
      <c r="CKD19" s="80"/>
      <c r="CKE19" s="80"/>
      <c r="CKF19" s="2"/>
      <c r="CKG19" s="85"/>
      <c r="CKH19" s="51"/>
      <c r="CKI19" s="80"/>
      <c r="CKJ19" s="80"/>
      <c r="CKK19" s="85"/>
      <c r="CKL19" s="80"/>
      <c r="CKM19" s="80"/>
      <c r="CKN19" s="2"/>
      <c r="CKO19" s="85"/>
      <c r="CKP19" s="51"/>
      <c r="CKQ19" s="80"/>
      <c r="CKR19" s="80"/>
      <c r="CKS19" s="85"/>
      <c r="CKT19" s="80"/>
      <c r="CKU19" s="80"/>
      <c r="CKV19" s="2"/>
      <c r="CKW19" s="85"/>
      <c r="CKX19" s="51"/>
      <c r="CKY19" s="80"/>
      <c r="CKZ19" s="80"/>
      <c r="CLA19" s="85"/>
      <c r="CLB19" s="80"/>
      <c r="CLC19" s="80"/>
      <c r="CLD19" s="2"/>
      <c r="CLE19" s="85"/>
      <c r="CLF19" s="51"/>
      <c r="CLG19" s="80"/>
      <c r="CLH19" s="80"/>
      <c r="CLI19" s="85"/>
      <c r="CLJ19" s="80"/>
      <c r="CLK19" s="80"/>
      <c r="CLL19" s="2"/>
      <c r="CLM19" s="85"/>
      <c r="CLN19" s="51"/>
      <c r="CLO19" s="80"/>
      <c r="CLP19" s="80"/>
      <c r="CLQ19" s="85"/>
      <c r="CLR19" s="80"/>
      <c r="CLS19" s="80"/>
      <c r="CLT19" s="2"/>
      <c r="CLU19" s="85"/>
      <c r="CLV19" s="51"/>
      <c r="CLW19" s="80"/>
      <c r="CLX19" s="80"/>
      <c r="CLY19" s="85"/>
      <c r="CLZ19" s="80"/>
      <c r="CMA19" s="80"/>
      <c r="CMB19" s="2"/>
      <c r="CMC19" s="85"/>
      <c r="CMD19" s="51"/>
      <c r="CME19" s="80"/>
      <c r="CMF19" s="80"/>
      <c r="CMG19" s="85"/>
      <c r="CMH19" s="80"/>
      <c r="CMI19" s="80"/>
      <c r="CMJ19" s="2"/>
      <c r="CMK19" s="85"/>
      <c r="CML19" s="51"/>
      <c r="CMM19" s="80"/>
      <c r="CMN19" s="80"/>
      <c r="CMO19" s="85"/>
      <c r="CMP19" s="80"/>
      <c r="CMQ19" s="80"/>
      <c r="CMR19" s="2"/>
      <c r="CMS19" s="85"/>
      <c r="CMT19" s="51"/>
      <c r="CMU19" s="80"/>
      <c r="CMV19" s="80"/>
      <c r="CMW19" s="85"/>
      <c r="CMX19" s="80"/>
      <c r="CMY19" s="80"/>
      <c r="CMZ19" s="2"/>
      <c r="CNA19" s="85"/>
      <c r="CNB19" s="51"/>
      <c r="CNC19" s="80"/>
      <c r="CND19" s="80"/>
      <c r="CNE19" s="85"/>
      <c r="CNF19" s="80"/>
      <c r="CNG19" s="80"/>
      <c r="CNH19" s="2"/>
      <c r="CNI19" s="85"/>
      <c r="CNJ19" s="51"/>
      <c r="CNK19" s="80"/>
      <c r="CNL19" s="80"/>
      <c r="CNM19" s="85"/>
      <c r="CNN19" s="80"/>
      <c r="CNO19" s="80"/>
      <c r="CNP19" s="2"/>
      <c r="CNQ19" s="85"/>
      <c r="CNR19" s="51"/>
      <c r="CNS19" s="80"/>
      <c r="CNT19" s="80"/>
      <c r="CNU19" s="85"/>
      <c r="CNV19" s="80"/>
      <c r="CNW19" s="80"/>
      <c r="CNX19" s="2"/>
      <c r="CNY19" s="85"/>
      <c r="CNZ19" s="51"/>
      <c r="COA19" s="80"/>
      <c r="COB19" s="80"/>
      <c r="COC19" s="85"/>
      <c r="COD19" s="80"/>
      <c r="COE19" s="80"/>
      <c r="COF19" s="2"/>
      <c r="COG19" s="85"/>
      <c r="COH19" s="51"/>
      <c r="COI19" s="80"/>
      <c r="COJ19" s="80"/>
      <c r="COK19" s="85"/>
      <c r="COL19" s="80"/>
      <c r="COM19" s="80"/>
      <c r="CON19" s="2"/>
      <c r="COO19" s="85"/>
      <c r="COP19" s="51"/>
      <c r="COQ19" s="80"/>
      <c r="COR19" s="80"/>
      <c r="COS19" s="85"/>
      <c r="COT19" s="80"/>
      <c r="COU19" s="80"/>
      <c r="COV19" s="2"/>
      <c r="COW19" s="85"/>
      <c r="COX19" s="51"/>
      <c r="COY19" s="80"/>
      <c r="COZ19" s="80"/>
      <c r="CPA19" s="85"/>
      <c r="CPB19" s="80"/>
      <c r="CPC19" s="80"/>
      <c r="CPD19" s="2"/>
      <c r="CPE19" s="85"/>
      <c r="CPF19" s="51"/>
      <c r="CPG19" s="80"/>
      <c r="CPH19" s="80"/>
      <c r="CPI19" s="85"/>
      <c r="CPJ19" s="80"/>
      <c r="CPK19" s="80"/>
      <c r="CPL19" s="2"/>
      <c r="CPM19" s="85"/>
      <c r="CPN19" s="51"/>
      <c r="CPO19" s="80"/>
      <c r="CPP19" s="80"/>
      <c r="CPQ19" s="85"/>
      <c r="CPR19" s="80"/>
      <c r="CPS19" s="80"/>
      <c r="CPT19" s="2"/>
      <c r="CPU19" s="85"/>
      <c r="CPV19" s="51"/>
      <c r="CPW19" s="80"/>
      <c r="CPX19" s="80"/>
      <c r="CPY19" s="85"/>
      <c r="CPZ19" s="80"/>
      <c r="CQA19" s="80"/>
      <c r="CQB19" s="2"/>
      <c r="CQC19" s="85"/>
      <c r="CQD19" s="51"/>
      <c r="CQE19" s="80"/>
      <c r="CQF19" s="80"/>
      <c r="CQG19" s="85"/>
      <c r="CQH19" s="80"/>
      <c r="CQI19" s="80"/>
      <c r="CQJ19" s="2"/>
      <c r="CQK19" s="85"/>
      <c r="CQL19" s="51"/>
      <c r="CQM19" s="80"/>
      <c r="CQN19" s="80"/>
      <c r="CQO19" s="85"/>
      <c r="CQP19" s="80"/>
      <c r="CQQ19" s="80"/>
      <c r="CQR19" s="2"/>
      <c r="CQS19" s="85"/>
      <c r="CQT19" s="51"/>
      <c r="CQU19" s="80"/>
      <c r="CQV19" s="80"/>
      <c r="CQW19" s="85"/>
      <c r="CQX19" s="80"/>
      <c r="CQY19" s="80"/>
      <c r="CQZ19" s="2"/>
      <c r="CRA19" s="85"/>
      <c r="CRB19" s="51"/>
      <c r="CRC19" s="80"/>
      <c r="CRD19" s="80"/>
      <c r="CRE19" s="85"/>
      <c r="CRF19" s="80"/>
      <c r="CRG19" s="80"/>
      <c r="CRH19" s="2"/>
      <c r="CRI19" s="85"/>
      <c r="CRJ19" s="51"/>
      <c r="CRK19" s="80"/>
      <c r="CRL19" s="80"/>
      <c r="CRM19" s="85"/>
      <c r="CRN19" s="80"/>
      <c r="CRO19" s="80"/>
      <c r="CRP19" s="2"/>
      <c r="CRQ19" s="85"/>
      <c r="CRR19" s="51"/>
      <c r="CRS19" s="80"/>
      <c r="CRT19" s="80"/>
      <c r="CRU19" s="85"/>
      <c r="CRV19" s="80"/>
      <c r="CRW19" s="80"/>
      <c r="CRX19" s="2"/>
      <c r="CRY19" s="85"/>
      <c r="CRZ19" s="51"/>
      <c r="CSA19" s="80"/>
      <c r="CSB19" s="80"/>
      <c r="CSC19" s="85"/>
      <c r="CSD19" s="80"/>
      <c r="CSE19" s="80"/>
      <c r="CSF19" s="2"/>
      <c r="CSG19" s="85"/>
      <c r="CSH19" s="51"/>
      <c r="CSI19" s="80"/>
      <c r="CSJ19" s="80"/>
      <c r="CSK19" s="85"/>
      <c r="CSL19" s="80"/>
      <c r="CSM19" s="80"/>
      <c r="CSN19" s="2"/>
      <c r="CSO19" s="85"/>
      <c r="CSP19" s="51"/>
      <c r="CSQ19" s="80"/>
      <c r="CSR19" s="80"/>
      <c r="CSS19" s="85"/>
      <c r="CST19" s="80"/>
      <c r="CSU19" s="80"/>
      <c r="CSV19" s="2"/>
      <c r="CSW19" s="85"/>
      <c r="CSX19" s="51"/>
      <c r="CSY19" s="80"/>
      <c r="CSZ19" s="80"/>
      <c r="CTA19" s="85"/>
      <c r="CTB19" s="80"/>
      <c r="CTC19" s="80"/>
      <c r="CTD19" s="2"/>
      <c r="CTE19" s="85"/>
      <c r="CTF19" s="51"/>
      <c r="CTG19" s="80"/>
      <c r="CTH19" s="80"/>
      <c r="CTI19" s="85"/>
      <c r="CTJ19" s="80"/>
      <c r="CTK19" s="80"/>
      <c r="CTL19" s="2"/>
      <c r="CTM19" s="85"/>
      <c r="CTN19" s="51"/>
      <c r="CTO19" s="80"/>
      <c r="CTP19" s="80"/>
      <c r="CTQ19" s="85"/>
      <c r="CTR19" s="80"/>
      <c r="CTS19" s="80"/>
      <c r="CTT19" s="2"/>
      <c r="CTU19" s="85"/>
      <c r="CTV19" s="51"/>
      <c r="CTW19" s="80"/>
      <c r="CTX19" s="80"/>
      <c r="CTY19" s="85"/>
      <c r="CTZ19" s="80"/>
      <c r="CUA19" s="80"/>
      <c r="CUB19" s="2"/>
      <c r="CUC19" s="85"/>
      <c r="CUD19" s="51"/>
      <c r="CUE19" s="80"/>
      <c r="CUF19" s="80"/>
      <c r="CUG19" s="85"/>
      <c r="CUH19" s="80"/>
      <c r="CUI19" s="80"/>
      <c r="CUJ19" s="2"/>
      <c r="CUK19" s="85"/>
      <c r="CUL19" s="51"/>
      <c r="CUM19" s="80"/>
      <c r="CUN19" s="80"/>
      <c r="CUO19" s="85"/>
      <c r="CUP19" s="80"/>
      <c r="CUQ19" s="80"/>
      <c r="CUR19" s="2"/>
      <c r="CUS19" s="85"/>
      <c r="CUT19" s="51"/>
      <c r="CUU19" s="80"/>
      <c r="CUV19" s="80"/>
      <c r="CUW19" s="85"/>
      <c r="CUX19" s="80"/>
      <c r="CUY19" s="80"/>
      <c r="CUZ19" s="2"/>
      <c r="CVA19" s="85"/>
      <c r="CVB19" s="51"/>
      <c r="CVC19" s="80"/>
      <c r="CVD19" s="80"/>
      <c r="CVE19" s="85"/>
      <c r="CVF19" s="80"/>
      <c r="CVG19" s="80"/>
      <c r="CVH19" s="2"/>
      <c r="CVI19" s="85"/>
      <c r="CVJ19" s="51"/>
      <c r="CVK19" s="80"/>
      <c r="CVL19" s="80"/>
      <c r="CVM19" s="85"/>
      <c r="CVN19" s="80"/>
      <c r="CVO19" s="80"/>
      <c r="CVP19" s="2"/>
      <c r="CVQ19" s="85"/>
      <c r="CVR19" s="51"/>
      <c r="CVS19" s="80"/>
      <c r="CVT19" s="80"/>
      <c r="CVU19" s="85"/>
      <c r="CVV19" s="80"/>
      <c r="CVW19" s="80"/>
      <c r="CVX19" s="2"/>
      <c r="CVY19" s="85"/>
      <c r="CVZ19" s="51"/>
      <c r="CWA19" s="80"/>
      <c r="CWB19" s="80"/>
      <c r="CWC19" s="85"/>
      <c r="CWD19" s="80"/>
      <c r="CWE19" s="80"/>
      <c r="CWF19" s="2"/>
      <c r="CWG19" s="85"/>
      <c r="CWH19" s="51"/>
      <c r="CWI19" s="80"/>
      <c r="CWJ19" s="80"/>
      <c r="CWK19" s="85"/>
      <c r="CWL19" s="80"/>
      <c r="CWM19" s="80"/>
      <c r="CWN19" s="2"/>
      <c r="CWO19" s="85"/>
      <c r="CWP19" s="51"/>
      <c r="CWQ19" s="80"/>
      <c r="CWR19" s="80"/>
      <c r="CWS19" s="85"/>
      <c r="CWT19" s="80"/>
      <c r="CWU19" s="80"/>
      <c r="CWV19" s="2"/>
      <c r="CWW19" s="85"/>
      <c r="CWX19" s="51"/>
      <c r="CWY19" s="80"/>
      <c r="CWZ19" s="80"/>
      <c r="CXA19" s="85"/>
      <c r="CXB19" s="80"/>
      <c r="CXC19" s="80"/>
      <c r="CXD19" s="2"/>
      <c r="CXE19" s="85"/>
      <c r="CXF19" s="51"/>
      <c r="CXG19" s="80"/>
      <c r="CXH19" s="80"/>
      <c r="CXI19" s="85"/>
      <c r="CXJ19" s="80"/>
      <c r="CXK19" s="80"/>
      <c r="CXL19" s="2"/>
      <c r="CXM19" s="85"/>
      <c r="CXN19" s="51"/>
      <c r="CXO19" s="80"/>
      <c r="CXP19" s="80"/>
      <c r="CXQ19" s="85"/>
      <c r="CXR19" s="80"/>
      <c r="CXS19" s="80"/>
      <c r="CXT19" s="2"/>
      <c r="CXU19" s="85"/>
      <c r="CXV19" s="51"/>
      <c r="CXW19" s="80"/>
      <c r="CXX19" s="80"/>
      <c r="CXY19" s="85"/>
      <c r="CXZ19" s="80"/>
      <c r="CYA19" s="80"/>
      <c r="CYB19" s="2"/>
      <c r="CYC19" s="85"/>
      <c r="CYD19" s="51"/>
      <c r="CYE19" s="80"/>
      <c r="CYF19" s="80"/>
      <c r="CYG19" s="85"/>
      <c r="CYH19" s="80"/>
      <c r="CYI19" s="80"/>
      <c r="CYJ19" s="2"/>
      <c r="CYK19" s="85"/>
      <c r="CYL19" s="51"/>
      <c r="CYM19" s="80"/>
      <c r="CYN19" s="80"/>
      <c r="CYO19" s="85"/>
      <c r="CYP19" s="80"/>
      <c r="CYQ19" s="80"/>
      <c r="CYR19" s="2"/>
      <c r="CYS19" s="85"/>
      <c r="CYT19" s="51"/>
      <c r="CYU19" s="80"/>
      <c r="CYV19" s="80"/>
      <c r="CYW19" s="85"/>
      <c r="CYX19" s="80"/>
      <c r="CYY19" s="80"/>
      <c r="CYZ19" s="2"/>
      <c r="CZA19" s="85"/>
      <c r="CZB19" s="51"/>
      <c r="CZC19" s="80"/>
      <c r="CZD19" s="80"/>
      <c r="CZE19" s="85"/>
      <c r="CZF19" s="80"/>
      <c r="CZG19" s="80"/>
      <c r="CZH19" s="2"/>
      <c r="CZI19" s="85"/>
      <c r="CZJ19" s="51"/>
      <c r="CZK19" s="80"/>
      <c r="CZL19" s="80"/>
      <c r="CZM19" s="85"/>
      <c r="CZN19" s="80"/>
      <c r="CZO19" s="80"/>
      <c r="CZP19" s="2"/>
      <c r="CZQ19" s="85"/>
      <c r="CZR19" s="51"/>
      <c r="CZS19" s="80"/>
      <c r="CZT19" s="80"/>
      <c r="CZU19" s="85"/>
      <c r="CZV19" s="80"/>
      <c r="CZW19" s="80"/>
      <c r="CZX19" s="2"/>
      <c r="CZY19" s="85"/>
      <c r="CZZ19" s="51"/>
      <c r="DAA19" s="80"/>
      <c r="DAB19" s="80"/>
      <c r="DAC19" s="85"/>
      <c r="DAD19" s="80"/>
      <c r="DAE19" s="80"/>
      <c r="DAF19" s="2"/>
      <c r="DAG19" s="85"/>
      <c r="DAH19" s="51"/>
      <c r="DAI19" s="80"/>
      <c r="DAJ19" s="80"/>
      <c r="DAK19" s="85"/>
      <c r="DAL19" s="80"/>
      <c r="DAM19" s="80"/>
      <c r="DAN19" s="2"/>
      <c r="DAO19" s="85"/>
      <c r="DAP19" s="51"/>
      <c r="DAQ19" s="80"/>
      <c r="DAR19" s="80"/>
      <c r="DAS19" s="85"/>
      <c r="DAT19" s="80"/>
      <c r="DAU19" s="80"/>
      <c r="DAV19" s="2"/>
      <c r="DAW19" s="85"/>
      <c r="DAX19" s="51"/>
      <c r="DAY19" s="80"/>
      <c r="DAZ19" s="80"/>
      <c r="DBA19" s="85"/>
      <c r="DBB19" s="80"/>
      <c r="DBC19" s="80"/>
      <c r="DBD19" s="2"/>
      <c r="DBE19" s="85"/>
      <c r="DBF19" s="51"/>
      <c r="DBG19" s="80"/>
      <c r="DBH19" s="80"/>
      <c r="DBI19" s="85"/>
      <c r="DBJ19" s="80"/>
      <c r="DBK19" s="80"/>
      <c r="DBL19" s="2"/>
      <c r="DBM19" s="85"/>
      <c r="DBN19" s="51"/>
      <c r="DBO19" s="80"/>
      <c r="DBP19" s="80"/>
      <c r="DBQ19" s="85"/>
      <c r="DBR19" s="80"/>
      <c r="DBS19" s="80"/>
      <c r="DBT19" s="2"/>
      <c r="DBU19" s="85"/>
      <c r="DBV19" s="51"/>
      <c r="DBW19" s="80"/>
      <c r="DBX19" s="80"/>
      <c r="DBY19" s="85"/>
      <c r="DBZ19" s="80"/>
      <c r="DCA19" s="80"/>
      <c r="DCB19" s="2"/>
      <c r="DCC19" s="85"/>
      <c r="DCD19" s="51"/>
      <c r="DCE19" s="80"/>
      <c r="DCF19" s="80"/>
      <c r="DCG19" s="85"/>
      <c r="DCH19" s="80"/>
      <c r="DCI19" s="80"/>
      <c r="DCJ19" s="2"/>
      <c r="DCK19" s="85"/>
      <c r="DCL19" s="51"/>
      <c r="DCM19" s="80"/>
      <c r="DCN19" s="80"/>
      <c r="DCO19" s="85"/>
      <c r="DCP19" s="80"/>
      <c r="DCQ19" s="80"/>
      <c r="DCR19" s="2"/>
      <c r="DCS19" s="85"/>
      <c r="DCT19" s="51"/>
      <c r="DCU19" s="80"/>
      <c r="DCV19" s="80"/>
      <c r="DCW19" s="85"/>
      <c r="DCX19" s="80"/>
      <c r="DCY19" s="80"/>
      <c r="DCZ19" s="2"/>
      <c r="DDA19" s="85"/>
      <c r="DDB19" s="51"/>
      <c r="DDC19" s="80"/>
      <c r="DDD19" s="80"/>
      <c r="DDE19" s="85"/>
      <c r="DDF19" s="80"/>
      <c r="DDG19" s="80"/>
      <c r="DDH19" s="2"/>
      <c r="DDI19" s="85"/>
      <c r="DDJ19" s="51"/>
      <c r="DDK19" s="80"/>
      <c r="DDL19" s="80"/>
      <c r="DDM19" s="85"/>
      <c r="DDN19" s="80"/>
      <c r="DDO19" s="80"/>
      <c r="DDP19" s="2"/>
      <c r="DDQ19" s="85"/>
      <c r="DDR19" s="51"/>
      <c r="DDS19" s="80"/>
      <c r="DDT19" s="80"/>
      <c r="DDU19" s="85"/>
      <c r="DDV19" s="80"/>
      <c r="DDW19" s="80"/>
      <c r="DDX19" s="2"/>
      <c r="DDY19" s="85"/>
      <c r="DDZ19" s="51"/>
      <c r="DEA19" s="80"/>
      <c r="DEB19" s="80"/>
      <c r="DEC19" s="85"/>
      <c r="DED19" s="80"/>
      <c r="DEE19" s="80"/>
      <c r="DEF19" s="2"/>
      <c r="DEG19" s="85"/>
      <c r="DEH19" s="51"/>
      <c r="DEI19" s="80"/>
      <c r="DEJ19" s="80"/>
      <c r="DEK19" s="85"/>
      <c r="DEL19" s="80"/>
      <c r="DEM19" s="80"/>
      <c r="DEN19" s="2"/>
      <c r="DEO19" s="85"/>
      <c r="DEP19" s="51"/>
      <c r="DEQ19" s="80"/>
      <c r="DER19" s="80"/>
      <c r="DES19" s="85"/>
      <c r="DET19" s="80"/>
      <c r="DEU19" s="80"/>
      <c r="DEV19" s="2"/>
      <c r="DEW19" s="85"/>
      <c r="DEX19" s="51"/>
      <c r="DEY19" s="80"/>
      <c r="DEZ19" s="80"/>
      <c r="DFA19" s="85"/>
      <c r="DFB19" s="80"/>
      <c r="DFC19" s="80"/>
      <c r="DFD19" s="2"/>
      <c r="DFE19" s="85"/>
      <c r="DFF19" s="51"/>
      <c r="DFG19" s="80"/>
      <c r="DFH19" s="80"/>
      <c r="DFI19" s="85"/>
      <c r="DFJ19" s="80"/>
      <c r="DFK19" s="80"/>
      <c r="DFL19" s="2"/>
      <c r="DFM19" s="85"/>
      <c r="DFN19" s="51"/>
      <c r="DFO19" s="80"/>
      <c r="DFP19" s="80"/>
      <c r="DFQ19" s="85"/>
      <c r="DFR19" s="80"/>
      <c r="DFS19" s="80"/>
      <c r="DFT19" s="2"/>
      <c r="DFU19" s="85"/>
      <c r="DFV19" s="51"/>
      <c r="DFW19" s="80"/>
      <c r="DFX19" s="80"/>
      <c r="DFY19" s="85"/>
      <c r="DFZ19" s="80"/>
      <c r="DGA19" s="80"/>
      <c r="DGB19" s="2"/>
      <c r="DGC19" s="85"/>
      <c r="DGD19" s="51"/>
      <c r="DGE19" s="80"/>
      <c r="DGF19" s="80"/>
      <c r="DGG19" s="85"/>
      <c r="DGH19" s="80"/>
      <c r="DGI19" s="80"/>
      <c r="DGJ19" s="2"/>
      <c r="DGK19" s="85"/>
      <c r="DGL19" s="51"/>
      <c r="DGM19" s="80"/>
      <c r="DGN19" s="80"/>
      <c r="DGO19" s="85"/>
      <c r="DGP19" s="80"/>
      <c r="DGQ19" s="80"/>
      <c r="DGR19" s="2"/>
      <c r="DGS19" s="85"/>
      <c r="DGT19" s="51"/>
      <c r="DGU19" s="80"/>
      <c r="DGV19" s="80"/>
      <c r="DGW19" s="85"/>
      <c r="DGX19" s="80"/>
      <c r="DGY19" s="80"/>
      <c r="DGZ19" s="2"/>
      <c r="DHA19" s="85"/>
      <c r="DHB19" s="51"/>
      <c r="DHC19" s="80"/>
      <c r="DHD19" s="80"/>
      <c r="DHE19" s="85"/>
      <c r="DHF19" s="80"/>
      <c r="DHG19" s="80"/>
      <c r="DHH19" s="2"/>
      <c r="DHI19" s="85"/>
      <c r="DHJ19" s="51"/>
      <c r="DHK19" s="80"/>
      <c r="DHL19" s="80"/>
      <c r="DHM19" s="85"/>
      <c r="DHN19" s="80"/>
      <c r="DHO19" s="80"/>
      <c r="DHP19" s="2"/>
      <c r="DHQ19" s="85"/>
      <c r="DHR19" s="51"/>
      <c r="DHS19" s="80"/>
      <c r="DHT19" s="80"/>
      <c r="DHU19" s="85"/>
      <c r="DHV19" s="80"/>
      <c r="DHW19" s="80"/>
      <c r="DHX19" s="2"/>
      <c r="DHY19" s="85"/>
      <c r="DHZ19" s="51"/>
      <c r="DIA19" s="80"/>
      <c r="DIB19" s="80"/>
      <c r="DIC19" s="85"/>
      <c r="DID19" s="80"/>
      <c r="DIE19" s="80"/>
      <c r="DIF19" s="2"/>
      <c r="DIG19" s="85"/>
      <c r="DIH19" s="51"/>
      <c r="DII19" s="80"/>
      <c r="DIJ19" s="80"/>
      <c r="DIK19" s="85"/>
      <c r="DIL19" s="80"/>
      <c r="DIM19" s="80"/>
      <c r="DIN19" s="2"/>
      <c r="DIO19" s="85"/>
      <c r="DIP19" s="51"/>
      <c r="DIQ19" s="80"/>
      <c r="DIR19" s="80"/>
      <c r="DIS19" s="85"/>
      <c r="DIT19" s="80"/>
      <c r="DIU19" s="80"/>
      <c r="DIV19" s="2"/>
      <c r="DIW19" s="85"/>
      <c r="DIX19" s="51"/>
      <c r="DIY19" s="80"/>
      <c r="DIZ19" s="80"/>
      <c r="DJA19" s="85"/>
      <c r="DJB19" s="80"/>
      <c r="DJC19" s="80"/>
      <c r="DJD19" s="2"/>
      <c r="DJE19" s="85"/>
      <c r="DJF19" s="51"/>
      <c r="DJG19" s="80"/>
      <c r="DJH19" s="80"/>
      <c r="DJI19" s="85"/>
      <c r="DJJ19" s="80"/>
      <c r="DJK19" s="80"/>
      <c r="DJL19" s="2"/>
      <c r="DJM19" s="85"/>
      <c r="DJN19" s="51"/>
      <c r="DJO19" s="80"/>
      <c r="DJP19" s="80"/>
      <c r="DJQ19" s="85"/>
      <c r="DJR19" s="80"/>
      <c r="DJS19" s="80"/>
      <c r="DJT19" s="2"/>
      <c r="DJU19" s="85"/>
      <c r="DJV19" s="51"/>
      <c r="DJW19" s="80"/>
      <c r="DJX19" s="80"/>
      <c r="DJY19" s="85"/>
      <c r="DJZ19" s="80"/>
      <c r="DKA19" s="80"/>
      <c r="DKB19" s="2"/>
      <c r="DKC19" s="85"/>
      <c r="DKD19" s="51"/>
      <c r="DKE19" s="80"/>
      <c r="DKF19" s="80"/>
      <c r="DKG19" s="85"/>
      <c r="DKH19" s="80"/>
      <c r="DKI19" s="80"/>
      <c r="DKJ19" s="2"/>
      <c r="DKK19" s="85"/>
      <c r="DKL19" s="51"/>
      <c r="DKM19" s="80"/>
      <c r="DKN19" s="80"/>
      <c r="DKO19" s="85"/>
      <c r="DKP19" s="80"/>
      <c r="DKQ19" s="80"/>
      <c r="DKR19" s="2"/>
      <c r="DKS19" s="85"/>
      <c r="DKT19" s="51"/>
      <c r="DKU19" s="80"/>
      <c r="DKV19" s="80"/>
      <c r="DKW19" s="85"/>
      <c r="DKX19" s="80"/>
      <c r="DKY19" s="80"/>
      <c r="DKZ19" s="2"/>
      <c r="DLA19" s="85"/>
      <c r="DLB19" s="51"/>
      <c r="DLC19" s="80"/>
      <c r="DLD19" s="80"/>
      <c r="DLE19" s="85"/>
      <c r="DLF19" s="80"/>
      <c r="DLG19" s="80"/>
      <c r="DLH19" s="2"/>
      <c r="DLI19" s="85"/>
      <c r="DLJ19" s="51"/>
      <c r="DLK19" s="80"/>
      <c r="DLL19" s="80"/>
      <c r="DLM19" s="85"/>
      <c r="DLN19" s="80"/>
      <c r="DLO19" s="80"/>
      <c r="DLP19" s="2"/>
      <c r="DLQ19" s="85"/>
      <c r="DLR19" s="51"/>
      <c r="DLS19" s="80"/>
      <c r="DLT19" s="80"/>
      <c r="DLU19" s="85"/>
      <c r="DLV19" s="80"/>
      <c r="DLW19" s="80"/>
      <c r="DLX19" s="2"/>
      <c r="DLY19" s="85"/>
      <c r="DLZ19" s="51"/>
      <c r="DMA19" s="80"/>
      <c r="DMB19" s="80"/>
      <c r="DMC19" s="85"/>
      <c r="DMD19" s="80"/>
      <c r="DME19" s="80"/>
      <c r="DMF19" s="2"/>
      <c r="DMG19" s="85"/>
      <c r="DMH19" s="51"/>
      <c r="DMI19" s="80"/>
      <c r="DMJ19" s="80"/>
      <c r="DMK19" s="85"/>
      <c r="DML19" s="80"/>
      <c r="DMM19" s="80"/>
      <c r="DMN19" s="2"/>
      <c r="DMO19" s="85"/>
      <c r="DMP19" s="51"/>
      <c r="DMQ19" s="80"/>
      <c r="DMR19" s="80"/>
      <c r="DMS19" s="85"/>
      <c r="DMT19" s="80"/>
      <c r="DMU19" s="80"/>
      <c r="DMV19" s="2"/>
      <c r="DMW19" s="85"/>
      <c r="DMX19" s="51"/>
      <c r="DMY19" s="80"/>
      <c r="DMZ19" s="80"/>
      <c r="DNA19" s="85"/>
      <c r="DNB19" s="80"/>
      <c r="DNC19" s="80"/>
      <c r="DND19" s="2"/>
      <c r="DNE19" s="85"/>
      <c r="DNF19" s="51"/>
      <c r="DNG19" s="80"/>
      <c r="DNH19" s="80"/>
      <c r="DNI19" s="85"/>
      <c r="DNJ19" s="80"/>
      <c r="DNK19" s="80"/>
      <c r="DNL19" s="2"/>
      <c r="DNM19" s="85"/>
      <c r="DNN19" s="51"/>
      <c r="DNO19" s="80"/>
      <c r="DNP19" s="80"/>
      <c r="DNQ19" s="85"/>
      <c r="DNR19" s="80"/>
      <c r="DNS19" s="80"/>
      <c r="DNT19" s="2"/>
      <c r="DNU19" s="85"/>
      <c r="DNV19" s="51"/>
      <c r="DNW19" s="80"/>
      <c r="DNX19" s="80"/>
      <c r="DNY19" s="85"/>
      <c r="DNZ19" s="80"/>
      <c r="DOA19" s="80"/>
      <c r="DOB19" s="2"/>
      <c r="DOC19" s="85"/>
      <c r="DOD19" s="51"/>
      <c r="DOE19" s="80"/>
      <c r="DOF19" s="80"/>
      <c r="DOG19" s="85"/>
      <c r="DOH19" s="80"/>
      <c r="DOI19" s="80"/>
      <c r="DOJ19" s="2"/>
      <c r="DOK19" s="85"/>
      <c r="DOL19" s="51"/>
      <c r="DOM19" s="80"/>
      <c r="DON19" s="80"/>
      <c r="DOO19" s="85"/>
      <c r="DOP19" s="80"/>
      <c r="DOQ19" s="80"/>
      <c r="DOR19" s="2"/>
      <c r="DOS19" s="85"/>
      <c r="DOT19" s="51"/>
      <c r="DOU19" s="80"/>
      <c r="DOV19" s="80"/>
      <c r="DOW19" s="85"/>
      <c r="DOX19" s="80"/>
      <c r="DOY19" s="80"/>
      <c r="DOZ19" s="2"/>
      <c r="DPA19" s="85"/>
      <c r="DPB19" s="51"/>
      <c r="DPC19" s="80"/>
      <c r="DPD19" s="80"/>
      <c r="DPE19" s="85"/>
      <c r="DPF19" s="80"/>
      <c r="DPG19" s="80"/>
      <c r="DPH19" s="2"/>
      <c r="DPI19" s="85"/>
      <c r="DPJ19" s="51"/>
      <c r="DPK19" s="80"/>
      <c r="DPL19" s="80"/>
      <c r="DPM19" s="85"/>
      <c r="DPN19" s="80"/>
      <c r="DPO19" s="80"/>
      <c r="DPP19" s="2"/>
      <c r="DPQ19" s="85"/>
      <c r="DPR19" s="51"/>
      <c r="DPS19" s="80"/>
      <c r="DPT19" s="80"/>
      <c r="DPU19" s="85"/>
      <c r="DPV19" s="80"/>
      <c r="DPW19" s="80"/>
      <c r="DPX19" s="2"/>
      <c r="DPY19" s="85"/>
      <c r="DPZ19" s="51"/>
      <c r="DQA19" s="80"/>
      <c r="DQB19" s="80"/>
      <c r="DQC19" s="85"/>
      <c r="DQD19" s="80"/>
      <c r="DQE19" s="80"/>
      <c r="DQF19" s="2"/>
      <c r="DQG19" s="85"/>
      <c r="DQH19" s="51"/>
      <c r="DQI19" s="80"/>
      <c r="DQJ19" s="80"/>
      <c r="DQK19" s="85"/>
      <c r="DQL19" s="80"/>
      <c r="DQM19" s="80"/>
      <c r="DQN19" s="2"/>
      <c r="DQO19" s="85"/>
      <c r="DQP19" s="51"/>
      <c r="DQQ19" s="80"/>
      <c r="DQR19" s="80"/>
      <c r="DQS19" s="85"/>
      <c r="DQT19" s="80"/>
      <c r="DQU19" s="80"/>
      <c r="DQV19" s="2"/>
      <c r="DQW19" s="85"/>
      <c r="DQX19" s="51"/>
      <c r="DQY19" s="80"/>
      <c r="DQZ19" s="80"/>
      <c r="DRA19" s="85"/>
      <c r="DRB19" s="80"/>
      <c r="DRC19" s="80"/>
      <c r="DRD19" s="2"/>
      <c r="DRE19" s="85"/>
      <c r="DRF19" s="51"/>
      <c r="DRG19" s="80"/>
      <c r="DRH19" s="80"/>
      <c r="DRI19" s="85"/>
      <c r="DRJ19" s="80"/>
      <c r="DRK19" s="80"/>
      <c r="DRL19" s="2"/>
      <c r="DRM19" s="85"/>
      <c r="DRN19" s="51"/>
      <c r="DRO19" s="80"/>
      <c r="DRP19" s="80"/>
      <c r="DRQ19" s="85"/>
      <c r="DRR19" s="80"/>
      <c r="DRS19" s="80"/>
      <c r="DRT19" s="2"/>
      <c r="DRU19" s="85"/>
      <c r="DRV19" s="51"/>
      <c r="DRW19" s="80"/>
      <c r="DRX19" s="80"/>
      <c r="DRY19" s="85"/>
      <c r="DRZ19" s="80"/>
      <c r="DSA19" s="80"/>
      <c r="DSB19" s="2"/>
      <c r="DSC19" s="85"/>
      <c r="DSD19" s="51"/>
      <c r="DSE19" s="80"/>
      <c r="DSF19" s="80"/>
      <c r="DSG19" s="85"/>
      <c r="DSH19" s="80"/>
      <c r="DSI19" s="80"/>
      <c r="DSJ19" s="2"/>
      <c r="DSK19" s="85"/>
      <c r="DSL19" s="51"/>
      <c r="DSM19" s="80"/>
      <c r="DSN19" s="80"/>
      <c r="DSO19" s="85"/>
      <c r="DSP19" s="80"/>
      <c r="DSQ19" s="80"/>
      <c r="DSR19" s="2"/>
      <c r="DSS19" s="85"/>
      <c r="DST19" s="51"/>
      <c r="DSU19" s="80"/>
      <c r="DSV19" s="80"/>
      <c r="DSW19" s="85"/>
      <c r="DSX19" s="80"/>
      <c r="DSY19" s="80"/>
      <c r="DSZ19" s="2"/>
      <c r="DTA19" s="85"/>
      <c r="DTB19" s="51"/>
      <c r="DTC19" s="80"/>
      <c r="DTD19" s="80"/>
      <c r="DTE19" s="85"/>
      <c r="DTF19" s="80"/>
      <c r="DTG19" s="80"/>
      <c r="DTH19" s="2"/>
      <c r="DTI19" s="85"/>
      <c r="DTJ19" s="51"/>
      <c r="DTK19" s="80"/>
      <c r="DTL19" s="80"/>
      <c r="DTM19" s="85"/>
      <c r="DTN19" s="80"/>
      <c r="DTO19" s="80"/>
      <c r="DTP19" s="2"/>
      <c r="DTQ19" s="85"/>
      <c r="DTR19" s="51"/>
      <c r="DTS19" s="80"/>
      <c r="DTT19" s="80"/>
      <c r="DTU19" s="85"/>
      <c r="DTV19" s="80"/>
      <c r="DTW19" s="80"/>
      <c r="DTX19" s="2"/>
      <c r="DTY19" s="85"/>
      <c r="DTZ19" s="51"/>
      <c r="DUA19" s="80"/>
      <c r="DUB19" s="80"/>
      <c r="DUC19" s="85"/>
      <c r="DUD19" s="80"/>
      <c r="DUE19" s="80"/>
      <c r="DUF19" s="2"/>
      <c r="DUG19" s="85"/>
      <c r="DUH19" s="51"/>
      <c r="DUI19" s="80"/>
      <c r="DUJ19" s="80"/>
      <c r="DUK19" s="85"/>
      <c r="DUL19" s="80"/>
      <c r="DUM19" s="80"/>
      <c r="DUN19" s="2"/>
      <c r="DUO19" s="85"/>
      <c r="DUP19" s="51"/>
      <c r="DUQ19" s="80"/>
      <c r="DUR19" s="80"/>
      <c r="DUS19" s="85"/>
      <c r="DUT19" s="80"/>
      <c r="DUU19" s="80"/>
      <c r="DUV19" s="2"/>
      <c r="DUW19" s="85"/>
      <c r="DUX19" s="51"/>
      <c r="DUY19" s="80"/>
      <c r="DUZ19" s="80"/>
      <c r="DVA19" s="85"/>
      <c r="DVB19" s="80"/>
      <c r="DVC19" s="80"/>
      <c r="DVD19" s="2"/>
      <c r="DVE19" s="85"/>
      <c r="DVF19" s="51"/>
      <c r="DVG19" s="80"/>
      <c r="DVH19" s="80"/>
      <c r="DVI19" s="85"/>
      <c r="DVJ19" s="80"/>
      <c r="DVK19" s="80"/>
      <c r="DVL19" s="2"/>
      <c r="DVM19" s="85"/>
      <c r="DVN19" s="51"/>
      <c r="DVO19" s="80"/>
      <c r="DVP19" s="80"/>
      <c r="DVQ19" s="85"/>
      <c r="DVR19" s="80"/>
      <c r="DVS19" s="80"/>
      <c r="DVT19" s="2"/>
      <c r="DVU19" s="85"/>
      <c r="DVV19" s="51"/>
      <c r="DVW19" s="80"/>
      <c r="DVX19" s="80"/>
      <c r="DVY19" s="85"/>
      <c r="DVZ19" s="80"/>
      <c r="DWA19" s="80"/>
      <c r="DWB19" s="2"/>
      <c r="DWC19" s="85"/>
      <c r="DWD19" s="51"/>
      <c r="DWE19" s="80"/>
      <c r="DWF19" s="80"/>
      <c r="DWG19" s="85"/>
      <c r="DWH19" s="80"/>
      <c r="DWI19" s="80"/>
      <c r="DWJ19" s="2"/>
      <c r="DWK19" s="85"/>
      <c r="DWL19" s="51"/>
      <c r="DWM19" s="80"/>
      <c r="DWN19" s="80"/>
      <c r="DWO19" s="85"/>
      <c r="DWP19" s="80"/>
      <c r="DWQ19" s="80"/>
      <c r="DWR19" s="2"/>
      <c r="DWS19" s="85"/>
      <c r="DWT19" s="51"/>
      <c r="DWU19" s="80"/>
      <c r="DWV19" s="80"/>
      <c r="DWW19" s="85"/>
      <c r="DWX19" s="80"/>
      <c r="DWY19" s="80"/>
      <c r="DWZ19" s="2"/>
      <c r="DXA19" s="85"/>
      <c r="DXB19" s="51"/>
      <c r="DXC19" s="80"/>
      <c r="DXD19" s="80"/>
      <c r="DXE19" s="85"/>
      <c r="DXF19" s="80"/>
      <c r="DXG19" s="80"/>
      <c r="DXH19" s="2"/>
      <c r="DXI19" s="85"/>
      <c r="DXJ19" s="51"/>
      <c r="DXK19" s="80"/>
      <c r="DXL19" s="80"/>
      <c r="DXM19" s="85"/>
      <c r="DXN19" s="80"/>
      <c r="DXO19" s="80"/>
      <c r="DXP19" s="2"/>
      <c r="DXQ19" s="85"/>
      <c r="DXR19" s="51"/>
      <c r="DXS19" s="80"/>
      <c r="DXT19" s="80"/>
      <c r="DXU19" s="85"/>
      <c r="DXV19" s="80"/>
      <c r="DXW19" s="80"/>
      <c r="DXX19" s="2"/>
      <c r="DXY19" s="85"/>
      <c r="DXZ19" s="51"/>
      <c r="DYA19" s="80"/>
      <c r="DYB19" s="80"/>
      <c r="DYC19" s="85"/>
      <c r="DYD19" s="80"/>
      <c r="DYE19" s="80"/>
      <c r="DYF19" s="2"/>
      <c r="DYG19" s="85"/>
      <c r="DYH19" s="51"/>
      <c r="DYI19" s="80"/>
      <c r="DYJ19" s="80"/>
      <c r="DYK19" s="85"/>
      <c r="DYL19" s="80"/>
      <c r="DYM19" s="80"/>
      <c r="DYN19" s="2"/>
      <c r="DYO19" s="85"/>
      <c r="DYP19" s="51"/>
      <c r="DYQ19" s="80"/>
      <c r="DYR19" s="80"/>
      <c r="DYS19" s="85"/>
      <c r="DYT19" s="80"/>
      <c r="DYU19" s="80"/>
      <c r="DYV19" s="2"/>
      <c r="DYW19" s="85"/>
      <c r="DYX19" s="51"/>
      <c r="DYY19" s="80"/>
      <c r="DYZ19" s="80"/>
      <c r="DZA19" s="85"/>
      <c r="DZB19" s="80"/>
      <c r="DZC19" s="80"/>
      <c r="DZD19" s="2"/>
      <c r="DZE19" s="85"/>
      <c r="DZF19" s="51"/>
      <c r="DZG19" s="80"/>
      <c r="DZH19" s="80"/>
      <c r="DZI19" s="85"/>
      <c r="DZJ19" s="80"/>
      <c r="DZK19" s="80"/>
      <c r="DZL19" s="2"/>
      <c r="DZM19" s="85"/>
      <c r="DZN19" s="51"/>
      <c r="DZO19" s="80"/>
      <c r="DZP19" s="80"/>
      <c r="DZQ19" s="85"/>
      <c r="DZR19" s="80"/>
      <c r="DZS19" s="80"/>
      <c r="DZT19" s="2"/>
      <c r="DZU19" s="85"/>
      <c r="DZV19" s="51"/>
      <c r="DZW19" s="80"/>
      <c r="DZX19" s="80"/>
      <c r="DZY19" s="85"/>
      <c r="DZZ19" s="80"/>
      <c r="EAA19" s="80"/>
      <c r="EAB19" s="2"/>
      <c r="EAC19" s="85"/>
      <c r="EAD19" s="51"/>
      <c r="EAE19" s="80"/>
      <c r="EAF19" s="80"/>
      <c r="EAG19" s="85"/>
      <c r="EAH19" s="80"/>
      <c r="EAI19" s="80"/>
      <c r="EAJ19" s="2"/>
      <c r="EAK19" s="85"/>
      <c r="EAL19" s="51"/>
      <c r="EAM19" s="80"/>
      <c r="EAN19" s="80"/>
      <c r="EAO19" s="85"/>
      <c r="EAP19" s="80"/>
      <c r="EAQ19" s="80"/>
      <c r="EAR19" s="2"/>
      <c r="EAS19" s="85"/>
      <c r="EAT19" s="51"/>
      <c r="EAU19" s="80"/>
      <c r="EAV19" s="80"/>
      <c r="EAW19" s="85"/>
      <c r="EAX19" s="80"/>
      <c r="EAY19" s="80"/>
      <c r="EAZ19" s="2"/>
      <c r="EBA19" s="85"/>
      <c r="EBB19" s="51"/>
      <c r="EBC19" s="80"/>
      <c r="EBD19" s="80"/>
      <c r="EBE19" s="85"/>
      <c r="EBF19" s="80"/>
      <c r="EBG19" s="80"/>
      <c r="EBH19" s="2"/>
      <c r="EBI19" s="85"/>
      <c r="EBJ19" s="51"/>
      <c r="EBK19" s="80"/>
      <c r="EBL19" s="80"/>
      <c r="EBM19" s="85"/>
      <c r="EBN19" s="80"/>
      <c r="EBO19" s="80"/>
      <c r="EBP19" s="2"/>
      <c r="EBQ19" s="85"/>
      <c r="EBR19" s="51"/>
      <c r="EBS19" s="80"/>
      <c r="EBT19" s="80"/>
      <c r="EBU19" s="85"/>
      <c r="EBV19" s="80"/>
      <c r="EBW19" s="80"/>
      <c r="EBX19" s="2"/>
      <c r="EBY19" s="85"/>
      <c r="EBZ19" s="51"/>
      <c r="ECA19" s="80"/>
      <c r="ECB19" s="80"/>
      <c r="ECC19" s="85"/>
      <c r="ECD19" s="80"/>
      <c r="ECE19" s="80"/>
      <c r="ECF19" s="2"/>
      <c r="ECG19" s="85"/>
      <c r="ECH19" s="51"/>
      <c r="ECI19" s="80"/>
      <c r="ECJ19" s="80"/>
      <c r="ECK19" s="85"/>
      <c r="ECL19" s="80"/>
      <c r="ECM19" s="80"/>
      <c r="ECN19" s="2"/>
      <c r="ECO19" s="85"/>
      <c r="ECP19" s="51"/>
      <c r="ECQ19" s="80"/>
      <c r="ECR19" s="80"/>
      <c r="ECS19" s="85"/>
      <c r="ECT19" s="80"/>
      <c r="ECU19" s="80"/>
      <c r="ECV19" s="2"/>
      <c r="ECW19" s="85"/>
      <c r="ECX19" s="51"/>
      <c r="ECY19" s="80"/>
      <c r="ECZ19" s="80"/>
      <c r="EDA19" s="85"/>
      <c r="EDB19" s="80"/>
      <c r="EDC19" s="80"/>
      <c r="EDD19" s="2"/>
      <c r="EDE19" s="85"/>
      <c r="EDF19" s="51"/>
      <c r="EDG19" s="80"/>
      <c r="EDH19" s="80"/>
      <c r="EDI19" s="85"/>
      <c r="EDJ19" s="80"/>
      <c r="EDK19" s="80"/>
      <c r="EDL19" s="2"/>
      <c r="EDM19" s="85"/>
      <c r="EDN19" s="51"/>
      <c r="EDO19" s="80"/>
      <c r="EDP19" s="80"/>
      <c r="EDQ19" s="85"/>
      <c r="EDR19" s="80"/>
      <c r="EDS19" s="80"/>
      <c r="EDT19" s="2"/>
      <c r="EDU19" s="85"/>
      <c r="EDV19" s="51"/>
      <c r="EDW19" s="80"/>
      <c r="EDX19" s="80"/>
      <c r="EDY19" s="85"/>
      <c r="EDZ19" s="80"/>
      <c r="EEA19" s="80"/>
      <c r="EEB19" s="2"/>
      <c r="EEC19" s="85"/>
      <c r="EED19" s="51"/>
      <c r="EEE19" s="80"/>
      <c r="EEF19" s="80"/>
      <c r="EEG19" s="85"/>
      <c r="EEH19" s="80"/>
      <c r="EEI19" s="80"/>
      <c r="EEJ19" s="2"/>
      <c r="EEK19" s="85"/>
      <c r="EEL19" s="51"/>
      <c r="EEM19" s="80"/>
      <c r="EEN19" s="80"/>
      <c r="EEO19" s="85"/>
      <c r="EEP19" s="80"/>
      <c r="EEQ19" s="80"/>
      <c r="EER19" s="2"/>
      <c r="EES19" s="85"/>
      <c r="EET19" s="51"/>
      <c r="EEU19" s="80"/>
      <c r="EEV19" s="80"/>
      <c r="EEW19" s="85"/>
      <c r="EEX19" s="80"/>
      <c r="EEY19" s="80"/>
      <c r="EEZ19" s="2"/>
      <c r="EFA19" s="85"/>
      <c r="EFB19" s="51"/>
      <c r="EFC19" s="80"/>
      <c r="EFD19" s="80"/>
      <c r="EFE19" s="85"/>
      <c r="EFF19" s="80"/>
      <c r="EFG19" s="80"/>
      <c r="EFH19" s="2"/>
      <c r="EFI19" s="85"/>
      <c r="EFJ19" s="51"/>
      <c r="EFK19" s="80"/>
      <c r="EFL19" s="80"/>
      <c r="EFM19" s="85"/>
      <c r="EFN19" s="80"/>
      <c r="EFO19" s="80"/>
      <c r="EFP19" s="2"/>
      <c r="EFQ19" s="85"/>
      <c r="EFR19" s="51"/>
      <c r="EFS19" s="80"/>
      <c r="EFT19" s="80"/>
      <c r="EFU19" s="85"/>
      <c r="EFV19" s="80"/>
      <c r="EFW19" s="80"/>
      <c r="EFX19" s="2"/>
      <c r="EFY19" s="85"/>
      <c r="EFZ19" s="51"/>
      <c r="EGA19" s="80"/>
      <c r="EGB19" s="80"/>
      <c r="EGC19" s="85"/>
      <c r="EGD19" s="80"/>
      <c r="EGE19" s="80"/>
      <c r="EGF19" s="2"/>
      <c r="EGG19" s="85"/>
      <c r="EGH19" s="51"/>
      <c r="EGI19" s="80"/>
      <c r="EGJ19" s="80"/>
      <c r="EGK19" s="85"/>
      <c r="EGL19" s="80"/>
      <c r="EGM19" s="80"/>
      <c r="EGN19" s="2"/>
      <c r="EGO19" s="85"/>
      <c r="EGP19" s="51"/>
      <c r="EGQ19" s="80"/>
      <c r="EGR19" s="80"/>
      <c r="EGS19" s="85"/>
      <c r="EGT19" s="80"/>
      <c r="EGU19" s="80"/>
      <c r="EGV19" s="2"/>
      <c r="EGW19" s="85"/>
      <c r="EGX19" s="51"/>
      <c r="EGY19" s="80"/>
      <c r="EGZ19" s="80"/>
      <c r="EHA19" s="85"/>
      <c r="EHB19" s="80"/>
      <c r="EHC19" s="80"/>
      <c r="EHD19" s="2"/>
      <c r="EHE19" s="85"/>
      <c r="EHF19" s="51"/>
      <c r="EHG19" s="80"/>
      <c r="EHH19" s="80"/>
      <c r="EHI19" s="85"/>
      <c r="EHJ19" s="80"/>
      <c r="EHK19" s="80"/>
      <c r="EHL19" s="2"/>
      <c r="EHM19" s="85"/>
      <c r="EHN19" s="51"/>
      <c r="EHO19" s="80"/>
      <c r="EHP19" s="80"/>
      <c r="EHQ19" s="85"/>
      <c r="EHR19" s="80"/>
      <c r="EHS19" s="80"/>
      <c r="EHT19" s="2"/>
      <c r="EHU19" s="85"/>
      <c r="EHV19" s="51"/>
      <c r="EHW19" s="80"/>
      <c r="EHX19" s="80"/>
      <c r="EHY19" s="85"/>
      <c r="EHZ19" s="80"/>
      <c r="EIA19" s="80"/>
      <c r="EIB19" s="2"/>
      <c r="EIC19" s="85"/>
      <c r="EID19" s="51"/>
      <c r="EIE19" s="80"/>
      <c r="EIF19" s="80"/>
      <c r="EIG19" s="85"/>
      <c r="EIH19" s="80"/>
      <c r="EII19" s="80"/>
      <c r="EIJ19" s="2"/>
      <c r="EIK19" s="85"/>
      <c r="EIL19" s="51"/>
      <c r="EIM19" s="80"/>
      <c r="EIN19" s="80"/>
      <c r="EIO19" s="85"/>
      <c r="EIP19" s="80"/>
      <c r="EIQ19" s="80"/>
      <c r="EIR19" s="2"/>
      <c r="EIS19" s="85"/>
      <c r="EIT19" s="51"/>
      <c r="EIU19" s="80"/>
      <c r="EIV19" s="80"/>
      <c r="EIW19" s="85"/>
      <c r="EIX19" s="80"/>
      <c r="EIY19" s="80"/>
      <c r="EIZ19" s="2"/>
      <c r="EJA19" s="85"/>
      <c r="EJB19" s="51"/>
      <c r="EJC19" s="80"/>
      <c r="EJD19" s="80"/>
      <c r="EJE19" s="85"/>
      <c r="EJF19" s="80"/>
      <c r="EJG19" s="80"/>
      <c r="EJH19" s="2"/>
      <c r="EJI19" s="85"/>
      <c r="EJJ19" s="51"/>
      <c r="EJK19" s="80"/>
      <c r="EJL19" s="80"/>
      <c r="EJM19" s="85"/>
      <c r="EJN19" s="80"/>
      <c r="EJO19" s="80"/>
      <c r="EJP19" s="2"/>
      <c r="EJQ19" s="85"/>
      <c r="EJR19" s="51"/>
      <c r="EJS19" s="80"/>
      <c r="EJT19" s="80"/>
      <c r="EJU19" s="85"/>
      <c r="EJV19" s="80"/>
      <c r="EJW19" s="80"/>
      <c r="EJX19" s="2"/>
      <c r="EJY19" s="85"/>
      <c r="EJZ19" s="51"/>
      <c r="EKA19" s="80"/>
      <c r="EKB19" s="80"/>
      <c r="EKC19" s="85"/>
      <c r="EKD19" s="80"/>
      <c r="EKE19" s="80"/>
      <c r="EKF19" s="2"/>
      <c r="EKG19" s="85"/>
      <c r="EKH19" s="51"/>
      <c r="EKI19" s="80"/>
      <c r="EKJ19" s="80"/>
      <c r="EKK19" s="85"/>
      <c r="EKL19" s="80"/>
      <c r="EKM19" s="80"/>
      <c r="EKN19" s="2"/>
      <c r="EKO19" s="85"/>
      <c r="EKP19" s="51"/>
      <c r="EKQ19" s="80"/>
      <c r="EKR19" s="80"/>
      <c r="EKS19" s="85"/>
      <c r="EKT19" s="80"/>
      <c r="EKU19" s="80"/>
      <c r="EKV19" s="2"/>
      <c r="EKW19" s="85"/>
      <c r="EKX19" s="51"/>
      <c r="EKY19" s="80"/>
      <c r="EKZ19" s="80"/>
      <c r="ELA19" s="85"/>
      <c r="ELB19" s="80"/>
      <c r="ELC19" s="80"/>
      <c r="ELD19" s="2"/>
      <c r="ELE19" s="85"/>
      <c r="ELF19" s="51"/>
      <c r="ELG19" s="80"/>
      <c r="ELH19" s="80"/>
      <c r="ELI19" s="85"/>
      <c r="ELJ19" s="80"/>
      <c r="ELK19" s="80"/>
      <c r="ELL19" s="2"/>
      <c r="ELM19" s="85"/>
      <c r="ELN19" s="51"/>
      <c r="ELO19" s="80"/>
      <c r="ELP19" s="80"/>
      <c r="ELQ19" s="85"/>
      <c r="ELR19" s="80"/>
      <c r="ELS19" s="80"/>
      <c r="ELT19" s="2"/>
      <c r="ELU19" s="85"/>
      <c r="ELV19" s="51"/>
      <c r="ELW19" s="80"/>
      <c r="ELX19" s="80"/>
      <c r="ELY19" s="85"/>
      <c r="ELZ19" s="80"/>
      <c r="EMA19" s="80"/>
      <c r="EMB19" s="2"/>
      <c r="EMC19" s="85"/>
      <c r="EMD19" s="51"/>
      <c r="EME19" s="80"/>
      <c r="EMF19" s="80"/>
      <c r="EMG19" s="85"/>
      <c r="EMH19" s="80"/>
      <c r="EMI19" s="80"/>
      <c r="EMJ19" s="2"/>
      <c r="EMK19" s="85"/>
      <c r="EML19" s="51"/>
      <c r="EMM19" s="80"/>
      <c r="EMN19" s="80"/>
      <c r="EMO19" s="85"/>
      <c r="EMP19" s="80"/>
      <c r="EMQ19" s="80"/>
      <c r="EMR19" s="2"/>
      <c r="EMS19" s="85"/>
      <c r="EMT19" s="51"/>
      <c r="EMU19" s="80"/>
      <c r="EMV19" s="80"/>
      <c r="EMW19" s="85"/>
      <c r="EMX19" s="80"/>
      <c r="EMY19" s="80"/>
      <c r="EMZ19" s="2"/>
      <c r="ENA19" s="85"/>
      <c r="ENB19" s="51"/>
      <c r="ENC19" s="80"/>
      <c r="END19" s="80"/>
      <c r="ENE19" s="85"/>
      <c r="ENF19" s="80"/>
      <c r="ENG19" s="80"/>
      <c r="ENH19" s="2"/>
      <c r="ENI19" s="85"/>
      <c r="ENJ19" s="51"/>
      <c r="ENK19" s="80"/>
      <c r="ENL19" s="80"/>
      <c r="ENM19" s="85"/>
      <c r="ENN19" s="80"/>
      <c r="ENO19" s="80"/>
      <c r="ENP19" s="2"/>
      <c r="ENQ19" s="85"/>
      <c r="ENR19" s="51"/>
      <c r="ENS19" s="80"/>
      <c r="ENT19" s="80"/>
      <c r="ENU19" s="85"/>
      <c r="ENV19" s="80"/>
      <c r="ENW19" s="80"/>
      <c r="ENX19" s="2"/>
      <c r="ENY19" s="85"/>
      <c r="ENZ19" s="51"/>
      <c r="EOA19" s="80"/>
      <c r="EOB19" s="80"/>
      <c r="EOC19" s="85"/>
      <c r="EOD19" s="80"/>
      <c r="EOE19" s="80"/>
      <c r="EOF19" s="2"/>
      <c r="EOG19" s="85"/>
      <c r="EOH19" s="51"/>
      <c r="EOI19" s="80"/>
      <c r="EOJ19" s="80"/>
      <c r="EOK19" s="85"/>
      <c r="EOL19" s="80"/>
      <c r="EOM19" s="80"/>
      <c r="EON19" s="2"/>
      <c r="EOO19" s="85"/>
      <c r="EOP19" s="51"/>
      <c r="EOQ19" s="80"/>
      <c r="EOR19" s="80"/>
      <c r="EOS19" s="85"/>
      <c r="EOT19" s="80"/>
      <c r="EOU19" s="80"/>
      <c r="EOV19" s="2"/>
      <c r="EOW19" s="85"/>
      <c r="EOX19" s="51"/>
      <c r="EOY19" s="80"/>
      <c r="EOZ19" s="80"/>
      <c r="EPA19" s="85"/>
      <c r="EPB19" s="80"/>
      <c r="EPC19" s="80"/>
      <c r="EPD19" s="2"/>
      <c r="EPE19" s="85"/>
      <c r="EPF19" s="51"/>
      <c r="EPG19" s="80"/>
      <c r="EPH19" s="80"/>
      <c r="EPI19" s="85"/>
      <c r="EPJ19" s="80"/>
      <c r="EPK19" s="80"/>
      <c r="EPL19" s="2"/>
      <c r="EPM19" s="85"/>
      <c r="EPN19" s="51"/>
      <c r="EPO19" s="80"/>
      <c r="EPP19" s="80"/>
      <c r="EPQ19" s="85"/>
      <c r="EPR19" s="80"/>
      <c r="EPS19" s="80"/>
      <c r="EPT19" s="2"/>
      <c r="EPU19" s="85"/>
      <c r="EPV19" s="51"/>
      <c r="EPW19" s="80"/>
      <c r="EPX19" s="80"/>
      <c r="EPY19" s="85"/>
      <c r="EPZ19" s="80"/>
      <c r="EQA19" s="80"/>
      <c r="EQB19" s="2"/>
      <c r="EQC19" s="85"/>
      <c r="EQD19" s="51"/>
      <c r="EQE19" s="80"/>
      <c r="EQF19" s="80"/>
      <c r="EQG19" s="85"/>
      <c r="EQH19" s="80"/>
      <c r="EQI19" s="80"/>
      <c r="EQJ19" s="2"/>
      <c r="EQK19" s="85"/>
      <c r="EQL19" s="51"/>
      <c r="EQM19" s="80"/>
      <c r="EQN19" s="80"/>
      <c r="EQO19" s="85"/>
      <c r="EQP19" s="80"/>
      <c r="EQQ19" s="80"/>
      <c r="EQR19" s="2"/>
      <c r="EQS19" s="85"/>
      <c r="EQT19" s="51"/>
      <c r="EQU19" s="80"/>
      <c r="EQV19" s="80"/>
      <c r="EQW19" s="85"/>
      <c r="EQX19" s="80"/>
      <c r="EQY19" s="80"/>
      <c r="EQZ19" s="2"/>
      <c r="ERA19" s="85"/>
      <c r="ERB19" s="51"/>
      <c r="ERC19" s="80"/>
      <c r="ERD19" s="80"/>
      <c r="ERE19" s="85"/>
      <c r="ERF19" s="80"/>
      <c r="ERG19" s="80"/>
      <c r="ERH19" s="2"/>
      <c r="ERI19" s="85"/>
      <c r="ERJ19" s="51"/>
      <c r="ERK19" s="80"/>
      <c r="ERL19" s="80"/>
      <c r="ERM19" s="85"/>
      <c r="ERN19" s="80"/>
      <c r="ERO19" s="80"/>
      <c r="ERP19" s="2"/>
      <c r="ERQ19" s="85"/>
      <c r="ERR19" s="51"/>
      <c r="ERS19" s="80"/>
      <c r="ERT19" s="80"/>
      <c r="ERU19" s="85"/>
      <c r="ERV19" s="80"/>
      <c r="ERW19" s="80"/>
      <c r="ERX19" s="2"/>
      <c r="ERY19" s="85"/>
      <c r="ERZ19" s="51"/>
      <c r="ESA19" s="80"/>
      <c r="ESB19" s="80"/>
      <c r="ESC19" s="85"/>
      <c r="ESD19" s="80"/>
      <c r="ESE19" s="80"/>
      <c r="ESF19" s="2"/>
      <c r="ESG19" s="85"/>
      <c r="ESH19" s="51"/>
      <c r="ESI19" s="80"/>
      <c r="ESJ19" s="80"/>
      <c r="ESK19" s="85"/>
      <c r="ESL19" s="80"/>
      <c r="ESM19" s="80"/>
      <c r="ESN19" s="2"/>
      <c r="ESO19" s="85"/>
      <c r="ESP19" s="51"/>
      <c r="ESQ19" s="80"/>
      <c r="ESR19" s="80"/>
      <c r="ESS19" s="85"/>
      <c r="EST19" s="80"/>
      <c r="ESU19" s="80"/>
      <c r="ESV19" s="2"/>
      <c r="ESW19" s="85"/>
      <c r="ESX19" s="51"/>
      <c r="ESY19" s="80"/>
      <c r="ESZ19" s="80"/>
      <c r="ETA19" s="85"/>
      <c r="ETB19" s="80"/>
      <c r="ETC19" s="80"/>
      <c r="ETD19" s="2"/>
      <c r="ETE19" s="85"/>
      <c r="ETF19" s="51"/>
      <c r="ETG19" s="80"/>
      <c r="ETH19" s="80"/>
      <c r="ETI19" s="85"/>
      <c r="ETJ19" s="80"/>
      <c r="ETK19" s="80"/>
      <c r="ETL19" s="2"/>
      <c r="ETM19" s="85"/>
      <c r="ETN19" s="51"/>
      <c r="ETO19" s="80"/>
      <c r="ETP19" s="80"/>
      <c r="ETQ19" s="85"/>
      <c r="ETR19" s="80"/>
      <c r="ETS19" s="80"/>
      <c r="ETT19" s="2"/>
      <c r="ETU19" s="85"/>
      <c r="ETV19" s="51"/>
      <c r="ETW19" s="80"/>
      <c r="ETX19" s="80"/>
      <c r="ETY19" s="85"/>
      <c r="ETZ19" s="80"/>
      <c r="EUA19" s="80"/>
      <c r="EUB19" s="2"/>
      <c r="EUC19" s="85"/>
      <c r="EUD19" s="51"/>
      <c r="EUE19" s="80"/>
      <c r="EUF19" s="80"/>
      <c r="EUG19" s="85"/>
      <c r="EUH19" s="80"/>
      <c r="EUI19" s="80"/>
      <c r="EUJ19" s="2"/>
      <c r="EUK19" s="85"/>
      <c r="EUL19" s="51"/>
      <c r="EUM19" s="80"/>
      <c r="EUN19" s="80"/>
      <c r="EUO19" s="85"/>
      <c r="EUP19" s="80"/>
      <c r="EUQ19" s="80"/>
      <c r="EUR19" s="2"/>
      <c r="EUS19" s="85"/>
      <c r="EUT19" s="51"/>
      <c r="EUU19" s="80"/>
      <c r="EUV19" s="80"/>
      <c r="EUW19" s="85"/>
      <c r="EUX19" s="80"/>
      <c r="EUY19" s="80"/>
      <c r="EUZ19" s="2"/>
      <c r="EVA19" s="85"/>
      <c r="EVB19" s="51"/>
      <c r="EVC19" s="80"/>
      <c r="EVD19" s="80"/>
      <c r="EVE19" s="85"/>
      <c r="EVF19" s="80"/>
      <c r="EVG19" s="80"/>
      <c r="EVH19" s="2"/>
      <c r="EVI19" s="85"/>
      <c r="EVJ19" s="51"/>
      <c r="EVK19" s="80"/>
      <c r="EVL19" s="80"/>
      <c r="EVM19" s="85"/>
      <c r="EVN19" s="80"/>
      <c r="EVO19" s="80"/>
      <c r="EVP19" s="2"/>
      <c r="EVQ19" s="85"/>
      <c r="EVR19" s="51"/>
      <c r="EVS19" s="80"/>
      <c r="EVT19" s="80"/>
      <c r="EVU19" s="85"/>
      <c r="EVV19" s="80"/>
      <c r="EVW19" s="80"/>
      <c r="EVX19" s="2"/>
      <c r="EVY19" s="85"/>
      <c r="EVZ19" s="51"/>
      <c r="EWA19" s="80"/>
      <c r="EWB19" s="80"/>
      <c r="EWC19" s="85"/>
      <c r="EWD19" s="80"/>
      <c r="EWE19" s="80"/>
      <c r="EWF19" s="2"/>
      <c r="EWG19" s="85"/>
      <c r="EWH19" s="51"/>
      <c r="EWI19" s="80"/>
      <c r="EWJ19" s="80"/>
      <c r="EWK19" s="85"/>
      <c r="EWL19" s="80"/>
      <c r="EWM19" s="80"/>
      <c r="EWN19" s="2"/>
      <c r="EWO19" s="85"/>
      <c r="EWP19" s="51"/>
      <c r="EWQ19" s="80"/>
      <c r="EWR19" s="80"/>
      <c r="EWS19" s="85"/>
      <c r="EWT19" s="80"/>
      <c r="EWU19" s="80"/>
      <c r="EWV19" s="2"/>
      <c r="EWW19" s="85"/>
      <c r="EWX19" s="51"/>
      <c r="EWY19" s="80"/>
      <c r="EWZ19" s="80"/>
      <c r="EXA19" s="85"/>
      <c r="EXB19" s="80"/>
      <c r="EXC19" s="80"/>
      <c r="EXD19" s="2"/>
      <c r="EXE19" s="85"/>
      <c r="EXF19" s="51"/>
      <c r="EXG19" s="80"/>
      <c r="EXH19" s="80"/>
      <c r="EXI19" s="85"/>
      <c r="EXJ19" s="80"/>
      <c r="EXK19" s="80"/>
      <c r="EXL19" s="2"/>
      <c r="EXM19" s="85"/>
      <c r="EXN19" s="51"/>
      <c r="EXO19" s="80"/>
      <c r="EXP19" s="80"/>
      <c r="EXQ19" s="85"/>
      <c r="EXR19" s="80"/>
      <c r="EXS19" s="80"/>
      <c r="EXT19" s="2"/>
      <c r="EXU19" s="85"/>
      <c r="EXV19" s="51"/>
      <c r="EXW19" s="80"/>
      <c r="EXX19" s="80"/>
      <c r="EXY19" s="85"/>
      <c r="EXZ19" s="80"/>
      <c r="EYA19" s="80"/>
      <c r="EYB19" s="2"/>
      <c r="EYC19" s="85"/>
      <c r="EYD19" s="51"/>
      <c r="EYE19" s="80"/>
      <c r="EYF19" s="80"/>
      <c r="EYG19" s="85"/>
      <c r="EYH19" s="80"/>
      <c r="EYI19" s="80"/>
      <c r="EYJ19" s="2"/>
      <c r="EYK19" s="85"/>
      <c r="EYL19" s="51"/>
      <c r="EYM19" s="80"/>
      <c r="EYN19" s="80"/>
      <c r="EYO19" s="85"/>
      <c r="EYP19" s="80"/>
      <c r="EYQ19" s="80"/>
      <c r="EYR19" s="2"/>
      <c r="EYS19" s="85"/>
      <c r="EYT19" s="51"/>
      <c r="EYU19" s="80"/>
      <c r="EYV19" s="80"/>
      <c r="EYW19" s="85"/>
      <c r="EYX19" s="80"/>
      <c r="EYY19" s="80"/>
      <c r="EYZ19" s="2"/>
      <c r="EZA19" s="85"/>
      <c r="EZB19" s="51"/>
      <c r="EZC19" s="80"/>
      <c r="EZD19" s="80"/>
      <c r="EZE19" s="85"/>
      <c r="EZF19" s="80"/>
      <c r="EZG19" s="80"/>
      <c r="EZH19" s="2"/>
      <c r="EZI19" s="85"/>
      <c r="EZJ19" s="51"/>
      <c r="EZK19" s="80"/>
      <c r="EZL19" s="80"/>
      <c r="EZM19" s="85"/>
      <c r="EZN19" s="80"/>
      <c r="EZO19" s="80"/>
      <c r="EZP19" s="2"/>
      <c r="EZQ19" s="85"/>
      <c r="EZR19" s="51"/>
      <c r="EZS19" s="80"/>
      <c r="EZT19" s="80"/>
      <c r="EZU19" s="85"/>
      <c r="EZV19" s="80"/>
      <c r="EZW19" s="80"/>
      <c r="EZX19" s="2"/>
      <c r="EZY19" s="85"/>
      <c r="EZZ19" s="51"/>
      <c r="FAA19" s="80"/>
      <c r="FAB19" s="80"/>
      <c r="FAC19" s="85"/>
      <c r="FAD19" s="80"/>
      <c r="FAE19" s="80"/>
      <c r="FAF19" s="2"/>
      <c r="FAG19" s="85"/>
      <c r="FAH19" s="51"/>
      <c r="FAI19" s="80"/>
      <c r="FAJ19" s="80"/>
      <c r="FAK19" s="85"/>
      <c r="FAL19" s="80"/>
      <c r="FAM19" s="80"/>
      <c r="FAN19" s="2"/>
      <c r="FAO19" s="85"/>
      <c r="FAP19" s="51"/>
      <c r="FAQ19" s="80"/>
      <c r="FAR19" s="80"/>
      <c r="FAS19" s="85"/>
      <c r="FAT19" s="80"/>
      <c r="FAU19" s="80"/>
      <c r="FAV19" s="2"/>
      <c r="FAW19" s="85"/>
      <c r="FAX19" s="51"/>
      <c r="FAY19" s="80"/>
      <c r="FAZ19" s="80"/>
      <c r="FBA19" s="85"/>
      <c r="FBB19" s="80"/>
      <c r="FBC19" s="80"/>
      <c r="FBD19" s="2"/>
      <c r="FBE19" s="85"/>
      <c r="FBF19" s="51"/>
      <c r="FBG19" s="80"/>
      <c r="FBH19" s="80"/>
      <c r="FBI19" s="85"/>
      <c r="FBJ19" s="80"/>
      <c r="FBK19" s="80"/>
      <c r="FBL19" s="2"/>
      <c r="FBM19" s="85"/>
      <c r="FBN19" s="51"/>
      <c r="FBO19" s="80"/>
      <c r="FBP19" s="80"/>
      <c r="FBQ19" s="85"/>
      <c r="FBR19" s="80"/>
      <c r="FBS19" s="80"/>
      <c r="FBT19" s="2"/>
      <c r="FBU19" s="85"/>
      <c r="FBV19" s="51"/>
      <c r="FBW19" s="80"/>
      <c r="FBX19" s="80"/>
      <c r="FBY19" s="85"/>
      <c r="FBZ19" s="80"/>
      <c r="FCA19" s="80"/>
      <c r="FCB19" s="2"/>
      <c r="FCC19" s="85"/>
      <c r="FCD19" s="51"/>
      <c r="FCE19" s="80"/>
      <c r="FCF19" s="80"/>
      <c r="FCG19" s="85"/>
      <c r="FCH19" s="80"/>
      <c r="FCI19" s="80"/>
      <c r="FCJ19" s="2"/>
      <c r="FCK19" s="85"/>
      <c r="FCL19" s="51"/>
      <c r="FCM19" s="80"/>
      <c r="FCN19" s="80"/>
      <c r="FCO19" s="85"/>
      <c r="FCP19" s="80"/>
      <c r="FCQ19" s="80"/>
      <c r="FCR19" s="2"/>
      <c r="FCS19" s="85"/>
      <c r="FCT19" s="51"/>
      <c r="FCU19" s="80"/>
      <c r="FCV19" s="80"/>
      <c r="FCW19" s="85"/>
      <c r="FCX19" s="80"/>
      <c r="FCY19" s="80"/>
      <c r="FCZ19" s="2"/>
      <c r="FDA19" s="85"/>
      <c r="FDB19" s="51"/>
      <c r="FDC19" s="80"/>
      <c r="FDD19" s="80"/>
      <c r="FDE19" s="85"/>
      <c r="FDF19" s="80"/>
      <c r="FDG19" s="80"/>
      <c r="FDH19" s="2"/>
      <c r="FDI19" s="85"/>
      <c r="FDJ19" s="51"/>
      <c r="FDK19" s="80"/>
      <c r="FDL19" s="80"/>
      <c r="FDM19" s="85"/>
      <c r="FDN19" s="80"/>
      <c r="FDO19" s="80"/>
      <c r="FDP19" s="2"/>
      <c r="FDQ19" s="85"/>
      <c r="FDR19" s="51"/>
      <c r="FDS19" s="80"/>
      <c r="FDT19" s="80"/>
      <c r="FDU19" s="85"/>
      <c r="FDV19" s="80"/>
      <c r="FDW19" s="80"/>
      <c r="FDX19" s="2"/>
      <c r="FDY19" s="85"/>
      <c r="FDZ19" s="51"/>
      <c r="FEA19" s="80"/>
      <c r="FEB19" s="80"/>
      <c r="FEC19" s="85"/>
      <c r="FED19" s="80"/>
      <c r="FEE19" s="80"/>
      <c r="FEF19" s="2"/>
      <c r="FEG19" s="85"/>
      <c r="FEH19" s="51"/>
      <c r="FEI19" s="80"/>
      <c r="FEJ19" s="80"/>
      <c r="FEK19" s="85"/>
      <c r="FEL19" s="80"/>
      <c r="FEM19" s="80"/>
      <c r="FEN19" s="2"/>
      <c r="FEO19" s="85"/>
      <c r="FEP19" s="51"/>
      <c r="FEQ19" s="80"/>
      <c r="FER19" s="80"/>
      <c r="FES19" s="85"/>
      <c r="FET19" s="80"/>
      <c r="FEU19" s="80"/>
      <c r="FEV19" s="2"/>
      <c r="FEW19" s="85"/>
      <c r="FEX19" s="51"/>
      <c r="FEY19" s="80"/>
      <c r="FEZ19" s="80"/>
      <c r="FFA19" s="85"/>
      <c r="FFB19" s="80"/>
      <c r="FFC19" s="80"/>
      <c r="FFD19" s="2"/>
      <c r="FFE19" s="85"/>
      <c r="FFF19" s="51"/>
      <c r="FFG19" s="80"/>
      <c r="FFH19" s="80"/>
      <c r="FFI19" s="85"/>
      <c r="FFJ19" s="80"/>
      <c r="FFK19" s="80"/>
      <c r="FFL19" s="2"/>
      <c r="FFM19" s="85"/>
      <c r="FFN19" s="51"/>
      <c r="FFO19" s="80"/>
      <c r="FFP19" s="80"/>
      <c r="FFQ19" s="85"/>
      <c r="FFR19" s="80"/>
      <c r="FFS19" s="80"/>
      <c r="FFT19" s="2"/>
      <c r="FFU19" s="85"/>
      <c r="FFV19" s="51"/>
      <c r="FFW19" s="80"/>
      <c r="FFX19" s="80"/>
      <c r="FFY19" s="85"/>
      <c r="FFZ19" s="80"/>
      <c r="FGA19" s="80"/>
      <c r="FGB19" s="2"/>
      <c r="FGC19" s="85"/>
      <c r="FGD19" s="51"/>
      <c r="FGE19" s="80"/>
      <c r="FGF19" s="80"/>
      <c r="FGG19" s="85"/>
      <c r="FGH19" s="80"/>
      <c r="FGI19" s="80"/>
      <c r="FGJ19" s="2"/>
      <c r="FGK19" s="85"/>
      <c r="FGL19" s="51"/>
      <c r="FGM19" s="80"/>
      <c r="FGN19" s="80"/>
      <c r="FGO19" s="85"/>
      <c r="FGP19" s="80"/>
      <c r="FGQ19" s="80"/>
      <c r="FGR19" s="2"/>
      <c r="FGS19" s="85"/>
      <c r="FGT19" s="51"/>
      <c r="FGU19" s="80"/>
      <c r="FGV19" s="80"/>
      <c r="FGW19" s="85"/>
      <c r="FGX19" s="80"/>
      <c r="FGY19" s="80"/>
      <c r="FGZ19" s="2"/>
      <c r="FHA19" s="85"/>
      <c r="FHB19" s="51"/>
      <c r="FHC19" s="80"/>
      <c r="FHD19" s="80"/>
      <c r="FHE19" s="85"/>
      <c r="FHF19" s="80"/>
      <c r="FHG19" s="80"/>
      <c r="FHH19" s="2"/>
      <c r="FHI19" s="85"/>
      <c r="FHJ19" s="51"/>
      <c r="FHK19" s="80"/>
      <c r="FHL19" s="80"/>
      <c r="FHM19" s="85"/>
      <c r="FHN19" s="80"/>
      <c r="FHO19" s="80"/>
      <c r="FHP19" s="2"/>
      <c r="FHQ19" s="85"/>
      <c r="FHR19" s="51"/>
      <c r="FHS19" s="80"/>
      <c r="FHT19" s="80"/>
      <c r="FHU19" s="85"/>
      <c r="FHV19" s="80"/>
      <c r="FHW19" s="80"/>
      <c r="FHX19" s="2"/>
      <c r="FHY19" s="85"/>
      <c r="FHZ19" s="51"/>
      <c r="FIA19" s="80"/>
      <c r="FIB19" s="80"/>
      <c r="FIC19" s="85"/>
      <c r="FID19" s="80"/>
      <c r="FIE19" s="80"/>
      <c r="FIF19" s="2"/>
      <c r="FIG19" s="85"/>
      <c r="FIH19" s="51"/>
      <c r="FII19" s="80"/>
      <c r="FIJ19" s="80"/>
      <c r="FIK19" s="85"/>
      <c r="FIL19" s="80"/>
      <c r="FIM19" s="80"/>
      <c r="FIN19" s="2"/>
      <c r="FIO19" s="85"/>
      <c r="FIP19" s="51"/>
      <c r="FIQ19" s="80"/>
      <c r="FIR19" s="80"/>
      <c r="FIS19" s="85"/>
      <c r="FIT19" s="80"/>
      <c r="FIU19" s="80"/>
      <c r="FIV19" s="2"/>
      <c r="FIW19" s="85"/>
      <c r="FIX19" s="51"/>
      <c r="FIY19" s="80"/>
      <c r="FIZ19" s="80"/>
      <c r="FJA19" s="85"/>
      <c r="FJB19" s="80"/>
      <c r="FJC19" s="80"/>
      <c r="FJD19" s="2"/>
      <c r="FJE19" s="85"/>
      <c r="FJF19" s="51"/>
      <c r="FJG19" s="80"/>
      <c r="FJH19" s="80"/>
      <c r="FJI19" s="85"/>
      <c r="FJJ19" s="80"/>
      <c r="FJK19" s="80"/>
      <c r="FJL19" s="2"/>
      <c r="FJM19" s="85"/>
      <c r="FJN19" s="51"/>
      <c r="FJO19" s="80"/>
      <c r="FJP19" s="80"/>
      <c r="FJQ19" s="85"/>
      <c r="FJR19" s="80"/>
      <c r="FJS19" s="80"/>
      <c r="FJT19" s="2"/>
      <c r="FJU19" s="85"/>
      <c r="FJV19" s="51"/>
      <c r="FJW19" s="80"/>
      <c r="FJX19" s="80"/>
      <c r="FJY19" s="85"/>
      <c r="FJZ19" s="80"/>
      <c r="FKA19" s="80"/>
      <c r="FKB19" s="2"/>
      <c r="FKC19" s="85"/>
      <c r="FKD19" s="51"/>
      <c r="FKE19" s="80"/>
      <c r="FKF19" s="80"/>
      <c r="FKG19" s="85"/>
      <c r="FKH19" s="80"/>
      <c r="FKI19" s="80"/>
      <c r="FKJ19" s="2"/>
      <c r="FKK19" s="85"/>
      <c r="FKL19" s="51"/>
      <c r="FKM19" s="80"/>
      <c r="FKN19" s="80"/>
      <c r="FKO19" s="85"/>
      <c r="FKP19" s="80"/>
      <c r="FKQ19" s="80"/>
      <c r="FKR19" s="2"/>
      <c r="FKS19" s="85"/>
      <c r="FKT19" s="51"/>
      <c r="FKU19" s="80"/>
      <c r="FKV19" s="80"/>
      <c r="FKW19" s="85"/>
      <c r="FKX19" s="80"/>
      <c r="FKY19" s="80"/>
      <c r="FKZ19" s="2"/>
      <c r="FLA19" s="85"/>
      <c r="FLB19" s="51"/>
      <c r="FLC19" s="80"/>
      <c r="FLD19" s="80"/>
      <c r="FLE19" s="85"/>
      <c r="FLF19" s="80"/>
      <c r="FLG19" s="80"/>
      <c r="FLH19" s="2"/>
      <c r="FLI19" s="85"/>
      <c r="FLJ19" s="51"/>
      <c r="FLK19" s="80"/>
      <c r="FLL19" s="80"/>
      <c r="FLM19" s="85"/>
      <c r="FLN19" s="80"/>
      <c r="FLO19" s="80"/>
      <c r="FLP19" s="2"/>
      <c r="FLQ19" s="85"/>
      <c r="FLR19" s="51"/>
      <c r="FLS19" s="80"/>
      <c r="FLT19" s="80"/>
      <c r="FLU19" s="85"/>
      <c r="FLV19" s="80"/>
      <c r="FLW19" s="80"/>
      <c r="FLX19" s="2"/>
      <c r="FLY19" s="85"/>
      <c r="FLZ19" s="51"/>
      <c r="FMA19" s="80"/>
      <c r="FMB19" s="80"/>
      <c r="FMC19" s="85"/>
      <c r="FMD19" s="80"/>
      <c r="FME19" s="80"/>
      <c r="FMF19" s="2"/>
      <c r="FMG19" s="85"/>
      <c r="FMH19" s="51"/>
      <c r="FMI19" s="80"/>
      <c r="FMJ19" s="80"/>
      <c r="FMK19" s="85"/>
      <c r="FML19" s="80"/>
      <c r="FMM19" s="80"/>
      <c r="FMN19" s="2"/>
      <c r="FMO19" s="85"/>
      <c r="FMP19" s="51"/>
      <c r="FMQ19" s="80"/>
      <c r="FMR19" s="80"/>
      <c r="FMS19" s="85"/>
      <c r="FMT19" s="80"/>
      <c r="FMU19" s="80"/>
      <c r="FMV19" s="2"/>
      <c r="FMW19" s="85"/>
      <c r="FMX19" s="51"/>
      <c r="FMY19" s="80"/>
      <c r="FMZ19" s="80"/>
      <c r="FNA19" s="85"/>
      <c r="FNB19" s="80"/>
      <c r="FNC19" s="80"/>
      <c r="FND19" s="2"/>
      <c r="FNE19" s="85"/>
      <c r="FNF19" s="51"/>
      <c r="FNG19" s="80"/>
      <c r="FNH19" s="80"/>
      <c r="FNI19" s="85"/>
      <c r="FNJ19" s="80"/>
      <c r="FNK19" s="80"/>
      <c r="FNL19" s="2"/>
      <c r="FNM19" s="85"/>
      <c r="FNN19" s="51"/>
      <c r="FNO19" s="80"/>
      <c r="FNP19" s="80"/>
      <c r="FNQ19" s="85"/>
      <c r="FNR19" s="80"/>
      <c r="FNS19" s="80"/>
      <c r="FNT19" s="2"/>
      <c r="FNU19" s="85"/>
      <c r="FNV19" s="51"/>
      <c r="FNW19" s="80"/>
      <c r="FNX19" s="80"/>
      <c r="FNY19" s="85"/>
      <c r="FNZ19" s="80"/>
      <c r="FOA19" s="80"/>
      <c r="FOB19" s="2"/>
      <c r="FOC19" s="85"/>
      <c r="FOD19" s="51"/>
      <c r="FOE19" s="80"/>
      <c r="FOF19" s="80"/>
      <c r="FOG19" s="85"/>
      <c r="FOH19" s="80"/>
      <c r="FOI19" s="80"/>
      <c r="FOJ19" s="2"/>
      <c r="FOK19" s="85"/>
      <c r="FOL19" s="51"/>
      <c r="FOM19" s="80"/>
      <c r="FON19" s="80"/>
      <c r="FOO19" s="85"/>
      <c r="FOP19" s="80"/>
      <c r="FOQ19" s="80"/>
      <c r="FOR19" s="2"/>
      <c r="FOS19" s="85"/>
      <c r="FOT19" s="51"/>
      <c r="FOU19" s="80"/>
      <c r="FOV19" s="80"/>
      <c r="FOW19" s="85"/>
      <c r="FOX19" s="80"/>
      <c r="FOY19" s="80"/>
      <c r="FOZ19" s="2"/>
      <c r="FPA19" s="85"/>
      <c r="FPB19" s="51"/>
      <c r="FPC19" s="80"/>
      <c r="FPD19" s="80"/>
      <c r="FPE19" s="85"/>
      <c r="FPF19" s="80"/>
      <c r="FPG19" s="80"/>
      <c r="FPH19" s="2"/>
      <c r="FPI19" s="85"/>
      <c r="FPJ19" s="51"/>
      <c r="FPK19" s="80"/>
      <c r="FPL19" s="80"/>
      <c r="FPM19" s="85"/>
      <c r="FPN19" s="80"/>
      <c r="FPO19" s="80"/>
      <c r="FPP19" s="2"/>
      <c r="FPQ19" s="85"/>
      <c r="FPR19" s="51"/>
      <c r="FPS19" s="80"/>
      <c r="FPT19" s="80"/>
      <c r="FPU19" s="85"/>
      <c r="FPV19" s="80"/>
      <c r="FPW19" s="80"/>
      <c r="FPX19" s="2"/>
      <c r="FPY19" s="85"/>
      <c r="FPZ19" s="51"/>
      <c r="FQA19" s="80"/>
      <c r="FQB19" s="80"/>
      <c r="FQC19" s="85"/>
      <c r="FQD19" s="80"/>
      <c r="FQE19" s="80"/>
      <c r="FQF19" s="2"/>
      <c r="FQG19" s="85"/>
      <c r="FQH19" s="51"/>
      <c r="FQI19" s="80"/>
      <c r="FQJ19" s="80"/>
      <c r="FQK19" s="85"/>
      <c r="FQL19" s="80"/>
      <c r="FQM19" s="80"/>
      <c r="FQN19" s="2"/>
      <c r="FQO19" s="85"/>
      <c r="FQP19" s="51"/>
      <c r="FQQ19" s="80"/>
      <c r="FQR19" s="80"/>
      <c r="FQS19" s="85"/>
      <c r="FQT19" s="80"/>
      <c r="FQU19" s="80"/>
      <c r="FQV19" s="2"/>
      <c r="FQW19" s="85"/>
      <c r="FQX19" s="51"/>
      <c r="FQY19" s="80"/>
      <c r="FQZ19" s="80"/>
      <c r="FRA19" s="85"/>
      <c r="FRB19" s="80"/>
      <c r="FRC19" s="80"/>
      <c r="FRD19" s="2"/>
      <c r="FRE19" s="85"/>
      <c r="FRF19" s="51"/>
      <c r="FRG19" s="80"/>
      <c r="FRH19" s="80"/>
      <c r="FRI19" s="85"/>
      <c r="FRJ19" s="80"/>
      <c r="FRK19" s="80"/>
      <c r="FRL19" s="2"/>
      <c r="FRM19" s="85"/>
      <c r="FRN19" s="51"/>
      <c r="FRO19" s="80"/>
      <c r="FRP19" s="80"/>
      <c r="FRQ19" s="85"/>
      <c r="FRR19" s="80"/>
      <c r="FRS19" s="80"/>
      <c r="FRT19" s="2"/>
      <c r="FRU19" s="85"/>
      <c r="FRV19" s="51"/>
      <c r="FRW19" s="80"/>
      <c r="FRX19" s="80"/>
      <c r="FRY19" s="85"/>
      <c r="FRZ19" s="80"/>
      <c r="FSA19" s="80"/>
      <c r="FSB19" s="2"/>
      <c r="FSC19" s="85"/>
      <c r="FSD19" s="51"/>
      <c r="FSE19" s="80"/>
      <c r="FSF19" s="80"/>
      <c r="FSG19" s="85"/>
      <c r="FSH19" s="80"/>
      <c r="FSI19" s="80"/>
      <c r="FSJ19" s="2"/>
      <c r="FSK19" s="85"/>
      <c r="FSL19" s="51"/>
      <c r="FSM19" s="80"/>
      <c r="FSN19" s="80"/>
      <c r="FSO19" s="85"/>
      <c r="FSP19" s="80"/>
      <c r="FSQ19" s="80"/>
      <c r="FSR19" s="2"/>
      <c r="FSS19" s="85"/>
      <c r="FST19" s="51"/>
      <c r="FSU19" s="80"/>
      <c r="FSV19" s="80"/>
      <c r="FSW19" s="85"/>
      <c r="FSX19" s="80"/>
      <c r="FSY19" s="80"/>
      <c r="FSZ19" s="2"/>
      <c r="FTA19" s="85"/>
      <c r="FTB19" s="51"/>
      <c r="FTC19" s="80"/>
      <c r="FTD19" s="80"/>
      <c r="FTE19" s="85"/>
      <c r="FTF19" s="80"/>
      <c r="FTG19" s="80"/>
      <c r="FTH19" s="2"/>
      <c r="FTI19" s="85"/>
      <c r="FTJ19" s="51"/>
      <c r="FTK19" s="80"/>
      <c r="FTL19" s="80"/>
      <c r="FTM19" s="85"/>
      <c r="FTN19" s="80"/>
      <c r="FTO19" s="80"/>
      <c r="FTP19" s="2"/>
      <c r="FTQ19" s="85"/>
      <c r="FTR19" s="51"/>
      <c r="FTS19" s="80"/>
      <c r="FTT19" s="80"/>
      <c r="FTU19" s="85"/>
      <c r="FTV19" s="80"/>
      <c r="FTW19" s="80"/>
      <c r="FTX19" s="2"/>
      <c r="FTY19" s="85"/>
      <c r="FTZ19" s="51"/>
      <c r="FUA19" s="80"/>
      <c r="FUB19" s="80"/>
      <c r="FUC19" s="85"/>
      <c r="FUD19" s="80"/>
      <c r="FUE19" s="80"/>
      <c r="FUF19" s="2"/>
      <c r="FUG19" s="85"/>
      <c r="FUH19" s="51"/>
      <c r="FUI19" s="80"/>
      <c r="FUJ19" s="80"/>
      <c r="FUK19" s="85"/>
      <c r="FUL19" s="80"/>
      <c r="FUM19" s="80"/>
      <c r="FUN19" s="2"/>
      <c r="FUO19" s="85"/>
      <c r="FUP19" s="51"/>
      <c r="FUQ19" s="80"/>
      <c r="FUR19" s="80"/>
      <c r="FUS19" s="85"/>
      <c r="FUT19" s="80"/>
      <c r="FUU19" s="80"/>
      <c r="FUV19" s="2"/>
      <c r="FUW19" s="85"/>
      <c r="FUX19" s="51"/>
      <c r="FUY19" s="80"/>
      <c r="FUZ19" s="80"/>
      <c r="FVA19" s="85"/>
      <c r="FVB19" s="80"/>
      <c r="FVC19" s="80"/>
      <c r="FVD19" s="2"/>
      <c r="FVE19" s="85"/>
      <c r="FVF19" s="51"/>
      <c r="FVG19" s="80"/>
      <c r="FVH19" s="80"/>
      <c r="FVI19" s="85"/>
      <c r="FVJ19" s="80"/>
      <c r="FVK19" s="80"/>
      <c r="FVL19" s="2"/>
      <c r="FVM19" s="85"/>
      <c r="FVN19" s="51"/>
      <c r="FVO19" s="80"/>
      <c r="FVP19" s="80"/>
      <c r="FVQ19" s="85"/>
      <c r="FVR19" s="80"/>
      <c r="FVS19" s="80"/>
      <c r="FVT19" s="2"/>
      <c r="FVU19" s="85"/>
      <c r="FVV19" s="51"/>
      <c r="FVW19" s="80"/>
      <c r="FVX19" s="80"/>
      <c r="FVY19" s="85"/>
      <c r="FVZ19" s="80"/>
      <c r="FWA19" s="80"/>
      <c r="FWB19" s="2"/>
      <c r="FWC19" s="85"/>
      <c r="FWD19" s="51"/>
      <c r="FWE19" s="80"/>
      <c r="FWF19" s="80"/>
      <c r="FWG19" s="85"/>
      <c r="FWH19" s="80"/>
      <c r="FWI19" s="80"/>
      <c r="FWJ19" s="2"/>
      <c r="FWK19" s="85"/>
      <c r="FWL19" s="51"/>
      <c r="FWM19" s="80"/>
      <c r="FWN19" s="80"/>
      <c r="FWO19" s="85"/>
      <c r="FWP19" s="80"/>
      <c r="FWQ19" s="80"/>
      <c r="FWR19" s="2"/>
      <c r="FWS19" s="85"/>
      <c r="FWT19" s="51"/>
      <c r="FWU19" s="80"/>
      <c r="FWV19" s="80"/>
      <c r="FWW19" s="85"/>
      <c r="FWX19" s="80"/>
      <c r="FWY19" s="80"/>
      <c r="FWZ19" s="2"/>
      <c r="FXA19" s="85"/>
      <c r="FXB19" s="51"/>
      <c r="FXC19" s="80"/>
      <c r="FXD19" s="80"/>
      <c r="FXE19" s="85"/>
      <c r="FXF19" s="80"/>
      <c r="FXG19" s="80"/>
      <c r="FXH19" s="2"/>
      <c r="FXI19" s="85"/>
      <c r="FXJ19" s="51"/>
      <c r="FXK19" s="80"/>
      <c r="FXL19" s="80"/>
      <c r="FXM19" s="85"/>
      <c r="FXN19" s="80"/>
      <c r="FXO19" s="80"/>
      <c r="FXP19" s="2"/>
      <c r="FXQ19" s="85"/>
      <c r="FXR19" s="51"/>
      <c r="FXS19" s="80"/>
      <c r="FXT19" s="80"/>
      <c r="FXU19" s="85"/>
      <c r="FXV19" s="80"/>
      <c r="FXW19" s="80"/>
      <c r="FXX19" s="2"/>
      <c r="FXY19" s="85"/>
      <c r="FXZ19" s="51"/>
      <c r="FYA19" s="80"/>
      <c r="FYB19" s="80"/>
      <c r="FYC19" s="85"/>
      <c r="FYD19" s="80"/>
      <c r="FYE19" s="80"/>
      <c r="FYF19" s="2"/>
      <c r="FYG19" s="85"/>
      <c r="FYH19" s="51"/>
      <c r="FYI19" s="80"/>
      <c r="FYJ19" s="80"/>
      <c r="FYK19" s="85"/>
      <c r="FYL19" s="80"/>
      <c r="FYM19" s="80"/>
      <c r="FYN19" s="2"/>
      <c r="FYO19" s="85"/>
      <c r="FYP19" s="51"/>
      <c r="FYQ19" s="80"/>
      <c r="FYR19" s="80"/>
      <c r="FYS19" s="85"/>
      <c r="FYT19" s="80"/>
      <c r="FYU19" s="80"/>
      <c r="FYV19" s="2"/>
      <c r="FYW19" s="85"/>
      <c r="FYX19" s="51"/>
      <c r="FYY19" s="80"/>
      <c r="FYZ19" s="80"/>
      <c r="FZA19" s="85"/>
      <c r="FZB19" s="80"/>
      <c r="FZC19" s="80"/>
      <c r="FZD19" s="2"/>
      <c r="FZE19" s="85"/>
      <c r="FZF19" s="51"/>
      <c r="FZG19" s="80"/>
      <c r="FZH19" s="80"/>
      <c r="FZI19" s="85"/>
      <c r="FZJ19" s="80"/>
      <c r="FZK19" s="80"/>
      <c r="FZL19" s="2"/>
      <c r="FZM19" s="85"/>
      <c r="FZN19" s="51"/>
      <c r="FZO19" s="80"/>
      <c r="FZP19" s="80"/>
      <c r="FZQ19" s="85"/>
      <c r="FZR19" s="80"/>
      <c r="FZS19" s="80"/>
      <c r="FZT19" s="2"/>
      <c r="FZU19" s="85"/>
      <c r="FZV19" s="51"/>
      <c r="FZW19" s="80"/>
      <c r="FZX19" s="80"/>
      <c r="FZY19" s="85"/>
      <c r="FZZ19" s="80"/>
      <c r="GAA19" s="80"/>
      <c r="GAB19" s="2"/>
      <c r="GAC19" s="85"/>
      <c r="GAD19" s="51"/>
      <c r="GAE19" s="80"/>
      <c r="GAF19" s="80"/>
      <c r="GAG19" s="85"/>
      <c r="GAH19" s="80"/>
      <c r="GAI19" s="80"/>
      <c r="GAJ19" s="2"/>
      <c r="GAK19" s="85"/>
      <c r="GAL19" s="51"/>
      <c r="GAM19" s="80"/>
      <c r="GAN19" s="80"/>
      <c r="GAO19" s="85"/>
      <c r="GAP19" s="80"/>
      <c r="GAQ19" s="80"/>
      <c r="GAR19" s="2"/>
      <c r="GAS19" s="85"/>
      <c r="GAT19" s="51"/>
      <c r="GAU19" s="80"/>
      <c r="GAV19" s="80"/>
      <c r="GAW19" s="85"/>
      <c r="GAX19" s="80"/>
      <c r="GAY19" s="80"/>
      <c r="GAZ19" s="2"/>
      <c r="GBA19" s="85"/>
      <c r="GBB19" s="51"/>
      <c r="GBC19" s="80"/>
      <c r="GBD19" s="80"/>
      <c r="GBE19" s="85"/>
      <c r="GBF19" s="80"/>
      <c r="GBG19" s="80"/>
      <c r="GBH19" s="2"/>
      <c r="GBI19" s="85"/>
      <c r="GBJ19" s="51"/>
      <c r="GBK19" s="80"/>
      <c r="GBL19" s="80"/>
      <c r="GBM19" s="85"/>
      <c r="GBN19" s="80"/>
      <c r="GBO19" s="80"/>
      <c r="GBP19" s="2"/>
      <c r="GBQ19" s="85"/>
      <c r="GBR19" s="51"/>
      <c r="GBS19" s="80"/>
      <c r="GBT19" s="80"/>
      <c r="GBU19" s="85"/>
      <c r="GBV19" s="80"/>
      <c r="GBW19" s="80"/>
      <c r="GBX19" s="2"/>
      <c r="GBY19" s="85"/>
      <c r="GBZ19" s="51"/>
      <c r="GCA19" s="80"/>
      <c r="GCB19" s="80"/>
      <c r="GCC19" s="85"/>
      <c r="GCD19" s="80"/>
      <c r="GCE19" s="80"/>
      <c r="GCF19" s="2"/>
      <c r="GCG19" s="85"/>
      <c r="GCH19" s="51"/>
      <c r="GCI19" s="80"/>
      <c r="GCJ19" s="80"/>
      <c r="GCK19" s="85"/>
      <c r="GCL19" s="80"/>
      <c r="GCM19" s="80"/>
      <c r="GCN19" s="2"/>
      <c r="GCO19" s="85"/>
      <c r="GCP19" s="51"/>
      <c r="GCQ19" s="80"/>
      <c r="GCR19" s="80"/>
      <c r="GCS19" s="85"/>
      <c r="GCT19" s="80"/>
      <c r="GCU19" s="80"/>
      <c r="GCV19" s="2"/>
      <c r="GCW19" s="85"/>
      <c r="GCX19" s="51"/>
      <c r="GCY19" s="80"/>
      <c r="GCZ19" s="80"/>
      <c r="GDA19" s="85"/>
      <c r="GDB19" s="80"/>
      <c r="GDC19" s="80"/>
      <c r="GDD19" s="2"/>
      <c r="GDE19" s="85"/>
      <c r="GDF19" s="51"/>
      <c r="GDG19" s="80"/>
      <c r="GDH19" s="80"/>
      <c r="GDI19" s="85"/>
      <c r="GDJ19" s="80"/>
      <c r="GDK19" s="80"/>
      <c r="GDL19" s="2"/>
      <c r="GDM19" s="85"/>
      <c r="GDN19" s="51"/>
      <c r="GDO19" s="80"/>
      <c r="GDP19" s="80"/>
      <c r="GDQ19" s="85"/>
      <c r="GDR19" s="80"/>
      <c r="GDS19" s="80"/>
      <c r="GDT19" s="2"/>
      <c r="GDU19" s="85"/>
      <c r="GDV19" s="51"/>
      <c r="GDW19" s="80"/>
      <c r="GDX19" s="80"/>
      <c r="GDY19" s="85"/>
      <c r="GDZ19" s="80"/>
      <c r="GEA19" s="80"/>
      <c r="GEB19" s="2"/>
      <c r="GEC19" s="85"/>
      <c r="GED19" s="51"/>
      <c r="GEE19" s="80"/>
      <c r="GEF19" s="80"/>
      <c r="GEG19" s="85"/>
      <c r="GEH19" s="80"/>
      <c r="GEI19" s="80"/>
      <c r="GEJ19" s="2"/>
      <c r="GEK19" s="85"/>
      <c r="GEL19" s="51"/>
      <c r="GEM19" s="80"/>
      <c r="GEN19" s="80"/>
      <c r="GEO19" s="85"/>
      <c r="GEP19" s="80"/>
      <c r="GEQ19" s="80"/>
      <c r="GER19" s="2"/>
      <c r="GES19" s="85"/>
      <c r="GET19" s="51"/>
      <c r="GEU19" s="80"/>
      <c r="GEV19" s="80"/>
      <c r="GEW19" s="85"/>
      <c r="GEX19" s="80"/>
      <c r="GEY19" s="80"/>
      <c r="GEZ19" s="2"/>
      <c r="GFA19" s="85"/>
      <c r="GFB19" s="51"/>
      <c r="GFC19" s="80"/>
      <c r="GFD19" s="80"/>
      <c r="GFE19" s="85"/>
      <c r="GFF19" s="80"/>
      <c r="GFG19" s="80"/>
      <c r="GFH19" s="2"/>
      <c r="GFI19" s="85"/>
      <c r="GFJ19" s="51"/>
      <c r="GFK19" s="80"/>
      <c r="GFL19" s="80"/>
      <c r="GFM19" s="85"/>
      <c r="GFN19" s="80"/>
      <c r="GFO19" s="80"/>
      <c r="GFP19" s="2"/>
      <c r="GFQ19" s="85"/>
      <c r="GFR19" s="51"/>
      <c r="GFS19" s="80"/>
      <c r="GFT19" s="80"/>
      <c r="GFU19" s="85"/>
      <c r="GFV19" s="80"/>
      <c r="GFW19" s="80"/>
      <c r="GFX19" s="2"/>
      <c r="GFY19" s="85"/>
      <c r="GFZ19" s="51"/>
      <c r="GGA19" s="80"/>
      <c r="GGB19" s="80"/>
      <c r="GGC19" s="85"/>
      <c r="GGD19" s="80"/>
      <c r="GGE19" s="80"/>
      <c r="GGF19" s="2"/>
      <c r="GGG19" s="85"/>
      <c r="GGH19" s="51"/>
      <c r="GGI19" s="80"/>
      <c r="GGJ19" s="80"/>
      <c r="GGK19" s="85"/>
      <c r="GGL19" s="80"/>
      <c r="GGM19" s="80"/>
      <c r="GGN19" s="2"/>
      <c r="GGO19" s="85"/>
      <c r="GGP19" s="51"/>
      <c r="GGQ19" s="80"/>
      <c r="GGR19" s="80"/>
      <c r="GGS19" s="85"/>
      <c r="GGT19" s="80"/>
      <c r="GGU19" s="80"/>
      <c r="GGV19" s="2"/>
      <c r="GGW19" s="85"/>
      <c r="GGX19" s="51"/>
      <c r="GGY19" s="80"/>
      <c r="GGZ19" s="80"/>
      <c r="GHA19" s="85"/>
      <c r="GHB19" s="80"/>
      <c r="GHC19" s="80"/>
      <c r="GHD19" s="2"/>
      <c r="GHE19" s="85"/>
      <c r="GHF19" s="51"/>
      <c r="GHG19" s="80"/>
      <c r="GHH19" s="80"/>
      <c r="GHI19" s="85"/>
      <c r="GHJ19" s="80"/>
      <c r="GHK19" s="80"/>
      <c r="GHL19" s="2"/>
      <c r="GHM19" s="85"/>
      <c r="GHN19" s="51"/>
      <c r="GHO19" s="80"/>
      <c r="GHP19" s="80"/>
      <c r="GHQ19" s="85"/>
      <c r="GHR19" s="80"/>
      <c r="GHS19" s="80"/>
      <c r="GHT19" s="2"/>
      <c r="GHU19" s="85"/>
      <c r="GHV19" s="51"/>
      <c r="GHW19" s="80"/>
      <c r="GHX19" s="80"/>
      <c r="GHY19" s="85"/>
      <c r="GHZ19" s="80"/>
      <c r="GIA19" s="80"/>
      <c r="GIB19" s="2"/>
      <c r="GIC19" s="85"/>
      <c r="GID19" s="51"/>
      <c r="GIE19" s="80"/>
      <c r="GIF19" s="80"/>
      <c r="GIG19" s="85"/>
      <c r="GIH19" s="80"/>
      <c r="GII19" s="80"/>
      <c r="GIJ19" s="2"/>
      <c r="GIK19" s="85"/>
      <c r="GIL19" s="51"/>
      <c r="GIM19" s="80"/>
      <c r="GIN19" s="80"/>
      <c r="GIO19" s="85"/>
      <c r="GIP19" s="80"/>
      <c r="GIQ19" s="80"/>
      <c r="GIR19" s="2"/>
      <c r="GIS19" s="85"/>
      <c r="GIT19" s="51"/>
      <c r="GIU19" s="80"/>
      <c r="GIV19" s="80"/>
      <c r="GIW19" s="85"/>
      <c r="GIX19" s="80"/>
      <c r="GIY19" s="80"/>
      <c r="GIZ19" s="2"/>
      <c r="GJA19" s="85"/>
      <c r="GJB19" s="51"/>
      <c r="GJC19" s="80"/>
      <c r="GJD19" s="80"/>
      <c r="GJE19" s="85"/>
      <c r="GJF19" s="80"/>
      <c r="GJG19" s="80"/>
      <c r="GJH19" s="2"/>
      <c r="GJI19" s="85"/>
      <c r="GJJ19" s="51"/>
      <c r="GJK19" s="80"/>
      <c r="GJL19" s="80"/>
      <c r="GJM19" s="85"/>
      <c r="GJN19" s="80"/>
      <c r="GJO19" s="80"/>
      <c r="GJP19" s="2"/>
      <c r="GJQ19" s="85"/>
      <c r="GJR19" s="51"/>
      <c r="GJS19" s="80"/>
      <c r="GJT19" s="80"/>
      <c r="GJU19" s="85"/>
      <c r="GJV19" s="80"/>
      <c r="GJW19" s="80"/>
      <c r="GJX19" s="2"/>
      <c r="GJY19" s="85"/>
      <c r="GJZ19" s="51"/>
      <c r="GKA19" s="80"/>
      <c r="GKB19" s="80"/>
      <c r="GKC19" s="85"/>
      <c r="GKD19" s="80"/>
      <c r="GKE19" s="80"/>
      <c r="GKF19" s="2"/>
      <c r="GKG19" s="85"/>
      <c r="GKH19" s="51"/>
      <c r="GKI19" s="80"/>
      <c r="GKJ19" s="80"/>
      <c r="GKK19" s="85"/>
      <c r="GKL19" s="80"/>
      <c r="GKM19" s="80"/>
      <c r="GKN19" s="2"/>
      <c r="GKO19" s="85"/>
      <c r="GKP19" s="51"/>
      <c r="GKQ19" s="80"/>
      <c r="GKR19" s="80"/>
      <c r="GKS19" s="85"/>
      <c r="GKT19" s="80"/>
      <c r="GKU19" s="80"/>
      <c r="GKV19" s="2"/>
      <c r="GKW19" s="85"/>
      <c r="GKX19" s="51"/>
      <c r="GKY19" s="80"/>
      <c r="GKZ19" s="80"/>
      <c r="GLA19" s="85"/>
      <c r="GLB19" s="80"/>
      <c r="GLC19" s="80"/>
      <c r="GLD19" s="2"/>
      <c r="GLE19" s="85"/>
      <c r="GLF19" s="51"/>
      <c r="GLG19" s="80"/>
      <c r="GLH19" s="80"/>
      <c r="GLI19" s="85"/>
      <c r="GLJ19" s="80"/>
      <c r="GLK19" s="80"/>
      <c r="GLL19" s="2"/>
      <c r="GLM19" s="85"/>
      <c r="GLN19" s="51"/>
      <c r="GLO19" s="80"/>
      <c r="GLP19" s="80"/>
      <c r="GLQ19" s="85"/>
      <c r="GLR19" s="80"/>
      <c r="GLS19" s="80"/>
      <c r="GLT19" s="2"/>
      <c r="GLU19" s="85"/>
      <c r="GLV19" s="51"/>
      <c r="GLW19" s="80"/>
      <c r="GLX19" s="80"/>
      <c r="GLY19" s="85"/>
      <c r="GLZ19" s="80"/>
      <c r="GMA19" s="80"/>
      <c r="GMB19" s="2"/>
      <c r="GMC19" s="85"/>
      <c r="GMD19" s="51"/>
      <c r="GME19" s="80"/>
      <c r="GMF19" s="80"/>
      <c r="GMG19" s="85"/>
      <c r="GMH19" s="80"/>
      <c r="GMI19" s="80"/>
      <c r="GMJ19" s="2"/>
      <c r="GMK19" s="85"/>
      <c r="GML19" s="51"/>
      <c r="GMM19" s="80"/>
      <c r="GMN19" s="80"/>
      <c r="GMO19" s="85"/>
      <c r="GMP19" s="80"/>
      <c r="GMQ19" s="80"/>
      <c r="GMR19" s="2"/>
      <c r="GMS19" s="85"/>
      <c r="GMT19" s="51"/>
      <c r="GMU19" s="80"/>
      <c r="GMV19" s="80"/>
      <c r="GMW19" s="85"/>
      <c r="GMX19" s="80"/>
      <c r="GMY19" s="80"/>
      <c r="GMZ19" s="2"/>
      <c r="GNA19" s="85"/>
      <c r="GNB19" s="51"/>
      <c r="GNC19" s="80"/>
      <c r="GND19" s="80"/>
      <c r="GNE19" s="85"/>
      <c r="GNF19" s="80"/>
      <c r="GNG19" s="80"/>
      <c r="GNH19" s="2"/>
      <c r="GNI19" s="85"/>
      <c r="GNJ19" s="51"/>
      <c r="GNK19" s="80"/>
      <c r="GNL19" s="80"/>
      <c r="GNM19" s="85"/>
      <c r="GNN19" s="80"/>
      <c r="GNO19" s="80"/>
      <c r="GNP19" s="2"/>
      <c r="GNQ19" s="85"/>
      <c r="GNR19" s="51"/>
      <c r="GNS19" s="80"/>
      <c r="GNT19" s="80"/>
      <c r="GNU19" s="85"/>
      <c r="GNV19" s="80"/>
      <c r="GNW19" s="80"/>
      <c r="GNX19" s="2"/>
      <c r="GNY19" s="85"/>
      <c r="GNZ19" s="51"/>
      <c r="GOA19" s="80"/>
      <c r="GOB19" s="80"/>
      <c r="GOC19" s="85"/>
      <c r="GOD19" s="80"/>
      <c r="GOE19" s="80"/>
      <c r="GOF19" s="2"/>
      <c r="GOG19" s="85"/>
      <c r="GOH19" s="51"/>
      <c r="GOI19" s="80"/>
      <c r="GOJ19" s="80"/>
      <c r="GOK19" s="85"/>
      <c r="GOL19" s="80"/>
      <c r="GOM19" s="80"/>
      <c r="GON19" s="2"/>
      <c r="GOO19" s="85"/>
      <c r="GOP19" s="51"/>
      <c r="GOQ19" s="80"/>
      <c r="GOR19" s="80"/>
      <c r="GOS19" s="85"/>
      <c r="GOT19" s="80"/>
      <c r="GOU19" s="80"/>
      <c r="GOV19" s="2"/>
      <c r="GOW19" s="85"/>
      <c r="GOX19" s="51"/>
      <c r="GOY19" s="80"/>
      <c r="GOZ19" s="80"/>
      <c r="GPA19" s="85"/>
      <c r="GPB19" s="80"/>
      <c r="GPC19" s="80"/>
      <c r="GPD19" s="2"/>
      <c r="GPE19" s="85"/>
      <c r="GPF19" s="51"/>
      <c r="GPG19" s="80"/>
      <c r="GPH19" s="80"/>
      <c r="GPI19" s="85"/>
      <c r="GPJ19" s="80"/>
      <c r="GPK19" s="80"/>
      <c r="GPL19" s="2"/>
      <c r="GPM19" s="85"/>
      <c r="GPN19" s="51"/>
      <c r="GPO19" s="80"/>
      <c r="GPP19" s="80"/>
      <c r="GPQ19" s="85"/>
      <c r="GPR19" s="80"/>
      <c r="GPS19" s="80"/>
      <c r="GPT19" s="2"/>
      <c r="GPU19" s="85"/>
      <c r="GPV19" s="51"/>
      <c r="GPW19" s="80"/>
      <c r="GPX19" s="80"/>
      <c r="GPY19" s="85"/>
      <c r="GPZ19" s="80"/>
      <c r="GQA19" s="80"/>
      <c r="GQB19" s="2"/>
      <c r="GQC19" s="85"/>
      <c r="GQD19" s="51"/>
      <c r="GQE19" s="80"/>
      <c r="GQF19" s="80"/>
      <c r="GQG19" s="85"/>
      <c r="GQH19" s="80"/>
      <c r="GQI19" s="80"/>
      <c r="GQJ19" s="2"/>
      <c r="GQK19" s="85"/>
      <c r="GQL19" s="51"/>
      <c r="GQM19" s="80"/>
      <c r="GQN19" s="80"/>
      <c r="GQO19" s="85"/>
      <c r="GQP19" s="80"/>
      <c r="GQQ19" s="80"/>
      <c r="GQR19" s="2"/>
      <c r="GQS19" s="85"/>
      <c r="GQT19" s="51"/>
      <c r="GQU19" s="80"/>
      <c r="GQV19" s="80"/>
      <c r="GQW19" s="85"/>
      <c r="GQX19" s="80"/>
      <c r="GQY19" s="80"/>
      <c r="GQZ19" s="2"/>
      <c r="GRA19" s="85"/>
      <c r="GRB19" s="51"/>
      <c r="GRC19" s="80"/>
      <c r="GRD19" s="80"/>
      <c r="GRE19" s="85"/>
      <c r="GRF19" s="80"/>
      <c r="GRG19" s="80"/>
      <c r="GRH19" s="2"/>
      <c r="GRI19" s="85"/>
      <c r="GRJ19" s="51"/>
      <c r="GRK19" s="80"/>
      <c r="GRL19" s="80"/>
      <c r="GRM19" s="85"/>
      <c r="GRN19" s="80"/>
      <c r="GRO19" s="80"/>
      <c r="GRP19" s="2"/>
      <c r="GRQ19" s="85"/>
      <c r="GRR19" s="51"/>
      <c r="GRS19" s="80"/>
      <c r="GRT19" s="80"/>
      <c r="GRU19" s="85"/>
      <c r="GRV19" s="80"/>
      <c r="GRW19" s="80"/>
      <c r="GRX19" s="2"/>
      <c r="GRY19" s="85"/>
      <c r="GRZ19" s="51"/>
      <c r="GSA19" s="80"/>
      <c r="GSB19" s="80"/>
      <c r="GSC19" s="85"/>
      <c r="GSD19" s="80"/>
      <c r="GSE19" s="80"/>
      <c r="GSF19" s="2"/>
      <c r="GSG19" s="85"/>
      <c r="GSH19" s="51"/>
      <c r="GSI19" s="80"/>
      <c r="GSJ19" s="80"/>
      <c r="GSK19" s="85"/>
      <c r="GSL19" s="80"/>
      <c r="GSM19" s="80"/>
      <c r="GSN19" s="2"/>
      <c r="GSO19" s="85"/>
      <c r="GSP19" s="51"/>
      <c r="GSQ19" s="80"/>
      <c r="GSR19" s="80"/>
      <c r="GSS19" s="85"/>
      <c r="GST19" s="80"/>
      <c r="GSU19" s="80"/>
      <c r="GSV19" s="2"/>
      <c r="GSW19" s="85"/>
      <c r="GSX19" s="51"/>
      <c r="GSY19" s="80"/>
      <c r="GSZ19" s="80"/>
      <c r="GTA19" s="85"/>
      <c r="GTB19" s="80"/>
      <c r="GTC19" s="80"/>
      <c r="GTD19" s="2"/>
      <c r="GTE19" s="85"/>
      <c r="GTF19" s="51"/>
      <c r="GTG19" s="80"/>
      <c r="GTH19" s="80"/>
      <c r="GTI19" s="85"/>
      <c r="GTJ19" s="80"/>
      <c r="GTK19" s="80"/>
      <c r="GTL19" s="2"/>
      <c r="GTM19" s="85"/>
      <c r="GTN19" s="51"/>
      <c r="GTO19" s="80"/>
      <c r="GTP19" s="80"/>
      <c r="GTQ19" s="85"/>
      <c r="GTR19" s="80"/>
      <c r="GTS19" s="80"/>
      <c r="GTT19" s="2"/>
      <c r="GTU19" s="85"/>
      <c r="GTV19" s="51"/>
      <c r="GTW19" s="80"/>
      <c r="GTX19" s="80"/>
      <c r="GTY19" s="85"/>
      <c r="GTZ19" s="80"/>
      <c r="GUA19" s="80"/>
      <c r="GUB19" s="2"/>
      <c r="GUC19" s="85"/>
      <c r="GUD19" s="51"/>
      <c r="GUE19" s="80"/>
      <c r="GUF19" s="80"/>
      <c r="GUG19" s="85"/>
      <c r="GUH19" s="80"/>
      <c r="GUI19" s="80"/>
      <c r="GUJ19" s="2"/>
      <c r="GUK19" s="85"/>
      <c r="GUL19" s="51"/>
      <c r="GUM19" s="80"/>
      <c r="GUN19" s="80"/>
      <c r="GUO19" s="85"/>
      <c r="GUP19" s="80"/>
      <c r="GUQ19" s="80"/>
      <c r="GUR19" s="2"/>
      <c r="GUS19" s="85"/>
      <c r="GUT19" s="51"/>
      <c r="GUU19" s="80"/>
      <c r="GUV19" s="80"/>
      <c r="GUW19" s="85"/>
      <c r="GUX19" s="80"/>
      <c r="GUY19" s="80"/>
      <c r="GUZ19" s="2"/>
      <c r="GVA19" s="85"/>
      <c r="GVB19" s="51"/>
      <c r="GVC19" s="80"/>
      <c r="GVD19" s="80"/>
      <c r="GVE19" s="85"/>
      <c r="GVF19" s="80"/>
      <c r="GVG19" s="80"/>
      <c r="GVH19" s="2"/>
      <c r="GVI19" s="85"/>
      <c r="GVJ19" s="51"/>
      <c r="GVK19" s="80"/>
      <c r="GVL19" s="80"/>
      <c r="GVM19" s="85"/>
      <c r="GVN19" s="80"/>
      <c r="GVO19" s="80"/>
      <c r="GVP19" s="2"/>
      <c r="GVQ19" s="85"/>
      <c r="GVR19" s="51"/>
      <c r="GVS19" s="80"/>
      <c r="GVT19" s="80"/>
      <c r="GVU19" s="85"/>
      <c r="GVV19" s="80"/>
      <c r="GVW19" s="80"/>
      <c r="GVX19" s="2"/>
      <c r="GVY19" s="85"/>
      <c r="GVZ19" s="51"/>
      <c r="GWA19" s="80"/>
      <c r="GWB19" s="80"/>
      <c r="GWC19" s="85"/>
      <c r="GWD19" s="80"/>
      <c r="GWE19" s="80"/>
      <c r="GWF19" s="2"/>
      <c r="GWG19" s="85"/>
      <c r="GWH19" s="51"/>
      <c r="GWI19" s="80"/>
      <c r="GWJ19" s="80"/>
      <c r="GWK19" s="85"/>
      <c r="GWL19" s="80"/>
      <c r="GWM19" s="80"/>
      <c r="GWN19" s="2"/>
      <c r="GWO19" s="85"/>
      <c r="GWP19" s="51"/>
      <c r="GWQ19" s="80"/>
      <c r="GWR19" s="80"/>
      <c r="GWS19" s="85"/>
      <c r="GWT19" s="80"/>
      <c r="GWU19" s="80"/>
      <c r="GWV19" s="2"/>
      <c r="GWW19" s="85"/>
      <c r="GWX19" s="51"/>
      <c r="GWY19" s="80"/>
      <c r="GWZ19" s="80"/>
      <c r="GXA19" s="85"/>
      <c r="GXB19" s="80"/>
      <c r="GXC19" s="80"/>
      <c r="GXD19" s="2"/>
      <c r="GXE19" s="85"/>
      <c r="GXF19" s="51"/>
      <c r="GXG19" s="80"/>
      <c r="GXH19" s="80"/>
      <c r="GXI19" s="85"/>
      <c r="GXJ19" s="80"/>
      <c r="GXK19" s="80"/>
      <c r="GXL19" s="2"/>
      <c r="GXM19" s="85"/>
      <c r="GXN19" s="51"/>
      <c r="GXO19" s="80"/>
      <c r="GXP19" s="80"/>
      <c r="GXQ19" s="85"/>
      <c r="GXR19" s="80"/>
      <c r="GXS19" s="80"/>
      <c r="GXT19" s="2"/>
      <c r="GXU19" s="85"/>
      <c r="GXV19" s="51"/>
      <c r="GXW19" s="80"/>
      <c r="GXX19" s="80"/>
      <c r="GXY19" s="85"/>
      <c r="GXZ19" s="80"/>
      <c r="GYA19" s="80"/>
      <c r="GYB19" s="2"/>
      <c r="GYC19" s="85"/>
      <c r="GYD19" s="51"/>
      <c r="GYE19" s="80"/>
      <c r="GYF19" s="80"/>
      <c r="GYG19" s="85"/>
      <c r="GYH19" s="80"/>
      <c r="GYI19" s="80"/>
      <c r="GYJ19" s="2"/>
      <c r="GYK19" s="85"/>
      <c r="GYL19" s="51"/>
      <c r="GYM19" s="80"/>
      <c r="GYN19" s="80"/>
      <c r="GYO19" s="85"/>
      <c r="GYP19" s="80"/>
      <c r="GYQ19" s="80"/>
      <c r="GYR19" s="2"/>
      <c r="GYS19" s="85"/>
      <c r="GYT19" s="51"/>
      <c r="GYU19" s="80"/>
      <c r="GYV19" s="80"/>
      <c r="GYW19" s="85"/>
      <c r="GYX19" s="80"/>
      <c r="GYY19" s="80"/>
      <c r="GYZ19" s="2"/>
      <c r="GZA19" s="85"/>
      <c r="GZB19" s="51"/>
      <c r="GZC19" s="80"/>
      <c r="GZD19" s="80"/>
      <c r="GZE19" s="85"/>
      <c r="GZF19" s="80"/>
      <c r="GZG19" s="80"/>
      <c r="GZH19" s="2"/>
      <c r="GZI19" s="85"/>
      <c r="GZJ19" s="51"/>
      <c r="GZK19" s="80"/>
      <c r="GZL19" s="80"/>
      <c r="GZM19" s="85"/>
      <c r="GZN19" s="80"/>
      <c r="GZO19" s="80"/>
      <c r="GZP19" s="2"/>
      <c r="GZQ19" s="85"/>
      <c r="GZR19" s="51"/>
      <c r="GZS19" s="80"/>
      <c r="GZT19" s="80"/>
      <c r="GZU19" s="85"/>
      <c r="GZV19" s="80"/>
      <c r="GZW19" s="80"/>
      <c r="GZX19" s="2"/>
      <c r="GZY19" s="85"/>
      <c r="GZZ19" s="51"/>
      <c r="HAA19" s="80"/>
      <c r="HAB19" s="80"/>
      <c r="HAC19" s="85"/>
      <c r="HAD19" s="80"/>
      <c r="HAE19" s="80"/>
      <c r="HAF19" s="2"/>
      <c r="HAG19" s="85"/>
      <c r="HAH19" s="51"/>
      <c r="HAI19" s="80"/>
      <c r="HAJ19" s="80"/>
      <c r="HAK19" s="85"/>
      <c r="HAL19" s="80"/>
      <c r="HAM19" s="80"/>
      <c r="HAN19" s="2"/>
      <c r="HAO19" s="85"/>
      <c r="HAP19" s="51"/>
      <c r="HAQ19" s="80"/>
      <c r="HAR19" s="80"/>
      <c r="HAS19" s="85"/>
      <c r="HAT19" s="80"/>
      <c r="HAU19" s="80"/>
      <c r="HAV19" s="2"/>
      <c r="HAW19" s="85"/>
      <c r="HAX19" s="51"/>
      <c r="HAY19" s="80"/>
      <c r="HAZ19" s="80"/>
      <c r="HBA19" s="85"/>
      <c r="HBB19" s="80"/>
      <c r="HBC19" s="80"/>
      <c r="HBD19" s="2"/>
      <c r="HBE19" s="85"/>
      <c r="HBF19" s="51"/>
      <c r="HBG19" s="80"/>
      <c r="HBH19" s="80"/>
      <c r="HBI19" s="85"/>
      <c r="HBJ19" s="80"/>
      <c r="HBK19" s="80"/>
      <c r="HBL19" s="2"/>
      <c r="HBM19" s="85"/>
      <c r="HBN19" s="51"/>
      <c r="HBO19" s="80"/>
      <c r="HBP19" s="80"/>
      <c r="HBQ19" s="85"/>
      <c r="HBR19" s="80"/>
      <c r="HBS19" s="80"/>
      <c r="HBT19" s="2"/>
      <c r="HBU19" s="85"/>
      <c r="HBV19" s="51"/>
      <c r="HBW19" s="80"/>
      <c r="HBX19" s="80"/>
      <c r="HBY19" s="85"/>
      <c r="HBZ19" s="80"/>
      <c r="HCA19" s="80"/>
      <c r="HCB19" s="2"/>
      <c r="HCC19" s="85"/>
      <c r="HCD19" s="51"/>
      <c r="HCE19" s="80"/>
      <c r="HCF19" s="80"/>
      <c r="HCG19" s="85"/>
      <c r="HCH19" s="80"/>
      <c r="HCI19" s="80"/>
      <c r="HCJ19" s="2"/>
      <c r="HCK19" s="85"/>
      <c r="HCL19" s="51"/>
      <c r="HCM19" s="80"/>
      <c r="HCN19" s="80"/>
      <c r="HCO19" s="85"/>
      <c r="HCP19" s="80"/>
      <c r="HCQ19" s="80"/>
      <c r="HCR19" s="2"/>
      <c r="HCS19" s="85"/>
      <c r="HCT19" s="51"/>
      <c r="HCU19" s="80"/>
      <c r="HCV19" s="80"/>
      <c r="HCW19" s="85"/>
      <c r="HCX19" s="80"/>
      <c r="HCY19" s="80"/>
      <c r="HCZ19" s="2"/>
      <c r="HDA19" s="85"/>
      <c r="HDB19" s="51"/>
      <c r="HDC19" s="80"/>
      <c r="HDD19" s="80"/>
      <c r="HDE19" s="85"/>
      <c r="HDF19" s="80"/>
      <c r="HDG19" s="80"/>
      <c r="HDH19" s="2"/>
      <c r="HDI19" s="85"/>
      <c r="HDJ19" s="51"/>
      <c r="HDK19" s="80"/>
      <c r="HDL19" s="80"/>
      <c r="HDM19" s="85"/>
      <c r="HDN19" s="80"/>
      <c r="HDO19" s="80"/>
      <c r="HDP19" s="2"/>
      <c r="HDQ19" s="85"/>
      <c r="HDR19" s="51"/>
      <c r="HDS19" s="80"/>
      <c r="HDT19" s="80"/>
      <c r="HDU19" s="85"/>
      <c r="HDV19" s="80"/>
      <c r="HDW19" s="80"/>
      <c r="HDX19" s="2"/>
      <c r="HDY19" s="85"/>
      <c r="HDZ19" s="51"/>
      <c r="HEA19" s="80"/>
      <c r="HEB19" s="80"/>
      <c r="HEC19" s="85"/>
      <c r="HED19" s="80"/>
      <c r="HEE19" s="80"/>
      <c r="HEF19" s="2"/>
      <c r="HEG19" s="85"/>
      <c r="HEH19" s="51"/>
      <c r="HEI19" s="80"/>
      <c r="HEJ19" s="80"/>
      <c r="HEK19" s="85"/>
      <c r="HEL19" s="80"/>
      <c r="HEM19" s="80"/>
      <c r="HEN19" s="2"/>
      <c r="HEO19" s="85"/>
      <c r="HEP19" s="51"/>
      <c r="HEQ19" s="80"/>
      <c r="HER19" s="80"/>
      <c r="HES19" s="85"/>
      <c r="HET19" s="80"/>
      <c r="HEU19" s="80"/>
      <c r="HEV19" s="2"/>
      <c r="HEW19" s="85"/>
      <c r="HEX19" s="51"/>
      <c r="HEY19" s="80"/>
      <c r="HEZ19" s="80"/>
      <c r="HFA19" s="85"/>
      <c r="HFB19" s="80"/>
      <c r="HFC19" s="80"/>
      <c r="HFD19" s="2"/>
      <c r="HFE19" s="85"/>
      <c r="HFF19" s="51"/>
      <c r="HFG19" s="80"/>
      <c r="HFH19" s="80"/>
      <c r="HFI19" s="85"/>
      <c r="HFJ19" s="80"/>
      <c r="HFK19" s="80"/>
      <c r="HFL19" s="2"/>
      <c r="HFM19" s="85"/>
      <c r="HFN19" s="51"/>
      <c r="HFO19" s="80"/>
      <c r="HFP19" s="80"/>
      <c r="HFQ19" s="85"/>
      <c r="HFR19" s="80"/>
      <c r="HFS19" s="80"/>
      <c r="HFT19" s="2"/>
      <c r="HFU19" s="85"/>
      <c r="HFV19" s="51"/>
      <c r="HFW19" s="80"/>
      <c r="HFX19" s="80"/>
      <c r="HFY19" s="85"/>
      <c r="HFZ19" s="80"/>
      <c r="HGA19" s="80"/>
      <c r="HGB19" s="2"/>
      <c r="HGC19" s="85"/>
      <c r="HGD19" s="51"/>
      <c r="HGE19" s="80"/>
      <c r="HGF19" s="80"/>
      <c r="HGG19" s="85"/>
      <c r="HGH19" s="80"/>
      <c r="HGI19" s="80"/>
      <c r="HGJ19" s="2"/>
      <c r="HGK19" s="85"/>
      <c r="HGL19" s="51"/>
      <c r="HGM19" s="80"/>
      <c r="HGN19" s="80"/>
      <c r="HGO19" s="85"/>
      <c r="HGP19" s="80"/>
      <c r="HGQ19" s="80"/>
      <c r="HGR19" s="2"/>
      <c r="HGS19" s="85"/>
      <c r="HGT19" s="51"/>
      <c r="HGU19" s="80"/>
      <c r="HGV19" s="80"/>
      <c r="HGW19" s="85"/>
      <c r="HGX19" s="80"/>
      <c r="HGY19" s="80"/>
      <c r="HGZ19" s="2"/>
      <c r="HHA19" s="85"/>
      <c r="HHB19" s="51"/>
      <c r="HHC19" s="80"/>
      <c r="HHD19" s="80"/>
      <c r="HHE19" s="85"/>
      <c r="HHF19" s="80"/>
      <c r="HHG19" s="80"/>
      <c r="HHH19" s="2"/>
      <c r="HHI19" s="85"/>
      <c r="HHJ19" s="51"/>
      <c r="HHK19" s="80"/>
      <c r="HHL19" s="80"/>
      <c r="HHM19" s="85"/>
      <c r="HHN19" s="80"/>
      <c r="HHO19" s="80"/>
      <c r="HHP19" s="2"/>
      <c r="HHQ19" s="85"/>
      <c r="HHR19" s="51"/>
      <c r="HHS19" s="80"/>
      <c r="HHT19" s="80"/>
      <c r="HHU19" s="85"/>
      <c r="HHV19" s="80"/>
      <c r="HHW19" s="80"/>
      <c r="HHX19" s="2"/>
      <c r="HHY19" s="85"/>
      <c r="HHZ19" s="51"/>
      <c r="HIA19" s="80"/>
      <c r="HIB19" s="80"/>
      <c r="HIC19" s="85"/>
      <c r="HID19" s="80"/>
      <c r="HIE19" s="80"/>
      <c r="HIF19" s="2"/>
      <c r="HIG19" s="85"/>
      <c r="HIH19" s="51"/>
      <c r="HII19" s="80"/>
      <c r="HIJ19" s="80"/>
      <c r="HIK19" s="85"/>
      <c r="HIL19" s="80"/>
      <c r="HIM19" s="80"/>
      <c r="HIN19" s="2"/>
      <c r="HIO19" s="85"/>
      <c r="HIP19" s="51"/>
      <c r="HIQ19" s="80"/>
      <c r="HIR19" s="80"/>
      <c r="HIS19" s="85"/>
      <c r="HIT19" s="80"/>
      <c r="HIU19" s="80"/>
      <c r="HIV19" s="2"/>
      <c r="HIW19" s="85"/>
      <c r="HIX19" s="51"/>
      <c r="HIY19" s="80"/>
      <c r="HIZ19" s="80"/>
      <c r="HJA19" s="85"/>
      <c r="HJB19" s="80"/>
      <c r="HJC19" s="80"/>
      <c r="HJD19" s="2"/>
      <c r="HJE19" s="85"/>
      <c r="HJF19" s="51"/>
      <c r="HJG19" s="80"/>
      <c r="HJH19" s="80"/>
      <c r="HJI19" s="85"/>
      <c r="HJJ19" s="80"/>
      <c r="HJK19" s="80"/>
      <c r="HJL19" s="2"/>
      <c r="HJM19" s="85"/>
      <c r="HJN19" s="51"/>
      <c r="HJO19" s="80"/>
      <c r="HJP19" s="80"/>
      <c r="HJQ19" s="85"/>
      <c r="HJR19" s="80"/>
      <c r="HJS19" s="80"/>
      <c r="HJT19" s="2"/>
      <c r="HJU19" s="85"/>
      <c r="HJV19" s="51"/>
      <c r="HJW19" s="80"/>
      <c r="HJX19" s="80"/>
      <c r="HJY19" s="85"/>
      <c r="HJZ19" s="80"/>
      <c r="HKA19" s="80"/>
      <c r="HKB19" s="2"/>
      <c r="HKC19" s="85"/>
      <c r="HKD19" s="51"/>
      <c r="HKE19" s="80"/>
      <c r="HKF19" s="80"/>
      <c r="HKG19" s="85"/>
      <c r="HKH19" s="80"/>
      <c r="HKI19" s="80"/>
      <c r="HKJ19" s="2"/>
      <c r="HKK19" s="85"/>
      <c r="HKL19" s="51"/>
      <c r="HKM19" s="80"/>
      <c r="HKN19" s="80"/>
      <c r="HKO19" s="85"/>
      <c r="HKP19" s="80"/>
      <c r="HKQ19" s="80"/>
      <c r="HKR19" s="2"/>
      <c r="HKS19" s="85"/>
      <c r="HKT19" s="51"/>
      <c r="HKU19" s="80"/>
      <c r="HKV19" s="80"/>
      <c r="HKW19" s="85"/>
      <c r="HKX19" s="80"/>
      <c r="HKY19" s="80"/>
      <c r="HKZ19" s="2"/>
      <c r="HLA19" s="85"/>
      <c r="HLB19" s="51"/>
      <c r="HLC19" s="80"/>
      <c r="HLD19" s="80"/>
      <c r="HLE19" s="85"/>
      <c r="HLF19" s="80"/>
      <c r="HLG19" s="80"/>
      <c r="HLH19" s="2"/>
      <c r="HLI19" s="85"/>
      <c r="HLJ19" s="51"/>
      <c r="HLK19" s="80"/>
      <c r="HLL19" s="80"/>
      <c r="HLM19" s="85"/>
      <c r="HLN19" s="80"/>
      <c r="HLO19" s="80"/>
      <c r="HLP19" s="2"/>
      <c r="HLQ19" s="85"/>
      <c r="HLR19" s="51"/>
      <c r="HLS19" s="80"/>
      <c r="HLT19" s="80"/>
      <c r="HLU19" s="85"/>
      <c r="HLV19" s="80"/>
      <c r="HLW19" s="80"/>
      <c r="HLX19" s="2"/>
      <c r="HLY19" s="85"/>
      <c r="HLZ19" s="51"/>
      <c r="HMA19" s="80"/>
      <c r="HMB19" s="80"/>
      <c r="HMC19" s="85"/>
      <c r="HMD19" s="80"/>
      <c r="HME19" s="80"/>
      <c r="HMF19" s="2"/>
      <c r="HMG19" s="85"/>
      <c r="HMH19" s="51"/>
      <c r="HMI19" s="80"/>
      <c r="HMJ19" s="80"/>
      <c r="HMK19" s="85"/>
      <c r="HML19" s="80"/>
      <c r="HMM19" s="80"/>
      <c r="HMN19" s="2"/>
      <c r="HMO19" s="85"/>
      <c r="HMP19" s="51"/>
      <c r="HMQ19" s="80"/>
      <c r="HMR19" s="80"/>
      <c r="HMS19" s="85"/>
      <c r="HMT19" s="80"/>
      <c r="HMU19" s="80"/>
      <c r="HMV19" s="2"/>
      <c r="HMW19" s="85"/>
      <c r="HMX19" s="51"/>
      <c r="HMY19" s="80"/>
      <c r="HMZ19" s="80"/>
      <c r="HNA19" s="85"/>
      <c r="HNB19" s="80"/>
      <c r="HNC19" s="80"/>
      <c r="HND19" s="2"/>
      <c r="HNE19" s="85"/>
      <c r="HNF19" s="51"/>
      <c r="HNG19" s="80"/>
      <c r="HNH19" s="80"/>
      <c r="HNI19" s="85"/>
      <c r="HNJ19" s="80"/>
      <c r="HNK19" s="80"/>
      <c r="HNL19" s="2"/>
      <c r="HNM19" s="85"/>
      <c r="HNN19" s="51"/>
      <c r="HNO19" s="80"/>
      <c r="HNP19" s="80"/>
      <c r="HNQ19" s="85"/>
      <c r="HNR19" s="80"/>
      <c r="HNS19" s="80"/>
      <c r="HNT19" s="2"/>
      <c r="HNU19" s="85"/>
      <c r="HNV19" s="51"/>
      <c r="HNW19" s="80"/>
      <c r="HNX19" s="80"/>
      <c r="HNY19" s="85"/>
      <c r="HNZ19" s="80"/>
      <c r="HOA19" s="80"/>
      <c r="HOB19" s="2"/>
      <c r="HOC19" s="85"/>
      <c r="HOD19" s="51"/>
      <c r="HOE19" s="80"/>
      <c r="HOF19" s="80"/>
      <c r="HOG19" s="85"/>
      <c r="HOH19" s="80"/>
      <c r="HOI19" s="80"/>
      <c r="HOJ19" s="2"/>
      <c r="HOK19" s="85"/>
      <c r="HOL19" s="51"/>
      <c r="HOM19" s="80"/>
      <c r="HON19" s="80"/>
      <c r="HOO19" s="85"/>
      <c r="HOP19" s="80"/>
      <c r="HOQ19" s="80"/>
      <c r="HOR19" s="2"/>
      <c r="HOS19" s="85"/>
      <c r="HOT19" s="51"/>
      <c r="HOU19" s="80"/>
      <c r="HOV19" s="80"/>
      <c r="HOW19" s="85"/>
      <c r="HOX19" s="80"/>
      <c r="HOY19" s="80"/>
      <c r="HOZ19" s="2"/>
      <c r="HPA19" s="85"/>
      <c r="HPB19" s="51"/>
      <c r="HPC19" s="80"/>
      <c r="HPD19" s="80"/>
      <c r="HPE19" s="85"/>
      <c r="HPF19" s="80"/>
      <c r="HPG19" s="80"/>
      <c r="HPH19" s="2"/>
      <c r="HPI19" s="85"/>
      <c r="HPJ19" s="51"/>
      <c r="HPK19" s="80"/>
      <c r="HPL19" s="80"/>
      <c r="HPM19" s="85"/>
      <c r="HPN19" s="80"/>
      <c r="HPO19" s="80"/>
      <c r="HPP19" s="2"/>
      <c r="HPQ19" s="85"/>
      <c r="HPR19" s="51"/>
      <c r="HPS19" s="80"/>
      <c r="HPT19" s="80"/>
      <c r="HPU19" s="85"/>
      <c r="HPV19" s="80"/>
      <c r="HPW19" s="80"/>
      <c r="HPX19" s="2"/>
      <c r="HPY19" s="85"/>
      <c r="HPZ19" s="51"/>
      <c r="HQA19" s="80"/>
      <c r="HQB19" s="80"/>
      <c r="HQC19" s="85"/>
      <c r="HQD19" s="80"/>
      <c r="HQE19" s="80"/>
      <c r="HQF19" s="2"/>
      <c r="HQG19" s="85"/>
      <c r="HQH19" s="51"/>
      <c r="HQI19" s="80"/>
      <c r="HQJ19" s="80"/>
      <c r="HQK19" s="85"/>
      <c r="HQL19" s="80"/>
      <c r="HQM19" s="80"/>
      <c r="HQN19" s="2"/>
      <c r="HQO19" s="85"/>
      <c r="HQP19" s="51"/>
      <c r="HQQ19" s="80"/>
      <c r="HQR19" s="80"/>
      <c r="HQS19" s="85"/>
      <c r="HQT19" s="80"/>
      <c r="HQU19" s="80"/>
      <c r="HQV19" s="2"/>
      <c r="HQW19" s="85"/>
      <c r="HQX19" s="51"/>
      <c r="HQY19" s="80"/>
      <c r="HQZ19" s="80"/>
      <c r="HRA19" s="85"/>
      <c r="HRB19" s="80"/>
      <c r="HRC19" s="80"/>
      <c r="HRD19" s="2"/>
      <c r="HRE19" s="85"/>
      <c r="HRF19" s="51"/>
      <c r="HRG19" s="80"/>
      <c r="HRH19" s="80"/>
      <c r="HRI19" s="85"/>
      <c r="HRJ19" s="80"/>
      <c r="HRK19" s="80"/>
      <c r="HRL19" s="2"/>
      <c r="HRM19" s="85"/>
      <c r="HRN19" s="51"/>
      <c r="HRO19" s="80"/>
      <c r="HRP19" s="80"/>
      <c r="HRQ19" s="85"/>
      <c r="HRR19" s="80"/>
      <c r="HRS19" s="80"/>
      <c r="HRT19" s="2"/>
      <c r="HRU19" s="85"/>
      <c r="HRV19" s="51"/>
      <c r="HRW19" s="80"/>
      <c r="HRX19" s="80"/>
      <c r="HRY19" s="85"/>
      <c r="HRZ19" s="80"/>
      <c r="HSA19" s="80"/>
      <c r="HSB19" s="2"/>
      <c r="HSC19" s="85"/>
      <c r="HSD19" s="51"/>
      <c r="HSE19" s="80"/>
      <c r="HSF19" s="80"/>
      <c r="HSG19" s="85"/>
      <c r="HSH19" s="80"/>
      <c r="HSI19" s="80"/>
      <c r="HSJ19" s="2"/>
      <c r="HSK19" s="85"/>
      <c r="HSL19" s="51"/>
      <c r="HSM19" s="80"/>
      <c r="HSN19" s="80"/>
      <c r="HSO19" s="85"/>
      <c r="HSP19" s="80"/>
      <c r="HSQ19" s="80"/>
      <c r="HSR19" s="2"/>
      <c r="HSS19" s="85"/>
      <c r="HST19" s="51"/>
      <c r="HSU19" s="80"/>
      <c r="HSV19" s="80"/>
      <c r="HSW19" s="85"/>
      <c r="HSX19" s="80"/>
      <c r="HSY19" s="80"/>
      <c r="HSZ19" s="2"/>
      <c r="HTA19" s="85"/>
      <c r="HTB19" s="51"/>
      <c r="HTC19" s="80"/>
      <c r="HTD19" s="80"/>
      <c r="HTE19" s="85"/>
      <c r="HTF19" s="80"/>
      <c r="HTG19" s="80"/>
      <c r="HTH19" s="2"/>
      <c r="HTI19" s="85"/>
      <c r="HTJ19" s="51"/>
      <c r="HTK19" s="80"/>
      <c r="HTL19" s="80"/>
      <c r="HTM19" s="85"/>
      <c r="HTN19" s="80"/>
      <c r="HTO19" s="80"/>
      <c r="HTP19" s="2"/>
      <c r="HTQ19" s="85"/>
      <c r="HTR19" s="51"/>
      <c r="HTS19" s="80"/>
      <c r="HTT19" s="80"/>
      <c r="HTU19" s="85"/>
      <c r="HTV19" s="80"/>
      <c r="HTW19" s="80"/>
      <c r="HTX19" s="2"/>
      <c r="HTY19" s="85"/>
      <c r="HTZ19" s="51"/>
      <c r="HUA19" s="80"/>
      <c r="HUB19" s="80"/>
      <c r="HUC19" s="85"/>
      <c r="HUD19" s="80"/>
      <c r="HUE19" s="80"/>
      <c r="HUF19" s="2"/>
      <c r="HUG19" s="85"/>
      <c r="HUH19" s="51"/>
      <c r="HUI19" s="80"/>
      <c r="HUJ19" s="80"/>
      <c r="HUK19" s="85"/>
      <c r="HUL19" s="80"/>
      <c r="HUM19" s="80"/>
      <c r="HUN19" s="2"/>
      <c r="HUO19" s="85"/>
      <c r="HUP19" s="51"/>
      <c r="HUQ19" s="80"/>
      <c r="HUR19" s="80"/>
      <c r="HUS19" s="85"/>
      <c r="HUT19" s="80"/>
      <c r="HUU19" s="80"/>
      <c r="HUV19" s="2"/>
      <c r="HUW19" s="85"/>
      <c r="HUX19" s="51"/>
      <c r="HUY19" s="80"/>
      <c r="HUZ19" s="80"/>
      <c r="HVA19" s="85"/>
      <c r="HVB19" s="80"/>
      <c r="HVC19" s="80"/>
      <c r="HVD19" s="2"/>
      <c r="HVE19" s="85"/>
      <c r="HVF19" s="51"/>
      <c r="HVG19" s="80"/>
      <c r="HVH19" s="80"/>
      <c r="HVI19" s="85"/>
      <c r="HVJ19" s="80"/>
      <c r="HVK19" s="80"/>
      <c r="HVL19" s="2"/>
      <c r="HVM19" s="85"/>
      <c r="HVN19" s="51"/>
      <c r="HVO19" s="80"/>
      <c r="HVP19" s="80"/>
      <c r="HVQ19" s="85"/>
      <c r="HVR19" s="80"/>
      <c r="HVS19" s="80"/>
      <c r="HVT19" s="2"/>
      <c r="HVU19" s="85"/>
      <c r="HVV19" s="51"/>
      <c r="HVW19" s="80"/>
      <c r="HVX19" s="80"/>
      <c r="HVY19" s="85"/>
      <c r="HVZ19" s="80"/>
      <c r="HWA19" s="80"/>
      <c r="HWB19" s="2"/>
      <c r="HWC19" s="85"/>
      <c r="HWD19" s="51"/>
      <c r="HWE19" s="80"/>
      <c r="HWF19" s="80"/>
      <c r="HWG19" s="85"/>
      <c r="HWH19" s="80"/>
      <c r="HWI19" s="80"/>
      <c r="HWJ19" s="2"/>
      <c r="HWK19" s="85"/>
      <c r="HWL19" s="51"/>
      <c r="HWM19" s="80"/>
      <c r="HWN19" s="80"/>
      <c r="HWO19" s="85"/>
      <c r="HWP19" s="80"/>
      <c r="HWQ19" s="80"/>
      <c r="HWR19" s="2"/>
      <c r="HWS19" s="85"/>
      <c r="HWT19" s="51"/>
      <c r="HWU19" s="80"/>
      <c r="HWV19" s="80"/>
      <c r="HWW19" s="85"/>
      <c r="HWX19" s="80"/>
      <c r="HWY19" s="80"/>
      <c r="HWZ19" s="2"/>
      <c r="HXA19" s="85"/>
      <c r="HXB19" s="51"/>
      <c r="HXC19" s="80"/>
      <c r="HXD19" s="80"/>
      <c r="HXE19" s="85"/>
      <c r="HXF19" s="80"/>
      <c r="HXG19" s="80"/>
      <c r="HXH19" s="2"/>
      <c r="HXI19" s="85"/>
      <c r="HXJ19" s="51"/>
      <c r="HXK19" s="80"/>
      <c r="HXL19" s="80"/>
      <c r="HXM19" s="85"/>
      <c r="HXN19" s="80"/>
      <c r="HXO19" s="80"/>
      <c r="HXP19" s="2"/>
      <c r="HXQ19" s="85"/>
      <c r="HXR19" s="51"/>
      <c r="HXS19" s="80"/>
      <c r="HXT19" s="80"/>
      <c r="HXU19" s="85"/>
      <c r="HXV19" s="80"/>
      <c r="HXW19" s="80"/>
      <c r="HXX19" s="2"/>
      <c r="HXY19" s="85"/>
      <c r="HXZ19" s="51"/>
      <c r="HYA19" s="80"/>
      <c r="HYB19" s="80"/>
      <c r="HYC19" s="85"/>
      <c r="HYD19" s="80"/>
      <c r="HYE19" s="80"/>
      <c r="HYF19" s="2"/>
      <c r="HYG19" s="85"/>
      <c r="HYH19" s="51"/>
      <c r="HYI19" s="80"/>
      <c r="HYJ19" s="80"/>
      <c r="HYK19" s="85"/>
      <c r="HYL19" s="80"/>
      <c r="HYM19" s="80"/>
      <c r="HYN19" s="2"/>
      <c r="HYO19" s="85"/>
      <c r="HYP19" s="51"/>
      <c r="HYQ19" s="80"/>
      <c r="HYR19" s="80"/>
      <c r="HYS19" s="85"/>
      <c r="HYT19" s="80"/>
      <c r="HYU19" s="80"/>
      <c r="HYV19" s="2"/>
      <c r="HYW19" s="85"/>
      <c r="HYX19" s="51"/>
      <c r="HYY19" s="80"/>
      <c r="HYZ19" s="80"/>
      <c r="HZA19" s="85"/>
      <c r="HZB19" s="80"/>
      <c r="HZC19" s="80"/>
      <c r="HZD19" s="2"/>
      <c r="HZE19" s="85"/>
      <c r="HZF19" s="51"/>
      <c r="HZG19" s="80"/>
      <c r="HZH19" s="80"/>
      <c r="HZI19" s="85"/>
      <c r="HZJ19" s="80"/>
      <c r="HZK19" s="80"/>
      <c r="HZL19" s="2"/>
      <c r="HZM19" s="85"/>
      <c r="HZN19" s="51"/>
      <c r="HZO19" s="80"/>
      <c r="HZP19" s="80"/>
      <c r="HZQ19" s="85"/>
      <c r="HZR19" s="80"/>
      <c r="HZS19" s="80"/>
      <c r="HZT19" s="2"/>
      <c r="HZU19" s="85"/>
      <c r="HZV19" s="51"/>
      <c r="HZW19" s="80"/>
      <c r="HZX19" s="80"/>
      <c r="HZY19" s="85"/>
      <c r="HZZ19" s="80"/>
      <c r="IAA19" s="80"/>
      <c r="IAB19" s="2"/>
      <c r="IAC19" s="85"/>
      <c r="IAD19" s="51"/>
      <c r="IAE19" s="80"/>
      <c r="IAF19" s="80"/>
      <c r="IAG19" s="85"/>
      <c r="IAH19" s="80"/>
      <c r="IAI19" s="80"/>
      <c r="IAJ19" s="2"/>
      <c r="IAK19" s="85"/>
      <c r="IAL19" s="51"/>
      <c r="IAM19" s="80"/>
      <c r="IAN19" s="80"/>
      <c r="IAO19" s="85"/>
      <c r="IAP19" s="80"/>
      <c r="IAQ19" s="80"/>
      <c r="IAR19" s="2"/>
      <c r="IAS19" s="85"/>
      <c r="IAT19" s="51"/>
      <c r="IAU19" s="80"/>
      <c r="IAV19" s="80"/>
      <c r="IAW19" s="85"/>
      <c r="IAX19" s="80"/>
      <c r="IAY19" s="80"/>
      <c r="IAZ19" s="2"/>
      <c r="IBA19" s="85"/>
      <c r="IBB19" s="51"/>
      <c r="IBC19" s="80"/>
      <c r="IBD19" s="80"/>
      <c r="IBE19" s="85"/>
      <c r="IBF19" s="80"/>
      <c r="IBG19" s="80"/>
      <c r="IBH19" s="2"/>
      <c r="IBI19" s="85"/>
      <c r="IBJ19" s="51"/>
      <c r="IBK19" s="80"/>
      <c r="IBL19" s="80"/>
      <c r="IBM19" s="85"/>
      <c r="IBN19" s="80"/>
      <c r="IBO19" s="80"/>
      <c r="IBP19" s="2"/>
      <c r="IBQ19" s="85"/>
      <c r="IBR19" s="51"/>
      <c r="IBS19" s="80"/>
      <c r="IBT19" s="80"/>
      <c r="IBU19" s="85"/>
      <c r="IBV19" s="80"/>
      <c r="IBW19" s="80"/>
      <c r="IBX19" s="2"/>
      <c r="IBY19" s="85"/>
      <c r="IBZ19" s="51"/>
      <c r="ICA19" s="80"/>
      <c r="ICB19" s="80"/>
      <c r="ICC19" s="85"/>
      <c r="ICD19" s="80"/>
      <c r="ICE19" s="80"/>
      <c r="ICF19" s="2"/>
      <c r="ICG19" s="85"/>
      <c r="ICH19" s="51"/>
      <c r="ICI19" s="80"/>
      <c r="ICJ19" s="80"/>
      <c r="ICK19" s="85"/>
      <c r="ICL19" s="80"/>
      <c r="ICM19" s="80"/>
      <c r="ICN19" s="2"/>
      <c r="ICO19" s="85"/>
      <c r="ICP19" s="51"/>
      <c r="ICQ19" s="80"/>
      <c r="ICR19" s="80"/>
      <c r="ICS19" s="85"/>
      <c r="ICT19" s="80"/>
      <c r="ICU19" s="80"/>
      <c r="ICV19" s="2"/>
      <c r="ICW19" s="85"/>
      <c r="ICX19" s="51"/>
      <c r="ICY19" s="80"/>
      <c r="ICZ19" s="80"/>
      <c r="IDA19" s="85"/>
      <c r="IDB19" s="80"/>
      <c r="IDC19" s="80"/>
      <c r="IDD19" s="2"/>
      <c r="IDE19" s="85"/>
      <c r="IDF19" s="51"/>
      <c r="IDG19" s="80"/>
      <c r="IDH19" s="80"/>
      <c r="IDI19" s="85"/>
      <c r="IDJ19" s="80"/>
      <c r="IDK19" s="80"/>
      <c r="IDL19" s="2"/>
      <c r="IDM19" s="85"/>
      <c r="IDN19" s="51"/>
      <c r="IDO19" s="80"/>
      <c r="IDP19" s="80"/>
      <c r="IDQ19" s="85"/>
      <c r="IDR19" s="80"/>
      <c r="IDS19" s="80"/>
      <c r="IDT19" s="2"/>
      <c r="IDU19" s="85"/>
      <c r="IDV19" s="51"/>
      <c r="IDW19" s="80"/>
      <c r="IDX19" s="80"/>
      <c r="IDY19" s="85"/>
      <c r="IDZ19" s="80"/>
      <c r="IEA19" s="80"/>
      <c r="IEB19" s="2"/>
      <c r="IEC19" s="85"/>
      <c r="IED19" s="51"/>
      <c r="IEE19" s="80"/>
      <c r="IEF19" s="80"/>
      <c r="IEG19" s="85"/>
      <c r="IEH19" s="80"/>
      <c r="IEI19" s="80"/>
      <c r="IEJ19" s="2"/>
      <c r="IEK19" s="85"/>
      <c r="IEL19" s="51"/>
      <c r="IEM19" s="80"/>
      <c r="IEN19" s="80"/>
      <c r="IEO19" s="85"/>
      <c r="IEP19" s="80"/>
      <c r="IEQ19" s="80"/>
      <c r="IER19" s="2"/>
      <c r="IES19" s="85"/>
      <c r="IET19" s="51"/>
      <c r="IEU19" s="80"/>
      <c r="IEV19" s="80"/>
      <c r="IEW19" s="85"/>
      <c r="IEX19" s="80"/>
      <c r="IEY19" s="80"/>
      <c r="IEZ19" s="2"/>
      <c r="IFA19" s="85"/>
      <c r="IFB19" s="51"/>
      <c r="IFC19" s="80"/>
      <c r="IFD19" s="80"/>
      <c r="IFE19" s="85"/>
      <c r="IFF19" s="80"/>
      <c r="IFG19" s="80"/>
      <c r="IFH19" s="2"/>
      <c r="IFI19" s="85"/>
      <c r="IFJ19" s="51"/>
      <c r="IFK19" s="80"/>
      <c r="IFL19" s="80"/>
      <c r="IFM19" s="85"/>
      <c r="IFN19" s="80"/>
      <c r="IFO19" s="80"/>
      <c r="IFP19" s="2"/>
      <c r="IFQ19" s="85"/>
      <c r="IFR19" s="51"/>
      <c r="IFS19" s="80"/>
      <c r="IFT19" s="80"/>
      <c r="IFU19" s="85"/>
      <c r="IFV19" s="80"/>
      <c r="IFW19" s="80"/>
      <c r="IFX19" s="2"/>
      <c r="IFY19" s="85"/>
      <c r="IFZ19" s="51"/>
      <c r="IGA19" s="80"/>
      <c r="IGB19" s="80"/>
      <c r="IGC19" s="85"/>
      <c r="IGD19" s="80"/>
      <c r="IGE19" s="80"/>
      <c r="IGF19" s="2"/>
      <c r="IGG19" s="85"/>
      <c r="IGH19" s="51"/>
      <c r="IGI19" s="80"/>
      <c r="IGJ19" s="80"/>
      <c r="IGK19" s="85"/>
      <c r="IGL19" s="80"/>
      <c r="IGM19" s="80"/>
      <c r="IGN19" s="2"/>
      <c r="IGO19" s="85"/>
      <c r="IGP19" s="51"/>
      <c r="IGQ19" s="80"/>
      <c r="IGR19" s="80"/>
      <c r="IGS19" s="85"/>
      <c r="IGT19" s="80"/>
      <c r="IGU19" s="80"/>
      <c r="IGV19" s="2"/>
      <c r="IGW19" s="85"/>
      <c r="IGX19" s="51"/>
      <c r="IGY19" s="80"/>
      <c r="IGZ19" s="80"/>
      <c r="IHA19" s="85"/>
      <c r="IHB19" s="80"/>
      <c r="IHC19" s="80"/>
      <c r="IHD19" s="2"/>
      <c r="IHE19" s="85"/>
      <c r="IHF19" s="51"/>
      <c r="IHG19" s="80"/>
      <c r="IHH19" s="80"/>
      <c r="IHI19" s="85"/>
      <c r="IHJ19" s="80"/>
      <c r="IHK19" s="80"/>
      <c r="IHL19" s="2"/>
      <c r="IHM19" s="85"/>
      <c r="IHN19" s="51"/>
      <c r="IHO19" s="80"/>
      <c r="IHP19" s="80"/>
      <c r="IHQ19" s="85"/>
      <c r="IHR19" s="80"/>
      <c r="IHS19" s="80"/>
      <c r="IHT19" s="2"/>
      <c r="IHU19" s="85"/>
      <c r="IHV19" s="51"/>
      <c r="IHW19" s="80"/>
      <c r="IHX19" s="80"/>
      <c r="IHY19" s="85"/>
      <c r="IHZ19" s="80"/>
      <c r="IIA19" s="80"/>
      <c r="IIB19" s="2"/>
      <c r="IIC19" s="85"/>
      <c r="IID19" s="51"/>
      <c r="IIE19" s="80"/>
      <c r="IIF19" s="80"/>
      <c r="IIG19" s="85"/>
      <c r="IIH19" s="80"/>
      <c r="III19" s="80"/>
      <c r="IIJ19" s="2"/>
      <c r="IIK19" s="85"/>
      <c r="IIL19" s="51"/>
      <c r="IIM19" s="80"/>
      <c r="IIN19" s="80"/>
      <c r="IIO19" s="85"/>
      <c r="IIP19" s="80"/>
      <c r="IIQ19" s="80"/>
      <c r="IIR19" s="2"/>
      <c r="IIS19" s="85"/>
      <c r="IIT19" s="51"/>
      <c r="IIU19" s="80"/>
      <c r="IIV19" s="80"/>
      <c r="IIW19" s="85"/>
      <c r="IIX19" s="80"/>
      <c r="IIY19" s="80"/>
      <c r="IIZ19" s="2"/>
      <c r="IJA19" s="85"/>
      <c r="IJB19" s="51"/>
      <c r="IJC19" s="80"/>
      <c r="IJD19" s="80"/>
      <c r="IJE19" s="85"/>
      <c r="IJF19" s="80"/>
      <c r="IJG19" s="80"/>
      <c r="IJH19" s="2"/>
      <c r="IJI19" s="85"/>
      <c r="IJJ19" s="51"/>
      <c r="IJK19" s="80"/>
      <c r="IJL19" s="80"/>
      <c r="IJM19" s="85"/>
      <c r="IJN19" s="80"/>
      <c r="IJO19" s="80"/>
      <c r="IJP19" s="2"/>
      <c r="IJQ19" s="85"/>
      <c r="IJR19" s="51"/>
      <c r="IJS19" s="80"/>
      <c r="IJT19" s="80"/>
      <c r="IJU19" s="85"/>
      <c r="IJV19" s="80"/>
      <c r="IJW19" s="80"/>
      <c r="IJX19" s="2"/>
      <c r="IJY19" s="85"/>
      <c r="IJZ19" s="51"/>
      <c r="IKA19" s="80"/>
      <c r="IKB19" s="80"/>
      <c r="IKC19" s="85"/>
      <c r="IKD19" s="80"/>
      <c r="IKE19" s="80"/>
      <c r="IKF19" s="2"/>
      <c r="IKG19" s="85"/>
      <c r="IKH19" s="51"/>
      <c r="IKI19" s="80"/>
      <c r="IKJ19" s="80"/>
      <c r="IKK19" s="85"/>
      <c r="IKL19" s="80"/>
      <c r="IKM19" s="80"/>
      <c r="IKN19" s="2"/>
      <c r="IKO19" s="85"/>
      <c r="IKP19" s="51"/>
      <c r="IKQ19" s="80"/>
      <c r="IKR19" s="80"/>
      <c r="IKS19" s="85"/>
      <c r="IKT19" s="80"/>
      <c r="IKU19" s="80"/>
      <c r="IKV19" s="2"/>
      <c r="IKW19" s="85"/>
      <c r="IKX19" s="51"/>
      <c r="IKY19" s="80"/>
      <c r="IKZ19" s="80"/>
      <c r="ILA19" s="85"/>
      <c r="ILB19" s="80"/>
      <c r="ILC19" s="80"/>
      <c r="ILD19" s="2"/>
      <c r="ILE19" s="85"/>
      <c r="ILF19" s="51"/>
      <c r="ILG19" s="80"/>
      <c r="ILH19" s="80"/>
      <c r="ILI19" s="85"/>
      <c r="ILJ19" s="80"/>
      <c r="ILK19" s="80"/>
      <c r="ILL19" s="2"/>
      <c r="ILM19" s="85"/>
      <c r="ILN19" s="51"/>
      <c r="ILO19" s="80"/>
      <c r="ILP19" s="80"/>
      <c r="ILQ19" s="85"/>
      <c r="ILR19" s="80"/>
      <c r="ILS19" s="80"/>
      <c r="ILT19" s="2"/>
      <c r="ILU19" s="85"/>
      <c r="ILV19" s="51"/>
      <c r="ILW19" s="80"/>
      <c r="ILX19" s="80"/>
      <c r="ILY19" s="85"/>
      <c r="ILZ19" s="80"/>
      <c r="IMA19" s="80"/>
      <c r="IMB19" s="2"/>
      <c r="IMC19" s="85"/>
      <c r="IMD19" s="51"/>
      <c r="IME19" s="80"/>
      <c r="IMF19" s="80"/>
      <c r="IMG19" s="85"/>
      <c r="IMH19" s="80"/>
      <c r="IMI19" s="80"/>
      <c r="IMJ19" s="2"/>
      <c r="IMK19" s="85"/>
      <c r="IML19" s="51"/>
      <c r="IMM19" s="80"/>
      <c r="IMN19" s="80"/>
      <c r="IMO19" s="85"/>
      <c r="IMP19" s="80"/>
      <c r="IMQ19" s="80"/>
      <c r="IMR19" s="2"/>
      <c r="IMS19" s="85"/>
      <c r="IMT19" s="51"/>
      <c r="IMU19" s="80"/>
      <c r="IMV19" s="80"/>
      <c r="IMW19" s="85"/>
      <c r="IMX19" s="80"/>
      <c r="IMY19" s="80"/>
      <c r="IMZ19" s="2"/>
      <c r="INA19" s="85"/>
      <c r="INB19" s="51"/>
      <c r="INC19" s="80"/>
      <c r="IND19" s="80"/>
      <c r="INE19" s="85"/>
      <c r="INF19" s="80"/>
      <c r="ING19" s="80"/>
      <c r="INH19" s="2"/>
      <c r="INI19" s="85"/>
      <c r="INJ19" s="51"/>
      <c r="INK19" s="80"/>
      <c r="INL19" s="80"/>
      <c r="INM19" s="85"/>
      <c r="INN19" s="80"/>
      <c r="INO19" s="80"/>
      <c r="INP19" s="2"/>
      <c r="INQ19" s="85"/>
      <c r="INR19" s="51"/>
      <c r="INS19" s="80"/>
      <c r="INT19" s="80"/>
      <c r="INU19" s="85"/>
      <c r="INV19" s="80"/>
      <c r="INW19" s="80"/>
      <c r="INX19" s="2"/>
      <c r="INY19" s="85"/>
      <c r="INZ19" s="51"/>
      <c r="IOA19" s="80"/>
      <c r="IOB19" s="80"/>
      <c r="IOC19" s="85"/>
      <c r="IOD19" s="80"/>
      <c r="IOE19" s="80"/>
      <c r="IOF19" s="2"/>
      <c r="IOG19" s="85"/>
      <c r="IOH19" s="51"/>
      <c r="IOI19" s="80"/>
      <c r="IOJ19" s="80"/>
      <c r="IOK19" s="85"/>
      <c r="IOL19" s="80"/>
      <c r="IOM19" s="80"/>
      <c r="ION19" s="2"/>
      <c r="IOO19" s="85"/>
      <c r="IOP19" s="51"/>
      <c r="IOQ19" s="80"/>
      <c r="IOR19" s="80"/>
      <c r="IOS19" s="85"/>
      <c r="IOT19" s="80"/>
      <c r="IOU19" s="80"/>
      <c r="IOV19" s="2"/>
      <c r="IOW19" s="85"/>
      <c r="IOX19" s="51"/>
      <c r="IOY19" s="80"/>
      <c r="IOZ19" s="80"/>
      <c r="IPA19" s="85"/>
      <c r="IPB19" s="80"/>
      <c r="IPC19" s="80"/>
      <c r="IPD19" s="2"/>
      <c r="IPE19" s="85"/>
      <c r="IPF19" s="51"/>
      <c r="IPG19" s="80"/>
      <c r="IPH19" s="80"/>
      <c r="IPI19" s="85"/>
      <c r="IPJ19" s="80"/>
      <c r="IPK19" s="80"/>
      <c r="IPL19" s="2"/>
      <c r="IPM19" s="85"/>
      <c r="IPN19" s="51"/>
      <c r="IPO19" s="80"/>
      <c r="IPP19" s="80"/>
      <c r="IPQ19" s="85"/>
      <c r="IPR19" s="80"/>
      <c r="IPS19" s="80"/>
      <c r="IPT19" s="2"/>
      <c r="IPU19" s="85"/>
      <c r="IPV19" s="51"/>
      <c r="IPW19" s="80"/>
      <c r="IPX19" s="80"/>
      <c r="IPY19" s="85"/>
      <c r="IPZ19" s="80"/>
      <c r="IQA19" s="80"/>
      <c r="IQB19" s="2"/>
      <c r="IQC19" s="85"/>
      <c r="IQD19" s="51"/>
      <c r="IQE19" s="80"/>
      <c r="IQF19" s="80"/>
      <c r="IQG19" s="85"/>
      <c r="IQH19" s="80"/>
      <c r="IQI19" s="80"/>
      <c r="IQJ19" s="2"/>
      <c r="IQK19" s="85"/>
      <c r="IQL19" s="51"/>
      <c r="IQM19" s="80"/>
      <c r="IQN19" s="80"/>
      <c r="IQO19" s="85"/>
      <c r="IQP19" s="80"/>
      <c r="IQQ19" s="80"/>
      <c r="IQR19" s="2"/>
      <c r="IQS19" s="85"/>
      <c r="IQT19" s="51"/>
      <c r="IQU19" s="80"/>
      <c r="IQV19" s="80"/>
      <c r="IQW19" s="85"/>
      <c r="IQX19" s="80"/>
      <c r="IQY19" s="80"/>
      <c r="IQZ19" s="2"/>
      <c r="IRA19" s="85"/>
      <c r="IRB19" s="51"/>
      <c r="IRC19" s="80"/>
      <c r="IRD19" s="80"/>
      <c r="IRE19" s="85"/>
      <c r="IRF19" s="80"/>
      <c r="IRG19" s="80"/>
      <c r="IRH19" s="2"/>
      <c r="IRI19" s="85"/>
      <c r="IRJ19" s="51"/>
      <c r="IRK19" s="80"/>
      <c r="IRL19" s="80"/>
      <c r="IRM19" s="85"/>
      <c r="IRN19" s="80"/>
      <c r="IRO19" s="80"/>
      <c r="IRP19" s="2"/>
      <c r="IRQ19" s="85"/>
      <c r="IRR19" s="51"/>
      <c r="IRS19" s="80"/>
      <c r="IRT19" s="80"/>
      <c r="IRU19" s="85"/>
      <c r="IRV19" s="80"/>
      <c r="IRW19" s="80"/>
      <c r="IRX19" s="2"/>
      <c r="IRY19" s="85"/>
      <c r="IRZ19" s="51"/>
      <c r="ISA19" s="80"/>
      <c r="ISB19" s="80"/>
      <c r="ISC19" s="85"/>
      <c r="ISD19" s="80"/>
      <c r="ISE19" s="80"/>
      <c r="ISF19" s="2"/>
      <c r="ISG19" s="85"/>
      <c r="ISH19" s="51"/>
      <c r="ISI19" s="80"/>
      <c r="ISJ19" s="80"/>
      <c r="ISK19" s="85"/>
      <c r="ISL19" s="80"/>
      <c r="ISM19" s="80"/>
      <c r="ISN19" s="2"/>
      <c r="ISO19" s="85"/>
      <c r="ISP19" s="51"/>
      <c r="ISQ19" s="80"/>
      <c r="ISR19" s="80"/>
      <c r="ISS19" s="85"/>
      <c r="IST19" s="80"/>
      <c r="ISU19" s="80"/>
      <c r="ISV19" s="2"/>
      <c r="ISW19" s="85"/>
      <c r="ISX19" s="51"/>
      <c r="ISY19" s="80"/>
      <c r="ISZ19" s="80"/>
      <c r="ITA19" s="85"/>
      <c r="ITB19" s="80"/>
      <c r="ITC19" s="80"/>
      <c r="ITD19" s="2"/>
      <c r="ITE19" s="85"/>
      <c r="ITF19" s="51"/>
      <c r="ITG19" s="80"/>
      <c r="ITH19" s="80"/>
      <c r="ITI19" s="85"/>
      <c r="ITJ19" s="80"/>
      <c r="ITK19" s="80"/>
      <c r="ITL19" s="2"/>
      <c r="ITM19" s="85"/>
      <c r="ITN19" s="51"/>
      <c r="ITO19" s="80"/>
      <c r="ITP19" s="80"/>
      <c r="ITQ19" s="85"/>
      <c r="ITR19" s="80"/>
      <c r="ITS19" s="80"/>
      <c r="ITT19" s="2"/>
      <c r="ITU19" s="85"/>
      <c r="ITV19" s="51"/>
      <c r="ITW19" s="80"/>
      <c r="ITX19" s="80"/>
      <c r="ITY19" s="85"/>
      <c r="ITZ19" s="80"/>
      <c r="IUA19" s="80"/>
      <c r="IUB19" s="2"/>
      <c r="IUC19" s="85"/>
      <c r="IUD19" s="51"/>
      <c r="IUE19" s="80"/>
      <c r="IUF19" s="80"/>
      <c r="IUG19" s="85"/>
      <c r="IUH19" s="80"/>
      <c r="IUI19" s="80"/>
      <c r="IUJ19" s="2"/>
      <c r="IUK19" s="85"/>
      <c r="IUL19" s="51"/>
      <c r="IUM19" s="80"/>
      <c r="IUN19" s="80"/>
      <c r="IUO19" s="85"/>
      <c r="IUP19" s="80"/>
      <c r="IUQ19" s="80"/>
      <c r="IUR19" s="2"/>
      <c r="IUS19" s="85"/>
      <c r="IUT19" s="51"/>
      <c r="IUU19" s="80"/>
      <c r="IUV19" s="80"/>
      <c r="IUW19" s="85"/>
      <c r="IUX19" s="80"/>
      <c r="IUY19" s="80"/>
      <c r="IUZ19" s="2"/>
      <c r="IVA19" s="85"/>
      <c r="IVB19" s="51"/>
      <c r="IVC19" s="80"/>
      <c r="IVD19" s="80"/>
      <c r="IVE19" s="85"/>
      <c r="IVF19" s="80"/>
      <c r="IVG19" s="80"/>
      <c r="IVH19" s="2"/>
      <c r="IVI19" s="85"/>
      <c r="IVJ19" s="51"/>
      <c r="IVK19" s="80"/>
      <c r="IVL19" s="80"/>
      <c r="IVM19" s="85"/>
      <c r="IVN19" s="80"/>
      <c r="IVO19" s="80"/>
      <c r="IVP19" s="2"/>
      <c r="IVQ19" s="85"/>
      <c r="IVR19" s="51"/>
      <c r="IVS19" s="80"/>
      <c r="IVT19" s="80"/>
      <c r="IVU19" s="85"/>
      <c r="IVV19" s="80"/>
      <c r="IVW19" s="80"/>
      <c r="IVX19" s="2"/>
      <c r="IVY19" s="85"/>
      <c r="IVZ19" s="51"/>
      <c r="IWA19" s="80"/>
      <c r="IWB19" s="80"/>
      <c r="IWC19" s="85"/>
      <c r="IWD19" s="80"/>
      <c r="IWE19" s="80"/>
      <c r="IWF19" s="2"/>
      <c r="IWG19" s="85"/>
      <c r="IWH19" s="51"/>
      <c r="IWI19" s="80"/>
      <c r="IWJ19" s="80"/>
      <c r="IWK19" s="85"/>
      <c r="IWL19" s="80"/>
      <c r="IWM19" s="80"/>
      <c r="IWN19" s="2"/>
      <c r="IWO19" s="85"/>
      <c r="IWP19" s="51"/>
      <c r="IWQ19" s="80"/>
      <c r="IWR19" s="80"/>
      <c r="IWS19" s="85"/>
      <c r="IWT19" s="80"/>
      <c r="IWU19" s="80"/>
      <c r="IWV19" s="2"/>
      <c r="IWW19" s="85"/>
      <c r="IWX19" s="51"/>
      <c r="IWY19" s="80"/>
      <c r="IWZ19" s="80"/>
      <c r="IXA19" s="85"/>
      <c r="IXB19" s="80"/>
      <c r="IXC19" s="80"/>
      <c r="IXD19" s="2"/>
      <c r="IXE19" s="85"/>
      <c r="IXF19" s="51"/>
      <c r="IXG19" s="80"/>
      <c r="IXH19" s="80"/>
      <c r="IXI19" s="85"/>
      <c r="IXJ19" s="80"/>
      <c r="IXK19" s="80"/>
      <c r="IXL19" s="2"/>
      <c r="IXM19" s="85"/>
      <c r="IXN19" s="51"/>
      <c r="IXO19" s="80"/>
      <c r="IXP19" s="80"/>
      <c r="IXQ19" s="85"/>
      <c r="IXR19" s="80"/>
      <c r="IXS19" s="80"/>
      <c r="IXT19" s="2"/>
      <c r="IXU19" s="85"/>
      <c r="IXV19" s="51"/>
      <c r="IXW19" s="80"/>
      <c r="IXX19" s="80"/>
      <c r="IXY19" s="85"/>
      <c r="IXZ19" s="80"/>
      <c r="IYA19" s="80"/>
      <c r="IYB19" s="2"/>
      <c r="IYC19" s="85"/>
      <c r="IYD19" s="51"/>
      <c r="IYE19" s="80"/>
      <c r="IYF19" s="80"/>
      <c r="IYG19" s="85"/>
      <c r="IYH19" s="80"/>
      <c r="IYI19" s="80"/>
      <c r="IYJ19" s="2"/>
      <c r="IYK19" s="85"/>
      <c r="IYL19" s="51"/>
      <c r="IYM19" s="80"/>
      <c r="IYN19" s="80"/>
      <c r="IYO19" s="85"/>
      <c r="IYP19" s="80"/>
      <c r="IYQ19" s="80"/>
      <c r="IYR19" s="2"/>
      <c r="IYS19" s="85"/>
      <c r="IYT19" s="51"/>
      <c r="IYU19" s="80"/>
      <c r="IYV19" s="80"/>
      <c r="IYW19" s="85"/>
      <c r="IYX19" s="80"/>
      <c r="IYY19" s="80"/>
      <c r="IYZ19" s="2"/>
      <c r="IZA19" s="85"/>
      <c r="IZB19" s="51"/>
      <c r="IZC19" s="80"/>
      <c r="IZD19" s="80"/>
      <c r="IZE19" s="85"/>
      <c r="IZF19" s="80"/>
      <c r="IZG19" s="80"/>
      <c r="IZH19" s="2"/>
      <c r="IZI19" s="85"/>
      <c r="IZJ19" s="51"/>
      <c r="IZK19" s="80"/>
      <c r="IZL19" s="80"/>
      <c r="IZM19" s="85"/>
      <c r="IZN19" s="80"/>
      <c r="IZO19" s="80"/>
      <c r="IZP19" s="2"/>
      <c r="IZQ19" s="85"/>
      <c r="IZR19" s="51"/>
      <c r="IZS19" s="80"/>
      <c r="IZT19" s="80"/>
      <c r="IZU19" s="85"/>
      <c r="IZV19" s="80"/>
      <c r="IZW19" s="80"/>
      <c r="IZX19" s="2"/>
      <c r="IZY19" s="85"/>
      <c r="IZZ19" s="51"/>
      <c r="JAA19" s="80"/>
      <c r="JAB19" s="80"/>
      <c r="JAC19" s="85"/>
      <c r="JAD19" s="80"/>
      <c r="JAE19" s="80"/>
      <c r="JAF19" s="2"/>
      <c r="JAG19" s="85"/>
      <c r="JAH19" s="51"/>
      <c r="JAI19" s="80"/>
      <c r="JAJ19" s="80"/>
      <c r="JAK19" s="85"/>
      <c r="JAL19" s="80"/>
      <c r="JAM19" s="80"/>
      <c r="JAN19" s="2"/>
      <c r="JAO19" s="85"/>
      <c r="JAP19" s="51"/>
      <c r="JAQ19" s="80"/>
      <c r="JAR19" s="80"/>
      <c r="JAS19" s="85"/>
      <c r="JAT19" s="80"/>
      <c r="JAU19" s="80"/>
      <c r="JAV19" s="2"/>
      <c r="JAW19" s="85"/>
      <c r="JAX19" s="51"/>
      <c r="JAY19" s="80"/>
      <c r="JAZ19" s="80"/>
      <c r="JBA19" s="85"/>
      <c r="JBB19" s="80"/>
      <c r="JBC19" s="80"/>
      <c r="JBD19" s="2"/>
      <c r="JBE19" s="85"/>
      <c r="JBF19" s="51"/>
      <c r="JBG19" s="80"/>
      <c r="JBH19" s="80"/>
      <c r="JBI19" s="85"/>
      <c r="JBJ19" s="80"/>
      <c r="JBK19" s="80"/>
      <c r="JBL19" s="2"/>
      <c r="JBM19" s="85"/>
      <c r="JBN19" s="51"/>
      <c r="JBO19" s="80"/>
      <c r="JBP19" s="80"/>
      <c r="JBQ19" s="85"/>
      <c r="JBR19" s="80"/>
      <c r="JBS19" s="80"/>
      <c r="JBT19" s="2"/>
      <c r="JBU19" s="85"/>
      <c r="JBV19" s="51"/>
      <c r="JBW19" s="80"/>
      <c r="JBX19" s="80"/>
      <c r="JBY19" s="85"/>
      <c r="JBZ19" s="80"/>
      <c r="JCA19" s="80"/>
      <c r="JCB19" s="2"/>
      <c r="JCC19" s="85"/>
      <c r="JCD19" s="51"/>
      <c r="JCE19" s="80"/>
      <c r="JCF19" s="80"/>
      <c r="JCG19" s="85"/>
      <c r="JCH19" s="80"/>
      <c r="JCI19" s="80"/>
      <c r="JCJ19" s="2"/>
      <c r="JCK19" s="85"/>
      <c r="JCL19" s="51"/>
      <c r="JCM19" s="80"/>
      <c r="JCN19" s="80"/>
      <c r="JCO19" s="85"/>
      <c r="JCP19" s="80"/>
      <c r="JCQ19" s="80"/>
      <c r="JCR19" s="2"/>
      <c r="JCS19" s="85"/>
      <c r="JCT19" s="51"/>
      <c r="JCU19" s="80"/>
      <c r="JCV19" s="80"/>
      <c r="JCW19" s="85"/>
      <c r="JCX19" s="80"/>
      <c r="JCY19" s="80"/>
      <c r="JCZ19" s="2"/>
      <c r="JDA19" s="85"/>
      <c r="JDB19" s="51"/>
      <c r="JDC19" s="80"/>
      <c r="JDD19" s="80"/>
      <c r="JDE19" s="85"/>
      <c r="JDF19" s="80"/>
      <c r="JDG19" s="80"/>
      <c r="JDH19" s="2"/>
      <c r="JDI19" s="85"/>
      <c r="JDJ19" s="51"/>
      <c r="JDK19" s="80"/>
      <c r="JDL19" s="80"/>
      <c r="JDM19" s="85"/>
      <c r="JDN19" s="80"/>
      <c r="JDO19" s="80"/>
      <c r="JDP19" s="2"/>
      <c r="JDQ19" s="85"/>
      <c r="JDR19" s="51"/>
      <c r="JDS19" s="80"/>
      <c r="JDT19" s="80"/>
      <c r="JDU19" s="85"/>
      <c r="JDV19" s="80"/>
      <c r="JDW19" s="80"/>
      <c r="JDX19" s="2"/>
      <c r="JDY19" s="85"/>
      <c r="JDZ19" s="51"/>
      <c r="JEA19" s="80"/>
      <c r="JEB19" s="80"/>
      <c r="JEC19" s="85"/>
      <c r="JED19" s="80"/>
      <c r="JEE19" s="80"/>
      <c r="JEF19" s="2"/>
      <c r="JEG19" s="85"/>
      <c r="JEH19" s="51"/>
      <c r="JEI19" s="80"/>
      <c r="JEJ19" s="80"/>
      <c r="JEK19" s="85"/>
      <c r="JEL19" s="80"/>
      <c r="JEM19" s="80"/>
      <c r="JEN19" s="2"/>
      <c r="JEO19" s="85"/>
      <c r="JEP19" s="51"/>
      <c r="JEQ19" s="80"/>
      <c r="JER19" s="80"/>
      <c r="JES19" s="85"/>
      <c r="JET19" s="80"/>
      <c r="JEU19" s="80"/>
      <c r="JEV19" s="2"/>
      <c r="JEW19" s="85"/>
      <c r="JEX19" s="51"/>
      <c r="JEY19" s="80"/>
      <c r="JEZ19" s="80"/>
      <c r="JFA19" s="85"/>
      <c r="JFB19" s="80"/>
      <c r="JFC19" s="80"/>
      <c r="JFD19" s="2"/>
      <c r="JFE19" s="85"/>
      <c r="JFF19" s="51"/>
      <c r="JFG19" s="80"/>
      <c r="JFH19" s="80"/>
      <c r="JFI19" s="85"/>
      <c r="JFJ19" s="80"/>
      <c r="JFK19" s="80"/>
      <c r="JFL19" s="2"/>
      <c r="JFM19" s="85"/>
      <c r="JFN19" s="51"/>
      <c r="JFO19" s="80"/>
      <c r="JFP19" s="80"/>
      <c r="JFQ19" s="85"/>
      <c r="JFR19" s="80"/>
      <c r="JFS19" s="80"/>
      <c r="JFT19" s="2"/>
      <c r="JFU19" s="85"/>
      <c r="JFV19" s="51"/>
      <c r="JFW19" s="80"/>
      <c r="JFX19" s="80"/>
      <c r="JFY19" s="85"/>
      <c r="JFZ19" s="80"/>
      <c r="JGA19" s="80"/>
      <c r="JGB19" s="2"/>
      <c r="JGC19" s="85"/>
      <c r="JGD19" s="51"/>
      <c r="JGE19" s="80"/>
      <c r="JGF19" s="80"/>
      <c r="JGG19" s="85"/>
      <c r="JGH19" s="80"/>
      <c r="JGI19" s="80"/>
      <c r="JGJ19" s="2"/>
      <c r="JGK19" s="85"/>
      <c r="JGL19" s="51"/>
      <c r="JGM19" s="80"/>
      <c r="JGN19" s="80"/>
      <c r="JGO19" s="85"/>
      <c r="JGP19" s="80"/>
      <c r="JGQ19" s="80"/>
      <c r="JGR19" s="2"/>
      <c r="JGS19" s="85"/>
      <c r="JGT19" s="51"/>
      <c r="JGU19" s="80"/>
      <c r="JGV19" s="80"/>
      <c r="JGW19" s="85"/>
      <c r="JGX19" s="80"/>
      <c r="JGY19" s="80"/>
      <c r="JGZ19" s="2"/>
      <c r="JHA19" s="85"/>
      <c r="JHB19" s="51"/>
      <c r="JHC19" s="80"/>
      <c r="JHD19" s="80"/>
      <c r="JHE19" s="85"/>
      <c r="JHF19" s="80"/>
      <c r="JHG19" s="80"/>
      <c r="JHH19" s="2"/>
      <c r="JHI19" s="85"/>
      <c r="JHJ19" s="51"/>
      <c r="JHK19" s="80"/>
      <c r="JHL19" s="80"/>
      <c r="JHM19" s="85"/>
      <c r="JHN19" s="80"/>
      <c r="JHO19" s="80"/>
      <c r="JHP19" s="2"/>
      <c r="JHQ19" s="85"/>
      <c r="JHR19" s="51"/>
      <c r="JHS19" s="80"/>
      <c r="JHT19" s="80"/>
      <c r="JHU19" s="85"/>
      <c r="JHV19" s="80"/>
      <c r="JHW19" s="80"/>
      <c r="JHX19" s="2"/>
      <c r="JHY19" s="85"/>
      <c r="JHZ19" s="51"/>
      <c r="JIA19" s="80"/>
      <c r="JIB19" s="80"/>
      <c r="JIC19" s="85"/>
      <c r="JID19" s="80"/>
      <c r="JIE19" s="80"/>
      <c r="JIF19" s="2"/>
      <c r="JIG19" s="85"/>
      <c r="JIH19" s="51"/>
      <c r="JII19" s="80"/>
      <c r="JIJ19" s="80"/>
      <c r="JIK19" s="85"/>
      <c r="JIL19" s="80"/>
      <c r="JIM19" s="80"/>
      <c r="JIN19" s="2"/>
      <c r="JIO19" s="85"/>
      <c r="JIP19" s="51"/>
      <c r="JIQ19" s="80"/>
      <c r="JIR19" s="80"/>
      <c r="JIS19" s="85"/>
      <c r="JIT19" s="80"/>
      <c r="JIU19" s="80"/>
      <c r="JIV19" s="2"/>
      <c r="JIW19" s="85"/>
      <c r="JIX19" s="51"/>
      <c r="JIY19" s="80"/>
      <c r="JIZ19" s="80"/>
      <c r="JJA19" s="85"/>
      <c r="JJB19" s="80"/>
      <c r="JJC19" s="80"/>
      <c r="JJD19" s="2"/>
      <c r="JJE19" s="85"/>
      <c r="JJF19" s="51"/>
      <c r="JJG19" s="80"/>
      <c r="JJH19" s="80"/>
      <c r="JJI19" s="85"/>
      <c r="JJJ19" s="80"/>
      <c r="JJK19" s="80"/>
      <c r="JJL19" s="2"/>
      <c r="JJM19" s="85"/>
      <c r="JJN19" s="51"/>
      <c r="JJO19" s="80"/>
      <c r="JJP19" s="80"/>
      <c r="JJQ19" s="85"/>
      <c r="JJR19" s="80"/>
      <c r="JJS19" s="80"/>
      <c r="JJT19" s="2"/>
      <c r="JJU19" s="85"/>
      <c r="JJV19" s="51"/>
      <c r="JJW19" s="80"/>
      <c r="JJX19" s="80"/>
      <c r="JJY19" s="85"/>
      <c r="JJZ19" s="80"/>
      <c r="JKA19" s="80"/>
      <c r="JKB19" s="2"/>
      <c r="JKC19" s="85"/>
      <c r="JKD19" s="51"/>
      <c r="JKE19" s="80"/>
      <c r="JKF19" s="80"/>
      <c r="JKG19" s="85"/>
      <c r="JKH19" s="80"/>
      <c r="JKI19" s="80"/>
      <c r="JKJ19" s="2"/>
      <c r="JKK19" s="85"/>
      <c r="JKL19" s="51"/>
      <c r="JKM19" s="80"/>
      <c r="JKN19" s="80"/>
      <c r="JKO19" s="85"/>
      <c r="JKP19" s="80"/>
      <c r="JKQ19" s="80"/>
      <c r="JKR19" s="2"/>
      <c r="JKS19" s="85"/>
      <c r="JKT19" s="51"/>
      <c r="JKU19" s="80"/>
      <c r="JKV19" s="80"/>
      <c r="JKW19" s="85"/>
      <c r="JKX19" s="80"/>
      <c r="JKY19" s="80"/>
      <c r="JKZ19" s="2"/>
      <c r="JLA19" s="85"/>
      <c r="JLB19" s="51"/>
      <c r="JLC19" s="80"/>
      <c r="JLD19" s="80"/>
      <c r="JLE19" s="85"/>
      <c r="JLF19" s="80"/>
      <c r="JLG19" s="80"/>
      <c r="JLH19" s="2"/>
      <c r="JLI19" s="85"/>
      <c r="JLJ19" s="51"/>
      <c r="JLK19" s="80"/>
      <c r="JLL19" s="80"/>
      <c r="JLM19" s="85"/>
      <c r="JLN19" s="80"/>
      <c r="JLO19" s="80"/>
      <c r="JLP19" s="2"/>
      <c r="JLQ19" s="85"/>
      <c r="JLR19" s="51"/>
      <c r="JLS19" s="80"/>
      <c r="JLT19" s="80"/>
      <c r="JLU19" s="85"/>
      <c r="JLV19" s="80"/>
      <c r="JLW19" s="80"/>
      <c r="JLX19" s="2"/>
      <c r="JLY19" s="85"/>
      <c r="JLZ19" s="51"/>
      <c r="JMA19" s="80"/>
      <c r="JMB19" s="80"/>
      <c r="JMC19" s="85"/>
      <c r="JMD19" s="80"/>
      <c r="JME19" s="80"/>
      <c r="JMF19" s="2"/>
      <c r="JMG19" s="85"/>
      <c r="JMH19" s="51"/>
      <c r="JMI19" s="80"/>
      <c r="JMJ19" s="80"/>
      <c r="JMK19" s="85"/>
      <c r="JML19" s="80"/>
      <c r="JMM19" s="80"/>
      <c r="JMN19" s="2"/>
      <c r="JMO19" s="85"/>
      <c r="JMP19" s="51"/>
      <c r="JMQ19" s="80"/>
      <c r="JMR19" s="80"/>
      <c r="JMS19" s="85"/>
      <c r="JMT19" s="80"/>
      <c r="JMU19" s="80"/>
      <c r="JMV19" s="2"/>
      <c r="JMW19" s="85"/>
      <c r="JMX19" s="51"/>
      <c r="JMY19" s="80"/>
      <c r="JMZ19" s="80"/>
      <c r="JNA19" s="85"/>
      <c r="JNB19" s="80"/>
      <c r="JNC19" s="80"/>
      <c r="JND19" s="2"/>
      <c r="JNE19" s="85"/>
      <c r="JNF19" s="51"/>
      <c r="JNG19" s="80"/>
      <c r="JNH19" s="80"/>
      <c r="JNI19" s="85"/>
      <c r="JNJ19" s="80"/>
      <c r="JNK19" s="80"/>
      <c r="JNL19" s="2"/>
      <c r="JNM19" s="85"/>
      <c r="JNN19" s="51"/>
      <c r="JNO19" s="80"/>
      <c r="JNP19" s="80"/>
      <c r="JNQ19" s="85"/>
      <c r="JNR19" s="80"/>
      <c r="JNS19" s="80"/>
      <c r="JNT19" s="2"/>
      <c r="JNU19" s="85"/>
      <c r="JNV19" s="51"/>
      <c r="JNW19" s="80"/>
      <c r="JNX19" s="80"/>
      <c r="JNY19" s="85"/>
      <c r="JNZ19" s="80"/>
      <c r="JOA19" s="80"/>
      <c r="JOB19" s="2"/>
      <c r="JOC19" s="85"/>
      <c r="JOD19" s="51"/>
      <c r="JOE19" s="80"/>
      <c r="JOF19" s="80"/>
      <c r="JOG19" s="85"/>
      <c r="JOH19" s="80"/>
      <c r="JOI19" s="80"/>
      <c r="JOJ19" s="2"/>
      <c r="JOK19" s="85"/>
      <c r="JOL19" s="51"/>
      <c r="JOM19" s="80"/>
      <c r="JON19" s="80"/>
      <c r="JOO19" s="85"/>
      <c r="JOP19" s="80"/>
      <c r="JOQ19" s="80"/>
      <c r="JOR19" s="2"/>
      <c r="JOS19" s="85"/>
      <c r="JOT19" s="51"/>
      <c r="JOU19" s="80"/>
      <c r="JOV19" s="80"/>
      <c r="JOW19" s="85"/>
      <c r="JOX19" s="80"/>
      <c r="JOY19" s="80"/>
      <c r="JOZ19" s="2"/>
      <c r="JPA19" s="85"/>
      <c r="JPB19" s="51"/>
      <c r="JPC19" s="80"/>
      <c r="JPD19" s="80"/>
      <c r="JPE19" s="85"/>
      <c r="JPF19" s="80"/>
      <c r="JPG19" s="80"/>
      <c r="JPH19" s="2"/>
      <c r="JPI19" s="85"/>
      <c r="JPJ19" s="51"/>
      <c r="JPK19" s="80"/>
      <c r="JPL19" s="80"/>
      <c r="JPM19" s="85"/>
      <c r="JPN19" s="80"/>
      <c r="JPO19" s="80"/>
      <c r="JPP19" s="2"/>
      <c r="JPQ19" s="85"/>
      <c r="JPR19" s="51"/>
      <c r="JPS19" s="80"/>
      <c r="JPT19" s="80"/>
      <c r="JPU19" s="85"/>
      <c r="JPV19" s="80"/>
      <c r="JPW19" s="80"/>
      <c r="JPX19" s="2"/>
      <c r="JPY19" s="85"/>
      <c r="JPZ19" s="51"/>
      <c r="JQA19" s="80"/>
      <c r="JQB19" s="80"/>
      <c r="JQC19" s="85"/>
      <c r="JQD19" s="80"/>
      <c r="JQE19" s="80"/>
      <c r="JQF19" s="2"/>
      <c r="JQG19" s="85"/>
      <c r="JQH19" s="51"/>
      <c r="JQI19" s="80"/>
      <c r="JQJ19" s="80"/>
      <c r="JQK19" s="85"/>
      <c r="JQL19" s="80"/>
      <c r="JQM19" s="80"/>
      <c r="JQN19" s="2"/>
      <c r="JQO19" s="85"/>
      <c r="JQP19" s="51"/>
      <c r="JQQ19" s="80"/>
      <c r="JQR19" s="80"/>
      <c r="JQS19" s="85"/>
      <c r="JQT19" s="80"/>
      <c r="JQU19" s="80"/>
      <c r="JQV19" s="2"/>
      <c r="JQW19" s="85"/>
      <c r="JQX19" s="51"/>
      <c r="JQY19" s="80"/>
      <c r="JQZ19" s="80"/>
      <c r="JRA19" s="85"/>
      <c r="JRB19" s="80"/>
      <c r="JRC19" s="80"/>
      <c r="JRD19" s="2"/>
      <c r="JRE19" s="85"/>
      <c r="JRF19" s="51"/>
      <c r="JRG19" s="80"/>
      <c r="JRH19" s="80"/>
      <c r="JRI19" s="85"/>
      <c r="JRJ19" s="80"/>
      <c r="JRK19" s="80"/>
      <c r="JRL19" s="2"/>
      <c r="JRM19" s="85"/>
      <c r="JRN19" s="51"/>
      <c r="JRO19" s="80"/>
      <c r="JRP19" s="80"/>
      <c r="JRQ19" s="85"/>
      <c r="JRR19" s="80"/>
      <c r="JRS19" s="80"/>
      <c r="JRT19" s="2"/>
      <c r="JRU19" s="85"/>
      <c r="JRV19" s="51"/>
      <c r="JRW19" s="80"/>
      <c r="JRX19" s="80"/>
      <c r="JRY19" s="85"/>
      <c r="JRZ19" s="80"/>
      <c r="JSA19" s="80"/>
      <c r="JSB19" s="2"/>
      <c r="JSC19" s="85"/>
      <c r="JSD19" s="51"/>
      <c r="JSE19" s="80"/>
      <c r="JSF19" s="80"/>
      <c r="JSG19" s="85"/>
      <c r="JSH19" s="80"/>
      <c r="JSI19" s="80"/>
      <c r="JSJ19" s="2"/>
      <c r="JSK19" s="85"/>
      <c r="JSL19" s="51"/>
      <c r="JSM19" s="80"/>
      <c r="JSN19" s="80"/>
      <c r="JSO19" s="85"/>
      <c r="JSP19" s="80"/>
      <c r="JSQ19" s="80"/>
      <c r="JSR19" s="2"/>
      <c r="JSS19" s="85"/>
      <c r="JST19" s="51"/>
      <c r="JSU19" s="80"/>
      <c r="JSV19" s="80"/>
      <c r="JSW19" s="85"/>
      <c r="JSX19" s="80"/>
      <c r="JSY19" s="80"/>
      <c r="JSZ19" s="2"/>
      <c r="JTA19" s="85"/>
      <c r="JTB19" s="51"/>
      <c r="JTC19" s="80"/>
      <c r="JTD19" s="80"/>
      <c r="JTE19" s="85"/>
      <c r="JTF19" s="80"/>
      <c r="JTG19" s="80"/>
      <c r="JTH19" s="2"/>
      <c r="JTI19" s="85"/>
      <c r="JTJ19" s="51"/>
      <c r="JTK19" s="80"/>
      <c r="JTL19" s="80"/>
      <c r="JTM19" s="85"/>
      <c r="JTN19" s="80"/>
      <c r="JTO19" s="80"/>
      <c r="JTP19" s="2"/>
      <c r="JTQ19" s="85"/>
      <c r="JTR19" s="51"/>
      <c r="JTS19" s="80"/>
      <c r="JTT19" s="80"/>
      <c r="JTU19" s="85"/>
      <c r="JTV19" s="80"/>
      <c r="JTW19" s="80"/>
      <c r="JTX19" s="2"/>
      <c r="JTY19" s="85"/>
      <c r="JTZ19" s="51"/>
      <c r="JUA19" s="80"/>
      <c r="JUB19" s="80"/>
      <c r="JUC19" s="85"/>
      <c r="JUD19" s="80"/>
      <c r="JUE19" s="80"/>
      <c r="JUF19" s="2"/>
      <c r="JUG19" s="85"/>
      <c r="JUH19" s="51"/>
      <c r="JUI19" s="80"/>
      <c r="JUJ19" s="80"/>
      <c r="JUK19" s="85"/>
      <c r="JUL19" s="80"/>
      <c r="JUM19" s="80"/>
      <c r="JUN19" s="2"/>
      <c r="JUO19" s="85"/>
      <c r="JUP19" s="51"/>
      <c r="JUQ19" s="80"/>
      <c r="JUR19" s="80"/>
      <c r="JUS19" s="85"/>
      <c r="JUT19" s="80"/>
      <c r="JUU19" s="80"/>
      <c r="JUV19" s="2"/>
      <c r="JUW19" s="85"/>
      <c r="JUX19" s="51"/>
      <c r="JUY19" s="80"/>
      <c r="JUZ19" s="80"/>
      <c r="JVA19" s="85"/>
      <c r="JVB19" s="80"/>
      <c r="JVC19" s="80"/>
      <c r="JVD19" s="2"/>
      <c r="JVE19" s="85"/>
      <c r="JVF19" s="51"/>
      <c r="JVG19" s="80"/>
      <c r="JVH19" s="80"/>
      <c r="JVI19" s="85"/>
      <c r="JVJ19" s="80"/>
      <c r="JVK19" s="80"/>
      <c r="JVL19" s="2"/>
      <c r="JVM19" s="85"/>
      <c r="JVN19" s="51"/>
      <c r="JVO19" s="80"/>
      <c r="JVP19" s="80"/>
      <c r="JVQ19" s="85"/>
      <c r="JVR19" s="80"/>
      <c r="JVS19" s="80"/>
      <c r="JVT19" s="2"/>
      <c r="JVU19" s="85"/>
      <c r="JVV19" s="51"/>
      <c r="JVW19" s="80"/>
      <c r="JVX19" s="80"/>
      <c r="JVY19" s="85"/>
      <c r="JVZ19" s="80"/>
      <c r="JWA19" s="80"/>
      <c r="JWB19" s="2"/>
      <c r="JWC19" s="85"/>
      <c r="JWD19" s="51"/>
      <c r="JWE19" s="80"/>
      <c r="JWF19" s="80"/>
      <c r="JWG19" s="85"/>
      <c r="JWH19" s="80"/>
      <c r="JWI19" s="80"/>
      <c r="JWJ19" s="2"/>
      <c r="JWK19" s="85"/>
      <c r="JWL19" s="51"/>
      <c r="JWM19" s="80"/>
      <c r="JWN19" s="80"/>
      <c r="JWO19" s="85"/>
      <c r="JWP19" s="80"/>
      <c r="JWQ19" s="80"/>
      <c r="JWR19" s="2"/>
      <c r="JWS19" s="85"/>
      <c r="JWT19" s="51"/>
      <c r="JWU19" s="80"/>
      <c r="JWV19" s="80"/>
      <c r="JWW19" s="85"/>
      <c r="JWX19" s="80"/>
      <c r="JWY19" s="80"/>
      <c r="JWZ19" s="2"/>
      <c r="JXA19" s="85"/>
      <c r="JXB19" s="51"/>
      <c r="JXC19" s="80"/>
      <c r="JXD19" s="80"/>
      <c r="JXE19" s="85"/>
      <c r="JXF19" s="80"/>
      <c r="JXG19" s="80"/>
      <c r="JXH19" s="2"/>
      <c r="JXI19" s="85"/>
      <c r="JXJ19" s="51"/>
      <c r="JXK19" s="80"/>
      <c r="JXL19" s="80"/>
      <c r="JXM19" s="85"/>
      <c r="JXN19" s="80"/>
      <c r="JXO19" s="80"/>
      <c r="JXP19" s="2"/>
      <c r="JXQ19" s="85"/>
      <c r="JXR19" s="51"/>
      <c r="JXS19" s="80"/>
      <c r="JXT19" s="80"/>
      <c r="JXU19" s="85"/>
      <c r="JXV19" s="80"/>
      <c r="JXW19" s="80"/>
      <c r="JXX19" s="2"/>
      <c r="JXY19" s="85"/>
      <c r="JXZ19" s="51"/>
      <c r="JYA19" s="80"/>
      <c r="JYB19" s="80"/>
      <c r="JYC19" s="85"/>
      <c r="JYD19" s="80"/>
      <c r="JYE19" s="80"/>
      <c r="JYF19" s="2"/>
      <c r="JYG19" s="85"/>
      <c r="JYH19" s="51"/>
      <c r="JYI19" s="80"/>
      <c r="JYJ19" s="80"/>
      <c r="JYK19" s="85"/>
      <c r="JYL19" s="80"/>
      <c r="JYM19" s="80"/>
      <c r="JYN19" s="2"/>
      <c r="JYO19" s="85"/>
      <c r="JYP19" s="51"/>
      <c r="JYQ19" s="80"/>
      <c r="JYR19" s="80"/>
      <c r="JYS19" s="85"/>
      <c r="JYT19" s="80"/>
      <c r="JYU19" s="80"/>
      <c r="JYV19" s="2"/>
      <c r="JYW19" s="85"/>
      <c r="JYX19" s="51"/>
      <c r="JYY19" s="80"/>
      <c r="JYZ19" s="80"/>
      <c r="JZA19" s="85"/>
      <c r="JZB19" s="80"/>
      <c r="JZC19" s="80"/>
      <c r="JZD19" s="2"/>
      <c r="JZE19" s="85"/>
      <c r="JZF19" s="51"/>
      <c r="JZG19" s="80"/>
      <c r="JZH19" s="80"/>
      <c r="JZI19" s="85"/>
      <c r="JZJ19" s="80"/>
      <c r="JZK19" s="80"/>
      <c r="JZL19" s="2"/>
      <c r="JZM19" s="85"/>
      <c r="JZN19" s="51"/>
      <c r="JZO19" s="80"/>
      <c r="JZP19" s="80"/>
      <c r="JZQ19" s="85"/>
      <c r="JZR19" s="80"/>
      <c r="JZS19" s="80"/>
      <c r="JZT19" s="2"/>
      <c r="JZU19" s="85"/>
      <c r="JZV19" s="51"/>
      <c r="JZW19" s="80"/>
      <c r="JZX19" s="80"/>
      <c r="JZY19" s="85"/>
      <c r="JZZ19" s="80"/>
      <c r="KAA19" s="80"/>
      <c r="KAB19" s="2"/>
      <c r="KAC19" s="85"/>
      <c r="KAD19" s="51"/>
      <c r="KAE19" s="80"/>
      <c r="KAF19" s="80"/>
      <c r="KAG19" s="85"/>
      <c r="KAH19" s="80"/>
      <c r="KAI19" s="80"/>
      <c r="KAJ19" s="2"/>
      <c r="KAK19" s="85"/>
      <c r="KAL19" s="51"/>
      <c r="KAM19" s="80"/>
      <c r="KAN19" s="80"/>
      <c r="KAO19" s="85"/>
      <c r="KAP19" s="80"/>
      <c r="KAQ19" s="80"/>
      <c r="KAR19" s="2"/>
      <c r="KAS19" s="85"/>
      <c r="KAT19" s="51"/>
      <c r="KAU19" s="80"/>
      <c r="KAV19" s="80"/>
      <c r="KAW19" s="85"/>
      <c r="KAX19" s="80"/>
      <c r="KAY19" s="80"/>
      <c r="KAZ19" s="2"/>
      <c r="KBA19" s="85"/>
      <c r="KBB19" s="51"/>
      <c r="KBC19" s="80"/>
      <c r="KBD19" s="80"/>
      <c r="KBE19" s="85"/>
      <c r="KBF19" s="80"/>
      <c r="KBG19" s="80"/>
      <c r="KBH19" s="2"/>
      <c r="KBI19" s="85"/>
      <c r="KBJ19" s="51"/>
      <c r="KBK19" s="80"/>
      <c r="KBL19" s="80"/>
      <c r="KBM19" s="85"/>
      <c r="KBN19" s="80"/>
      <c r="KBO19" s="80"/>
      <c r="KBP19" s="2"/>
      <c r="KBQ19" s="85"/>
      <c r="KBR19" s="51"/>
      <c r="KBS19" s="80"/>
      <c r="KBT19" s="80"/>
      <c r="KBU19" s="85"/>
      <c r="KBV19" s="80"/>
      <c r="KBW19" s="80"/>
      <c r="KBX19" s="2"/>
      <c r="KBY19" s="85"/>
      <c r="KBZ19" s="51"/>
      <c r="KCA19" s="80"/>
      <c r="KCB19" s="80"/>
      <c r="KCC19" s="85"/>
      <c r="KCD19" s="80"/>
      <c r="KCE19" s="80"/>
      <c r="KCF19" s="2"/>
      <c r="KCG19" s="85"/>
      <c r="KCH19" s="51"/>
      <c r="KCI19" s="80"/>
      <c r="KCJ19" s="80"/>
      <c r="KCK19" s="85"/>
      <c r="KCL19" s="80"/>
      <c r="KCM19" s="80"/>
      <c r="KCN19" s="2"/>
      <c r="KCO19" s="85"/>
      <c r="KCP19" s="51"/>
      <c r="KCQ19" s="80"/>
      <c r="KCR19" s="80"/>
      <c r="KCS19" s="85"/>
      <c r="KCT19" s="80"/>
      <c r="KCU19" s="80"/>
      <c r="KCV19" s="2"/>
      <c r="KCW19" s="85"/>
      <c r="KCX19" s="51"/>
      <c r="KCY19" s="80"/>
      <c r="KCZ19" s="80"/>
      <c r="KDA19" s="85"/>
      <c r="KDB19" s="80"/>
      <c r="KDC19" s="80"/>
      <c r="KDD19" s="2"/>
      <c r="KDE19" s="85"/>
      <c r="KDF19" s="51"/>
      <c r="KDG19" s="80"/>
      <c r="KDH19" s="80"/>
      <c r="KDI19" s="85"/>
      <c r="KDJ19" s="80"/>
      <c r="KDK19" s="80"/>
      <c r="KDL19" s="2"/>
      <c r="KDM19" s="85"/>
      <c r="KDN19" s="51"/>
      <c r="KDO19" s="80"/>
      <c r="KDP19" s="80"/>
      <c r="KDQ19" s="85"/>
      <c r="KDR19" s="80"/>
      <c r="KDS19" s="80"/>
      <c r="KDT19" s="2"/>
      <c r="KDU19" s="85"/>
      <c r="KDV19" s="51"/>
      <c r="KDW19" s="80"/>
      <c r="KDX19" s="80"/>
      <c r="KDY19" s="85"/>
      <c r="KDZ19" s="80"/>
      <c r="KEA19" s="80"/>
      <c r="KEB19" s="2"/>
      <c r="KEC19" s="85"/>
      <c r="KED19" s="51"/>
      <c r="KEE19" s="80"/>
      <c r="KEF19" s="80"/>
      <c r="KEG19" s="85"/>
      <c r="KEH19" s="80"/>
      <c r="KEI19" s="80"/>
      <c r="KEJ19" s="2"/>
      <c r="KEK19" s="85"/>
      <c r="KEL19" s="51"/>
      <c r="KEM19" s="80"/>
      <c r="KEN19" s="80"/>
      <c r="KEO19" s="85"/>
      <c r="KEP19" s="80"/>
      <c r="KEQ19" s="80"/>
      <c r="KER19" s="2"/>
      <c r="KES19" s="85"/>
      <c r="KET19" s="51"/>
      <c r="KEU19" s="80"/>
      <c r="KEV19" s="80"/>
      <c r="KEW19" s="85"/>
      <c r="KEX19" s="80"/>
      <c r="KEY19" s="80"/>
      <c r="KEZ19" s="2"/>
      <c r="KFA19" s="85"/>
      <c r="KFB19" s="51"/>
      <c r="KFC19" s="80"/>
      <c r="KFD19" s="80"/>
      <c r="KFE19" s="85"/>
      <c r="KFF19" s="80"/>
      <c r="KFG19" s="80"/>
      <c r="KFH19" s="2"/>
      <c r="KFI19" s="85"/>
      <c r="KFJ19" s="51"/>
      <c r="KFK19" s="80"/>
      <c r="KFL19" s="80"/>
      <c r="KFM19" s="85"/>
      <c r="KFN19" s="80"/>
      <c r="KFO19" s="80"/>
      <c r="KFP19" s="2"/>
      <c r="KFQ19" s="85"/>
      <c r="KFR19" s="51"/>
      <c r="KFS19" s="80"/>
      <c r="KFT19" s="80"/>
      <c r="KFU19" s="85"/>
      <c r="KFV19" s="80"/>
      <c r="KFW19" s="80"/>
      <c r="KFX19" s="2"/>
      <c r="KFY19" s="85"/>
      <c r="KFZ19" s="51"/>
      <c r="KGA19" s="80"/>
      <c r="KGB19" s="80"/>
      <c r="KGC19" s="85"/>
      <c r="KGD19" s="80"/>
      <c r="KGE19" s="80"/>
      <c r="KGF19" s="2"/>
      <c r="KGG19" s="85"/>
      <c r="KGH19" s="51"/>
      <c r="KGI19" s="80"/>
      <c r="KGJ19" s="80"/>
      <c r="KGK19" s="85"/>
      <c r="KGL19" s="80"/>
      <c r="KGM19" s="80"/>
      <c r="KGN19" s="2"/>
      <c r="KGO19" s="85"/>
      <c r="KGP19" s="51"/>
      <c r="KGQ19" s="80"/>
      <c r="KGR19" s="80"/>
      <c r="KGS19" s="85"/>
      <c r="KGT19" s="80"/>
      <c r="KGU19" s="80"/>
      <c r="KGV19" s="2"/>
      <c r="KGW19" s="85"/>
      <c r="KGX19" s="51"/>
      <c r="KGY19" s="80"/>
      <c r="KGZ19" s="80"/>
      <c r="KHA19" s="85"/>
      <c r="KHB19" s="80"/>
      <c r="KHC19" s="80"/>
      <c r="KHD19" s="2"/>
      <c r="KHE19" s="85"/>
      <c r="KHF19" s="51"/>
      <c r="KHG19" s="80"/>
      <c r="KHH19" s="80"/>
      <c r="KHI19" s="85"/>
      <c r="KHJ19" s="80"/>
      <c r="KHK19" s="80"/>
      <c r="KHL19" s="2"/>
      <c r="KHM19" s="85"/>
      <c r="KHN19" s="51"/>
      <c r="KHO19" s="80"/>
      <c r="KHP19" s="80"/>
      <c r="KHQ19" s="85"/>
      <c r="KHR19" s="80"/>
      <c r="KHS19" s="80"/>
      <c r="KHT19" s="2"/>
      <c r="KHU19" s="85"/>
      <c r="KHV19" s="51"/>
      <c r="KHW19" s="80"/>
      <c r="KHX19" s="80"/>
      <c r="KHY19" s="85"/>
      <c r="KHZ19" s="80"/>
      <c r="KIA19" s="80"/>
      <c r="KIB19" s="2"/>
      <c r="KIC19" s="85"/>
      <c r="KID19" s="51"/>
      <c r="KIE19" s="80"/>
      <c r="KIF19" s="80"/>
      <c r="KIG19" s="85"/>
      <c r="KIH19" s="80"/>
      <c r="KII19" s="80"/>
      <c r="KIJ19" s="2"/>
      <c r="KIK19" s="85"/>
      <c r="KIL19" s="51"/>
      <c r="KIM19" s="80"/>
      <c r="KIN19" s="80"/>
      <c r="KIO19" s="85"/>
      <c r="KIP19" s="80"/>
      <c r="KIQ19" s="80"/>
      <c r="KIR19" s="2"/>
      <c r="KIS19" s="85"/>
      <c r="KIT19" s="51"/>
      <c r="KIU19" s="80"/>
      <c r="KIV19" s="80"/>
      <c r="KIW19" s="85"/>
      <c r="KIX19" s="80"/>
      <c r="KIY19" s="80"/>
      <c r="KIZ19" s="2"/>
      <c r="KJA19" s="85"/>
      <c r="KJB19" s="51"/>
      <c r="KJC19" s="80"/>
      <c r="KJD19" s="80"/>
      <c r="KJE19" s="85"/>
      <c r="KJF19" s="80"/>
      <c r="KJG19" s="80"/>
      <c r="KJH19" s="2"/>
      <c r="KJI19" s="85"/>
      <c r="KJJ19" s="51"/>
      <c r="KJK19" s="80"/>
      <c r="KJL19" s="80"/>
      <c r="KJM19" s="85"/>
      <c r="KJN19" s="80"/>
      <c r="KJO19" s="80"/>
      <c r="KJP19" s="2"/>
      <c r="KJQ19" s="85"/>
      <c r="KJR19" s="51"/>
      <c r="KJS19" s="80"/>
      <c r="KJT19" s="80"/>
      <c r="KJU19" s="85"/>
      <c r="KJV19" s="80"/>
      <c r="KJW19" s="80"/>
      <c r="KJX19" s="2"/>
      <c r="KJY19" s="85"/>
      <c r="KJZ19" s="51"/>
      <c r="KKA19" s="80"/>
      <c r="KKB19" s="80"/>
      <c r="KKC19" s="85"/>
      <c r="KKD19" s="80"/>
      <c r="KKE19" s="80"/>
      <c r="KKF19" s="2"/>
      <c r="KKG19" s="85"/>
      <c r="KKH19" s="51"/>
      <c r="KKI19" s="80"/>
      <c r="KKJ19" s="80"/>
      <c r="KKK19" s="85"/>
      <c r="KKL19" s="80"/>
      <c r="KKM19" s="80"/>
      <c r="KKN19" s="2"/>
      <c r="KKO19" s="85"/>
      <c r="KKP19" s="51"/>
      <c r="KKQ19" s="80"/>
      <c r="KKR19" s="80"/>
      <c r="KKS19" s="85"/>
      <c r="KKT19" s="80"/>
      <c r="KKU19" s="80"/>
      <c r="KKV19" s="2"/>
      <c r="KKW19" s="85"/>
      <c r="KKX19" s="51"/>
      <c r="KKY19" s="80"/>
      <c r="KKZ19" s="80"/>
      <c r="KLA19" s="85"/>
      <c r="KLB19" s="80"/>
      <c r="KLC19" s="80"/>
      <c r="KLD19" s="2"/>
      <c r="KLE19" s="85"/>
      <c r="KLF19" s="51"/>
      <c r="KLG19" s="80"/>
      <c r="KLH19" s="80"/>
      <c r="KLI19" s="85"/>
      <c r="KLJ19" s="80"/>
      <c r="KLK19" s="80"/>
      <c r="KLL19" s="2"/>
      <c r="KLM19" s="85"/>
      <c r="KLN19" s="51"/>
      <c r="KLO19" s="80"/>
      <c r="KLP19" s="80"/>
      <c r="KLQ19" s="85"/>
      <c r="KLR19" s="80"/>
      <c r="KLS19" s="80"/>
      <c r="KLT19" s="2"/>
      <c r="KLU19" s="85"/>
      <c r="KLV19" s="51"/>
      <c r="KLW19" s="80"/>
      <c r="KLX19" s="80"/>
      <c r="KLY19" s="85"/>
      <c r="KLZ19" s="80"/>
      <c r="KMA19" s="80"/>
      <c r="KMB19" s="2"/>
      <c r="KMC19" s="85"/>
      <c r="KMD19" s="51"/>
      <c r="KME19" s="80"/>
      <c r="KMF19" s="80"/>
      <c r="KMG19" s="85"/>
      <c r="KMH19" s="80"/>
      <c r="KMI19" s="80"/>
      <c r="KMJ19" s="2"/>
      <c r="KMK19" s="85"/>
      <c r="KML19" s="51"/>
      <c r="KMM19" s="80"/>
      <c r="KMN19" s="80"/>
      <c r="KMO19" s="85"/>
      <c r="KMP19" s="80"/>
      <c r="KMQ19" s="80"/>
      <c r="KMR19" s="2"/>
      <c r="KMS19" s="85"/>
      <c r="KMT19" s="51"/>
      <c r="KMU19" s="80"/>
      <c r="KMV19" s="80"/>
      <c r="KMW19" s="85"/>
      <c r="KMX19" s="80"/>
      <c r="KMY19" s="80"/>
      <c r="KMZ19" s="2"/>
      <c r="KNA19" s="85"/>
      <c r="KNB19" s="51"/>
      <c r="KNC19" s="80"/>
      <c r="KND19" s="80"/>
      <c r="KNE19" s="85"/>
      <c r="KNF19" s="80"/>
      <c r="KNG19" s="80"/>
      <c r="KNH19" s="2"/>
      <c r="KNI19" s="85"/>
      <c r="KNJ19" s="51"/>
      <c r="KNK19" s="80"/>
      <c r="KNL19" s="80"/>
      <c r="KNM19" s="85"/>
      <c r="KNN19" s="80"/>
      <c r="KNO19" s="80"/>
      <c r="KNP19" s="2"/>
      <c r="KNQ19" s="85"/>
      <c r="KNR19" s="51"/>
      <c r="KNS19" s="80"/>
      <c r="KNT19" s="80"/>
      <c r="KNU19" s="85"/>
      <c r="KNV19" s="80"/>
      <c r="KNW19" s="80"/>
      <c r="KNX19" s="2"/>
      <c r="KNY19" s="85"/>
      <c r="KNZ19" s="51"/>
      <c r="KOA19" s="80"/>
      <c r="KOB19" s="80"/>
      <c r="KOC19" s="85"/>
      <c r="KOD19" s="80"/>
      <c r="KOE19" s="80"/>
      <c r="KOF19" s="2"/>
      <c r="KOG19" s="85"/>
      <c r="KOH19" s="51"/>
      <c r="KOI19" s="80"/>
      <c r="KOJ19" s="80"/>
      <c r="KOK19" s="85"/>
      <c r="KOL19" s="80"/>
      <c r="KOM19" s="80"/>
      <c r="KON19" s="2"/>
      <c r="KOO19" s="85"/>
      <c r="KOP19" s="51"/>
      <c r="KOQ19" s="80"/>
      <c r="KOR19" s="80"/>
      <c r="KOS19" s="85"/>
      <c r="KOT19" s="80"/>
      <c r="KOU19" s="80"/>
      <c r="KOV19" s="2"/>
      <c r="KOW19" s="85"/>
      <c r="KOX19" s="51"/>
      <c r="KOY19" s="80"/>
      <c r="KOZ19" s="80"/>
      <c r="KPA19" s="85"/>
      <c r="KPB19" s="80"/>
      <c r="KPC19" s="80"/>
      <c r="KPD19" s="2"/>
      <c r="KPE19" s="85"/>
      <c r="KPF19" s="51"/>
      <c r="KPG19" s="80"/>
      <c r="KPH19" s="80"/>
      <c r="KPI19" s="85"/>
      <c r="KPJ19" s="80"/>
      <c r="KPK19" s="80"/>
      <c r="KPL19" s="2"/>
      <c r="KPM19" s="85"/>
      <c r="KPN19" s="51"/>
      <c r="KPO19" s="80"/>
      <c r="KPP19" s="80"/>
      <c r="KPQ19" s="85"/>
      <c r="KPR19" s="80"/>
      <c r="KPS19" s="80"/>
      <c r="KPT19" s="2"/>
      <c r="KPU19" s="85"/>
      <c r="KPV19" s="51"/>
      <c r="KPW19" s="80"/>
      <c r="KPX19" s="80"/>
      <c r="KPY19" s="85"/>
      <c r="KPZ19" s="80"/>
      <c r="KQA19" s="80"/>
      <c r="KQB19" s="2"/>
      <c r="KQC19" s="85"/>
      <c r="KQD19" s="51"/>
      <c r="KQE19" s="80"/>
      <c r="KQF19" s="80"/>
      <c r="KQG19" s="85"/>
      <c r="KQH19" s="80"/>
      <c r="KQI19" s="80"/>
      <c r="KQJ19" s="2"/>
      <c r="KQK19" s="85"/>
      <c r="KQL19" s="51"/>
      <c r="KQM19" s="80"/>
      <c r="KQN19" s="80"/>
      <c r="KQO19" s="85"/>
      <c r="KQP19" s="80"/>
      <c r="KQQ19" s="80"/>
      <c r="KQR19" s="2"/>
      <c r="KQS19" s="85"/>
      <c r="KQT19" s="51"/>
      <c r="KQU19" s="80"/>
      <c r="KQV19" s="80"/>
      <c r="KQW19" s="85"/>
      <c r="KQX19" s="80"/>
      <c r="KQY19" s="80"/>
      <c r="KQZ19" s="2"/>
      <c r="KRA19" s="85"/>
      <c r="KRB19" s="51"/>
      <c r="KRC19" s="80"/>
      <c r="KRD19" s="80"/>
      <c r="KRE19" s="85"/>
      <c r="KRF19" s="80"/>
      <c r="KRG19" s="80"/>
      <c r="KRH19" s="2"/>
      <c r="KRI19" s="85"/>
      <c r="KRJ19" s="51"/>
      <c r="KRK19" s="80"/>
      <c r="KRL19" s="80"/>
      <c r="KRM19" s="85"/>
      <c r="KRN19" s="80"/>
      <c r="KRO19" s="80"/>
      <c r="KRP19" s="2"/>
      <c r="KRQ19" s="85"/>
      <c r="KRR19" s="51"/>
      <c r="KRS19" s="80"/>
      <c r="KRT19" s="80"/>
      <c r="KRU19" s="85"/>
      <c r="KRV19" s="80"/>
      <c r="KRW19" s="80"/>
      <c r="KRX19" s="2"/>
      <c r="KRY19" s="85"/>
      <c r="KRZ19" s="51"/>
      <c r="KSA19" s="80"/>
      <c r="KSB19" s="80"/>
      <c r="KSC19" s="85"/>
      <c r="KSD19" s="80"/>
      <c r="KSE19" s="80"/>
      <c r="KSF19" s="2"/>
      <c r="KSG19" s="85"/>
      <c r="KSH19" s="51"/>
      <c r="KSI19" s="80"/>
      <c r="KSJ19" s="80"/>
      <c r="KSK19" s="85"/>
      <c r="KSL19" s="80"/>
      <c r="KSM19" s="80"/>
      <c r="KSN19" s="2"/>
      <c r="KSO19" s="85"/>
      <c r="KSP19" s="51"/>
      <c r="KSQ19" s="80"/>
      <c r="KSR19" s="80"/>
      <c r="KSS19" s="85"/>
      <c r="KST19" s="80"/>
      <c r="KSU19" s="80"/>
      <c r="KSV19" s="2"/>
      <c r="KSW19" s="85"/>
      <c r="KSX19" s="51"/>
      <c r="KSY19" s="80"/>
      <c r="KSZ19" s="80"/>
      <c r="KTA19" s="85"/>
      <c r="KTB19" s="80"/>
      <c r="KTC19" s="80"/>
      <c r="KTD19" s="2"/>
      <c r="KTE19" s="85"/>
      <c r="KTF19" s="51"/>
      <c r="KTG19" s="80"/>
      <c r="KTH19" s="80"/>
      <c r="KTI19" s="85"/>
      <c r="KTJ19" s="80"/>
      <c r="KTK19" s="80"/>
      <c r="KTL19" s="2"/>
      <c r="KTM19" s="85"/>
      <c r="KTN19" s="51"/>
      <c r="KTO19" s="80"/>
      <c r="KTP19" s="80"/>
      <c r="KTQ19" s="85"/>
      <c r="KTR19" s="80"/>
      <c r="KTS19" s="80"/>
      <c r="KTT19" s="2"/>
      <c r="KTU19" s="85"/>
      <c r="KTV19" s="51"/>
      <c r="KTW19" s="80"/>
      <c r="KTX19" s="80"/>
      <c r="KTY19" s="85"/>
      <c r="KTZ19" s="80"/>
      <c r="KUA19" s="80"/>
      <c r="KUB19" s="2"/>
      <c r="KUC19" s="85"/>
      <c r="KUD19" s="51"/>
      <c r="KUE19" s="80"/>
      <c r="KUF19" s="80"/>
      <c r="KUG19" s="85"/>
      <c r="KUH19" s="80"/>
      <c r="KUI19" s="80"/>
      <c r="KUJ19" s="2"/>
      <c r="KUK19" s="85"/>
      <c r="KUL19" s="51"/>
      <c r="KUM19" s="80"/>
      <c r="KUN19" s="80"/>
      <c r="KUO19" s="85"/>
      <c r="KUP19" s="80"/>
      <c r="KUQ19" s="80"/>
      <c r="KUR19" s="2"/>
      <c r="KUS19" s="85"/>
      <c r="KUT19" s="51"/>
      <c r="KUU19" s="80"/>
      <c r="KUV19" s="80"/>
      <c r="KUW19" s="85"/>
      <c r="KUX19" s="80"/>
      <c r="KUY19" s="80"/>
      <c r="KUZ19" s="2"/>
      <c r="KVA19" s="85"/>
      <c r="KVB19" s="51"/>
      <c r="KVC19" s="80"/>
      <c r="KVD19" s="80"/>
      <c r="KVE19" s="85"/>
      <c r="KVF19" s="80"/>
      <c r="KVG19" s="80"/>
      <c r="KVH19" s="2"/>
      <c r="KVI19" s="85"/>
      <c r="KVJ19" s="51"/>
      <c r="KVK19" s="80"/>
      <c r="KVL19" s="80"/>
      <c r="KVM19" s="85"/>
      <c r="KVN19" s="80"/>
      <c r="KVO19" s="80"/>
      <c r="KVP19" s="2"/>
      <c r="KVQ19" s="85"/>
      <c r="KVR19" s="51"/>
      <c r="KVS19" s="80"/>
      <c r="KVT19" s="80"/>
      <c r="KVU19" s="85"/>
      <c r="KVV19" s="80"/>
      <c r="KVW19" s="80"/>
      <c r="KVX19" s="2"/>
      <c r="KVY19" s="85"/>
      <c r="KVZ19" s="51"/>
      <c r="KWA19" s="80"/>
      <c r="KWB19" s="80"/>
      <c r="KWC19" s="85"/>
      <c r="KWD19" s="80"/>
      <c r="KWE19" s="80"/>
      <c r="KWF19" s="2"/>
      <c r="KWG19" s="85"/>
      <c r="KWH19" s="51"/>
      <c r="KWI19" s="80"/>
      <c r="KWJ19" s="80"/>
      <c r="KWK19" s="85"/>
      <c r="KWL19" s="80"/>
      <c r="KWM19" s="80"/>
      <c r="KWN19" s="2"/>
      <c r="KWO19" s="85"/>
      <c r="KWP19" s="51"/>
      <c r="KWQ19" s="80"/>
      <c r="KWR19" s="80"/>
      <c r="KWS19" s="85"/>
      <c r="KWT19" s="80"/>
      <c r="KWU19" s="80"/>
      <c r="KWV19" s="2"/>
      <c r="KWW19" s="85"/>
      <c r="KWX19" s="51"/>
      <c r="KWY19" s="80"/>
      <c r="KWZ19" s="80"/>
      <c r="KXA19" s="85"/>
      <c r="KXB19" s="80"/>
      <c r="KXC19" s="80"/>
      <c r="KXD19" s="2"/>
      <c r="KXE19" s="85"/>
      <c r="KXF19" s="51"/>
      <c r="KXG19" s="80"/>
      <c r="KXH19" s="80"/>
      <c r="KXI19" s="85"/>
      <c r="KXJ19" s="80"/>
      <c r="KXK19" s="80"/>
      <c r="KXL19" s="2"/>
      <c r="KXM19" s="85"/>
      <c r="KXN19" s="51"/>
      <c r="KXO19" s="80"/>
      <c r="KXP19" s="80"/>
      <c r="KXQ19" s="85"/>
      <c r="KXR19" s="80"/>
      <c r="KXS19" s="80"/>
      <c r="KXT19" s="2"/>
      <c r="KXU19" s="85"/>
      <c r="KXV19" s="51"/>
      <c r="KXW19" s="80"/>
      <c r="KXX19" s="80"/>
      <c r="KXY19" s="85"/>
      <c r="KXZ19" s="80"/>
      <c r="KYA19" s="80"/>
      <c r="KYB19" s="2"/>
      <c r="KYC19" s="85"/>
      <c r="KYD19" s="51"/>
      <c r="KYE19" s="80"/>
      <c r="KYF19" s="80"/>
      <c r="KYG19" s="85"/>
      <c r="KYH19" s="80"/>
      <c r="KYI19" s="80"/>
      <c r="KYJ19" s="2"/>
      <c r="KYK19" s="85"/>
      <c r="KYL19" s="51"/>
      <c r="KYM19" s="80"/>
      <c r="KYN19" s="80"/>
      <c r="KYO19" s="85"/>
      <c r="KYP19" s="80"/>
      <c r="KYQ19" s="80"/>
      <c r="KYR19" s="2"/>
      <c r="KYS19" s="85"/>
      <c r="KYT19" s="51"/>
      <c r="KYU19" s="80"/>
      <c r="KYV19" s="80"/>
      <c r="KYW19" s="85"/>
      <c r="KYX19" s="80"/>
      <c r="KYY19" s="80"/>
      <c r="KYZ19" s="2"/>
      <c r="KZA19" s="85"/>
      <c r="KZB19" s="51"/>
      <c r="KZC19" s="80"/>
      <c r="KZD19" s="80"/>
      <c r="KZE19" s="85"/>
      <c r="KZF19" s="80"/>
      <c r="KZG19" s="80"/>
      <c r="KZH19" s="2"/>
      <c r="KZI19" s="85"/>
      <c r="KZJ19" s="51"/>
      <c r="KZK19" s="80"/>
      <c r="KZL19" s="80"/>
      <c r="KZM19" s="85"/>
      <c r="KZN19" s="80"/>
      <c r="KZO19" s="80"/>
      <c r="KZP19" s="2"/>
      <c r="KZQ19" s="85"/>
      <c r="KZR19" s="51"/>
      <c r="KZS19" s="80"/>
      <c r="KZT19" s="80"/>
      <c r="KZU19" s="85"/>
      <c r="KZV19" s="80"/>
      <c r="KZW19" s="80"/>
      <c r="KZX19" s="2"/>
      <c r="KZY19" s="85"/>
      <c r="KZZ19" s="51"/>
      <c r="LAA19" s="80"/>
      <c r="LAB19" s="80"/>
      <c r="LAC19" s="85"/>
      <c r="LAD19" s="80"/>
      <c r="LAE19" s="80"/>
      <c r="LAF19" s="2"/>
      <c r="LAG19" s="85"/>
      <c r="LAH19" s="51"/>
      <c r="LAI19" s="80"/>
      <c r="LAJ19" s="80"/>
      <c r="LAK19" s="85"/>
      <c r="LAL19" s="80"/>
      <c r="LAM19" s="80"/>
      <c r="LAN19" s="2"/>
      <c r="LAO19" s="85"/>
      <c r="LAP19" s="51"/>
      <c r="LAQ19" s="80"/>
      <c r="LAR19" s="80"/>
      <c r="LAS19" s="85"/>
      <c r="LAT19" s="80"/>
      <c r="LAU19" s="80"/>
      <c r="LAV19" s="2"/>
      <c r="LAW19" s="85"/>
      <c r="LAX19" s="51"/>
      <c r="LAY19" s="80"/>
      <c r="LAZ19" s="80"/>
      <c r="LBA19" s="85"/>
      <c r="LBB19" s="80"/>
      <c r="LBC19" s="80"/>
      <c r="LBD19" s="2"/>
      <c r="LBE19" s="85"/>
      <c r="LBF19" s="51"/>
      <c r="LBG19" s="80"/>
      <c r="LBH19" s="80"/>
      <c r="LBI19" s="85"/>
      <c r="LBJ19" s="80"/>
      <c r="LBK19" s="80"/>
      <c r="LBL19" s="2"/>
      <c r="LBM19" s="85"/>
      <c r="LBN19" s="51"/>
      <c r="LBO19" s="80"/>
      <c r="LBP19" s="80"/>
      <c r="LBQ19" s="85"/>
      <c r="LBR19" s="80"/>
      <c r="LBS19" s="80"/>
      <c r="LBT19" s="2"/>
      <c r="LBU19" s="85"/>
      <c r="LBV19" s="51"/>
      <c r="LBW19" s="80"/>
      <c r="LBX19" s="80"/>
      <c r="LBY19" s="85"/>
      <c r="LBZ19" s="80"/>
      <c r="LCA19" s="80"/>
      <c r="LCB19" s="2"/>
      <c r="LCC19" s="85"/>
      <c r="LCD19" s="51"/>
      <c r="LCE19" s="80"/>
      <c r="LCF19" s="80"/>
      <c r="LCG19" s="85"/>
      <c r="LCH19" s="80"/>
      <c r="LCI19" s="80"/>
      <c r="LCJ19" s="2"/>
      <c r="LCK19" s="85"/>
      <c r="LCL19" s="51"/>
      <c r="LCM19" s="80"/>
      <c r="LCN19" s="80"/>
      <c r="LCO19" s="85"/>
      <c r="LCP19" s="80"/>
      <c r="LCQ19" s="80"/>
      <c r="LCR19" s="2"/>
      <c r="LCS19" s="85"/>
      <c r="LCT19" s="51"/>
      <c r="LCU19" s="80"/>
      <c r="LCV19" s="80"/>
      <c r="LCW19" s="85"/>
      <c r="LCX19" s="80"/>
      <c r="LCY19" s="80"/>
      <c r="LCZ19" s="2"/>
      <c r="LDA19" s="85"/>
      <c r="LDB19" s="51"/>
      <c r="LDC19" s="80"/>
      <c r="LDD19" s="80"/>
      <c r="LDE19" s="85"/>
      <c r="LDF19" s="80"/>
      <c r="LDG19" s="80"/>
      <c r="LDH19" s="2"/>
      <c r="LDI19" s="85"/>
      <c r="LDJ19" s="51"/>
      <c r="LDK19" s="80"/>
      <c r="LDL19" s="80"/>
      <c r="LDM19" s="85"/>
      <c r="LDN19" s="80"/>
      <c r="LDO19" s="80"/>
      <c r="LDP19" s="2"/>
      <c r="LDQ19" s="85"/>
      <c r="LDR19" s="51"/>
      <c r="LDS19" s="80"/>
      <c r="LDT19" s="80"/>
      <c r="LDU19" s="85"/>
      <c r="LDV19" s="80"/>
      <c r="LDW19" s="80"/>
      <c r="LDX19" s="2"/>
      <c r="LDY19" s="85"/>
      <c r="LDZ19" s="51"/>
      <c r="LEA19" s="80"/>
      <c r="LEB19" s="80"/>
      <c r="LEC19" s="85"/>
      <c r="LED19" s="80"/>
      <c r="LEE19" s="80"/>
      <c r="LEF19" s="2"/>
      <c r="LEG19" s="85"/>
      <c r="LEH19" s="51"/>
      <c r="LEI19" s="80"/>
      <c r="LEJ19" s="80"/>
      <c r="LEK19" s="85"/>
      <c r="LEL19" s="80"/>
      <c r="LEM19" s="80"/>
      <c r="LEN19" s="2"/>
      <c r="LEO19" s="85"/>
      <c r="LEP19" s="51"/>
      <c r="LEQ19" s="80"/>
      <c r="LER19" s="80"/>
      <c r="LES19" s="85"/>
      <c r="LET19" s="80"/>
      <c r="LEU19" s="80"/>
      <c r="LEV19" s="2"/>
      <c r="LEW19" s="85"/>
      <c r="LEX19" s="51"/>
      <c r="LEY19" s="80"/>
      <c r="LEZ19" s="80"/>
      <c r="LFA19" s="85"/>
      <c r="LFB19" s="80"/>
      <c r="LFC19" s="80"/>
      <c r="LFD19" s="2"/>
      <c r="LFE19" s="85"/>
      <c r="LFF19" s="51"/>
      <c r="LFG19" s="80"/>
      <c r="LFH19" s="80"/>
      <c r="LFI19" s="85"/>
      <c r="LFJ19" s="80"/>
      <c r="LFK19" s="80"/>
      <c r="LFL19" s="2"/>
      <c r="LFM19" s="85"/>
      <c r="LFN19" s="51"/>
      <c r="LFO19" s="80"/>
      <c r="LFP19" s="80"/>
      <c r="LFQ19" s="85"/>
      <c r="LFR19" s="80"/>
      <c r="LFS19" s="80"/>
      <c r="LFT19" s="2"/>
      <c r="LFU19" s="85"/>
      <c r="LFV19" s="51"/>
      <c r="LFW19" s="80"/>
      <c r="LFX19" s="80"/>
      <c r="LFY19" s="85"/>
      <c r="LFZ19" s="80"/>
      <c r="LGA19" s="80"/>
      <c r="LGB19" s="2"/>
      <c r="LGC19" s="85"/>
      <c r="LGD19" s="51"/>
      <c r="LGE19" s="80"/>
      <c r="LGF19" s="80"/>
      <c r="LGG19" s="85"/>
      <c r="LGH19" s="80"/>
      <c r="LGI19" s="80"/>
      <c r="LGJ19" s="2"/>
      <c r="LGK19" s="85"/>
      <c r="LGL19" s="51"/>
      <c r="LGM19" s="80"/>
      <c r="LGN19" s="80"/>
      <c r="LGO19" s="85"/>
      <c r="LGP19" s="80"/>
      <c r="LGQ19" s="80"/>
      <c r="LGR19" s="2"/>
      <c r="LGS19" s="85"/>
      <c r="LGT19" s="51"/>
      <c r="LGU19" s="80"/>
      <c r="LGV19" s="80"/>
      <c r="LGW19" s="85"/>
      <c r="LGX19" s="80"/>
      <c r="LGY19" s="80"/>
      <c r="LGZ19" s="2"/>
      <c r="LHA19" s="85"/>
      <c r="LHB19" s="51"/>
      <c r="LHC19" s="80"/>
      <c r="LHD19" s="80"/>
      <c r="LHE19" s="85"/>
      <c r="LHF19" s="80"/>
      <c r="LHG19" s="80"/>
      <c r="LHH19" s="2"/>
      <c r="LHI19" s="85"/>
      <c r="LHJ19" s="51"/>
      <c r="LHK19" s="80"/>
      <c r="LHL19" s="80"/>
      <c r="LHM19" s="85"/>
      <c r="LHN19" s="80"/>
      <c r="LHO19" s="80"/>
      <c r="LHP19" s="2"/>
      <c r="LHQ19" s="85"/>
      <c r="LHR19" s="51"/>
      <c r="LHS19" s="80"/>
      <c r="LHT19" s="80"/>
      <c r="LHU19" s="85"/>
      <c r="LHV19" s="80"/>
      <c r="LHW19" s="80"/>
      <c r="LHX19" s="2"/>
      <c r="LHY19" s="85"/>
      <c r="LHZ19" s="51"/>
      <c r="LIA19" s="80"/>
      <c r="LIB19" s="80"/>
      <c r="LIC19" s="85"/>
      <c r="LID19" s="80"/>
      <c r="LIE19" s="80"/>
      <c r="LIF19" s="2"/>
      <c r="LIG19" s="85"/>
      <c r="LIH19" s="51"/>
      <c r="LII19" s="80"/>
      <c r="LIJ19" s="80"/>
      <c r="LIK19" s="85"/>
      <c r="LIL19" s="80"/>
      <c r="LIM19" s="80"/>
      <c r="LIN19" s="2"/>
      <c r="LIO19" s="85"/>
      <c r="LIP19" s="51"/>
      <c r="LIQ19" s="80"/>
      <c r="LIR19" s="80"/>
      <c r="LIS19" s="85"/>
      <c r="LIT19" s="80"/>
      <c r="LIU19" s="80"/>
      <c r="LIV19" s="2"/>
      <c r="LIW19" s="85"/>
      <c r="LIX19" s="51"/>
      <c r="LIY19" s="80"/>
      <c r="LIZ19" s="80"/>
      <c r="LJA19" s="85"/>
      <c r="LJB19" s="80"/>
      <c r="LJC19" s="80"/>
      <c r="LJD19" s="2"/>
      <c r="LJE19" s="85"/>
      <c r="LJF19" s="51"/>
      <c r="LJG19" s="80"/>
      <c r="LJH19" s="80"/>
      <c r="LJI19" s="85"/>
      <c r="LJJ19" s="80"/>
      <c r="LJK19" s="80"/>
      <c r="LJL19" s="2"/>
      <c r="LJM19" s="85"/>
      <c r="LJN19" s="51"/>
      <c r="LJO19" s="80"/>
      <c r="LJP19" s="80"/>
      <c r="LJQ19" s="85"/>
      <c r="LJR19" s="80"/>
      <c r="LJS19" s="80"/>
      <c r="LJT19" s="2"/>
      <c r="LJU19" s="85"/>
      <c r="LJV19" s="51"/>
      <c r="LJW19" s="80"/>
      <c r="LJX19" s="80"/>
      <c r="LJY19" s="85"/>
      <c r="LJZ19" s="80"/>
      <c r="LKA19" s="80"/>
      <c r="LKB19" s="2"/>
      <c r="LKC19" s="85"/>
      <c r="LKD19" s="51"/>
      <c r="LKE19" s="80"/>
      <c r="LKF19" s="80"/>
      <c r="LKG19" s="85"/>
      <c r="LKH19" s="80"/>
      <c r="LKI19" s="80"/>
      <c r="LKJ19" s="2"/>
      <c r="LKK19" s="85"/>
      <c r="LKL19" s="51"/>
      <c r="LKM19" s="80"/>
      <c r="LKN19" s="80"/>
      <c r="LKO19" s="85"/>
      <c r="LKP19" s="80"/>
      <c r="LKQ19" s="80"/>
      <c r="LKR19" s="2"/>
      <c r="LKS19" s="85"/>
      <c r="LKT19" s="51"/>
      <c r="LKU19" s="80"/>
      <c r="LKV19" s="80"/>
      <c r="LKW19" s="85"/>
      <c r="LKX19" s="80"/>
      <c r="LKY19" s="80"/>
      <c r="LKZ19" s="2"/>
      <c r="LLA19" s="85"/>
      <c r="LLB19" s="51"/>
      <c r="LLC19" s="80"/>
      <c r="LLD19" s="80"/>
      <c r="LLE19" s="85"/>
      <c r="LLF19" s="80"/>
      <c r="LLG19" s="80"/>
      <c r="LLH19" s="2"/>
      <c r="LLI19" s="85"/>
      <c r="LLJ19" s="51"/>
      <c r="LLK19" s="80"/>
      <c r="LLL19" s="80"/>
      <c r="LLM19" s="85"/>
      <c r="LLN19" s="80"/>
      <c r="LLO19" s="80"/>
      <c r="LLP19" s="2"/>
      <c r="LLQ19" s="85"/>
      <c r="LLR19" s="51"/>
      <c r="LLS19" s="80"/>
      <c r="LLT19" s="80"/>
      <c r="LLU19" s="85"/>
      <c r="LLV19" s="80"/>
      <c r="LLW19" s="80"/>
      <c r="LLX19" s="2"/>
      <c r="LLY19" s="85"/>
      <c r="LLZ19" s="51"/>
      <c r="LMA19" s="80"/>
      <c r="LMB19" s="80"/>
      <c r="LMC19" s="85"/>
      <c r="LMD19" s="80"/>
      <c r="LME19" s="80"/>
      <c r="LMF19" s="2"/>
      <c r="LMG19" s="85"/>
      <c r="LMH19" s="51"/>
      <c r="LMI19" s="80"/>
      <c r="LMJ19" s="80"/>
      <c r="LMK19" s="85"/>
      <c r="LML19" s="80"/>
      <c r="LMM19" s="80"/>
      <c r="LMN19" s="2"/>
      <c r="LMO19" s="85"/>
      <c r="LMP19" s="51"/>
      <c r="LMQ19" s="80"/>
      <c r="LMR19" s="80"/>
      <c r="LMS19" s="85"/>
      <c r="LMT19" s="80"/>
      <c r="LMU19" s="80"/>
      <c r="LMV19" s="2"/>
      <c r="LMW19" s="85"/>
      <c r="LMX19" s="51"/>
      <c r="LMY19" s="80"/>
      <c r="LMZ19" s="80"/>
      <c r="LNA19" s="85"/>
      <c r="LNB19" s="80"/>
      <c r="LNC19" s="80"/>
      <c r="LND19" s="2"/>
      <c r="LNE19" s="85"/>
      <c r="LNF19" s="51"/>
      <c r="LNG19" s="80"/>
      <c r="LNH19" s="80"/>
      <c r="LNI19" s="85"/>
      <c r="LNJ19" s="80"/>
      <c r="LNK19" s="80"/>
      <c r="LNL19" s="2"/>
      <c r="LNM19" s="85"/>
      <c r="LNN19" s="51"/>
      <c r="LNO19" s="80"/>
      <c r="LNP19" s="80"/>
      <c r="LNQ19" s="85"/>
      <c r="LNR19" s="80"/>
      <c r="LNS19" s="80"/>
      <c r="LNT19" s="2"/>
      <c r="LNU19" s="85"/>
      <c r="LNV19" s="51"/>
      <c r="LNW19" s="80"/>
      <c r="LNX19" s="80"/>
      <c r="LNY19" s="85"/>
      <c r="LNZ19" s="80"/>
      <c r="LOA19" s="80"/>
      <c r="LOB19" s="2"/>
      <c r="LOC19" s="85"/>
      <c r="LOD19" s="51"/>
      <c r="LOE19" s="80"/>
      <c r="LOF19" s="80"/>
      <c r="LOG19" s="85"/>
      <c r="LOH19" s="80"/>
      <c r="LOI19" s="80"/>
      <c r="LOJ19" s="2"/>
      <c r="LOK19" s="85"/>
      <c r="LOL19" s="51"/>
      <c r="LOM19" s="80"/>
      <c r="LON19" s="80"/>
      <c r="LOO19" s="85"/>
      <c r="LOP19" s="80"/>
      <c r="LOQ19" s="80"/>
      <c r="LOR19" s="2"/>
      <c r="LOS19" s="85"/>
      <c r="LOT19" s="51"/>
      <c r="LOU19" s="80"/>
      <c r="LOV19" s="80"/>
      <c r="LOW19" s="85"/>
      <c r="LOX19" s="80"/>
      <c r="LOY19" s="80"/>
      <c r="LOZ19" s="2"/>
      <c r="LPA19" s="85"/>
      <c r="LPB19" s="51"/>
      <c r="LPC19" s="80"/>
      <c r="LPD19" s="80"/>
      <c r="LPE19" s="85"/>
      <c r="LPF19" s="80"/>
      <c r="LPG19" s="80"/>
      <c r="LPH19" s="2"/>
      <c r="LPI19" s="85"/>
      <c r="LPJ19" s="51"/>
      <c r="LPK19" s="80"/>
      <c r="LPL19" s="80"/>
      <c r="LPM19" s="85"/>
      <c r="LPN19" s="80"/>
      <c r="LPO19" s="80"/>
      <c r="LPP19" s="2"/>
      <c r="LPQ19" s="85"/>
      <c r="LPR19" s="51"/>
      <c r="LPS19" s="80"/>
      <c r="LPT19" s="80"/>
      <c r="LPU19" s="85"/>
      <c r="LPV19" s="80"/>
      <c r="LPW19" s="80"/>
      <c r="LPX19" s="2"/>
      <c r="LPY19" s="85"/>
      <c r="LPZ19" s="51"/>
      <c r="LQA19" s="80"/>
      <c r="LQB19" s="80"/>
      <c r="LQC19" s="85"/>
      <c r="LQD19" s="80"/>
      <c r="LQE19" s="80"/>
      <c r="LQF19" s="2"/>
      <c r="LQG19" s="85"/>
      <c r="LQH19" s="51"/>
      <c r="LQI19" s="80"/>
      <c r="LQJ19" s="80"/>
      <c r="LQK19" s="85"/>
      <c r="LQL19" s="80"/>
      <c r="LQM19" s="80"/>
      <c r="LQN19" s="2"/>
      <c r="LQO19" s="85"/>
      <c r="LQP19" s="51"/>
      <c r="LQQ19" s="80"/>
      <c r="LQR19" s="80"/>
      <c r="LQS19" s="85"/>
      <c r="LQT19" s="80"/>
      <c r="LQU19" s="80"/>
      <c r="LQV19" s="2"/>
      <c r="LQW19" s="85"/>
      <c r="LQX19" s="51"/>
      <c r="LQY19" s="80"/>
      <c r="LQZ19" s="80"/>
      <c r="LRA19" s="85"/>
      <c r="LRB19" s="80"/>
      <c r="LRC19" s="80"/>
      <c r="LRD19" s="2"/>
      <c r="LRE19" s="85"/>
      <c r="LRF19" s="51"/>
      <c r="LRG19" s="80"/>
      <c r="LRH19" s="80"/>
      <c r="LRI19" s="85"/>
      <c r="LRJ19" s="80"/>
      <c r="LRK19" s="80"/>
      <c r="LRL19" s="2"/>
      <c r="LRM19" s="85"/>
      <c r="LRN19" s="51"/>
      <c r="LRO19" s="80"/>
      <c r="LRP19" s="80"/>
      <c r="LRQ19" s="85"/>
      <c r="LRR19" s="80"/>
      <c r="LRS19" s="80"/>
      <c r="LRT19" s="2"/>
      <c r="LRU19" s="85"/>
      <c r="LRV19" s="51"/>
      <c r="LRW19" s="80"/>
      <c r="LRX19" s="80"/>
      <c r="LRY19" s="85"/>
      <c r="LRZ19" s="80"/>
      <c r="LSA19" s="80"/>
      <c r="LSB19" s="2"/>
      <c r="LSC19" s="85"/>
      <c r="LSD19" s="51"/>
      <c r="LSE19" s="80"/>
      <c r="LSF19" s="80"/>
      <c r="LSG19" s="85"/>
      <c r="LSH19" s="80"/>
      <c r="LSI19" s="80"/>
      <c r="LSJ19" s="2"/>
      <c r="LSK19" s="85"/>
      <c r="LSL19" s="51"/>
      <c r="LSM19" s="80"/>
      <c r="LSN19" s="80"/>
      <c r="LSO19" s="85"/>
      <c r="LSP19" s="80"/>
      <c r="LSQ19" s="80"/>
      <c r="LSR19" s="2"/>
      <c r="LSS19" s="85"/>
      <c r="LST19" s="51"/>
      <c r="LSU19" s="80"/>
      <c r="LSV19" s="80"/>
      <c r="LSW19" s="85"/>
      <c r="LSX19" s="80"/>
      <c r="LSY19" s="80"/>
      <c r="LSZ19" s="2"/>
      <c r="LTA19" s="85"/>
      <c r="LTB19" s="51"/>
      <c r="LTC19" s="80"/>
      <c r="LTD19" s="80"/>
      <c r="LTE19" s="85"/>
      <c r="LTF19" s="80"/>
      <c r="LTG19" s="80"/>
      <c r="LTH19" s="2"/>
      <c r="LTI19" s="85"/>
      <c r="LTJ19" s="51"/>
      <c r="LTK19" s="80"/>
      <c r="LTL19" s="80"/>
      <c r="LTM19" s="85"/>
      <c r="LTN19" s="80"/>
      <c r="LTO19" s="80"/>
      <c r="LTP19" s="2"/>
      <c r="LTQ19" s="85"/>
      <c r="LTR19" s="51"/>
      <c r="LTS19" s="80"/>
      <c r="LTT19" s="80"/>
      <c r="LTU19" s="85"/>
      <c r="LTV19" s="80"/>
      <c r="LTW19" s="80"/>
      <c r="LTX19" s="2"/>
      <c r="LTY19" s="85"/>
      <c r="LTZ19" s="51"/>
      <c r="LUA19" s="80"/>
      <c r="LUB19" s="80"/>
      <c r="LUC19" s="85"/>
      <c r="LUD19" s="80"/>
      <c r="LUE19" s="80"/>
      <c r="LUF19" s="2"/>
      <c r="LUG19" s="85"/>
      <c r="LUH19" s="51"/>
      <c r="LUI19" s="80"/>
      <c r="LUJ19" s="80"/>
      <c r="LUK19" s="85"/>
      <c r="LUL19" s="80"/>
      <c r="LUM19" s="80"/>
      <c r="LUN19" s="2"/>
      <c r="LUO19" s="85"/>
      <c r="LUP19" s="51"/>
      <c r="LUQ19" s="80"/>
      <c r="LUR19" s="80"/>
      <c r="LUS19" s="85"/>
      <c r="LUT19" s="80"/>
      <c r="LUU19" s="80"/>
      <c r="LUV19" s="2"/>
      <c r="LUW19" s="85"/>
      <c r="LUX19" s="51"/>
      <c r="LUY19" s="80"/>
      <c r="LUZ19" s="80"/>
      <c r="LVA19" s="85"/>
      <c r="LVB19" s="80"/>
      <c r="LVC19" s="80"/>
      <c r="LVD19" s="2"/>
      <c r="LVE19" s="85"/>
      <c r="LVF19" s="51"/>
      <c r="LVG19" s="80"/>
      <c r="LVH19" s="80"/>
      <c r="LVI19" s="85"/>
      <c r="LVJ19" s="80"/>
      <c r="LVK19" s="80"/>
      <c r="LVL19" s="2"/>
      <c r="LVM19" s="85"/>
      <c r="LVN19" s="51"/>
      <c r="LVO19" s="80"/>
      <c r="LVP19" s="80"/>
      <c r="LVQ19" s="85"/>
      <c r="LVR19" s="80"/>
      <c r="LVS19" s="80"/>
      <c r="LVT19" s="2"/>
      <c r="LVU19" s="85"/>
      <c r="LVV19" s="51"/>
      <c r="LVW19" s="80"/>
      <c r="LVX19" s="80"/>
      <c r="LVY19" s="85"/>
      <c r="LVZ19" s="80"/>
      <c r="LWA19" s="80"/>
      <c r="LWB19" s="2"/>
      <c r="LWC19" s="85"/>
      <c r="LWD19" s="51"/>
      <c r="LWE19" s="80"/>
      <c r="LWF19" s="80"/>
      <c r="LWG19" s="85"/>
      <c r="LWH19" s="80"/>
      <c r="LWI19" s="80"/>
      <c r="LWJ19" s="2"/>
      <c r="LWK19" s="85"/>
      <c r="LWL19" s="51"/>
      <c r="LWM19" s="80"/>
      <c r="LWN19" s="80"/>
      <c r="LWO19" s="85"/>
      <c r="LWP19" s="80"/>
      <c r="LWQ19" s="80"/>
      <c r="LWR19" s="2"/>
      <c r="LWS19" s="85"/>
      <c r="LWT19" s="51"/>
      <c r="LWU19" s="80"/>
      <c r="LWV19" s="80"/>
      <c r="LWW19" s="85"/>
      <c r="LWX19" s="80"/>
      <c r="LWY19" s="80"/>
      <c r="LWZ19" s="2"/>
      <c r="LXA19" s="85"/>
      <c r="LXB19" s="51"/>
      <c r="LXC19" s="80"/>
      <c r="LXD19" s="80"/>
      <c r="LXE19" s="85"/>
      <c r="LXF19" s="80"/>
      <c r="LXG19" s="80"/>
      <c r="LXH19" s="2"/>
      <c r="LXI19" s="85"/>
      <c r="LXJ19" s="51"/>
      <c r="LXK19" s="80"/>
      <c r="LXL19" s="80"/>
      <c r="LXM19" s="85"/>
      <c r="LXN19" s="80"/>
      <c r="LXO19" s="80"/>
      <c r="LXP19" s="2"/>
      <c r="LXQ19" s="85"/>
      <c r="LXR19" s="51"/>
      <c r="LXS19" s="80"/>
      <c r="LXT19" s="80"/>
      <c r="LXU19" s="85"/>
      <c r="LXV19" s="80"/>
      <c r="LXW19" s="80"/>
      <c r="LXX19" s="2"/>
      <c r="LXY19" s="85"/>
      <c r="LXZ19" s="51"/>
      <c r="LYA19" s="80"/>
      <c r="LYB19" s="80"/>
      <c r="LYC19" s="85"/>
      <c r="LYD19" s="80"/>
      <c r="LYE19" s="80"/>
      <c r="LYF19" s="2"/>
      <c r="LYG19" s="85"/>
      <c r="LYH19" s="51"/>
      <c r="LYI19" s="80"/>
      <c r="LYJ19" s="80"/>
      <c r="LYK19" s="85"/>
      <c r="LYL19" s="80"/>
      <c r="LYM19" s="80"/>
      <c r="LYN19" s="2"/>
      <c r="LYO19" s="85"/>
      <c r="LYP19" s="51"/>
      <c r="LYQ19" s="80"/>
      <c r="LYR19" s="80"/>
      <c r="LYS19" s="85"/>
      <c r="LYT19" s="80"/>
      <c r="LYU19" s="80"/>
      <c r="LYV19" s="2"/>
      <c r="LYW19" s="85"/>
      <c r="LYX19" s="51"/>
      <c r="LYY19" s="80"/>
      <c r="LYZ19" s="80"/>
      <c r="LZA19" s="85"/>
      <c r="LZB19" s="80"/>
      <c r="LZC19" s="80"/>
      <c r="LZD19" s="2"/>
      <c r="LZE19" s="85"/>
      <c r="LZF19" s="51"/>
      <c r="LZG19" s="80"/>
      <c r="LZH19" s="80"/>
      <c r="LZI19" s="85"/>
      <c r="LZJ19" s="80"/>
      <c r="LZK19" s="80"/>
      <c r="LZL19" s="2"/>
      <c r="LZM19" s="85"/>
      <c r="LZN19" s="51"/>
      <c r="LZO19" s="80"/>
      <c r="LZP19" s="80"/>
      <c r="LZQ19" s="85"/>
      <c r="LZR19" s="80"/>
      <c r="LZS19" s="80"/>
      <c r="LZT19" s="2"/>
      <c r="LZU19" s="85"/>
      <c r="LZV19" s="51"/>
      <c r="LZW19" s="80"/>
      <c r="LZX19" s="80"/>
      <c r="LZY19" s="85"/>
      <c r="LZZ19" s="80"/>
      <c r="MAA19" s="80"/>
      <c r="MAB19" s="2"/>
      <c r="MAC19" s="85"/>
      <c r="MAD19" s="51"/>
      <c r="MAE19" s="80"/>
      <c r="MAF19" s="80"/>
      <c r="MAG19" s="85"/>
      <c r="MAH19" s="80"/>
      <c r="MAI19" s="80"/>
      <c r="MAJ19" s="2"/>
      <c r="MAK19" s="85"/>
      <c r="MAL19" s="51"/>
      <c r="MAM19" s="80"/>
      <c r="MAN19" s="80"/>
      <c r="MAO19" s="85"/>
      <c r="MAP19" s="80"/>
      <c r="MAQ19" s="80"/>
      <c r="MAR19" s="2"/>
      <c r="MAS19" s="85"/>
      <c r="MAT19" s="51"/>
      <c r="MAU19" s="80"/>
      <c r="MAV19" s="80"/>
      <c r="MAW19" s="85"/>
      <c r="MAX19" s="80"/>
      <c r="MAY19" s="80"/>
      <c r="MAZ19" s="2"/>
      <c r="MBA19" s="85"/>
      <c r="MBB19" s="51"/>
      <c r="MBC19" s="80"/>
      <c r="MBD19" s="80"/>
      <c r="MBE19" s="85"/>
      <c r="MBF19" s="80"/>
      <c r="MBG19" s="80"/>
      <c r="MBH19" s="2"/>
      <c r="MBI19" s="85"/>
      <c r="MBJ19" s="51"/>
      <c r="MBK19" s="80"/>
      <c r="MBL19" s="80"/>
      <c r="MBM19" s="85"/>
      <c r="MBN19" s="80"/>
      <c r="MBO19" s="80"/>
      <c r="MBP19" s="2"/>
      <c r="MBQ19" s="85"/>
      <c r="MBR19" s="51"/>
      <c r="MBS19" s="80"/>
      <c r="MBT19" s="80"/>
      <c r="MBU19" s="85"/>
      <c r="MBV19" s="80"/>
      <c r="MBW19" s="80"/>
      <c r="MBX19" s="2"/>
      <c r="MBY19" s="85"/>
      <c r="MBZ19" s="51"/>
      <c r="MCA19" s="80"/>
      <c r="MCB19" s="80"/>
      <c r="MCC19" s="85"/>
      <c r="MCD19" s="80"/>
      <c r="MCE19" s="80"/>
      <c r="MCF19" s="2"/>
      <c r="MCG19" s="85"/>
      <c r="MCH19" s="51"/>
      <c r="MCI19" s="80"/>
      <c r="MCJ19" s="80"/>
      <c r="MCK19" s="85"/>
      <c r="MCL19" s="80"/>
      <c r="MCM19" s="80"/>
      <c r="MCN19" s="2"/>
      <c r="MCO19" s="85"/>
      <c r="MCP19" s="51"/>
      <c r="MCQ19" s="80"/>
      <c r="MCR19" s="80"/>
      <c r="MCS19" s="85"/>
      <c r="MCT19" s="80"/>
      <c r="MCU19" s="80"/>
      <c r="MCV19" s="2"/>
      <c r="MCW19" s="85"/>
      <c r="MCX19" s="51"/>
      <c r="MCY19" s="80"/>
      <c r="MCZ19" s="80"/>
      <c r="MDA19" s="85"/>
      <c r="MDB19" s="80"/>
      <c r="MDC19" s="80"/>
      <c r="MDD19" s="2"/>
      <c r="MDE19" s="85"/>
      <c r="MDF19" s="51"/>
      <c r="MDG19" s="80"/>
      <c r="MDH19" s="80"/>
      <c r="MDI19" s="85"/>
      <c r="MDJ19" s="80"/>
      <c r="MDK19" s="80"/>
      <c r="MDL19" s="2"/>
      <c r="MDM19" s="85"/>
      <c r="MDN19" s="51"/>
      <c r="MDO19" s="80"/>
      <c r="MDP19" s="80"/>
      <c r="MDQ19" s="85"/>
      <c r="MDR19" s="80"/>
      <c r="MDS19" s="80"/>
      <c r="MDT19" s="2"/>
      <c r="MDU19" s="85"/>
      <c r="MDV19" s="51"/>
      <c r="MDW19" s="80"/>
      <c r="MDX19" s="80"/>
      <c r="MDY19" s="85"/>
      <c r="MDZ19" s="80"/>
      <c r="MEA19" s="80"/>
      <c r="MEB19" s="2"/>
      <c r="MEC19" s="85"/>
      <c r="MED19" s="51"/>
      <c r="MEE19" s="80"/>
      <c r="MEF19" s="80"/>
      <c r="MEG19" s="85"/>
      <c r="MEH19" s="80"/>
      <c r="MEI19" s="80"/>
      <c r="MEJ19" s="2"/>
      <c r="MEK19" s="85"/>
      <c r="MEL19" s="51"/>
      <c r="MEM19" s="80"/>
      <c r="MEN19" s="80"/>
      <c r="MEO19" s="85"/>
      <c r="MEP19" s="80"/>
      <c r="MEQ19" s="80"/>
      <c r="MER19" s="2"/>
      <c r="MES19" s="85"/>
      <c r="MET19" s="51"/>
      <c r="MEU19" s="80"/>
      <c r="MEV19" s="80"/>
      <c r="MEW19" s="85"/>
      <c r="MEX19" s="80"/>
      <c r="MEY19" s="80"/>
      <c r="MEZ19" s="2"/>
      <c r="MFA19" s="85"/>
      <c r="MFB19" s="51"/>
      <c r="MFC19" s="80"/>
      <c r="MFD19" s="80"/>
      <c r="MFE19" s="85"/>
      <c r="MFF19" s="80"/>
      <c r="MFG19" s="80"/>
      <c r="MFH19" s="2"/>
      <c r="MFI19" s="85"/>
      <c r="MFJ19" s="51"/>
      <c r="MFK19" s="80"/>
      <c r="MFL19" s="80"/>
      <c r="MFM19" s="85"/>
      <c r="MFN19" s="80"/>
      <c r="MFO19" s="80"/>
      <c r="MFP19" s="2"/>
      <c r="MFQ19" s="85"/>
      <c r="MFR19" s="51"/>
      <c r="MFS19" s="80"/>
      <c r="MFT19" s="80"/>
      <c r="MFU19" s="85"/>
      <c r="MFV19" s="80"/>
      <c r="MFW19" s="80"/>
      <c r="MFX19" s="2"/>
      <c r="MFY19" s="85"/>
      <c r="MFZ19" s="51"/>
      <c r="MGA19" s="80"/>
      <c r="MGB19" s="80"/>
      <c r="MGC19" s="85"/>
      <c r="MGD19" s="80"/>
      <c r="MGE19" s="80"/>
      <c r="MGF19" s="2"/>
      <c r="MGG19" s="85"/>
      <c r="MGH19" s="51"/>
      <c r="MGI19" s="80"/>
      <c r="MGJ19" s="80"/>
      <c r="MGK19" s="85"/>
      <c r="MGL19" s="80"/>
      <c r="MGM19" s="80"/>
      <c r="MGN19" s="2"/>
      <c r="MGO19" s="85"/>
      <c r="MGP19" s="51"/>
      <c r="MGQ19" s="80"/>
      <c r="MGR19" s="80"/>
      <c r="MGS19" s="85"/>
      <c r="MGT19" s="80"/>
      <c r="MGU19" s="80"/>
      <c r="MGV19" s="2"/>
      <c r="MGW19" s="85"/>
      <c r="MGX19" s="51"/>
      <c r="MGY19" s="80"/>
      <c r="MGZ19" s="80"/>
      <c r="MHA19" s="85"/>
      <c r="MHB19" s="80"/>
      <c r="MHC19" s="80"/>
      <c r="MHD19" s="2"/>
      <c r="MHE19" s="85"/>
      <c r="MHF19" s="51"/>
      <c r="MHG19" s="80"/>
      <c r="MHH19" s="80"/>
      <c r="MHI19" s="85"/>
      <c r="MHJ19" s="80"/>
      <c r="MHK19" s="80"/>
      <c r="MHL19" s="2"/>
      <c r="MHM19" s="85"/>
      <c r="MHN19" s="51"/>
      <c r="MHO19" s="80"/>
      <c r="MHP19" s="80"/>
      <c r="MHQ19" s="85"/>
      <c r="MHR19" s="80"/>
      <c r="MHS19" s="80"/>
      <c r="MHT19" s="2"/>
      <c r="MHU19" s="85"/>
      <c r="MHV19" s="51"/>
      <c r="MHW19" s="80"/>
      <c r="MHX19" s="80"/>
      <c r="MHY19" s="85"/>
      <c r="MHZ19" s="80"/>
      <c r="MIA19" s="80"/>
      <c r="MIB19" s="2"/>
      <c r="MIC19" s="85"/>
      <c r="MID19" s="51"/>
      <c r="MIE19" s="80"/>
      <c r="MIF19" s="80"/>
      <c r="MIG19" s="85"/>
      <c r="MIH19" s="80"/>
      <c r="MII19" s="80"/>
      <c r="MIJ19" s="2"/>
      <c r="MIK19" s="85"/>
      <c r="MIL19" s="51"/>
      <c r="MIM19" s="80"/>
      <c r="MIN19" s="80"/>
      <c r="MIO19" s="85"/>
      <c r="MIP19" s="80"/>
      <c r="MIQ19" s="80"/>
      <c r="MIR19" s="2"/>
      <c r="MIS19" s="85"/>
      <c r="MIT19" s="51"/>
      <c r="MIU19" s="80"/>
      <c r="MIV19" s="80"/>
      <c r="MIW19" s="85"/>
      <c r="MIX19" s="80"/>
      <c r="MIY19" s="80"/>
      <c r="MIZ19" s="2"/>
      <c r="MJA19" s="85"/>
      <c r="MJB19" s="51"/>
      <c r="MJC19" s="80"/>
      <c r="MJD19" s="80"/>
      <c r="MJE19" s="85"/>
      <c r="MJF19" s="80"/>
      <c r="MJG19" s="80"/>
      <c r="MJH19" s="2"/>
      <c r="MJI19" s="85"/>
      <c r="MJJ19" s="51"/>
      <c r="MJK19" s="80"/>
      <c r="MJL19" s="80"/>
      <c r="MJM19" s="85"/>
      <c r="MJN19" s="80"/>
      <c r="MJO19" s="80"/>
      <c r="MJP19" s="2"/>
      <c r="MJQ19" s="85"/>
      <c r="MJR19" s="51"/>
      <c r="MJS19" s="80"/>
      <c r="MJT19" s="80"/>
      <c r="MJU19" s="85"/>
      <c r="MJV19" s="80"/>
      <c r="MJW19" s="80"/>
      <c r="MJX19" s="2"/>
      <c r="MJY19" s="85"/>
      <c r="MJZ19" s="51"/>
      <c r="MKA19" s="80"/>
      <c r="MKB19" s="80"/>
      <c r="MKC19" s="85"/>
      <c r="MKD19" s="80"/>
      <c r="MKE19" s="80"/>
      <c r="MKF19" s="2"/>
      <c r="MKG19" s="85"/>
      <c r="MKH19" s="51"/>
      <c r="MKI19" s="80"/>
      <c r="MKJ19" s="80"/>
      <c r="MKK19" s="85"/>
      <c r="MKL19" s="80"/>
      <c r="MKM19" s="80"/>
      <c r="MKN19" s="2"/>
      <c r="MKO19" s="85"/>
      <c r="MKP19" s="51"/>
      <c r="MKQ19" s="80"/>
      <c r="MKR19" s="80"/>
      <c r="MKS19" s="85"/>
      <c r="MKT19" s="80"/>
      <c r="MKU19" s="80"/>
      <c r="MKV19" s="2"/>
      <c r="MKW19" s="85"/>
      <c r="MKX19" s="51"/>
      <c r="MKY19" s="80"/>
      <c r="MKZ19" s="80"/>
      <c r="MLA19" s="85"/>
      <c r="MLB19" s="80"/>
      <c r="MLC19" s="80"/>
      <c r="MLD19" s="2"/>
      <c r="MLE19" s="85"/>
      <c r="MLF19" s="51"/>
      <c r="MLG19" s="80"/>
      <c r="MLH19" s="80"/>
      <c r="MLI19" s="85"/>
      <c r="MLJ19" s="80"/>
      <c r="MLK19" s="80"/>
      <c r="MLL19" s="2"/>
      <c r="MLM19" s="85"/>
      <c r="MLN19" s="51"/>
      <c r="MLO19" s="80"/>
      <c r="MLP19" s="80"/>
      <c r="MLQ19" s="85"/>
      <c r="MLR19" s="80"/>
      <c r="MLS19" s="80"/>
      <c r="MLT19" s="2"/>
      <c r="MLU19" s="85"/>
      <c r="MLV19" s="51"/>
      <c r="MLW19" s="80"/>
      <c r="MLX19" s="80"/>
      <c r="MLY19" s="85"/>
      <c r="MLZ19" s="80"/>
      <c r="MMA19" s="80"/>
      <c r="MMB19" s="2"/>
      <c r="MMC19" s="85"/>
      <c r="MMD19" s="51"/>
      <c r="MME19" s="80"/>
      <c r="MMF19" s="80"/>
      <c r="MMG19" s="85"/>
      <c r="MMH19" s="80"/>
      <c r="MMI19" s="80"/>
      <c r="MMJ19" s="2"/>
      <c r="MMK19" s="85"/>
      <c r="MML19" s="51"/>
      <c r="MMM19" s="80"/>
      <c r="MMN19" s="80"/>
      <c r="MMO19" s="85"/>
      <c r="MMP19" s="80"/>
      <c r="MMQ19" s="80"/>
      <c r="MMR19" s="2"/>
      <c r="MMS19" s="85"/>
      <c r="MMT19" s="51"/>
      <c r="MMU19" s="80"/>
      <c r="MMV19" s="80"/>
      <c r="MMW19" s="85"/>
      <c r="MMX19" s="80"/>
      <c r="MMY19" s="80"/>
      <c r="MMZ19" s="2"/>
      <c r="MNA19" s="85"/>
      <c r="MNB19" s="51"/>
      <c r="MNC19" s="80"/>
      <c r="MND19" s="80"/>
      <c r="MNE19" s="85"/>
      <c r="MNF19" s="80"/>
      <c r="MNG19" s="80"/>
      <c r="MNH19" s="2"/>
      <c r="MNI19" s="85"/>
      <c r="MNJ19" s="51"/>
      <c r="MNK19" s="80"/>
      <c r="MNL19" s="80"/>
      <c r="MNM19" s="85"/>
      <c r="MNN19" s="80"/>
      <c r="MNO19" s="80"/>
      <c r="MNP19" s="2"/>
      <c r="MNQ19" s="85"/>
      <c r="MNR19" s="51"/>
      <c r="MNS19" s="80"/>
      <c r="MNT19" s="80"/>
      <c r="MNU19" s="85"/>
      <c r="MNV19" s="80"/>
      <c r="MNW19" s="80"/>
      <c r="MNX19" s="2"/>
      <c r="MNY19" s="85"/>
      <c r="MNZ19" s="51"/>
      <c r="MOA19" s="80"/>
      <c r="MOB19" s="80"/>
      <c r="MOC19" s="85"/>
      <c r="MOD19" s="80"/>
      <c r="MOE19" s="80"/>
      <c r="MOF19" s="2"/>
      <c r="MOG19" s="85"/>
      <c r="MOH19" s="51"/>
      <c r="MOI19" s="80"/>
      <c r="MOJ19" s="80"/>
      <c r="MOK19" s="85"/>
      <c r="MOL19" s="80"/>
      <c r="MOM19" s="80"/>
      <c r="MON19" s="2"/>
      <c r="MOO19" s="85"/>
      <c r="MOP19" s="51"/>
      <c r="MOQ19" s="80"/>
      <c r="MOR19" s="80"/>
      <c r="MOS19" s="85"/>
      <c r="MOT19" s="80"/>
      <c r="MOU19" s="80"/>
      <c r="MOV19" s="2"/>
      <c r="MOW19" s="85"/>
      <c r="MOX19" s="51"/>
      <c r="MOY19" s="80"/>
      <c r="MOZ19" s="80"/>
      <c r="MPA19" s="85"/>
      <c r="MPB19" s="80"/>
      <c r="MPC19" s="80"/>
      <c r="MPD19" s="2"/>
      <c r="MPE19" s="85"/>
      <c r="MPF19" s="51"/>
      <c r="MPG19" s="80"/>
      <c r="MPH19" s="80"/>
      <c r="MPI19" s="85"/>
      <c r="MPJ19" s="80"/>
      <c r="MPK19" s="80"/>
      <c r="MPL19" s="2"/>
      <c r="MPM19" s="85"/>
      <c r="MPN19" s="51"/>
      <c r="MPO19" s="80"/>
      <c r="MPP19" s="80"/>
      <c r="MPQ19" s="85"/>
      <c r="MPR19" s="80"/>
      <c r="MPS19" s="80"/>
      <c r="MPT19" s="2"/>
      <c r="MPU19" s="85"/>
      <c r="MPV19" s="51"/>
      <c r="MPW19" s="80"/>
      <c r="MPX19" s="80"/>
      <c r="MPY19" s="85"/>
      <c r="MPZ19" s="80"/>
      <c r="MQA19" s="80"/>
      <c r="MQB19" s="2"/>
      <c r="MQC19" s="85"/>
      <c r="MQD19" s="51"/>
      <c r="MQE19" s="80"/>
      <c r="MQF19" s="80"/>
      <c r="MQG19" s="85"/>
      <c r="MQH19" s="80"/>
      <c r="MQI19" s="80"/>
      <c r="MQJ19" s="2"/>
      <c r="MQK19" s="85"/>
      <c r="MQL19" s="51"/>
      <c r="MQM19" s="80"/>
      <c r="MQN19" s="80"/>
      <c r="MQO19" s="85"/>
      <c r="MQP19" s="80"/>
      <c r="MQQ19" s="80"/>
      <c r="MQR19" s="2"/>
      <c r="MQS19" s="85"/>
      <c r="MQT19" s="51"/>
      <c r="MQU19" s="80"/>
      <c r="MQV19" s="80"/>
      <c r="MQW19" s="85"/>
      <c r="MQX19" s="80"/>
      <c r="MQY19" s="80"/>
      <c r="MQZ19" s="2"/>
      <c r="MRA19" s="85"/>
      <c r="MRB19" s="51"/>
      <c r="MRC19" s="80"/>
      <c r="MRD19" s="80"/>
      <c r="MRE19" s="85"/>
      <c r="MRF19" s="80"/>
      <c r="MRG19" s="80"/>
      <c r="MRH19" s="2"/>
      <c r="MRI19" s="85"/>
      <c r="MRJ19" s="51"/>
      <c r="MRK19" s="80"/>
      <c r="MRL19" s="80"/>
      <c r="MRM19" s="85"/>
      <c r="MRN19" s="80"/>
      <c r="MRO19" s="80"/>
      <c r="MRP19" s="2"/>
      <c r="MRQ19" s="85"/>
      <c r="MRR19" s="51"/>
      <c r="MRS19" s="80"/>
      <c r="MRT19" s="80"/>
      <c r="MRU19" s="85"/>
      <c r="MRV19" s="80"/>
      <c r="MRW19" s="80"/>
      <c r="MRX19" s="2"/>
      <c r="MRY19" s="85"/>
      <c r="MRZ19" s="51"/>
      <c r="MSA19" s="80"/>
      <c r="MSB19" s="80"/>
      <c r="MSC19" s="85"/>
      <c r="MSD19" s="80"/>
      <c r="MSE19" s="80"/>
      <c r="MSF19" s="2"/>
      <c r="MSG19" s="85"/>
      <c r="MSH19" s="51"/>
      <c r="MSI19" s="80"/>
      <c r="MSJ19" s="80"/>
      <c r="MSK19" s="85"/>
      <c r="MSL19" s="80"/>
      <c r="MSM19" s="80"/>
      <c r="MSN19" s="2"/>
      <c r="MSO19" s="85"/>
      <c r="MSP19" s="51"/>
      <c r="MSQ19" s="80"/>
      <c r="MSR19" s="80"/>
      <c r="MSS19" s="85"/>
      <c r="MST19" s="80"/>
      <c r="MSU19" s="80"/>
      <c r="MSV19" s="2"/>
      <c r="MSW19" s="85"/>
      <c r="MSX19" s="51"/>
      <c r="MSY19" s="80"/>
      <c r="MSZ19" s="80"/>
      <c r="MTA19" s="85"/>
      <c r="MTB19" s="80"/>
      <c r="MTC19" s="80"/>
      <c r="MTD19" s="2"/>
      <c r="MTE19" s="85"/>
      <c r="MTF19" s="51"/>
      <c r="MTG19" s="80"/>
      <c r="MTH19" s="80"/>
      <c r="MTI19" s="85"/>
      <c r="MTJ19" s="80"/>
      <c r="MTK19" s="80"/>
      <c r="MTL19" s="2"/>
      <c r="MTM19" s="85"/>
      <c r="MTN19" s="51"/>
      <c r="MTO19" s="80"/>
      <c r="MTP19" s="80"/>
      <c r="MTQ19" s="85"/>
      <c r="MTR19" s="80"/>
      <c r="MTS19" s="80"/>
      <c r="MTT19" s="2"/>
      <c r="MTU19" s="85"/>
      <c r="MTV19" s="51"/>
      <c r="MTW19" s="80"/>
      <c r="MTX19" s="80"/>
      <c r="MTY19" s="85"/>
      <c r="MTZ19" s="80"/>
      <c r="MUA19" s="80"/>
      <c r="MUB19" s="2"/>
      <c r="MUC19" s="85"/>
      <c r="MUD19" s="51"/>
      <c r="MUE19" s="80"/>
      <c r="MUF19" s="80"/>
      <c r="MUG19" s="85"/>
      <c r="MUH19" s="80"/>
      <c r="MUI19" s="80"/>
      <c r="MUJ19" s="2"/>
      <c r="MUK19" s="85"/>
      <c r="MUL19" s="51"/>
      <c r="MUM19" s="80"/>
      <c r="MUN19" s="80"/>
      <c r="MUO19" s="85"/>
      <c r="MUP19" s="80"/>
      <c r="MUQ19" s="80"/>
      <c r="MUR19" s="2"/>
      <c r="MUS19" s="85"/>
      <c r="MUT19" s="51"/>
      <c r="MUU19" s="80"/>
      <c r="MUV19" s="80"/>
      <c r="MUW19" s="85"/>
      <c r="MUX19" s="80"/>
      <c r="MUY19" s="80"/>
      <c r="MUZ19" s="2"/>
      <c r="MVA19" s="85"/>
      <c r="MVB19" s="51"/>
      <c r="MVC19" s="80"/>
      <c r="MVD19" s="80"/>
      <c r="MVE19" s="85"/>
      <c r="MVF19" s="80"/>
      <c r="MVG19" s="80"/>
      <c r="MVH19" s="2"/>
      <c r="MVI19" s="85"/>
      <c r="MVJ19" s="51"/>
      <c r="MVK19" s="80"/>
      <c r="MVL19" s="80"/>
      <c r="MVM19" s="85"/>
      <c r="MVN19" s="80"/>
      <c r="MVO19" s="80"/>
      <c r="MVP19" s="2"/>
      <c r="MVQ19" s="85"/>
      <c r="MVR19" s="51"/>
      <c r="MVS19" s="80"/>
      <c r="MVT19" s="80"/>
      <c r="MVU19" s="85"/>
      <c r="MVV19" s="80"/>
      <c r="MVW19" s="80"/>
      <c r="MVX19" s="2"/>
      <c r="MVY19" s="85"/>
      <c r="MVZ19" s="51"/>
      <c r="MWA19" s="80"/>
      <c r="MWB19" s="80"/>
      <c r="MWC19" s="85"/>
      <c r="MWD19" s="80"/>
      <c r="MWE19" s="80"/>
      <c r="MWF19" s="2"/>
      <c r="MWG19" s="85"/>
      <c r="MWH19" s="51"/>
      <c r="MWI19" s="80"/>
      <c r="MWJ19" s="80"/>
      <c r="MWK19" s="85"/>
      <c r="MWL19" s="80"/>
      <c r="MWM19" s="80"/>
      <c r="MWN19" s="2"/>
      <c r="MWO19" s="85"/>
      <c r="MWP19" s="51"/>
      <c r="MWQ19" s="80"/>
      <c r="MWR19" s="80"/>
      <c r="MWS19" s="85"/>
      <c r="MWT19" s="80"/>
      <c r="MWU19" s="80"/>
      <c r="MWV19" s="2"/>
      <c r="MWW19" s="85"/>
      <c r="MWX19" s="51"/>
      <c r="MWY19" s="80"/>
      <c r="MWZ19" s="80"/>
      <c r="MXA19" s="85"/>
      <c r="MXB19" s="80"/>
      <c r="MXC19" s="80"/>
      <c r="MXD19" s="2"/>
      <c r="MXE19" s="85"/>
      <c r="MXF19" s="51"/>
      <c r="MXG19" s="80"/>
      <c r="MXH19" s="80"/>
      <c r="MXI19" s="85"/>
      <c r="MXJ19" s="80"/>
      <c r="MXK19" s="80"/>
      <c r="MXL19" s="2"/>
      <c r="MXM19" s="85"/>
      <c r="MXN19" s="51"/>
      <c r="MXO19" s="80"/>
      <c r="MXP19" s="80"/>
      <c r="MXQ19" s="85"/>
      <c r="MXR19" s="80"/>
      <c r="MXS19" s="80"/>
      <c r="MXT19" s="2"/>
      <c r="MXU19" s="85"/>
      <c r="MXV19" s="51"/>
      <c r="MXW19" s="80"/>
      <c r="MXX19" s="80"/>
      <c r="MXY19" s="85"/>
      <c r="MXZ19" s="80"/>
      <c r="MYA19" s="80"/>
      <c r="MYB19" s="2"/>
      <c r="MYC19" s="85"/>
      <c r="MYD19" s="51"/>
      <c r="MYE19" s="80"/>
      <c r="MYF19" s="80"/>
      <c r="MYG19" s="85"/>
      <c r="MYH19" s="80"/>
      <c r="MYI19" s="80"/>
      <c r="MYJ19" s="2"/>
      <c r="MYK19" s="85"/>
      <c r="MYL19" s="51"/>
      <c r="MYM19" s="80"/>
      <c r="MYN19" s="80"/>
      <c r="MYO19" s="85"/>
      <c r="MYP19" s="80"/>
      <c r="MYQ19" s="80"/>
      <c r="MYR19" s="2"/>
      <c r="MYS19" s="85"/>
      <c r="MYT19" s="51"/>
      <c r="MYU19" s="80"/>
      <c r="MYV19" s="80"/>
      <c r="MYW19" s="85"/>
      <c r="MYX19" s="80"/>
      <c r="MYY19" s="80"/>
      <c r="MYZ19" s="2"/>
      <c r="MZA19" s="85"/>
      <c r="MZB19" s="51"/>
      <c r="MZC19" s="80"/>
      <c r="MZD19" s="80"/>
      <c r="MZE19" s="85"/>
      <c r="MZF19" s="80"/>
      <c r="MZG19" s="80"/>
      <c r="MZH19" s="2"/>
      <c r="MZI19" s="85"/>
      <c r="MZJ19" s="51"/>
      <c r="MZK19" s="80"/>
      <c r="MZL19" s="80"/>
      <c r="MZM19" s="85"/>
      <c r="MZN19" s="80"/>
      <c r="MZO19" s="80"/>
      <c r="MZP19" s="2"/>
      <c r="MZQ19" s="85"/>
      <c r="MZR19" s="51"/>
      <c r="MZS19" s="80"/>
      <c r="MZT19" s="80"/>
      <c r="MZU19" s="85"/>
      <c r="MZV19" s="80"/>
      <c r="MZW19" s="80"/>
      <c r="MZX19" s="2"/>
      <c r="MZY19" s="85"/>
      <c r="MZZ19" s="51"/>
      <c r="NAA19" s="80"/>
      <c r="NAB19" s="80"/>
      <c r="NAC19" s="85"/>
      <c r="NAD19" s="80"/>
      <c r="NAE19" s="80"/>
      <c r="NAF19" s="2"/>
      <c r="NAG19" s="85"/>
      <c r="NAH19" s="51"/>
      <c r="NAI19" s="80"/>
      <c r="NAJ19" s="80"/>
      <c r="NAK19" s="85"/>
      <c r="NAL19" s="80"/>
      <c r="NAM19" s="80"/>
      <c r="NAN19" s="2"/>
      <c r="NAO19" s="85"/>
      <c r="NAP19" s="51"/>
      <c r="NAQ19" s="80"/>
      <c r="NAR19" s="80"/>
      <c r="NAS19" s="85"/>
      <c r="NAT19" s="80"/>
      <c r="NAU19" s="80"/>
      <c r="NAV19" s="2"/>
      <c r="NAW19" s="85"/>
      <c r="NAX19" s="51"/>
      <c r="NAY19" s="80"/>
      <c r="NAZ19" s="80"/>
      <c r="NBA19" s="85"/>
      <c r="NBB19" s="80"/>
      <c r="NBC19" s="80"/>
      <c r="NBD19" s="2"/>
      <c r="NBE19" s="85"/>
      <c r="NBF19" s="51"/>
      <c r="NBG19" s="80"/>
      <c r="NBH19" s="80"/>
      <c r="NBI19" s="85"/>
      <c r="NBJ19" s="80"/>
      <c r="NBK19" s="80"/>
      <c r="NBL19" s="2"/>
      <c r="NBM19" s="85"/>
      <c r="NBN19" s="51"/>
      <c r="NBO19" s="80"/>
      <c r="NBP19" s="80"/>
      <c r="NBQ19" s="85"/>
      <c r="NBR19" s="80"/>
      <c r="NBS19" s="80"/>
      <c r="NBT19" s="2"/>
      <c r="NBU19" s="85"/>
      <c r="NBV19" s="51"/>
      <c r="NBW19" s="80"/>
      <c r="NBX19" s="80"/>
      <c r="NBY19" s="85"/>
      <c r="NBZ19" s="80"/>
      <c r="NCA19" s="80"/>
      <c r="NCB19" s="2"/>
      <c r="NCC19" s="85"/>
      <c r="NCD19" s="51"/>
      <c r="NCE19" s="80"/>
      <c r="NCF19" s="80"/>
      <c r="NCG19" s="85"/>
      <c r="NCH19" s="80"/>
      <c r="NCI19" s="80"/>
      <c r="NCJ19" s="2"/>
      <c r="NCK19" s="85"/>
      <c r="NCL19" s="51"/>
      <c r="NCM19" s="80"/>
      <c r="NCN19" s="80"/>
      <c r="NCO19" s="85"/>
      <c r="NCP19" s="80"/>
      <c r="NCQ19" s="80"/>
      <c r="NCR19" s="2"/>
      <c r="NCS19" s="85"/>
      <c r="NCT19" s="51"/>
      <c r="NCU19" s="80"/>
      <c r="NCV19" s="80"/>
      <c r="NCW19" s="85"/>
      <c r="NCX19" s="80"/>
      <c r="NCY19" s="80"/>
      <c r="NCZ19" s="2"/>
      <c r="NDA19" s="85"/>
      <c r="NDB19" s="51"/>
      <c r="NDC19" s="80"/>
      <c r="NDD19" s="80"/>
      <c r="NDE19" s="85"/>
      <c r="NDF19" s="80"/>
      <c r="NDG19" s="80"/>
      <c r="NDH19" s="2"/>
      <c r="NDI19" s="85"/>
      <c r="NDJ19" s="51"/>
      <c r="NDK19" s="80"/>
      <c r="NDL19" s="80"/>
      <c r="NDM19" s="85"/>
      <c r="NDN19" s="80"/>
      <c r="NDO19" s="80"/>
      <c r="NDP19" s="2"/>
      <c r="NDQ19" s="85"/>
      <c r="NDR19" s="51"/>
      <c r="NDS19" s="80"/>
      <c r="NDT19" s="80"/>
      <c r="NDU19" s="85"/>
      <c r="NDV19" s="80"/>
      <c r="NDW19" s="80"/>
      <c r="NDX19" s="2"/>
      <c r="NDY19" s="85"/>
      <c r="NDZ19" s="51"/>
      <c r="NEA19" s="80"/>
      <c r="NEB19" s="80"/>
      <c r="NEC19" s="85"/>
      <c r="NED19" s="80"/>
      <c r="NEE19" s="80"/>
      <c r="NEF19" s="2"/>
      <c r="NEG19" s="85"/>
      <c r="NEH19" s="51"/>
      <c r="NEI19" s="80"/>
      <c r="NEJ19" s="80"/>
      <c r="NEK19" s="85"/>
      <c r="NEL19" s="80"/>
      <c r="NEM19" s="80"/>
      <c r="NEN19" s="2"/>
      <c r="NEO19" s="85"/>
      <c r="NEP19" s="51"/>
      <c r="NEQ19" s="80"/>
      <c r="NER19" s="80"/>
      <c r="NES19" s="85"/>
      <c r="NET19" s="80"/>
      <c r="NEU19" s="80"/>
      <c r="NEV19" s="2"/>
      <c r="NEW19" s="85"/>
      <c r="NEX19" s="51"/>
      <c r="NEY19" s="80"/>
      <c r="NEZ19" s="80"/>
      <c r="NFA19" s="85"/>
      <c r="NFB19" s="80"/>
      <c r="NFC19" s="80"/>
      <c r="NFD19" s="2"/>
      <c r="NFE19" s="85"/>
      <c r="NFF19" s="51"/>
      <c r="NFG19" s="80"/>
      <c r="NFH19" s="80"/>
      <c r="NFI19" s="85"/>
      <c r="NFJ19" s="80"/>
      <c r="NFK19" s="80"/>
      <c r="NFL19" s="2"/>
      <c r="NFM19" s="85"/>
      <c r="NFN19" s="51"/>
      <c r="NFO19" s="80"/>
      <c r="NFP19" s="80"/>
      <c r="NFQ19" s="85"/>
      <c r="NFR19" s="80"/>
      <c r="NFS19" s="80"/>
      <c r="NFT19" s="2"/>
      <c r="NFU19" s="85"/>
      <c r="NFV19" s="51"/>
      <c r="NFW19" s="80"/>
      <c r="NFX19" s="80"/>
      <c r="NFY19" s="85"/>
      <c r="NFZ19" s="80"/>
      <c r="NGA19" s="80"/>
      <c r="NGB19" s="2"/>
      <c r="NGC19" s="85"/>
      <c r="NGD19" s="51"/>
      <c r="NGE19" s="80"/>
      <c r="NGF19" s="80"/>
      <c r="NGG19" s="85"/>
      <c r="NGH19" s="80"/>
      <c r="NGI19" s="80"/>
      <c r="NGJ19" s="2"/>
      <c r="NGK19" s="85"/>
      <c r="NGL19" s="51"/>
      <c r="NGM19" s="80"/>
      <c r="NGN19" s="80"/>
      <c r="NGO19" s="85"/>
      <c r="NGP19" s="80"/>
      <c r="NGQ19" s="80"/>
      <c r="NGR19" s="2"/>
      <c r="NGS19" s="85"/>
      <c r="NGT19" s="51"/>
      <c r="NGU19" s="80"/>
      <c r="NGV19" s="80"/>
      <c r="NGW19" s="85"/>
      <c r="NGX19" s="80"/>
      <c r="NGY19" s="80"/>
      <c r="NGZ19" s="2"/>
      <c r="NHA19" s="85"/>
      <c r="NHB19" s="51"/>
      <c r="NHC19" s="80"/>
      <c r="NHD19" s="80"/>
      <c r="NHE19" s="85"/>
      <c r="NHF19" s="80"/>
      <c r="NHG19" s="80"/>
      <c r="NHH19" s="2"/>
      <c r="NHI19" s="85"/>
      <c r="NHJ19" s="51"/>
      <c r="NHK19" s="80"/>
      <c r="NHL19" s="80"/>
      <c r="NHM19" s="85"/>
      <c r="NHN19" s="80"/>
      <c r="NHO19" s="80"/>
      <c r="NHP19" s="2"/>
      <c r="NHQ19" s="85"/>
      <c r="NHR19" s="51"/>
      <c r="NHS19" s="80"/>
      <c r="NHT19" s="80"/>
      <c r="NHU19" s="85"/>
      <c r="NHV19" s="80"/>
      <c r="NHW19" s="80"/>
      <c r="NHX19" s="2"/>
      <c r="NHY19" s="85"/>
      <c r="NHZ19" s="51"/>
      <c r="NIA19" s="80"/>
      <c r="NIB19" s="80"/>
      <c r="NIC19" s="85"/>
      <c r="NID19" s="80"/>
      <c r="NIE19" s="80"/>
      <c r="NIF19" s="2"/>
      <c r="NIG19" s="85"/>
      <c r="NIH19" s="51"/>
      <c r="NII19" s="80"/>
      <c r="NIJ19" s="80"/>
      <c r="NIK19" s="85"/>
      <c r="NIL19" s="80"/>
      <c r="NIM19" s="80"/>
      <c r="NIN19" s="2"/>
      <c r="NIO19" s="85"/>
      <c r="NIP19" s="51"/>
      <c r="NIQ19" s="80"/>
      <c r="NIR19" s="80"/>
      <c r="NIS19" s="85"/>
      <c r="NIT19" s="80"/>
      <c r="NIU19" s="80"/>
      <c r="NIV19" s="2"/>
      <c r="NIW19" s="85"/>
      <c r="NIX19" s="51"/>
      <c r="NIY19" s="80"/>
      <c r="NIZ19" s="80"/>
      <c r="NJA19" s="85"/>
      <c r="NJB19" s="80"/>
      <c r="NJC19" s="80"/>
      <c r="NJD19" s="2"/>
      <c r="NJE19" s="85"/>
      <c r="NJF19" s="51"/>
      <c r="NJG19" s="80"/>
      <c r="NJH19" s="80"/>
      <c r="NJI19" s="85"/>
      <c r="NJJ19" s="80"/>
      <c r="NJK19" s="80"/>
      <c r="NJL19" s="2"/>
      <c r="NJM19" s="85"/>
      <c r="NJN19" s="51"/>
      <c r="NJO19" s="80"/>
      <c r="NJP19" s="80"/>
      <c r="NJQ19" s="85"/>
      <c r="NJR19" s="80"/>
      <c r="NJS19" s="80"/>
      <c r="NJT19" s="2"/>
      <c r="NJU19" s="85"/>
      <c r="NJV19" s="51"/>
      <c r="NJW19" s="80"/>
      <c r="NJX19" s="80"/>
      <c r="NJY19" s="85"/>
      <c r="NJZ19" s="80"/>
      <c r="NKA19" s="80"/>
      <c r="NKB19" s="2"/>
      <c r="NKC19" s="85"/>
      <c r="NKD19" s="51"/>
      <c r="NKE19" s="80"/>
      <c r="NKF19" s="80"/>
      <c r="NKG19" s="85"/>
      <c r="NKH19" s="80"/>
      <c r="NKI19" s="80"/>
      <c r="NKJ19" s="2"/>
      <c r="NKK19" s="85"/>
      <c r="NKL19" s="51"/>
      <c r="NKM19" s="80"/>
      <c r="NKN19" s="80"/>
      <c r="NKO19" s="85"/>
      <c r="NKP19" s="80"/>
      <c r="NKQ19" s="80"/>
      <c r="NKR19" s="2"/>
      <c r="NKS19" s="85"/>
      <c r="NKT19" s="51"/>
      <c r="NKU19" s="80"/>
      <c r="NKV19" s="80"/>
      <c r="NKW19" s="85"/>
      <c r="NKX19" s="80"/>
      <c r="NKY19" s="80"/>
      <c r="NKZ19" s="2"/>
      <c r="NLA19" s="85"/>
      <c r="NLB19" s="51"/>
      <c r="NLC19" s="80"/>
      <c r="NLD19" s="80"/>
      <c r="NLE19" s="85"/>
      <c r="NLF19" s="80"/>
      <c r="NLG19" s="80"/>
      <c r="NLH19" s="2"/>
      <c r="NLI19" s="85"/>
      <c r="NLJ19" s="51"/>
      <c r="NLK19" s="80"/>
      <c r="NLL19" s="80"/>
      <c r="NLM19" s="85"/>
      <c r="NLN19" s="80"/>
      <c r="NLO19" s="80"/>
      <c r="NLP19" s="2"/>
      <c r="NLQ19" s="85"/>
      <c r="NLR19" s="51"/>
      <c r="NLS19" s="80"/>
      <c r="NLT19" s="80"/>
      <c r="NLU19" s="85"/>
      <c r="NLV19" s="80"/>
      <c r="NLW19" s="80"/>
      <c r="NLX19" s="2"/>
      <c r="NLY19" s="85"/>
      <c r="NLZ19" s="51"/>
      <c r="NMA19" s="80"/>
      <c r="NMB19" s="80"/>
      <c r="NMC19" s="85"/>
      <c r="NMD19" s="80"/>
      <c r="NME19" s="80"/>
      <c r="NMF19" s="2"/>
      <c r="NMG19" s="85"/>
      <c r="NMH19" s="51"/>
      <c r="NMI19" s="80"/>
      <c r="NMJ19" s="80"/>
      <c r="NMK19" s="85"/>
      <c r="NML19" s="80"/>
      <c r="NMM19" s="80"/>
      <c r="NMN19" s="2"/>
      <c r="NMO19" s="85"/>
      <c r="NMP19" s="51"/>
      <c r="NMQ19" s="80"/>
      <c r="NMR19" s="80"/>
      <c r="NMS19" s="85"/>
      <c r="NMT19" s="80"/>
      <c r="NMU19" s="80"/>
      <c r="NMV19" s="2"/>
      <c r="NMW19" s="85"/>
      <c r="NMX19" s="51"/>
      <c r="NMY19" s="80"/>
      <c r="NMZ19" s="80"/>
      <c r="NNA19" s="85"/>
      <c r="NNB19" s="80"/>
      <c r="NNC19" s="80"/>
      <c r="NND19" s="2"/>
      <c r="NNE19" s="85"/>
      <c r="NNF19" s="51"/>
      <c r="NNG19" s="80"/>
      <c r="NNH19" s="80"/>
      <c r="NNI19" s="85"/>
      <c r="NNJ19" s="80"/>
      <c r="NNK19" s="80"/>
      <c r="NNL19" s="2"/>
      <c r="NNM19" s="85"/>
      <c r="NNN19" s="51"/>
      <c r="NNO19" s="80"/>
      <c r="NNP19" s="80"/>
      <c r="NNQ19" s="85"/>
      <c r="NNR19" s="80"/>
      <c r="NNS19" s="80"/>
      <c r="NNT19" s="2"/>
      <c r="NNU19" s="85"/>
      <c r="NNV19" s="51"/>
      <c r="NNW19" s="80"/>
      <c r="NNX19" s="80"/>
      <c r="NNY19" s="85"/>
      <c r="NNZ19" s="80"/>
      <c r="NOA19" s="80"/>
      <c r="NOB19" s="2"/>
      <c r="NOC19" s="85"/>
      <c r="NOD19" s="51"/>
      <c r="NOE19" s="80"/>
      <c r="NOF19" s="80"/>
      <c r="NOG19" s="85"/>
      <c r="NOH19" s="80"/>
      <c r="NOI19" s="80"/>
      <c r="NOJ19" s="2"/>
      <c r="NOK19" s="85"/>
      <c r="NOL19" s="51"/>
      <c r="NOM19" s="80"/>
      <c r="NON19" s="80"/>
      <c r="NOO19" s="85"/>
      <c r="NOP19" s="80"/>
      <c r="NOQ19" s="80"/>
      <c r="NOR19" s="2"/>
      <c r="NOS19" s="85"/>
      <c r="NOT19" s="51"/>
      <c r="NOU19" s="80"/>
      <c r="NOV19" s="80"/>
      <c r="NOW19" s="85"/>
      <c r="NOX19" s="80"/>
      <c r="NOY19" s="80"/>
      <c r="NOZ19" s="2"/>
      <c r="NPA19" s="85"/>
      <c r="NPB19" s="51"/>
      <c r="NPC19" s="80"/>
      <c r="NPD19" s="80"/>
      <c r="NPE19" s="85"/>
      <c r="NPF19" s="80"/>
      <c r="NPG19" s="80"/>
      <c r="NPH19" s="2"/>
      <c r="NPI19" s="85"/>
      <c r="NPJ19" s="51"/>
      <c r="NPK19" s="80"/>
      <c r="NPL19" s="80"/>
      <c r="NPM19" s="85"/>
      <c r="NPN19" s="80"/>
      <c r="NPO19" s="80"/>
      <c r="NPP19" s="2"/>
      <c r="NPQ19" s="85"/>
      <c r="NPR19" s="51"/>
      <c r="NPS19" s="80"/>
      <c r="NPT19" s="80"/>
      <c r="NPU19" s="85"/>
      <c r="NPV19" s="80"/>
      <c r="NPW19" s="80"/>
      <c r="NPX19" s="2"/>
      <c r="NPY19" s="85"/>
      <c r="NPZ19" s="51"/>
      <c r="NQA19" s="80"/>
      <c r="NQB19" s="80"/>
      <c r="NQC19" s="85"/>
      <c r="NQD19" s="80"/>
      <c r="NQE19" s="80"/>
      <c r="NQF19" s="2"/>
      <c r="NQG19" s="85"/>
      <c r="NQH19" s="51"/>
      <c r="NQI19" s="80"/>
      <c r="NQJ19" s="80"/>
      <c r="NQK19" s="85"/>
      <c r="NQL19" s="80"/>
      <c r="NQM19" s="80"/>
      <c r="NQN19" s="2"/>
      <c r="NQO19" s="85"/>
      <c r="NQP19" s="51"/>
      <c r="NQQ19" s="80"/>
      <c r="NQR19" s="80"/>
      <c r="NQS19" s="85"/>
      <c r="NQT19" s="80"/>
      <c r="NQU19" s="80"/>
      <c r="NQV19" s="2"/>
      <c r="NQW19" s="85"/>
      <c r="NQX19" s="51"/>
      <c r="NQY19" s="80"/>
      <c r="NQZ19" s="80"/>
      <c r="NRA19" s="85"/>
      <c r="NRB19" s="80"/>
      <c r="NRC19" s="80"/>
      <c r="NRD19" s="2"/>
      <c r="NRE19" s="85"/>
      <c r="NRF19" s="51"/>
      <c r="NRG19" s="80"/>
      <c r="NRH19" s="80"/>
      <c r="NRI19" s="85"/>
      <c r="NRJ19" s="80"/>
      <c r="NRK19" s="80"/>
      <c r="NRL19" s="2"/>
      <c r="NRM19" s="85"/>
      <c r="NRN19" s="51"/>
      <c r="NRO19" s="80"/>
      <c r="NRP19" s="80"/>
      <c r="NRQ19" s="85"/>
      <c r="NRR19" s="80"/>
      <c r="NRS19" s="80"/>
      <c r="NRT19" s="2"/>
      <c r="NRU19" s="85"/>
      <c r="NRV19" s="51"/>
      <c r="NRW19" s="80"/>
      <c r="NRX19" s="80"/>
      <c r="NRY19" s="85"/>
      <c r="NRZ19" s="80"/>
      <c r="NSA19" s="80"/>
      <c r="NSB19" s="2"/>
      <c r="NSC19" s="85"/>
      <c r="NSD19" s="51"/>
      <c r="NSE19" s="80"/>
      <c r="NSF19" s="80"/>
      <c r="NSG19" s="85"/>
      <c r="NSH19" s="80"/>
      <c r="NSI19" s="80"/>
      <c r="NSJ19" s="2"/>
      <c r="NSK19" s="85"/>
      <c r="NSL19" s="51"/>
      <c r="NSM19" s="80"/>
      <c r="NSN19" s="80"/>
      <c r="NSO19" s="85"/>
      <c r="NSP19" s="80"/>
      <c r="NSQ19" s="80"/>
      <c r="NSR19" s="2"/>
      <c r="NSS19" s="85"/>
      <c r="NST19" s="51"/>
      <c r="NSU19" s="80"/>
      <c r="NSV19" s="80"/>
      <c r="NSW19" s="85"/>
      <c r="NSX19" s="80"/>
      <c r="NSY19" s="80"/>
      <c r="NSZ19" s="2"/>
      <c r="NTA19" s="85"/>
      <c r="NTB19" s="51"/>
      <c r="NTC19" s="80"/>
      <c r="NTD19" s="80"/>
      <c r="NTE19" s="85"/>
      <c r="NTF19" s="80"/>
      <c r="NTG19" s="80"/>
      <c r="NTH19" s="2"/>
      <c r="NTI19" s="85"/>
      <c r="NTJ19" s="51"/>
      <c r="NTK19" s="80"/>
      <c r="NTL19" s="80"/>
      <c r="NTM19" s="85"/>
      <c r="NTN19" s="80"/>
      <c r="NTO19" s="80"/>
      <c r="NTP19" s="2"/>
      <c r="NTQ19" s="85"/>
      <c r="NTR19" s="51"/>
      <c r="NTS19" s="80"/>
      <c r="NTT19" s="80"/>
      <c r="NTU19" s="85"/>
      <c r="NTV19" s="80"/>
      <c r="NTW19" s="80"/>
      <c r="NTX19" s="2"/>
      <c r="NTY19" s="85"/>
      <c r="NTZ19" s="51"/>
      <c r="NUA19" s="80"/>
      <c r="NUB19" s="80"/>
      <c r="NUC19" s="85"/>
      <c r="NUD19" s="80"/>
      <c r="NUE19" s="80"/>
      <c r="NUF19" s="2"/>
      <c r="NUG19" s="85"/>
      <c r="NUH19" s="51"/>
      <c r="NUI19" s="80"/>
      <c r="NUJ19" s="80"/>
      <c r="NUK19" s="85"/>
      <c r="NUL19" s="80"/>
      <c r="NUM19" s="80"/>
      <c r="NUN19" s="2"/>
      <c r="NUO19" s="85"/>
      <c r="NUP19" s="51"/>
      <c r="NUQ19" s="80"/>
      <c r="NUR19" s="80"/>
      <c r="NUS19" s="85"/>
      <c r="NUT19" s="80"/>
      <c r="NUU19" s="80"/>
      <c r="NUV19" s="2"/>
      <c r="NUW19" s="85"/>
      <c r="NUX19" s="51"/>
      <c r="NUY19" s="80"/>
      <c r="NUZ19" s="80"/>
      <c r="NVA19" s="85"/>
      <c r="NVB19" s="80"/>
      <c r="NVC19" s="80"/>
      <c r="NVD19" s="2"/>
      <c r="NVE19" s="85"/>
      <c r="NVF19" s="51"/>
      <c r="NVG19" s="80"/>
      <c r="NVH19" s="80"/>
      <c r="NVI19" s="85"/>
      <c r="NVJ19" s="80"/>
      <c r="NVK19" s="80"/>
      <c r="NVL19" s="2"/>
      <c r="NVM19" s="85"/>
      <c r="NVN19" s="51"/>
      <c r="NVO19" s="80"/>
      <c r="NVP19" s="80"/>
      <c r="NVQ19" s="85"/>
      <c r="NVR19" s="80"/>
      <c r="NVS19" s="80"/>
      <c r="NVT19" s="2"/>
      <c r="NVU19" s="85"/>
      <c r="NVV19" s="51"/>
      <c r="NVW19" s="80"/>
      <c r="NVX19" s="80"/>
      <c r="NVY19" s="85"/>
      <c r="NVZ19" s="80"/>
      <c r="NWA19" s="80"/>
      <c r="NWB19" s="2"/>
      <c r="NWC19" s="85"/>
      <c r="NWD19" s="51"/>
      <c r="NWE19" s="80"/>
      <c r="NWF19" s="80"/>
      <c r="NWG19" s="85"/>
      <c r="NWH19" s="80"/>
      <c r="NWI19" s="80"/>
      <c r="NWJ19" s="2"/>
      <c r="NWK19" s="85"/>
      <c r="NWL19" s="51"/>
      <c r="NWM19" s="80"/>
      <c r="NWN19" s="80"/>
      <c r="NWO19" s="85"/>
      <c r="NWP19" s="80"/>
      <c r="NWQ19" s="80"/>
      <c r="NWR19" s="2"/>
      <c r="NWS19" s="85"/>
      <c r="NWT19" s="51"/>
      <c r="NWU19" s="80"/>
      <c r="NWV19" s="80"/>
      <c r="NWW19" s="85"/>
      <c r="NWX19" s="80"/>
      <c r="NWY19" s="80"/>
      <c r="NWZ19" s="2"/>
      <c r="NXA19" s="85"/>
      <c r="NXB19" s="51"/>
      <c r="NXC19" s="80"/>
      <c r="NXD19" s="80"/>
      <c r="NXE19" s="85"/>
      <c r="NXF19" s="80"/>
      <c r="NXG19" s="80"/>
      <c r="NXH19" s="2"/>
      <c r="NXI19" s="85"/>
      <c r="NXJ19" s="51"/>
      <c r="NXK19" s="80"/>
      <c r="NXL19" s="80"/>
      <c r="NXM19" s="85"/>
      <c r="NXN19" s="80"/>
      <c r="NXO19" s="80"/>
      <c r="NXP19" s="2"/>
      <c r="NXQ19" s="85"/>
      <c r="NXR19" s="51"/>
      <c r="NXS19" s="80"/>
      <c r="NXT19" s="80"/>
      <c r="NXU19" s="85"/>
      <c r="NXV19" s="80"/>
      <c r="NXW19" s="80"/>
      <c r="NXX19" s="2"/>
      <c r="NXY19" s="85"/>
      <c r="NXZ19" s="51"/>
      <c r="NYA19" s="80"/>
      <c r="NYB19" s="80"/>
      <c r="NYC19" s="85"/>
      <c r="NYD19" s="80"/>
      <c r="NYE19" s="80"/>
      <c r="NYF19" s="2"/>
      <c r="NYG19" s="85"/>
      <c r="NYH19" s="51"/>
      <c r="NYI19" s="80"/>
      <c r="NYJ19" s="80"/>
      <c r="NYK19" s="85"/>
      <c r="NYL19" s="80"/>
      <c r="NYM19" s="80"/>
      <c r="NYN19" s="2"/>
      <c r="NYO19" s="85"/>
      <c r="NYP19" s="51"/>
      <c r="NYQ19" s="80"/>
      <c r="NYR19" s="80"/>
      <c r="NYS19" s="85"/>
      <c r="NYT19" s="80"/>
      <c r="NYU19" s="80"/>
      <c r="NYV19" s="2"/>
      <c r="NYW19" s="85"/>
      <c r="NYX19" s="51"/>
      <c r="NYY19" s="80"/>
      <c r="NYZ19" s="80"/>
      <c r="NZA19" s="85"/>
      <c r="NZB19" s="80"/>
      <c r="NZC19" s="80"/>
      <c r="NZD19" s="2"/>
      <c r="NZE19" s="85"/>
      <c r="NZF19" s="51"/>
      <c r="NZG19" s="80"/>
      <c r="NZH19" s="80"/>
      <c r="NZI19" s="85"/>
      <c r="NZJ19" s="80"/>
      <c r="NZK19" s="80"/>
      <c r="NZL19" s="2"/>
      <c r="NZM19" s="85"/>
      <c r="NZN19" s="51"/>
      <c r="NZO19" s="80"/>
      <c r="NZP19" s="80"/>
      <c r="NZQ19" s="85"/>
      <c r="NZR19" s="80"/>
      <c r="NZS19" s="80"/>
      <c r="NZT19" s="2"/>
      <c r="NZU19" s="85"/>
      <c r="NZV19" s="51"/>
      <c r="NZW19" s="80"/>
      <c r="NZX19" s="80"/>
      <c r="NZY19" s="85"/>
      <c r="NZZ19" s="80"/>
      <c r="OAA19" s="80"/>
      <c r="OAB19" s="2"/>
      <c r="OAC19" s="85"/>
      <c r="OAD19" s="51"/>
      <c r="OAE19" s="80"/>
      <c r="OAF19" s="80"/>
      <c r="OAG19" s="85"/>
      <c r="OAH19" s="80"/>
      <c r="OAI19" s="80"/>
      <c r="OAJ19" s="2"/>
      <c r="OAK19" s="85"/>
      <c r="OAL19" s="51"/>
      <c r="OAM19" s="80"/>
      <c r="OAN19" s="80"/>
      <c r="OAO19" s="85"/>
      <c r="OAP19" s="80"/>
      <c r="OAQ19" s="80"/>
      <c r="OAR19" s="2"/>
      <c r="OAS19" s="85"/>
      <c r="OAT19" s="51"/>
      <c r="OAU19" s="80"/>
      <c r="OAV19" s="80"/>
      <c r="OAW19" s="85"/>
      <c r="OAX19" s="80"/>
      <c r="OAY19" s="80"/>
      <c r="OAZ19" s="2"/>
      <c r="OBA19" s="85"/>
      <c r="OBB19" s="51"/>
      <c r="OBC19" s="80"/>
      <c r="OBD19" s="80"/>
      <c r="OBE19" s="85"/>
      <c r="OBF19" s="80"/>
      <c r="OBG19" s="80"/>
      <c r="OBH19" s="2"/>
      <c r="OBI19" s="85"/>
      <c r="OBJ19" s="51"/>
      <c r="OBK19" s="80"/>
      <c r="OBL19" s="80"/>
      <c r="OBM19" s="85"/>
      <c r="OBN19" s="80"/>
      <c r="OBO19" s="80"/>
      <c r="OBP19" s="2"/>
      <c r="OBQ19" s="85"/>
      <c r="OBR19" s="51"/>
      <c r="OBS19" s="80"/>
      <c r="OBT19" s="80"/>
      <c r="OBU19" s="85"/>
      <c r="OBV19" s="80"/>
      <c r="OBW19" s="80"/>
      <c r="OBX19" s="2"/>
      <c r="OBY19" s="85"/>
      <c r="OBZ19" s="51"/>
      <c r="OCA19" s="80"/>
      <c r="OCB19" s="80"/>
      <c r="OCC19" s="85"/>
      <c r="OCD19" s="80"/>
      <c r="OCE19" s="80"/>
      <c r="OCF19" s="2"/>
      <c r="OCG19" s="85"/>
      <c r="OCH19" s="51"/>
      <c r="OCI19" s="80"/>
      <c r="OCJ19" s="80"/>
      <c r="OCK19" s="85"/>
      <c r="OCL19" s="80"/>
      <c r="OCM19" s="80"/>
      <c r="OCN19" s="2"/>
      <c r="OCO19" s="85"/>
      <c r="OCP19" s="51"/>
      <c r="OCQ19" s="80"/>
      <c r="OCR19" s="80"/>
      <c r="OCS19" s="85"/>
      <c r="OCT19" s="80"/>
      <c r="OCU19" s="80"/>
      <c r="OCV19" s="2"/>
      <c r="OCW19" s="85"/>
      <c r="OCX19" s="51"/>
      <c r="OCY19" s="80"/>
      <c r="OCZ19" s="80"/>
      <c r="ODA19" s="85"/>
      <c r="ODB19" s="80"/>
      <c r="ODC19" s="80"/>
      <c r="ODD19" s="2"/>
      <c r="ODE19" s="85"/>
      <c r="ODF19" s="51"/>
      <c r="ODG19" s="80"/>
      <c r="ODH19" s="80"/>
      <c r="ODI19" s="85"/>
      <c r="ODJ19" s="80"/>
      <c r="ODK19" s="80"/>
      <c r="ODL19" s="2"/>
      <c r="ODM19" s="85"/>
      <c r="ODN19" s="51"/>
      <c r="ODO19" s="80"/>
      <c r="ODP19" s="80"/>
      <c r="ODQ19" s="85"/>
      <c r="ODR19" s="80"/>
      <c r="ODS19" s="80"/>
      <c r="ODT19" s="2"/>
      <c r="ODU19" s="85"/>
      <c r="ODV19" s="51"/>
      <c r="ODW19" s="80"/>
      <c r="ODX19" s="80"/>
      <c r="ODY19" s="85"/>
      <c r="ODZ19" s="80"/>
      <c r="OEA19" s="80"/>
      <c r="OEB19" s="2"/>
      <c r="OEC19" s="85"/>
      <c r="OED19" s="51"/>
      <c r="OEE19" s="80"/>
      <c r="OEF19" s="80"/>
      <c r="OEG19" s="85"/>
      <c r="OEH19" s="80"/>
      <c r="OEI19" s="80"/>
      <c r="OEJ19" s="2"/>
      <c r="OEK19" s="85"/>
      <c r="OEL19" s="51"/>
      <c r="OEM19" s="80"/>
      <c r="OEN19" s="80"/>
      <c r="OEO19" s="85"/>
      <c r="OEP19" s="80"/>
      <c r="OEQ19" s="80"/>
      <c r="OER19" s="2"/>
      <c r="OES19" s="85"/>
      <c r="OET19" s="51"/>
      <c r="OEU19" s="80"/>
      <c r="OEV19" s="80"/>
      <c r="OEW19" s="85"/>
      <c r="OEX19" s="80"/>
      <c r="OEY19" s="80"/>
      <c r="OEZ19" s="2"/>
      <c r="OFA19" s="85"/>
      <c r="OFB19" s="51"/>
      <c r="OFC19" s="80"/>
      <c r="OFD19" s="80"/>
      <c r="OFE19" s="85"/>
      <c r="OFF19" s="80"/>
      <c r="OFG19" s="80"/>
      <c r="OFH19" s="2"/>
      <c r="OFI19" s="85"/>
      <c r="OFJ19" s="51"/>
      <c r="OFK19" s="80"/>
      <c r="OFL19" s="80"/>
      <c r="OFM19" s="85"/>
      <c r="OFN19" s="80"/>
      <c r="OFO19" s="80"/>
      <c r="OFP19" s="2"/>
      <c r="OFQ19" s="85"/>
      <c r="OFR19" s="51"/>
      <c r="OFS19" s="80"/>
      <c r="OFT19" s="80"/>
      <c r="OFU19" s="85"/>
      <c r="OFV19" s="80"/>
      <c r="OFW19" s="80"/>
      <c r="OFX19" s="2"/>
      <c r="OFY19" s="85"/>
      <c r="OFZ19" s="51"/>
      <c r="OGA19" s="80"/>
      <c r="OGB19" s="80"/>
      <c r="OGC19" s="85"/>
      <c r="OGD19" s="80"/>
      <c r="OGE19" s="80"/>
      <c r="OGF19" s="2"/>
      <c r="OGG19" s="85"/>
      <c r="OGH19" s="51"/>
      <c r="OGI19" s="80"/>
      <c r="OGJ19" s="80"/>
      <c r="OGK19" s="85"/>
      <c r="OGL19" s="80"/>
      <c r="OGM19" s="80"/>
      <c r="OGN19" s="2"/>
      <c r="OGO19" s="85"/>
      <c r="OGP19" s="51"/>
      <c r="OGQ19" s="80"/>
      <c r="OGR19" s="80"/>
      <c r="OGS19" s="85"/>
      <c r="OGT19" s="80"/>
      <c r="OGU19" s="80"/>
      <c r="OGV19" s="2"/>
      <c r="OGW19" s="85"/>
      <c r="OGX19" s="51"/>
      <c r="OGY19" s="80"/>
      <c r="OGZ19" s="80"/>
      <c r="OHA19" s="85"/>
      <c r="OHB19" s="80"/>
      <c r="OHC19" s="80"/>
      <c r="OHD19" s="2"/>
      <c r="OHE19" s="85"/>
      <c r="OHF19" s="51"/>
      <c r="OHG19" s="80"/>
      <c r="OHH19" s="80"/>
      <c r="OHI19" s="85"/>
      <c r="OHJ19" s="80"/>
      <c r="OHK19" s="80"/>
      <c r="OHL19" s="2"/>
      <c r="OHM19" s="85"/>
      <c r="OHN19" s="51"/>
      <c r="OHO19" s="80"/>
      <c r="OHP19" s="80"/>
      <c r="OHQ19" s="85"/>
      <c r="OHR19" s="80"/>
      <c r="OHS19" s="80"/>
      <c r="OHT19" s="2"/>
      <c r="OHU19" s="85"/>
      <c r="OHV19" s="51"/>
      <c r="OHW19" s="80"/>
      <c r="OHX19" s="80"/>
      <c r="OHY19" s="85"/>
      <c r="OHZ19" s="80"/>
      <c r="OIA19" s="80"/>
      <c r="OIB19" s="2"/>
      <c r="OIC19" s="85"/>
      <c r="OID19" s="51"/>
      <c r="OIE19" s="80"/>
      <c r="OIF19" s="80"/>
      <c r="OIG19" s="85"/>
      <c r="OIH19" s="80"/>
      <c r="OII19" s="80"/>
      <c r="OIJ19" s="2"/>
      <c r="OIK19" s="85"/>
      <c r="OIL19" s="51"/>
      <c r="OIM19" s="80"/>
      <c r="OIN19" s="80"/>
      <c r="OIO19" s="85"/>
      <c r="OIP19" s="80"/>
      <c r="OIQ19" s="80"/>
      <c r="OIR19" s="2"/>
      <c r="OIS19" s="85"/>
      <c r="OIT19" s="51"/>
      <c r="OIU19" s="80"/>
      <c r="OIV19" s="80"/>
      <c r="OIW19" s="85"/>
      <c r="OIX19" s="80"/>
      <c r="OIY19" s="80"/>
      <c r="OIZ19" s="2"/>
      <c r="OJA19" s="85"/>
      <c r="OJB19" s="51"/>
      <c r="OJC19" s="80"/>
      <c r="OJD19" s="80"/>
      <c r="OJE19" s="85"/>
      <c r="OJF19" s="80"/>
      <c r="OJG19" s="80"/>
      <c r="OJH19" s="2"/>
      <c r="OJI19" s="85"/>
      <c r="OJJ19" s="51"/>
      <c r="OJK19" s="80"/>
      <c r="OJL19" s="80"/>
      <c r="OJM19" s="85"/>
      <c r="OJN19" s="80"/>
      <c r="OJO19" s="80"/>
      <c r="OJP19" s="2"/>
      <c r="OJQ19" s="85"/>
      <c r="OJR19" s="51"/>
      <c r="OJS19" s="80"/>
      <c r="OJT19" s="80"/>
      <c r="OJU19" s="85"/>
      <c r="OJV19" s="80"/>
      <c r="OJW19" s="80"/>
      <c r="OJX19" s="2"/>
      <c r="OJY19" s="85"/>
      <c r="OJZ19" s="51"/>
      <c r="OKA19" s="80"/>
      <c r="OKB19" s="80"/>
      <c r="OKC19" s="85"/>
      <c r="OKD19" s="80"/>
      <c r="OKE19" s="80"/>
      <c r="OKF19" s="2"/>
      <c r="OKG19" s="85"/>
      <c r="OKH19" s="51"/>
      <c r="OKI19" s="80"/>
      <c r="OKJ19" s="80"/>
      <c r="OKK19" s="85"/>
      <c r="OKL19" s="80"/>
      <c r="OKM19" s="80"/>
      <c r="OKN19" s="2"/>
      <c r="OKO19" s="85"/>
      <c r="OKP19" s="51"/>
      <c r="OKQ19" s="80"/>
      <c r="OKR19" s="80"/>
      <c r="OKS19" s="85"/>
      <c r="OKT19" s="80"/>
      <c r="OKU19" s="80"/>
      <c r="OKV19" s="2"/>
      <c r="OKW19" s="85"/>
      <c r="OKX19" s="51"/>
      <c r="OKY19" s="80"/>
      <c r="OKZ19" s="80"/>
      <c r="OLA19" s="85"/>
      <c r="OLB19" s="80"/>
      <c r="OLC19" s="80"/>
      <c r="OLD19" s="2"/>
      <c r="OLE19" s="85"/>
      <c r="OLF19" s="51"/>
      <c r="OLG19" s="80"/>
      <c r="OLH19" s="80"/>
      <c r="OLI19" s="85"/>
      <c r="OLJ19" s="80"/>
      <c r="OLK19" s="80"/>
      <c r="OLL19" s="2"/>
      <c r="OLM19" s="85"/>
      <c r="OLN19" s="51"/>
      <c r="OLO19" s="80"/>
      <c r="OLP19" s="80"/>
      <c r="OLQ19" s="85"/>
      <c r="OLR19" s="80"/>
      <c r="OLS19" s="80"/>
      <c r="OLT19" s="2"/>
      <c r="OLU19" s="85"/>
      <c r="OLV19" s="51"/>
      <c r="OLW19" s="80"/>
      <c r="OLX19" s="80"/>
      <c r="OLY19" s="85"/>
      <c r="OLZ19" s="80"/>
      <c r="OMA19" s="80"/>
      <c r="OMB19" s="2"/>
      <c r="OMC19" s="85"/>
      <c r="OMD19" s="51"/>
      <c r="OME19" s="80"/>
      <c r="OMF19" s="80"/>
      <c r="OMG19" s="85"/>
      <c r="OMH19" s="80"/>
      <c r="OMI19" s="80"/>
      <c r="OMJ19" s="2"/>
      <c r="OMK19" s="85"/>
      <c r="OML19" s="51"/>
      <c r="OMM19" s="80"/>
      <c r="OMN19" s="80"/>
      <c r="OMO19" s="85"/>
      <c r="OMP19" s="80"/>
      <c r="OMQ19" s="80"/>
      <c r="OMR19" s="2"/>
      <c r="OMS19" s="85"/>
      <c r="OMT19" s="51"/>
      <c r="OMU19" s="80"/>
      <c r="OMV19" s="80"/>
      <c r="OMW19" s="85"/>
      <c r="OMX19" s="80"/>
      <c r="OMY19" s="80"/>
      <c r="OMZ19" s="2"/>
      <c r="ONA19" s="85"/>
      <c r="ONB19" s="51"/>
      <c r="ONC19" s="80"/>
      <c r="OND19" s="80"/>
      <c r="ONE19" s="85"/>
      <c r="ONF19" s="80"/>
      <c r="ONG19" s="80"/>
      <c r="ONH19" s="2"/>
      <c r="ONI19" s="85"/>
      <c r="ONJ19" s="51"/>
      <c r="ONK19" s="80"/>
      <c r="ONL19" s="80"/>
      <c r="ONM19" s="85"/>
      <c r="ONN19" s="80"/>
      <c r="ONO19" s="80"/>
      <c r="ONP19" s="2"/>
      <c r="ONQ19" s="85"/>
      <c r="ONR19" s="51"/>
      <c r="ONS19" s="80"/>
      <c r="ONT19" s="80"/>
      <c r="ONU19" s="85"/>
      <c r="ONV19" s="80"/>
      <c r="ONW19" s="80"/>
      <c r="ONX19" s="2"/>
      <c r="ONY19" s="85"/>
      <c r="ONZ19" s="51"/>
      <c r="OOA19" s="80"/>
      <c r="OOB19" s="80"/>
      <c r="OOC19" s="85"/>
      <c r="OOD19" s="80"/>
      <c r="OOE19" s="80"/>
      <c r="OOF19" s="2"/>
      <c r="OOG19" s="85"/>
      <c r="OOH19" s="51"/>
      <c r="OOI19" s="80"/>
      <c r="OOJ19" s="80"/>
      <c r="OOK19" s="85"/>
      <c r="OOL19" s="80"/>
      <c r="OOM19" s="80"/>
      <c r="OON19" s="2"/>
      <c r="OOO19" s="85"/>
      <c r="OOP19" s="51"/>
      <c r="OOQ19" s="80"/>
      <c r="OOR19" s="80"/>
      <c r="OOS19" s="85"/>
      <c r="OOT19" s="80"/>
      <c r="OOU19" s="80"/>
      <c r="OOV19" s="2"/>
      <c r="OOW19" s="85"/>
      <c r="OOX19" s="51"/>
      <c r="OOY19" s="80"/>
      <c r="OOZ19" s="80"/>
      <c r="OPA19" s="85"/>
      <c r="OPB19" s="80"/>
      <c r="OPC19" s="80"/>
      <c r="OPD19" s="2"/>
      <c r="OPE19" s="85"/>
      <c r="OPF19" s="51"/>
      <c r="OPG19" s="80"/>
      <c r="OPH19" s="80"/>
      <c r="OPI19" s="85"/>
      <c r="OPJ19" s="80"/>
      <c r="OPK19" s="80"/>
      <c r="OPL19" s="2"/>
      <c r="OPM19" s="85"/>
      <c r="OPN19" s="51"/>
      <c r="OPO19" s="80"/>
      <c r="OPP19" s="80"/>
      <c r="OPQ19" s="85"/>
      <c r="OPR19" s="80"/>
      <c r="OPS19" s="80"/>
      <c r="OPT19" s="2"/>
      <c r="OPU19" s="85"/>
      <c r="OPV19" s="51"/>
      <c r="OPW19" s="80"/>
      <c r="OPX19" s="80"/>
      <c r="OPY19" s="85"/>
      <c r="OPZ19" s="80"/>
      <c r="OQA19" s="80"/>
      <c r="OQB19" s="2"/>
      <c r="OQC19" s="85"/>
      <c r="OQD19" s="51"/>
      <c r="OQE19" s="80"/>
      <c r="OQF19" s="80"/>
      <c r="OQG19" s="85"/>
      <c r="OQH19" s="80"/>
      <c r="OQI19" s="80"/>
      <c r="OQJ19" s="2"/>
      <c r="OQK19" s="85"/>
      <c r="OQL19" s="51"/>
      <c r="OQM19" s="80"/>
      <c r="OQN19" s="80"/>
      <c r="OQO19" s="85"/>
      <c r="OQP19" s="80"/>
      <c r="OQQ19" s="80"/>
      <c r="OQR19" s="2"/>
      <c r="OQS19" s="85"/>
      <c r="OQT19" s="51"/>
      <c r="OQU19" s="80"/>
      <c r="OQV19" s="80"/>
      <c r="OQW19" s="85"/>
      <c r="OQX19" s="80"/>
      <c r="OQY19" s="80"/>
      <c r="OQZ19" s="2"/>
      <c r="ORA19" s="85"/>
      <c r="ORB19" s="51"/>
      <c r="ORC19" s="80"/>
      <c r="ORD19" s="80"/>
      <c r="ORE19" s="85"/>
      <c r="ORF19" s="80"/>
      <c r="ORG19" s="80"/>
      <c r="ORH19" s="2"/>
      <c r="ORI19" s="85"/>
      <c r="ORJ19" s="51"/>
      <c r="ORK19" s="80"/>
      <c r="ORL19" s="80"/>
      <c r="ORM19" s="85"/>
      <c r="ORN19" s="80"/>
      <c r="ORO19" s="80"/>
      <c r="ORP19" s="2"/>
      <c r="ORQ19" s="85"/>
      <c r="ORR19" s="51"/>
      <c r="ORS19" s="80"/>
      <c r="ORT19" s="80"/>
      <c r="ORU19" s="85"/>
      <c r="ORV19" s="80"/>
      <c r="ORW19" s="80"/>
      <c r="ORX19" s="2"/>
      <c r="ORY19" s="85"/>
      <c r="ORZ19" s="51"/>
      <c r="OSA19" s="80"/>
      <c r="OSB19" s="80"/>
      <c r="OSC19" s="85"/>
      <c r="OSD19" s="80"/>
      <c r="OSE19" s="80"/>
      <c r="OSF19" s="2"/>
      <c r="OSG19" s="85"/>
      <c r="OSH19" s="51"/>
      <c r="OSI19" s="80"/>
      <c r="OSJ19" s="80"/>
      <c r="OSK19" s="85"/>
      <c r="OSL19" s="80"/>
      <c r="OSM19" s="80"/>
      <c r="OSN19" s="2"/>
      <c r="OSO19" s="85"/>
      <c r="OSP19" s="51"/>
      <c r="OSQ19" s="80"/>
      <c r="OSR19" s="80"/>
      <c r="OSS19" s="85"/>
      <c r="OST19" s="80"/>
      <c r="OSU19" s="80"/>
      <c r="OSV19" s="2"/>
      <c r="OSW19" s="85"/>
      <c r="OSX19" s="51"/>
      <c r="OSY19" s="80"/>
      <c r="OSZ19" s="80"/>
      <c r="OTA19" s="85"/>
      <c r="OTB19" s="80"/>
      <c r="OTC19" s="80"/>
      <c r="OTD19" s="2"/>
      <c r="OTE19" s="85"/>
      <c r="OTF19" s="51"/>
      <c r="OTG19" s="80"/>
      <c r="OTH19" s="80"/>
      <c r="OTI19" s="85"/>
      <c r="OTJ19" s="80"/>
      <c r="OTK19" s="80"/>
      <c r="OTL19" s="2"/>
      <c r="OTM19" s="85"/>
      <c r="OTN19" s="51"/>
      <c r="OTO19" s="80"/>
      <c r="OTP19" s="80"/>
      <c r="OTQ19" s="85"/>
      <c r="OTR19" s="80"/>
      <c r="OTS19" s="80"/>
      <c r="OTT19" s="2"/>
      <c r="OTU19" s="85"/>
      <c r="OTV19" s="51"/>
      <c r="OTW19" s="80"/>
      <c r="OTX19" s="80"/>
      <c r="OTY19" s="85"/>
      <c r="OTZ19" s="80"/>
      <c r="OUA19" s="80"/>
      <c r="OUB19" s="2"/>
      <c r="OUC19" s="85"/>
      <c r="OUD19" s="51"/>
      <c r="OUE19" s="80"/>
      <c r="OUF19" s="80"/>
      <c r="OUG19" s="85"/>
      <c r="OUH19" s="80"/>
      <c r="OUI19" s="80"/>
      <c r="OUJ19" s="2"/>
      <c r="OUK19" s="85"/>
      <c r="OUL19" s="51"/>
      <c r="OUM19" s="80"/>
      <c r="OUN19" s="80"/>
      <c r="OUO19" s="85"/>
      <c r="OUP19" s="80"/>
      <c r="OUQ19" s="80"/>
      <c r="OUR19" s="2"/>
      <c r="OUS19" s="85"/>
      <c r="OUT19" s="51"/>
      <c r="OUU19" s="80"/>
      <c r="OUV19" s="80"/>
      <c r="OUW19" s="85"/>
      <c r="OUX19" s="80"/>
      <c r="OUY19" s="80"/>
      <c r="OUZ19" s="2"/>
      <c r="OVA19" s="85"/>
      <c r="OVB19" s="51"/>
      <c r="OVC19" s="80"/>
      <c r="OVD19" s="80"/>
      <c r="OVE19" s="85"/>
      <c r="OVF19" s="80"/>
      <c r="OVG19" s="80"/>
      <c r="OVH19" s="2"/>
      <c r="OVI19" s="85"/>
      <c r="OVJ19" s="51"/>
      <c r="OVK19" s="80"/>
      <c r="OVL19" s="80"/>
      <c r="OVM19" s="85"/>
      <c r="OVN19" s="80"/>
      <c r="OVO19" s="80"/>
      <c r="OVP19" s="2"/>
      <c r="OVQ19" s="85"/>
      <c r="OVR19" s="51"/>
      <c r="OVS19" s="80"/>
      <c r="OVT19" s="80"/>
      <c r="OVU19" s="85"/>
      <c r="OVV19" s="80"/>
      <c r="OVW19" s="80"/>
      <c r="OVX19" s="2"/>
      <c r="OVY19" s="85"/>
      <c r="OVZ19" s="51"/>
      <c r="OWA19" s="80"/>
      <c r="OWB19" s="80"/>
      <c r="OWC19" s="85"/>
      <c r="OWD19" s="80"/>
      <c r="OWE19" s="80"/>
      <c r="OWF19" s="2"/>
      <c r="OWG19" s="85"/>
      <c r="OWH19" s="51"/>
      <c r="OWI19" s="80"/>
      <c r="OWJ19" s="80"/>
      <c r="OWK19" s="85"/>
      <c r="OWL19" s="80"/>
      <c r="OWM19" s="80"/>
      <c r="OWN19" s="2"/>
      <c r="OWO19" s="85"/>
      <c r="OWP19" s="51"/>
      <c r="OWQ19" s="80"/>
      <c r="OWR19" s="80"/>
      <c r="OWS19" s="85"/>
      <c r="OWT19" s="80"/>
      <c r="OWU19" s="80"/>
      <c r="OWV19" s="2"/>
      <c r="OWW19" s="85"/>
      <c r="OWX19" s="51"/>
      <c r="OWY19" s="80"/>
      <c r="OWZ19" s="80"/>
      <c r="OXA19" s="85"/>
      <c r="OXB19" s="80"/>
      <c r="OXC19" s="80"/>
      <c r="OXD19" s="2"/>
      <c r="OXE19" s="85"/>
      <c r="OXF19" s="51"/>
      <c r="OXG19" s="80"/>
      <c r="OXH19" s="80"/>
      <c r="OXI19" s="85"/>
      <c r="OXJ19" s="80"/>
      <c r="OXK19" s="80"/>
      <c r="OXL19" s="2"/>
      <c r="OXM19" s="85"/>
      <c r="OXN19" s="51"/>
      <c r="OXO19" s="80"/>
      <c r="OXP19" s="80"/>
      <c r="OXQ19" s="85"/>
      <c r="OXR19" s="80"/>
      <c r="OXS19" s="80"/>
      <c r="OXT19" s="2"/>
      <c r="OXU19" s="85"/>
      <c r="OXV19" s="51"/>
      <c r="OXW19" s="80"/>
      <c r="OXX19" s="80"/>
      <c r="OXY19" s="85"/>
      <c r="OXZ19" s="80"/>
      <c r="OYA19" s="80"/>
      <c r="OYB19" s="2"/>
      <c r="OYC19" s="85"/>
      <c r="OYD19" s="51"/>
      <c r="OYE19" s="80"/>
      <c r="OYF19" s="80"/>
      <c r="OYG19" s="85"/>
      <c r="OYH19" s="80"/>
      <c r="OYI19" s="80"/>
      <c r="OYJ19" s="2"/>
      <c r="OYK19" s="85"/>
      <c r="OYL19" s="51"/>
      <c r="OYM19" s="80"/>
      <c r="OYN19" s="80"/>
      <c r="OYO19" s="85"/>
      <c r="OYP19" s="80"/>
      <c r="OYQ19" s="80"/>
      <c r="OYR19" s="2"/>
      <c r="OYS19" s="85"/>
      <c r="OYT19" s="51"/>
      <c r="OYU19" s="80"/>
      <c r="OYV19" s="80"/>
      <c r="OYW19" s="85"/>
      <c r="OYX19" s="80"/>
      <c r="OYY19" s="80"/>
      <c r="OYZ19" s="2"/>
      <c r="OZA19" s="85"/>
      <c r="OZB19" s="51"/>
      <c r="OZC19" s="80"/>
      <c r="OZD19" s="80"/>
      <c r="OZE19" s="85"/>
      <c r="OZF19" s="80"/>
      <c r="OZG19" s="80"/>
      <c r="OZH19" s="2"/>
      <c r="OZI19" s="85"/>
      <c r="OZJ19" s="51"/>
      <c r="OZK19" s="80"/>
      <c r="OZL19" s="80"/>
      <c r="OZM19" s="85"/>
      <c r="OZN19" s="80"/>
      <c r="OZO19" s="80"/>
      <c r="OZP19" s="2"/>
      <c r="OZQ19" s="85"/>
      <c r="OZR19" s="51"/>
      <c r="OZS19" s="80"/>
      <c r="OZT19" s="80"/>
      <c r="OZU19" s="85"/>
      <c r="OZV19" s="80"/>
      <c r="OZW19" s="80"/>
      <c r="OZX19" s="2"/>
      <c r="OZY19" s="85"/>
      <c r="OZZ19" s="51"/>
      <c r="PAA19" s="80"/>
      <c r="PAB19" s="80"/>
      <c r="PAC19" s="85"/>
      <c r="PAD19" s="80"/>
      <c r="PAE19" s="80"/>
      <c r="PAF19" s="2"/>
      <c r="PAG19" s="85"/>
      <c r="PAH19" s="51"/>
      <c r="PAI19" s="80"/>
      <c r="PAJ19" s="80"/>
      <c r="PAK19" s="85"/>
      <c r="PAL19" s="80"/>
      <c r="PAM19" s="80"/>
      <c r="PAN19" s="2"/>
      <c r="PAO19" s="85"/>
      <c r="PAP19" s="51"/>
      <c r="PAQ19" s="80"/>
      <c r="PAR19" s="80"/>
      <c r="PAS19" s="85"/>
      <c r="PAT19" s="80"/>
      <c r="PAU19" s="80"/>
      <c r="PAV19" s="2"/>
      <c r="PAW19" s="85"/>
      <c r="PAX19" s="51"/>
      <c r="PAY19" s="80"/>
      <c r="PAZ19" s="80"/>
      <c r="PBA19" s="85"/>
      <c r="PBB19" s="80"/>
      <c r="PBC19" s="80"/>
      <c r="PBD19" s="2"/>
      <c r="PBE19" s="85"/>
      <c r="PBF19" s="51"/>
      <c r="PBG19" s="80"/>
      <c r="PBH19" s="80"/>
      <c r="PBI19" s="85"/>
      <c r="PBJ19" s="80"/>
      <c r="PBK19" s="80"/>
      <c r="PBL19" s="2"/>
      <c r="PBM19" s="85"/>
      <c r="PBN19" s="51"/>
      <c r="PBO19" s="80"/>
      <c r="PBP19" s="80"/>
      <c r="PBQ19" s="85"/>
      <c r="PBR19" s="80"/>
      <c r="PBS19" s="80"/>
      <c r="PBT19" s="2"/>
      <c r="PBU19" s="85"/>
      <c r="PBV19" s="51"/>
      <c r="PBW19" s="80"/>
      <c r="PBX19" s="80"/>
      <c r="PBY19" s="85"/>
      <c r="PBZ19" s="80"/>
      <c r="PCA19" s="80"/>
      <c r="PCB19" s="2"/>
      <c r="PCC19" s="85"/>
      <c r="PCD19" s="51"/>
      <c r="PCE19" s="80"/>
      <c r="PCF19" s="80"/>
      <c r="PCG19" s="85"/>
      <c r="PCH19" s="80"/>
      <c r="PCI19" s="80"/>
      <c r="PCJ19" s="2"/>
      <c r="PCK19" s="85"/>
      <c r="PCL19" s="51"/>
      <c r="PCM19" s="80"/>
      <c r="PCN19" s="80"/>
      <c r="PCO19" s="85"/>
      <c r="PCP19" s="80"/>
      <c r="PCQ19" s="80"/>
      <c r="PCR19" s="2"/>
      <c r="PCS19" s="85"/>
      <c r="PCT19" s="51"/>
      <c r="PCU19" s="80"/>
      <c r="PCV19" s="80"/>
      <c r="PCW19" s="85"/>
      <c r="PCX19" s="80"/>
      <c r="PCY19" s="80"/>
      <c r="PCZ19" s="2"/>
      <c r="PDA19" s="85"/>
      <c r="PDB19" s="51"/>
      <c r="PDC19" s="80"/>
      <c r="PDD19" s="80"/>
      <c r="PDE19" s="85"/>
      <c r="PDF19" s="80"/>
      <c r="PDG19" s="80"/>
      <c r="PDH19" s="2"/>
      <c r="PDI19" s="85"/>
      <c r="PDJ19" s="51"/>
      <c r="PDK19" s="80"/>
      <c r="PDL19" s="80"/>
      <c r="PDM19" s="85"/>
      <c r="PDN19" s="80"/>
      <c r="PDO19" s="80"/>
      <c r="PDP19" s="2"/>
      <c r="PDQ19" s="85"/>
      <c r="PDR19" s="51"/>
      <c r="PDS19" s="80"/>
      <c r="PDT19" s="80"/>
      <c r="PDU19" s="85"/>
      <c r="PDV19" s="80"/>
      <c r="PDW19" s="80"/>
      <c r="PDX19" s="2"/>
      <c r="PDY19" s="85"/>
      <c r="PDZ19" s="51"/>
      <c r="PEA19" s="80"/>
      <c r="PEB19" s="80"/>
      <c r="PEC19" s="85"/>
      <c r="PED19" s="80"/>
      <c r="PEE19" s="80"/>
      <c r="PEF19" s="2"/>
      <c r="PEG19" s="85"/>
      <c r="PEH19" s="51"/>
      <c r="PEI19" s="80"/>
      <c r="PEJ19" s="80"/>
      <c r="PEK19" s="85"/>
      <c r="PEL19" s="80"/>
      <c r="PEM19" s="80"/>
      <c r="PEN19" s="2"/>
      <c r="PEO19" s="85"/>
      <c r="PEP19" s="51"/>
      <c r="PEQ19" s="80"/>
      <c r="PER19" s="80"/>
      <c r="PES19" s="85"/>
      <c r="PET19" s="80"/>
      <c r="PEU19" s="80"/>
      <c r="PEV19" s="2"/>
      <c r="PEW19" s="85"/>
      <c r="PEX19" s="51"/>
      <c r="PEY19" s="80"/>
      <c r="PEZ19" s="80"/>
      <c r="PFA19" s="85"/>
      <c r="PFB19" s="80"/>
      <c r="PFC19" s="80"/>
      <c r="PFD19" s="2"/>
      <c r="PFE19" s="85"/>
      <c r="PFF19" s="51"/>
      <c r="PFG19" s="80"/>
      <c r="PFH19" s="80"/>
      <c r="PFI19" s="85"/>
      <c r="PFJ19" s="80"/>
      <c r="PFK19" s="80"/>
      <c r="PFL19" s="2"/>
      <c r="PFM19" s="85"/>
      <c r="PFN19" s="51"/>
      <c r="PFO19" s="80"/>
      <c r="PFP19" s="80"/>
      <c r="PFQ19" s="85"/>
      <c r="PFR19" s="80"/>
      <c r="PFS19" s="80"/>
      <c r="PFT19" s="2"/>
      <c r="PFU19" s="85"/>
      <c r="PFV19" s="51"/>
      <c r="PFW19" s="80"/>
      <c r="PFX19" s="80"/>
      <c r="PFY19" s="85"/>
      <c r="PFZ19" s="80"/>
      <c r="PGA19" s="80"/>
      <c r="PGB19" s="2"/>
      <c r="PGC19" s="85"/>
      <c r="PGD19" s="51"/>
      <c r="PGE19" s="80"/>
      <c r="PGF19" s="80"/>
      <c r="PGG19" s="85"/>
      <c r="PGH19" s="80"/>
      <c r="PGI19" s="80"/>
      <c r="PGJ19" s="2"/>
      <c r="PGK19" s="85"/>
      <c r="PGL19" s="51"/>
      <c r="PGM19" s="80"/>
      <c r="PGN19" s="80"/>
      <c r="PGO19" s="85"/>
      <c r="PGP19" s="80"/>
      <c r="PGQ19" s="80"/>
      <c r="PGR19" s="2"/>
      <c r="PGS19" s="85"/>
      <c r="PGT19" s="51"/>
      <c r="PGU19" s="80"/>
      <c r="PGV19" s="80"/>
      <c r="PGW19" s="85"/>
      <c r="PGX19" s="80"/>
      <c r="PGY19" s="80"/>
      <c r="PGZ19" s="2"/>
      <c r="PHA19" s="85"/>
      <c r="PHB19" s="51"/>
      <c r="PHC19" s="80"/>
      <c r="PHD19" s="80"/>
      <c r="PHE19" s="85"/>
      <c r="PHF19" s="80"/>
      <c r="PHG19" s="80"/>
      <c r="PHH19" s="2"/>
      <c r="PHI19" s="85"/>
      <c r="PHJ19" s="51"/>
      <c r="PHK19" s="80"/>
      <c r="PHL19" s="80"/>
      <c r="PHM19" s="85"/>
      <c r="PHN19" s="80"/>
      <c r="PHO19" s="80"/>
      <c r="PHP19" s="2"/>
      <c r="PHQ19" s="85"/>
      <c r="PHR19" s="51"/>
      <c r="PHS19" s="80"/>
      <c r="PHT19" s="80"/>
      <c r="PHU19" s="85"/>
      <c r="PHV19" s="80"/>
      <c r="PHW19" s="80"/>
      <c r="PHX19" s="2"/>
      <c r="PHY19" s="85"/>
      <c r="PHZ19" s="51"/>
      <c r="PIA19" s="80"/>
      <c r="PIB19" s="80"/>
      <c r="PIC19" s="85"/>
      <c r="PID19" s="80"/>
      <c r="PIE19" s="80"/>
      <c r="PIF19" s="2"/>
      <c r="PIG19" s="85"/>
      <c r="PIH19" s="51"/>
      <c r="PII19" s="80"/>
      <c r="PIJ19" s="80"/>
      <c r="PIK19" s="85"/>
      <c r="PIL19" s="80"/>
      <c r="PIM19" s="80"/>
      <c r="PIN19" s="2"/>
      <c r="PIO19" s="85"/>
      <c r="PIP19" s="51"/>
      <c r="PIQ19" s="80"/>
      <c r="PIR19" s="80"/>
      <c r="PIS19" s="85"/>
      <c r="PIT19" s="80"/>
      <c r="PIU19" s="80"/>
      <c r="PIV19" s="2"/>
      <c r="PIW19" s="85"/>
      <c r="PIX19" s="51"/>
      <c r="PIY19" s="80"/>
      <c r="PIZ19" s="80"/>
      <c r="PJA19" s="85"/>
      <c r="PJB19" s="80"/>
      <c r="PJC19" s="80"/>
      <c r="PJD19" s="2"/>
      <c r="PJE19" s="85"/>
      <c r="PJF19" s="51"/>
      <c r="PJG19" s="80"/>
      <c r="PJH19" s="80"/>
      <c r="PJI19" s="85"/>
      <c r="PJJ19" s="80"/>
      <c r="PJK19" s="80"/>
      <c r="PJL19" s="2"/>
      <c r="PJM19" s="85"/>
      <c r="PJN19" s="51"/>
      <c r="PJO19" s="80"/>
      <c r="PJP19" s="80"/>
      <c r="PJQ19" s="85"/>
      <c r="PJR19" s="80"/>
      <c r="PJS19" s="80"/>
      <c r="PJT19" s="2"/>
      <c r="PJU19" s="85"/>
      <c r="PJV19" s="51"/>
      <c r="PJW19" s="80"/>
      <c r="PJX19" s="80"/>
      <c r="PJY19" s="85"/>
      <c r="PJZ19" s="80"/>
      <c r="PKA19" s="80"/>
      <c r="PKB19" s="2"/>
      <c r="PKC19" s="85"/>
      <c r="PKD19" s="51"/>
      <c r="PKE19" s="80"/>
      <c r="PKF19" s="80"/>
      <c r="PKG19" s="85"/>
      <c r="PKH19" s="80"/>
      <c r="PKI19" s="80"/>
      <c r="PKJ19" s="2"/>
      <c r="PKK19" s="85"/>
      <c r="PKL19" s="51"/>
      <c r="PKM19" s="80"/>
      <c r="PKN19" s="80"/>
      <c r="PKO19" s="85"/>
      <c r="PKP19" s="80"/>
      <c r="PKQ19" s="80"/>
      <c r="PKR19" s="2"/>
      <c r="PKS19" s="85"/>
      <c r="PKT19" s="51"/>
      <c r="PKU19" s="80"/>
      <c r="PKV19" s="80"/>
      <c r="PKW19" s="85"/>
      <c r="PKX19" s="80"/>
      <c r="PKY19" s="80"/>
      <c r="PKZ19" s="2"/>
      <c r="PLA19" s="85"/>
      <c r="PLB19" s="51"/>
      <c r="PLC19" s="80"/>
      <c r="PLD19" s="80"/>
      <c r="PLE19" s="85"/>
      <c r="PLF19" s="80"/>
      <c r="PLG19" s="80"/>
      <c r="PLH19" s="2"/>
      <c r="PLI19" s="85"/>
      <c r="PLJ19" s="51"/>
      <c r="PLK19" s="80"/>
      <c r="PLL19" s="80"/>
      <c r="PLM19" s="85"/>
      <c r="PLN19" s="80"/>
      <c r="PLO19" s="80"/>
      <c r="PLP19" s="2"/>
      <c r="PLQ19" s="85"/>
      <c r="PLR19" s="51"/>
      <c r="PLS19" s="80"/>
      <c r="PLT19" s="80"/>
      <c r="PLU19" s="85"/>
      <c r="PLV19" s="80"/>
      <c r="PLW19" s="80"/>
      <c r="PLX19" s="2"/>
      <c r="PLY19" s="85"/>
      <c r="PLZ19" s="51"/>
      <c r="PMA19" s="80"/>
      <c r="PMB19" s="80"/>
      <c r="PMC19" s="85"/>
      <c r="PMD19" s="80"/>
      <c r="PME19" s="80"/>
      <c r="PMF19" s="2"/>
      <c r="PMG19" s="85"/>
      <c r="PMH19" s="51"/>
      <c r="PMI19" s="80"/>
      <c r="PMJ19" s="80"/>
      <c r="PMK19" s="85"/>
      <c r="PML19" s="80"/>
      <c r="PMM19" s="80"/>
      <c r="PMN19" s="2"/>
      <c r="PMO19" s="85"/>
      <c r="PMP19" s="51"/>
      <c r="PMQ19" s="80"/>
      <c r="PMR19" s="80"/>
      <c r="PMS19" s="85"/>
      <c r="PMT19" s="80"/>
      <c r="PMU19" s="80"/>
      <c r="PMV19" s="2"/>
      <c r="PMW19" s="85"/>
      <c r="PMX19" s="51"/>
      <c r="PMY19" s="80"/>
      <c r="PMZ19" s="80"/>
      <c r="PNA19" s="85"/>
      <c r="PNB19" s="80"/>
      <c r="PNC19" s="80"/>
      <c r="PND19" s="2"/>
      <c r="PNE19" s="85"/>
      <c r="PNF19" s="51"/>
      <c r="PNG19" s="80"/>
      <c r="PNH19" s="80"/>
      <c r="PNI19" s="85"/>
      <c r="PNJ19" s="80"/>
      <c r="PNK19" s="80"/>
      <c r="PNL19" s="2"/>
      <c r="PNM19" s="85"/>
      <c r="PNN19" s="51"/>
      <c r="PNO19" s="80"/>
      <c r="PNP19" s="80"/>
      <c r="PNQ19" s="85"/>
      <c r="PNR19" s="80"/>
      <c r="PNS19" s="80"/>
      <c r="PNT19" s="2"/>
      <c r="PNU19" s="85"/>
      <c r="PNV19" s="51"/>
      <c r="PNW19" s="80"/>
      <c r="PNX19" s="80"/>
      <c r="PNY19" s="85"/>
      <c r="PNZ19" s="80"/>
      <c r="POA19" s="80"/>
      <c r="POB19" s="2"/>
      <c r="POC19" s="85"/>
      <c r="POD19" s="51"/>
      <c r="POE19" s="80"/>
      <c r="POF19" s="80"/>
      <c r="POG19" s="85"/>
      <c r="POH19" s="80"/>
      <c r="POI19" s="80"/>
      <c r="POJ19" s="2"/>
      <c r="POK19" s="85"/>
      <c r="POL19" s="51"/>
      <c r="POM19" s="80"/>
      <c r="PON19" s="80"/>
      <c r="POO19" s="85"/>
      <c r="POP19" s="80"/>
      <c r="POQ19" s="80"/>
      <c r="POR19" s="2"/>
      <c r="POS19" s="85"/>
      <c r="POT19" s="51"/>
      <c r="POU19" s="80"/>
      <c r="POV19" s="80"/>
      <c r="POW19" s="85"/>
      <c r="POX19" s="80"/>
      <c r="POY19" s="80"/>
      <c r="POZ19" s="2"/>
      <c r="PPA19" s="85"/>
      <c r="PPB19" s="51"/>
      <c r="PPC19" s="80"/>
      <c r="PPD19" s="80"/>
      <c r="PPE19" s="85"/>
      <c r="PPF19" s="80"/>
      <c r="PPG19" s="80"/>
      <c r="PPH19" s="2"/>
      <c r="PPI19" s="85"/>
      <c r="PPJ19" s="51"/>
      <c r="PPK19" s="80"/>
      <c r="PPL19" s="80"/>
      <c r="PPM19" s="85"/>
      <c r="PPN19" s="80"/>
      <c r="PPO19" s="80"/>
      <c r="PPP19" s="2"/>
      <c r="PPQ19" s="85"/>
      <c r="PPR19" s="51"/>
      <c r="PPS19" s="80"/>
      <c r="PPT19" s="80"/>
      <c r="PPU19" s="85"/>
      <c r="PPV19" s="80"/>
      <c r="PPW19" s="80"/>
      <c r="PPX19" s="2"/>
      <c r="PPY19" s="85"/>
      <c r="PPZ19" s="51"/>
      <c r="PQA19" s="80"/>
      <c r="PQB19" s="80"/>
      <c r="PQC19" s="85"/>
      <c r="PQD19" s="80"/>
      <c r="PQE19" s="80"/>
      <c r="PQF19" s="2"/>
      <c r="PQG19" s="85"/>
      <c r="PQH19" s="51"/>
      <c r="PQI19" s="80"/>
      <c r="PQJ19" s="80"/>
      <c r="PQK19" s="85"/>
      <c r="PQL19" s="80"/>
      <c r="PQM19" s="80"/>
      <c r="PQN19" s="2"/>
      <c r="PQO19" s="85"/>
      <c r="PQP19" s="51"/>
      <c r="PQQ19" s="80"/>
      <c r="PQR19" s="80"/>
      <c r="PQS19" s="85"/>
      <c r="PQT19" s="80"/>
      <c r="PQU19" s="80"/>
      <c r="PQV19" s="2"/>
      <c r="PQW19" s="85"/>
      <c r="PQX19" s="51"/>
      <c r="PQY19" s="80"/>
      <c r="PQZ19" s="80"/>
      <c r="PRA19" s="85"/>
      <c r="PRB19" s="80"/>
      <c r="PRC19" s="80"/>
      <c r="PRD19" s="2"/>
      <c r="PRE19" s="85"/>
      <c r="PRF19" s="51"/>
      <c r="PRG19" s="80"/>
      <c r="PRH19" s="80"/>
      <c r="PRI19" s="85"/>
      <c r="PRJ19" s="80"/>
      <c r="PRK19" s="80"/>
      <c r="PRL19" s="2"/>
      <c r="PRM19" s="85"/>
      <c r="PRN19" s="51"/>
      <c r="PRO19" s="80"/>
      <c r="PRP19" s="80"/>
      <c r="PRQ19" s="85"/>
      <c r="PRR19" s="80"/>
      <c r="PRS19" s="80"/>
      <c r="PRT19" s="2"/>
      <c r="PRU19" s="85"/>
      <c r="PRV19" s="51"/>
      <c r="PRW19" s="80"/>
      <c r="PRX19" s="80"/>
      <c r="PRY19" s="85"/>
      <c r="PRZ19" s="80"/>
      <c r="PSA19" s="80"/>
      <c r="PSB19" s="2"/>
      <c r="PSC19" s="85"/>
      <c r="PSD19" s="51"/>
      <c r="PSE19" s="80"/>
      <c r="PSF19" s="80"/>
      <c r="PSG19" s="85"/>
      <c r="PSH19" s="80"/>
      <c r="PSI19" s="80"/>
      <c r="PSJ19" s="2"/>
      <c r="PSK19" s="85"/>
      <c r="PSL19" s="51"/>
      <c r="PSM19" s="80"/>
      <c r="PSN19" s="80"/>
      <c r="PSO19" s="85"/>
      <c r="PSP19" s="80"/>
      <c r="PSQ19" s="80"/>
      <c r="PSR19" s="2"/>
      <c r="PSS19" s="85"/>
      <c r="PST19" s="51"/>
      <c r="PSU19" s="80"/>
      <c r="PSV19" s="80"/>
      <c r="PSW19" s="85"/>
      <c r="PSX19" s="80"/>
      <c r="PSY19" s="80"/>
      <c r="PSZ19" s="2"/>
      <c r="PTA19" s="85"/>
      <c r="PTB19" s="51"/>
      <c r="PTC19" s="80"/>
      <c r="PTD19" s="80"/>
      <c r="PTE19" s="85"/>
      <c r="PTF19" s="80"/>
      <c r="PTG19" s="80"/>
      <c r="PTH19" s="2"/>
      <c r="PTI19" s="85"/>
      <c r="PTJ19" s="51"/>
      <c r="PTK19" s="80"/>
      <c r="PTL19" s="80"/>
      <c r="PTM19" s="85"/>
      <c r="PTN19" s="80"/>
      <c r="PTO19" s="80"/>
      <c r="PTP19" s="2"/>
      <c r="PTQ19" s="85"/>
      <c r="PTR19" s="51"/>
      <c r="PTS19" s="80"/>
      <c r="PTT19" s="80"/>
      <c r="PTU19" s="85"/>
      <c r="PTV19" s="80"/>
      <c r="PTW19" s="80"/>
      <c r="PTX19" s="2"/>
      <c r="PTY19" s="85"/>
      <c r="PTZ19" s="51"/>
      <c r="PUA19" s="80"/>
      <c r="PUB19" s="80"/>
      <c r="PUC19" s="85"/>
      <c r="PUD19" s="80"/>
      <c r="PUE19" s="80"/>
      <c r="PUF19" s="2"/>
      <c r="PUG19" s="85"/>
      <c r="PUH19" s="51"/>
      <c r="PUI19" s="80"/>
      <c r="PUJ19" s="80"/>
      <c r="PUK19" s="85"/>
      <c r="PUL19" s="80"/>
      <c r="PUM19" s="80"/>
      <c r="PUN19" s="2"/>
      <c r="PUO19" s="85"/>
      <c r="PUP19" s="51"/>
      <c r="PUQ19" s="80"/>
      <c r="PUR19" s="80"/>
      <c r="PUS19" s="85"/>
      <c r="PUT19" s="80"/>
      <c r="PUU19" s="80"/>
      <c r="PUV19" s="2"/>
      <c r="PUW19" s="85"/>
      <c r="PUX19" s="51"/>
      <c r="PUY19" s="80"/>
      <c r="PUZ19" s="80"/>
      <c r="PVA19" s="85"/>
      <c r="PVB19" s="80"/>
      <c r="PVC19" s="80"/>
      <c r="PVD19" s="2"/>
      <c r="PVE19" s="85"/>
      <c r="PVF19" s="51"/>
      <c r="PVG19" s="80"/>
      <c r="PVH19" s="80"/>
      <c r="PVI19" s="85"/>
      <c r="PVJ19" s="80"/>
      <c r="PVK19" s="80"/>
      <c r="PVL19" s="2"/>
      <c r="PVM19" s="85"/>
      <c r="PVN19" s="51"/>
      <c r="PVO19" s="80"/>
      <c r="PVP19" s="80"/>
      <c r="PVQ19" s="85"/>
      <c r="PVR19" s="80"/>
      <c r="PVS19" s="80"/>
      <c r="PVT19" s="2"/>
      <c r="PVU19" s="85"/>
      <c r="PVV19" s="51"/>
      <c r="PVW19" s="80"/>
      <c r="PVX19" s="80"/>
      <c r="PVY19" s="85"/>
      <c r="PVZ19" s="80"/>
      <c r="PWA19" s="80"/>
      <c r="PWB19" s="2"/>
      <c r="PWC19" s="85"/>
      <c r="PWD19" s="51"/>
      <c r="PWE19" s="80"/>
      <c r="PWF19" s="80"/>
      <c r="PWG19" s="85"/>
      <c r="PWH19" s="80"/>
      <c r="PWI19" s="80"/>
      <c r="PWJ19" s="2"/>
      <c r="PWK19" s="85"/>
      <c r="PWL19" s="51"/>
      <c r="PWM19" s="80"/>
      <c r="PWN19" s="80"/>
      <c r="PWO19" s="85"/>
      <c r="PWP19" s="80"/>
      <c r="PWQ19" s="80"/>
      <c r="PWR19" s="2"/>
      <c r="PWS19" s="85"/>
      <c r="PWT19" s="51"/>
      <c r="PWU19" s="80"/>
      <c r="PWV19" s="80"/>
      <c r="PWW19" s="85"/>
      <c r="PWX19" s="80"/>
      <c r="PWY19" s="80"/>
      <c r="PWZ19" s="2"/>
      <c r="PXA19" s="85"/>
      <c r="PXB19" s="51"/>
      <c r="PXC19" s="80"/>
      <c r="PXD19" s="80"/>
      <c r="PXE19" s="85"/>
      <c r="PXF19" s="80"/>
      <c r="PXG19" s="80"/>
      <c r="PXH19" s="2"/>
      <c r="PXI19" s="85"/>
      <c r="PXJ19" s="51"/>
      <c r="PXK19" s="80"/>
      <c r="PXL19" s="80"/>
      <c r="PXM19" s="85"/>
      <c r="PXN19" s="80"/>
      <c r="PXO19" s="80"/>
      <c r="PXP19" s="2"/>
      <c r="PXQ19" s="85"/>
      <c r="PXR19" s="51"/>
      <c r="PXS19" s="80"/>
      <c r="PXT19" s="80"/>
      <c r="PXU19" s="85"/>
      <c r="PXV19" s="80"/>
      <c r="PXW19" s="80"/>
      <c r="PXX19" s="2"/>
      <c r="PXY19" s="85"/>
      <c r="PXZ19" s="51"/>
      <c r="PYA19" s="80"/>
      <c r="PYB19" s="80"/>
      <c r="PYC19" s="85"/>
      <c r="PYD19" s="80"/>
      <c r="PYE19" s="80"/>
      <c r="PYF19" s="2"/>
      <c r="PYG19" s="85"/>
      <c r="PYH19" s="51"/>
      <c r="PYI19" s="80"/>
      <c r="PYJ19" s="80"/>
      <c r="PYK19" s="85"/>
      <c r="PYL19" s="80"/>
      <c r="PYM19" s="80"/>
      <c r="PYN19" s="2"/>
      <c r="PYO19" s="85"/>
      <c r="PYP19" s="51"/>
      <c r="PYQ19" s="80"/>
      <c r="PYR19" s="80"/>
      <c r="PYS19" s="85"/>
      <c r="PYT19" s="80"/>
      <c r="PYU19" s="80"/>
      <c r="PYV19" s="2"/>
      <c r="PYW19" s="85"/>
      <c r="PYX19" s="51"/>
      <c r="PYY19" s="80"/>
      <c r="PYZ19" s="80"/>
      <c r="PZA19" s="85"/>
      <c r="PZB19" s="80"/>
      <c r="PZC19" s="80"/>
      <c r="PZD19" s="2"/>
      <c r="PZE19" s="85"/>
      <c r="PZF19" s="51"/>
      <c r="PZG19" s="80"/>
      <c r="PZH19" s="80"/>
      <c r="PZI19" s="85"/>
      <c r="PZJ19" s="80"/>
      <c r="PZK19" s="80"/>
      <c r="PZL19" s="2"/>
      <c r="PZM19" s="85"/>
      <c r="PZN19" s="51"/>
      <c r="PZO19" s="80"/>
      <c r="PZP19" s="80"/>
      <c r="PZQ19" s="85"/>
      <c r="PZR19" s="80"/>
      <c r="PZS19" s="80"/>
      <c r="PZT19" s="2"/>
      <c r="PZU19" s="85"/>
      <c r="PZV19" s="51"/>
      <c r="PZW19" s="80"/>
      <c r="PZX19" s="80"/>
      <c r="PZY19" s="85"/>
      <c r="PZZ19" s="80"/>
      <c r="QAA19" s="80"/>
      <c r="QAB19" s="2"/>
      <c r="QAC19" s="85"/>
      <c r="QAD19" s="51"/>
      <c r="QAE19" s="80"/>
      <c r="QAF19" s="80"/>
      <c r="QAG19" s="85"/>
      <c r="QAH19" s="80"/>
      <c r="QAI19" s="80"/>
      <c r="QAJ19" s="2"/>
      <c r="QAK19" s="85"/>
      <c r="QAL19" s="51"/>
      <c r="QAM19" s="80"/>
      <c r="QAN19" s="80"/>
      <c r="QAO19" s="85"/>
      <c r="QAP19" s="80"/>
      <c r="QAQ19" s="80"/>
      <c r="QAR19" s="2"/>
      <c r="QAS19" s="85"/>
      <c r="QAT19" s="51"/>
      <c r="QAU19" s="80"/>
      <c r="QAV19" s="80"/>
      <c r="QAW19" s="85"/>
      <c r="QAX19" s="80"/>
      <c r="QAY19" s="80"/>
      <c r="QAZ19" s="2"/>
      <c r="QBA19" s="85"/>
      <c r="QBB19" s="51"/>
      <c r="QBC19" s="80"/>
      <c r="QBD19" s="80"/>
      <c r="QBE19" s="85"/>
      <c r="QBF19" s="80"/>
      <c r="QBG19" s="80"/>
      <c r="QBH19" s="2"/>
      <c r="QBI19" s="85"/>
      <c r="QBJ19" s="51"/>
      <c r="QBK19" s="80"/>
      <c r="QBL19" s="80"/>
      <c r="QBM19" s="85"/>
      <c r="QBN19" s="80"/>
      <c r="QBO19" s="80"/>
      <c r="QBP19" s="2"/>
      <c r="QBQ19" s="85"/>
      <c r="QBR19" s="51"/>
      <c r="QBS19" s="80"/>
      <c r="QBT19" s="80"/>
      <c r="QBU19" s="85"/>
      <c r="QBV19" s="80"/>
      <c r="QBW19" s="80"/>
      <c r="QBX19" s="2"/>
      <c r="QBY19" s="85"/>
      <c r="QBZ19" s="51"/>
      <c r="QCA19" s="80"/>
      <c r="QCB19" s="80"/>
      <c r="QCC19" s="85"/>
      <c r="QCD19" s="80"/>
      <c r="QCE19" s="80"/>
      <c r="QCF19" s="2"/>
      <c r="QCG19" s="85"/>
      <c r="QCH19" s="51"/>
      <c r="QCI19" s="80"/>
      <c r="QCJ19" s="80"/>
      <c r="QCK19" s="85"/>
      <c r="QCL19" s="80"/>
      <c r="QCM19" s="80"/>
      <c r="QCN19" s="2"/>
      <c r="QCO19" s="85"/>
      <c r="QCP19" s="51"/>
      <c r="QCQ19" s="80"/>
      <c r="QCR19" s="80"/>
      <c r="QCS19" s="85"/>
      <c r="QCT19" s="80"/>
      <c r="QCU19" s="80"/>
      <c r="QCV19" s="2"/>
      <c r="QCW19" s="85"/>
      <c r="QCX19" s="51"/>
      <c r="QCY19" s="80"/>
      <c r="QCZ19" s="80"/>
      <c r="QDA19" s="85"/>
      <c r="QDB19" s="80"/>
      <c r="QDC19" s="80"/>
      <c r="QDD19" s="2"/>
      <c r="QDE19" s="85"/>
      <c r="QDF19" s="51"/>
      <c r="QDG19" s="80"/>
      <c r="QDH19" s="80"/>
      <c r="QDI19" s="85"/>
      <c r="QDJ19" s="80"/>
      <c r="QDK19" s="80"/>
      <c r="QDL19" s="2"/>
      <c r="QDM19" s="85"/>
      <c r="QDN19" s="51"/>
      <c r="QDO19" s="80"/>
      <c r="QDP19" s="80"/>
      <c r="QDQ19" s="85"/>
      <c r="QDR19" s="80"/>
      <c r="QDS19" s="80"/>
      <c r="QDT19" s="2"/>
      <c r="QDU19" s="85"/>
      <c r="QDV19" s="51"/>
      <c r="QDW19" s="80"/>
      <c r="QDX19" s="80"/>
      <c r="QDY19" s="85"/>
      <c r="QDZ19" s="80"/>
      <c r="QEA19" s="80"/>
      <c r="QEB19" s="2"/>
      <c r="QEC19" s="85"/>
      <c r="QED19" s="51"/>
      <c r="QEE19" s="80"/>
      <c r="QEF19" s="80"/>
      <c r="QEG19" s="85"/>
      <c r="QEH19" s="80"/>
      <c r="QEI19" s="80"/>
      <c r="QEJ19" s="2"/>
      <c r="QEK19" s="85"/>
      <c r="QEL19" s="51"/>
      <c r="QEM19" s="80"/>
      <c r="QEN19" s="80"/>
      <c r="QEO19" s="85"/>
      <c r="QEP19" s="80"/>
      <c r="QEQ19" s="80"/>
      <c r="QER19" s="2"/>
      <c r="QES19" s="85"/>
      <c r="QET19" s="51"/>
      <c r="QEU19" s="80"/>
      <c r="QEV19" s="80"/>
      <c r="QEW19" s="85"/>
      <c r="QEX19" s="80"/>
      <c r="QEY19" s="80"/>
      <c r="QEZ19" s="2"/>
      <c r="QFA19" s="85"/>
      <c r="QFB19" s="51"/>
      <c r="QFC19" s="80"/>
      <c r="QFD19" s="80"/>
      <c r="QFE19" s="85"/>
      <c r="QFF19" s="80"/>
      <c r="QFG19" s="80"/>
      <c r="QFH19" s="2"/>
      <c r="QFI19" s="85"/>
      <c r="QFJ19" s="51"/>
      <c r="QFK19" s="80"/>
      <c r="QFL19" s="80"/>
      <c r="QFM19" s="85"/>
      <c r="QFN19" s="80"/>
      <c r="QFO19" s="80"/>
      <c r="QFP19" s="2"/>
      <c r="QFQ19" s="85"/>
      <c r="QFR19" s="51"/>
      <c r="QFS19" s="80"/>
      <c r="QFT19" s="80"/>
      <c r="QFU19" s="85"/>
      <c r="QFV19" s="80"/>
      <c r="QFW19" s="80"/>
      <c r="QFX19" s="2"/>
      <c r="QFY19" s="85"/>
      <c r="QFZ19" s="51"/>
      <c r="QGA19" s="80"/>
      <c r="QGB19" s="80"/>
      <c r="QGC19" s="85"/>
      <c r="QGD19" s="80"/>
      <c r="QGE19" s="80"/>
      <c r="QGF19" s="2"/>
      <c r="QGG19" s="85"/>
      <c r="QGH19" s="51"/>
      <c r="QGI19" s="80"/>
      <c r="QGJ19" s="80"/>
      <c r="QGK19" s="85"/>
      <c r="QGL19" s="80"/>
      <c r="QGM19" s="80"/>
      <c r="QGN19" s="2"/>
      <c r="QGO19" s="85"/>
      <c r="QGP19" s="51"/>
      <c r="QGQ19" s="80"/>
      <c r="QGR19" s="80"/>
      <c r="QGS19" s="85"/>
      <c r="QGT19" s="80"/>
      <c r="QGU19" s="80"/>
      <c r="QGV19" s="2"/>
      <c r="QGW19" s="85"/>
      <c r="QGX19" s="51"/>
      <c r="QGY19" s="80"/>
      <c r="QGZ19" s="80"/>
      <c r="QHA19" s="85"/>
      <c r="QHB19" s="80"/>
      <c r="QHC19" s="80"/>
      <c r="QHD19" s="2"/>
      <c r="QHE19" s="85"/>
      <c r="QHF19" s="51"/>
      <c r="QHG19" s="80"/>
      <c r="QHH19" s="80"/>
      <c r="QHI19" s="85"/>
      <c r="QHJ19" s="80"/>
      <c r="QHK19" s="80"/>
      <c r="QHL19" s="2"/>
      <c r="QHM19" s="85"/>
      <c r="QHN19" s="51"/>
      <c r="QHO19" s="80"/>
      <c r="QHP19" s="80"/>
      <c r="QHQ19" s="85"/>
      <c r="QHR19" s="80"/>
      <c r="QHS19" s="80"/>
      <c r="QHT19" s="2"/>
      <c r="QHU19" s="85"/>
      <c r="QHV19" s="51"/>
      <c r="QHW19" s="80"/>
      <c r="QHX19" s="80"/>
      <c r="QHY19" s="85"/>
      <c r="QHZ19" s="80"/>
      <c r="QIA19" s="80"/>
      <c r="QIB19" s="2"/>
      <c r="QIC19" s="85"/>
      <c r="QID19" s="51"/>
      <c r="QIE19" s="80"/>
      <c r="QIF19" s="80"/>
      <c r="QIG19" s="85"/>
      <c r="QIH19" s="80"/>
      <c r="QII19" s="80"/>
      <c r="QIJ19" s="2"/>
      <c r="QIK19" s="85"/>
      <c r="QIL19" s="51"/>
      <c r="QIM19" s="80"/>
      <c r="QIN19" s="80"/>
      <c r="QIO19" s="85"/>
      <c r="QIP19" s="80"/>
      <c r="QIQ19" s="80"/>
      <c r="QIR19" s="2"/>
      <c r="QIS19" s="85"/>
      <c r="QIT19" s="51"/>
      <c r="QIU19" s="80"/>
      <c r="QIV19" s="80"/>
      <c r="QIW19" s="85"/>
      <c r="QIX19" s="80"/>
      <c r="QIY19" s="80"/>
      <c r="QIZ19" s="2"/>
      <c r="QJA19" s="85"/>
      <c r="QJB19" s="51"/>
      <c r="QJC19" s="80"/>
      <c r="QJD19" s="80"/>
      <c r="QJE19" s="85"/>
      <c r="QJF19" s="80"/>
      <c r="QJG19" s="80"/>
      <c r="QJH19" s="2"/>
      <c r="QJI19" s="85"/>
      <c r="QJJ19" s="51"/>
      <c r="QJK19" s="80"/>
      <c r="QJL19" s="80"/>
      <c r="QJM19" s="85"/>
      <c r="QJN19" s="80"/>
      <c r="QJO19" s="80"/>
      <c r="QJP19" s="2"/>
      <c r="QJQ19" s="85"/>
      <c r="QJR19" s="51"/>
      <c r="QJS19" s="80"/>
      <c r="QJT19" s="80"/>
      <c r="QJU19" s="85"/>
      <c r="QJV19" s="80"/>
      <c r="QJW19" s="80"/>
      <c r="QJX19" s="2"/>
      <c r="QJY19" s="85"/>
      <c r="QJZ19" s="51"/>
      <c r="QKA19" s="80"/>
      <c r="QKB19" s="80"/>
      <c r="QKC19" s="85"/>
      <c r="QKD19" s="80"/>
      <c r="QKE19" s="80"/>
      <c r="QKF19" s="2"/>
      <c r="QKG19" s="85"/>
      <c r="QKH19" s="51"/>
      <c r="QKI19" s="80"/>
      <c r="QKJ19" s="80"/>
      <c r="QKK19" s="85"/>
      <c r="QKL19" s="80"/>
      <c r="QKM19" s="80"/>
      <c r="QKN19" s="2"/>
      <c r="QKO19" s="85"/>
      <c r="QKP19" s="51"/>
      <c r="QKQ19" s="80"/>
      <c r="QKR19" s="80"/>
      <c r="QKS19" s="85"/>
      <c r="QKT19" s="80"/>
      <c r="QKU19" s="80"/>
      <c r="QKV19" s="2"/>
      <c r="QKW19" s="85"/>
      <c r="QKX19" s="51"/>
      <c r="QKY19" s="80"/>
      <c r="QKZ19" s="80"/>
      <c r="QLA19" s="85"/>
      <c r="QLB19" s="80"/>
      <c r="QLC19" s="80"/>
      <c r="QLD19" s="2"/>
      <c r="QLE19" s="85"/>
      <c r="QLF19" s="51"/>
      <c r="QLG19" s="80"/>
      <c r="QLH19" s="80"/>
      <c r="QLI19" s="85"/>
      <c r="QLJ19" s="80"/>
      <c r="QLK19" s="80"/>
      <c r="QLL19" s="2"/>
      <c r="QLM19" s="85"/>
      <c r="QLN19" s="51"/>
      <c r="QLO19" s="80"/>
      <c r="QLP19" s="80"/>
      <c r="QLQ19" s="85"/>
      <c r="QLR19" s="80"/>
      <c r="QLS19" s="80"/>
      <c r="QLT19" s="2"/>
      <c r="QLU19" s="85"/>
      <c r="QLV19" s="51"/>
      <c r="QLW19" s="80"/>
      <c r="QLX19" s="80"/>
      <c r="QLY19" s="85"/>
      <c r="QLZ19" s="80"/>
      <c r="QMA19" s="80"/>
      <c r="QMB19" s="2"/>
      <c r="QMC19" s="85"/>
      <c r="QMD19" s="51"/>
      <c r="QME19" s="80"/>
      <c r="QMF19" s="80"/>
      <c r="QMG19" s="85"/>
      <c r="QMH19" s="80"/>
      <c r="QMI19" s="80"/>
      <c r="QMJ19" s="2"/>
      <c r="QMK19" s="85"/>
      <c r="QML19" s="51"/>
      <c r="QMM19" s="80"/>
      <c r="QMN19" s="80"/>
      <c r="QMO19" s="85"/>
      <c r="QMP19" s="80"/>
      <c r="QMQ19" s="80"/>
      <c r="QMR19" s="2"/>
      <c r="QMS19" s="85"/>
      <c r="QMT19" s="51"/>
      <c r="QMU19" s="80"/>
      <c r="QMV19" s="80"/>
      <c r="QMW19" s="85"/>
      <c r="QMX19" s="80"/>
      <c r="QMY19" s="80"/>
      <c r="QMZ19" s="2"/>
      <c r="QNA19" s="85"/>
      <c r="QNB19" s="51"/>
      <c r="QNC19" s="80"/>
      <c r="QND19" s="80"/>
      <c r="QNE19" s="85"/>
      <c r="QNF19" s="80"/>
      <c r="QNG19" s="80"/>
      <c r="QNH19" s="2"/>
      <c r="QNI19" s="85"/>
      <c r="QNJ19" s="51"/>
      <c r="QNK19" s="80"/>
      <c r="QNL19" s="80"/>
      <c r="QNM19" s="85"/>
      <c r="QNN19" s="80"/>
      <c r="QNO19" s="80"/>
      <c r="QNP19" s="2"/>
      <c r="QNQ19" s="85"/>
      <c r="QNR19" s="51"/>
      <c r="QNS19" s="80"/>
      <c r="QNT19" s="80"/>
      <c r="QNU19" s="85"/>
      <c r="QNV19" s="80"/>
      <c r="QNW19" s="80"/>
      <c r="QNX19" s="2"/>
      <c r="QNY19" s="85"/>
      <c r="QNZ19" s="51"/>
      <c r="QOA19" s="80"/>
      <c r="QOB19" s="80"/>
      <c r="QOC19" s="85"/>
      <c r="QOD19" s="80"/>
      <c r="QOE19" s="80"/>
      <c r="QOF19" s="2"/>
      <c r="QOG19" s="85"/>
      <c r="QOH19" s="51"/>
      <c r="QOI19" s="80"/>
      <c r="QOJ19" s="80"/>
      <c r="QOK19" s="85"/>
      <c r="QOL19" s="80"/>
      <c r="QOM19" s="80"/>
      <c r="QON19" s="2"/>
      <c r="QOO19" s="85"/>
      <c r="QOP19" s="51"/>
      <c r="QOQ19" s="80"/>
      <c r="QOR19" s="80"/>
      <c r="QOS19" s="85"/>
      <c r="QOT19" s="80"/>
      <c r="QOU19" s="80"/>
      <c r="QOV19" s="2"/>
      <c r="QOW19" s="85"/>
      <c r="QOX19" s="51"/>
      <c r="QOY19" s="80"/>
      <c r="QOZ19" s="80"/>
      <c r="QPA19" s="85"/>
      <c r="QPB19" s="80"/>
      <c r="QPC19" s="80"/>
      <c r="QPD19" s="2"/>
      <c r="QPE19" s="85"/>
      <c r="QPF19" s="51"/>
      <c r="QPG19" s="80"/>
      <c r="QPH19" s="80"/>
      <c r="QPI19" s="85"/>
      <c r="QPJ19" s="80"/>
      <c r="QPK19" s="80"/>
      <c r="QPL19" s="2"/>
      <c r="QPM19" s="85"/>
      <c r="QPN19" s="51"/>
      <c r="QPO19" s="80"/>
      <c r="QPP19" s="80"/>
      <c r="QPQ19" s="85"/>
      <c r="QPR19" s="80"/>
      <c r="QPS19" s="80"/>
      <c r="QPT19" s="2"/>
      <c r="QPU19" s="85"/>
      <c r="QPV19" s="51"/>
      <c r="QPW19" s="80"/>
      <c r="QPX19" s="80"/>
      <c r="QPY19" s="85"/>
      <c r="QPZ19" s="80"/>
      <c r="QQA19" s="80"/>
      <c r="QQB19" s="2"/>
      <c r="QQC19" s="85"/>
      <c r="QQD19" s="51"/>
      <c r="QQE19" s="80"/>
      <c r="QQF19" s="80"/>
      <c r="QQG19" s="85"/>
      <c r="QQH19" s="80"/>
      <c r="QQI19" s="80"/>
      <c r="QQJ19" s="2"/>
      <c r="QQK19" s="85"/>
      <c r="QQL19" s="51"/>
      <c r="QQM19" s="80"/>
      <c r="QQN19" s="80"/>
      <c r="QQO19" s="85"/>
      <c r="QQP19" s="80"/>
      <c r="QQQ19" s="80"/>
      <c r="QQR19" s="2"/>
      <c r="QQS19" s="85"/>
      <c r="QQT19" s="51"/>
      <c r="QQU19" s="80"/>
      <c r="QQV19" s="80"/>
      <c r="QQW19" s="85"/>
      <c r="QQX19" s="80"/>
      <c r="QQY19" s="80"/>
      <c r="QQZ19" s="2"/>
      <c r="QRA19" s="85"/>
      <c r="QRB19" s="51"/>
      <c r="QRC19" s="80"/>
      <c r="QRD19" s="80"/>
      <c r="QRE19" s="85"/>
      <c r="QRF19" s="80"/>
      <c r="QRG19" s="80"/>
      <c r="QRH19" s="2"/>
      <c r="QRI19" s="85"/>
      <c r="QRJ19" s="51"/>
      <c r="QRK19" s="80"/>
      <c r="QRL19" s="80"/>
      <c r="QRM19" s="85"/>
      <c r="QRN19" s="80"/>
      <c r="QRO19" s="80"/>
      <c r="QRP19" s="2"/>
      <c r="QRQ19" s="85"/>
      <c r="QRR19" s="51"/>
      <c r="QRS19" s="80"/>
      <c r="QRT19" s="80"/>
      <c r="QRU19" s="85"/>
      <c r="QRV19" s="80"/>
      <c r="QRW19" s="80"/>
      <c r="QRX19" s="2"/>
      <c r="QRY19" s="85"/>
      <c r="QRZ19" s="51"/>
      <c r="QSA19" s="80"/>
      <c r="QSB19" s="80"/>
      <c r="QSC19" s="85"/>
      <c r="QSD19" s="80"/>
      <c r="QSE19" s="80"/>
      <c r="QSF19" s="2"/>
      <c r="QSG19" s="85"/>
      <c r="QSH19" s="51"/>
      <c r="QSI19" s="80"/>
      <c r="QSJ19" s="80"/>
      <c r="QSK19" s="85"/>
      <c r="QSL19" s="80"/>
      <c r="QSM19" s="80"/>
      <c r="QSN19" s="2"/>
      <c r="QSO19" s="85"/>
      <c r="QSP19" s="51"/>
      <c r="QSQ19" s="80"/>
      <c r="QSR19" s="80"/>
      <c r="QSS19" s="85"/>
      <c r="QST19" s="80"/>
      <c r="QSU19" s="80"/>
      <c r="QSV19" s="2"/>
      <c r="QSW19" s="85"/>
      <c r="QSX19" s="51"/>
      <c r="QSY19" s="80"/>
      <c r="QSZ19" s="80"/>
      <c r="QTA19" s="85"/>
      <c r="QTB19" s="80"/>
      <c r="QTC19" s="80"/>
      <c r="QTD19" s="2"/>
      <c r="QTE19" s="85"/>
      <c r="QTF19" s="51"/>
      <c r="QTG19" s="80"/>
      <c r="QTH19" s="80"/>
      <c r="QTI19" s="85"/>
      <c r="QTJ19" s="80"/>
      <c r="QTK19" s="80"/>
      <c r="QTL19" s="2"/>
      <c r="QTM19" s="85"/>
      <c r="QTN19" s="51"/>
      <c r="QTO19" s="80"/>
      <c r="QTP19" s="80"/>
      <c r="QTQ19" s="85"/>
      <c r="QTR19" s="80"/>
      <c r="QTS19" s="80"/>
      <c r="QTT19" s="2"/>
      <c r="QTU19" s="85"/>
      <c r="QTV19" s="51"/>
      <c r="QTW19" s="80"/>
      <c r="QTX19" s="80"/>
      <c r="QTY19" s="85"/>
      <c r="QTZ19" s="80"/>
      <c r="QUA19" s="80"/>
      <c r="QUB19" s="2"/>
      <c r="QUC19" s="85"/>
      <c r="QUD19" s="51"/>
      <c r="QUE19" s="80"/>
      <c r="QUF19" s="80"/>
      <c r="QUG19" s="85"/>
      <c r="QUH19" s="80"/>
      <c r="QUI19" s="80"/>
      <c r="QUJ19" s="2"/>
      <c r="QUK19" s="85"/>
      <c r="QUL19" s="51"/>
      <c r="QUM19" s="80"/>
      <c r="QUN19" s="80"/>
      <c r="QUO19" s="85"/>
      <c r="QUP19" s="80"/>
      <c r="QUQ19" s="80"/>
      <c r="QUR19" s="2"/>
      <c r="QUS19" s="85"/>
      <c r="QUT19" s="51"/>
      <c r="QUU19" s="80"/>
      <c r="QUV19" s="80"/>
      <c r="QUW19" s="85"/>
      <c r="QUX19" s="80"/>
      <c r="QUY19" s="80"/>
      <c r="QUZ19" s="2"/>
      <c r="QVA19" s="85"/>
      <c r="QVB19" s="51"/>
      <c r="QVC19" s="80"/>
      <c r="QVD19" s="80"/>
      <c r="QVE19" s="85"/>
      <c r="QVF19" s="80"/>
      <c r="QVG19" s="80"/>
      <c r="QVH19" s="2"/>
      <c r="QVI19" s="85"/>
      <c r="QVJ19" s="51"/>
      <c r="QVK19" s="80"/>
      <c r="QVL19" s="80"/>
      <c r="QVM19" s="85"/>
      <c r="QVN19" s="80"/>
      <c r="QVO19" s="80"/>
      <c r="QVP19" s="2"/>
      <c r="QVQ19" s="85"/>
      <c r="QVR19" s="51"/>
      <c r="QVS19" s="80"/>
      <c r="QVT19" s="80"/>
      <c r="QVU19" s="85"/>
      <c r="QVV19" s="80"/>
      <c r="QVW19" s="80"/>
      <c r="QVX19" s="2"/>
      <c r="QVY19" s="85"/>
      <c r="QVZ19" s="51"/>
      <c r="QWA19" s="80"/>
      <c r="QWB19" s="80"/>
      <c r="QWC19" s="85"/>
      <c r="QWD19" s="80"/>
      <c r="QWE19" s="80"/>
      <c r="QWF19" s="2"/>
      <c r="QWG19" s="85"/>
      <c r="QWH19" s="51"/>
      <c r="QWI19" s="80"/>
      <c r="QWJ19" s="80"/>
      <c r="QWK19" s="85"/>
      <c r="QWL19" s="80"/>
      <c r="QWM19" s="80"/>
      <c r="QWN19" s="2"/>
      <c r="QWO19" s="85"/>
      <c r="QWP19" s="51"/>
      <c r="QWQ19" s="80"/>
      <c r="QWR19" s="80"/>
      <c r="QWS19" s="85"/>
      <c r="QWT19" s="80"/>
      <c r="QWU19" s="80"/>
      <c r="QWV19" s="2"/>
      <c r="QWW19" s="85"/>
      <c r="QWX19" s="51"/>
      <c r="QWY19" s="80"/>
      <c r="QWZ19" s="80"/>
      <c r="QXA19" s="85"/>
      <c r="QXB19" s="80"/>
      <c r="QXC19" s="80"/>
      <c r="QXD19" s="2"/>
      <c r="QXE19" s="85"/>
      <c r="QXF19" s="51"/>
      <c r="QXG19" s="80"/>
      <c r="QXH19" s="80"/>
      <c r="QXI19" s="85"/>
      <c r="QXJ19" s="80"/>
      <c r="QXK19" s="80"/>
      <c r="QXL19" s="2"/>
      <c r="QXM19" s="85"/>
      <c r="QXN19" s="51"/>
      <c r="QXO19" s="80"/>
      <c r="QXP19" s="80"/>
      <c r="QXQ19" s="85"/>
      <c r="QXR19" s="80"/>
      <c r="QXS19" s="80"/>
      <c r="QXT19" s="2"/>
      <c r="QXU19" s="85"/>
      <c r="QXV19" s="51"/>
      <c r="QXW19" s="80"/>
      <c r="QXX19" s="80"/>
      <c r="QXY19" s="85"/>
      <c r="QXZ19" s="80"/>
      <c r="QYA19" s="80"/>
      <c r="QYB19" s="2"/>
      <c r="QYC19" s="85"/>
      <c r="QYD19" s="51"/>
      <c r="QYE19" s="80"/>
      <c r="QYF19" s="80"/>
      <c r="QYG19" s="85"/>
      <c r="QYH19" s="80"/>
      <c r="QYI19" s="80"/>
      <c r="QYJ19" s="2"/>
      <c r="QYK19" s="85"/>
      <c r="QYL19" s="51"/>
      <c r="QYM19" s="80"/>
      <c r="QYN19" s="80"/>
      <c r="QYO19" s="85"/>
      <c r="QYP19" s="80"/>
      <c r="QYQ19" s="80"/>
      <c r="QYR19" s="2"/>
      <c r="QYS19" s="85"/>
      <c r="QYT19" s="51"/>
      <c r="QYU19" s="80"/>
      <c r="QYV19" s="80"/>
      <c r="QYW19" s="85"/>
      <c r="QYX19" s="80"/>
      <c r="QYY19" s="80"/>
      <c r="QYZ19" s="2"/>
      <c r="QZA19" s="85"/>
      <c r="QZB19" s="51"/>
      <c r="QZC19" s="80"/>
      <c r="QZD19" s="80"/>
      <c r="QZE19" s="85"/>
      <c r="QZF19" s="80"/>
      <c r="QZG19" s="80"/>
      <c r="QZH19" s="2"/>
      <c r="QZI19" s="85"/>
      <c r="QZJ19" s="51"/>
      <c r="QZK19" s="80"/>
      <c r="QZL19" s="80"/>
      <c r="QZM19" s="85"/>
      <c r="QZN19" s="80"/>
      <c r="QZO19" s="80"/>
      <c r="QZP19" s="2"/>
      <c r="QZQ19" s="85"/>
      <c r="QZR19" s="51"/>
      <c r="QZS19" s="80"/>
      <c r="QZT19" s="80"/>
      <c r="QZU19" s="85"/>
      <c r="QZV19" s="80"/>
      <c r="QZW19" s="80"/>
      <c r="QZX19" s="2"/>
      <c r="QZY19" s="85"/>
      <c r="QZZ19" s="51"/>
      <c r="RAA19" s="80"/>
      <c r="RAB19" s="80"/>
      <c r="RAC19" s="85"/>
      <c r="RAD19" s="80"/>
      <c r="RAE19" s="80"/>
      <c r="RAF19" s="2"/>
      <c r="RAG19" s="85"/>
      <c r="RAH19" s="51"/>
      <c r="RAI19" s="80"/>
      <c r="RAJ19" s="80"/>
      <c r="RAK19" s="85"/>
      <c r="RAL19" s="80"/>
      <c r="RAM19" s="80"/>
      <c r="RAN19" s="2"/>
      <c r="RAO19" s="85"/>
      <c r="RAP19" s="51"/>
      <c r="RAQ19" s="80"/>
      <c r="RAR19" s="80"/>
      <c r="RAS19" s="85"/>
      <c r="RAT19" s="80"/>
      <c r="RAU19" s="80"/>
      <c r="RAV19" s="2"/>
      <c r="RAW19" s="85"/>
      <c r="RAX19" s="51"/>
      <c r="RAY19" s="80"/>
      <c r="RAZ19" s="80"/>
      <c r="RBA19" s="85"/>
      <c r="RBB19" s="80"/>
      <c r="RBC19" s="80"/>
      <c r="RBD19" s="2"/>
      <c r="RBE19" s="85"/>
      <c r="RBF19" s="51"/>
      <c r="RBG19" s="80"/>
      <c r="RBH19" s="80"/>
      <c r="RBI19" s="85"/>
      <c r="RBJ19" s="80"/>
      <c r="RBK19" s="80"/>
      <c r="RBL19" s="2"/>
      <c r="RBM19" s="85"/>
      <c r="RBN19" s="51"/>
      <c r="RBO19" s="80"/>
      <c r="RBP19" s="80"/>
      <c r="RBQ19" s="85"/>
      <c r="RBR19" s="80"/>
      <c r="RBS19" s="80"/>
      <c r="RBT19" s="2"/>
      <c r="RBU19" s="85"/>
      <c r="RBV19" s="51"/>
      <c r="RBW19" s="80"/>
      <c r="RBX19" s="80"/>
      <c r="RBY19" s="85"/>
      <c r="RBZ19" s="80"/>
      <c r="RCA19" s="80"/>
      <c r="RCB19" s="2"/>
      <c r="RCC19" s="85"/>
      <c r="RCD19" s="51"/>
      <c r="RCE19" s="80"/>
      <c r="RCF19" s="80"/>
      <c r="RCG19" s="85"/>
      <c r="RCH19" s="80"/>
      <c r="RCI19" s="80"/>
      <c r="RCJ19" s="2"/>
      <c r="RCK19" s="85"/>
      <c r="RCL19" s="51"/>
      <c r="RCM19" s="80"/>
      <c r="RCN19" s="80"/>
      <c r="RCO19" s="85"/>
      <c r="RCP19" s="80"/>
      <c r="RCQ19" s="80"/>
      <c r="RCR19" s="2"/>
      <c r="RCS19" s="85"/>
      <c r="RCT19" s="51"/>
      <c r="RCU19" s="80"/>
      <c r="RCV19" s="80"/>
      <c r="RCW19" s="85"/>
      <c r="RCX19" s="80"/>
      <c r="RCY19" s="80"/>
      <c r="RCZ19" s="2"/>
      <c r="RDA19" s="85"/>
      <c r="RDB19" s="51"/>
      <c r="RDC19" s="80"/>
      <c r="RDD19" s="80"/>
      <c r="RDE19" s="85"/>
      <c r="RDF19" s="80"/>
      <c r="RDG19" s="80"/>
      <c r="RDH19" s="2"/>
      <c r="RDI19" s="85"/>
      <c r="RDJ19" s="51"/>
      <c r="RDK19" s="80"/>
      <c r="RDL19" s="80"/>
      <c r="RDM19" s="85"/>
      <c r="RDN19" s="80"/>
      <c r="RDO19" s="80"/>
      <c r="RDP19" s="2"/>
      <c r="RDQ19" s="85"/>
      <c r="RDR19" s="51"/>
      <c r="RDS19" s="80"/>
      <c r="RDT19" s="80"/>
      <c r="RDU19" s="85"/>
      <c r="RDV19" s="80"/>
      <c r="RDW19" s="80"/>
      <c r="RDX19" s="2"/>
      <c r="RDY19" s="85"/>
      <c r="RDZ19" s="51"/>
      <c r="REA19" s="80"/>
      <c r="REB19" s="80"/>
      <c r="REC19" s="85"/>
      <c r="RED19" s="80"/>
      <c r="REE19" s="80"/>
      <c r="REF19" s="2"/>
      <c r="REG19" s="85"/>
      <c r="REH19" s="51"/>
      <c r="REI19" s="80"/>
      <c r="REJ19" s="80"/>
      <c r="REK19" s="85"/>
      <c r="REL19" s="80"/>
      <c r="REM19" s="80"/>
      <c r="REN19" s="2"/>
      <c r="REO19" s="85"/>
      <c r="REP19" s="51"/>
      <c r="REQ19" s="80"/>
      <c r="RER19" s="80"/>
      <c r="RES19" s="85"/>
      <c r="RET19" s="80"/>
      <c r="REU19" s="80"/>
      <c r="REV19" s="2"/>
      <c r="REW19" s="85"/>
      <c r="REX19" s="51"/>
      <c r="REY19" s="80"/>
      <c r="REZ19" s="80"/>
      <c r="RFA19" s="85"/>
      <c r="RFB19" s="80"/>
      <c r="RFC19" s="80"/>
      <c r="RFD19" s="2"/>
      <c r="RFE19" s="85"/>
      <c r="RFF19" s="51"/>
      <c r="RFG19" s="80"/>
      <c r="RFH19" s="80"/>
      <c r="RFI19" s="85"/>
      <c r="RFJ19" s="80"/>
      <c r="RFK19" s="80"/>
      <c r="RFL19" s="2"/>
      <c r="RFM19" s="85"/>
      <c r="RFN19" s="51"/>
      <c r="RFO19" s="80"/>
      <c r="RFP19" s="80"/>
      <c r="RFQ19" s="85"/>
      <c r="RFR19" s="80"/>
      <c r="RFS19" s="80"/>
      <c r="RFT19" s="2"/>
      <c r="RFU19" s="85"/>
      <c r="RFV19" s="51"/>
      <c r="RFW19" s="80"/>
      <c r="RFX19" s="80"/>
      <c r="RFY19" s="85"/>
      <c r="RFZ19" s="80"/>
      <c r="RGA19" s="80"/>
      <c r="RGB19" s="2"/>
      <c r="RGC19" s="85"/>
      <c r="RGD19" s="51"/>
      <c r="RGE19" s="80"/>
      <c r="RGF19" s="80"/>
      <c r="RGG19" s="85"/>
      <c r="RGH19" s="80"/>
      <c r="RGI19" s="80"/>
      <c r="RGJ19" s="2"/>
      <c r="RGK19" s="85"/>
      <c r="RGL19" s="51"/>
      <c r="RGM19" s="80"/>
      <c r="RGN19" s="80"/>
      <c r="RGO19" s="85"/>
      <c r="RGP19" s="80"/>
      <c r="RGQ19" s="80"/>
      <c r="RGR19" s="2"/>
      <c r="RGS19" s="85"/>
      <c r="RGT19" s="51"/>
      <c r="RGU19" s="80"/>
      <c r="RGV19" s="80"/>
      <c r="RGW19" s="85"/>
      <c r="RGX19" s="80"/>
      <c r="RGY19" s="80"/>
      <c r="RGZ19" s="2"/>
      <c r="RHA19" s="85"/>
      <c r="RHB19" s="51"/>
      <c r="RHC19" s="80"/>
      <c r="RHD19" s="80"/>
      <c r="RHE19" s="85"/>
      <c r="RHF19" s="80"/>
      <c r="RHG19" s="80"/>
      <c r="RHH19" s="2"/>
      <c r="RHI19" s="85"/>
      <c r="RHJ19" s="51"/>
      <c r="RHK19" s="80"/>
      <c r="RHL19" s="80"/>
      <c r="RHM19" s="85"/>
      <c r="RHN19" s="80"/>
      <c r="RHO19" s="80"/>
      <c r="RHP19" s="2"/>
      <c r="RHQ19" s="85"/>
      <c r="RHR19" s="51"/>
      <c r="RHS19" s="80"/>
      <c r="RHT19" s="80"/>
      <c r="RHU19" s="85"/>
      <c r="RHV19" s="80"/>
      <c r="RHW19" s="80"/>
      <c r="RHX19" s="2"/>
      <c r="RHY19" s="85"/>
      <c r="RHZ19" s="51"/>
      <c r="RIA19" s="80"/>
      <c r="RIB19" s="80"/>
      <c r="RIC19" s="85"/>
      <c r="RID19" s="80"/>
      <c r="RIE19" s="80"/>
      <c r="RIF19" s="2"/>
      <c r="RIG19" s="85"/>
      <c r="RIH19" s="51"/>
      <c r="RII19" s="80"/>
      <c r="RIJ19" s="80"/>
      <c r="RIK19" s="85"/>
      <c r="RIL19" s="80"/>
      <c r="RIM19" s="80"/>
      <c r="RIN19" s="2"/>
      <c r="RIO19" s="85"/>
      <c r="RIP19" s="51"/>
      <c r="RIQ19" s="80"/>
      <c r="RIR19" s="80"/>
      <c r="RIS19" s="85"/>
      <c r="RIT19" s="80"/>
      <c r="RIU19" s="80"/>
      <c r="RIV19" s="2"/>
      <c r="RIW19" s="85"/>
      <c r="RIX19" s="51"/>
      <c r="RIY19" s="80"/>
      <c r="RIZ19" s="80"/>
      <c r="RJA19" s="85"/>
      <c r="RJB19" s="80"/>
      <c r="RJC19" s="80"/>
      <c r="RJD19" s="2"/>
      <c r="RJE19" s="85"/>
      <c r="RJF19" s="51"/>
      <c r="RJG19" s="80"/>
      <c r="RJH19" s="80"/>
      <c r="RJI19" s="85"/>
      <c r="RJJ19" s="80"/>
      <c r="RJK19" s="80"/>
      <c r="RJL19" s="2"/>
      <c r="RJM19" s="85"/>
      <c r="RJN19" s="51"/>
      <c r="RJO19" s="80"/>
      <c r="RJP19" s="80"/>
      <c r="RJQ19" s="85"/>
      <c r="RJR19" s="80"/>
      <c r="RJS19" s="80"/>
      <c r="RJT19" s="2"/>
      <c r="RJU19" s="85"/>
      <c r="RJV19" s="51"/>
      <c r="RJW19" s="80"/>
      <c r="RJX19" s="80"/>
      <c r="RJY19" s="85"/>
      <c r="RJZ19" s="80"/>
      <c r="RKA19" s="80"/>
      <c r="RKB19" s="2"/>
      <c r="RKC19" s="85"/>
      <c r="RKD19" s="51"/>
      <c r="RKE19" s="80"/>
      <c r="RKF19" s="80"/>
      <c r="RKG19" s="85"/>
      <c r="RKH19" s="80"/>
      <c r="RKI19" s="80"/>
      <c r="RKJ19" s="2"/>
      <c r="RKK19" s="85"/>
      <c r="RKL19" s="51"/>
      <c r="RKM19" s="80"/>
      <c r="RKN19" s="80"/>
      <c r="RKO19" s="85"/>
      <c r="RKP19" s="80"/>
      <c r="RKQ19" s="80"/>
      <c r="RKR19" s="2"/>
      <c r="RKS19" s="85"/>
      <c r="RKT19" s="51"/>
      <c r="RKU19" s="80"/>
      <c r="RKV19" s="80"/>
      <c r="RKW19" s="85"/>
      <c r="RKX19" s="80"/>
      <c r="RKY19" s="80"/>
      <c r="RKZ19" s="2"/>
      <c r="RLA19" s="85"/>
      <c r="RLB19" s="51"/>
      <c r="RLC19" s="80"/>
      <c r="RLD19" s="80"/>
      <c r="RLE19" s="85"/>
      <c r="RLF19" s="80"/>
      <c r="RLG19" s="80"/>
      <c r="RLH19" s="2"/>
      <c r="RLI19" s="85"/>
      <c r="RLJ19" s="51"/>
      <c r="RLK19" s="80"/>
      <c r="RLL19" s="80"/>
      <c r="RLM19" s="85"/>
      <c r="RLN19" s="80"/>
      <c r="RLO19" s="80"/>
      <c r="RLP19" s="2"/>
      <c r="RLQ19" s="85"/>
      <c r="RLR19" s="51"/>
      <c r="RLS19" s="80"/>
      <c r="RLT19" s="80"/>
      <c r="RLU19" s="85"/>
      <c r="RLV19" s="80"/>
      <c r="RLW19" s="80"/>
      <c r="RLX19" s="2"/>
      <c r="RLY19" s="85"/>
      <c r="RLZ19" s="51"/>
      <c r="RMA19" s="80"/>
      <c r="RMB19" s="80"/>
      <c r="RMC19" s="85"/>
      <c r="RMD19" s="80"/>
      <c r="RME19" s="80"/>
      <c r="RMF19" s="2"/>
      <c r="RMG19" s="85"/>
      <c r="RMH19" s="51"/>
      <c r="RMI19" s="80"/>
      <c r="RMJ19" s="80"/>
      <c r="RMK19" s="85"/>
      <c r="RML19" s="80"/>
      <c r="RMM19" s="80"/>
      <c r="RMN19" s="2"/>
      <c r="RMO19" s="85"/>
      <c r="RMP19" s="51"/>
      <c r="RMQ19" s="80"/>
      <c r="RMR19" s="80"/>
      <c r="RMS19" s="85"/>
      <c r="RMT19" s="80"/>
      <c r="RMU19" s="80"/>
      <c r="RMV19" s="2"/>
      <c r="RMW19" s="85"/>
      <c r="RMX19" s="51"/>
      <c r="RMY19" s="80"/>
      <c r="RMZ19" s="80"/>
      <c r="RNA19" s="85"/>
      <c r="RNB19" s="80"/>
      <c r="RNC19" s="80"/>
      <c r="RND19" s="2"/>
      <c r="RNE19" s="85"/>
      <c r="RNF19" s="51"/>
      <c r="RNG19" s="80"/>
      <c r="RNH19" s="80"/>
      <c r="RNI19" s="85"/>
      <c r="RNJ19" s="80"/>
      <c r="RNK19" s="80"/>
      <c r="RNL19" s="2"/>
      <c r="RNM19" s="85"/>
      <c r="RNN19" s="51"/>
      <c r="RNO19" s="80"/>
      <c r="RNP19" s="80"/>
      <c r="RNQ19" s="85"/>
      <c r="RNR19" s="80"/>
      <c r="RNS19" s="80"/>
      <c r="RNT19" s="2"/>
      <c r="RNU19" s="85"/>
      <c r="RNV19" s="51"/>
      <c r="RNW19" s="80"/>
      <c r="RNX19" s="80"/>
      <c r="RNY19" s="85"/>
      <c r="RNZ19" s="80"/>
      <c r="ROA19" s="80"/>
      <c r="ROB19" s="2"/>
      <c r="ROC19" s="85"/>
      <c r="ROD19" s="51"/>
      <c r="ROE19" s="80"/>
      <c r="ROF19" s="80"/>
      <c r="ROG19" s="85"/>
      <c r="ROH19" s="80"/>
      <c r="ROI19" s="80"/>
      <c r="ROJ19" s="2"/>
      <c r="ROK19" s="85"/>
      <c r="ROL19" s="51"/>
      <c r="ROM19" s="80"/>
      <c r="RON19" s="80"/>
      <c r="ROO19" s="85"/>
      <c r="ROP19" s="80"/>
      <c r="ROQ19" s="80"/>
      <c r="ROR19" s="2"/>
      <c r="ROS19" s="85"/>
      <c r="ROT19" s="51"/>
      <c r="ROU19" s="80"/>
      <c r="ROV19" s="80"/>
      <c r="ROW19" s="85"/>
      <c r="ROX19" s="80"/>
      <c r="ROY19" s="80"/>
      <c r="ROZ19" s="2"/>
      <c r="RPA19" s="85"/>
      <c r="RPB19" s="51"/>
      <c r="RPC19" s="80"/>
      <c r="RPD19" s="80"/>
      <c r="RPE19" s="85"/>
      <c r="RPF19" s="80"/>
      <c r="RPG19" s="80"/>
      <c r="RPH19" s="2"/>
      <c r="RPI19" s="85"/>
      <c r="RPJ19" s="51"/>
      <c r="RPK19" s="80"/>
      <c r="RPL19" s="80"/>
      <c r="RPM19" s="85"/>
      <c r="RPN19" s="80"/>
      <c r="RPO19" s="80"/>
      <c r="RPP19" s="2"/>
      <c r="RPQ19" s="85"/>
      <c r="RPR19" s="51"/>
      <c r="RPS19" s="80"/>
      <c r="RPT19" s="80"/>
      <c r="RPU19" s="85"/>
      <c r="RPV19" s="80"/>
      <c r="RPW19" s="80"/>
      <c r="RPX19" s="2"/>
      <c r="RPY19" s="85"/>
      <c r="RPZ19" s="51"/>
      <c r="RQA19" s="80"/>
      <c r="RQB19" s="80"/>
      <c r="RQC19" s="85"/>
      <c r="RQD19" s="80"/>
      <c r="RQE19" s="80"/>
      <c r="RQF19" s="2"/>
      <c r="RQG19" s="85"/>
      <c r="RQH19" s="51"/>
      <c r="RQI19" s="80"/>
      <c r="RQJ19" s="80"/>
      <c r="RQK19" s="85"/>
      <c r="RQL19" s="80"/>
      <c r="RQM19" s="80"/>
      <c r="RQN19" s="2"/>
      <c r="RQO19" s="85"/>
      <c r="RQP19" s="51"/>
      <c r="RQQ19" s="80"/>
      <c r="RQR19" s="80"/>
      <c r="RQS19" s="85"/>
      <c r="RQT19" s="80"/>
      <c r="RQU19" s="80"/>
      <c r="RQV19" s="2"/>
      <c r="RQW19" s="85"/>
      <c r="RQX19" s="51"/>
      <c r="RQY19" s="80"/>
      <c r="RQZ19" s="80"/>
      <c r="RRA19" s="85"/>
      <c r="RRB19" s="80"/>
      <c r="RRC19" s="80"/>
      <c r="RRD19" s="2"/>
      <c r="RRE19" s="85"/>
      <c r="RRF19" s="51"/>
      <c r="RRG19" s="80"/>
      <c r="RRH19" s="80"/>
      <c r="RRI19" s="85"/>
      <c r="RRJ19" s="80"/>
      <c r="RRK19" s="80"/>
      <c r="RRL19" s="2"/>
      <c r="RRM19" s="85"/>
      <c r="RRN19" s="51"/>
      <c r="RRO19" s="80"/>
      <c r="RRP19" s="80"/>
      <c r="RRQ19" s="85"/>
      <c r="RRR19" s="80"/>
      <c r="RRS19" s="80"/>
      <c r="RRT19" s="2"/>
      <c r="RRU19" s="85"/>
      <c r="RRV19" s="51"/>
      <c r="RRW19" s="80"/>
      <c r="RRX19" s="80"/>
      <c r="RRY19" s="85"/>
      <c r="RRZ19" s="80"/>
      <c r="RSA19" s="80"/>
      <c r="RSB19" s="2"/>
      <c r="RSC19" s="85"/>
      <c r="RSD19" s="51"/>
      <c r="RSE19" s="80"/>
      <c r="RSF19" s="80"/>
      <c r="RSG19" s="85"/>
      <c r="RSH19" s="80"/>
      <c r="RSI19" s="80"/>
      <c r="RSJ19" s="2"/>
      <c r="RSK19" s="85"/>
      <c r="RSL19" s="51"/>
      <c r="RSM19" s="80"/>
      <c r="RSN19" s="80"/>
      <c r="RSO19" s="85"/>
      <c r="RSP19" s="80"/>
      <c r="RSQ19" s="80"/>
      <c r="RSR19" s="2"/>
      <c r="RSS19" s="85"/>
      <c r="RST19" s="51"/>
      <c r="RSU19" s="80"/>
      <c r="RSV19" s="80"/>
      <c r="RSW19" s="85"/>
      <c r="RSX19" s="80"/>
      <c r="RSY19" s="80"/>
      <c r="RSZ19" s="2"/>
      <c r="RTA19" s="85"/>
      <c r="RTB19" s="51"/>
      <c r="RTC19" s="80"/>
      <c r="RTD19" s="80"/>
      <c r="RTE19" s="85"/>
      <c r="RTF19" s="80"/>
      <c r="RTG19" s="80"/>
      <c r="RTH19" s="2"/>
      <c r="RTI19" s="85"/>
      <c r="RTJ19" s="51"/>
      <c r="RTK19" s="80"/>
      <c r="RTL19" s="80"/>
      <c r="RTM19" s="85"/>
      <c r="RTN19" s="80"/>
      <c r="RTO19" s="80"/>
      <c r="RTP19" s="2"/>
      <c r="RTQ19" s="85"/>
      <c r="RTR19" s="51"/>
      <c r="RTS19" s="80"/>
      <c r="RTT19" s="80"/>
      <c r="RTU19" s="85"/>
      <c r="RTV19" s="80"/>
      <c r="RTW19" s="80"/>
      <c r="RTX19" s="2"/>
      <c r="RTY19" s="85"/>
      <c r="RTZ19" s="51"/>
      <c r="RUA19" s="80"/>
      <c r="RUB19" s="80"/>
      <c r="RUC19" s="85"/>
      <c r="RUD19" s="80"/>
      <c r="RUE19" s="80"/>
      <c r="RUF19" s="2"/>
      <c r="RUG19" s="85"/>
      <c r="RUH19" s="51"/>
      <c r="RUI19" s="80"/>
      <c r="RUJ19" s="80"/>
      <c r="RUK19" s="85"/>
      <c r="RUL19" s="80"/>
      <c r="RUM19" s="80"/>
      <c r="RUN19" s="2"/>
      <c r="RUO19" s="85"/>
      <c r="RUP19" s="51"/>
      <c r="RUQ19" s="80"/>
      <c r="RUR19" s="80"/>
      <c r="RUS19" s="85"/>
      <c r="RUT19" s="80"/>
      <c r="RUU19" s="80"/>
      <c r="RUV19" s="2"/>
      <c r="RUW19" s="85"/>
      <c r="RUX19" s="51"/>
      <c r="RUY19" s="80"/>
      <c r="RUZ19" s="80"/>
      <c r="RVA19" s="85"/>
      <c r="RVB19" s="80"/>
      <c r="RVC19" s="80"/>
      <c r="RVD19" s="2"/>
      <c r="RVE19" s="85"/>
      <c r="RVF19" s="51"/>
      <c r="RVG19" s="80"/>
      <c r="RVH19" s="80"/>
      <c r="RVI19" s="85"/>
      <c r="RVJ19" s="80"/>
      <c r="RVK19" s="80"/>
      <c r="RVL19" s="2"/>
      <c r="RVM19" s="85"/>
      <c r="RVN19" s="51"/>
      <c r="RVO19" s="80"/>
      <c r="RVP19" s="80"/>
      <c r="RVQ19" s="85"/>
      <c r="RVR19" s="80"/>
      <c r="RVS19" s="80"/>
      <c r="RVT19" s="2"/>
      <c r="RVU19" s="85"/>
      <c r="RVV19" s="51"/>
      <c r="RVW19" s="80"/>
      <c r="RVX19" s="80"/>
      <c r="RVY19" s="85"/>
      <c r="RVZ19" s="80"/>
      <c r="RWA19" s="80"/>
      <c r="RWB19" s="2"/>
      <c r="RWC19" s="85"/>
      <c r="RWD19" s="51"/>
      <c r="RWE19" s="80"/>
      <c r="RWF19" s="80"/>
      <c r="RWG19" s="85"/>
      <c r="RWH19" s="80"/>
      <c r="RWI19" s="80"/>
      <c r="RWJ19" s="2"/>
      <c r="RWK19" s="85"/>
      <c r="RWL19" s="51"/>
      <c r="RWM19" s="80"/>
      <c r="RWN19" s="80"/>
      <c r="RWO19" s="85"/>
      <c r="RWP19" s="80"/>
      <c r="RWQ19" s="80"/>
      <c r="RWR19" s="2"/>
      <c r="RWS19" s="85"/>
      <c r="RWT19" s="51"/>
      <c r="RWU19" s="80"/>
      <c r="RWV19" s="80"/>
      <c r="RWW19" s="85"/>
      <c r="RWX19" s="80"/>
      <c r="RWY19" s="80"/>
      <c r="RWZ19" s="2"/>
      <c r="RXA19" s="85"/>
      <c r="RXB19" s="51"/>
      <c r="RXC19" s="80"/>
      <c r="RXD19" s="80"/>
      <c r="RXE19" s="85"/>
      <c r="RXF19" s="80"/>
      <c r="RXG19" s="80"/>
      <c r="RXH19" s="2"/>
      <c r="RXI19" s="85"/>
      <c r="RXJ19" s="51"/>
      <c r="RXK19" s="80"/>
      <c r="RXL19" s="80"/>
      <c r="RXM19" s="85"/>
      <c r="RXN19" s="80"/>
      <c r="RXO19" s="80"/>
      <c r="RXP19" s="2"/>
      <c r="RXQ19" s="85"/>
      <c r="RXR19" s="51"/>
      <c r="RXS19" s="80"/>
      <c r="RXT19" s="80"/>
      <c r="RXU19" s="85"/>
      <c r="RXV19" s="80"/>
      <c r="RXW19" s="80"/>
      <c r="RXX19" s="2"/>
      <c r="RXY19" s="85"/>
      <c r="RXZ19" s="51"/>
      <c r="RYA19" s="80"/>
      <c r="RYB19" s="80"/>
      <c r="RYC19" s="85"/>
      <c r="RYD19" s="80"/>
      <c r="RYE19" s="80"/>
      <c r="RYF19" s="2"/>
      <c r="RYG19" s="85"/>
      <c r="RYH19" s="51"/>
      <c r="RYI19" s="80"/>
      <c r="RYJ19" s="80"/>
      <c r="RYK19" s="85"/>
      <c r="RYL19" s="80"/>
      <c r="RYM19" s="80"/>
      <c r="RYN19" s="2"/>
      <c r="RYO19" s="85"/>
      <c r="RYP19" s="51"/>
      <c r="RYQ19" s="80"/>
      <c r="RYR19" s="80"/>
      <c r="RYS19" s="85"/>
      <c r="RYT19" s="80"/>
      <c r="RYU19" s="80"/>
      <c r="RYV19" s="2"/>
      <c r="RYW19" s="85"/>
      <c r="RYX19" s="51"/>
      <c r="RYY19" s="80"/>
      <c r="RYZ19" s="80"/>
      <c r="RZA19" s="85"/>
      <c r="RZB19" s="80"/>
      <c r="RZC19" s="80"/>
      <c r="RZD19" s="2"/>
      <c r="RZE19" s="85"/>
      <c r="RZF19" s="51"/>
      <c r="RZG19" s="80"/>
      <c r="RZH19" s="80"/>
      <c r="RZI19" s="85"/>
      <c r="RZJ19" s="80"/>
      <c r="RZK19" s="80"/>
      <c r="RZL19" s="2"/>
      <c r="RZM19" s="85"/>
      <c r="RZN19" s="51"/>
      <c r="RZO19" s="80"/>
      <c r="RZP19" s="80"/>
      <c r="RZQ19" s="85"/>
      <c r="RZR19" s="80"/>
      <c r="RZS19" s="80"/>
      <c r="RZT19" s="2"/>
      <c r="RZU19" s="85"/>
      <c r="RZV19" s="51"/>
      <c r="RZW19" s="80"/>
      <c r="RZX19" s="80"/>
      <c r="RZY19" s="85"/>
      <c r="RZZ19" s="80"/>
      <c r="SAA19" s="80"/>
      <c r="SAB19" s="2"/>
      <c r="SAC19" s="85"/>
      <c r="SAD19" s="51"/>
      <c r="SAE19" s="80"/>
      <c r="SAF19" s="80"/>
      <c r="SAG19" s="85"/>
      <c r="SAH19" s="80"/>
      <c r="SAI19" s="80"/>
      <c r="SAJ19" s="2"/>
      <c r="SAK19" s="85"/>
      <c r="SAL19" s="51"/>
      <c r="SAM19" s="80"/>
      <c r="SAN19" s="80"/>
      <c r="SAO19" s="85"/>
      <c r="SAP19" s="80"/>
      <c r="SAQ19" s="80"/>
      <c r="SAR19" s="2"/>
      <c r="SAS19" s="85"/>
      <c r="SAT19" s="51"/>
      <c r="SAU19" s="80"/>
      <c r="SAV19" s="80"/>
      <c r="SAW19" s="85"/>
      <c r="SAX19" s="80"/>
      <c r="SAY19" s="80"/>
      <c r="SAZ19" s="2"/>
      <c r="SBA19" s="85"/>
      <c r="SBB19" s="51"/>
      <c r="SBC19" s="80"/>
      <c r="SBD19" s="80"/>
      <c r="SBE19" s="85"/>
      <c r="SBF19" s="80"/>
      <c r="SBG19" s="80"/>
      <c r="SBH19" s="2"/>
      <c r="SBI19" s="85"/>
      <c r="SBJ19" s="51"/>
      <c r="SBK19" s="80"/>
      <c r="SBL19" s="80"/>
      <c r="SBM19" s="85"/>
      <c r="SBN19" s="80"/>
      <c r="SBO19" s="80"/>
      <c r="SBP19" s="2"/>
      <c r="SBQ19" s="85"/>
      <c r="SBR19" s="51"/>
      <c r="SBS19" s="80"/>
      <c r="SBT19" s="80"/>
      <c r="SBU19" s="85"/>
      <c r="SBV19" s="80"/>
      <c r="SBW19" s="80"/>
      <c r="SBX19" s="2"/>
      <c r="SBY19" s="85"/>
      <c r="SBZ19" s="51"/>
      <c r="SCA19" s="80"/>
      <c r="SCB19" s="80"/>
      <c r="SCC19" s="85"/>
      <c r="SCD19" s="80"/>
      <c r="SCE19" s="80"/>
      <c r="SCF19" s="2"/>
      <c r="SCG19" s="85"/>
      <c r="SCH19" s="51"/>
      <c r="SCI19" s="80"/>
      <c r="SCJ19" s="80"/>
      <c r="SCK19" s="85"/>
      <c r="SCL19" s="80"/>
      <c r="SCM19" s="80"/>
      <c r="SCN19" s="2"/>
      <c r="SCO19" s="85"/>
      <c r="SCP19" s="51"/>
      <c r="SCQ19" s="80"/>
      <c r="SCR19" s="80"/>
      <c r="SCS19" s="85"/>
      <c r="SCT19" s="80"/>
      <c r="SCU19" s="80"/>
      <c r="SCV19" s="2"/>
      <c r="SCW19" s="85"/>
      <c r="SCX19" s="51"/>
      <c r="SCY19" s="80"/>
      <c r="SCZ19" s="80"/>
      <c r="SDA19" s="85"/>
      <c r="SDB19" s="80"/>
      <c r="SDC19" s="80"/>
      <c r="SDD19" s="2"/>
      <c r="SDE19" s="85"/>
      <c r="SDF19" s="51"/>
      <c r="SDG19" s="80"/>
      <c r="SDH19" s="80"/>
      <c r="SDI19" s="85"/>
      <c r="SDJ19" s="80"/>
      <c r="SDK19" s="80"/>
      <c r="SDL19" s="2"/>
      <c r="SDM19" s="85"/>
      <c r="SDN19" s="51"/>
      <c r="SDO19" s="80"/>
      <c r="SDP19" s="80"/>
      <c r="SDQ19" s="85"/>
      <c r="SDR19" s="80"/>
      <c r="SDS19" s="80"/>
      <c r="SDT19" s="2"/>
      <c r="SDU19" s="85"/>
      <c r="SDV19" s="51"/>
      <c r="SDW19" s="80"/>
      <c r="SDX19" s="80"/>
      <c r="SDY19" s="85"/>
      <c r="SDZ19" s="80"/>
      <c r="SEA19" s="80"/>
      <c r="SEB19" s="2"/>
      <c r="SEC19" s="85"/>
      <c r="SED19" s="51"/>
      <c r="SEE19" s="80"/>
      <c r="SEF19" s="80"/>
      <c r="SEG19" s="85"/>
      <c r="SEH19" s="80"/>
      <c r="SEI19" s="80"/>
      <c r="SEJ19" s="2"/>
      <c r="SEK19" s="85"/>
      <c r="SEL19" s="51"/>
      <c r="SEM19" s="80"/>
      <c r="SEN19" s="80"/>
      <c r="SEO19" s="85"/>
      <c r="SEP19" s="80"/>
      <c r="SEQ19" s="80"/>
      <c r="SER19" s="2"/>
      <c r="SES19" s="85"/>
      <c r="SET19" s="51"/>
      <c r="SEU19" s="80"/>
      <c r="SEV19" s="80"/>
      <c r="SEW19" s="85"/>
      <c r="SEX19" s="80"/>
      <c r="SEY19" s="80"/>
      <c r="SEZ19" s="2"/>
      <c r="SFA19" s="85"/>
      <c r="SFB19" s="51"/>
      <c r="SFC19" s="80"/>
      <c r="SFD19" s="80"/>
      <c r="SFE19" s="85"/>
      <c r="SFF19" s="80"/>
      <c r="SFG19" s="80"/>
      <c r="SFH19" s="2"/>
      <c r="SFI19" s="85"/>
      <c r="SFJ19" s="51"/>
      <c r="SFK19" s="80"/>
      <c r="SFL19" s="80"/>
      <c r="SFM19" s="85"/>
      <c r="SFN19" s="80"/>
      <c r="SFO19" s="80"/>
      <c r="SFP19" s="2"/>
      <c r="SFQ19" s="85"/>
      <c r="SFR19" s="51"/>
      <c r="SFS19" s="80"/>
      <c r="SFT19" s="80"/>
      <c r="SFU19" s="85"/>
      <c r="SFV19" s="80"/>
      <c r="SFW19" s="80"/>
      <c r="SFX19" s="2"/>
      <c r="SFY19" s="85"/>
      <c r="SFZ19" s="51"/>
      <c r="SGA19" s="80"/>
      <c r="SGB19" s="80"/>
      <c r="SGC19" s="85"/>
      <c r="SGD19" s="80"/>
      <c r="SGE19" s="80"/>
      <c r="SGF19" s="2"/>
      <c r="SGG19" s="85"/>
      <c r="SGH19" s="51"/>
      <c r="SGI19" s="80"/>
      <c r="SGJ19" s="80"/>
      <c r="SGK19" s="85"/>
      <c r="SGL19" s="80"/>
      <c r="SGM19" s="80"/>
      <c r="SGN19" s="2"/>
      <c r="SGO19" s="85"/>
      <c r="SGP19" s="51"/>
      <c r="SGQ19" s="80"/>
      <c r="SGR19" s="80"/>
      <c r="SGS19" s="85"/>
      <c r="SGT19" s="80"/>
      <c r="SGU19" s="80"/>
      <c r="SGV19" s="2"/>
      <c r="SGW19" s="85"/>
      <c r="SGX19" s="51"/>
      <c r="SGY19" s="80"/>
      <c r="SGZ19" s="80"/>
      <c r="SHA19" s="85"/>
      <c r="SHB19" s="80"/>
      <c r="SHC19" s="80"/>
      <c r="SHD19" s="2"/>
      <c r="SHE19" s="85"/>
      <c r="SHF19" s="51"/>
      <c r="SHG19" s="80"/>
      <c r="SHH19" s="80"/>
      <c r="SHI19" s="85"/>
      <c r="SHJ19" s="80"/>
      <c r="SHK19" s="80"/>
      <c r="SHL19" s="2"/>
      <c r="SHM19" s="85"/>
      <c r="SHN19" s="51"/>
      <c r="SHO19" s="80"/>
      <c r="SHP19" s="80"/>
      <c r="SHQ19" s="85"/>
      <c r="SHR19" s="80"/>
      <c r="SHS19" s="80"/>
      <c r="SHT19" s="2"/>
      <c r="SHU19" s="85"/>
      <c r="SHV19" s="51"/>
      <c r="SHW19" s="80"/>
      <c r="SHX19" s="80"/>
      <c r="SHY19" s="85"/>
      <c r="SHZ19" s="80"/>
      <c r="SIA19" s="80"/>
      <c r="SIB19" s="2"/>
      <c r="SIC19" s="85"/>
      <c r="SID19" s="51"/>
      <c r="SIE19" s="80"/>
      <c r="SIF19" s="80"/>
      <c r="SIG19" s="85"/>
      <c r="SIH19" s="80"/>
      <c r="SII19" s="80"/>
      <c r="SIJ19" s="2"/>
      <c r="SIK19" s="85"/>
      <c r="SIL19" s="51"/>
      <c r="SIM19" s="80"/>
      <c r="SIN19" s="80"/>
      <c r="SIO19" s="85"/>
      <c r="SIP19" s="80"/>
      <c r="SIQ19" s="80"/>
      <c r="SIR19" s="2"/>
      <c r="SIS19" s="85"/>
      <c r="SIT19" s="51"/>
      <c r="SIU19" s="80"/>
      <c r="SIV19" s="80"/>
      <c r="SIW19" s="85"/>
      <c r="SIX19" s="80"/>
      <c r="SIY19" s="80"/>
      <c r="SIZ19" s="2"/>
      <c r="SJA19" s="85"/>
      <c r="SJB19" s="51"/>
      <c r="SJC19" s="80"/>
      <c r="SJD19" s="80"/>
      <c r="SJE19" s="85"/>
      <c r="SJF19" s="80"/>
      <c r="SJG19" s="80"/>
      <c r="SJH19" s="2"/>
      <c r="SJI19" s="85"/>
      <c r="SJJ19" s="51"/>
      <c r="SJK19" s="80"/>
      <c r="SJL19" s="80"/>
      <c r="SJM19" s="85"/>
      <c r="SJN19" s="80"/>
      <c r="SJO19" s="80"/>
      <c r="SJP19" s="2"/>
      <c r="SJQ19" s="85"/>
      <c r="SJR19" s="51"/>
      <c r="SJS19" s="80"/>
      <c r="SJT19" s="80"/>
      <c r="SJU19" s="85"/>
      <c r="SJV19" s="80"/>
      <c r="SJW19" s="80"/>
      <c r="SJX19" s="2"/>
      <c r="SJY19" s="85"/>
      <c r="SJZ19" s="51"/>
      <c r="SKA19" s="80"/>
      <c r="SKB19" s="80"/>
      <c r="SKC19" s="85"/>
      <c r="SKD19" s="80"/>
      <c r="SKE19" s="80"/>
      <c r="SKF19" s="2"/>
      <c r="SKG19" s="85"/>
      <c r="SKH19" s="51"/>
      <c r="SKI19" s="80"/>
      <c r="SKJ19" s="80"/>
      <c r="SKK19" s="85"/>
      <c r="SKL19" s="80"/>
      <c r="SKM19" s="80"/>
      <c r="SKN19" s="2"/>
      <c r="SKO19" s="85"/>
      <c r="SKP19" s="51"/>
      <c r="SKQ19" s="80"/>
      <c r="SKR19" s="80"/>
      <c r="SKS19" s="85"/>
      <c r="SKT19" s="80"/>
      <c r="SKU19" s="80"/>
      <c r="SKV19" s="2"/>
      <c r="SKW19" s="85"/>
      <c r="SKX19" s="51"/>
      <c r="SKY19" s="80"/>
      <c r="SKZ19" s="80"/>
      <c r="SLA19" s="85"/>
      <c r="SLB19" s="80"/>
      <c r="SLC19" s="80"/>
      <c r="SLD19" s="2"/>
      <c r="SLE19" s="85"/>
      <c r="SLF19" s="51"/>
      <c r="SLG19" s="80"/>
      <c r="SLH19" s="80"/>
      <c r="SLI19" s="85"/>
      <c r="SLJ19" s="80"/>
      <c r="SLK19" s="80"/>
      <c r="SLL19" s="2"/>
      <c r="SLM19" s="85"/>
      <c r="SLN19" s="51"/>
      <c r="SLO19" s="80"/>
      <c r="SLP19" s="80"/>
      <c r="SLQ19" s="85"/>
      <c r="SLR19" s="80"/>
      <c r="SLS19" s="80"/>
      <c r="SLT19" s="2"/>
      <c r="SLU19" s="85"/>
      <c r="SLV19" s="51"/>
      <c r="SLW19" s="80"/>
      <c r="SLX19" s="80"/>
      <c r="SLY19" s="85"/>
      <c r="SLZ19" s="80"/>
      <c r="SMA19" s="80"/>
      <c r="SMB19" s="2"/>
      <c r="SMC19" s="85"/>
      <c r="SMD19" s="51"/>
      <c r="SME19" s="80"/>
      <c r="SMF19" s="80"/>
      <c r="SMG19" s="85"/>
      <c r="SMH19" s="80"/>
      <c r="SMI19" s="80"/>
      <c r="SMJ19" s="2"/>
      <c r="SMK19" s="85"/>
      <c r="SML19" s="51"/>
      <c r="SMM19" s="80"/>
      <c r="SMN19" s="80"/>
      <c r="SMO19" s="85"/>
      <c r="SMP19" s="80"/>
      <c r="SMQ19" s="80"/>
      <c r="SMR19" s="2"/>
      <c r="SMS19" s="85"/>
      <c r="SMT19" s="51"/>
      <c r="SMU19" s="80"/>
      <c r="SMV19" s="80"/>
      <c r="SMW19" s="85"/>
      <c r="SMX19" s="80"/>
      <c r="SMY19" s="80"/>
      <c r="SMZ19" s="2"/>
      <c r="SNA19" s="85"/>
      <c r="SNB19" s="51"/>
      <c r="SNC19" s="80"/>
      <c r="SND19" s="80"/>
      <c r="SNE19" s="85"/>
      <c r="SNF19" s="80"/>
      <c r="SNG19" s="80"/>
      <c r="SNH19" s="2"/>
      <c r="SNI19" s="85"/>
      <c r="SNJ19" s="51"/>
      <c r="SNK19" s="80"/>
      <c r="SNL19" s="80"/>
      <c r="SNM19" s="85"/>
      <c r="SNN19" s="80"/>
      <c r="SNO19" s="80"/>
      <c r="SNP19" s="2"/>
      <c r="SNQ19" s="85"/>
      <c r="SNR19" s="51"/>
      <c r="SNS19" s="80"/>
      <c r="SNT19" s="80"/>
      <c r="SNU19" s="85"/>
      <c r="SNV19" s="80"/>
      <c r="SNW19" s="80"/>
      <c r="SNX19" s="2"/>
      <c r="SNY19" s="85"/>
      <c r="SNZ19" s="51"/>
      <c r="SOA19" s="80"/>
      <c r="SOB19" s="80"/>
      <c r="SOC19" s="85"/>
      <c r="SOD19" s="80"/>
      <c r="SOE19" s="80"/>
      <c r="SOF19" s="2"/>
      <c r="SOG19" s="85"/>
      <c r="SOH19" s="51"/>
      <c r="SOI19" s="80"/>
      <c r="SOJ19" s="80"/>
      <c r="SOK19" s="85"/>
      <c r="SOL19" s="80"/>
      <c r="SOM19" s="80"/>
      <c r="SON19" s="2"/>
      <c r="SOO19" s="85"/>
      <c r="SOP19" s="51"/>
      <c r="SOQ19" s="80"/>
      <c r="SOR19" s="80"/>
      <c r="SOS19" s="85"/>
      <c r="SOT19" s="80"/>
      <c r="SOU19" s="80"/>
      <c r="SOV19" s="2"/>
      <c r="SOW19" s="85"/>
      <c r="SOX19" s="51"/>
      <c r="SOY19" s="80"/>
      <c r="SOZ19" s="80"/>
      <c r="SPA19" s="85"/>
      <c r="SPB19" s="80"/>
      <c r="SPC19" s="80"/>
      <c r="SPD19" s="2"/>
      <c r="SPE19" s="85"/>
      <c r="SPF19" s="51"/>
      <c r="SPG19" s="80"/>
      <c r="SPH19" s="80"/>
      <c r="SPI19" s="85"/>
      <c r="SPJ19" s="80"/>
      <c r="SPK19" s="80"/>
      <c r="SPL19" s="2"/>
      <c r="SPM19" s="85"/>
      <c r="SPN19" s="51"/>
      <c r="SPO19" s="80"/>
      <c r="SPP19" s="80"/>
      <c r="SPQ19" s="85"/>
      <c r="SPR19" s="80"/>
      <c r="SPS19" s="80"/>
      <c r="SPT19" s="2"/>
      <c r="SPU19" s="85"/>
      <c r="SPV19" s="51"/>
      <c r="SPW19" s="80"/>
      <c r="SPX19" s="80"/>
      <c r="SPY19" s="85"/>
      <c r="SPZ19" s="80"/>
      <c r="SQA19" s="80"/>
      <c r="SQB19" s="2"/>
      <c r="SQC19" s="85"/>
      <c r="SQD19" s="51"/>
      <c r="SQE19" s="80"/>
      <c r="SQF19" s="80"/>
      <c r="SQG19" s="85"/>
      <c r="SQH19" s="80"/>
      <c r="SQI19" s="80"/>
      <c r="SQJ19" s="2"/>
      <c r="SQK19" s="85"/>
      <c r="SQL19" s="51"/>
      <c r="SQM19" s="80"/>
      <c r="SQN19" s="80"/>
      <c r="SQO19" s="85"/>
      <c r="SQP19" s="80"/>
      <c r="SQQ19" s="80"/>
      <c r="SQR19" s="2"/>
      <c r="SQS19" s="85"/>
      <c r="SQT19" s="51"/>
      <c r="SQU19" s="80"/>
      <c r="SQV19" s="80"/>
      <c r="SQW19" s="85"/>
      <c r="SQX19" s="80"/>
      <c r="SQY19" s="80"/>
      <c r="SQZ19" s="2"/>
      <c r="SRA19" s="85"/>
      <c r="SRB19" s="51"/>
      <c r="SRC19" s="80"/>
      <c r="SRD19" s="80"/>
      <c r="SRE19" s="85"/>
      <c r="SRF19" s="80"/>
      <c r="SRG19" s="80"/>
      <c r="SRH19" s="2"/>
      <c r="SRI19" s="85"/>
      <c r="SRJ19" s="51"/>
      <c r="SRK19" s="80"/>
      <c r="SRL19" s="80"/>
      <c r="SRM19" s="85"/>
      <c r="SRN19" s="80"/>
      <c r="SRO19" s="80"/>
      <c r="SRP19" s="2"/>
      <c r="SRQ19" s="85"/>
      <c r="SRR19" s="51"/>
      <c r="SRS19" s="80"/>
      <c r="SRT19" s="80"/>
      <c r="SRU19" s="85"/>
      <c r="SRV19" s="80"/>
      <c r="SRW19" s="80"/>
      <c r="SRX19" s="2"/>
      <c r="SRY19" s="85"/>
      <c r="SRZ19" s="51"/>
      <c r="SSA19" s="80"/>
      <c r="SSB19" s="80"/>
      <c r="SSC19" s="85"/>
      <c r="SSD19" s="80"/>
      <c r="SSE19" s="80"/>
      <c r="SSF19" s="2"/>
      <c r="SSG19" s="85"/>
      <c r="SSH19" s="51"/>
      <c r="SSI19" s="80"/>
      <c r="SSJ19" s="80"/>
      <c r="SSK19" s="85"/>
      <c r="SSL19" s="80"/>
      <c r="SSM19" s="80"/>
      <c r="SSN19" s="2"/>
      <c r="SSO19" s="85"/>
      <c r="SSP19" s="51"/>
      <c r="SSQ19" s="80"/>
      <c r="SSR19" s="80"/>
      <c r="SSS19" s="85"/>
      <c r="SST19" s="80"/>
      <c r="SSU19" s="80"/>
      <c r="SSV19" s="2"/>
      <c r="SSW19" s="85"/>
      <c r="SSX19" s="51"/>
      <c r="SSY19" s="80"/>
      <c r="SSZ19" s="80"/>
      <c r="STA19" s="85"/>
      <c r="STB19" s="80"/>
      <c r="STC19" s="80"/>
      <c r="STD19" s="2"/>
      <c r="STE19" s="85"/>
      <c r="STF19" s="51"/>
      <c r="STG19" s="80"/>
      <c r="STH19" s="80"/>
      <c r="STI19" s="85"/>
      <c r="STJ19" s="80"/>
      <c r="STK19" s="80"/>
      <c r="STL19" s="2"/>
      <c r="STM19" s="85"/>
      <c r="STN19" s="51"/>
      <c r="STO19" s="80"/>
      <c r="STP19" s="80"/>
      <c r="STQ19" s="85"/>
      <c r="STR19" s="80"/>
      <c r="STS19" s="80"/>
      <c r="STT19" s="2"/>
      <c r="STU19" s="85"/>
      <c r="STV19" s="51"/>
      <c r="STW19" s="80"/>
      <c r="STX19" s="80"/>
      <c r="STY19" s="85"/>
      <c r="STZ19" s="80"/>
      <c r="SUA19" s="80"/>
      <c r="SUB19" s="2"/>
      <c r="SUC19" s="85"/>
      <c r="SUD19" s="51"/>
      <c r="SUE19" s="80"/>
      <c r="SUF19" s="80"/>
      <c r="SUG19" s="85"/>
      <c r="SUH19" s="80"/>
      <c r="SUI19" s="80"/>
      <c r="SUJ19" s="2"/>
      <c r="SUK19" s="85"/>
      <c r="SUL19" s="51"/>
      <c r="SUM19" s="80"/>
      <c r="SUN19" s="80"/>
      <c r="SUO19" s="85"/>
      <c r="SUP19" s="80"/>
      <c r="SUQ19" s="80"/>
      <c r="SUR19" s="2"/>
      <c r="SUS19" s="85"/>
      <c r="SUT19" s="51"/>
      <c r="SUU19" s="80"/>
      <c r="SUV19" s="80"/>
      <c r="SUW19" s="85"/>
      <c r="SUX19" s="80"/>
      <c r="SUY19" s="80"/>
      <c r="SUZ19" s="2"/>
      <c r="SVA19" s="85"/>
      <c r="SVB19" s="51"/>
      <c r="SVC19" s="80"/>
      <c r="SVD19" s="80"/>
      <c r="SVE19" s="85"/>
      <c r="SVF19" s="80"/>
      <c r="SVG19" s="80"/>
      <c r="SVH19" s="2"/>
      <c r="SVI19" s="85"/>
      <c r="SVJ19" s="51"/>
      <c r="SVK19" s="80"/>
      <c r="SVL19" s="80"/>
      <c r="SVM19" s="85"/>
      <c r="SVN19" s="80"/>
      <c r="SVO19" s="80"/>
      <c r="SVP19" s="2"/>
      <c r="SVQ19" s="85"/>
      <c r="SVR19" s="51"/>
      <c r="SVS19" s="80"/>
      <c r="SVT19" s="80"/>
      <c r="SVU19" s="85"/>
      <c r="SVV19" s="80"/>
      <c r="SVW19" s="80"/>
      <c r="SVX19" s="2"/>
      <c r="SVY19" s="85"/>
      <c r="SVZ19" s="51"/>
      <c r="SWA19" s="80"/>
      <c r="SWB19" s="80"/>
      <c r="SWC19" s="85"/>
      <c r="SWD19" s="80"/>
      <c r="SWE19" s="80"/>
      <c r="SWF19" s="2"/>
      <c r="SWG19" s="85"/>
      <c r="SWH19" s="51"/>
      <c r="SWI19" s="80"/>
      <c r="SWJ19" s="80"/>
      <c r="SWK19" s="85"/>
      <c r="SWL19" s="80"/>
      <c r="SWM19" s="80"/>
      <c r="SWN19" s="2"/>
      <c r="SWO19" s="85"/>
      <c r="SWP19" s="51"/>
      <c r="SWQ19" s="80"/>
      <c r="SWR19" s="80"/>
      <c r="SWS19" s="85"/>
      <c r="SWT19" s="80"/>
      <c r="SWU19" s="80"/>
      <c r="SWV19" s="2"/>
      <c r="SWW19" s="85"/>
      <c r="SWX19" s="51"/>
      <c r="SWY19" s="80"/>
      <c r="SWZ19" s="80"/>
      <c r="SXA19" s="85"/>
      <c r="SXB19" s="80"/>
      <c r="SXC19" s="80"/>
      <c r="SXD19" s="2"/>
      <c r="SXE19" s="85"/>
      <c r="SXF19" s="51"/>
      <c r="SXG19" s="80"/>
      <c r="SXH19" s="80"/>
      <c r="SXI19" s="85"/>
      <c r="SXJ19" s="80"/>
      <c r="SXK19" s="80"/>
      <c r="SXL19" s="2"/>
      <c r="SXM19" s="85"/>
      <c r="SXN19" s="51"/>
      <c r="SXO19" s="80"/>
      <c r="SXP19" s="80"/>
      <c r="SXQ19" s="85"/>
      <c r="SXR19" s="80"/>
      <c r="SXS19" s="80"/>
      <c r="SXT19" s="2"/>
      <c r="SXU19" s="85"/>
      <c r="SXV19" s="51"/>
      <c r="SXW19" s="80"/>
      <c r="SXX19" s="80"/>
      <c r="SXY19" s="85"/>
      <c r="SXZ19" s="80"/>
      <c r="SYA19" s="80"/>
      <c r="SYB19" s="2"/>
      <c r="SYC19" s="85"/>
      <c r="SYD19" s="51"/>
      <c r="SYE19" s="80"/>
      <c r="SYF19" s="80"/>
      <c r="SYG19" s="85"/>
      <c r="SYH19" s="80"/>
      <c r="SYI19" s="80"/>
      <c r="SYJ19" s="2"/>
      <c r="SYK19" s="85"/>
      <c r="SYL19" s="51"/>
      <c r="SYM19" s="80"/>
      <c r="SYN19" s="80"/>
      <c r="SYO19" s="85"/>
      <c r="SYP19" s="80"/>
      <c r="SYQ19" s="80"/>
      <c r="SYR19" s="2"/>
      <c r="SYS19" s="85"/>
      <c r="SYT19" s="51"/>
      <c r="SYU19" s="80"/>
      <c r="SYV19" s="80"/>
      <c r="SYW19" s="85"/>
      <c r="SYX19" s="80"/>
      <c r="SYY19" s="80"/>
      <c r="SYZ19" s="2"/>
      <c r="SZA19" s="85"/>
      <c r="SZB19" s="51"/>
      <c r="SZC19" s="80"/>
      <c r="SZD19" s="80"/>
      <c r="SZE19" s="85"/>
      <c r="SZF19" s="80"/>
      <c r="SZG19" s="80"/>
      <c r="SZH19" s="2"/>
      <c r="SZI19" s="85"/>
      <c r="SZJ19" s="51"/>
      <c r="SZK19" s="80"/>
      <c r="SZL19" s="80"/>
      <c r="SZM19" s="85"/>
      <c r="SZN19" s="80"/>
      <c r="SZO19" s="80"/>
      <c r="SZP19" s="2"/>
      <c r="SZQ19" s="85"/>
      <c r="SZR19" s="51"/>
      <c r="SZS19" s="80"/>
      <c r="SZT19" s="80"/>
      <c r="SZU19" s="85"/>
      <c r="SZV19" s="80"/>
      <c r="SZW19" s="80"/>
      <c r="SZX19" s="2"/>
      <c r="SZY19" s="85"/>
      <c r="SZZ19" s="51"/>
      <c r="TAA19" s="80"/>
      <c r="TAB19" s="80"/>
      <c r="TAC19" s="85"/>
      <c r="TAD19" s="80"/>
      <c r="TAE19" s="80"/>
      <c r="TAF19" s="2"/>
      <c r="TAG19" s="85"/>
      <c r="TAH19" s="51"/>
      <c r="TAI19" s="80"/>
      <c r="TAJ19" s="80"/>
      <c r="TAK19" s="85"/>
      <c r="TAL19" s="80"/>
      <c r="TAM19" s="80"/>
      <c r="TAN19" s="2"/>
      <c r="TAO19" s="85"/>
      <c r="TAP19" s="51"/>
      <c r="TAQ19" s="80"/>
      <c r="TAR19" s="80"/>
      <c r="TAS19" s="85"/>
      <c r="TAT19" s="80"/>
      <c r="TAU19" s="80"/>
      <c r="TAV19" s="2"/>
      <c r="TAW19" s="85"/>
      <c r="TAX19" s="51"/>
      <c r="TAY19" s="80"/>
      <c r="TAZ19" s="80"/>
      <c r="TBA19" s="85"/>
      <c r="TBB19" s="80"/>
      <c r="TBC19" s="80"/>
      <c r="TBD19" s="2"/>
      <c r="TBE19" s="85"/>
      <c r="TBF19" s="51"/>
      <c r="TBG19" s="80"/>
      <c r="TBH19" s="80"/>
      <c r="TBI19" s="85"/>
      <c r="TBJ19" s="80"/>
      <c r="TBK19" s="80"/>
      <c r="TBL19" s="2"/>
      <c r="TBM19" s="85"/>
      <c r="TBN19" s="51"/>
      <c r="TBO19" s="80"/>
      <c r="TBP19" s="80"/>
      <c r="TBQ19" s="85"/>
      <c r="TBR19" s="80"/>
      <c r="TBS19" s="80"/>
      <c r="TBT19" s="2"/>
      <c r="TBU19" s="85"/>
      <c r="TBV19" s="51"/>
      <c r="TBW19" s="80"/>
      <c r="TBX19" s="80"/>
      <c r="TBY19" s="85"/>
      <c r="TBZ19" s="80"/>
      <c r="TCA19" s="80"/>
      <c r="TCB19" s="2"/>
      <c r="TCC19" s="85"/>
      <c r="TCD19" s="51"/>
      <c r="TCE19" s="80"/>
      <c r="TCF19" s="80"/>
      <c r="TCG19" s="85"/>
      <c r="TCH19" s="80"/>
      <c r="TCI19" s="80"/>
      <c r="TCJ19" s="2"/>
      <c r="TCK19" s="85"/>
      <c r="TCL19" s="51"/>
      <c r="TCM19" s="80"/>
      <c r="TCN19" s="80"/>
      <c r="TCO19" s="85"/>
      <c r="TCP19" s="80"/>
      <c r="TCQ19" s="80"/>
      <c r="TCR19" s="2"/>
      <c r="TCS19" s="85"/>
      <c r="TCT19" s="51"/>
      <c r="TCU19" s="80"/>
      <c r="TCV19" s="80"/>
      <c r="TCW19" s="85"/>
      <c r="TCX19" s="80"/>
      <c r="TCY19" s="80"/>
      <c r="TCZ19" s="2"/>
      <c r="TDA19" s="85"/>
      <c r="TDB19" s="51"/>
      <c r="TDC19" s="80"/>
      <c r="TDD19" s="80"/>
      <c r="TDE19" s="85"/>
      <c r="TDF19" s="80"/>
      <c r="TDG19" s="80"/>
      <c r="TDH19" s="2"/>
      <c r="TDI19" s="85"/>
      <c r="TDJ19" s="51"/>
      <c r="TDK19" s="80"/>
      <c r="TDL19" s="80"/>
      <c r="TDM19" s="85"/>
      <c r="TDN19" s="80"/>
      <c r="TDO19" s="80"/>
      <c r="TDP19" s="2"/>
      <c r="TDQ19" s="85"/>
      <c r="TDR19" s="51"/>
      <c r="TDS19" s="80"/>
      <c r="TDT19" s="80"/>
      <c r="TDU19" s="85"/>
      <c r="TDV19" s="80"/>
      <c r="TDW19" s="80"/>
      <c r="TDX19" s="2"/>
      <c r="TDY19" s="85"/>
      <c r="TDZ19" s="51"/>
      <c r="TEA19" s="80"/>
      <c r="TEB19" s="80"/>
      <c r="TEC19" s="85"/>
      <c r="TED19" s="80"/>
      <c r="TEE19" s="80"/>
      <c r="TEF19" s="2"/>
      <c r="TEG19" s="85"/>
      <c r="TEH19" s="51"/>
      <c r="TEI19" s="80"/>
      <c r="TEJ19" s="80"/>
      <c r="TEK19" s="85"/>
      <c r="TEL19" s="80"/>
      <c r="TEM19" s="80"/>
      <c r="TEN19" s="2"/>
      <c r="TEO19" s="85"/>
      <c r="TEP19" s="51"/>
      <c r="TEQ19" s="80"/>
      <c r="TER19" s="80"/>
      <c r="TES19" s="85"/>
      <c r="TET19" s="80"/>
      <c r="TEU19" s="80"/>
      <c r="TEV19" s="2"/>
      <c r="TEW19" s="85"/>
      <c r="TEX19" s="51"/>
      <c r="TEY19" s="80"/>
      <c r="TEZ19" s="80"/>
      <c r="TFA19" s="85"/>
      <c r="TFB19" s="80"/>
      <c r="TFC19" s="80"/>
      <c r="TFD19" s="2"/>
      <c r="TFE19" s="85"/>
      <c r="TFF19" s="51"/>
      <c r="TFG19" s="80"/>
      <c r="TFH19" s="80"/>
      <c r="TFI19" s="85"/>
      <c r="TFJ19" s="80"/>
      <c r="TFK19" s="80"/>
      <c r="TFL19" s="2"/>
      <c r="TFM19" s="85"/>
      <c r="TFN19" s="51"/>
      <c r="TFO19" s="80"/>
      <c r="TFP19" s="80"/>
      <c r="TFQ19" s="85"/>
      <c r="TFR19" s="80"/>
      <c r="TFS19" s="80"/>
      <c r="TFT19" s="2"/>
      <c r="TFU19" s="85"/>
      <c r="TFV19" s="51"/>
      <c r="TFW19" s="80"/>
      <c r="TFX19" s="80"/>
      <c r="TFY19" s="85"/>
      <c r="TFZ19" s="80"/>
      <c r="TGA19" s="80"/>
      <c r="TGB19" s="2"/>
      <c r="TGC19" s="85"/>
      <c r="TGD19" s="51"/>
      <c r="TGE19" s="80"/>
      <c r="TGF19" s="80"/>
      <c r="TGG19" s="85"/>
      <c r="TGH19" s="80"/>
      <c r="TGI19" s="80"/>
      <c r="TGJ19" s="2"/>
      <c r="TGK19" s="85"/>
      <c r="TGL19" s="51"/>
      <c r="TGM19" s="80"/>
      <c r="TGN19" s="80"/>
      <c r="TGO19" s="85"/>
      <c r="TGP19" s="80"/>
      <c r="TGQ19" s="80"/>
      <c r="TGR19" s="2"/>
      <c r="TGS19" s="85"/>
      <c r="TGT19" s="51"/>
      <c r="TGU19" s="80"/>
      <c r="TGV19" s="80"/>
      <c r="TGW19" s="85"/>
      <c r="TGX19" s="80"/>
      <c r="TGY19" s="80"/>
      <c r="TGZ19" s="2"/>
      <c r="THA19" s="85"/>
      <c r="THB19" s="51"/>
      <c r="THC19" s="80"/>
      <c r="THD19" s="80"/>
      <c r="THE19" s="85"/>
      <c r="THF19" s="80"/>
      <c r="THG19" s="80"/>
      <c r="THH19" s="2"/>
      <c r="THI19" s="85"/>
      <c r="THJ19" s="51"/>
      <c r="THK19" s="80"/>
      <c r="THL19" s="80"/>
      <c r="THM19" s="85"/>
      <c r="THN19" s="80"/>
      <c r="THO19" s="80"/>
      <c r="THP19" s="2"/>
      <c r="THQ19" s="85"/>
      <c r="THR19" s="51"/>
      <c r="THS19" s="80"/>
      <c r="THT19" s="80"/>
      <c r="THU19" s="85"/>
      <c r="THV19" s="80"/>
      <c r="THW19" s="80"/>
      <c r="THX19" s="2"/>
      <c r="THY19" s="85"/>
      <c r="THZ19" s="51"/>
      <c r="TIA19" s="80"/>
      <c r="TIB19" s="80"/>
      <c r="TIC19" s="85"/>
      <c r="TID19" s="80"/>
      <c r="TIE19" s="80"/>
      <c r="TIF19" s="2"/>
      <c r="TIG19" s="85"/>
      <c r="TIH19" s="51"/>
      <c r="TII19" s="80"/>
      <c r="TIJ19" s="80"/>
      <c r="TIK19" s="85"/>
      <c r="TIL19" s="80"/>
      <c r="TIM19" s="80"/>
      <c r="TIN19" s="2"/>
      <c r="TIO19" s="85"/>
      <c r="TIP19" s="51"/>
      <c r="TIQ19" s="80"/>
      <c r="TIR19" s="80"/>
      <c r="TIS19" s="85"/>
      <c r="TIT19" s="80"/>
      <c r="TIU19" s="80"/>
      <c r="TIV19" s="2"/>
      <c r="TIW19" s="85"/>
      <c r="TIX19" s="51"/>
      <c r="TIY19" s="80"/>
      <c r="TIZ19" s="80"/>
      <c r="TJA19" s="85"/>
      <c r="TJB19" s="80"/>
      <c r="TJC19" s="80"/>
      <c r="TJD19" s="2"/>
      <c r="TJE19" s="85"/>
      <c r="TJF19" s="51"/>
      <c r="TJG19" s="80"/>
      <c r="TJH19" s="80"/>
      <c r="TJI19" s="85"/>
      <c r="TJJ19" s="80"/>
      <c r="TJK19" s="80"/>
      <c r="TJL19" s="2"/>
      <c r="TJM19" s="85"/>
      <c r="TJN19" s="51"/>
      <c r="TJO19" s="80"/>
      <c r="TJP19" s="80"/>
      <c r="TJQ19" s="85"/>
      <c r="TJR19" s="80"/>
      <c r="TJS19" s="80"/>
      <c r="TJT19" s="2"/>
      <c r="TJU19" s="85"/>
      <c r="TJV19" s="51"/>
      <c r="TJW19" s="80"/>
      <c r="TJX19" s="80"/>
      <c r="TJY19" s="85"/>
      <c r="TJZ19" s="80"/>
      <c r="TKA19" s="80"/>
      <c r="TKB19" s="2"/>
      <c r="TKC19" s="85"/>
      <c r="TKD19" s="51"/>
      <c r="TKE19" s="80"/>
      <c r="TKF19" s="80"/>
      <c r="TKG19" s="85"/>
      <c r="TKH19" s="80"/>
      <c r="TKI19" s="80"/>
      <c r="TKJ19" s="2"/>
      <c r="TKK19" s="85"/>
      <c r="TKL19" s="51"/>
      <c r="TKM19" s="80"/>
      <c r="TKN19" s="80"/>
      <c r="TKO19" s="85"/>
      <c r="TKP19" s="80"/>
      <c r="TKQ19" s="80"/>
      <c r="TKR19" s="2"/>
      <c r="TKS19" s="85"/>
      <c r="TKT19" s="51"/>
      <c r="TKU19" s="80"/>
      <c r="TKV19" s="80"/>
      <c r="TKW19" s="85"/>
      <c r="TKX19" s="80"/>
      <c r="TKY19" s="80"/>
      <c r="TKZ19" s="2"/>
      <c r="TLA19" s="85"/>
      <c r="TLB19" s="51"/>
      <c r="TLC19" s="80"/>
      <c r="TLD19" s="80"/>
      <c r="TLE19" s="85"/>
      <c r="TLF19" s="80"/>
      <c r="TLG19" s="80"/>
      <c r="TLH19" s="2"/>
      <c r="TLI19" s="85"/>
      <c r="TLJ19" s="51"/>
      <c r="TLK19" s="80"/>
      <c r="TLL19" s="80"/>
      <c r="TLM19" s="85"/>
      <c r="TLN19" s="80"/>
      <c r="TLO19" s="80"/>
      <c r="TLP19" s="2"/>
      <c r="TLQ19" s="85"/>
      <c r="TLR19" s="51"/>
      <c r="TLS19" s="80"/>
      <c r="TLT19" s="80"/>
      <c r="TLU19" s="85"/>
      <c r="TLV19" s="80"/>
      <c r="TLW19" s="80"/>
      <c r="TLX19" s="2"/>
      <c r="TLY19" s="85"/>
      <c r="TLZ19" s="51"/>
      <c r="TMA19" s="80"/>
      <c r="TMB19" s="80"/>
      <c r="TMC19" s="85"/>
      <c r="TMD19" s="80"/>
      <c r="TME19" s="80"/>
      <c r="TMF19" s="2"/>
      <c r="TMG19" s="85"/>
      <c r="TMH19" s="51"/>
      <c r="TMI19" s="80"/>
      <c r="TMJ19" s="80"/>
      <c r="TMK19" s="85"/>
      <c r="TML19" s="80"/>
      <c r="TMM19" s="80"/>
      <c r="TMN19" s="2"/>
      <c r="TMO19" s="85"/>
      <c r="TMP19" s="51"/>
      <c r="TMQ19" s="80"/>
      <c r="TMR19" s="80"/>
      <c r="TMS19" s="85"/>
      <c r="TMT19" s="80"/>
      <c r="TMU19" s="80"/>
      <c r="TMV19" s="2"/>
      <c r="TMW19" s="85"/>
      <c r="TMX19" s="51"/>
      <c r="TMY19" s="80"/>
      <c r="TMZ19" s="80"/>
      <c r="TNA19" s="85"/>
      <c r="TNB19" s="80"/>
      <c r="TNC19" s="80"/>
      <c r="TND19" s="2"/>
      <c r="TNE19" s="85"/>
      <c r="TNF19" s="51"/>
      <c r="TNG19" s="80"/>
      <c r="TNH19" s="80"/>
      <c r="TNI19" s="85"/>
      <c r="TNJ19" s="80"/>
      <c r="TNK19" s="80"/>
      <c r="TNL19" s="2"/>
      <c r="TNM19" s="85"/>
      <c r="TNN19" s="51"/>
      <c r="TNO19" s="80"/>
      <c r="TNP19" s="80"/>
      <c r="TNQ19" s="85"/>
      <c r="TNR19" s="80"/>
      <c r="TNS19" s="80"/>
      <c r="TNT19" s="2"/>
      <c r="TNU19" s="85"/>
      <c r="TNV19" s="51"/>
      <c r="TNW19" s="80"/>
      <c r="TNX19" s="80"/>
      <c r="TNY19" s="85"/>
      <c r="TNZ19" s="80"/>
      <c r="TOA19" s="80"/>
      <c r="TOB19" s="2"/>
      <c r="TOC19" s="85"/>
      <c r="TOD19" s="51"/>
      <c r="TOE19" s="80"/>
      <c r="TOF19" s="80"/>
      <c r="TOG19" s="85"/>
      <c r="TOH19" s="80"/>
      <c r="TOI19" s="80"/>
      <c r="TOJ19" s="2"/>
      <c r="TOK19" s="85"/>
      <c r="TOL19" s="51"/>
      <c r="TOM19" s="80"/>
      <c r="TON19" s="80"/>
      <c r="TOO19" s="85"/>
      <c r="TOP19" s="80"/>
      <c r="TOQ19" s="80"/>
      <c r="TOR19" s="2"/>
      <c r="TOS19" s="85"/>
      <c r="TOT19" s="51"/>
      <c r="TOU19" s="80"/>
      <c r="TOV19" s="80"/>
      <c r="TOW19" s="85"/>
      <c r="TOX19" s="80"/>
      <c r="TOY19" s="80"/>
      <c r="TOZ19" s="2"/>
      <c r="TPA19" s="85"/>
      <c r="TPB19" s="51"/>
      <c r="TPC19" s="80"/>
      <c r="TPD19" s="80"/>
      <c r="TPE19" s="85"/>
      <c r="TPF19" s="80"/>
      <c r="TPG19" s="80"/>
      <c r="TPH19" s="2"/>
      <c r="TPI19" s="85"/>
      <c r="TPJ19" s="51"/>
      <c r="TPK19" s="80"/>
      <c r="TPL19" s="80"/>
      <c r="TPM19" s="85"/>
      <c r="TPN19" s="80"/>
      <c r="TPO19" s="80"/>
      <c r="TPP19" s="2"/>
      <c r="TPQ19" s="85"/>
      <c r="TPR19" s="51"/>
      <c r="TPS19" s="80"/>
      <c r="TPT19" s="80"/>
      <c r="TPU19" s="85"/>
      <c r="TPV19" s="80"/>
      <c r="TPW19" s="80"/>
      <c r="TPX19" s="2"/>
      <c r="TPY19" s="85"/>
      <c r="TPZ19" s="51"/>
      <c r="TQA19" s="80"/>
      <c r="TQB19" s="80"/>
      <c r="TQC19" s="85"/>
      <c r="TQD19" s="80"/>
      <c r="TQE19" s="80"/>
      <c r="TQF19" s="2"/>
      <c r="TQG19" s="85"/>
      <c r="TQH19" s="51"/>
      <c r="TQI19" s="80"/>
      <c r="TQJ19" s="80"/>
      <c r="TQK19" s="85"/>
      <c r="TQL19" s="80"/>
      <c r="TQM19" s="80"/>
      <c r="TQN19" s="2"/>
      <c r="TQO19" s="85"/>
      <c r="TQP19" s="51"/>
      <c r="TQQ19" s="80"/>
      <c r="TQR19" s="80"/>
      <c r="TQS19" s="85"/>
      <c r="TQT19" s="80"/>
      <c r="TQU19" s="80"/>
      <c r="TQV19" s="2"/>
      <c r="TQW19" s="85"/>
      <c r="TQX19" s="51"/>
      <c r="TQY19" s="80"/>
      <c r="TQZ19" s="80"/>
      <c r="TRA19" s="85"/>
      <c r="TRB19" s="80"/>
      <c r="TRC19" s="80"/>
      <c r="TRD19" s="2"/>
      <c r="TRE19" s="85"/>
      <c r="TRF19" s="51"/>
      <c r="TRG19" s="80"/>
      <c r="TRH19" s="80"/>
      <c r="TRI19" s="85"/>
      <c r="TRJ19" s="80"/>
      <c r="TRK19" s="80"/>
      <c r="TRL19" s="2"/>
      <c r="TRM19" s="85"/>
      <c r="TRN19" s="51"/>
      <c r="TRO19" s="80"/>
      <c r="TRP19" s="80"/>
      <c r="TRQ19" s="85"/>
      <c r="TRR19" s="80"/>
      <c r="TRS19" s="80"/>
      <c r="TRT19" s="2"/>
      <c r="TRU19" s="85"/>
      <c r="TRV19" s="51"/>
      <c r="TRW19" s="80"/>
      <c r="TRX19" s="80"/>
      <c r="TRY19" s="85"/>
      <c r="TRZ19" s="80"/>
      <c r="TSA19" s="80"/>
      <c r="TSB19" s="2"/>
      <c r="TSC19" s="85"/>
      <c r="TSD19" s="51"/>
      <c r="TSE19" s="80"/>
      <c r="TSF19" s="80"/>
      <c r="TSG19" s="85"/>
      <c r="TSH19" s="80"/>
      <c r="TSI19" s="80"/>
      <c r="TSJ19" s="2"/>
      <c r="TSK19" s="85"/>
      <c r="TSL19" s="51"/>
      <c r="TSM19" s="80"/>
      <c r="TSN19" s="80"/>
      <c r="TSO19" s="85"/>
      <c r="TSP19" s="80"/>
      <c r="TSQ19" s="80"/>
      <c r="TSR19" s="2"/>
      <c r="TSS19" s="85"/>
      <c r="TST19" s="51"/>
      <c r="TSU19" s="80"/>
      <c r="TSV19" s="80"/>
      <c r="TSW19" s="85"/>
      <c r="TSX19" s="80"/>
      <c r="TSY19" s="80"/>
      <c r="TSZ19" s="2"/>
      <c r="TTA19" s="85"/>
      <c r="TTB19" s="51"/>
      <c r="TTC19" s="80"/>
      <c r="TTD19" s="80"/>
      <c r="TTE19" s="85"/>
      <c r="TTF19" s="80"/>
      <c r="TTG19" s="80"/>
      <c r="TTH19" s="2"/>
      <c r="TTI19" s="85"/>
      <c r="TTJ19" s="51"/>
      <c r="TTK19" s="80"/>
      <c r="TTL19" s="80"/>
      <c r="TTM19" s="85"/>
      <c r="TTN19" s="80"/>
      <c r="TTO19" s="80"/>
      <c r="TTP19" s="2"/>
      <c r="TTQ19" s="85"/>
      <c r="TTR19" s="51"/>
      <c r="TTS19" s="80"/>
      <c r="TTT19" s="80"/>
      <c r="TTU19" s="85"/>
      <c r="TTV19" s="80"/>
      <c r="TTW19" s="80"/>
      <c r="TTX19" s="2"/>
      <c r="TTY19" s="85"/>
      <c r="TTZ19" s="51"/>
      <c r="TUA19" s="80"/>
      <c r="TUB19" s="80"/>
      <c r="TUC19" s="85"/>
      <c r="TUD19" s="80"/>
      <c r="TUE19" s="80"/>
      <c r="TUF19" s="2"/>
      <c r="TUG19" s="85"/>
      <c r="TUH19" s="51"/>
      <c r="TUI19" s="80"/>
      <c r="TUJ19" s="80"/>
      <c r="TUK19" s="85"/>
      <c r="TUL19" s="80"/>
      <c r="TUM19" s="80"/>
      <c r="TUN19" s="2"/>
      <c r="TUO19" s="85"/>
      <c r="TUP19" s="51"/>
      <c r="TUQ19" s="80"/>
      <c r="TUR19" s="80"/>
      <c r="TUS19" s="85"/>
      <c r="TUT19" s="80"/>
      <c r="TUU19" s="80"/>
      <c r="TUV19" s="2"/>
      <c r="TUW19" s="85"/>
      <c r="TUX19" s="51"/>
      <c r="TUY19" s="80"/>
      <c r="TUZ19" s="80"/>
      <c r="TVA19" s="85"/>
      <c r="TVB19" s="80"/>
      <c r="TVC19" s="80"/>
      <c r="TVD19" s="2"/>
      <c r="TVE19" s="85"/>
      <c r="TVF19" s="51"/>
      <c r="TVG19" s="80"/>
      <c r="TVH19" s="80"/>
      <c r="TVI19" s="85"/>
      <c r="TVJ19" s="80"/>
      <c r="TVK19" s="80"/>
      <c r="TVL19" s="2"/>
      <c r="TVM19" s="85"/>
      <c r="TVN19" s="51"/>
      <c r="TVO19" s="80"/>
      <c r="TVP19" s="80"/>
      <c r="TVQ19" s="85"/>
      <c r="TVR19" s="80"/>
      <c r="TVS19" s="80"/>
      <c r="TVT19" s="2"/>
      <c r="TVU19" s="85"/>
      <c r="TVV19" s="51"/>
      <c r="TVW19" s="80"/>
      <c r="TVX19" s="80"/>
      <c r="TVY19" s="85"/>
      <c r="TVZ19" s="80"/>
      <c r="TWA19" s="80"/>
      <c r="TWB19" s="2"/>
      <c r="TWC19" s="85"/>
      <c r="TWD19" s="51"/>
      <c r="TWE19" s="80"/>
      <c r="TWF19" s="80"/>
      <c r="TWG19" s="85"/>
      <c r="TWH19" s="80"/>
      <c r="TWI19" s="80"/>
      <c r="TWJ19" s="2"/>
      <c r="TWK19" s="85"/>
      <c r="TWL19" s="51"/>
      <c r="TWM19" s="80"/>
      <c r="TWN19" s="80"/>
      <c r="TWO19" s="85"/>
      <c r="TWP19" s="80"/>
      <c r="TWQ19" s="80"/>
      <c r="TWR19" s="2"/>
      <c r="TWS19" s="85"/>
      <c r="TWT19" s="51"/>
      <c r="TWU19" s="80"/>
      <c r="TWV19" s="80"/>
      <c r="TWW19" s="85"/>
      <c r="TWX19" s="80"/>
      <c r="TWY19" s="80"/>
      <c r="TWZ19" s="2"/>
      <c r="TXA19" s="85"/>
      <c r="TXB19" s="51"/>
      <c r="TXC19" s="80"/>
      <c r="TXD19" s="80"/>
      <c r="TXE19" s="85"/>
      <c r="TXF19" s="80"/>
      <c r="TXG19" s="80"/>
      <c r="TXH19" s="2"/>
      <c r="TXI19" s="85"/>
      <c r="TXJ19" s="51"/>
      <c r="TXK19" s="80"/>
      <c r="TXL19" s="80"/>
      <c r="TXM19" s="85"/>
      <c r="TXN19" s="80"/>
      <c r="TXO19" s="80"/>
      <c r="TXP19" s="2"/>
      <c r="TXQ19" s="85"/>
      <c r="TXR19" s="51"/>
      <c r="TXS19" s="80"/>
      <c r="TXT19" s="80"/>
      <c r="TXU19" s="85"/>
      <c r="TXV19" s="80"/>
      <c r="TXW19" s="80"/>
      <c r="TXX19" s="2"/>
      <c r="TXY19" s="85"/>
      <c r="TXZ19" s="51"/>
      <c r="TYA19" s="80"/>
      <c r="TYB19" s="80"/>
      <c r="TYC19" s="85"/>
      <c r="TYD19" s="80"/>
      <c r="TYE19" s="80"/>
      <c r="TYF19" s="2"/>
      <c r="TYG19" s="85"/>
      <c r="TYH19" s="51"/>
      <c r="TYI19" s="80"/>
      <c r="TYJ19" s="80"/>
      <c r="TYK19" s="85"/>
      <c r="TYL19" s="80"/>
      <c r="TYM19" s="80"/>
      <c r="TYN19" s="2"/>
      <c r="TYO19" s="85"/>
      <c r="TYP19" s="51"/>
      <c r="TYQ19" s="80"/>
      <c r="TYR19" s="80"/>
      <c r="TYS19" s="85"/>
      <c r="TYT19" s="80"/>
      <c r="TYU19" s="80"/>
      <c r="TYV19" s="2"/>
      <c r="TYW19" s="85"/>
      <c r="TYX19" s="51"/>
      <c r="TYY19" s="80"/>
      <c r="TYZ19" s="80"/>
      <c r="TZA19" s="85"/>
      <c r="TZB19" s="80"/>
      <c r="TZC19" s="80"/>
      <c r="TZD19" s="2"/>
      <c r="TZE19" s="85"/>
      <c r="TZF19" s="51"/>
      <c r="TZG19" s="80"/>
      <c r="TZH19" s="80"/>
      <c r="TZI19" s="85"/>
      <c r="TZJ19" s="80"/>
      <c r="TZK19" s="80"/>
      <c r="TZL19" s="2"/>
      <c r="TZM19" s="85"/>
      <c r="TZN19" s="51"/>
      <c r="TZO19" s="80"/>
      <c r="TZP19" s="80"/>
      <c r="TZQ19" s="85"/>
      <c r="TZR19" s="80"/>
      <c r="TZS19" s="80"/>
      <c r="TZT19" s="2"/>
      <c r="TZU19" s="85"/>
      <c r="TZV19" s="51"/>
      <c r="TZW19" s="80"/>
      <c r="TZX19" s="80"/>
      <c r="TZY19" s="85"/>
      <c r="TZZ19" s="80"/>
      <c r="UAA19" s="80"/>
      <c r="UAB19" s="2"/>
      <c r="UAC19" s="85"/>
      <c r="UAD19" s="51"/>
      <c r="UAE19" s="80"/>
      <c r="UAF19" s="80"/>
      <c r="UAG19" s="85"/>
      <c r="UAH19" s="80"/>
      <c r="UAI19" s="80"/>
      <c r="UAJ19" s="2"/>
      <c r="UAK19" s="85"/>
      <c r="UAL19" s="51"/>
      <c r="UAM19" s="80"/>
      <c r="UAN19" s="80"/>
      <c r="UAO19" s="85"/>
      <c r="UAP19" s="80"/>
      <c r="UAQ19" s="80"/>
      <c r="UAR19" s="2"/>
      <c r="UAS19" s="85"/>
      <c r="UAT19" s="51"/>
      <c r="UAU19" s="80"/>
      <c r="UAV19" s="80"/>
      <c r="UAW19" s="85"/>
      <c r="UAX19" s="80"/>
      <c r="UAY19" s="80"/>
      <c r="UAZ19" s="2"/>
      <c r="UBA19" s="85"/>
      <c r="UBB19" s="51"/>
      <c r="UBC19" s="80"/>
      <c r="UBD19" s="80"/>
      <c r="UBE19" s="85"/>
      <c r="UBF19" s="80"/>
      <c r="UBG19" s="80"/>
      <c r="UBH19" s="2"/>
      <c r="UBI19" s="85"/>
      <c r="UBJ19" s="51"/>
      <c r="UBK19" s="80"/>
      <c r="UBL19" s="80"/>
      <c r="UBM19" s="85"/>
      <c r="UBN19" s="80"/>
      <c r="UBO19" s="80"/>
      <c r="UBP19" s="2"/>
      <c r="UBQ19" s="85"/>
      <c r="UBR19" s="51"/>
      <c r="UBS19" s="80"/>
      <c r="UBT19" s="80"/>
      <c r="UBU19" s="85"/>
      <c r="UBV19" s="80"/>
      <c r="UBW19" s="80"/>
      <c r="UBX19" s="2"/>
      <c r="UBY19" s="85"/>
      <c r="UBZ19" s="51"/>
      <c r="UCA19" s="80"/>
      <c r="UCB19" s="80"/>
      <c r="UCC19" s="85"/>
      <c r="UCD19" s="80"/>
      <c r="UCE19" s="80"/>
      <c r="UCF19" s="2"/>
      <c r="UCG19" s="85"/>
      <c r="UCH19" s="51"/>
      <c r="UCI19" s="80"/>
      <c r="UCJ19" s="80"/>
      <c r="UCK19" s="85"/>
      <c r="UCL19" s="80"/>
      <c r="UCM19" s="80"/>
      <c r="UCN19" s="2"/>
      <c r="UCO19" s="85"/>
      <c r="UCP19" s="51"/>
      <c r="UCQ19" s="80"/>
      <c r="UCR19" s="80"/>
      <c r="UCS19" s="85"/>
      <c r="UCT19" s="80"/>
      <c r="UCU19" s="80"/>
      <c r="UCV19" s="2"/>
      <c r="UCW19" s="85"/>
      <c r="UCX19" s="51"/>
      <c r="UCY19" s="80"/>
      <c r="UCZ19" s="80"/>
      <c r="UDA19" s="85"/>
      <c r="UDB19" s="80"/>
      <c r="UDC19" s="80"/>
      <c r="UDD19" s="2"/>
      <c r="UDE19" s="85"/>
      <c r="UDF19" s="51"/>
      <c r="UDG19" s="80"/>
      <c r="UDH19" s="80"/>
      <c r="UDI19" s="85"/>
      <c r="UDJ19" s="80"/>
      <c r="UDK19" s="80"/>
      <c r="UDL19" s="2"/>
      <c r="UDM19" s="85"/>
      <c r="UDN19" s="51"/>
      <c r="UDO19" s="80"/>
      <c r="UDP19" s="80"/>
      <c r="UDQ19" s="85"/>
      <c r="UDR19" s="80"/>
      <c r="UDS19" s="80"/>
      <c r="UDT19" s="2"/>
      <c r="UDU19" s="85"/>
      <c r="UDV19" s="51"/>
      <c r="UDW19" s="80"/>
      <c r="UDX19" s="80"/>
      <c r="UDY19" s="85"/>
      <c r="UDZ19" s="80"/>
      <c r="UEA19" s="80"/>
      <c r="UEB19" s="2"/>
      <c r="UEC19" s="85"/>
      <c r="UED19" s="51"/>
      <c r="UEE19" s="80"/>
      <c r="UEF19" s="80"/>
      <c r="UEG19" s="85"/>
      <c r="UEH19" s="80"/>
      <c r="UEI19" s="80"/>
      <c r="UEJ19" s="2"/>
      <c r="UEK19" s="85"/>
      <c r="UEL19" s="51"/>
      <c r="UEM19" s="80"/>
      <c r="UEN19" s="80"/>
      <c r="UEO19" s="85"/>
      <c r="UEP19" s="80"/>
      <c r="UEQ19" s="80"/>
      <c r="UER19" s="2"/>
      <c r="UES19" s="85"/>
      <c r="UET19" s="51"/>
      <c r="UEU19" s="80"/>
      <c r="UEV19" s="80"/>
      <c r="UEW19" s="85"/>
      <c r="UEX19" s="80"/>
      <c r="UEY19" s="80"/>
      <c r="UEZ19" s="2"/>
      <c r="UFA19" s="85"/>
      <c r="UFB19" s="51"/>
      <c r="UFC19" s="80"/>
      <c r="UFD19" s="80"/>
      <c r="UFE19" s="85"/>
      <c r="UFF19" s="80"/>
      <c r="UFG19" s="80"/>
      <c r="UFH19" s="2"/>
      <c r="UFI19" s="85"/>
      <c r="UFJ19" s="51"/>
      <c r="UFK19" s="80"/>
      <c r="UFL19" s="80"/>
      <c r="UFM19" s="85"/>
      <c r="UFN19" s="80"/>
      <c r="UFO19" s="80"/>
      <c r="UFP19" s="2"/>
      <c r="UFQ19" s="85"/>
      <c r="UFR19" s="51"/>
      <c r="UFS19" s="80"/>
      <c r="UFT19" s="80"/>
      <c r="UFU19" s="85"/>
      <c r="UFV19" s="80"/>
      <c r="UFW19" s="80"/>
      <c r="UFX19" s="2"/>
      <c r="UFY19" s="85"/>
      <c r="UFZ19" s="51"/>
      <c r="UGA19" s="80"/>
      <c r="UGB19" s="80"/>
      <c r="UGC19" s="85"/>
      <c r="UGD19" s="80"/>
      <c r="UGE19" s="80"/>
      <c r="UGF19" s="2"/>
      <c r="UGG19" s="85"/>
      <c r="UGH19" s="51"/>
      <c r="UGI19" s="80"/>
      <c r="UGJ19" s="80"/>
      <c r="UGK19" s="85"/>
      <c r="UGL19" s="80"/>
      <c r="UGM19" s="80"/>
      <c r="UGN19" s="2"/>
      <c r="UGO19" s="85"/>
      <c r="UGP19" s="51"/>
      <c r="UGQ19" s="80"/>
      <c r="UGR19" s="80"/>
      <c r="UGS19" s="85"/>
      <c r="UGT19" s="80"/>
      <c r="UGU19" s="80"/>
      <c r="UGV19" s="2"/>
      <c r="UGW19" s="85"/>
      <c r="UGX19" s="51"/>
      <c r="UGY19" s="80"/>
      <c r="UGZ19" s="80"/>
      <c r="UHA19" s="85"/>
      <c r="UHB19" s="80"/>
      <c r="UHC19" s="80"/>
      <c r="UHD19" s="2"/>
      <c r="UHE19" s="85"/>
      <c r="UHF19" s="51"/>
      <c r="UHG19" s="80"/>
      <c r="UHH19" s="80"/>
      <c r="UHI19" s="85"/>
      <c r="UHJ19" s="80"/>
      <c r="UHK19" s="80"/>
      <c r="UHL19" s="2"/>
      <c r="UHM19" s="85"/>
      <c r="UHN19" s="51"/>
      <c r="UHO19" s="80"/>
      <c r="UHP19" s="80"/>
      <c r="UHQ19" s="85"/>
      <c r="UHR19" s="80"/>
      <c r="UHS19" s="80"/>
      <c r="UHT19" s="2"/>
      <c r="UHU19" s="85"/>
      <c r="UHV19" s="51"/>
      <c r="UHW19" s="80"/>
      <c r="UHX19" s="80"/>
      <c r="UHY19" s="85"/>
      <c r="UHZ19" s="80"/>
      <c r="UIA19" s="80"/>
      <c r="UIB19" s="2"/>
      <c r="UIC19" s="85"/>
      <c r="UID19" s="51"/>
      <c r="UIE19" s="80"/>
      <c r="UIF19" s="80"/>
      <c r="UIG19" s="85"/>
      <c r="UIH19" s="80"/>
      <c r="UII19" s="80"/>
      <c r="UIJ19" s="2"/>
      <c r="UIK19" s="85"/>
      <c r="UIL19" s="51"/>
      <c r="UIM19" s="80"/>
      <c r="UIN19" s="80"/>
      <c r="UIO19" s="85"/>
      <c r="UIP19" s="80"/>
      <c r="UIQ19" s="80"/>
      <c r="UIR19" s="2"/>
      <c r="UIS19" s="85"/>
      <c r="UIT19" s="51"/>
      <c r="UIU19" s="80"/>
      <c r="UIV19" s="80"/>
      <c r="UIW19" s="85"/>
      <c r="UIX19" s="80"/>
      <c r="UIY19" s="80"/>
      <c r="UIZ19" s="2"/>
      <c r="UJA19" s="85"/>
      <c r="UJB19" s="51"/>
      <c r="UJC19" s="80"/>
      <c r="UJD19" s="80"/>
      <c r="UJE19" s="85"/>
      <c r="UJF19" s="80"/>
      <c r="UJG19" s="80"/>
      <c r="UJH19" s="2"/>
      <c r="UJI19" s="85"/>
      <c r="UJJ19" s="51"/>
      <c r="UJK19" s="80"/>
      <c r="UJL19" s="80"/>
      <c r="UJM19" s="85"/>
      <c r="UJN19" s="80"/>
      <c r="UJO19" s="80"/>
      <c r="UJP19" s="2"/>
      <c r="UJQ19" s="85"/>
      <c r="UJR19" s="51"/>
      <c r="UJS19" s="80"/>
      <c r="UJT19" s="80"/>
      <c r="UJU19" s="85"/>
      <c r="UJV19" s="80"/>
      <c r="UJW19" s="80"/>
      <c r="UJX19" s="2"/>
      <c r="UJY19" s="85"/>
      <c r="UJZ19" s="51"/>
      <c r="UKA19" s="80"/>
      <c r="UKB19" s="80"/>
      <c r="UKC19" s="85"/>
      <c r="UKD19" s="80"/>
      <c r="UKE19" s="80"/>
      <c r="UKF19" s="2"/>
      <c r="UKG19" s="85"/>
      <c r="UKH19" s="51"/>
      <c r="UKI19" s="80"/>
      <c r="UKJ19" s="80"/>
      <c r="UKK19" s="85"/>
      <c r="UKL19" s="80"/>
      <c r="UKM19" s="80"/>
      <c r="UKN19" s="2"/>
      <c r="UKO19" s="85"/>
      <c r="UKP19" s="51"/>
      <c r="UKQ19" s="80"/>
      <c r="UKR19" s="80"/>
      <c r="UKS19" s="85"/>
      <c r="UKT19" s="80"/>
      <c r="UKU19" s="80"/>
      <c r="UKV19" s="2"/>
      <c r="UKW19" s="85"/>
      <c r="UKX19" s="51"/>
      <c r="UKY19" s="80"/>
      <c r="UKZ19" s="80"/>
      <c r="ULA19" s="85"/>
      <c r="ULB19" s="80"/>
      <c r="ULC19" s="80"/>
      <c r="ULD19" s="2"/>
      <c r="ULE19" s="85"/>
      <c r="ULF19" s="51"/>
      <c r="ULG19" s="80"/>
      <c r="ULH19" s="80"/>
      <c r="ULI19" s="85"/>
      <c r="ULJ19" s="80"/>
      <c r="ULK19" s="80"/>
      <c r="ULL19" s="2"/>
      <c r="ULM19" s="85"/>
      <c r="ULN19" s="51"/>
      <c r="ULO19" s="80"/>
      <c r="ULP19" s="80"/>
      <c r="ULQ19" s="85"/>
      <c r="ULR19" s="80"/>
      <c r="ULS19" s="80"/>
      <c r="ULT19" s="2"/>
      <c r="ULU19" s="85"/>
      <c r="ULV19" s="51"/>
      <c r="ULW19" s="80"/>
      <c r="ULX19" s="80"/>
      <c r="ULY19" s="85"/>
      <c r="ULZ19" s="80"/>
      <c r="UMA19" s="80"/>
      <c r="UMB19" s="2"/>
      <c r="UMC19" s="85"/>
      <c r="UMD19" s="51"/>
      <c r="UME19" s="80"/>
      <c r="UMF19" s="80"/>
      <c r="UMG19" s="85"/>
      <c r="UMH19" s="80"/>
      <c r="UMI19" s="80"/>
      <c r="UMJ19" s="2"/>
      <c r="UMK19" s="85"/>
      <c r="UML19" s="51"/>
      <c r="UMM19" s="80"/>
      <c r="UMN19" s="80"/>
      <c r="UMO19" s="85"/>
      <c r="UMP19" s="80"/>
      <c r="UMQ19" s="80"/>
      <c r="UMR19" s="2"/>
      <c r="UMS19" s="85"/>
      <c r="UMT19" s="51"/>
      <c r="UMU19" s="80"/>
      <c r="UMV19" s="80"/>
      <c r="UMW19" s="85"/>
      <c r="UMX19" s="80"/>
      <c r="UMY19" s="80"/>
      <c r="UMZ19" s="2"/>
      <c r="UNA19" s="85"/>
      <c r="UNB19" s="51"/>
      <c r="UNC19" s="80"/>
      <c r="UND19" s="80"/>
      <c r="UNE19" s="85"/>
      <c r="UNF19" s="80"/>
      <c r="UNG19" s="80"/>
      <c r="UNH19" s="2"/>
      <c r="UNI19" s="85"/>
      <c r="UNJ19" s="51"/>
      <c r="UNK19" s="80"/>
      <c r="UNL19" s="80"/>
      <c r="UNM19" s="85"/>
      <c r="UNN19" s="80"/>
      <c r="UNO19" s="80"/>
      <c r="UNP19" s="2"/>
      <c r="UNQ19" s="85"/>
      <c r="UNR19" s="51"/>
      <c r="UNS19" s="80"/>
      <c r="UNT19" s="80"/>
      <c r="UNU19" s="85"/>
      <c r="UNV19" s="80"/>
      <c r="UNW19" s="80"/>
      <c r="UNX19" s="2"/>
      <c r="UNY19" s="85"/>
      <c r="UNZ19" s="51"/>
      <c r="UOA19" s="80"/>
      <c r="UOB19" s="80"/>
      <c r="UOC19" s="85"/>
      <c r="UOD19" s="80"/>
      <c r="UOE19" s="80"/>
      <c r="UOF19" s="2"/>
      <c r="UOG19" s="85"/>
      <c r="UOH19" s="51"/>
      <c r="UOI19" s="80"/>
      <c r="UOJ19" s="80"/>
      <c r="UOK19" s="85"/>
      <c r="UOL19" s="80"/>
      <c r="UOM19" s="80"/>
      <c r="UON19" s="2"/>
      <c r="UOO19" s="85"/>
      <c r="UOP19" s="51"/>
      <c r="UOQ19" s="80"/>
      <c r="UOR19" s="80"/>
      <c r="UOS19" s="85"/>
      <c r="UOT19" s="80"/>
      <c r="UOU19" s="80"/>
      <c r="UOV19" s="2"/>
      <c r="UOW19" s="85"/>
      <c r="UOX19" s="51"/>
      <c r="UOY19" s="80"/>
      <c r="UOZ19" s="80"/>
      <c r="UPA19" s="85"/>
      <c r="UPB19" s="80"/>
      <c r="UPC19" s="80"/>
      <c r="UPD19" s="2"/>
      <c r="UPE19" s="85"/>
      <c r="UPF19" s="51"/>
      <c r="UPG19" s="80"/>
      <c r="UPH19" s="80"/>
      <c r="UPI19" s="85"/>
      <c r="UPJ19" s="80"/>
      <c r="UPK19" s="80"/>
      <c r="UPL19" s="2"/>
      <c r="UPM19" s="85"/>
      <c r="UPN19" s="51"/>
      <c r="UPO19" s="80"/>
      <c r="UPP19" s="80"/>
      <c r="UPQ19" s="85"/>
      <c r="UPR19" s="80"/>
      <c r="UPS19" s="80"/>
      <c r="UPT19" s="2"/>
      <c r="UPU19" s="85"/>
      <c r="UPV19" s="51"/>
      <c r="UPW19" s="80"/>
      <c r="UPX19" s="80"/>
      <c r="UPY19" s="85"/>
      <c r="UPZ19" s="80"/>
      <c r="UQA19" s="80"/>
      <c r="UQB19" s="2"/>
      <c r="UQC19" s="85"/>
      <c r="UQD19" s="51"/>
      <c r="UQE19" s="80"/>
      <c r="UQF19" s="80"/>
      <c r="UQG19" s="85"/>
      <c r="UQH19" s="80"/>
      <c r="UQI19" s="80"/>
      <c r="UQJ19" s="2"/>
      <c r="UQK19" s="85"/>
      <c r="UQL19" s="51"/>
      <c r="UQM19" s="80"/>
      <c r="UQN19" s="80"/>
      <c r="UQO19" s="85"/>
      <c r="UQP19" s="80"/>
      <c r="UQQ19" s="80"/>
      <c r="UQR19" s="2"/>
      <c r="UQS19" s="85"/>
      <c r="UQT19" s="51"/>
      <c r="UQU19" s="80"/>
      <c r="UQV19" s="80"/>
      <c r="UQW19" s="85"/>
      <c r="UQX19" s="80"/>
      <c r="UQY19" s="80"/>
      <c r="UQZ19" s="2"/>
      <c r="URA19" s="85"/>
      <c r="URB19" s="51"/>
      <c r="URC19" s="80"/>
      <c r="URD19" s="80"/>
      <c r="URE19" s="85"/>
      <c r="URF19" s="80"/>
      <c r="URG19" s="80"/>
      <c r="URH19" s="2"/>
      <c r="URI19" s="85"/>
      <c r="URJ19" s="51"/>
      <c r="URK19" s="80"/>
      <c r="URL19" s="80"/>
      <c r="URM19" s="85"/>
      <c r="URN19" s="80"/>
      <c r="URO19" s="80"/>
      <c r="URP19" s="2"/>
      <c r="URQ19" s="85"/>
      <c r="URR19" s="51"/>
      <c r="URS19" s="80"/>
      <c r="URT19" s="80"/>
      <c r="URU19" s="85"/>
      <c r="URV19" s="80"/>
      <c r="URW19" s="80"/>
      <c r="URX19" s="2"/>
      <c r="URY19" s="85"/>
      <c r="URZ19" s="51"/>
      <c r="USA19" s="80"/>
      <c r="USB19" s="80"/>
      <c r="USC19" s="85"/>
      <c r="USD19" s="80"/>
      <c r="USE19" s="80"/>
      <c r="USF19" s="2"/>
      <c r="USG19" s="85"/>
      <c r="USH19" s="51"/>
      <c r="USI19" s="80"/>
      <c r="USJ19" s="80"/>
      <c r="USK19" s="85"/>
      <c r="USL19" s="80"/>
      <c r="USM19" s="80"/>
      <c r="USN19" s="2"/>
      <c r="USO19" s="85"/>
      <c r="USP19" s="51"/>
      <c r="USQ19" s="80"/>
      <c r="USR19" s="80"/>
      <c r="USS19" s="85"/>
      <c r="UST19" s="80"/>
      <c r="USU19" s="80"/>
      <c r="USV19" s="2"/>
      <c r="USW19" s="85"/>
      <c r="USX19" s="51"/>
      <c r="USY19" s="80"/>
      <c r="USZ19" s="80"/>
      <c r="UTA19" s="85"/>
      <c r="UTB19" s="80"/>
      <c r="UTC19" s="80"/>
      <c r="UTD19" s="2"/>
      <c r="UTE19" s="85"/>
      <c r="UTF19" s="51"/>
      <c r="UTG19" s="80"/>
      <c r="UTH19" s="80"/>
      <c r="UTI19" s="85"/>
      <c r="UTJ19" s="80"/>
      <c r="UTK19" s="80"/>
      <c r="UTL19" s="2"/>
      <c r="UTM19" s="85"/>
      <c r="UTN19" s="51"/>
      <c r="UTO19" s="80"/>
      <c r="UTP19" s="80"/>
      <c r="UTQ19" s="85"/>
      <c r="UTR19" s="80"/>
      <c r="UTS19" s="80"/>
      <c r="UTT19" s="2"/>
      <c r="UTU19" s="85"/>
      <c r="UTV19" s="51"/>
      <c r="UTW19" s="80"/>
      <c r="UTX19" s="80"/>
      <c r="UTY19" s="85"/>
      <c r="UTZ19" s="80"/>
      <c r="UUA19" s="80"/>
      <c r="UUB19" s="2"/>
      <c r="UUC19" s="85"/>
      <c r="UUD19" s="51"/>
      <c r="UUE19" s="80"/>
      <c r="UUF19" s="80"/>
      <c r="UUG19" s="85"/>
      <c r="UUH19" s="80"/>
      <c r="UUI19" s="80"/>
      <c r="UUJ19" s="2"/>
      <c r="UUK19" s="85"/>
      <c r="UUL19" s="51"/>
      <c r="UUM19" s="80"/>
      <c r="UUN19" s="80"/>
      <c r="UUO19" s="85"/>
      <c r="UUP19" s="80"/>
      <c r="UUQ19" s="80"/>
      <c r="UUR19" s="2"/>
      <c r="UUS19" s="85"/>
      <c r="UUT19" s="51"/>
      <c r="UUU19" s="80"/>
      <c r="UUV19" s="80"/>
      <c r="UUW19" s="85"/>
      <c r="UUX19" s="80"/>
      <c r="UUY19" s="80"/>
      <c r="UUZ19" s="2"/>
      <c r="UVA19" s="85"/>
      <c r="UVB19" s="51"/>
      <c r="UVC19" s="80"/>
      <c r="UVD19" s="80"/>
      <c r="UVE19" s="85"/>
      <c r="UVF19" s="80"/>
      <c r="UVG19" s="80"/>
      <c r="UVH19" s="2"/>
      <c r="UVI19" s="85"/>
      <c r="UVJ19" s="51"/>
      <c r="UVK19" s="80"/>
      <c r="UVL19" s="80"/>
      <c r="UVM19" s="85"/>
      <c r="UVN19" s="80"/>
      <c r="UVO19" s="80"/>
      <c r="UVP19" s="2"/>
      <c r="UVQ19" s="85"/>
      <c r="UVR19" s="51"/>
      <c r="UVS19" s="80"/>
      <c r="UVT19" s="80"/>
      <c r="UVU19" s="85"/>
      <c r="UVV19" s="80"/>
      <c r="UVW19" s="80"/>
      <c r="UVX19" s="2"/>
      <c r="UVY19" s="85"/>
      <c r="UVZ19" s="51"/>
      <c r="UWA19" s="80"/>
      <c r="UWB19" s="80"/>
      <c r="UWC19" s="85"/>
      <c r="UWD19" s="80"/>
      <c r="UWE19" s="80"/>
      <c r="UWF19" s="2"/>
      <c r="UWG19" s="85"/>
      <c r="UWH19" s="51"/>
      <c r="UWI19" s="80"/>
      <c r="UWJ19" s="80"/>
      <c r="UWK19" s="85"/>
      <c r="UWL19" s="80"/>
      <c r="UWM19" s="80"/>
      <c r="UWN19" s="2"/>
      <c r="UWO19" s="85"/>
      <c r="UWP19" s="51"/>
      <c r="UWQ19" s="80"/>
      <c r="UWR19" s="80"/>
      <c r="UWS19" s="85"/>
      <c r="UWT19" s="80"/>
      <c r="UWU19" s="80"/>
      <c r="UWV19" s="2"/>
      <c r="UWW19" s="85"/>
      <c r="UWX19" s="51"/>
      <c r="UWY19" s="80"/>
      <c r="UWZ19" s="80"/>
      <c r="UXA19" s="85"/>
      <c r="UXB19" s="80"/>
      <c r="UXC19" s="80"/>
      <c r="UXD19" s="2"/>
      <c r="UXE19" s="85"/>
      <c r="UXF19" s="51"/>
      <c r="UXG19" s="80"/>
      <c r="UXH19" s="80"/>
      <c r="UXI19" s="85"/>
      <c r="UXJ19" s="80"/>
      <c r="UXK19" s="80"/>
      <c r="UXL19" s="2"/>
      <c r="UXM19" s="85"/>
      <c r="UXN19" s="51"/>
      <c r="UXO19" s="80"/>
      <c r="UXP19" s="80"/>
      <c r="UXQ19" s="85"/>
      <c r="UXR19" s="80"/>
      <c r="UXS19" s="80"/>
      <c r="UXT19" s="2"/>
      <c r="UXU19" s="85"/>
      <c r="UXV19" s="51"/>
      <c r="UXW19" s="80"/>
      <c r="UXX19" s="80"/>
      <c r="UXY19" s="85"/>
      <c r="UXZ19" s="80"/>
      <c r="UYA19" s="80"/>
      <c r="UYB19" s="2"/>
      <c r="UYC19" s="85"/>
      <c r="UYD19" s="51"/>
      <c r="UYE19" s="80"/>
      <c r="UYF19" s="80"/>
      <c r="UYG19" s="85"/>
      <c r="UYH19" s="80"/>
      <c r="UYI19" s="80"/>
      <c r="UYJ19" s="2"/>
      <c r="UYK19" s="85"/>
      <c r="UYL19" s="51"/>
      <c r="UYM19" s="80"/>
      <c r="UYN19" s="80"/>
      <c r="UYO19" s="85"/>
      <c r="UYP19" s="80"/>
      <c r="UYQ19" s="80"/>
      <c r="UYR19" s="2"/>
      <c r="UYS19" s="85"/>
      <c r="UYT19" s="51"/>
      <c r="UYU19" s="80"/>
      <c r="UYV19" s="80"/>
      <c r="UYW19" s="85"/>
      <c r="UYX19" s="80"/>
      <c r="UYY19" s="80"/>
      <c r="UYZ19" s="2"/>
      <c r="UZA19" s="85"/>
      <c r="UZB19" s="51"/>
      <c r="UZC19" s="80"/>
      <c r="UZD19" s="80"/>
      <c r="UZE19" s="85"/>
      <c r="UZF19" s="80"/>
      <c r="UZG19" s="80"/>
      <c r="UZH19" s="2"/>
      <c r="UZI19" s="85"/>
      <c r="UZJ19" s="51"/>
      <c r="UZK19" s="80"/>
      <c r="UZL19" s="80"/>
      <c r="UZM19" s="85"/>
      <c r="UZN19" s="80"/>
      <c r="UZO19" s="80"/>
      <c r="UZP19" s="2"/>
      <c r="UZQ19" s="85"/>
      <c r="UZR19" s="51"/>
      <c r="UZS19" s="80"/>
      <c r="UZT19" s="80"/>
      <c r="UZU19" s="85"/>
      <c r="UZV19" s="80"/>
      <c r="UZW19" s="80"/>
      <c r="UZX19" s="2"/>
      <c r="UZY19" s="85"/>
      <c r="UZZ19" s="51"/>
      <c r="VAA19" s="80"/>
      <c r="VAB19" s="80"/>
      <c r="VAC19" s="85"/>
      <c r="VAD19" s="80"/>
      <c r="VAE19" s="80"/>
      <c r="VAF19" s="2"/>
      <c r="VAG19" s="85"/>
      <c r="VAH19" s="51"/>
      <c r="VAI19" s="80"/>
      <c r="VAJ19" s="80"/>
      <c r="VAK19" s="85"/>
      <c r="VAL19" s="80"/>
      <c r="VAM19" s="80"/>
      <c r="VAN19" s="2"/>
      <c r="VAO19" s="85"/>
      <c r="VAP19" s="51"/>
      <c r="VAQ19" s="80"/>
      <c r="VAR19" s="80"/>
      <c r="VAS19" s="85"/>
      <c r="VAT19" s="80"/>
      <c r="VAU19" s="80"/>
      <c r="VAV19" s="2"/>
      <c r="VAW19" s="85"/>
      <c r="VAX19" s="51"/>
      <c r="VAY19" s="80"/>
      <c r="VAZ19" s="80"/>
      <c r="VBA19" s="85"/>
      <c r="VBB19" s="80"/>
      <c r="VBC19" s="80"/>
      <c r="VBD19" s="2"/>
      <c r="VBE19" s="85"/>
      <c r="VBF19" s="51"/>
      <c r="VBG19" s="80"/>
      <c r="VBH19" s="80"/>
      <c r="VBI19" s="85"/>
      <c r="VBJ19" s="80"/>
      <c r="VBK19" s="80"/>
      <c r="VBL19" s="2"/>
      <c r="VBM19" s="85"/>
      <c r="VBN19" s="51"/>
      <c r="VBO19" s="80"/>
      <c r="VBP19" s="80"/>
      <c r="VBQ19" s="85"/>
      <c r="VBR19" s="80"/>
      <c r="VBS19" s="80"/>
      <c r="VBT19" s="2"/>
      <c r="VBU19" s="85"/>
      <c r="VBV19" s="51"/>
      <c r="VBW19" s="80"/>
      <c r="VBX19" s="80"/>
      <c r="VBY19" s="85"/>
      <c r="VBZ19" s="80"/>
      <c r="VCA19" s="80"/>
      <c r="VCB19" s="2"/>
      <c r="VCC19" s="85"/>
      <c r="VCD19" s="51"/>
      <c r="VCE19" s="80"/>
      <c r="VCF19" s="80"/>
      <c r="VCG19" s="85"/>
      <c r="VCH19" s="80"/>
      <c r="VCI19" s="80"/>
      <c r="VCJ19" s="2"/>
      <c r="VCK19" s="85"/>
      <c r="VCL19" s="51"/>
      <c r="VCM19" s="80"/>
      <c r="VCN19" s="80"/>
      <c r="VCO19" s="85"/>
      <c r="VCP19" s="80"/>
      <c r="VCQ19" s="80"/>
      <c r="VCR19" s="2"/>
      <c r="VCS19" s="85"/>
      <c r="VCT19" s="51"/>
      <c r="VCU19" s="80"/>
      <c r="VCV19" s="80"/>
      <c r="VCW19" s="85"/>
      <c r="VCX19" s="80"/>
      <c r="VCY19" s="80"/>
      <c r="VCZ19" s="2"/>
      <c r="VDA19" s="85"/>
      <c r="VDB19" s="51"/>
      <c r="VDC19" s="80"/>
      <c r="VDD19" s="80"/>
      <c r="VDE19" s="85"/>
      <c r="VDF19" s="80"/>
      <c r="VDG19" s="80"/>
      <c r="VDH19" s="2"/>
      <c r="VDI19" s="85"/>
      <c r="VDJ19" s="51"/>
      <c r="VDK19" s="80"/>
      <c r="VDL19" s="80"/>
      <c r="VDM19" s="85"/>
      <c r="VDN19" s="80"/>
      <c r="VDO19" s="80"/>
      <c r="VDP19" s="2"/>
      <c r="VDQ19" s="85"/>
      <c r="VDR19" s="51"/>
      <c r="VDS19" s="80"/>
      <c r="VDT19" s="80"/>
      <c r="VDU19" s="85"/>
      <c r="VDV19" s="80"/>
      <c r="VDW19" s="80"/>
      <c r="VDX19" s="2"/>
      <c r="VDY19" s="85"/>
      <c r="VDZ19" s="51"/>
      <c r="VEA19" s="80"/>
      <c r="VEB19" s="80"/>
      <c r="VEC19" s="85"/>
      <c r="VED19" s="80"/>
      <c r="VEE19" s="80"/>
      <c r="VEF19" s="2"/>
      <c r="VEG19" s="85"/>
      <c r="VEH19" s="51"/>
      <c r="VEI19" s="80"/>
      <c r="VEJ19" s="80"/>
      <c r="VEK19" s="85"/>
      <c r="VEL19" s="80"/>
      <c r="VEM19" s="80"/>
      <c r="VEN19" s="2"/>
      <c r="VEO19" s="85"/>
      <c r="VEP19" s="51"/>
      <c r="VEQ19" s="80"/>
      <c r="VER19" s="80"/>
      <c r="VES19" s="85"/>
      <c r="VET19" s="80"/>
      <c r="VEU19" s="80"/>
      <c r="VEV19" s="2"/>
      <c r="VEW19" s="85"/>
      <c r="VEX19" s="51"/>
      <c r="VEY19" s="80"/>
      <c r="VEZ19" s="80"/>
      <c r="VFA19" s="85"/>
      <c r="VFB19" s="80"/>
      <c r="VFC19" s="80"/>
      <c r="VFD19" s="2"/>
      <c r="VFE19" s="85"/>
      <c r="VFF19" s="51"/>
      <c r="VFG19" s="80"/>
      <c r="VFH19" s="80"/>
      <c r="VFI19" s="85"/>
      <c r="VFJ19" s="80"/>
      <c r="VFK19" s="80"/>
      <c r="VFL19" s="2"/>
      <c r="VFM19" s="85"/>
      <c r="VFN19" s="51"/>
      <c r="VFO19" s="80"/>
      <c r="VFP19" s="80"/>
      <c r="VFQ19" s="85"/>
      <c r="VFR19" s="80"/>
      <c r="VFS19" s="80"/>
      <c r="VFT19" s="2"/>
      <c r="VFU19" s="85"/>
      <c r="VFV19" s="51"/>
      <c r="VFW19" s="80"/>
      <c r="VFX19" s="80"/>
      <c r="VFY19" s="85"/>
      <c r="VFZ19" s="80"/>
      <c r="VGA19" s="80"/>
      <c r="VGB19" s="2"/>
      <c r="VGC19" s="85"/>
      <c r="VGD19" s="51"/>
      <c r="VGE19" s="80"/>
      <c r="VGF19" s="80"/>
      <c r="VGG19" s="85"/>
      <c r="VGH19" s="80"/>
      <c r="VGI19" s="80"/>
      <c r="VGJ19" s="2"/>
      <c r="VGK19" s="85"/>
      <c r="VGL19" s="51"/>
      <c r="VGM19" s="80"/>
      <c r="VGN19" s="80"/>
      <c r="VGO19" s="85"/>
      <c r="VGP19" s="80"/>
      <c r="VGQ19" s="80"/>
      <c r="VGR19" s="2"/>
      <c r="VGS19" s="85"/>
      <c r="VGT19" s="51"/>
      <c r="VGU19" s="80"/>
      <c r="VGV19" s="80"/>
      <c r="VGW19" s="85"/>
      <c r="VGX19" s="80"/>
      <c r="VGY19" s="80"/>
      <c r="VGZ19" s="2"/>
      <c r="VHA19" s="85"/>
      <c r="VHB19" s="51"/>
      <c r="VHC19" s="80"/>
      <c r="VHD19" s="80"/>
      <c r="VHE19" s="85"/>
      <c r="VHF19" s="80"/>
      <c r="VHG19" s="80"/>
      <c r="VHH19" s="2"/>
      <c r="VHI19" s="85"/>
      <c r="VHJ19" s="51"/>
      <c r="VHK19" s="80"/>
      <c r="VHL19" s="80"/>
      <c r="VHM19" s="85"/>
      <c r="VHN19" s="80"/>
      <c r="VHO19" s="80"/>
      <c r="VHP19" s="2"/>
      <c r="VHQ19" s="85"/>
      <c r="VHR19" s="51"/>
      <c r="VHS19" s="80"/>
      <c r="VHT19" s="80"/>
      <c r="VHU19" s="85"/>
      <c r="VHV19" s="80"/>
      <c r="VHW19" s="80"/>
      <c r="VHX19" s="2"/>
      <c r="VHY19" s="85"/>
      <c r="VHZ19" s="51"/>
      <c r="VIA19" s="80"/>
      <c r="VIB19" s="80"/>
      <c r="VIC19" s="85"/>
      <c r="VID19" s="80"/>
      <c r="VIE19" s="80"/>
      <c r="VIF19" s="2"/>
      <c r="VIG19" s="85"/>
      <c r="VIH19" s="51"/>
      <c r="VII19" s="80"/>
      <c r="VIJ19" s="80"/>
      <c r="VIK19" s="85"/>
      <c r="VIL19" s="80"/>
      <c r="VIM19" s="80"/>
      <c r="VIN19" s="2"/>
      <c r="VIO19" s="85"/>
      <c r="VIP19" s="51"/>
      <c r="VIQ19" s="80"/>
      <c r="VIR19" s="80"/>
      <c r="VIS19" s="85"/>
      <c r="VIT19" s="80"/>
      <c r="VIU19" s="80"/>
      <c r="VIV19" s="2"/>
      <c r="VIW19" s="85"/>
      <c r="VIX19" s="51"/>
      <c r="VIY19" s="80"/>
      <c r="VIZ19" s="80"/>
      <c r="VJA19" s="85"/>
      <c r="VJB19" s="80"/>
      <c r="VJC19" s="80"/>
      <c r="VJD19" s="2"/>
      <c r="VJE19" s="85"/>
      <c r="VJF19" s="51"/>
      <c r="VJG19" s="80"/>
      <c r="VJH19" s="80"/>
      <c r="VJI19" s="85"/>
      <c r="VJJ19" s="80"/>
      <c r="VJK19" s="80"/>
      <c r="VJL19" s="2"/>
      <c r="VJM19" s="85"/>
      <c r="VJN19" s="51"/>
      <c r="VJO19" s="80"/>
      <c r="VJP19" s="80"/>
      <c r="VJQ19" s="85"/>
      <c r="VJR19" s="80"/>
      <c r="VJS19" s="80"/>
      <c r="VJT19" s="2"/>
      <c r="VJU19" s="85"/>
      <c r="VJV19" s="51"/>
      <c r="VJW19" s="80"/>
      <c r="VJX19" s="80"/>
      <c r="VJY19" s="85"/>
      <c r="VJZ19" s="80"/>
      <c r="VKA19" s="80"/>
      <c r="VKB19" s="2"/>
      <c r="VKC19" s="85"/>
      <c r="VKD19" s="51"/>
      <c r="VKE19" s="80"/>
      <c r="VKF19" s="80"/>
      <c r="VKG19" s="85"/>
      <c r="VKH19" s="80"/>
      <c r="VKI19" s="80"/>
      <c r="VKJ19" s="2"/>
      <c r="VKK19" s="85"/>
      <c r="VKL19" s="51"/>
      <c r="VKM19" s="80"/>
      <c r="VKN19" s="80"/>
      <c r="VKO19" s="85"/>
      <c r="VKP19" s="80"/>
      <c r="VKQ19" s="80"/>
      <c r="VKR19" s="2"/>
      <c r="VKS19" s="85"/>
      <c r="VKT19" s="51"/>
      <c r="VKU19" s="80"/>
      <c r="VKV19" s="80"/>
      <c r="VKW19" s="85"/>
      <c r="VKX19" s="80"/>
      <c r="VKY19" s="80"/>
      <c r="VKZ19" s="2"/>
      <c r="VLA19" s="85"/>
      <c r="VLB19" s="51"/>
      <c r="VLC19" s="80"/>
      <c r="VLD19" s="80"/>
      <c r="VLE19" s="85"/>
      <c r="VLF19" s="80"/>
      <c r="VLG19" s="80"/>
      <c r="VLH19" s="2"/>
      <c r="VLI19" s="85"/>
      <c r="VLJ19" s="51"/>
      <c r="VLK19" s="80"/>
      <c r="VLL19" s="80"/>
      <c r="VLM19" s="85"/>
      <c r="VLN19" s="80"/>
      <c r="VLO19" s="80"/>
      <c r="VLP19" s="2"/>
      <c r="VLQ19" s="85"/>
      <c r="VLR19" s="51"/>
      <c r="VLS19" s="80"/>
      <c r="VLT19" s="80"/>
      <c r="VLU19" s="85"/>
      <c r="VLV19" s="80"/>
      <c r="VLW19" s="80"/>
      <c r="VLX19" s="2"/>
      <c r="VLY19" s="85"/>
      <c r="VLZ19" s="51"/>
      <c r="VMA19" s="80"/>
      <c r="VMB19" s="80"/>
      <c r="VMC19" s="85"/>
      <c r="VMD19" s="80"/>
      <c r="VME19" s="80"/>
      <c r="VMF19" s="2"/>
      <c r="VMG19" s="85"/>
      <c r="VMH19" s="51"/>
      <c r="VMI19" s="80"/>
      <c r="VMJ19" s="80"/>
      <c r="VMK19" s="85"/>
      <c r="VML19" s="80"/>
      <c r="VMM19" s="80"/>
      <c r="VMN19" s="2"/>
      <c r="VMO19" s="85"/>
      <c r="VMP19" s="51"/>
      <c r="VMQ19" s="80"/>
      <c r="VMR19" s="80"/>
      <c r="VMS19" s="85"/>
      <c r="VMT19" s="80"/>
      <c r="VMU19" s="80"/>
      <c r="VMV19" s="2"/>
      <c r="VMW19" s="85"/>
      <c r="VMX19" s="51"/>
      <c r="VMY19" s="80"/>
      <c r="VMZ19" s="80"/>
      <c r="VNA19" s="85"/>
      <c r="VNB19" s="80"/>
      <c r="VNC19" s="80"/>
      <c r="VND19" s="2"/>
      <c r="VNE19" s="85"/>
      <c r="VNF19" s="51"/>
      <c r="VNG19" s="80"/>
      <c r="VNH19" s="80"/>
      <c r="VNI19" s="85"/>
      <c r="VNJ19" s="80"/>
      <c r="VNK19" s="80"/>
      <c r="VNL19" s="2"/>
      <c r="VNM19" s="85"/>
      <c r="VNN19" s="51"/>
      <c r="VNO19" s="80"/>
      <c r="VNP19" s="80"/>
      <c r="VNQ19" s="85"/>
      <c r="VNR19" s="80"/>
      <c r="VNS19" s="80"/>
      <c r="VNT19" s="2"/>
      <c r="VNU19" s="85"/>
      <c r="VNV19" s="51"/>
      <c r="VNW19" s="80"/>
      <c r="VNX19" s="80"/>
      <c r="VNY19" s="85"/>
      <c r="VNZ19" s="80"/>
      <c r="VOA19" s="80"/>
      <c r="VOB19" s="2"/>
      <c r="VOC19" s="85"/>
      <c r="VOD19" s="51"/>
      <c r="VOE19" s="80"/>
      <c r="VOF19" s="80"/>
      <c r="VOG19" s="85"/>
      <c r="VOH19" s="80"/>
      <c r="VOI19" s="80"/>
      <c r="VOJ19" s="2"/>
      <c r="VOK19" s="85"/>
      <c r="VOL19" s="51"/>
      <c r="VOM19" s="80"/>
      <c r="VON19" s="80"/>
      <c r="VOO19" s="85"/>
      <c r="VOP19" s="80"/>
      <c r="VOQ19" s="80"/>
      <c r="VOR19" s="2"/>
      <c r="VOS19" s="85"/>
      <c r="VOT19" s="51"/>
      <c r="VOU19" s="80"/>
      <c r="VOV19" s="80"/>
      <c r="VOW19" s="85"/>
      <c r="VOX19" s="80"/>
      <c r="VOY19" s="80"/>
      <c r="VOZ19" s="2"/>
      <c r="VPA19" s="85"/>
      <c r="VPB19" s="51"/>
      <c r="VPC19" s="80"/>
      <c r="VPD19" s="80"/>
      <c r="VPE19" s="85"/>
      <c r="VPF19" s="80"/>
      <c r="VPG19" s="80"/>
      <c r="VPH19" s="2"/>
      <c r="VPI19" s="85"/>
      <c r="VPJ19" s="51"/>
      <c r="VPK19" s="80"/>
      <c r="VPL19" s="80"/>
      <c r="VPM19" s="85"/>
      <c r="VPN19" s="80"/>
      <c r="VPO19" s="80"/>
      <c r="VPP19" s="2"/>
      <c r="VPQ19" s="85"/>
      <c r="VPR19" s="51"/>
      <c r="VPS19" s="80"/>
      <c r="VPT19" s="80"/>
      <c r="VPU19" s="85"/>
      <c r="VPV19" s="80"/>
      <c r="VPW19" s="80"/>
      <c r="VPX19" s="2"/>
      <c r="VPY19" s="85"/>
      <c r="VPZ19" s="51"/>
      <c r="VQA19" s="80"/>
      <c r="VQB19" s="80"/>
      <c r="VQC19" s="85"/>
      <c r="VQD19" s="80"/>
      <c r="VQE19" s="80"/>
      <c r="VQF19" s="2"/>
      <c r="VQG19" s="85"/>
      <c r="VQH19" s="51"/>
      <c r="VQI19" s="80"/>
      <c r="VQJ19" s="80"/>
      <c r="VQK19" s="85"/>
      <c r="VQL19" s="80"/>
      <c r="VQM19" s="80"/>
      <c r="VQN19" s="2"/>
      <c r="VQO19" s="85"/>
      <c r="VQP19" s="51"/>
      <c r="VQQ19" s="80"/>
      <c r="VQR19" s="80"/>
      <c r="VQS19" s="85"/>
      <c r="VQT19" s="80"/>
      <c r="VQU19" s="80"/>
      <c r="VQV19" s="2"/>
      <c r="VQW19" s="85"/>
      <c r="VQX19" s="51"/>
      <c r="VQY19" s="80"/>
      <c r="VQZ19" s="80"/>
      <c r="VRA19" s="85"/>
      <c r="VRB19" s="80"/>
      <c r="VRC19" s="80"/>
      <c r="VRD19" s="2"/>
      <c r="VRE19" s="85"/>
      <c r="VRF19" s="51"/>
      <c r="VRG19" s="80"/>
      <c r="VRH19" s="80"/>
      <c r="VRI19" s="85"/>
      <c r="VRJ19" s="80"/>
      <c r="VRK19" s="80"/>
      <c r="VRL19" s="2"/>
      <c r="VRM19" s="85"/>
      <c r="VRN19" s="51"/>
      <c r="VRO19" s="80"/>
      <c r="VRP19" s="80"/>
      <c r="VRQ19" s="85"/>
      <c r="VRR19" s="80"/>
      <c r="VRS19" s="80"/>
      <c r="VRT19" s="2"/>
      <c r="VRU19" s="85"/>
      <c r="VRV19" s="51"/>
      <c r="VRW19" s="80"/>
      <c r="VRX19" s="80"/>
      <c r="VRY19" s="85"/>
      <c r="VRZ19" s="80"/>
      <c r="VSA19" s="80"/>
      <c r="VSB19" s="2"/>
      <c r="VSC19" s="85"/>
      <c r="VSD19" s="51"/>
      <c r="VSE19" s="80"/>
      <c r="VSF19" s="80"/>
      <c r="VSG19" s="85"/>
      <c r="VSH19" s="80"/>
      <c r="VSI19" s="80"/>
      <c r="VSJ19" s="2"/>
      <c r="VSK19" s="85"/>
      <c r="VSL19" s="51"/>
      <c r="VSM19" s="80"/>
      <c r="VSN19" s="80"/>
      <c r="VSO19" s="85"/>
      <c r="VSP19" s="80"/>
      <c r="VSQ19" s="80"/>
      <c r="VSR19" s="2"/>
      <c r="VSS19" s="85"/>
      <c r="VST19" s="51"/>
      <c r="VSU19" s="80"/>
      <c r="VSV19" s="80"/>
      <c r="VSW19" s="85"/>
      <c r="VSX19" s="80"/>
      <c r="VSY19" s="80"/>
      <c r="VSZ19" s="2"/>
      <c r="VTA19" s="85"/>
      <c r="VTB19" s="51"/>
      <c r="VTC19" s="80"/>
      <c r="VTD19" s="80"/>
      <c r="VTE19" s="85"/>
      <c r="VTF19" s="80"/>
      <c r="VTG19" s="80"/>
      <c r="VTH19" s="2"/>
      <c r="VTI19" s="85"/>
      <c r="VTJ19" s="51"/>
      <c r="VTK19" s="80"/>
      <c r="VTL19" s="80"/>
      <c r="VTM19" s="85"/>
      <c r="VTN19" s="80"/>
      <c r="VTO19" s="80"/>
      <c r="VTP19" s="2"/>
      <c r="VTQ19" s="85"/>
      <c r="VTR19" s="51"/>
      <c r="VTS19" s="80"/>
      <c r="VTT19" s="80"/>
      <c r="VTU19" s="85"/>
      <c r="VTV19" s="80"/>
      <c r="VTW19" s="80"/>
      <c r="VTX19" s="2"/>
      <c r="VTY19" s="85"/>
      <c r="VTZ19" s="51"/>
      <c r="VUA19" s="80"/>
      <c r="VUB19" s="80"/>
      <c r="VUC19" s="85"/>
      <c r="VUD19" s="80"/>
      <c r="VUE19" s="80"/>
      <c r="VUF19" s="2"/>
      <c r="VUG19" s="85"/>
      <c r="VUH19" s="51"/>
      <c r="VUI19" s="80"/>
      <c r="VUJ19" s="80"/>
      <c r="VUK19" s="85"/>
      <c r="VUL19" s="80"/>
      <c r="VUM19" s="80"/>
      <c r="VUN19" s="2"/>
      <c r="VUO19" s="85"/>
      <c r="VUP19" s="51"/>
      <c r="VUQ19" s="80"/>
      <c r="VUR19" s="80"/>
      <c r="VUS19" s="85"/>
      <c r="VUT19" s="80"/>
      <c r="VUU19" s="80"/>
      <c r="VUV19" s="2"/>
      <c r="VUW19" s="85"/>
      <c r="VUX19" s="51"/>
      <c r="VUY19" s="80"/>
      <c r="VUZ19" s="80"/>
      <c r="VVA19" s="85"/>
      <c r="VVB19" s="80"/>
      <c r="VVC19" s="80"/>
      <c r="VVD19" s="2"/>
      <c r="VVE19" s="85"/>
      <c r="VVF19" s="51"/>
      <c r="VVG19" s="80"/>
      <c r="VVH19" s="80"/>
      <c r="VVI19" s="85"/>
      <c r="VVJ19" s="80"/>
      <c r="VVK19" s="80"/>
      <c r="VVL19" s="2"/>
      <c r="VVM19" s="85"/>
      <c r="VVN19" s="51"/>
      <c r="VVO19" s="80"/>
      <c r="VVP19" s="80"/>
      <c r="VVQ19" s="85"/>
      <c r="VVR19" s="80"/>
      <c r="VVS19" s="80"/>
      <c r="VVT19" s="2"/>
      <c r="VVU19" s="85"/>
      <c r="VVV19" s="51"/>
      <c r="VVW19" s="80"/>
      <c r="VVX19" s="80"/>
      <c r="VVY19" s="85"/>
      <c r="VVZ19" s="80"/>
      <c r="VWA19" s="80"/>
      <c r="VWB19" s="2"/>
      <c r="VWC19" s="85"/>
      <c r="VWD19" s="51"/>
      <c r="VWE19" s="80"/>
      <c r="VWF19" s="80"/>
      <c r="VWG19" s="85"/>
      <c r="VWH19" s="80"/>
      <c r="VWI19" s="80"/>
      <c r="VWJ19" s="2"/>
      <c r="VWK19" s="85"/>
      <c r="VWL19" s="51"/>
      <c r="VWM19" s="80"/>
      <c r="VWN19" s="80"/>
      <c r="VWO19" s="85"/>
      <c r="VWP19" s="80"/>
      <c r="VWQ19" s="80"/>
      <c r="VWR19" s="2"/>
      <c r="VWS19" s="85"/>
      <c r="VWT19" s="51"/>
      <c r="VWU19" s="80"/>
      <c r="VWV19" s="80"/>
      <c r="VWW19" s="85"/>
      <c r="VWX19" s="80"/>
      <c r="VWY19" s="80"/>
      <c r="VWZ19" s="2"/>
      <c r="VXA19" s="85"/>
      <c r="VXB19" s="51"/>
      <c r="VXC19" s="80"/>
      <c r="VXD19" s="80"/>
      <c r="VXE19" s="85"/>
      <c r="VXF19" s="80"/>
      <c r="VXG19" s="80"/>
      <c r="VXH19" s="2"/>
      <c r="VXI19" s="85"/>
      <c r="VXJ19" s="51"/>
      <c r="VXK19" s="80"/>
      <c r="VXL19" s="80"/>
      <c r="VXM19" s="85"/>
      <c r="VXN19" s="80"/>
      <c r="VXO19" s="80"/>
      <c r="VXP19" s="2"/>
      <c r="VXQ19" s="85"/>
      <c r="VXR19" s="51"/>
      <c r="VXS19" s="80"/>
      <c r="VXT19" s="80"/>
      <c r="VXU19" s="85"/>
      <c r="VXV19" s="80"/>
      <c r="VXW19" s="80"/>
      <c r="VXX19" s="2"/>
      <c r="VXY19" s="85"/>
      <c r="VXZ19" s="51"/>
      <c r="VYA19" s="80"/>
      <c r="VYB19" s="80"/>
      <c r="VYC19" s="85"/>
      <c r="VYD19" s="80"/>
      <c r="VYE19" s="80"/>
      <c r="VYF19" s="2"/>
      <c r="VYG19" s="85"/>
      <c r="VYH19" s="51"/>
      <c r="VYI19" s="80"/>
      <c r="VYJ19" s="80"/>
      <c r="VYK19" s="85"/>
      <c r="VYL19" s="80"/>
      <c r="VYM19" s="80"/>
      <c r="VYN19" s="2"/>
      <c r="VYO19" s="85"/>
      <c r="VYP19" s="51"/>
      <c r="VYQ19" s="80"/>
      <c r="VYR19" s="80"/>
      <c r="VYS19" s="85"/>
      <c r="VYT19" s="80"/>
      <c r="VYU19" s="80"/>
      <c r="VYV19" s="2"/>
      <c r="VYW19" s="85"/>
      <c r="VYX19" s="51"/>
      <c r="VYY19" s="80"/>
      <c r="VYZ19" s="80"/>
      <c r="VZA19" s="85"/>
      <c r="VZB19" s="80"/>
      <c r="VZC19" s="80"/>
      <c r="VZD19" s="2"/>
      <c r="VZE19" s="85"/>
      <c r="VZF19" s="51"/>
      <c r="VZG19" s="80"/>
      <c r="VZH19" s="80"/>
      <c r="VZI19" s="85"/>
      <c r="VZJ19" s="80"/>
      <c r="VZK19" s="80"/>
      <c r="VZL19" s="2"/>
      <c r="VZM19" s="85"/>
      <c r="VZN19" s="51"/>
      <c r="VZO19" s="80"/>
      <c r="VZP19" s="80"/>
      <c r="VZQ19" s="85"/>
      <c r="VZR19" s="80"/>
      <c r="VZS19" s="80"/>
      <c r="VZT19" s="2"/>
      <c r="VZU19" s="85"/>
      <c r="VZV19" s="51"/>
      <c r="VZW19" s="80"/>
      <c r="VZX19" s="80"/>
      <c r="VZY19" s="85"/>
      <c r="VZZ19" s="80"/>
      <c r="WAA19" s="80"/>
      <c r="WAB19" s="2"/>
      <c r="WAC19" s="85"/>
      <c r="WAD19" s="51"/>
      <c r="WAE19" s="80"/>
      <c r="WAF19" s="80"/>
      <c r="WAG19" s="85"/>
      <c r="WAH19" s="80"/>
      <c r="WAI19" s="80"/>
      <c r="WAJ19" s="2"/>
      <c r="WAK19" s="85"/>
      <c r="WAL19" s="51"/>
      <c r="WAM19" s="80"/>
      <c r="WAN19" s="80"/>
      <c r="WAO19" s="85"/>
      <c r="WAP19" s="80"/>
      <c r="WAQ19" s="80"/>
      <c r="WAR19" s="2"/>
      <c r="WAS19" s="85"/>
      <c r="WAT19" s="51"/>
      <c r="WAU19" s="80"/>
      <c r="WAV19" s="80"/>
      <c r="WAW19" s="85"/>
      <c r="WAX19" s="80"/>
      <c r="WAY19" s="80"/>
      <c r="WAZ19" s="2"/>
      <c r="WBA19" s="85"/>
      <c r="WBB19" s="51"/>
      <c r="WBC19" s="80"/>
      <c r="WBD19" s="80"/>
      <c r="WBE19" s="85"/>
      <c r="WBF19" s="80"/>
      <c r="WBG19" s="80"/>
      <c r="WBH19" s="2"/>
      <c r="WBI19" s="85"/>
      <c r="WBJ19" s="51"/>
      <c r="WBK19" s="80"/>
      <c r="WBL19" s="80"/>
      <c r="WBM19" s="85"/>
      <c r="WBN19" s="80"/>
      <c r="WBO19" s="80"/>
      <c r="WBP19" s="2"/>
      <c r="WBQ19" s="85"/>
      <c r="WBR19" s="51"/>
      <c r="WBS19" s="80"/>
      <c r="WBT19" s="80"/>
      <c r="WBU19" s="85"/>
      <c r="WBV19" s="80"/>
      <c r="WBW19" s="80"/>
      <c r="WBX19" s="2"/>
      <c r="WBY19" s="85"/>
      <c r="WBZ19" s="51"/>
      <c r="WCA19" s="80"/>
      <c r="WCB19" s="80"/>
      <c r="WCC19" s="85"/>
      <c r="WCD19" s="80"/>
      <c r="WCE19" s="80"/>
      <c r="WCF19" s="2"/>
      <c r="WCG19" s="85"/>
      <c r="WCH19" s="51"/>
      <c r="WCI19" s="80"/>
      <c r="WCJ19" s="80"/>
      <c r="WCK19" s="85"/>
      <c r="WCL19" s="80"/>
      <c r="WCM19" s="80"/>
      <c r="WCN19" s="2"/>
      <c r="WCO19" s="85"/>
      <c r="WCP19" s="51"/>
      <c r="WCQ19" s="80"/>
      <c r="WCR19" s="80"/>
      <c r="WCS19" s="85"/>
      <c r="WCT19" s="80"/>
      <c r="WCU19" s="80"/>
      <c r="WCV19" s="2"/>
      <c r="WCW19" s="85"/>
      <c r="WCX19" s="51"/>
      <c r="WCY19" s="80"/>
      <c r="WCZ19" s="80"/>
      <c r="WDA19" s="85"/>
      <c r="WDB19" s="80"/>
      <c r="WDC19" s="80"/>
      <c r="WDD19" s="2"/>
      <c r="WDE19" s="85"/>
      <c r="WDF19" s="51"/>
      <c r="WDG19" s="80"/>
      <c r="WDH19" s="80"/>
      <c r="WDI19" s="85"/>
      <c r="WDJ19" s="80"/>
      <c r="WDK19" s="80"/>
      <c r="WDL19" s="2"/>
      <c r="WDM19" s="85"/>
      <c r="WDN19" s="51"/>
      <c r="WDO19" s="80"/>
      <c r="WDP19" s="80"/>
      <c r="WDQ19" s="85"/>
      <c r="WDR19" s="80"/>
      <c r="WDS19" s="80"/>
      <c r="WDT19" s="2"/>
      <c r="WDU19" s="85"/>
      <c r="WDV19" s="51"/>
      <c r="WDW19" s="80"/>
      <c r="WDX19" s="80"/>
      <c r="WDY19" s="85"/>
      <c r="WDZ19" s="80"/>
      <c r="WEA19" s="80"/>
      <c r="WEB19" s="2"/>
      <c r="WEC19" s="85"/>
      <c r="WED19" s="51"/>
      <c r="WEE19" s="80"/>
      <c r="WEF19" s="80"/>
      <c r="WEG19" s="85"/>
      <c r="WEH19" s="80"/>
      <c r="WEI19" s="80"/>
      <c r="WEJ19" s="2"/>
      <c r="WEK19" s="85"/>
      <c r="WEL19" s="51"/>
      <c r="WEM19" s="80"/>
      <c r="WEN19" s="80"/>
      <c r="WEO19" s="85"/>
      <c r="WEP19" s="80"/>
      <c r="WEQ19" s="80"/>
      <c r="WER19" s="2"/>
      <c r="WES19" s="85"/>
      <c r="WET19" s="51"/>
      <c r="WEU19" s="80"/>
      <c r="WEV19" s="80"/>
      <c r="WEW19" s="85"/>
      <c r="WEX19" s="80"/>
      <c r="WEY19" s="80"/>
      <c r="WEZ19" s="2"/>
      <c r="WFA19" s="85"/>
      <c r="WFB19" s="51"/>
      <c r="WFC19" s="80"/>
      <c r="WFD19" s="80"/>
      <c r="WFE19" s="85"/>
      <c r="WFF19" s="80"/>
      <c r="WFG19" s="80"/>
      <c r="WFH19" s="2"/>
      <c r="WFI19" s="85"/>
      <c r="WFJ19" s="51"/>
      <c r="WFK19" s="80"/>
      <c r="WFL19" s="80"/>
      <c r="WFM19" s="85"/>
      <c r="WFN19" s="80"/>
      <c r="WFO19" s="80"/>
      <c r="WFP19" s="2"/>
      <c r="WFQ19" s="85"/>
      <c r="WFR19" s="51"/>
      <c r="WFS19" s="80"/>
      <c r="WFT19" s="80"/>
      <c r="WFU19" s="85"/>
      <c r="WFV19" s="80"/>
      <c r="WFW19" s="80"/>
      <c r="WFX19" s="2"/>
      <c r="WFY19" s="85"/>
      <c r="WFZ19" s="51"/>
      <c r="WGA19" s="80"/>
      <c r="WGB19" s="80"/>
      <c r="WGC19" s="85"/>
      <c r="WGD19" s="80"/>
      <c r="WGE19" s="80"/>
      <c r="WGF19" s="2"/>
      <c r="WGG19" s="85"/>
      <c r="WGH19" s="51"/>
      <c r="WGI19" s="80"/>
      <c r="WGJ19" s="80"/>
      <c r="WGK19" s="85"/>
      <c r="WGL19" s="80"/>
      <c r="WGM19" s="80"/>
      <c r="WGN19" s="2"/>
      <c r="WGO19" s="85"/>
      <c r="WGP19" s="51"/>
      <c r="WGQ19" s="80"/>
      <c r="WGR19" s="80"/>
      <c r="WGS19" s="85"/>
      <c r="WGT19" s="80"/>
      <c r="WGU19" s="80"/>
      <c r="WGV19" s="2"/>
      <c r="WGW19" s="85"/>
      <c r="WGX19" s="51"/>
      <c r="WGY19" s="80"/>
      <c r="WGZ19" s="80"/>
      <c r="WHA19" s="85"/>
      <c r="WHB19" s="80"/>
      <c r="WHC19" s="80"/>
      <c r="WHD19" s="2"/>
      <c r="WHE19" s="85"/>
      <c r="WHF19" s="51"/>
      <c r="WHG19" s="80"/>
      <c r="WHH19" s="80"/>
      <c r="WHI19" s="85"/>
      <c r="WHJ19" s="80"/>
      <c r="WHK19" s="80"/>
      <c r="WHL19" s="2"/>
      <c r="WHM19" s="85"/>
      <c r="WHN19" s="51"/>
      <c r="WHO19" s="80"/>
      <c r="WHP19" s="80"/>
      <c r="WHQ19" s="85"/>
      <c r="WHR19" s="80"/>
      <c r="WHS19" s="80"/>
      <c r="WHT19" s="2"/>
      <c r="WHU19" s="85"/>
      <c r="WHV19" s="51"/>
      <c r="WHW19" s="80"/>
      <c r="WHX19" s="80"/>
      <c r="WHY19" s="85"/>
      <c r="WHZ19" s="80"/>
      <c r="WIA19" s="80"/>
      <c r="WIB19" s="2"/>
      <c r="WIC19" s="85"/>
      <c r="WID19" s="51"/>
      <c r="WIE19" s="80"/>
      <c r="WIF19" s="80"/>
      <c r="WIG19" s="85"/>
      <c r="WIH19" s="80"/>
      <c r="WII19" s="80"/>
      <c r="WIJ19" s="2"/>
      <c r="WIK19" s="85"/>
      <c r="WIL19" s="51"/>
      <c r="WIM19" s="80"/>
      <c r="WIN19" s="80"/>
      <c r="WIO19" s="85"/>
      <c r="WIP19" s="80"/>
      <c r="WIQ19" s="80"/>
      <c r="WIR19" s="2"/>
      <c r="WIS19" s="85"/>
      <c r="WIT19" s="51"/>
      <c r="WIU19" s="80"/>
      <c r="WIV19" s="80"/>
      <c r="WIW19" s="85"/>
      <c r="WIX19" s="80"/>
      <c r="WIY19" s="80"/>
      <c r="WIZ19" s="2"/>
      <c r="WJA19" s="85"/>
      <c r="WJB19" s="51"/>
      <c r="WJC19" s="80"/>
      <c r="WJD19" s="80"/>
      <c r="WJE19" s="85"/>
      <c r="WJF19" s="80"/>
      <c r="WJG19" s="80"/>
      <c r="WJH19" s="2"/>
      <c r="WJI19" s="85"/>
      <c r="WJJ19" s="51"/>
      <c r="WJK19" s="80"/>
      <c r="WJL19" s="80"/>
      <c r="WJM19" s="85"/>
      <c r="WJN19" s="80"/>
      <c r="WJO19" s="80"/>
      <c r="WJP19" s="2"/>
      <c r="WJQ19" s="85"/>
      <c r="WJR19" s="51"/>
      <c r="WJS19" s="80"/>
      <c r="WJT19" s="80"/>
      <c r="WJU19" s="85"/>
      <c r="WJV19" s="80"/>
      <c r="WJW19" s="80"/>
      <c r="WJX19" s="2"/>
      <c r="WJY19" s="85"/>
      <c r="WJZ19" s="51"/>
      <c r="WKA19" s="80"/>
      <c r="WKB19" s="80"/>
      <c r="WKC19" s="85"/>
      <c r="WKD19" s="80"/>
      <c r="WKE19" s="80"/>
      <c r="WKF19" s="2"/>
      <c r="WKG19" s="85"/>
      <c r="WKH19" s="51"/>
      <c r="WKI19" s="80"/>
      <c r="WKJ19" s="80"/>
      <c r="WKK19" s="85"/>
      <c r="WKL19" s="80"/>
      <c r="WKM19" s="80"/>
      <c r="WKN19" s="2"/>
      <c r="WKO19" s="85"/>
      <c r="WKP19" s="51"/>
      <c r="WKQ19" s="80"/>
      <c r="WKR19" s="80"/>
      <c r="WKS19" s="85"/>
      <c r="WKT19" s="80"/>
      <c r="WKU19" s="80"/>
      <c r="WKV19" s="2"/>
      <c r="WKW19" s="85"/>
      <c r="WKX19" s="51"/>
      <c r="WKY19" s="80"/>
      <c r="WKZ19" s="80"/>
      <c r="WLA19" s="85"/>
      <c r="WLB19" s="80"/>
      <c r="WLC19" s="80"/>
      <c r="WLD19" s="2"/>
      <c r="WLE19" s="85"/>
      <c r="WLF19" s="51"/>
      <c r="WLG19" s="80"/>
      <c r="WLH19" s="80"/>
      <c r="WLI19" s="85"/>
      <c r="WLJ19" s="80"/>
      <c r="WLK19" s="80"/>
      <c r="WLL19" s="2"/>
      <c r="WLM19" s="85"/>
      <c r="WLN19" s="51"/>
      <c r="WLO19" s="80"/>
      <c r="WLP19" s="80"/>
      <c r="WLQ19" s="85"/>
      <c r="WLR19" s="80"/>
      <c r="WLS19" s="80"/>
      <c r="WLT19" s="2"/>
      <c r="WLU19" s="85"/>
      <c r="WLV19" s="51"/>
      <c r="WLW19" s="80"/>
      <c r="WLX19" s="80"/>
      <c r="WLY19" s="85"/>
      <c r="WLZ19" s="80"/>
      <c r="WMA19" s="80"/>
      <c r="WMB19" s="2"/>
      <c r="WMC19" s="85"/>
      <c r="WMD19" s="51"/>
      <c r="WME19" s="80"/>
      <c r="WMF19" s="80"/>
      <c r="WMG19" s="85"/>
      <c r="WMH19" s="80"/>
      <c r="WMI19" s="80"/>
      <c r="WMJ19" s="2"/>
      <c r="WMK19" s="85"/>
      <c r="WML19" s="51"/>
      <c r="WMM19" s="80"/>
      <c r="WMN19" s="80"/>
      <c r="WMO19" s="85"/>
      <c r="WMP19" s="80"/>
      <c r="WMQ19" s="80"/>
      <c r="WMR19" s="2"/>
      <c r="WMS19" s="85"/>
      <c r="WMT19" s="51"/>
      <c r="WMU19" s="80"/>
      <c r="WMV19" s="80"/>
      <c r="WMW19" s="85"/>
      <c r="WMX19" s="80"/>
      <c r="WMY19" s="80"/>
      <c r="WMZ19" s="2"/>
      <c r="WNA19" s="85"/>
      <c r="WNB19" s="51"/>
      <c r="WNC19" s="80"/>
      <c r="WND19" s="80"/>
      <c r="WNE19" s="85"/>
      <c r="WNF19" s="80"/>
      <c r="WNG19" s="80"/>
      <c r="WNH19" s="2"/>
      <c r="WNI19" s="85"/>
      <c r="WNJ19" s="51"/>
      <c r="WNK19" s="80"/>
      <c r="WNL19" s="80"/>
      <c r="WNM19" s="85"/>
      <c r="WNN19" s="80"/>
      <c r="WNO19" s="80"/>
      <c r="WNP19" s="2"/>
      <c r="WNQ19" s="85"/>
      <c r="WNR19" s="51"/>
      <c r="WNS19" s="80"/>
      <c r="WNT19" s="80"/>
      <c r="WNU19" s="85"/>
      <c r="WNV19" s="80"/>
      <c r="WNW19" s="80"/>
      <c r="WNX19" s="2"/>
      <c r="WNY19" s="85"/>
      <c r="WNZ19" s="51"/>
      <c r="WOA19" s="80"/>
      <c r="WOB19" s="80"/>
      <c r="WOC19" s="85"/>
      <c r="WOD19" s="80"/>
      <c r="WOE19" s="80"/>
      <c r="WOF19" s="2"/>
      <c r="WOG19" s="85"/>
      <c r="WOH19" s="51"/>
      <c r="WOI19" s="80"/>
      <c r="WOJ19" s="80"/>
      <c r="WOK19" s="85"/>
      <c r="WOL19" s="80"/>
      <c r="WOM19" s="80"/>
      <c r="WON19" s="2"/>
      <c r="WOO19" s="85"/>
      <c r="WOP19" s="51"/>
      <c r="WOQ19" s="80"/>
      <c r="WOR19" s="80"/>
      <c r="WOS19" s="85"/>
      <c r="WOT19" s="80"/>
      <c r="WOU19" s="80"/>
      <c r="WOV19" s="2"/>
      <c r="WOW19" s="85"/>
      <c r="WOX19" s="51"/>
      <c r="WOY19" s="80"/>
      <c r="WOZ19" s="80"/>
      <c r="WPA19" s="85"/>
      <c r="WPB19" s="80"/>
      <c r="WPC19" s="80"/>
      <c r="WPD19" s="2"/>
      <c r="WPE19" s="85"/>
      <c r="WPF19" s="51"/>
      <c r="WPG19" s="80"/>
      <c r="WPH19" s="80"/>
      <c r="WPI19" s="85"/>
      <c r="WPJ19" s="80"/>
      <c r="WPK19" s="80"/>
      <c r="WPL19" s="2"/>
      <c r="WPM19" s="85"/>
      <c r="WPN19" s="51"/>
      <c r="WPO19" s="80"/>
      <c r="WPP19" s="80"/>
      <c r="WPQ19" s="85"/>
      <c r="WPR19" s="80"/>
      <c r="WPS19" s="80"/>
      <c r="WPT19" s="2"/>
      <c r="WPU19" s="85"/>
      <c r="WPV19" s="51"/>
      <c r="WPW19" s="80"/>
      <c r="WPX19" s="80"/>
      <c r="WPY19" s="85"/>
      <c r="WPZ19" s="80"/>
      <c r="WQA19" s="80"/>
      <c r="WQB19" s="2"/>
      <c r="WQC19" s="85"/>
      <c r="WQD19" s="51"/>
      <c r="WQE19" s="80"/>
      <c r="WQF19" s="80"/>
      <c r="WQG19" s="85"/>
      <c r="WQH19" s="80"/>
      <c r="WQI19" s="80"/>
      <c r="WQJ19" s="2"/>
      <c r="WQK19" s="85"/>
      <c r="WQL19" s="51"/>
      <c r="WQM19" s="80"/>
      <c r="WQN19" s="80"/>
      <c r="WQO19" s="85"/>
      <c r="WQP19" s="80"/>
      <c r="WQQ19" s="80"/>
      <c r="WQR19" s="2"/>
      <c r="WQS19" s="85"/>
      <c r="WQT19" s="51"/>
      <c r="WQU19" s="80"/>
      <c r="WQV19" s="80"/>
      <c r="WQW19" s="85"/>
      <c r="WQX19" s="80"/>
      <c r="WQY19" s="80"/>
      <c r="WQZ19" s="2"/>
      <c r="WRA19" s="85"/>
      <c r="WRB19" s="51"/>
      <c r="WRC19" s="80"/>
      <c r="WRD19" s="80"/>
      <c r="WRE19" s="85"/>
      <c r="WRF19" s="80"/>
      <c r="WRG19" s="80"/>
      <c r="WRH19" s="2"/>
      <c r="WRI19" s="85"/>
      <c r="WRJ19" s="51"/>
      <c r="WRK19" s="80"/>
      <c r="WRL19" s="80"/>
      <c r="WRM19" s="85"/>
      <c r="WRN19" s="80"/>
      <c r="WRO19" s="80"/>
      <c r="WRP19" s="2"/>
      <c r="WRQ19" s="85"/>
      <c r="WRR19" s="51"/>
      <c r="WRS19" s="80"/>
      <c r="WRT19" s="80"/>
      <c r="WRU19" s="85"/>
      <c r="WRV19" s="80"/>
      <c r="WRW19" s="80"/>
      <c r="WRX19" s="2"/>
      <c r="WRY19" s="85"/>
      <c r="WRZ19" s="51"/>
      <c r="WSA19" s="80"/>
      <c r="WSB19" s="80"/>
      <c r="WSC19" s="85"/>
      <c r="WSD19" s="80"/>
      <c r="WSE19" s="80"/>
      <c r="WSF19" s="2"/>
      <c r="WSG19" s="85"/>
      <c r="WSH19" s="51"/>
      <c r="WSI19" s="80"/>
      <c r="WSJ19" s="80"/>
      <c r="WSK19" s="85"/>
      <c r="WSL19" s="80"/>
      <c r="WSM19" s="80"/>
      <c r="WSN19" s="2"/>
      <c r="WSO19" s="85"/>
      <c r="WSP19" s="51"/>
      <c r="WSQ19" s="80"/>
      <c r="WSR19" s="80"/>
      <c r="WSS19" s="85"/>
      <c r="WST19" s="80"/>
      <c r="WSU19" s="80"/>
      <c r="WSV19" s="2"/>
      <c r="WSW19" s="85"/>
      <c r="WSX19" s="51"/>
      <c r="WSY19" s="80"/>
      <c r="WSZ19" s="80"/>
      <c r="WTA19" s="85"/>
      <c r="WTB19" s="80"/>
      <c r="WTC19" s="80"/>
      <c r="WTD19" s="2"/>
      <c r="WTE19" s="85"/>
      <c r="WTF19" s="51"/>
      <c r="WTG19" s="80"/>
      <c r="WTH19" s="80"/>
      <c r="WTI19" s="85"/>
      <c r="WTJ19" s="80"/>
      <c r="WTK19" s="80"/>
      <c r="WTL19" s="2"/>
      <c r="WTM19" s="85"/>
      <c r="WTN19" s="51"/>
      <c r="WTO19" s="80"/>
      <c r="WTP19" s="80"/>
      <c r="WTQ19" s="85"/>
      <c r="WTR19" s="80"/>
      <c r="WTS19" s="80"/>
      <c r="WTT19" s="2"/>
      <c r="WTU19" s="85"/>
      <c r="WTV19" s="51"/>
      <c r="WTW19" s="80"/>
      <c r="WTX19" s="80"/>
      <c r="WTY19" s="85"/>
      <c r="WTZ19" s="80"/>
      <c r="WUA19" s="80"/>
      <c r="WUB19" s="2"/>
      <c r="WUC19" s="85"/>
      <c r="WUD19" s="51"/>
      <c r="WUE19" s="80"/>
      <c r="WUF19" s="80"/>
      <c r="WUG19" s="85"/>
      <c r="WUH19" s="80"/>
      <c r="WUI19" s="80"/>
      <c r="WUJ19" s="2"/>
      <c r="WUK19" s="85"/>
      <c r="WUL19" s="51"/>
      <c r="WUM19" s="80"/>
      <c r="WUN19" s="80"/>
      <c r="WUO19" s="85"/>
      <c r="WUP19" s="80"/>
      <c r="WUQ19" s="80"/>
      <c r="WUR19" s="2"/>
      <c r="WUS19" s="85"/>
      <c r="WUT19" s="51"/>
      <c r="WUU19" s="80"/>
      <c r="WUV19" s="80"/>
      <c r="WUW19" s="85"/>
      <c r="WUX19" s="80"/>
      <c r="WUY19" s="80"/>
      <c r="WUZ19" s="2"/>
      <c r="WVA19" s="85"/>
      <c r="WVB19" s="51"/>
      <c r="WVC19" s="80"/>
      <c r="WVD19" s="80"/>
      <c r="WVE19" s="85"/>
      <c r="WVF19" s="80"/>
      <c r="WVG19" s="80"/>
      <c r="WVH19" s="2"/>
      <c r="WVI19" s="85"/>
      <c r="WVJ19" s="51"/>
      <c r="WVK19" s="80"/>
      <c r="WVL19" s="80"/>
      <c r="WVM19" s="85"/>
      <c r="WVN19" s="80"/>
      <c r="WVO19" s="80"/>
      <c r="WVP19" s="2"/>
      <c r="WVQ19" s="85"/>
      <c r="WVR19" s="51"/>
      <c r="WVS19" s="80"/>
      <c r="WVT19" s="80"/>
      <c r="WVU19" s="85"/>
      <c r="WVV19" s="80"/>
      <c r="WVW19" s="80"/>
      <c r="WVX19" s="2"/>
      <c r="WVY19" s="85"/>
      <c r="WVZ19" s="51"/>
      <c r="WWA19" s="80"/>
      <c r="WWB19" s="80"/>
      <c r="WWC19" s="85"/>
      <c r="WWD19" s="80"/>
      <c r="WWE19" s="80"/>
      <c r="WWF19" s="2"/>
      <c r="WWG19" s="85"/>
      <c r="WWH19" s="51"/>
      <c r="WWI19" s="80"/>
      <c r="WWJ19" s="80"/>
      <c r="WWK19" s="85"/>
      <c r="WWL19" s="80"/>
      <c r="WWM19" s="80"/>
      <c r="WWN19" s="2"/>
      <c r="WWO19" s="85"/>
      <c r="WWP19" s="51"/>
      <c r="WWQ19" s="80"/>
      <c r="WWR19" s="80"/>
      <c r="WWS19" s="85"/>
      <c r="WWT19" s="80"/>
      <c r="WWU19" s="80"/>
      <c r="WWV19" s="2"/>
      <c r="WWW19" s="85"/>
      <c r="WWX19" s="51"/>
      <c r="WWY19" s="80"/>
      <c r="WWZ19" s="80"/>
      <c r="WXA19" s="85"/>
      <c r="WXB19" s="80"/>
      <c r="WXC19" s="80"/>
      <c r="WXD19" s="2"/>
      <c r="WXE19" s="85"/>
      <c r="WXF19" s="51"/>
      <c r="WXG19" s="80"/>
      <c r="WXH19" s="80"/>
      <c r="WXI19" s="85"/>
      <c r="WXJ19" s="80"/>
      <c r="WXK19" s="80"/>
      <c r="WXL19" s="2"/>
      <c r="WXM19" s="85"/>
      <c r="WXN19" s="51"/>
      <c r="WXO19" s="80"/>
      <c r="WXP19" s="80"/>
      <c r="WXQ19" s="85"/>
      <c r="WXR19" s="80"/>
      <c r="WXS19" s="80"/>
      <c r="WXT19" s="2"/>
      <c r="WXU19" s="85"/>
      <c r="WXV19" s="51"/>
      <c r="WXW19" s="80"/>
      <c r="WXX19" s="80"/>
      <c r="WXY19" s="85"/>
      <c r="WXZ19" s="80"/>
      <c r="WYA19" s="80"/>
      <c r="WYB19" s="2"/>
      <c r="WYC19" s="85"/>
      <c r="WYD19" s="51"/>
      <c r="WYE19" s="80"/>
      <c r="WYF19" s="80"/>
      <c r="WYG19" s="85"/>
      <c r="WYH19" s="80"/>
      <c r="WYI19" s="80"/>
      <c r="WYJ19" s="2"/>
      <c r="WYK19" s="85"/>
      <c r="WYL19" s="51"/>
      <c r="WYM19" s="80"/>
      <c r="WYN19" s="80"/>
      <c r="WYO19" s="85"/>
      <c r="WYP19" s="80"/>
      <c r="WYQ19" s="80"/>
      <c r="WYR19" s="2"/>
      <c r="WYS19" s="85"/>
      <c r="WYT19" s="51"/>
      <c r="WYU19" s="80"/>
      <c r="WYV19" s="80"/>
      <c r="WYW19" s="85"/>
      <c r="WYX19" s="80"/>
      <c r="WYY19" s="80"/>
      <c r="WYZ19" s="2"/>
      <c r="WZA19" s="85"/>
      <c r="WZB19" s="51"/>
      <c r="WZC19" s="80"/>
      <c r="WZD19" s="80"/>
      <c r="WZE19" s="85"/>
      <c r="WZF19" s="80"/>
      <c r="WZG19" s="80"/>
      <c r="WZH19" s="2"/>
      <c r="WZI19" s="85"/>
      <c r="WZJ19" s="51"/>
      <c r="WZK19" s="80"/>
      <c r="WZL19" s="80"/>
      <c r="WZM19" s="85"/>
      <c r="WZN19" s="80"/>
      <c r="WZO19" s="80"/>
      <c r="WZP19" s="2"/>
      <c r="WZQ19" s="85"/>
      <c r="WZR19" s="51"/>
      <c r="WZS19" s="80"/>
      <c r="WZT19" s="80"/>
      <c r="WZU19" s="85"/>
      <c r="WZV19" s="80"/>
      <c r="WZW19" s="80"/>
      <c r="WZX19" s="2"/>
      <c r="WZY19" s="85"/>
      <c r="WZZ19" s="51"/>
      <c r="XAA19" s="80"/>
      <c r="XAB19" s="80"/>
      <c r="XAC19" s="85"/>
      <c r="XAD19" s="80"/>
      <c r="XAE19" s="80"/>
      <c r="XAF19" s="2"/>
      <c r="XAG19" s="85"/>
      <c r="XAH19" s="51"/>
      <c r="XAI19" s="80"/>
      <c r="XAJ19" s="80"/>
      <c r="XAK19" s="85"/>
      <c r="XAL19" s="80"/>
      <c r="XAM19" s="80"/>
      <c r="XAN19" s="2"/>
      <c r="XAO19" s="85"/>
      <c r="XAP19" s="51"/>
      <c r="XAQ19" s="80"/>
      <c r="XAR19" s="80"/>
      <c r="XAS19" s="85"/>
      <c r="XAT19" s="80"/>
      <c r="XAU19" s="80"/>
      <c r="XAV19" s="2"/>
      <c r="XAW19" s="85"/>
      <c r="XAX19" s="51"/>
      <c r="XAY19" s="80"/>
      <c r="XAZ19" s="80"/>
      <c r="XBA19" s="85"/>
      <c r="XBB19" s="80"/>
      <c r="XBC19" s="80"/>
      <c r="XBD19" s="2"/>
      <c r="XBE19" s="85"/>
      <c r="XBF19" s="51"/>
      <c r="XBG19" s="80"/>
      <c r="XBH19" s="80"/>
      <c r="XBI19" s="85"/>
      <c r="XBJ19" s="80"/>
      <c r="XBK19" s="80"/>
      <c r="XBL19" s="2"/>
      <c r="XBM19" s="85"/>
      <c r="XBN19" s="51"/>
      <c r="XBO19" s="80"/>
      <c r="XBP19" s="80"/>
      <c r="XBQ19" s="85"/>
      <c r="XBR19" s="80"/>
      <c r="XBS19" s="80"/>
      <c r="XBT19" s="2"/>
      <c r="XBU19" s="85"/>
      <c r="XBV19" s="51"/>
      <c r="XBW19" s="80"/>
      <c r="XBX19" s="80"/>
      <c r="XBY19" s="85"/>
      <c r="XBZ19" s="80"/>
      <c r="XCA19" s="80"/>
      <c r="XCB19" s="2"/>
      <c r="XCC19" s="85"/>
      <c r="XCD19" s="51"/>
      <c r="XCE19" s="80"/>
      <c r="XCF19" s="80"/>
      <c r="XCG19" s="85"/>
      <c r="XCH19" s="80"/>
      <c r="XCI19" s="80"/>
      <c r="XCJ19" s="2"/>
      <c r="XCK19" s="85"/>
      <c r="XCL19" s="51"/>
      <c r="XCM19" s="80"/>
      <c r="XCN19" s="80"/>
      <c r="XCO19" s="85"/>
      <c r="XCP19" s="80"/>
      <c r="XCQ19" s="80"/>
      <c r="XCR19" s="2"/>
      <c r="XCS19" s="85"/>
      <c r="XCT19" s="51"/>
      <c r="XCU19" s="80"/>
      <c r="XCV19" s="80"/>
      <c r="XCW19" s="85"/>
      <c r="XCX19" s="80"/>
      <c r="XCY19" s="80"/>
      <c r="XCZ19" s="2"/>
      <c r="XDA19" s="85"/>
      <c r="XDB19" s="51"/>
      <c r="XDC19" s="80"/>
      <c r="XDD19" s="80"/>
      <c r="XDE19" s="85"/>
      <c r="XDF19" s="80"/>
      <c r="XDG19" s="80"/>
      <c r="XDH19" s="2"/>
      <c r="XDI19" s="85"/>
      <c r="XDJ19" s="51"/>
      <c r="XDK19" s="80"/>
      <c r="XDL19" s="80"/>
      <c r="XDM19" s="85"/>
      <c r="XDN19" s="80"/>
      <c r="XDO19" s="80"/>
      <c r="XDP19" s="2"/>
      <c r="XDQ19" s="85"/>
      <c r="XDR19" s="51"/>
      <c r="XDS19" s="80"/>
      <c r="XDT19" s="80"/>
      <c r="XDU19" s="85"/>
      <c r="XDV19" s="80"/>
      <c r="XDW19" s="80"/>
      <c r="XDX19" s="2"/>
      <c r="XDY19" s="85"/>
      <c r="XDZ19" s="51"/>
      <c r="XEA19" s="80"/>
      <c r="XEB19" s="80"/>
      <c r="XEC19" s="85"/>
      <c r="XED19" s="80"/>
      <c r="XEE19" s="80"/>
      <c r="XEF19" s="2"/>
      <c r="XEG19" s="85"/>
      <c r="XEH19" s="51"/>
      <c r="XEI19" s="80"/>
      <c r="XEJ19" s="80"/>
      <c r="XEK19" s="85"/>
      <c r="XEL19" s="80"/>
      <c r="XEM19" s="80"/>
      <c r="XEN19" s="2"/>
      <c r="XEO19" s="85"/>
      <c r="XEP19" s="51"/>
      <c r="XEQ19" s="80"/>
      <c r="XER19" s="80"/>
      <c r="XES19" s="85"/>
      <c r="XET19" s="80"/>
      <c r="XEU19" s="80"/>
      <c r="XEV19" s="2"/>
      <c r="XEW19" s="85"/>
      <c r="XEX19" s="51"/>
      <c r="XEY19" s="80"/>
      <c r="XEZ19" s="80"/>
      <c r="XFA19" s="85"/>
      <c r="XFB19" s="80"/>
      <c r="XFC19" s="80"/>
      <c r="XFD19" s="2"/>
    </row>
    <row r="20" spans="1:16384" s="169" customFormat="1" x14ac:dyDescent="0.25">
      <c r="A20" s="3" t="s">
        <v>1657</v>
      </c>
    </row>
    <row r="21" spans="1:16384" s="169" customFormat="1" x14ac:dyDescent="0.25">
      <c r="A21" s="3"/>
    </row>
    <row r="22" spans="1:16384" s="169" customFormat="1" ht="15.75" thickBot="1" x14ac:dyDescent="0.3">
      <c r="A22" s="3526"/>
      <c r="B22" s="3526"/>
      <c r="C22" s="3526"/>
      <c r="D22" s="3526"/>
      <c r="E22" s="3526"/>
      <c r="F22" s="3526"/>
      <c r="G22" s="3526"/>
      <c r="H22" s="3526"/>
      <c r="I22" s="3526"/>
      <c r="J22" s="3526"/>
      <c r="K22" s="3526"/>
      <c r="L22" s="3504"/>
      <c r="M22" s="3504"/>
      <c r="N22" s="3504"/>
      <c r="O22" s="3504"/>
    </row>
    <row r="23" spans="1:16384" s="169" customFormat="1" ht="15" customHeight="1" x14ac:dyDescent="0.25">
      <c r="A23" s="915" t="s">
        <v>1259</v>
      </c>
      <c r="B23" s="3501" t="s">
        <v>3</v>
      </c>
      <c r="C23" s="3501"/>
      <c r="D23" s="3501"/>
      <c r="E23" s="885"/>
      <c r="F23" s="674" t="s">
        <v>1282</v>
      </c>
      <c r="G23" s="2718" t="s">
        <v>1694</v>
      </c>
      <c r="H23" s="3501" t="s">
        <v>1282</v>
      </c>
      <c r="I23" s="3501"/>
      <c r="J23" s="2718"/>
      <c r="K23" s="2718"/>
      <c r="L23" s="3502" t="s">
        <v>1670</v>
      </c>
      <c r="M23" s="886"/>
      <c r="N23" s="3502" t="s">
        <v>1695</v>
      </c>
      <c r="O23" s="3502" t="s">
        <v>1299</v>
      </c>
      <c r="P23" s="3501" t="s">
        <v>478</v>
      </c>
      <c r="Q23" s="3501" t="s">
        <v>1268</v>
      </c>
      <c r="R23" s="3528" t="s">
        <v>1454</v>
      </c>
    </row>
    <row r="24" spans="1:16384" s="169" customFormat="1" x14ac:dyDescent="0.25">
      <c r="A24" s="1784" t="s">
        <v>1455</v>
      </c>
      <c r="B24" s="1785" t="s">
        <v>1456</v>
      </c>
      <c r="C24" s="1785" t="s">
        <v>1457</v>
      </c>
      <c r="D24" s="1785" t="s">
        <v>1504</v>
      </c>
      <c r="E24" s="1596" t="s">
        <v>1696</v>
      </c>
      <c r="F24" s="1785" t="s">
        <v>1460</v>
      </c>
      <c r="G24" s="3136"/>
      <c r="H24" s="1785" t="s">
        <v>1526</v>
      </c>
      <c r="I24" s="1785" t="s">
        <v>1697</v>
      </c>
      <c r="J24" s="1596" t="s">
        <v>1698</v>
      </c>
      <c r="K24" s="1786" t="s">
        <v>1699</v>
      </c>
      <c r="L24" s="3059"/>
      <c r="M24" s="1585" t="s">
        <v>1700</v>
      </c>
      <c r="N24" s="3059"/>
      <c r="O24" s="3059"/>
      <c r="P24" s="3527"/>
      <c r="Q24" s="3527"/>
      <c r="R24" s="3268"/>
    </row>
    <row r="25" spans="1:16384" s="174" customFormat="1" ht="45" x14ac:dyDescent="0.25">
      <c r="A25" s="1787">
        <v>2600</v>
      </c>
      <c r="B25" s="1788" t="s">
        <v>1701</v>
      </c>
      <c r="C25" s="1585" t="s">
        <v>1702</v>
      </c>
      <c r="D25" s="1585" t="s">
        <v>1703</v>
      </c>
      <c r="E25" s="1596" t="s">
        <v>1704</v>
      </c>
      <c r="F25" s="1585" t="s">
        <v>1705</v>
      </c>
      <c r="G25" s="3136"/>
      <c r="H25" s="1585" t="s">
        <v>1706</v>
      </c>
      <c r="I25" s="1585" t="s">
        <v>1707</v>
      </c>
      <c r="J25" s="1596" t="s">
        <v>1708</v>
      </c>
      <c r="K25" s="1596" t="s">
        <v>1709</v>
      </c>
      <c r="L25" s="3059"/>
      <c r="M25" s="1585" t="s">
        <v>1710</v>
      </c>
      <c r="N25" s="3059"/>
      <c r="O25" s="3059"/>
      <c r="P25" s="3527"/>
      <c r="Q25" s="3527"/>
      <c r="R25" s="3268"/>
      <c r="U25" s="351"/>
      <c r="V25" s="351"/>
    </row>
    <row r="26" spans="1:16384" s="169" customFormat="1" x14ac:dyDescent="0.25">
      <c r="A26" s="1583" t="str">
        <f>CONCATENATE($R$4,"00")</f>
        <v>202400</v>
      </c>
      <c r="B26" s="1533"/>
      <c r="C26" s="1533"/>
      <c r="D26" s="1533"/>
      <c r="E26" s="1533"/>
      <c r="F26" s="1550"/>
      <c r="G26" s="1533"/>
      <c r="H26" s="1533"/>
      <c r="I26" s="1533"/>
      <c r="J26" s="1533"/>
      <c r="K26" s="1533"/>
      <c r="L26" s="1533"/>
      <c r="M26" s="1533"/>
      <c r="N26" s="3059"/>
      <c r="O26" s="3059"/>
      <c r="P26" s="3527"/>
      <c r="Q26" s="3527"/>
      <c r="R26" s="3268"/>
    </row>
    <row r="27" spans="1:16384" s="169" customFormat="1" x14ac:dyDescent="0.25">
      <c r="A27" s="1583" t="str">
        <f>CONCATENATE($R$4,"01")</f>
        <v>202401</v>
      </c>
      <c r="B27" s="1550"/>
      <c r="C27" s="1533"/>
      <c r="D27" s="1550"/>
      <c r="E27" s="1789">
        <f>+B27+D27-C27</f>
        <v>0</v>
      </c>
      <c r="F27" s="1550"/>
      <c r="G27" s="1790">
        <f>+E27-F27</f>
        <v>0</v>
      </c>
      <c r="H27" s="1550"/>
      <c r="I27" s="1550"/>
      <c r="J27" s="1790">
        <f>F26+H27</f>
        <v>0</v>
      </c>
      <c r="K27" s="1790">
        <f>+E27+F26+H27-I27</f>
        <v>0</v>
      </c>
      <c r="L27" s="1550"/>
      <c r="M27" s="1790">
        <f>(L27+L28)+H27</f>
        <v>0</v>
      </c>
      <c r="N27" s="1791"/>
      <c r="O27" s="1792"/>
      <c r="P27" s="1739"/>
      <c r="Q27" s="1526"/>
      <c r="R27" s="1558"/>
      <c r="U27" s="352"/>
      <c r="V27" s="353"/>
    </row>
    <row r="28" spans="1:16384" s="169" customFormat="1" x14ac:dyDescent="0.25">
      <c r="A28" s="1583" t="str">
        <f>CONCATENATE($R$4,"02")</f>
        <v>202402</v>
      </c>
      <c r="B28" s="1550"/>
      <c r="C28" s="1793">
        <f>+D27</f>
        <v>0</v>
      </c>
      <c r="D28" s="1550"/>
      <c r="E28" s="1789">
        <f t="shared" ref="E28:E38" si="0">+B28+D28-C28</f>
        <v>0</v>
      </c>
      <c r="F28" s="1550"/>
      <c r="G28" s="1790">
        <f>IF(B28="",0,E28-F28)</f>
        <v>0</v>
      </c>
      <c r="H28" s="1794"/>
      <c r="I28" s="1550"/>
      <c r="J28" s="1795"/>
      <c r="K28" s="1790">
        <f>SUM($E$27:E28)+SUM($H$27:H28)-I28+$F$26</f>
        <v>0</v>
      </c>
      <c r="L28" s="1795"/>
      <c r="M28" s="1795"/>
      <c r="N28" s="1791"/>
      <c r="O28" s="1792"/>
      <c r="P28" s="1739"/>
      <c r="Q28" s="1526"/>
      <c r="R28" s="1558"/>
      <c r="U28" s="352"/>
      <c r="V28" s="353"/>
    </row>
    <row r="29" spans="1:16384" s="169" customFormat="1" x14ac:dyDescent="0.25">
      <c r="A29" s="1583" t="str">
        <f>CONCATENATE($R$4,"03")</f>
        <v>202403</v>
      </c>
      <c r="B29" s="1550"/>
      <c r="C29" s="1793">
        <f t="shared" ref="C29:C38" si="1">+D28</f>
        <v>0</v>
      </c>
      <c r="D29" s="1550"/>
      <c r="E29" s="1789">
        <f t="shared" si="0"/>
        <v>0</v>
      </c>
      <c r="F29" s="1550"/>
      <c r="G29" s="1790">
        <f t="shared" ref="G29:G38" si="2">IF(B29="",0,E29-F29)</f>
        <v>0</v>
      </c>
      <c r="H29" s="1550"/>
      <c r="I29" s="1550"/>
      <c r="J29" s="1790">
        <f>+B27+B28+H29</f>
        <v>0</v>
      </c>
      <c r="K29" s="1790">
        <f>SUM($E$27:E29)+SUM($H$27:H29)-I29+$F$26</f>
        <v>0</v>
      </c>
      <c r="L29" s="1550"/>
      <c r="M29" s="1790">
        <f>(L29+L30)+H29</f>
        <v>0</v>
      </c>
      <c r="N29" s="1791"/>
      <c r="O29" s="1792"/>
      <c r="P29" s="1739"/>
      <c r="Q29" s="1526"/>
      <c r="R29" s="1558"/>
      <c r="U29" s="352"/>
      <c r="V29" s="353"/>
    </row>
    <row r="30" spans="1:16384" s="169" customFormat="1" x14ac:dyDescent="0.25">
      <c r="A30" s="1583" t="str">
        <f>CONCATENATE($R$4,"04")</f>
        <v>202404</v>
      </c>
      <c r="B30" s="1550"/>
      <c r="C30" s="1793">
        <f t="shared" si="1"/>
        <v>0</v>
      </c>
      <c r="D30" s="1550"/>
      <c r="E30" s="1789">
        <f t="shared" si="0"/>
        <v>0</v>
      </c>
      <c r="F30" s="1550"/>
      <c r="G30" s="1790">
        <f t="shared" si="2"/>
        <v>0</v>
      </c>
      <c r="H30" s="1794"/>
      <c r="I30" s="1550"/>
      <c r="J30" s="1795"/>
      <c r="K30" s="1790">
        <f>SUM($E$27:E30)+SUM($H$27:H30)-I30+$F$26</f>
        <v>0</v>
      </c>
      <c r="L30" s="1795"/>
      <c r="M30" s="1795"/>
      <c r="N30" s="1791"/>
      <c r="O30" s="1792"/>
      <c r="P30" s="1739"/>
      <c r="Q30" s="1526"/>
      <c r="R30" s="1558"/>
      <c r="U30" s="352"/>
      <c r="V30" s="353"/>
    </row>
    <row r="31" spans="1:16384" s="169" customFormat="1" x14ac:dyDescent="0.25">
      <c r="A31" s="1583" t="str">
        <f>CONCATENATE($R$4,"05")</f>
        <v>202405</v>
      </c>
      <c r="B31" s="1550"/>
      <c r="C31" s="1793">
        <f t="shared" si="1"/>
        <v>0</v>
      </c>
      <c r="D31" s="1550"/>
      <c r="E31" s="1789">
        <f t="shared" si="0"/>
        <v>0</v>
      </c>
      <c r="F31" s="1550"/>
      <c r="G31" s="1790">
        <f t="shared" si="2"/>
        <v>0</v>
      </c>
      <c r="H31" s="1550"/>
      <c r="I31" s="1550"/>
      <c r="J31" s="1790">
        <f>+B29+B30+H31</f>
        <v>0</v>
      </c>
      <c r="K31" s="1790">
        <f>SUM($E$27:E31)+SUM($H$27:H31)-I31+$F$26</f>
        <v>0</v>
      </c>
      <c r="L31" s="1550"/>
      <c r="M31" s="1790">
        <f>(L31+L32)+H31</f>
        <v>0</v>
      </c>
      <c r="N31" s="1791"/>
      <c r="O31" s="1792"/>
      <c r="P31" s="1739"/>
      <c r="Q31" s="1526"/>
      <c r="R31" s="1558"/>
      <c r="U31" s="352"/>
      <c r="V31" s="353"/>
    </row>
    <row r="32" spans="1:16384" s="169" customFormat="1" x14ac:dyDescent="0.25">
      <c r="A32" s="1583" t="str">
        <f>CONCATENATE($R$4,"06")</f>
        <v>202406</v>
      </c>
      <c r="B32" s="1550"/>
      <c r="C32" s="1793">
        <f t="shared" si="1"/>
        <v>0</v>
      </c>
      <c r="D32" s="1550"/>
      <c r="E32" s="1789">
        <f t="shared" si="0"/>
        <v>0</v>
      </c>
      <c r="F32" s="1550"/>
      <c r="G32" s="1790">
        <f t="shared" si="2"/>
        <v>0</v>
      </c>
      <c r="H32" s="1794"/>
      <c r="I32" s="1550"/>
      <c r="J32" s="1795"/>
      <c r="K32" s="1790">
        <f>SUM($E$27:E32)+SUM($H$27:H32)-I32+$F$26</f>
        <v>0</v>
      </c>
      <c r="L32" s="1795"/>
      <c r="M32" s="1795"/>
      <c r="N32" s="1791"/>
      <c r="O32" s="1792"/>
      <c r="P32" s="1739"/>
      <c r="Q32" s="1526"/>
      <c r="R32" s="1558"/>
      <c r="U32" s="352"/>
      <c r="V32" s="353"/>
    </row>
    <row r="33" spans="1:22" x14ac:dyDescent="0.25">
      <c r="A33" s="1583" t="str">
        <f>CONCATENATE($R$4,"07")</f>
        <v>202407</v>
      </c>
      <c r="B33" s="1550"/>
      <c r="C33" s="1793">
        <f t="shared" si="1"/>
        <v>0</v>
      </c>
      <c r="D33" s="1550"/>
      <c r="E33" s="1789">
        <f t="shared" si="0"/>
        <v>0</v>
      </c>
      <c r="F33" s="1550"/>
      <c r="G33" s="1790">
        <f t="shared" si="2"/>
        <v>0</v>
      </c>
      <c r="H33" s="1550"/>
      <c r="I33" s="1550"/>
      <c r="J33" s="1790">
        <f>+B31+B32+H33</f>
        <v>0</v>
      </c>
      <c r="K33" s="1790">
        <f>SUM($E$27:E33)+SUM($H$27:H33)-I33+$F$26</f>
        <v>0</v>
      </c>
      <c r="L33" s="1550"/>
      <c r="M33" s="1790">
        <f>(L33+L34)+H33</f>
        <v>0</v>
      </c>
      <c r="N33" s="1791"/>
      <c r="O33" s="1792"/>
      <c r="P33" s="1739"/>
      <c r="Q33" s="1526"/>
      <c r="R33" s="1558"/>
      <c r="U33" s="352"/>
      <c r="V33" s="353"/>
    </row>
    <row r="34" spans="1:22" x14ac:dyDescent="0.25">
      <c r="A34" s="1583" t="str">
        <f>CONCATENATE($R$4,"08")</f>
        <v>202408</v>
      </c>
      <c r="B34" s="1550"/>
      <c r="C34" s="1793">
        <f t="shared" si="1"/>
        <v>0</v>
      </c>
      <c r="D34" s="1550"/>
      <c r="E34" s="1789">
        <f t="shared" si="0"/>
        <v>0</v>
      </c>
      <c r="F34" s="1550"/>
      <c r="G34" s="1790">
        <f t="shared" si="2"/>
        <v>0</v>
      </c>
      <c r="H34" s="1794"/>
      <c r="I34" s="1550"/>
      <c r="J34" s="1795"/>
      <c r="K34" s="1790">
        <f>SUM($E$27:E34)+SUM($H$27:H34)-I34+$F$26</f>
        <v>0</v>
      </c>
      <c r="L34" s="1795"/>
      <c r="M34" s="1795"/>
      <c r="N34" s="1791"/>
      <c r="O34" s="1792"/>
      <c r="P34" s="1739"/>
      <c r="Q34" s="1526"/>
      <c r="R34" s="1558"/>
      <c r="U34" s="352"/>
      <c r="V34" s="353"/>
    </row>
    <row r="35" spans="1:22" x14ac:dyDescent="0.25">
      <c r="A35" s="1583" t="str">
        <f>CONCATENATE($R$4,"09")</f>
        <v>202409</v>
      </c>
      <c r="B35" s="1550"/>
      <c r="C35" s="1793">
        <f t="shared" si="1"/>
        <v>0</v>
      </c>
      <c r="D35" s="1550"/>
      <c r="E35" s="1789">
        <f t="shared" si="0"/>
        <v>0</v>
      </c>
      <c r="F35" s="1550"/>
      <c r="G35" s="1790">
        <f t="shared" si="2"/>
        <v>0</v>
      </c>
      <c r="H35" s="1550"/>
      <c r="I35" s="1550"/>
      <c r="J35" s="1790">
        <f>+B33+B34+H35</f>
        <v>0</v>
      </c>
      <c r="K35" s="1790">
        <f>SUM($E$27:E35)+SUM($H$27:H35)-I35+$F$26</f>
        <v>0</v>
      </c>
      <c r="L35" s="1550"/>
      <c r="M35" s="1790">
        <f>(L35+L36)+H35</f>
        <v>0</v>
      </c>
      <c r="N35" s="1791"/>
      <c r="O35" s="1792"/>
      <c r="P35" s="1739"/>
      <c r="Q35" s="1526"/>
      <c r="R35" s="1558"/>
      <c r="U35" s="352"/>
      <c r="V35" s="353"/>
    </row>
    <row r="36" spans="1:22" x14ac:dyDescent="0.25">
      <c r="A36" s="1583" t="str">
        <f>CONCATENATE($R$4,"10")</f>
        <v>202410</v>
      </c>
      <c r="B36" s="1550"/>
      <c r="C36" s="1793">
        <f t="shared" si="1"/>
        <v>0</v>
      </c>
      <c r="D36" s="1550"/>
      <c r="E36" s="1789">
        <f t="shared" si="0"/>
        <v>0</v>
      </c>
      <c r="F36" s="1550"/>
      <c r="G36" s="1790">
        <f t="shared" si="2"/>
        <v>0</v>
      </c>
      <c r="H36" s="1794"/>
      <c r="I36" s="1550"/>
      <c r="J36" s="1795"/>
      <c r="K36" s="1790">
        <f>SUM($E$27:E36)+SUM($H$27:H36)-I36+$F$26</f>
        <v>0</v>
      </c>
      <c r="L36" s="1795"/>
      <c r="M36" s="1795"/>
      <c r="N36" s="1791"/>
      <c r="O36" s="1792"/>
      <c r="P36" s="1739"/>
      <c r="Q36" s="1526"/>
      <c r="R36" s="1558"/>
      <c r="U36" s="352"/>
      <c r="V36" s="353"/>
    </row>
    <row r="37" spans="1:22" x14ac:dyDescent="0.25">
      <c r="A37" s="1583" t="str">
        <f>CONCATENATE($R$4,"11")</f>
        <v>202411</v>
      </c>
      <c r="B37" s="1550"/>
      <c r="C37" s="1793">
        <f t="shared" si="1"/>
        <v>0</v>
      </c>
      <c r="D37" s="1550"/>
      <c r="E37" s="1789">
        <f t="shared" si="0"/>
        <v>0</v>
      </c>
      <c r="F37" s="1550"/>
      <c r="G37" s="1790">
        <f t="shared" si="2"/>
        <v>0</v>
      </c>
      <c r="H37" s="1550"/>
      <c r="I37" s="1550"/>
      <c r="J37" s="1790">
        <f>+B35+B36+H37</f>
        <v>0</v>
      </c>
      <c r="K37" s="1790">
        <f>SUM($E$27:E37)+SUM($H$27:H37)-I37+$F$26</f>
        <v>0</v>
      </c>
      <c r="L37" s="1550"/>
      <c r="M37" s="1790">
        <f>(L37+L38)+H37</f>
        <v>0</v>
      </c>
      <c r="N37" s="1791"/>
      <c r="O37" s="1792"/>
      <c r="P37" s="1739"/>
      <c r="Q37" s="1526"/>
      <c r="R37" s="1558"/>
      <c r="U37" s="352"/>
      <c r="V37" s="353"/>
    </row>
    <row r="38" spans="1:22" x14ac:dyDescent="0.25">
      <c r="A38" s="1583" t="str">
        <f>CONCATENATE($R$4,"12")</f>
        <v>202412</v>
      </c>
      <c r="B38" s="1550"/>
      <c r="C38" s="1793">
        <f t="shared" si="1"/>
        <v>0</v>
      </c>
      <c r="D38" s="1794"/>
      <c r="E38" s="1789">
        <f t="shared" si="0"/>
        <v>0</v>
      </c>
      <c r="F38" s="1550"/>
      <c r="G38" s="1790">
        <f t="shared" si="2"/>
        <v>0</v>
      </c>
      <c r="H38" s="1794"/>
      <c r="I38" s="1550"/>
      <c r="J38" s="1795"/>
      <c r="K38" s="1790">
        <f>SUM($E$27:E38)+SUM($H$27:H38)-I38+$F$26</f>
        <v>0</v>
      </c>
      <c r="L38" s="1795"/>
      <c r="M38" s="1795"/>
      <c r="N38" s="1791"/>
      <c r="O38" s="1792"/>
      <c r="P38" s="1739"/>
      <c r="Q38" s="1526"/>
      <c r="R38" s="1558"/>
      <c r="U38" s="352"/>
      <c r="V38" s="353"/>
    </row>
    <row r="39" spans="1:22" ht="15.75" thickBot="1" x14ac:dyDescent="0.3">
      <c r="A39" s="470" t="s">
        <v>1711</v>
      </c>
      <c r="B39" s="457">
        <f>SUM(B27:B38)</f>
        <v>0</v>
      </c>
      <c r="C39" s="457">
        <f>SUM(C27:C38)</f>
        <v>0</v>
      </c>
      <c r="D39" s="916"/>
      <c r="E39" s="457">
        <f>SUM(E27:E38)</f>
        <v>0</v>
      </c>
      <c r="F39" s="916"/>
      <c r="G39" s="462">
        <f>SUM(G27:G38)</f>
        <v>0</v>
      </c>
      <c r="H39" s="457">
        <f>SUM(H27:H38)</f>
        <v>0</v>
      </c>
      <c r="I39" s="3503"/>
      <c r="J39" s="3503"/>
      <c r="K39" s="3503"/>
      <c r="L39" s="457">
        <f t="shared" ref="L39:M39" si="3">SUM(L27:L38)</f>
        <v>0</v>
      </c>
      <c r="M39" s="457">
        <f t="shared" si="3"/>
        <v>0</v>
      </c>
      <c r="N39" s="3141"/>
      <c r="O39" s="3141"/>
      <c r="P39" s="3141"/>
      <c r="Q39" s="3141"/>
      <c r="R39" s="3142"/>
      <c r="V39" s="176"/>
    </row>
    <row r="40" spans="1:22" x14ac:dyDescent="0.25">
      <c r="A40" s="172" t="s">
        <v>1327</v>
      </c>
      <c r="I40" s="1052">
        <f>_xlfn.XLOOKUP(A25,'Saldobalanse m arb-status'!A:A,'Saldobalanse m arb-status'!C:C,"Ikke funnet",0)</f>
        <v>0</v>
      </c>
      <c r="K40" s="347"/>
      <c r="L40" s="176"/>
      <c r="M40" s="176"/>
    </row>
    <row r="41" spans="1:22" x14ac:dyDescent="0.25">
      <c r="A41" s="172" t="s">
        <v>1260</v>
      </c>
      <c r="I41" s="1052" t="e" cm="1">
        <f t="array" ref="I41">(IFERROR(LOOKUP(2,1/(I27:I38&lt;&gt;""),I27:I38),"Ingen tall"))-I40</f>
        <v>#VALUE!</v>
      </c>
      <c r="J41" s="349"/>
      <c r="K41" s="350"/>
      <c r="L41" s="176"/>
      <c r="M41" s="176"/>
    </row>
    <row r="42" spans="1:22" ht="15.75" thickBot="1" x14ac:dyDescent="0.3">
      <c r="A42" s="172"/>
      <c r="B42" s="348"/>
      <c r="K42" s="347"/>
      <c r="L42" s="176"/>
      <c r="M42" s="176"/>
    </row>
    <row r="43" spans="1:22" x14ac:dyDescent="0.25">
      <c r="A43" s="888" t="s">
        <v>1676</v>
      </c>
      <c r="B43" s="889"/>
      <c r="C43" s="889"/>
      <c r="D43" s="889"/>
      <c r="E43" s="889"/>
      <c r="F43" s="735"/>
      <c r="G43" s="736" t="s">
        <v>608</v>
      </c>
      <c r="H43" s="3495" t="s">
        <v>1677</v>
      </c>
      <c r="I43" s="3496"/>
      <c r="J43" s="3496"/>
      <c r="K43" s="3496"/>
      <c r="L43" s="3496"/>
      <c r="M43" s="3497"/>
    </row>
    <row r="44" spans="1:22" x14ac:dyDescent="0.25">
      <c r="A44" s="3498" t="s">
        <v>1678</v>
      </c>
      <c r="B44" s="3499"/>
      <c r="C44" s="3499"/>
      <c r="D44" s="3499"/>
      <c r="E44" s="3499"/>
      <c r="F44" s="3500"/>
      <c r="G44" s="1796"/>
      <c r="H44" s="3489"/>
      <c r="I44" s="3489"/>
      <c r="J44" s="3489"/>
      <c r="K44" s="3489"/>
      <c r="L44" s="3489"/>
      <c r="M44" s="3490"/>
    </row>
    <row r="45" spans="1:22" ht="15" customHeight="1" x14ac:dyDescent="0.25">
      <c r="A45" s="3513" t="s">
        <v>1712</v>
      </c>
      <c r="B45" s="3514"/>
      <c r="C45" s="3514"/>
      <c r="D45" s="3514"/>
      <c r="E45" s="3514"/>
      <c r="F45" s="3515"/>
      <c r="G45" s="1798">
        <f>L39</f>
        <v>0</v>
      </c>
      <c r="H45" s="3489"/>
      <c r="I45" s="3489"/>
      <c r="J45" s="3489"/>
      <c r="K45" s="3489"/>
      <c r="L45" s="3489"/>
      <c r="M45" s="3490"/>
    </row>
    <row r="46" spans="1:22" x14ac:dyDescent="0.25">
      <c r="A46" s="3513" t="s">
        <v>2599</v>
      </c>
      <c r="B46" s="3514"/>
      <c r="C46" s="3514"/>
      <c r="D46" s="3514"/>
      <c r="E46" s="3514"/>
      <c r="F46" s="3515"/>
      <c r="G46" s="1798">
        <f>L27</f>
        <v>0</v>
      </c>
      <c r="H46" s="3489"/>
      <c r="I46" s="3489"/>
      <c r="J46" s="3489"/>
      <c r="K46" s="3489"/>
      <c r="L46" s="3489"/>
      <c r="M46" s="3490"/>
    </row>
    <row r="47" spans="1:22" x14ac:dyDescent="0.25">
      <c r="A47" s="3513" t="s">
        <v>1713</v>
      </c>
      <c r="B47" s="3514"/>
      <c r="C47" s="3514"/>
      <c r="D47" s="3514"/>
      <c r="E47" s="3514"/>
      <c r="F47" s="3515"/>
      <c r="G47" s="1798">
        <f>G50</f>
        <v>0</v>
      </c>
      <c r="H47" s="3489"/>
      <c r="I47" s="3489"/>
      <c r="J47" s="3489"/>
      <c r="K47" s="3489"/>
      <c r="L47" s="3489"/>
      <c r="M47" s="3490"/>
    </row>
    <row r="48" spans="1:22" ht="15.75" thickBot="1" x14ac:dyDescent="0.3">
      <c r="A48" s="3516" t="s">
        <v>1679</v>
      </c>
      <c r="B48" s="3517"/>
      <c r="C48" s="3517"/>
      <c r="D48" s="3517"/>
      <c r="E48" s="3517"/>
      <c r="F48" s="3518"/>
      <c r="G48" s="457">
        <f>G44-G45+G46-G47</f>
        <v>0</v>
      </c>
      <c r="H48" s="3489"/>
      <c r="I48" s="3489"/>
      <c r="J48" s="3489"/>
      <c r="K48" s="3489"/>
      <c r="L48" s="3489"/>
      <c r="M48" s="3490"/>
    </row>
    <row r="49" spans="1:13" x14ac:dyDescent="0.25">
      <c r="A49" s="737"/>
      <c r="B49" s="738"/>
      <c r="C49" s="738"/>
      <c r="D49" s="738"/>
      <c r="E49" s="738"/>
      <c r="F49" s="738"/>
      <c r="G49" s="1799"/>
      <c r="H49" s="1799"/>
      <c r="I49" s="1799"/>
      <c r="J49" s="1799"/>
      <c r="K49" s="1799"/>
      <c r="L49" s="1799"/>
      <c r="M49" s="1800"/>
    </row>
    <row r="50" spans="1:13" x14ac:dyDescent="0.25">
      <c r="A50" s="739" t="s">
        <v>1714</v>
      </c>
      <c r="B50" s="740"/>
      <c r="C50" s="740"/>
      <c r="D50" s="740"/>
      <c r="E50" s="740"/>
      <c r="F50" s="740"/>
      <c r="G50" s="1796"/>
      <c r="H50" s="3489"/>
      <c r="I50" s="3489"/>
      <c r="J50" s="3489"/>
      <c r="K50" s="3489"/>
      <c r="L50" s="3489"/>
      <c r="M50" s="3490"/>
    </row>
    <row r="51" spans="1:13" x14ac:dyDescent="0.25">
      <c r="A51" s="739" t="s">
        <v>1715</v>
      </c>
      <c r="B51" s="740"/>
      <c r="C51" s="740"/>
      <c r="D51" s="740"/>
      <c r="E51" s="740"/>
      <c r="F51" s="1801">
        <v>2600</v>
      </c>
      <c r="G51" s="1802">
        <f>_xlfn.XLOOKUP(F51,'Saldobalanse m arb-status'!A:A,'Saldobalanse m arb-status'!C:C,"Ikke funnet",0)</f>
        <v>0</v>
      </c>
      <c r="H51" s="3489"/>
      <c r="I51" s="3489"/>
      <c r="J51" s="3489"/>
      <c r="K51" s="3489"/>
      <c r="L51" s="3489"/>
      <c r="M51" s="3490"/>
    </row>
    <row r="52" spans="1:13" x14ac:dyDescent="0.25">
      <c r="A52" s="739"/>
      <c r="B52" s="741"/>
      <c r="C52" s="741"/>
      <c r="D52" s="741"/>
      <c r="E52" s="741"/>
      <c r="F52" s="740"/>
      <c r="G52" s="742"/>
      <c r="H52" s="3491"/>
      <c r="I52" s="3491"/>
      <c r="J52" s="3491"/>
      <c r="K52" s="3491"/>
      <c r="L52" s="3491"/>
      <c r="M52" s="3492"/>
    </row>
    <row r="53" spans="1:13" x14ac:dyDescent="0.25">
      <c r="A53" s="743" t="s">
        <v>1716</v>
      </c>
      <c r="B53" s="744"/>
      <c r="C53" s="744"/>
      <c r="D53" s="744"/>
      <c r="E53" s="744"/>
      <c r="F53" s="744"/>
      <c r="G53" s="1803">
        <f>SUM(G51:G52)-G50</f>
        <v>0</v>
      </c>
      <c r="H53" s="3489"/>
      <c r="I53" s="3489"/>
      <c r="J53" s="3489"/>
      <c r="K53" s="3489"/>
      <c r="L53" s="3489"/>
      <c r="M53" s="3490"/>
    </row>
    <row r="54" spans="1:13" ht="15.75" thickBot="1" x14ac:dyDescent="0.3">
      <c r="A54" s="3522"/>
      <c r="B54" s="3523"/>
      <c r="C54" s="3523"/>
      <c r="D54" s="3523"/>
      <c r="E54" s="3523"/>
      <c r="F54" s="3523"/>
      <c r="G54" s="3523"/>
      <c r="H54" s="3523"/>
      <c r="I54" s="3523"/>
      <c r="J54" s="3523"/>
      <c r="K54" s="3523"/>
      <c r="L54" s="3523"/>
      <c r="M54" s="3524"/>
    </row>
    <row r="55" spans="1:13" hidden="1" x14ac:dyDescent="0.25">
      <c r="A55" s="3520" t="s">
        <v>1717</v>
      </c>
      <c r="B55" s="3520"/>
      <c r="C55" s="3520"/>
      <c r="D55" s="3520"/>
      <c r="E55" s="3520"/>
      <c r="F55" s="341" t="s">
        <v>1684</v>
      </c>
      <c r="G55" s="342" t="str">
        <f>_xlfn.XLOOKUP(F55,'Saldobalanse m arb-status'!$A$5:$A$620,'Saldobalanse m arb-status'!$C$5:$C$620,"Ikke funnet",0)</f>
        <v>Ikke funnet</v>
      </c>
      <c r="H55" s="3525"/>
      <c r="I55" s="3525"/>
      <c r="J55" s="3525"/>
      <c r="K55" s="3525"/>
      <c r="L55" s="3525"/>
      <c r="M55" s="3525"/>
    </row>
    <row r="56" spans="1:13" hidden="1" x14ac:dyDescent="0.25">
      <c r="A56" s="3519" t="s">
        <v>1685</v>
      </c>
      <c r="B56" s="3519"/>
      <c r="C56" s="3519"/>
      <c r="D56" s="3519"/>
      <c r="E56" s="3519"/>
      <c r="F56" s="3519"/>
      <c r="G56" s="3519"/>
      <c r="H56" s="3519"/>
      <c r="I56" s="3519"/>
      <c r="J56" s="3519"/>
      <c r="K56" s="3519"/>
      <c r="L56" s="3519"/>
      <c r="M56" s="3519"/>
    </row>
    <row r="57" spans="1:13" hidden="1" x14ac:dyDescent="0.25">
      <c r="A57" s="3520" t="s">
        <v>1686</v>
      </c>
      <c r="B57" s="3520"/>
      <c r="C57" s="3520"/>
      <c r="D57" s="3520"/>
      <c r="E57" s="3520"/>
      <c r="F57" s="3520"/>
      <c r="G57" s="343" t="str">
        <f>IF(SUM(G55:G56)&lt;G50,"NEI","JA")</f>
        <v>JA</v>
      </c>
      <c r="H57" s="449">
        <f>IF(SUM(G55:G56)&gt;G50,SUM(G55:G56)-G50,IF(SUM(G55:G56)&lt;G50,SUM(G50-(SUM(G55:G56))),0))</f>
        <v>0</v>
      </c>
      <c r="I57" s="450" t="str">
        <f>IF(SUM(G55:G56)&gt;G50,"FOR MYE",IF(SUM(G55:G56)&lt;G50,"FOR LITE","INGEN AVVIK"))</f>
        <v>INGEN AVVIK</v>
      </c>
      <c r="J57" s="3521"/>
      <c r="K57" s="3521"/>
      <c r="L57" s="3521"/>
      <c r="M57" s="3521"/>
    </row>
    <row r="58" spans="1:13" hidden="1" x14ac:dyDescent="0.25">
      <c r="A58" s="3488" t="s">
        <v>1687</v>
      </c>
      <c r="B58" s="3488"/>
      <c r="C58" s="3488"/>
      <c r="D58" s="3488"/>
      <c r="E58" s="3488"/>
      <c r="F58" s="3488"/>
      <c r="G58" s="3488"/>
      <c r="H58" s="3488"/>
      <c r="I58" s="3488"/>
      <c r="J58" s="3488"/>
      <c r="K58" s="3488"/>
      <c r="L58" s="3488"/>
      <c r="M58" s="3488"/>
    </row>
    <row r="59" spans="1:13" hidden="1" x14ac:dyDescent="0.25">
      <c r="A59" s="344"/>
      <c r="B59" s="345"/>
      <c r="C59" s="345"/>
      <c r="D59" s="346"/>
      <c r="E59" s="345"/>
      <c r="F59" s="346"/>
      <c r="G59" s="345"/>
      <c r="H59" s="345"/>
      <c r="I59" s="347"/>
      <c r="J59" s="347"/>
      <c r="K59" s="347"/>
      <c r="L59" s="176"/>
      <c r="M59" s="176"/>
    </row>
    <row r="61" spans="1:13" ht="15.75" thickBot="1" x14ac:dyDescent="0.3">
      <c r="A61" s="171" t="s">
        <v>1718</v>
      </c>
      <c r="C61" s="340"/>
    </row>
    <row r="62" spans="1:13" x14ac:dyDescent="0.25">
      <c r="A62" s="681" t="s">
        <v>1719</v>
      </c>
      <c r="B62" s="624" t="s">
        <v>1720</v>
      </c>
      <c r="C62" s="745" t="s">
        <v>608</v>
      </c>
      <c r="D62" s="3088" t="s">
        <v>1721</v>
      </c>
      <c r="E62" s="3511"/>
      <c r="F62" s="3511"/>
      <c r="G62" s="3511"/>
      <c r="H62" s="3511"/>
      <c r="I62" s="3511"/>
      <c r="J62" s="3512"/>
    </row>
    <row r="63" spans="1:13" x14ac:dyDescent="0.25">
      <c r="A63" s="1547" t="s">
        <v>621</v>
      </c>
      <c r="B63" s="1526" t="s">
        <v>621</v>
      </c>
      <c r="C63" s="1550" t="s">
        <v>621</v>
      </c>
      <c r="D63" s="3486" t="s">
        <v>621</v>
      </c>
      <c r="E63" s="3486"/>
      <c r="F63" s="3486"/>
      <c r="G63" s="3486"/>
      <c r="H63" s="3486"/>
      <c r="I63" s="3486"/>
      <c r="J63" s="3487"/>
    </row>
    <row r="64" spans="1:13" x14ac:dyDescent="0.25">
      <c r="A64" s="1547"/>
      <c r="B64" s="1526"/>
      <c r="C64" s="1550"/>
      <c r="D64" s="3486" t="s">
        <v>621</v>
      </c>
      <c r="E64" s="3486"/>
      <c r="F64" s="3486"/>
      <c r="G64" s="3486"/>
      <c r="H64" s="3486"/>
      <c r="I64" s="3486"/>
      <c r="J64" s="3487"/>
    </row>
    <row r="65" spans="1:10" x14ac:dyDescent="0.25">
      <c r="A65" s="1547"/>
      <c r="B65" s="1526"/>
      <c r="C65" s="1550"/>
      <c r="D65" s="3486"/>
      <c r="E65" s="3486"/>
      <c r="F65" s="3486"/>
      <c r="G65" s="3486"/>
      <c r="H65" s="3486"/>
      <c r="I65" s="3486"/>
      <c r="J65" s="3487"/>
    </row>
    <row r="66" spans="1:10" x14ac:dyDescent="0.25">
      <c r="A66" s="1547"/>
      <c r="B66" s="1526"/>
      <c r="C66" s="1550"/>
      <c r="D66" s="3486"/>
      <c r="E66" s="3486"/>
      <c r="F66" s="3486"/>
      <c r="G66" s="3486"/>
      <c r="H66" s="3486"/>
      <c r="I66" s="3486"/>
      <c r="J66" s="3487"/>
    </row>
    <row r="67" spans="1:10" x14ac:dyDescent="0.25">
      <c r="A67" s="1547"/>
      <c r="B67" s="1526"/>
      <c r="C67" s="1550"/>
      <c r="D67" s="3486"/>
      <c r="E67" s="3486"/>
      <c r="F67" s="3486"/>
      <c r="G67" s="3486"/>
      <c r="H67" s="3486"/>
      <c r="I67" s="3486"/>
      <c r="J67" s="3487"/>
    </row>
    <row r="68" spans="1:10" x14ac:dyDescent="0.25">
      <c r="A68" s="1547"/>
      <c r="B68" s="1526"/>
      <c r="C68" s="1550"/>
      <c r="D68" s="3486"/>
      <c r="E68" s="3486"/>
      <c r="F68" s="3486"/>
      <c r="G68" s="3486"/>
      <c r="H68" s="3486"/>
      <c r="I68" s="3486"/>
      <c r="J68" s="3487"/>
    </row>
    <row r="69" spans="1:10" x14ac:dyDescent="0.25">
      <c r="A69" s="1547"/>
      <c r="B69" s="1526"/>
      <c r="C69" s="1550"/>
      <c r="D69" s="3486"/>
      <c r="E69" s="3486"/>
      <c r="F69" s="3486"/>
      <c r="G69" s="3486"/>
      <c r="H69" s="3486"/>
      <c r="I69" s="3486"/>
      <c r="J69" s="3487"/>
    </row>
    <row r="70" spans="1:10" x14ac:dyDescent="0.25">
      <c r="A70" s="1547"/>
      <c r="B70" s="1526"/>
      <c r="C70" s="1550"/>
      <c r="D70" s="3486"/>
      <c r="E70" s="3486"/>
      <c r="F70" s="3486"/>
      <c r="G70" s="3486"/>
      <c r="H70" s="3486"/>
      <c r="I70" s="3486"/>
      <c r="J70" s="3487"/>
    </row>
    <row r="71" spans="1:10" x14ac:dyDescent="0.25">
      <c r="A71" s="1547"/>
      <c r="B71" s="1526"/>
      <c r="C71" s="1550"/>
      <c r="D71" s="3486"/>
      <c r="E71" s="3486"/>
      <c r="F71" s="3486"/>
      <c r="G71" s="3486"/>
      <c r="H71" s="3486"/>
      <c r="I71" s="3486"/>
      <c r="J71" s="3487"/>
    </row>
    <row r="72" spans="1:10" ht="15.75" thickBot="1" x14ac:dyDescent="0.3">
      <c r="A72" s="2913" t="s">
        <v>1326</v>
      </c>
      <c r="B72" s="2914"/>
      <c r="C72" s="462">
        <f>SUM(C63:C71)</f>
        <v>0</v>
      </c>
      <c r="D72" s="3493"/>
      <c r="E72" s="3493"/>
      <c r="F72" s="3493"/>
      <c r="G72" s="3493"/>
      <c r="H72" s="3493"/>
      <c r="I72" s="3493"/>
      <c r="J72" s="3494"/>
    </row>
    <row r="73" spans="1:10" x14ac:dyDescent="0.25">
      <c r="C73" s="340"/>
    </row>
    <row r="74" spans="1:10" ht="15.75" thickBot="1" x14ac:dyDescent="0.3">
      <c r="A74" s="171" t="s">
        <v>1722</v>
      </c>
      <c r="C74" s="340"/>
    </row>
    <row r="75" spans="1:10" x14ac:dyDescent="0.25">
      <c r="A75" s="681" t="s">
        <v>1719</v>
      </c>
      <c r="B75" s="624" t="s">
        <v>1720</v>
      </c>
      <c r="C75" s="745" t="s">
        <v>608</v>
      </c>
      <c r="D75" s="3088" t="s">
        <v>1721</v>
      </c>
      <c r="E75" s="3511"/>
      <c r="F75" s="3511"/>
      <c r="G75" s="3511"/>
      <c r="H75" s="3511"/>
      <c r="I75" s="3511"/>
      <c r="J75" s="3512"/>
    </row>
    <row r="76" spans="1:10" x14ac:dyDescent="0.25">
      <c r="A76" s="1547" t="s">
        <v>621</v>
      </c>
      <c r="B76" s="1526" t="s">
        <v>621</v>
      </c>
      <c r="C76" s="1550" t="s">
        <v>621</v>
      </c>
      <c r="D76" s="3486" t="s">
        <v>621</v>
      </c>
      <c r="E76" s="3486"/>
      <c r="F76" s="3486"/>
      <c r="G76" s="3486"/>
      <c r="H76" s="3486"/>
      <c r="I76" s="3486"/>
      <c r="J76" s="3487"/>
    </row>
    <row r="77" spans="1:10" x14ac:dyDescent="0.25">
      <c r="A77" s="1547"/>
      <c r="B77" s="1526"/>
      <c r="C77" s="1550"/>
      <c r="D77" s="3486" t="s">
        <v>621</v>
      </c>
      <c r="E77" s="3486"/>
      <c r="F77" s="3486"/>
      <c r="G77" s="3486"/>
      <c r="H77" s="3486"/>
      <c r="I77" s="3486"/>
      <c r="J77" s="3487"/>
    </row>
    <row r="78" spans="1:10" x14ac:dyDescent="0.25">
      <c r="A78" s="1547"/>
      <c r="B78" s="1526"/>
      <c r="C78" s="1550"/>
      <c r="D78" s="3486"/>
      <c r="E78" s="3486"/>
      <c r="F78" s="3486"/>
      <c r="G78" s="3486"/>
      <c r="H78" s="3486"/>
      <c r="I78" s="3486"/>
      <c r="J78" s="3487"/>
    </row>
    <row r="79" spans="1:10" x14ac:dyDescent="0.25">
      <c r="A79" s="1547"/>
      <c r="B79" s="1526"/>
      <c r="C79" s="1550"/>
      <c r="D79" s="3486"/>
      <c r="E79" s="3486"/>
      <c r="F79" s="3486"/>
      <c r="G79" s="3486"/>
      <c r="H79" s="3486"/>
      <c r="I79" s="3486"/>
      <c r="J79" s="3487"/>
    </row>
    <row r="80" spans="1:10" x14ac:dyDescent="0.25">
      <c r="A80" s="1547"/>
      <c r="B80" s="1526"/>
      <c r="C80" s="1550"/>
      <c r="D80" s="3486"/>
      <c r="E80" s="3486"/>
      <c r="F80" s="3486"/>
      <c r="G80" s="3486"/>
      <c r="H80" s="3486"/>
      <c r="I80" s="3486"/>
      <c r="J80" s="3487"/>
    </row>
    <row r="81" spans="1:10" x14ac:dyDescent="0.25">
      <c r="A81" s="1547"/>
      <c r="B81" s="1526"/>
      <c r="C81" s="1550"/>
      <c r="D81" s="3486"/>
      <c r="E81" s="3486"/>
      <c r="F81" s="3486"/>
      <c r="G81" s="3486"/>
      <c r="H81" s="3486"/>
      <c r="I81" s="3486"/>
      <c r="J81" s="3487"/>
    </row>
    <row r="82" spans="1:10" x14ac:dyDescent="0.25">
      <c r="A82" s="1547"/>
      <c r="B82" s="1526"/>
      <c r="C82" s="1550"/>
      <c r="D82" s="3486"/>
      <c r="E82" s="3486"/>
      <c r="F82" s="3486"/>
      <c r="G82" s="3486"/>
      <c r="H82" s="3486"/>
      <c r="I82" s="3486"/>
      <c r="J82" s="3487"/>
    </row>
    <row r="83" spans="1:10" x14ac:dyDescent="0.25">
      <c r="A83" s="1547"/>
      <c r="B83" s="1526"/>
      <c r="C83" s="1550"/>
      <c r="D83" s="3486"/>
      <c r="E83" s="3486"/>
      <c r="F83" s="3486"/>
      <c r="G83" s="3486"/>
      <c r="H83" s="3486"/>
      <c r="I83" s="3486"/>
      <c r="J83" s="3487"/>
    </row>
    <row r="84" spans="1:10" x14ac:dyDescent="0.25">
      <c r="A84" s="1547"/>
      <c r="B84" s="1526"/>
      <c r="C84" s="1550"/>
      <c r="D84" s="3486"/>
      <c r="E84" s="3486"/>
      <c r="F84" s="3486"/>
      <c r="G84" s="3486"/>
      <c r="H84" s="3486"/>
      <c r="I84" s="3486"/>
      <c r="J84" s="3487"/>
    </row>
    <row r="85" spans="1:10" ht="15.75" thickBot="1" x14ac:dyDescent="0.3">
      <c r="A85" s="2913" t="s">
        <v>1326</v>
      </c>
      <c r="B85" s="2914"/>
      <c r="C85" s="462">
        <f>SUM(C76:C84)</f>
        <v>0</v>
      </c>
      <c r="D85" s="3493"/>
      <c r="E85" s="3493"/>
      <c r="F85" s="3493"/>
      <c r="G85" s="3493"/>
      <c r="H85" s="3493"/>
      <c r="I85" s="3493"/>
      <c r="J85" s="3494"/>
    </row>
    <row r="86" spans="1:10" x14ac:dyDescent="0.25">
      <c r="C86" s="340"/>
    </row>
    <row r="87" spans="1:10" ht="15.75" thickBot="1" x14ac:dyDescent="0.3">
      <c r="A87" s="171" t="s">
        <v>1723</v>
      </c>
      <c r="C87" s="340"/>
    </row>
    <row r="88" spans="1:10" x14ac:dyDescent="0.25">
      <c r="A88" s="681" t="s">
        <v>1719</v>
      </c>
      <c r="B88" s="624" t="s">
        <v>1720</v>
      </c>
      <c r="C88" s="745" t="s">
        <v>608</v>
      </c>
      <c r="D88" s="3088" t="s">
        <v>1721</v>
      </c>
      <c r="E88" s="3511"/>
      <c r="F88" s="3511"/>
      <c r="G88" s="3511"/>
      <c r="H88" s="3511"/>
      <c r="I88" s="3511"/>
      <c r="J88" s="3512"/>
    </row>
    <row r="89" spans="1:10" x14ac:dyDescent="0.25">
      <c r="A89" s="1547" t="s">
        <v>621</v>
      </c>
      <c r="B89" s="1526" t="s">
        <v>621</v>
      </c>
      <c r="C89" s="1550" t="s">
        <v>621</v>
      </c>
      <c r="D89" s="3486" t="s">
        <v>621</v>
      </c>
      <c r="E89" s="3486"/>
      <c r="F89" s="3486"/>
      <c r="G89" s="3486"/>
      <c r="H89" s="3486"/>
      <c r="I89" s="3486"/>
      <c r="J89" s="3487"/>
    </row>
    <row r="90" spans="1:10" x14ac:dyDescent="0.25">
      <c r="A90" s="1547"/>
      <c r="B90" s="1526"/>
      <c r="C90" s="1550"/>
      <c r="D90" s="3486" t="s">
        <v>621</v>
      </c>
      <c r="E90" s="3486"/>
      <c r="F90" s="3486"/>
      <c r="G90" s="3486"/>
      <c r="H90" s="3486"/>
      <c r="I90" s="3486"/>
      <c r="J90" s="3487"/>
    </row>
    <row r="91" spans="1:10" x14ac:dyDescent="0.25">
      <c r="A91" s="1547"/>
      <c r="B91" s="1526"/>
      <c r="C91" s="1550"/>
      <c r="D91" s="3486"/>
      <c r="E91" s="3486"/>
      <c r="F91" s="3486"/>
      <c r="G91" s="3486"/>
      <c r="H91" s="3486"/>
      <c r="I91" s="3486"/>
      <c r="J91" s="3487"/>
    </row>
    <row r="92" spans="1:10" x14ac:dyDescent="0.25">
      <c r="A92" s="1547"/>
      <c r="B92" s="1526"/>
      <c r="C92" s="1550"/>
      <c r="D92" s="3486"/>
      <c r="E92" s="3486"/>
      <c r="F92" s="3486"/>
      <c r="G92" s="3486"/>
      <c r="H92" s="3486"/>
      <c r="I92" s="3486"/>
      <c r="J92" s="3487"/>
    </row>
    <row r="93" spans="1:10" x14ac:dyDescent="0.25">
      <c r="A93" s="1547"/>
      <c r="B93" s="1526"/>
      <c r="C93" s="1550"/>
      <c r="D93" s="3486"/>
      <c r="E93" s="3486"/>
      <c r="F93" s="3486"/>
      <c r="G93" s="3486"/>
      <c r="H93" s="3486"/>
      <c r="I93" s="3486"/>
      <c r="J93" s="3487"/>
    </row>
    <row r="94" spans="1:10" x14ac:dyDescent="0.25">
      <c r="A94" s="1547"/>
      <c r="B94" s="1526"/>
      <c r="C94" s="1550"/>
      <c r="D94" s="3486"/>
      <c r="E94" s="3486"/>
      <c r="F94" s="3486"/>
      <c r="G94" s="3486"/>
      <c r="H94" s="3486"/>
      <c r="I94" s="3486"/>
      <c r="J94" s="3487"/>
    </row>
    <row r="95" spans="1:10" x14ac:dyDescent="0.25">
      <c r="A95" s="1547"/>
      <c r="B95" s="1526"/>
      <c r="C95" s="1550"/>
      <c r="D95" s="3486"/>
      <c r="E95" s="3486"/>
      <c r="F95" s="3486"/>
      <c r="G95" s="3486"/>
      <c r="H95" s="3486"/>
      <c r="I95" s="3486"/>
      <c r="J95" s="3487"/>
    </row>
    <row r="96" spans="1:10" x14ac:dyDescent="0.25">
      <c r="A96" s="1547"/>
      <c r="B96" s="1526"/>
      <c r="C96" s="1550"/>
      <c r="D96" s="3486"/>
      <c r="E96" s="3486"/>
      <c r="F96" s="3486"/>
      <c r="G96" s="3486"/>
      <c r="H96" s="3486"/>
      <c r="I96" s="3486"/>
      <c r="J96" s="3487"/>
    </row>
    <row r="97" spans="1:13" x14ac:dyDescent="0.25">
      <c r="A97" s="1547"/>
      <c r="B97" s="1526"/>
      <c r="C97" s="1550"/>
      <c r="D97" s="3486"/>
      <c r="E97" s="3486"/>
      <c r="F97" s="3486"/>
      <c r="G97" s="3486"/>
      <c r="H97" s="3486"/>
      <c r="I97" s="3486"/>
      <c r="J97" s="3487"/>
    </row>
    <row r="98" spans="1:13" ht="15.75" thickBot="1" x14ac:dyDescent="0.3">
      <c r="A98" s="2913" t="s">
        <v>1326</v>
      </c>
      <c r="B98" s="2914"/>
      <c r="C98" s="462">
        <f>SUM(C89:C97)</f>
        <v>0</v>
      </c>
      <c r="D98" s="3493"/>
      <c r="E98" s="3493"/>
      <c r="F98" s="3493"/>
      <c r="G98" s="3493"/>
      <c r="H98" s="3493"/>
      <c r="I98" s="3493"/>
      <c r="J98" s="3494"/>
    </row>
    <row r="100" spans="1:13" ht="15.75" thickBot="1" x14ac:dyDescent="0.3">
      <c r="A100" s="171" t="s">
        <v>1724</v>
      </c>
      <c r="C100" s="340"/>
    </row>
    <row r="101" spans="1:13" x14ac:dyDescent="0.25">
      <c r="A101" s="681" t="s">
        <v>1719</v>
      </c>
      <c r="B101" s="624" t="s">
        <v>1720</v>
      </c>
      <c r="C101" s="745" t="s">
        <v>608</v>
      </c>
      <c r="D101" s="3088" t="s">
        <v>1721</v>
      </c>
      <c r="E101" s="3511"/>
      <c r="F101" s="3511"/>
      <c r="G101" s="3511"/>
      <c r="H101" s="3511"/>
      <c r="I101" s="3511"/>
      <c r="J101" s="3512"/>
    </row>
    <row r="102" spans="1:13" x14ac:dyDescent="0.25">
      <c r="A102" s="1547" t="s">
        <v>621</v>
      </c>
      <c r="B102" s="1526" t="s">
        <v>621</v>
      </c>
      <c r="C102" s="1550" t="s">
        <v>621</v>
      </c>
      <c r="D102" s="3486" t="s">
        <v>621</v>
      </c>
      <c r="E102" s="3486"/>
      <c r="F102" s="3486"/>
      <c r="G102" s="3486"/>
      <c r="H102" s="3486"/>
      <c r="I102" s="3486"/>
      <c r="J102" s="3487"/>
    </row>
    <row r="103" spans="1:13" x14ac:dyDescent="0.25">
      <c r="A103" s="1547"/>
      <c r="B103" s="1526"/>
      <c r="C103" s="1550"/>
      <c r="D103" s="3486" t="s">
        <v>621</v>
      </c>
      <c r="E103" s="3486"/>
      <c r="F103" s="3486"/>
      <c r="G103" s="3486"/>
      <c r="H103" s="3486"/>
      <c r="I103" s="3486"/>
      <c r="J103" s="3487"/>
    </row>
    <row r="104" spans="1:13" x14ac:dyDescent="0.25">
      <c r="A104" s="1547"/>
      <c r="B104" s="1526"/>
      <c r="C104" s="1550"/>
      <c r="D104" s="3486"/>
      <c r="E104" s="3486"/>
      <c r="F104" s="3486"/>
      <c r="G104" s="3486"/>
      <c r="H104" s="3486"/>
      <c r="I104" s="3486"/>
      <c r="J104" s="3487"/>
    </row>
    <row r="105" spans="1:13" x14ac:dyDescent="0.25">
      <c r="A105" s="1547"/>
      <c r="B105" s="1526"/>
      <c r="C105" s="1550"/>
      <c r="D105" s="3486"/>
      <c r="E105" s="3486"/>
      <c r="F105" s="3486"/>
      <c r="G105" s="3486"/>
      <c r="H105" s="3486"/>
      <c r="I105" s="3486"/>
      <c r="J105" s="3487"/>
    </row>
    <row r="106" spans="1:13" x14ac:dyDescent="0.25">
      <c r="A106" s="1547"/>
      <c r="B106" s="1526"/>
      <c r="C106" s="1550"/>
      <c r="D106" s="3486"/>
      <c r="E106" s="3486"/>
      <c r="F106" s="3486"/>
      <c r="G106" s="3486"/>
      <c r="H106" s="3486"/>
      <c r="I106" s="3486"/>
      <c r="J106" s="3487"/>
    </row>
    <row r="107" spans="1:13" x14ac:dyDescent="0.25">
      <c r="A107" s="1547"/>
      <c r="B107" s="1526"/>
      <c r="C107" s="1550"/>
      <c r="D107" s="3486"/>
      <c r="E107" s="3486"/>
      <c r="F107" s="3486"/>
      <c r="G107" s="3486"/>
      <c r="H107" s="3486"/>
      <c r="I107" s="3486"/>
      <c r="J107" s="3487"/>
    </row>
    <row r="108" spans="1:13" x14ac:dyDescent="0.25">
      <c r="A108" s="1547"/>
      <c r="B108" s="1526"/>
      <c r="C108" s="1550"/>
      <c r="D108" s="3486"/>
      <c r="E108" s="3486"/>
      <c r="F108" s="3486"/>
      <c r="G108" s="3486"/>
      <c r="H108" s="3486"/>
      <c r="I108" s="3486"/>
      <c r="J108" s="3487"/>
    </row>
    <row r="109" spans="1:13" x14ac:dyDescent="0.25">
      <c r="A109" s="1547"/>
      <c r="B109" s="1526"/>
      <c r="C109" s="1550"/>
      <c r="D109" s="3486"/>
      <c r="E109" s="3486"/>
      <c r="F109" s="3486"/>
      <c r="G109" s="3486"/>
      <c r="H109" s="3486"/>
      <c r="I109" s="3486"/>
      <c r="J109" s="3487"/>
    </row>
    <row r="110" spans="1:13" x14ac:dyDescent="0.25">
      <c r="A110" s="1547"/>
      <c r="B110" s="1526"/>
      <c r="C110" s="1550"/>
      <c r="D110" s="3486"/>
      <c r="E110" s="3486"/>
      <c r="F110" s="3486"/>
      <c r="G110" s="3486"/>
      <c r="H110" s="3486"/>
      <c r="I110" s="3486"/>
      <c r="J110" s="3487"/>
    </row>
    <row r="111" spans="1:13" ht="15.75" thickBot="1" x14ac:dyDescent="0.3">
      <c r="A111" s="2913" t="s">
        <v>1326</v>
      </c>
      <c r="B111" s="2914"/>
      <c r="C111" s="462">
        <f>SUM(C102:C110)</f>
        <v>0</v>
      </c>
      <c r="D111" s="3493"/>
      <c r="E111" s="3493"/>
      <c r="F111" s="3493"/>
      <c r="G111" s="3493"/>
      <c r="H111" s="3493"/>
      <c r="I111" s="3493"/>
      <c r="J111" s="3494"/>
    </row>
    <row r="112" spans="1:13" s="174" customFormat="1" x14ac:dyDescent="0.25">
      <c r="A112" s="298"/>
      <c r="B112" s="184"/>
      <c r="C112" s="184"/>
      <c r="D112" s="184"/>
      <c r="E112" s="184"/>
      <c r="F112" s="184"/>
      <c r="G112" s="184"/>
      <c r="H112" s="184"/>
      <c r="I112" s="184"/>
      <c r="J112" s="184"/>
      <c r="K112" s="185"/>
      <c r="L112" s="185"/>
      <c r="M112" s="184"/>
    </row>
    <row r="113" spans="1:13" s="174" customFormat="1" x14ac:dyDescent="0.25">
      <c r="A113" s="298"/>
      <c r="B113" s="184"/>
      <c r="C113" s="184"/>
      <c r="D113" s="184"/>
      <c r="E113" s="184"/>
      <c r="F113" s="184"/>
      <c r="G113" s="184"/>
      <c r="H113" s="184"/>
      <c r="I113" s="184"/>
      <c r="J113" s="184"/>
      <c r="K113" s="185"/>
      <c r="L113" s="185"/>
      <c r="M113" s="184"/>
    </row>
    <row r="114" spans="1:13" ht="17.25" customHeight="1" x14ac:dyDescent="0.25"/>
  </sheetData>
  <sheetProtection formatCells="0" formatColumns="0" formatRows="0" insertColumns="0" insertRows="0" insertHyperlinks="0" deleteColumns="0" deleteRows="0" sort="0" autoFilter="0"/>
  <mergeCells count="94">
    <mergeCell ref="B2:R2"/>
    <mergeCell ref="B3:R3"/>
    <mergeCell ref="B4:P4"/>
    <mergeCell ref="B5:N5"/>
    <mergeCell ref="A55:E55"/>
    <mergeCell ref="H55:M55"/>
    <mergeCell ref="A22:K22"/>
    <mergeCell ref="P23:P26"/>
    <mergeCell ref="Q23:Q26"/>
    <mergeCell ref="R23:R26"/>
    <mergeCell ref="O23:O26"/>
    <mergeCell ref="N23:N26"/>
    <mergeCell ref="J23:K23"/>
    <mergeCell ref="N39:R39"/>
    <mergeCell ref="H48:M48"/>
    <mergeCell ref="H47:M47"/>
    <mergeCell ref="A56:M56"/>
    <mergeCell ref="A57:F57"/>
    <mergeCell ref="J57:M57"/>
    <mergeCell ref="H53:M53"/>
    <mergeCell ref="A54:M54"/>
    <mergeCell ref="A85:B85"/>
    <mergeCell ref="D85:J85"/>
    <mergeCell ref="D88:J88"/>
    <mergeCell ref="D95:J95"/>
    <mergeCell ref="D92:J92"/>
    <mergeCell ref="D89:J89"/>
    <mergeCell ref="D93:J93"/>
    <mergeCell ref="A47:F47"/>
    <mergeCell ref="H45:M45"/>
    <mergeCell ref="H50:M50"/>
    <mergeCell ref="H46:M46"/>
    <mergeCell ref="A45:F45"/>
    <mergeCell ref="A46:F46"/>
    <mergeCell ref="A48:F48"/>
    <mergeCell ref="D72:J72"/>
    <mergeCell ref="D71:J71"/>
    <mergeCell ref="D62:J62"/>
    <mergeCell ref="D63:J63"/>
    <mergeCell ref="D64:J64"/>
    <mergeCell ref="D65:J65"/>
    <mergeCell ref="D75:J75"/>
    <mergeCell ref="D108:J108"/>
    <mergeCell ref="D101:J101"/>
    <mergeCell ref="D102:J102"/>
    <mergeCell ref="D103:J103"/>
    <mergeCell ref="D104:J104"/>
    <mergeCell ref="D105:J105"/>
    <mergeCell ref="A111:B111"/>
    <mergeCell ref="D111:J111"/>
    <mergeCell ref="D106:J106"/>
    <mergeCell ref="D107:J107"/>
    <mergeCell ref="A72:B72"/>
    <mergeCell ref="D109:J109"/>
    <mergeCell ref="D110:J110"/>
    <mergeCell ref="D94:J94"/>
    <mergeCell ref="D81:J81"/>
    <mergeCell ref="D82:J82"/>
    <mergeCell ref="D83:J83"/>
    <mergeCell ref="D84:J84"/>
    <mergeCell ref="D96:J96"/>
    <mergeCell ref="D97:J97"/>
    <mergeCell ref="D80:J80"/>
    <mergeCell ref="D77:J77"/>
    <mergeCell ref="O10:R10"/>
    <mergeCell ref="O11:R15"/>
    <mergeCell ref="H43:M43"/>
    <mergeCell ref="A44:F44"/>
    <mergeCell ref="H44:M44"/>
    <mergeCell ref="H23:I23"/>
    <mergeCell ref="G23:G25"/>
    <mergeCell ref="B23:D23"/>
    <mergeCell ref="L23:L25"/>
    <mergeCell ref="A10:M10"/>
    <mergeCell ref="A11:M15"/>
    <mergeCell ref="I39:K39"/>
    <mergeCell ref="L22:O22"/>
    <mergeCell ref="O17:R18"/>
    <mergeCell ref="A7:M7"/>
    <mergeCell ref="A98:B98"/>
    <mergeCell ref="D90:J90"/>
    <mergeCell ref="D91:J91"/>
    <mergeCell ref="D76:J76"/>
    <mergeCell ref="A58:M58"/>
    <mergeCell ref="D70:J70"/>
    <mergeCell ref="D66:J66"/>
    <mergeCell ref="D67:J67"/>
    <mergeCell ref="D68:J68"/>
    <mergeCell ref="D69:J69"/>
    <mergeCell ref="D78:J78"/>
    <mergeCell ref="D79:J79"/>
    <mergeCell ref="H51:M51"/>
    <mergeCell ref="H52:M52"/>
    <mergeCell ref="D98:J98"/>
  </mergeCells>
  <conditionalFormatting sqref="R27:R38">
    <cfRule type="expression" dxfId="155" priority="13">
      <formula>R27="Alt OK"</formula>
    </cfRule>
    <cfRule type="expression" dxfId="154" priority="14">
      <formula>R27="DFØ følger opp"</formula>
    </cfRule>
    <cfRule type="expression" dxfId="153" priority="15">
      <formula>R27="Kunde følger opp"</formula>
    </cfRule>
  </conditionalFormatting>
  <hyperlinks>
    <hyperlink ref="A2" location="Avstemmingsoversikt!A1" display="Til avviksoversikt" xr:uid="{00000000-0004-0000-1200-000000000000}"/>
  </hyperlinks>
  <pageMargins left="0.70866141732283472" right="0.70866141732283472" top="0.74803149606299213" bottom="0.74803149606299213" header="0.31496062992125984" footer="0.31496062992125984"/>
  <pageSetup paperSize="9" scale="57" orientation="landscape" r:id="rId1"/>
  <rowBreaks count="1" manualBreakCount="1">
    <brk id="59" max="18" man="1"/>
  </rowBreaks>
  <ignoredErrors>
    <ignoredError sqref="C28:C38 B4 B2" unlockedFormula="1"/>
    <ignoredError sqref="I41" evalError="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Avstemmingskoder" xr:uid="{C4B0450B-0516-4E35-9982-5500C2495796}">
          <x14:formula1>
            <xm:f>Avstemmingskoder!$A$3:$A$5</xm:f>
          </x14:formula1>
          <xm:sqref>R27:R38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29E9E-21B1-481C-B007-21715A800BBB}">
  <sheetPr>
    <pageSetUpPr fitToPage="1"/>
  </sheetPr>
  <dimension ref="A1:O69"/>
  <sheetViews>
    <sheetView showGridLines="0" zoomScaleNormal="100" workbookViewId="0"/>
  </sheetViews>
  <sheetFormatPr baseColWidth="10" defaultColWidth="9.140625" defaultRowHeight="15.75" customHeight="1" x14ac:dyDescent="0.25"/>
  <cols>
    <col min="1" max="1" width="16.5703125" style="3" customWidth="1"/>
    <col min="2" max="3" width="17.7109375" style="3" customWidth="1"/>
    <col min="4" max="4" width="19.5703125" style="3" customWidth="1"/>
    <col min="5" max="7" width="17.7109375" style="3" customWidth="1"/>
    <col min="8" max="9" width="19.5703125" style="3" customWidth="1"/>
    <col min="10" max="13" width="13.7109375" style="3" customWidth="1"/>
    <col min="14" max="14" width="9.140625" style="3"/>
    <col min="15" max="15" width="49.5703125" style="3" bestFit="1" customWidth="1"/>
    <col min="16" max="16384" width="9.140625" style="3"/>
  </cols>
  <sheetData>
    <row r="1" spans="1:13" ht="19.5" thickBot="1" x14ac:dyDescent="0.35">
      <c r="A1" s="8" t="s">
        <v>1725</v>
      </c>
      <c r="B1" s="9"/>
      <c r="C1" s="10"/>
      <c r="D1" s="10"/>
      <c r="E1" s="10"/>
      <c r="F1" s="10"/>
      <c r="G1" s="10"/>
      <c r="H1" s="10"/>
      <c r="I1" s="10"/>
      <c r="J1" s="9"/>
      <c r="K1" s="9"/>
      <c r="L1" s="129"/>
      <c r="M1" s="129"/>
    </row>
    <row r="2" spans="1:13" ht="18.75" x14ac:dyDescent="0.3">
      <c r="A2" s="973" t="s">
        <v>1244</v>
      </c>
      <c r="B2" s="3545" t="s">
        <v>558</v>
      </c>
      <c r="C2" s="3546"/>
      <c r="D2" s="3546"/>
      <c r="E2" s="3546"/>
      <c r="F2" s="3546"/>
      <c r="G2" s="3546"/>
      <c r="H2" s="3546"/>
      <c r="I2" s="3546"/>
      <c r="J2" s="3546"/>
      <c r="K2" s="3546"/>
      <c r="L2" s="3547"/>
    </row>
    <row r="3" spans="1:13" thickBot="1" x14ac:dyDescent="0.3">
      <c r="A3" s="974" t="s">
        <v>1245</v>
      </c>
      <c r="B3" s="2901" t="s">
        <v>1246</v>
      </c>
      <c r="C3" s="2752"/>
      <c r="D3" s="2752"/>
      <c r="E3" s="2752"/>
      <c r="F3" s="2752"/>
      <c r="G3" s="2752"/>
      <c r="H3" s="2752"/>
      <c r="I3" s="2752"/>
      <c r="J3" s="2752"/>
      <c r="K3" s="2752"/>
      <c r="L3" s="2753"/>
    </row>
    <row r="4" spans="1:13" ht="15" x14ac:dyDescent="0.25">
      <c r="A4" s="1019" t="s">
        <v>1247</v>
      </c>
      <c r="B4" s="3548" t="str">
        <f>Avstemmingsoversikt!A5</f>
        <v>XX - MAL - XXX/XXXX</v>
      </c>
      <c r="C4" s="3549"/>
      <c r="D4" s="3549"/>
      <c r="E4" s="3549"/>
      <c r="F4" s="3549"/>
      <c r="G4" s="3549"/>
      <c r="H4" s="3549"/>
      <c r="I4" s="3549"/>
      <c r="J4" s="3549"/>
      <c r="K4" s="1020" t="s">
        <v>481</v>
      </c>
      <c r="L4" s="1043">
        <f>IF(Avstemmingsoversikt!P3= " "," ",Avstemmingsoversikt!P3)</f>
        <v>2024</v>
      </c>
    </row>
    <row r="5" spans="1:13" thickBot="1" x14ac:dyDescent="0.3">
      <c r="A5" s="987" t="s">
        <v>1248</v>
      </c>
      <c r="B5" s="3076"/>
      <c r="C5" s="3077"/>
      <c r="D5" s="3077"/>
      <c r="E5" s="3077"/>
      <c r="F5" s="3077"/>
      <c r="G5" s="3077"/>
      <c r="H5" s="3077"/>
      <c r="I5" s="1000" t="s">
        <v>1249</v>
      </c>
      <c r="J5" s="1005"/>
      <c r="K5" s="1000" t="s">
        <v>1250</v>
      </c>
      <c r="L5" s="1044" t="str">
        <f>IF(Avstemmingsoversikt!P4= " "," ",Avstemmingsoversikt!P4)</f>
        <v>xx/2024</v>
      </c>
    </row>
    <row r="6" spans="1:13" ht="15" x14ac:dyDescent="0.25">
      <c r="A6" s="85"/>
      <c r="B6" s="611"/>
      <c r="C6" s="611"/>
      <c r="D6" s="611"/>
      <c r="E6" s="611"/>
      <c r="F6" s="612"/>
      <c r="G6" s="612"/>
      <c r="H6" s="611"/>
      <c r="I6" s="611"/>
      <c r="J6" s="85"/>
      <c r="K6" s="90"/>
    </row>
    <row r="7" spans="1:13" ht="15" x14ac:dyDescent="0.25">
      <c r="A7" s="2659" t="s">
        <v>1726</v>
      </c>
      <c r="B7" s="2659"/>
      <c r="C7" s="2659"/>
      <c r="D7" s="2659"/>
      <c r="E7" s="2659"/>
      <c r="F7" s="2659"/>
      <c r="G7" s="2659"/>
      <c r="H7" s="2659"/>
      <c r="I7" s="2659"/>
      <c r="J7" s="2659"/>
      <c r="K7" s="2659"/>
      <c r="L7" s="2659"/>
    </row>
    <row r="8" spans="1:13" ht="15" x14ac:dyDescent="0.25">
      <c r="A8"/>
      <c r="B8" s="611"/>
      <c r="C8" s="611"/>
      <c r="D8" s="611"/>
      <c r="E8" s="611"/>
      <c r="F8" s="612"/>
      <c r="G8" s="612"/>
      <c r="H8" s="611"/>
      <c r="I8" s="611"/>
      <c r="J8" s="85"/>
      <c r="K8" s="90"/>
    </row>
    <row r="9" spans="1:13" thickBot="1" x14ac:dyDescent="0.3">
      <c r="A9"/>
      <c r="B9" s="611"/>
      <c r="C9" s="611"/>
      <c r="D9" s="611"/>
      <c r="E9" s="611"/>
      <c r="F9" s="612"/>
      <c r="G9" s="612"/>
      <c r="H9" s="611"/>
      <c r="I9" s="611"/>
      <c r="J9" s="85"/>
      <c r="K9" s="90"/>
    </row>
    <row r="10" spans="1:13" ht="19.5" thickBot="1" x14ac:dyDescent="0.3">
      <c r="A10" s="2895" t="s">
        <v>1252</v>
      </c>
      <c r="B10" s="2896"/>
      <c r="C10" s="2896"/>
      <c r="D10" s="2896"/>
      <c r="E10" s="2896"/>
      <c r="F10" s="2896"/>
      <c r="G10" s="2897"/>
      <c r="I10" s="2895" t="s">
        <v>1253</v>
      </c>
      <c r="J10" s="2896"/>
      <c r="K10" s="2896"/>
      <c r="L10" s="2897"/>
    </row>
    <row r="11" spans="1:13" ht="15" x14ac:dyDescent="0.25">
      <c r="A11" s="2743"/>
      <c r="B11" s="2670"/>
      <c r="C11" s="2670"/>
      <c r="D11" s="2670"/>
      <c r="E11" s="2670"/>
      <c r="F11" s="2670"/>
      <c r="G11" s="2744"/>
      <c r="I11" s="3149"/>
      <c r="J11" s="3150"/>
      <c r="K11" s="3150"/>
      <c r="L11" s="3151"/>
    </row>
    <row r="12" spans="1:13" ht="15" x14ac:dyDescent="0.25">
      <c r="A12" s="2743"/>
      <c r="B12" s="2670"/>
      <c r="C12" s="2670"/>
      <c r="D12" s="2670"/>
      <c r="E12" s="2670"/>
      <c r="F12" s="2670"/>
      <c r="G12" s="2744"/>
      <c r="I12" s="2890"/>
      <c r="J12" s="2686"/>
      <c r="K12" s="2686"/>
      <c r="L12" s="2891"/>
    </row>
    <row r="13" spans="1:13" ht="15" x14ac:dyDescent="0.25">
      <c r="A13" s="2743"/>
      <c r="B13" s="2670"/>
      <c r="C13" s="2670"/>
      <c r="D13" s="2670"/>
      <c r="E13" s="2670"/>
      <c r="F13" s="2670"/>
      <c r="G13" s="2744"/>
      <c r="I13" s="2890"/>
      <c r="J13" s="2686"/>
      <c r="K13" s="2686"/>
      <c r="L13" s="2891"/>
    </row>
    <row r="14" spans="1:13" ht="15" x14ac:dyDescent="0.25">
      <c r="A14" s="2743"/>
      <c r="B14" s="2670"/>
      <c r="C14" s="2670"/>
      <c r="D14" s="2670"/>
      <c r="E14" s="2670"/>
      <c r="F14" s="2670"/>
      <c r="G14" s="2744"/>
      <c r="I14" s="2890"/>
      <c r="J14" s="2686"/>
      <c r="K14" s="2686"/>
      <c r="L14" s="2891"/>
    </row>
    <row r="15" spans="1:13" thickBot="1" x14ac:dyDescent="0.3">
      <c r="A15" s="2745"/>
      <c r="B15" s="2746"/>
      <c r="C15" s="2746"/>
      <c r="D15" s="2746"/>
      <c r="E15" s="2746"/>
      <c r="F15" s="2746"/>
      <c r="G15" s="2747"/>
      <c r="I15" s="2892"/>
      <c r="J15" s="2893"/>
      <c r="K15" s="2893"/>
      <c r="L15" s="2894"/>
      <c r="M15" s="16"/>
    </row>
    <row r="16" spans="1:13" ht="15" x14ac:dyDescent="0.25">
      <c r="A16" s="16"/>
      <c r="B16" s="16"/>
      <c r="C16" s="16"/>
      <c r="D16" s="16"/>
      <c r="E16" s="16"/>
      <c r="F16" s="16"/>
      <c r="G16" s="16"/>
      <c r="H16" s="16"/>
      <c r="I16" s="16"/>
      <c r="J16" s="16"/>
      <c r="K16" s="16"/>
      <c r="L16" s="16"/>
      <c r="M16" s="16"/>
    </row>
    <row r="17" spans="1:15" ht="15" x14ac:dyDescent="0.25">
      <c r="A17" s="85" t="s">
        <v>1342</v>
      </c>
      <c r="C17" s="611"/>
      <c r="D17" s="611"/>
      <c r="E17" s="2" t="s">
        <v>1255</v>
      </c>
      <c r="F17" s="612"/>
      <c r="G17" s="612"/>
      <c r="H17" s="611"/>
      <c r="I17" s="611"/>
      <c r="J17" s="85"/>
      <c r="K17" s="90"/>
    </row>
    <row r="18" spans="1:15" ht="15" x14ac:dyDescent="0.25">
      <c r="A18" s="168" t="s">
        <v>1727</v>
      </c>
      <c r="B18" s="91"/>
      <c r="C18" s="611"/>
      <c r="D18" s="611"/>
      <c r="E18" t="s">
        <v>1728</v>
      </c>
      <c r="F18" s="612"/>
      <c r="G18" s="612"/>
      <c r="H18" s="611"/>
      <c r="I18" s="611"/>
      <c r="J18" s="85"/>
      <c r="K18" s="90"/>
    </row>
    <row r="19" spans="1:15" ht="15" x14ac:dyDescent="0.25">
      <c r="B19" s="91"/>
      <c r="C19" s="611"/>
      <c r="D19" s="611"/>
      <c r="E19" s="2"/>
      <c r="F19" s="612"/>
      <c r="G19" s="612"/>
      <c r="H19" s="611"/>
      <c r="I19" s="611"/>
      <c r="J19" s="85"/>
      <c r="K19" s="90"/>
    </row>
    <row r="20" spans="1:15" ht="15" x14ac:dyDescent="0.25">
      <c r="B20" s="91"/>
      <c r="C20" s="611"/>
      <c r="D20" s="611"/>
      <c r="E20" s="2"/>
      <c r="F20" s="612"/>
      <c r="G20" s="612"/>
      <c r="H20" s="611"/>
      <c r="I20" s="611"/>
      <c r="J20" s="85"/>
      <c r="K20" s="90"/>
    </row>
    <row r="21" spans="1:15" thickBot="1" x14ac:dyDescent="0.3">
      <c r="A21" s="85"/>
      <c r="B21" s="611"/>
      <c r="C21" s="611"/>
      <c r="D21" s="611"/>
      <c r="E21" s="611"/>
      <c r="F21" s="612"/>
      <c r="G21" s="612"/>
      <c r="H21" s="611"/>
      <c r="I21" s="611"/>
      <c r="J21" s="85"/>
      <c r="K21" s="90"/>
    </row>
    <row r="22" spans="1:15" ht="23.25" customHeight="1" x14ac:dyDescent="0.25">
      <c r="A22" s="1192"/>
      <c r="B22" s="3541" t="s">
        <v>1729</v>
      </c>
      <c r="C22" s="3541"/>
      <c r="D22" s="3541"/>
      <c r="E22" s="3541" t="s">
        <v>1730</v>
      </c>
      <c r="F22" s="3541"/>
      <c r="G22" s="3541"/>
      <c r="H22" s="3542"/>
      <c r="I22" s="3543"/>
      <c r="J22" s="3543"/>
      <c r="K22" s="3543"/>
      <c r="L22" s="3544"/>
      <c r="M22" s="613"/>
    </row>
    <row r="23" spans="1:15" ht="15" customHeight="1" x14ac:dyDescent="0.25">
      <c r="A23" s="1233"/>
      <c r="B23" s="1804" t="s">
        <v>1282</v>
      </c>
      <c r="C23" s="1804" t="s">
        <v>3</v>
      </c>
      <c r="D23" s="1805"/>
      <c r="E23" s="3531" t="s">
        <v>1282</v>
      </c>
      <c r="F23" s="3531"/>
      <c r="G23" s="3531"/>
      <c r="H23" s="3538"/>
      <c r="I23" s="3539"/>
      <c r="J23" s="3539"/>
      <c r="K23" s="3539"/>
      <c r="L23" s="3540"/>
      <c r="M23" s="614"/>
      <c r="O23" s="11"/>
    </row>
    <row r="24" spans="1:15" ht="15" x14ac:dyDescent="0.25">
      <c r="A24" s="1806" t="s">
        <v>1455</v>
      </c>
      <c r="B24" s="1807" t="s">
        <v>1456</v>
      </c>
      <c r="C24" s="1807" t="s">
        <v>1457</v>
      </c>
      <c r="D24" s="1807" t="s">
        <v>1458</v>
      </c>
      <c r="E24" s="1585" t="s">
        <v>1459</v>
      </c>
      <c r="F24" s="1807" t="s">
        <v>1460</v>
      </c>
      <c r="G24" s="1807" t="s">
        <v>1461</v>
      </c>
      <c r="H24" s="1807" t="s">
        <v>1731</v>
      </c>
      <c r="I24" s="1805"/>
      <c r="J24" s="1805"/>
      <c r="K24" s="1808"/>
      <c r="L24" s="1809"/>
      <c r="M24" s="614"/>
      <c r="O24" s="11"/>
    </row>
    <row r="25" spans="1:15" ht="51.75" customHeight="1" x14ac:dyDescent="0.25">
      <c r="A25" s="1810" t="s">
        <v>434</v>
      </c>
      <c r="B25" s="1807" t="s">
        <v>1732</v>
      </c>
      <c r="C25" s="1807" t="s">
        <v>1733</v>
      </c>
      <c r="D25" s="3532" t="s">
        <v>1734</v>
      </c>
      <c r="E25" s="1585" t="s">
        <v>1706</v>
      </c>
      <c r="F25" s="3532" t="s">
        <v>1735</v>
      </c>
      <c r="G25" s="3532" t="s">
        <v>1299</v>
      </c>
      <c r="H25" s="3532" t="s">
        <v>1736</v>
      </c>
      <c r="I25" s="3532" t="s">
        <v>1737</v>
      </c>
      <c r="J25" s="3532" t="s">
        <v>478</v>
      </c>
      <c r="K25" s="3534" t="s">
        <v>1268</v>
      </c>
      <c r="L25" s="3536" t="s">
        <v>1454</v>
      </c>
      <c r="M25" s="615"/>
    </row>
    <row r="26" spans="1:15" ht="15" x14ac:dyDescent="0.25">
      <c r="A26" s="1811" t="s">
        <v>1738</v>
      </c>
      <c r="B26" s="1807">
        <v>2602</v>
      </c>
      <c r="C26" s="1807" t="s">
        <v>1739</v>
      </c>
      <c r="D26" s="3533"/>
      <c r="E26" s="1585">
        <v>2602</v>
      </c>
      <c r="F26" s="3533"/>
      <c r="G26" s="3533"/>
      <c r="H26" s="3533"/>
      <c r="I26" s="3533"/>
      <c r="J26" s="3533"/>
      <c r="K26" s="3535"/>
      <c r="L26" s="3537"/>
      <c r="M26" s="616"/>
    </row>
    <row r="27" spans="1:15" ht="15" x14ac:dyDescent="0.25">
      <c r="A27" s="1591" t="str">
        <f>CONCATENATE($L$4,"00")</f>
        <v>202400</v>
      </c>
      <c r="B27" s="1812"/>
      <c r="C27" s="1807"/>
      <c r="D27" s="1807"/>
      <c r="E27" s="1805"/>
      <c r="F27" s="1805"/>
      <c r="G27" s="1805"/>
      <c r="H27" s="1807"/>
      <c r="I27" s="1807"/>
      <c r="J27" s="1805"/>
      <c r="K27" s="1805"/>
      <c r="L27" s="1813"/>
      <c r="M27" s="615"/>
    </row>
    <row r="28" spans="1:15" ht="15" x14ac:dyDescent="0.25">
      <c r="A28" s="1591" t="str">
        <f>CONCATENATE($L$4,"01")</f>
        <v>202401</v>
      </c>
      <c r="B28" s="1812"/>
      <c r="C28" s="1812"/>
      <c r="D28" s="1790">
        <f>B28-C28</f>
        <v>0</v>
      </c>
      <c r="E28" s="1812"/>
      <c r="F28" s="1814"/>
      <c r="G28" s="1812"/>
      <c r="H28" s="1694">
        <f>C28+E28</f>
        <v>0</v>
      </c>
      <c r="I28" s="1815"/>
      <c r="J28" s="1816"/>
      <c r="K28" s="1817"/>
      <c r="L28" s="1818"/>
      <c r="M28" s="617"/>
    </row>
    <row r="29" spans="1:15" ht="15" x14ac:dyDescent="0.25">
      <c r="A29" s="1591" t="str">
        <f>CONCATENATE($L$4,"02")</f>
        <v>202402</v>
      </c>
      <c r="B29" s="1812"/>
      <c r="C29" s="1812"/>
      <c r="D29" s="1790">
        <f t="shared" ref="D29:D39" si="0">B29-C29</f>
        <v>0</v>
      </c>
      <c r="E29" s="1812"/>
      <c r="F29" s="1814"/>
      <c r="G29" s="1812"/>
      <c r="H29" s="1694">
        <f>C29+E29</f>
        <v>0</v>
      </c>
      <c r="I29" s="1815"/>
      <c r="J29" s="1816"/>
      <c r="K29" s="1817"/>
      <c r="L29" s="1818"/>
      <c r="M29" s="617"/>
    </row>
    <row r="30" spans="1:15" ht="15" x14ac:dyDescent="0.25">
      <c r="A30" s="1591" t="str">
        <f>CONCATENATE($L$4,"03")</f>
        <v>202403</v>
      </c>
      <c r="B30" s="1812"/>
      <c r="C30" s="1812"/>
      <c r="D30" s="1790">
        <f t="shared" si="0"/>
        <v>0</v>
      </c>
      <c r="E30" s="1812"/>
      <c r="F30" s="1814"/>
      <c r="G30" s="1812"/>
      <c r="H30" s="1694">
        <f t="shared" ref="H30:H40" si="1">C30+E30</f>
        <v>0</v>
      </c>
      <c r="I30" s="1815"/>
      <c r="J30" s="1816"/>
      <c r="K30" s="1817"/>
      <c r="L30" s="1818"/>
      <c r="M30" s="617"/>
    </row>
    <row r="31" spans="1:15" ht="15" x14ac:dyDescent="0.25">
      <c r="A31" s="1591" t="str">
        <f>CONCATENATE($L$4,"04")</f>
        <v>202404</v>
      </c>
      <c r="B31" s="1812"/>
      <c r="C31" s="1812"/>
      <c r="D31" s="1790">
        <f t="shared" si="0"/>
        <v>0</v>
      </c>
      <c r="E31" s="1812"/>
      <c r="F31" s="1814"/>
      <c r="G31" s="1812"/>
      <c r="H31" s="1694">
        <f t="shared" si="1"/>
        <v>0</v>
      </c>
      <c r="I31" s="1815"/>
      <c r="J31" s="1816"/>
      <c r="K31" s="1817"/>
      <c r="L31" s="1818"/>
      <c r="M31" s="617"/>
    </row>
    <row r="32" spans="1:15" ht="15" x14ac:dyDescent="0.25">
      <c r="A32" s="1591" t="str">
        <f>CONCATENATE($L$4,"05")</f>
        <v>202405</v>
      </c>
      <c r="B32" s="1812"/>
      <c r="C32" s="1812"/>
      <c r="D32" s="1790">
        <f t="shared" si="0"/>
        <v>0</v>
      </c>
      <c r="E32" s="1812"/>
      <c r="F32" s="1814"/>
      <c r="G32" s="1812"/>
      <c r="H32" s="1694">
        <f t="shared" si="1"/>
        <v>0</v>
      </c>
      <c r="I32" s="1815"/>
      <c r="J32" s="1816"/>
      <c r="K32" s="1817"/>
      <c r="L32" s="1818"/>
      <c r="M32" s="617"/>
    </row>
    <row r="33" spans="1:13" ht="15" x14ac:dyDescent="0.25">
      <c r="A33" s="1591" t="str">
        <f>CONCATENATE($L$4,"06")</f>
        <v>202406</v>
      </c>
      <c r="B33" s="1812"/>
      <c r="C33" s="1812"/>
      <c r="D33" s="1790">
        <f t="shared" si="0"/>
        <v>0</v>
      </c>
      <c r="E33" s="1812"/>
      <c r="F33" s="1814"/>
      <c r="G33" s="1812"/>
      <c r="H33" s="1694">
        <f t="shared" si="1"/>
        <v>0</v>
      </c>
      <c r="I33" s="1815"/>
      <c r="J33" s="1816"/>
      <c r="K33" s="1817"/>
      <c r="L33" s="1818"/>
      <c r="M33" s="617"/>
    </row>
    <row r="34" spans="1:13" ht="15" x14ac:dyDescent="0.25">
      <c r="A34" s="1591" t="str">
        <f>CONCATENATE($L$4,"07")</f>
        <v>202407</v>
      </c>
      <c r="B34" s="1812"/>
      <c r="C34" s="1812"/>
      <c r="D34" s="1790">
        <f t="shared" si="0"/>
        <v>0</v>
      </c>
      <c r="E34" s="1812"/>
      <c r="F34" s="1814"/>
      <c r="G34" s="1812"/>
      <c r="H34" s="1694">
        <f t="shared" si="1"/>
        <v>0</v>
      </c>
      <c r="I34" s="1815"/>
      <c r="J34" s="1816"/>
      <c r="K34" s="1817"/>
      <c r="L34" s="1818"/>
      <c r="M34" s="617"/>
    </row>
    <row r="35" spans="1:13" ht="15" x14ac:dyDescent="0.25">
      <c r="A35" s="1591" t="str">
        <f>CONCATENATE($L$4,"08")</f>
        <v>202408</v>
      </c>
      <c r="B35" s="1812"/>
      <c r="C35" s="1812"/>
      <c r="D35" s="1790">
        <f t="shared" si="0"/>
        <v>0</v>
      </c>
      <c r="E35" s="1812"/>
      <c r="F35" s="1814"/>
      <c r="G35" s="1812"/>
      <c r="H35" s="1694">
        <f t="shared" si="1"/>
        <v>0</v>
      </c>
      <c r="I35" s="1815"/>
      <c r="J35" s="1816"/>
      <c r="K35" s="1817"/>
      <c r="L35" s="1818"/>
      <c r="M35" s="617"/>
    </row>
    <row r="36" spans="1:13" ht="15" x14ac:dyDescent="0.25">
      <c r="A36" s="1591" t="str">
        <f>CONCATENATE($L$4,"09")</f>
        <v>202409</v>
      </c>
      <c r="B36" s="1812"/>
      <c r="C36" s="1812"/>
      <c r="D36" s="1790">
        <f t="shared" si="0"/>
        <v>0</v>
      </c>
      <c r="E36" s="1812"/>
      <c r="F36" s="1814"/>
      <c r="G36" s="1812"/>
      <c r="H36" s="1694">
        <f t="shared" si="1"/>
        <v>0</v>
      </c>
      <c r="I36" s="1815"/>
      <c r="J36" s="1816"/>
      <c r="K36" s="1817"/>
      <c r="L36" s="1818"/>
      <c r="M36" s="617"/>
    </row>
    <row r="37" spans="1:13" ht="15" x14ac:dyDescent="0.25">
      <c r="A37" s="1591" t="str">
        <f>CONCATENATE($L$4,"10")</f>
        <v>202410</v>
      </c>
      <c r="B37" s="1812"/>
      <c r="C37" s="1812"/>
      <c r="D37" s="1790">
        <f t="shared" si="0"/>
        <v>0</v>
      </c>
      <c r="E37" s="1812"/>
      <c r="F37" s="1814"/>
      <c r="G37" s="1812"/>
      <c r="H37" s="1694">
        <f t="shared" si="1"/>
        <v>0</v>
      </c>
      <c r="I37" s="1815"/>
      <c r="J37" s="1816"/>
      <c r="K37" s="1817"/>
      <c r="L37" s="1818"/>
      <c r="M37" s="617"/>
    </row>
    <row r="38" spans="1:13" ht="15" x14ac:dyDescent="0.25">
      <c r="A38" s="1591" t="str">
        <f>CONCATENATE($L$4,"11")</f>
        <v>202411</v>
      </c>
      <c r="B38" s="1812"/>
      <c r="C38" s="1812"/>
      <c r="D38" s="1790">
        <f t="shared" si="0"/>
        <v>0</v>
      </c>
      <c r="E38" s="1812"/>
      <c r="F38" s="1814"/>
      <c r="G38" s="1812"/>
      <c r="H38" s="1694">
        <f t="shared" si="1"/>
        <v>0</v>
      </c>
      <c r="I38" s="1815"/>
      <c r="J38" s="1816"/>
      <c r="K38" s="1817"/>
      <c r="L38" s="1818"/>
      <c r="M38" s="617"/>
    </row>
    <row r="39" spans="1:13" ht="15" x14ac:dyDescent="0.25">
      <c r="A39" s="1591" t="str">
        <f>CONCATENATE($L$4,"12")</f>
        <v>202412</v>
      </c>
      <c r="B39" s="1812"/>
      <c r="C39" s="1812"/>
      <c r="D39" s="1790">
        <f t="shared" si="0"/>
        <v>0</v>
      </c>
      <c r="E39" s="1812"/>
      <c r="F39" s="1814"/>
      <c r="G39" s="1812"/>
      <c r="H39" s="1694">
        <f t="shared" si="1"/>
        <v>0</v>
      </c>
      <c r="I39" s="1815"/>
      <c r="J39" s="1816"/>
      <c r="K39" s="1817"/>
      <c r="L39" s="1818"/>
      <c r="M39" s="617"/>
    </row>
    <row r="40" spans="1:13" thickBot="1" x14ac:dyDescent="0.3">
      <c r="A40" s="903" t="s">
        <v>1326</v>
      </c>
      <c r="B40" s="457">
        <f>SUM(B28:B39)</f>
        <v>0</v>
      </c>
      <c r="C40" s="457">
        <f>SUM(C28:C39)</f>
        <v>0</v>
      </c>
      <c r="D40" s="462">
        <f>SUM(D28:D39)</f>
        <v>0</v>
      </c>
      <c r="E40" s="457">
        <f>SUM(E28:E39)</f>
        <v>0</v>
      </c>
      <c r="F40" s="493"/>
      <c r="G40" s="493"/>
      <c r="H40" s="462">
        <f t="shared" si="1"/>
        <v>0</v>
      </c>
      <c r="I40" s="457">
        <f>I39</f>
        <v>0</v>
      </c>
      <c r="J40" s="3529"/>
      <c r="K40" s="3529"/>
      <c r="L40" s="3530"/>
      <c r="M40" s="618"/>
    </row>
    <row r="41" spans="1:13" ht="15" x14ac:dyDescent="0.25">
      <c r="A41" s="60" t="s">
        <v>1327</v>
      </c>
      <c r="B41" s="60"/>
      <c r="C41" s="60"/>
      <c r="D41" s="60"/>
      <c r="E41" s="60"/>
      <c r="F41" s="60"/>
      <c r="G41" s="60"/>
      <c r="H41" s="60"/>
      <c r="I41" s="619">
        <f>_xlfn.XLOOKUP(B26,'Saldobalanse m arb-status'!A:A,'Saldobalanse m arb-status'!C:C,"Ikke funnet",0)</f>
        <v>0</v>
      </c>
      <c r="J41" s="60"/>
      <c r="K41" s="60"/>
      <c r="L41" s="60"/>
      <c r="M41" s="60"/>
    </row>
    <row r="42" spans="1:13" ht="15" x14ac:dyDescent="0.25">
      <c r="A42" s="60" t="s">
        <v>1260</v>
      </c>
      <c r="B42" s="60"/>
      <c r="C42" s="60"/>
      <c r="D42" s="60"/>
      <c r="E42" s="60"/>
      <c r="F42" s="60"/>
      <c r="G42" s="60"/>
      <c r="H42" s="60"/>
      <c r="I42" s="619">
        <f>I41-I40</f>
        <v>0</v>
      </c>
      <c r="J42" s="60"/>
      <c r="K42" s="60"/>
      <c r="L42" s="60"/>
      <c r="M42" s="60"/>
    </row>
    <row r="43" spans="1:13" ht="15.75" customHeight="1" x14ac:dyDescent="0.25">
      <c r="A43" s="131"/>
      <c r="B43" s="18"/>
      <c r="C43" s="18"/>
      <c r="D43" s="18"/>
      <c r="E43" s="18"/>
      <c r="F43" s="18"/>
      <c r="G43" s="18"/>
      <c r="H43" s="18"/>
      <c r="I43" s="18"/>
      <c r="J43" s="18"/>
      <c r="K43" s="18"/>
      <c r="L43" s="18"/>
    </row>
    <row r="44" spans="1:13" ht="15" x14ac:dyDescent="0.25">
      <c r="A44" s="1234"/>
      <c r="B44" s="1234"/>
      <c r="C44" s="1234"/>
      <c r="D44" s="1234"/>
      <c r="E44" s="1234"/>
      <c r="F44" s="1234"/>
      <c r="G44" s="1234"/>
      <c r="H44" s="1234"/>
      <c r="I44" s="1234"/>
      <c r="J44" s="1234"/>
      <c r="K44" s="1234"/>
      <c r="L44" s="1234"/>
      <c r="M44" s="1234"/>
    </row>
    <row r="45" spans="1:13" ht="16.5" customHeight="1" thickBot="1" x14ac:dyDescent="0.3">
      <c r="A45" s="171" t="s">
        <v>1740</v>
      </c>
      <c r="B45" s="169"/>
      <c r="C45" s="340"/>
      <c r="D45" s="169"/>
      <c r="E45" s="169"/>
      <c r="F45" s="169"/>
      <c r="G45" s="169"/>
      <c r="H45" s="169"/>
      <c r="I45" s="169"/>
      <c r="J45" s="169"/>
      <c r="K45" s="12"/>
      <c r="L45" s="12"/>
      <c r="M45" s="12"/>
    </row>
    <row r="46" spans="1:13" ht="15.75" customHeight="1" x14ac:dyDescent="0.25">
      <c r="A46" s="681" t="s">
        <v>1719</v>
      </c>
      <c r="B46" s="624" t="s">
        <v>1720</v>
      </c>
      <c r="C46" s="745" t="s">
        <v>608</v>
      </c>
      <c r="D46" s="3088" t="s">
        <v>1721</v>
      </c>
      <c r="E46" s="3511"/>
      <c r="F46" s="3511"/>
      <c r="G46" s="3511"/>
      <c r="H46" s="3511"/>
      <c r="I46" s="3511"/>
      <c r="J46" s="3512"/>
    </row>
    <row r="47" spans="1:13" ht="17.25" customHeight="1" x14ac:dyDescent="0.25">
      <c r="A47" s="1547" t="s">
        <v>621</v>
      </c>
      <c r="B47" s="1526" t="s">
        <v>621</v>
      </c>
      <c r="C47" s="1550" t="s">
        <v>621</v>
      </c>
      <c r="D47" s="3486" t="s">
        <v>621</v>
      </c>
      <c r="E47" s="3486"/>
      <c r="F47" s="3486"/>
      <c r="G47" s="3486"/>
      <c r="H47" s="3486"/>
      <c r="I47" s="3486"/>
      <c r="J47" s="3487"/>
    </row>
    <row r="48" spans="1:13" ht="16.5" customHeight="1" x14ac:dyDescent="0.25">
      <c r="A48" s="1547"/>
      <c r="B48" s="1526"/>
      <c r="C48" s="1550"/>
      <c r="D48" s="3486" t="s">
        <v>621</v>
      </c>
      <c r="E48" s="3486"/>
      <c r="F48" s="3486"/>
      <c r="G48" s="3486"/>
      <c r="H48" s="3486"/>
      <c r="I48" s="3486"/>
      <c r="J48" s="3487"/>
    </row>
    <row r="49" spans="1:10" ht="15" customHeight="1" x14ac:dyDescent="0.25">
      <c r="A49" s="1547"/>
      <c r="B49" s="1526"/>
      <c r="C49" s="1550"/>
      <c r="D49" s="3486"/>
      <c r="E49" s="3486"/>
      <c r="F49" s="3486"/>
      <c r="G49" s="3486"/>
      <c r="H49" s="3486"/>
      <c r="I49" s="3486"/>
      <c r="J49" s="3487"/>
    </row>
    <row r="50" spans="1:10" ht="15.75" customHeight="1" x14ac:dyDescent="0.25">
      <c r="A50" s="1547"/>
      <c r="B50" s="1526"/>
      <c r="C50" s="1550"/>
      <c r="D50" s="3486"/>
      <c r="E50" s="3486"/>
      <c r="F50" s="3486"/>
      <c r="G50" s="3486"/>
      <c r="H50" s="3486"/>
      <c r="I50" s="3486"/>
      <c r="J50" s="3487"/>
    </row>
    <row r="51" spans="1:10" ht="15.75" customHeight="1" x14ac:dyDescent="0.25">
      <c r="A51" s="1547"/>
      <c r="B51" s="1526"/>
      <c r="C51" s="1550"/>
      <c r="D51" s="3486"/>
      <c r="E51" s="3486"/>
      <c r="F51" s="3486"/>
      <c r="G51" s="3486"/>
      <c r="H51" s="3486"/>
      <c r="I51" s="3486"/>
      <c r="J51" s="3487"/>
    </row>
    <row r="52" spans="1:10" ht="15.75" customHeight="1" x14ac:dyDescent="0.25">
      <c r="A52" s="1547"/>
      <c r="B52" s="1526"/>
      <c r="C52" s="1550"/>
      <c r="D52" s="3486"/>
      <c r="E52" s="3486"/>
      <c r="F52" s="3486"/>
      <c r="G52" s="3486"/>
      <c r="H52" s="3486"/>
      <c r="I52" s="3486"/>
      <c r="J52" s="3487"/>
    </row>
    <row r="53" spans="1:10" ht="15.75" customHeight="1" x14ac:dyDescent="0.25">
      <c r="A53" s="1547"/>
      <c r="B53" s="1526"/>
      <c r="C53" s="1550"/>
      <c r="D53" s="3486"/>
      <c r="E53" s="3486"/>
      <c r="F53" s="3486"/>
      <c r="G53" s="3486"/>
      <c r="H53" s="3486"/>
      <c r="I53" s="3486"/>
      <c r="J53" s="3487"/>
    </row>
    <row r="54" spans="1:10" ht="15.75" customHeight="1" x14ac:dyDescent="0.25">
      <c r="A54" s="1547"/>
      <c r="B54" s="1526"/>
      <c r="C54" s="1550"/>
      <c r="D54" s="3486"/>
      <c r="E54" s="3486"/>
      <c r="F54" s="3486"/>
      <c r="G54" s="3486"/>
      <c r="H54" s="3486"/>
      <c r="I54" s="3486"/>
      <c r="J54" s="3487"/>
    </row>
    <row r="55" spans="1:10" ht="15.75" customHeight="1" x14ac:dyDescent="0.25">
      <c r="A55" s="1547"/>
      <c r="B55" s="1526"/>
      <c r="C55" s="1550"/>
      <c r="D55" s="3486"/>
      <c r="E55" s="3486"/>
      <c r="F55" s="3486"/>
      <c r="G55" s="3486"/>
      <c r="H55" s="3486"/>
      <c r="I55" s="3486"/>
      <c r="J55" s="3487"/>
    </row>
    <row r="56" spans="1:10" ht="15.75" customHeight="1" thickBot="1" x14ac:dyDescent="0.3">
      <c r="A56" s="2913" t="s">
        <v>1326</v>
      </c>
      <c r="B56" s="2914"/>
      <c r="C56" s="462">
        <f>SUM(C47:C55)</f>
        <v>0</v>
      </c>
      <c r="D56" s="3493"/>
      <c r="E56" s="3493"/>
      <c r="F56" s="3493"/>
      <c r="G56" s="3493"/>
      <c r="H56" s="3493"/>
      <c r="I56" s="3493"/>
      <c r="J56" s="3494"/>
    </row>
    <row r="57" spans="1:10" ht="15.75" customHeight="1" x14ac:dyDescent="0.25">
      <c r="A57" s="169"/>
      <c r="B57" s="169"/>
      <c r="C57" s="340"/>
      <c r="D57" s="169"/>
      <c r="E57" s="169"/>
      <c r="F57" s="169"/>
      <c r="G57" s="169"/>
      <c r="H57" s="169"/>
      <c r="I57" s="169"/>
      <c r="J57" s="169"/>
    </row>
    <row r="58" spans="1:10" ht="15.75" customHeight="1" thickBot="1" x14ac:dyDescent="0.3">
      <c r="A58" s="171" t="s">
        <v>1741</v>
      </c>
      <c r="B58" s="169"/>
      <c r="C58" s="340"/>
      <c r="D58" s="169"/>
      <c r="E58" s="169"/>
      <c r="F58" s="169"/>
      <c r="G58" s="169"/>
      <c r="H58" s="169"/>
      <c r="I58" s="169"/>
      <c r="J58" s="169"/>
    </row>
    <row r="59" spans="1:10" ht="15.75" customHeight="1" x14ac:dyDescent="0.25">
      <c r="A59" s="681" t="s">
        <v>1719</v>
      </c>
      <c r="B59" s="624" t="s">
        <v>1720</v>
      </c>
      <c r="C59" s="745" t="s">
        <v>608</v>
      </c>
      <c r="D59" s="3088" t="s">
        <v>1721</v>
      </c>
      <c r="E59" s="3511"/>
      <c r="F59" s="3511"/>
      <c r="G59" s="3511"/>
      <c r="H59" s="3511"/>
      <c r="I59" s="3511"/>
      <c r="J59" s="3512"/>
    </row>
    <row r="60" spans="1:10" ht="15.75" customHeight="1" x14ac:dyDescent="0.25">
      <c r="A60" s="1547" t="s">
        <v>621</v>
      </c>
      <c r="B60" s="1526" t="s">
        <v>621</v>
      </c>
      <c r="C60" s="1550" t="s">
        <v>621</v>
      </c>
      <c r="D60" s="3486" t="s">
        <v>621</v>
      </c>
      <c r="E60" s="3486"/>
      <c r="F60" s="3486"/>
      <c r="G60" s="3486"/>
      <c r="H60" s="3486"/>
      <c r="I60" s="3486"/>
      <c r="J60" s="3487"/>
    </row>
    <row r="61" spans="1:10" ht="15.75" customHeight="1" x14ac:dyDescent="0.25">
      <c r="A61" s="1547"/>
      <c r="B61" s="1526"/>
      <c r="C61" s="1550"/>
      <c r="D61" s="3486" t="s">
        <v>621</v>
      </c>
      <c r="E61" s="3486"/>
      <c r="F61" s="3486"/>
      <c r="G61" s="3486"/>
      <c r="H61" s="3486"/>
      <c r="I61" s="3486"/>
      <c r="J61" s="3487"/>
    </row>
    <row r="62" spans="1:10" ht="15.75" customHeight="1" x14ac:dyDescent="0.25">
      <c r="A62" s="1547"/>
      <c r="B62" s="1526"/>
      <c r="C62" s="1550"/>
      <c r="D62" s="3486"/>
      <c r="E62" s="3486"/>
      <c r="F62" s="3486"/>
      <c r="G62" s="3486"/>
      <c r="H62" s="3486"/>
      <c r="I62" s="3486"/>
      <c r="J62" s="3487"/>
    </row>
    <row r="63" spans="1:10" ht="15.75" customHeight="1" x14ac:dyDescent="0.25">
      <c r="A63" s="1547"/>
      <c r="B63" s="1526"/>
      <c r="C63" s="1550"/>
      <c r="D63" s="3486"/>
      <c r="E63" s="3486"/>
      <c r="F63" s="3486"/>
      <c r="G63" s="3486"/>
      <c r="H63" s="3486"/>
      <c r="I63" s="3486"/>
      <c r="J63" s="3487"/>
    </row>
    <row r="64" spans="1:10" ht="15.75" customHeight="1" x14ac:dyDescent="0.25">
      <c r="A64" s="1547"/>
      <c r="B64" s="1526"/>
      <c r="C64" s="1550"/>
      <c r="D64" s="3486"/>
      <c r="E64" s="3486"/>
      <c r="F64" s="3486"/>
      <c r="G64" s="3486"/>
      <c r="H64" s="3486"/>
      <c r="I64" s="3486"/>
      <c r="J64" s="3487"/>
    </row>
    <row r="65" spans="1:15" ht="15.75" customHeight="1" x14ac:dyDescent="0.25">
      <c r="A65" s="1547"/>
      <c r="B65" s="1526"/>
      <c r="C65" s="1550"/>
      <c r="D65" s="3486"/>
      <c r="E65" s="3486"/>
      <c r="F65" s="3486"/>
      <c r="G65" s="3486"/>
      <c r="H65" s="3486"/>
      <c r="I65" s="3486"/>
      <c r="J65" s="3487"/>
    </row>
    <row r="66" spans="1:15" ht="15.75" customHeight="1" x14ac:dyDescent="0.25">
      <c r="A66" s="1547"/>
      <c r="B66" s="1526"/>
      <c r="C66" s="1550"/>
      <c r="D66" s="3486"/>
      <c r="E66" s="3486"/>
      <c r="F66" s="3486"/>
      <c r="G66" s="3486"/>
      <c r="H66" s="3486"/>
      <c r="I66" s="3486"/>
      <c r="J66" s="3487"/>
    </row>
    <row r="67" spans="1:15" ht="15.75" customHeight="1" x14ac:dyDescent="0.25">
      <c r="A67" s="1547"/>
      <c r="B67" s="1526"/>
      <c r="C67" s="1550"/>
      <c r="D67" s="3486"/>
      <c r="E67" s="3486"/>
      <c r="F67" s="3486"/>
      <c r="G67" s="3486"/>
      <c r="H67" s="3486"/>
      <c r="I67" s="3486"/>
      <c r="J67" s="3487"/>
      <c r="O67"/>
    </row>
    <row r="68" spans="1:15" ht="15.75" customHeight="1" x14ac:dyDescent="0.25">
      <c r="A68" s="1547"/>
      <c r="B68" s="1526"/>
      <c r="C68" s="1550"/>
      <c r="D68" s="3486"/>
      <c r="E68" s="3486"/>
      <c r="F68" s="3486"/>
      <c r="G68" s="3486"/>
      <c r="H68" s="3486"/>
      <c r="I68" s="3486"/>
      <c r="J68" s="3487"/>
    </row>
    <row r="69" spans="1:15" ht="15.75" customHeight="1" thickBot="1" x14ac:dyDescent="0.3">
      <c r="A69" s="2913" t="s">
        <v>1326</v>
      </c>
      <c r="B69" s="2914"/>
      <c r="C69" s="462">
        <f>SUM(C60:C68)</f>
        <v>0</v>
      </c>
      <c r="D69" s="3493"/>
      <c r="E69" s="3493"/>
      <c r="F69" s="3493"/>
      <c r="G69" s="3493"/>
      <c r="H69" s="3493"/>
      <c r="I69" s="3493"/>
      <c r="J69" s="3494"/>
    </row>
  </sheetData>
  <mergeCells count="47">
    <mergeCell ref="B2:L2"/>
    <mergeCell ref="B5:H5"/>
    <mergeCell ref="A10:G10"/>
    <mergeCell ref="I10:L10"/>
    <mergeCell ref="B4:J4"/>
    <mergeCell ref="B3:L3"/>
    <mergeCell ref="A7:L7"/>
    <mergeCell ref="A11:G15"/>
    <mergeCell ref="I11:L15"/>
    <mergeCell ref="B22:D22"/>
    <mergeCell ref="E22:G22"/>
    <mergeCell ref="H22:L22"/>
    <mergeCell ref="J40:L40"/>
    <mergeCell ref="E23:G23"/>
    <mergeCell ref="D25:D26"/>
    <mergeCell ref="H25:H26"/>
    <mergeCell ref="I25:I26"/>
    <mergeCell ref="F25:F26"/>
    <mergeCell ref="G25:G26"/>
    <mergeCell ref="K25:K26"/>
    <mergeCell ref="L25:L26"/>
    <mergeCell ref="J25:J26"/>
    <mergeCell ref="H23:L23"/>
    <mergeCell ref="D46:J46"/>
    <mergeCell ref="D47:J47"/>
    <mergeCell ref="D48:J48"/>
    <mergeCell ref="D49:J49"/>
    <mergeCell ref="D50:J50"/>
    <mergeCell ref="D51:J51"/>
    <mergeCell ref="D52:J52"/>
    <mergeCell ref="D53:J53"/>
    <mergeCell ref="D54:J54"/>
    <mergeCell ref="D55:J55"/>
    <mergeCell ref="A56:B56"/>
    <mergeCell ref="D56:J56"/>
    <mergeCell ref="D59:J59"/>
    <mergeCell ref="D60:J60"/>
    <mergeCell ref="D61:J61"/>
    <mergeCell ref="D67:J67"/>
    <mergeCell ref="D68:J68"/>
    <mergeCell ref="A69:B69"/>
    <mergeCell ref="D69:J69"/>
    <mergeCell ref="D62:J62"/>
    <mergeCell ref="D63:J63"/>
    <mergeCell ref="D64:J64"/>
    <mergeCell ref="D65:J65"/>
    <mergeCell ref="D66:J66"/>
  </mergeCells>
  <conditionalFormatting sqref="L28:L39">
    <cfRule type="cellIs" dxfId="152" priority="1" operator="equal">
      <formula>"Kunde følger opp"</formula>
    </cfRule>
    <cfRule type="cellIs" dxfId="151" priority="2" operator="equal">
      <formula>"Alt ok"</formula>
    </cfRule>
    <cfRule type="cellIs" dxfId="150" priority="3" operator="equal">
      <formula>"DFØ følger opp"</formula>
    </cfRule>
  </conditionalFormatting>
  <hyperlinks>
    <hyperlink ref="A2" location="Avstemmingsoversikt!A1" display="Til avst.oversikt" xr:uid="{19E6AE3C-78BE-45D4-A6EF-AE4A35A5A766}"/>
  </hyperlinks>
  <pageMargins left="0.7" right="0.7" top="0.75" bottom="0.75" header="0.3" footer="0.3"/>
  <pageSetup paperSize="9" scale="63"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DFD28F35-B02F-4B82-8896-8A4368C658B6}">
          <x14:formula1>
            <xm:f>Avstemmingskoder!$A$3:$A$5</xm:f>
          </x14:formula1>
          <xm:sqref>L28:L39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U120"/>
  <sheetViews>
    <sheetView showGridLines="0" zoomScaleNormal="100" workbookViewId="0"/>
  </sheetViews>
  <sheetFormatPr baseColWidth="10" defaultColWidth="11.42578125" defaultRowHeight="15" x14ac:dyDescent="0.25"/>
  <cols>
    <col min="1" max="1" width="14.85546875" style="169" customWidth="1"/>
    <col min="2" max="2" width="18.85546875" style="169" customWidth="1"/>
    <col min="3" max="3" width="17.85546875" style="169" bestFit="1" customWidth="1"/>
    <col min="4" max="5" width="16.140625" style="169" customWidth="1"/>
    <col min="6" max="6" width="14.7109375" style="169" customWidth="1"/>
    <col min="7" max="7" width="15.140625" style="169" customWidth="1"/>
    <col min="8" max="10" width="14" style="169" customWidth="1"/>
    <col min="11" max="11" width="15" style="169" customWidth="1"/>
    <col min="12" max="13" width="14" style="169" customWidth="1"/>
    <col min="14" max="14" width="14.85546875" style="169" customWidth="1"/>
    <col min="15" max="15" width="13.42578125" style="169" bestFit="1" customWidth="1"/>
    <col min="16" max="17" width="13.42578125" style="169" customWidth="1"/>
    <col min="18" max="18" width="14" style="169" customWidth="1"/>
    <col min="19" max="19" width="29.140625" style="169" customWidth="1"/>
    <col min="20" max="16384" width="11.42578125" style="169"/>
  </cols>
  <sheetData>
    <row r="1" spans="1:18" ht="19.5" thickBot="1" x14ac:dyDescent="0.35">
      <c r="A1" s="181" t="s">
        <v>1742</v>
      </c>
      <c r="B1" s="183"/>
      <c r="C1" s="182"/>
      <c r="D1" s="182"/>
      <c r="E1" s="182"/>
      <c r="F1" s="182"/>
      <c r="G1" s="182"/>
      <c r="H1" s="182"/>
      <c r="I1" s="182"/>
      <c r="J1" s="183"/>
      <c r="K1" s="183"/>
      <c r="Q1" s="359"/>
      <c r="R1" s="359"/>
    </row>
    <row r="2" spans="1:18" ht="18.75" x14ac:dyDescent="0.3">
      <c r="A2" s="973" t="s">
        <v>1244</v>
      </c>
      <c r="B2" s="2898" t="s">
        <v>559</v>
      </c>
      <c r="C2" s="2899"/>
      <c r="D2" s="2899"/>
      <c r="E2" s="2899"/>
      <c r="F2" s="2899"/>
      <c r="G2" s="2899"/>
      <c r="H2" s="2899"/>
      <c r="I2" s="2899"/>
      <c r="J2" s="2899"/>
      <c r="K2" s="2899"/>
      <c r="L2" s="2899"/>
      <c r="M2" s="2899"/>
      <c r="N2" s="2899"/>
      <c r="O2" s="2899"/>
      <c r="P2" s="2899"/>
      <c r="Q2" s="2899"/>
      <c r="R2" s="2900"/>
    </row>
    <row r="3" spans="1:18" ht="15.75" thickBot="1" x14ac:dyDescent="0.3">
      <c r="A3" s="974" t="s">
        <v>1245</v>
      </c>
      <c r="B3" s="2901" t="s">
        <v>1246</v>
      </c>
      <c r="C3" s="2752"/>
      <c r="D3" s="2752"/>
      <c r="E3" s="2752"/>
      <c r="F3" s="2752"/>
      <c r="G3" s="2752"/>
      <c r="H3" s="2752"/>
      <c r="I3" s="2752"/>
      <c r="J3" s="2752"/>
      <c r="K3" s="2752"/>
      <c r="L3" s="2752"/>
      <c r="M3" s="2752"/>
      <c r="N3" s="2752"/>
      <c r="O3" s="2752"/>
      <c r="P3" s="2752"/>
      <c r="Q3" s="2752"/>
      <c r="R3" s="2753"/>
    </row>
    <row r="4" spans="1:18" x14ac:dyDescent="0.25">
      <c r="A4" s="986" t="s">
        <v>1247</v>
      </c>
      <c r="B4" s="2902" t="str">
        <f>Avstemmingsoversikt!A5</f>
        <v>XX - MAL - XXX/XXXX</v>
      </c>
      <c r="C4" s="2903"/>
      <c r="D4" s="2903"/>
      <c r="E4" s="2903"/>
      <c r="F4" s="2903"/>
      <c r="G4" s="2903"/>
      <c r="H4" s="2903"/>
      <c r="I4" s="2903"/>
      <c r="J4" s="2903"/>
      <c r="K4" s="2903"/>
      <c r="L4" s="2903"/>
      <c r="M4" s="2903"/>
      <c r="N4" s="2903"/>
      <c r="O4" s="2903"/>
      <c r="P4" s="2903"/>
      <c r="Q4" s="977" t="s">
        <v>481</v>
      </c>
      <c r="R4" s="1007">
        <f>IF(Avstemmingsoversikt!P3= " "," ",Avstemmingsoversikt!P3)</f>
        <v>2024</v>
      </c>
    </row>
    <row r="5" spans="1:18" ht="15.75" thickBot="1" x14ac:dyDescent="0.3">
      <c r="A5" s="987" t="s">
        <v>1248</v>
      </c>
      <c r="B5" s="2756"/>
      <c r="C5" s="2757"/>
      <c r="D5" s="2757"/>
      <c r="E5" s="2757"/>
      <c r="F5" s="2757"/>
      <c r="G5" s="2757"/>
      <c r="H5" s="2757"/>
      <c r="I5" s="2757"/>
      <c r="J5" s="2757"/>
      <c r="K5" s="2757"/>
      <c r="L5" s="2757"/>
      <c r="M5" s="2757"/>
      <c r="N5" s="2757"/>
      <c r="O5" s="971" t="s">
        <v>1249</v>
      </c>
      <c r="P5" s="972"/>
      <c r="Q5" s="971" t="s">
        <v>1250</v>
      </c>
      <c r="R5" s="1001" t="str">
        <f>IF(Avstemmingsoversikt!P4= " "," ",Avstemmingsoversikt!P4)</f>
        <v>xx/2024</v>
      </c>
    </row>
    <row r="6" spans="1:18" x14ac:dyDescent="0.25">
      <c r="A6" s="85"/>
      <c r="B6" s="80"/>
      <c r="C6" s="80"/>
      <c r="D6" s="80"/>
      <c r="E6" s="80"/>
      <c r="F6" s="80"/>
      <c r="G6" s="80"/>
      <c r="H6" s="85"/>
      <c r="I6" s="96"/>
      <c r="J6" s="85"/>
      <c r="K6" s="90"/>
      <c r="L6" s="3"/>
    </row>
    <row r="7" spans="1:18" x14ac:dyDescent="0.25">
      <c r="A7" s="2659" t="s">
        <v>1743</v>
      </c>
      <c r="B7" s="2659"/>
      <c r="C7" s="2659"/>
      <c r="D7" s="2659"/>
      <c r="E7" s="2659"/>
      <c r="F7" s="2659"/>
      <c r="G7" s="2659"/>
      <c r="H7" s="2659"/>
      <c r="I7" s="2659"/>
      <c r="J7" s="2659"/>
      <c r="K7" s="2659"/>
      <c r="L7" s="2659"/>
      <c r="M7" s="2659"/>
    </row>
    <row r="8" spans="1:18" x14ac:dyDescent="0.25">
      <c r="A8" s="85"/>
      <c r="B8" s="80"/>
      <c r="C8" s="80"/>
      <c r="D8" s="80"/>
      <c r="E8" s="80"/>
      <c r="F8" s="80"/>
      <c r="G8" s="80"/>
      <c r="H8" s="85"/>
      <c r="I8" s="96"/>
      <c r="J8" s="85"/>
      <c r="K8" s="90"/>
      <c r="L8" s="3"/>
    </row>
    <row r="9" spans="1:18" ht="15.75" thickBot="1" x14ac:dyDescent="0.3">
      <c r="A9" s="85"/>
      <c r="B9" s="80"/>
      <c r="C9" s="80"/>
      <c r="D9" s="80"/>
      <c r="E9" s="80"/>
      <c r="F9" s="80"/>
      <c r="G9" s="80"/>
      <c r="H9" s="85"/>
      <c r="I9" s="96"/>
      <c r="J9" s="85"/>
      <c r="K9" s="90"/>
      <c r="L9" s="3"/>
    </row>
    <row r="10" spans="1:18" ht="19.5" thickBot="1" x14ac:dyDescent="0.3">
      <c r="A10" s="3143" t="s">
        <v>1252</v>
      </c>
      <c r="B10" s="3144"/>
      <c r="C10" s="3144"/>
      <c r="D10" s="3144"/>
      <c r="E10" s="3144"/>
      <c r="F10" s="3144"/>
      <c r="G10" s="3144"/>
      <c r="H10" s="3144"/>
      <c r="I10" s="3144"/>
      <c r="J10" s="3144"/>
      <c r="K10" s="3144"/>
      <c r="L10" s="3144"/>
      <c r="M10" s="3145"/>
      <c r="O10" s="3143" t="s">
        <v>1253</v>
      </c>
      <c r="P10" s="3144"/>
      <c r="Q10" s="3144"/>
      <c r="R10" s="3145"/>
    </row>
    <row r="11" spans="1:18" x14ac:dyDescent="0.25">
      <c r="A11" s="2740"/>
      <c r="B11" s="2741"/>
      <c r="C11" s="2741"/>
      <c r="D11" s="2741"/>
      <c r="E11" s="2741"/>
      <c r="F11" s="2741"/>
      <c r="G11" s="2741"/>
      <c r="H11" s="2741"/>
      <c r="I11" s="2741"/>
      <c r="J11" s="2741"/>
      <c r="K11" s="2741"/>
      <c r="L11" s="2741"/>
      <c r="M11" s="2742"/>
      <c r="O11" s="2890"/>
      <c r="P11" s="2686"/>
      <c r="Q11" s="2686"/>
      <c r="R11" s="2891"/>
    </row>
    <row r="12" spans="1:18" x14ac:dyDescent="0.25">
      <c r="A12" s="2743"/>
      <c r="B12" s="2670"/>
      <c r="C12" s="2670"/>
      <c r="D12" s="2670"/>
      <c r="E12" s="2670"/>
      <c r="F12" s="2670"/>
      <c r="G12" s="2670"/>
      <c r="H12" s="2670"/>
      <c r="I12" s="2670"/>
      <c r="J12" s="2670"/>
      <c r="K12" s="2670"/>
      <c r="L12" s="2670"/>
      <c r="M12" s="2744"/>
      <c r="O12" s="2890"/>
      <c r="P12" s="2686"/>
      <c r="Q12" s="2686"/>
      <c r="R12" s="2891"/>
    </row>
    <row r="13" spans="1:18" x14ac:dyDescent="0.25">
      <c r="A13" s="2743"/>
      <c r="B13" s="2670"/>
      <c r="C13" s="2670"/>
      <c r="D13" s="2670"/>
      <c r="E13" s="2670"/>
      <c r="F13" s="2670"/>
      <c r="G13" s="2670"/>
      <c r="H13" s="2670"/>
      <c r="I13" s="2670"/>
      <c r="J13" s="2670"/>
      <c r="K13" s="2670"/>
      <c r="L13" s="2670"/>
      <c r="M13" s="2744"/>
      <c r="O13" s="2890"/>
      <c r="P13" s="2686"/>
      <c r="Q13" s="2686"/>
      <c r="R13" s="2891"/>
    </row>
    <row r="14" spans="1:18" x14ac:dyDescent="0.25">
      <c r="A14" s="2743"/>
      <c r="B14" s="2670"/>
      <c r="C14" s="2670"/>
      <c r="D14" s="2670"/>
      <c r="E14" s="2670"/>
      <c r="F14" s="2670"/>
      <c r="G14" s="2670"/>
      <c r="H14" s="2670"/>
      <c r="I14" s="2670"/>
      <c r="J14" s="2670"/>
      <c r="K14" s="2670"/>
      <c r="L14" s="2670"/>
      <c r="M14" s="2744"/>
      <c r="O14" s="2890"/>
      <c r="P14" s="2686"/>
      <c r="Q14" s="2686"/>
      <c r="R14" s="2891"/>
    </row>
    <row r="15" spans="1:18" ht="15.75" thickBot="1" x14ac:dyDescent="0.3">
      <c r="A15" s="2745"/>
      <c r="B15" s="2746"/>
      <c r="C15" s="2746"/>
      <c r="D15" s="2746"/>
      <c r="E15" s="2746"/>
      <c r="F15" s="2746"/>
      <c r="G15" s="2746"/>
      <c r="H15" s="2746"/>
      <c r="I15" s="2746"/>
      <c r="J15" s="2746"/>
      <c r="K15" s="2746"/>
      <c r="L15" s="2746"/>
      <c r="M15" s="2747"/>
      <c r="O15" s="2892"/>
      <c r="P15" s="2893"/>
      <c r="Q15" s="2893"/>
      <c r="R15" s="2894"/>
    </row>
    <row r="16" spans="1:18" x14ac:dyDescent="0.25">
      <c r="A16" s="862"/>
      <c r="B16" s="862"/>
      <c r="C16" s="862"/>
      <c r="D16" s="862"/>
      <c r="E16" s="862"/>
      <c r="F16" s="862"/>
      <c r="G16" s="3"/>
      <c r="H16" s="88"/>
      <c r="I16" s="88"/>
      <c r="J16" s="88"/>
      <c r="K16" s="88"/>
      <c r="M16" s="896"/>
      <c r="N16" s="896"/>
      <c r="O16" s="896"/>
    </row>
    <row r="17" spans="1:21" x14ac:dyDescent="0.25">
      <c r="A17" s="85" t="s">
        <v>1254</v>
      </c>
      <c r="C17" s="80"/>
      <c r="D17" s="80"/>
      <c r="E17" s="85"/>
      <c r="F17" s="80"/>
      <c r="G17" s="80"/>
      <c r="H17" s="2" t="s">
        <v>1255</v>
      </c>
      <c r="I17" s="88"/>
      <c r="J17" s="88"/>
      <c r="K17" s="88"/>
    </row>
    <row r="18" spans="1:21" x14ac:dyDescent="0.25">
      <c r="A18" s="51" t="s">
        <v>1744</v>
      </c>
      <c r="C18" s="3"/>
      <c r="D18" s="3"/>
      <c r="E18" s="3"/>
      <c r="F18" s="3"/>
      <c r="G18" s="3"/>
      <c r="H18" s="3" t="s">
        <v>1745</v>
      </c>
      <c r="I18" s="88"/>
      <c r="J18" s="88"/>
      <c r="K18" s="88"/>
    </row>
    <row r="19" spans="1:21" x14ac:dyDescent="0.25">
      <c r="A19" s="3" t="s">
        <v>1746</v>
      </c>
      <c r="B19" s="862"/>
      <c r="C19" s="862"/>
      <c r="D19" s="862"/>
      <c r="E19" s="862"/>
      <c r="F19" s="862"/>
      <c r="G19" s="3"/>
      <c r="H19" s="88"/>
      <c r="I19" s="88"/>
      <c r="J19" s="88"/>
      <c r="K19" s="88"/>
    </row>
    <row r="20" spans="1:21" x14ac:dyDescent="0.25">
      <c r="A20" s="3" t="s">
        <v>1657</v>
      </c>
      <c r="B20" s="862"/>
      <c r="C20" s="862"/>
      <c r="D20" s="862"/>
      <c r="E20" s="862"/>
      <c r="F20" s="862"/>
      <c r="G20" s="3"/>
      <c r="H20" s="88"/>
      <c r="I20" s="88"/>
      <c r="J20" s="88"/>
      <c r="K20" s="88"/>
    </row>
    <row r="21" spans="1:21" x14ac:dyDescent="0.25">
      <c r="A21" s="3"/>
      <c r="B21" s="862"/>
      <c r="C21" s="862"/>
      <c r="D21" s="862"/>
      <c r="E21" s="862"/>
      <c r="F21" s="862"/>
      <c r="G21" s="3"/>
      <c r="H21" s="88"/>
      <c r="I21" s="88"/>
      <c r="J21" s="88"/>
      <c r="K21" s="88"/>
    </row>
    <row r="22" spans="1:21" x14ac:dyDescent="0.25">
      <c r="A22" s="896" t="s">
        <v>1690</v>
      </c>
      <c r="B22" s="813"/>
      <c r="C22" s="813"/>
      <c r="D22" s="813"/>
      <c r="E22" s="813"/>
      <c r="F22" s="813"/>
      <c r="H22" s="814"/>
      <c r="I22" s="814"/>
      <c r="J22" s="814"/>
      <c r="K22" s="814"/>
    </row>
    <row r="23" spans="1:21" ht="15.75" thickBot="1" x14ac:dyDescent="0.3">
      <c r="B23" s="3557"/>
      <c r="C23" s="3557"/>
      <c r="D23" s="3557"/>
      <c r="E23" s="3557"/>
      <c r="F23" s="3557"/>
      <c r="G23" s="3557"/>
      <c r="H23" s="3557"/>
      <c r="I23" s="3557"/>
      <c r="J23" s="3557"/>
      <c r="K23" s="3557"/>
      <c r="L23" s="3556"/>
      <c r="M23" s="3556"/>
      <c r="N23" s="3556"/>
      <c r="O23" s="3556"/>
      <c r="P23" s="356"/>
      <c r="Q23" s="356"/>
    </row>
    <row r="24" spans="1:21" x14ac:dyDescent="0.25">
      <c r="A24" s="681" t="s">
        <v>1455</v>
      </c>
      <c r="B24" s="624" t="s">
        <v>1456</v>
      </c>
      <c r="C24" s="624" t="s">
        <v>1457</v>
      </c>
      <c r="D24" s="624" t="s">
        <v>1504</v>
      </c>
      <c r="E24" s="624" t="s">
        <v>1696</v>
      </c>
      <c r="F24" s="624" t="s">
        <v>1460</v>
      </c>
      <c r="G24" s="624" t="s">
        <v>1747</v>
      </c>
      <c r="H24" s="624" t="s">
        <v>1526</v>
      </c>
      <c r="I24" s="624" t="s">
        <v>1697</v>
      </c>
      <c r="J24" s="624" t="s">
        <v>1698</v>
      </c>
      <c r="K24" s="624" t="s">
        <v>1748</v>
      </c>
      <c r="L24" s="859" t="s">
        <v>1749</v>
      </c>
      <c r="M24" s="859" t="s">
        <v>1750</v>
      </c>
      <c r="N24" s="3088"/>
      <c r="O24" s="3088"/>
      <c r="P24" s="3088"/>
      <c r="Q24" s="3088"/>
      <c r="R24" s="3558"/>
      <c r="S24" s="917"/>
    </row>
    <row r="25" spans="1:21" s="174" customFormat="1" ht="15.75" customHeight="1" x14ac:dyDescent="0.25">
      <c r="A25" s="1594" t="s">
        <v>1259</v>
      </c>
      <c r="B25" s="3228" t="s">
        <v>3</v>
      </c>
      <c r="C25" s="3228"/>
      <c r="D25" s="3228"/>
      <c r="E25" s="3059" t="s">
        <v>1751</v>
      </c>
      <c r="F25" s="1614" t="s">
        <v>1282</v>
      </c>
      <c r="G25" s="3059" t="s">
        <v>1752</v>
      </c>
      <c r="H25" s="3228" t="s">
        <v>1282</v>
      </c>
      <c r="I25" s="3228"/>
      <c r="J25" s="3059" t="s">
        <v>1708</v>
      </c>
      <c r="K25" s="3059" t="s">
        <v>1709</v>
      </c>
      <c r="L25" s="3059" t="s">
        <v>1753</v>
      </c>
      <c r="M25" s="3059" t="s">
        <v>1754</v>
      </c>
      <c r="N25" s="3059" t="s">
        <v>1695</v>
      </c>
      <c r="O25" s="3059" t="s">
        <v>1299</v>
      </c>
      <c r="P25" s="3527" t="s">
        <v>478</v>
      </c>
      <c r="Q25" s="3527" t="s">
        <v>1268</v>
      </c>
      <c r="R25" s="3217" t="s">
        <v>1454</v>
      </c>
    </row>
    <row r="26" spans="1:21" s="174" customFormat="1" ht="42" x14ac:dyDescent="0.25">
      <c r="A26" s="1787">
        <v>2601</v>
      </c>
      <c r="B26" s="1585" t="s">
        <v>1755</v>
      </c>
      <c r="C26" s="1585" t="s">
        <v>1702</v>
      </c>
      <c r="D26" s="1585" t="s">
        <v>1756</v>
      </c>
      <c r="E26" s="3059"/>
      <c r="F26" s="1585" t="s">
        <v>1757</v>
      </c>
      <c r="G26" s="3059"/>
      <c r="H26" s="1585" t="s">
        <v>1706</v>
      </c>
      <c r="I26" s="1585" t="s">
        <v>1707</v>
      </c>
      <c r="J26" s="3059"/>
      <c r="K26" s="3059"/>
      <c r="L26" s="3059"/>
      <c r="M26" s="3059"/>
      <c r="N26" s="3059" t="s">
        <v>1695</v>
      </c>
      <c r="O26" s="3059" t="s">
        <v>1299</v>
      </c>
      <c r="P26" s="3527"/>
      <c r="Q26" s="3527"/>
      <c r="R26" s="3218"/>
      <c r="T26" s="351"/>
      <c r="U26" s="351"/>
    </row>
    <row r="27" spans="1:21" ht="14.25" customHeight="1" x14ac:dyDescent="0.25">
      <c r="A27" s="1583" t="str">
        <f>CONCATENATE($R$4,"00")</f>
        <v>202400</v>
      </c>
      <c r="B27" s="1533"/>
      <c r="C27" s="1533"/>
      <c r="D27" s="1533"/>
      <c r="E27" s="1533"/>
      <c r="F27" s="1550"/>
      <c r="G27" s="1533"/>
      <c r="H27" s="1533"/>
      <c r="I27" s="1533"/>
      <c r="J27" s="1533"/>
      <c r="K27" s="1533"/>
      <c r="L27" s="1533"/>
      <c r="M27" s="1533"/>
      <c r="N27" s="1819" t="s">
        <v>621</v>
      </c>
      <c r="O27" s="1819" t="s">
        <v>621</v>
      </c>
      <c r="P27" s="3527"/>
      <c r="Q27" s="3527"/>
      <c r="R27" s="3219"/>
      <c r="S27" s="170"/>
      <c r="T27" s="170"/>
    </row>
    <row r="28" spans="1:21" x14ac:dyDescent="0.25">
      <c r="A28" s="1583" t="str">
        <f>CONCATENATE($R$4,"01")</f>
        <v>202401</v>
      </c>
      <c r="B28" s="1550"/>
      <c r="C28" s="1533"/>
      <c r="D28" s="1550"/>
      <c r="E28" s="1789">
        <f>+B28+D28-C28</f>
        <v>0</v>
      </c>
      <c r="F28" s="1550"/>
      <c r="G28" s="1790">
        <f>+E28-F28</f>
        <v>0</v>
      </c>
      <c r="H28" s="1550"/>
      <c r="I28" s="1550"/>
      <c r="J28" s="1790">
        <f>F27+H28</f>
        <v>0</v>
      </c>
      <c r="K28" s="1790">
        <f>+E28+F27+H28-I28</f>
        <v>0</v>
      </c>
      <c r="L28" s="1550"/>
      <c r="M28" s="1790">
        <f>(L28+L29)+H28</f>
        <v>0</v>
      </c>
      <c r="N28" s="1820"/>
      <c r="O28" s="1820"/>
      <c r="P28" s="1739"/>
      <c r="Q28" s="1526"/>
      <c r="R28" s="1558"/>
      <c r="T28" s="352"/>
      <c r="U28" s="353"/>
    </row>
    <row r="29" spans="1:21" x14ac:dyDescent="0.25">
      <c r="A29" s="1583" t="str">
        <f>CONCATENATE($R$4,"02")</f>
        <v>202402</v>
      </c>
      <c r="B29" s="1550"/>
      <c r="C29" s="1793">
        <f>+D28</f>
        <v>0</v>
      </c>
      <c r="D29" s="1550"/>
      <c r="E29" s="1789">
        <f t="shared" ref="E29:E39" si="0">+B29+D29-C29</f>
        <v>0</v>
      </c>
      <c r="F29" s="1550"/>
      <c r="G29" s="1790">
        <f>IF(B29="",0,+E29-F29)</f>
        <v>0</v>
      </c>
      <c r="H29" s="1794"/>
      <c r="I29" s="1550"/>
      <c r="J29" s="1795"/>
      <c r="K29" s="1790">
        <f>SUM($E$28:E29)+SUM($H$29:H29)-I29</f>
        <v>0</v>
      </c>
      <c r="L29" s="1550"/>
      <c r="M29" s="1795"/>
      <c r="N29" s="1820"/>
      <c r="O29" s="1820"/>
      <c r="P29" s="1739"/>
      <c r="Q29" s="1526"/>
      <c r="R29" s="1558"/>
      <c r="T29" s="352"/>
      <c r="U29" s="353"/>
    </row>
    <row r="30" spans="1:21" x14ac:dyDescent="0.25">
      <c r="A30" s="1583" t="str">
        <f>CONCATENATE($R$4,"03")</f>
        <v>202403</v>
      </c>
      <c r="B30" s="1550"/>
      <c r="C30" s="1793">
        <f t="shared" ref="C30:C39" si="1">+D29</f>
        <v>0</v>
      </c>
      <c r="D30" s="1550"/>
      <c r="E30" s="1789">
        <f t="shared" si="0"/>
        <v>0</v>
      </c>
      <c r="F30" s="1550"/>
      <c r="G30" s="1790">
        <f t="shared" ref="G30:G39" si="2">IF(B30="",0,+E30-F30)</f>
        <v>0</v>
      </c>
      <c r="H30" s="1550"/>
      <c r="I30" s="1550"/>
      <c r="J30" s="1790">
        <f>+B28+B29+H30</f>
        <v>0</v>
      </c>
      <c r="K30" s="1790">
        <f>SUM($E$28:E30)+SUM($H$29:H30)-I30</f>
        <v>0</v>
      </c>
      <c r="L30" s="1550"/>
      <c r="M30" s="1790">
        <f>(L30+L31)+H30</f>
        <v>0</v>
      </c>
      <c r="N30" s="1820"/>
      <c r="O30" s="1820"/>
      <c r="P30" s="1739"/>
      <c r="Q30" s="1526"/>
      <c r="R30" s="1558"/>
      <c r="T30" s="352"/>
      <c r="U30" s="353"/>
    </row>
    <row r="31" spans="1:21" x14ac:dyDescent="0.25">
      <c r="A31" s="1583" t="str">
        <f>CONCATENATE($R$4,"04")</f>
        <v>202404</v>
      </c>
      <c r="B31" s="1550"/>
      <c r="C31" s="1793">
        <f t="shared" si="1"/>
        <v>0</v>
      </c>
      <c r="D31" s="1550"/>
      <c r="E31" s="1789">
        <f t="shared" si="0"/>
        <v>0</v>
      </c>
      <c r="F31" s="1550"/>
      <c r="G31" s="1790">
        <f t="shared" si="2"/>
        <v>0</v>
      </c>
      <c r="H31" s="1794"/>
      <c r="I31" s="1550"/>
      <c r="J31" s="1795"/>
      <c r="K31" s="1790">
        <f>SUM($E$28:E31)+SUM($H$29:H31)-I31</f>
        <v>0</v>
      </c>
      <c r="L31" s="1550"/>
      <c r="M31" s="1795"/>
      <c r="N31" s="1820"/>
      <c r="O31" s="1820"/>
      <c r="P31" s="1739"/>
      <c r="Q31" s="1526"/>
      <c r="R31" s="1558"/>
      <c r="T31" s="352"/>
      <c r="U31" s="353"/>
    </row>
    <row r="32" spans="1:21" x14ac:dyDescent="0.25">
      <c r="A32" s="1583" t="str">
        <f>CONCATENATE($R$4,"05")</f>
        <v>202405</v>
      </c>
      <c r="B32" s="1550"/>
      <c r="C32" s="1793">
        <f t="shared" si="1"/>
        <v>0</v>
      </c>
      <c r="D32" s="1550"/>
      <c r="E32" s="1789">
        <f t="shared" si="0"/>
        <v>0</v>
      </c>
      <c r="F32" s="1550"/>
      <c r="G32" s="1790">
        <f t="shared" si="2"/>
        <v>0</v>
      </c>
      <c r="H32" s="1550"/>
      <c r="I32" s="1550"/>
      <c r="J32" s="1790">
        <f>+B30+B31+H32</f>
        <v>0</v>
      </c>
      <c r="K32" s="1790">
        <f>SUM($E$28:E32)+SUM($H$29:H32)-I32</f>
        <v>0</v>
      </c>
      <c r="L32" s="1550"/>
      <c r="M32" s="1790">
        <f>(L32+L33)+H32</f>
        <v>0</v>
      </c>
      <c r="N32" s="1820"/>
      <c r="O32" s="1820"/>
      <c r="P32" s="1739"/>
      <c r="Q32" s="1526"/>
      <c r="R32" s="1558"/>
      <c r="T32" s="352"/>
      <c r="U32" s="353"/>
    </row>
    <row r="33" spans="1:21" x14ac:dyDescent="0.25">
      <c r="A33" s="1583" t="str">
        <f>CONCATENATE($R$4,"06")</f>
        <v>202406</v>
      </c>
      <c r="B33" s="1550"/>
      <c r="C33" s="1793">
        <f t="shared" si="1"/>
        <v>0</v>
      </c>
      <c r="D33" s="1550"/>
      <c r="E33" s="1789">
        <f t="shared" si="0"/>
        <v>0</v>
      </c>
      <c r="F33" s="1550"/>
      <c r="G33" s="1790">
        <f t="shared" si="2"/>
        <v>0</v>
      </c>
      <c r="H33" s="1794"/>
      <c r="I33" s="1550"/>
      <c r="J33" s="1795"/>
      <c r="K33" s="1790">
        <f>SUM($E$28:E33)+SUM($H$29:H33)-I33</f>
        <v>0</v>
      </c>
      <c r="L33" s="1550"/>
      <c r="M33" s="1795"/>
      <c r="N33" s="1820"/>
      <c r="O33" s="1820"/>
      <c r="P33" s="1739"/>
      <c r="Q33" s="1526"/>
      <c r="R33" s="1558"/>
      <c r="T33" s="352"/>
      <c r="U33" s="353"/>
    </row>
    <row r="34" spans="1:21" x14ac:dyDescent="0.25">
      <c r="A34" s="1583" t="str">
        <f>CONCATENATE($R$4,"07")</f>
        <v>202407</v>
      </c>
      <c r="B34" s="1550"/>
      <c r="C34" s="1793">
        <f t="shared" si="1"/>
        <v>0</v>
      </c>
      <c r="D34" s="1550"/>
      <c r="E34" s="1789">
        <f t="shared" si="0"/>
        <v>0</v>
      </c>
      <c r="F34" s="1550"/>
      <c r="G34" s="1790">
        <f t="shared" si="2"/>
        <v>0</v>
      </c>
      <c r="H34" s="1550"/>
      <c r="I34" s="1550"/>
      <c r="J34" s="1790">
        <f>+B32+B33+H34</f>
        <v>0</v>
      </c>
      <c r="K34" s="1790">
        <f>SUM($E$28:E34)+SUM($H$29:H34)-I34</f>
        <v>0</v>
      </c>
      <c r="L34" s="1550"/>
      <c r="M34" s="1790">
        <f>(L34+L35)+H34</f>
        <v>0</v>
      </c>
      <c r="N34" s="1820"/>
      <c r="O34" s="1820"/>
      <c r="P34" s="1739"/>
      <c r="Q34" s="1526"/>
      <c r="R34" s="1558"/>
      <c r="T34" s="352"/>
      <c r="U34" s="353"/>
    </row>
    <row r="35" spans="1:21" x14ac:dyDescent="0.25">
      <c r="A35" s="1583" t="str">
        <f>CONCATENATE($R$4,"08")</f>
        <v>202408</v>
      </c>
      <c r="B35" s="1550"/>
      <c r="C35" s="1793">
        <f t="shared" si="1"/>
        <v>0</v>
      </c>
      <c r="D35" s="1550"/>
      <c r="E35" s="1789">
        <f t="shared" si="0"/>
        <v>0</v>
      </c>
      <c r="F35" s="1550"/>
      <c r="G35" s="1790">
        <f t="shared" si="2"/>
        <v>0</v>
      </c>
      <c r="H35" s="1794"/>
      <c r="I35" s="1550"/>
      <c r="J35" s="1795"/>
      <c r="K35" s="1790">
        <f>SUM($E$28:E35)+SUM($H$29:H35)-I35</f>
        <v>0</v>
      </c>
      <c r="L35" s="1550"/>
      <c r="M35" s="1795"/>
      <c r="N35" s="1820"/>
      <c r="O35" s="1820"/>
      <c r="P35" s="1739"/>
      <c r="Q35" s="1526"/>
      <c r="R35" s="1558"/>
      <c r="T35" s="352"/>
      <c r="U35" s="353"/>
    </row>
    <row r="36" spans="1:21" x14ac:dyDescent="0.25">
      <c r="A36" s="1583" t="str">
        <f>CONCATENATE($R$4,"09")</f>
        <v>202409</v>
      </c>
      <c r="B36" s="1550"/>
      <c r="C36" s="1793">
        <f t="shared" si="1"/>
        <v>0</v>
      </c>
      <c r="D36" s="1550"/>
      <c r="E36" s="1789">
        <f t="shared" si="0"/>
        <v>0</v>
      </c>
      <c r="F36" s="1550"/>
      <c r="G36" s="1790">
        <f t="shared" si="2"/>
        <v>0</v>
      </c>
      <c r="H36" s="1550"/>
      <c r="I36" s="1550"/>
      <c r="J36" s="1790">
        <f>+B34+B35+H36</f>
        <v>0</v>
      </c>
      <c r="K36" s="1790">
        <f>SUM($E$28:E36)+SUM($H$29:H36)-I36</f>
        <v>0</v>
      </c>
      <c r="L36" s="1550"/>
      <c r="M36" s="1790">
        <f>(L36+L37)+H36</f>
        <v>0</v>
      </c>
      <c r="N36" s="1820"/>
      <c r="O36" s="1820"/>
      <c r="P36" s="1739"/>
      <c r="Q36" s="1526"/>
      <c r="R36" s="1558"/>
      <c r="T36" s="352"/>
      <c r="U36" s="353"/>
    </row>
    <row r="37" spans="1:21" x14ac:dyDescent="0.25">
      <c r="A37" s="1583" t="str">
        <f>CONCATENATE($R$4,"10")</f>
        <v>202410</v>
      </c>
      <c r="B37" s="1550"/>
      <c r="C37" s="1793">
        <f t="shared" si="1"/>
        <v>0</v>
      </c>
      <c r="D37" s="1550"/>
      <c r="E37" s="1789">
        <f t="shared" si="0"/>
        <v>0</v>
      </c>
      <c r="F37" s="1550"/>
      <c r="G37" s="1790">
        <f t="shared" si="2"/>
        <v>0</v>
      </c>
      <c r="H37" s="1794"/>
      <c r="I37" s="1550"/>
      <c r="J37" s="1821"/>
      <c r="K37" s="1790">
        <f>SUM($E$28:E37)+SUM($H$29:H37)-I37</f>
        <v>0</v>
      </c>
      <c r="L37" s="1550"/>
      <c r="M37" s="1795"/>
      <c r="N37" s="1820"/>
      <c r="O37" s="1820"/>
      <c r="P37" s="1739"/>
      <c r="Q37" s="1526"/>
      <c r="R37" s="1558"/>
      <c r="T37" s="352"/>
      <c r="U37" s="353"/>
    </row>
    <row r="38" spans="1:21" x14ac:dyDescent="0.25">
      <c r="A38" s="1583" t="str">
        <f>CONCATENATE($R$4,"11")</f>
        <v>202411</v>
      </c>
      <c r="B38" s="1550"/>
      <c r="C38" s="1793">
        <f t="shared" si="1"/>
        <v>0</v>
      </c>
      <c r="D38" s="1550"/>
      <c r="E38" s="1789">
        <f t="shared" si="0"/>
        <v>0</v>
      </c>
      <c r="F38" s="1550"/>
      <c r="G38" s="1790">
        <f t="shared" si="2"/>
        <v>0</v>
      </c>
      <c r="H38" s="1550"/>
      <c r="I38" s="1550"/>
      <c r="J38" s="1790">
        <f>+B36+B37+H38</f>
        <v>0</v>
      </c>
      <c r="K38" s="1790">
        <f>SUM($E$28:E38)+SUM($H$29:H38)-I38</f>
        <v>0</v>
      </c>
      <c r="L38" s="1550"/>
      <c r="M38" s="1790">
        <f>(L38+L39)+H38</f>
        <v>0</v>
      </c>
      <c r="N38" s="1820"/>
      <c r="O38" s="1820"/>
      <c r="P38" s="1739"/>
      <c r="Q38" s="1526"/>
      <c r="R38" s="1558"/>
      <c r="T38" s="352"/>
      <c r="U38" s="353"/>
    </row>
    <row r="39" spans="1:21" x14ac:dyDescent="0.25">
      <c r="A39" s="1583" t="str">
        <f>CONCATENATE($R$4,"12")</f>
        <v>202412</v>
      </c>
      <c r="B39" s="1550"/>
      <c r="C39" s="1793">
        <f t="shared" si="1"/>
        <v>0</v>
      </c>
      <c r="D39" s="1794"/>
      <c r="E39" s="1789">
        <f t="shared" si="0"/>
        <v>0</v>
      </c>
      <c r="F39" s="1550"/>
      <c r="G39" s="1790">
        <f t="shared" si="2"/>
        <v>0</v>
      </c>
      <c r="H39" s="1794"/>
      <c r="I39" s="1550"/>
      <c r="J39" s="1795"/>
      <c r="K39" s="1790">
        <f>SUM($E$28:E39)+SUM($H$29:H39)-I39</f>
        <v>0</v>
      </c>
      <c r="L39" s="1550"/>
      <c r="M39" s="1795"/>
      <c r="N39" s="1820"/>
      <c r="O39" s="1820"/>
      <c r="P39" s="1739"/>
      <c r="Q39" s="1526"/>
      <c r="R39" s="1558"/>
      <c r="T39" s="352"/>
      <c r="U39" s="353"/>
    </row>
    <row r="40" spans="1:21" ht="15.75" thickBot="1" x14ac:dyDescent="0.3">
      <c r="A40" s="470" t="s">
        <v>1711</v>
      </c>
      <c r="B40" s="457">
        <f>SUM(B28:B39)</f>
        <v>0</v>
      </c>
      <c r="C40" s="457">
        <f>SUM(C28:C39)</f>
        <v>0</v>
      </c>
      <c r="D40" s="916"/>
      <c r="E40" s="457">
        <f>SUM(E28:E39)</f>
        <v>0</v>
      </c>
      <c r="F40" s="916"/>
      <c r="G40" s="462">
        <f>SUM(G28:G39)</f>
        <v>0</v>
      </c>
      <c r="H40" s="457">
        <f>SUM(H28:H39)</f>
        <v>0</v>
      </c>
      <c r="I40" s="3503"/>
      <c r="J40" s="3503"/>
      <c r="K40" s="3503"/>
      <c r="L40" s="457">
        <f t="shared" ref="L40" si="3">SUM(L28:L39)</f>
        <v>0</v>
      </c>
      <c r="M40" s="457">
        <f t="shared" ref="M40" si="4">SUM(M28:M39)</f>
        <v>0</v>
      </c>
      <c r="N40" s="3141"/>
      <c r="O40" s="3141"/>
      <c r="P40" s="3141"/>
      <c r="Q40" s="3141"/>
      <c r="R40" s="3142"/>
    </row>
    <row r="41" spans="1:21" x14ac:dyDescent="0.25">
      <c r="A41" s="172" t="s">
        <v>1327</v>
      </c>
      <c r="I41" s="348">
        <f>_xlfn.XLOOKUP(A26,'Saldobalanse m arb-status'!A:A,'Saldobalanse m arb-status'!C:C,"Ikke funnet",0)</f>
        <v>0</v>
      </c>
    </row>
    <row r="42" spans="1:21" x14ac:dyDescent="0.25">
      <c r="A42" s="172" t="s">
        <v>1260</v>
      </c>
      <c r="I42" s="173" t="e" cm="1">
        <f t="array" ref="I42">(IFERROR(LOOKUP(2,1/(I28:I39&lt;&gt;""),I28:I39),"Ingen tall"))-I41</f>
        <v>#VALUE!</v>
      </c>
      <c r="J42" s="355"/>
    </row>
    <row r="43" spans="1:21" x14ac:dyDescent="0.25">
      <c r="A43" s="172"/>
      <c r="I43" s="173"/>
      <c r="J43" s="355"/>
    </row>
    <row r="44" spans="1:21" ht="15.75" thickBot="1" x14ac:dyDescent="0.3">
      <c r="A44" s="172"/>
      <c r="B44" s="348"/>
    </row>
    <row r="45" spans="1:21" x14ac:dyDescent="0.25">
      <c r="A45" s="746" t="s">
        <v>1676</v>
      </c>
      <c r="B45" s="747"/>
      <c r="C45" s="747"/>
      <c r="D45" s="747"/>
      <c r="E45" s="747"/>
      <c r="F45" s="735"/>
      <c r="G45" s="1235" t="s">
        <v>608</v>
      </c>
      <c r="H45" s="3553" t="s">
        <v>1677</v>
      </c>
      <c r="I45" s="3554"/>
      <c r="J45" s="3554"/>
      <c r="K45" s="3554"/>
      <c r="L45" s="3554"/>
      <c r="M45" s="3555"/>
    </row>
    <row r="46" spans="1:21" x14ac:dyDescent="0.25">
      <c r="A46" s="3498" t="s">
        <v>1678</v>
      </c>
      <c r="B46" s="3499"/>
      <c r="C46" s="3499"/>
      <c r="D46" s="3499"/>
      <c r="E46" s="3499"/>
      <c r="F46" s="3500"/>
      <c r="G46" s="1796"/>
      <c r="H46" s="3489"/>
      <c r="I46" s="3489"/>
      <c r="J46" s="3489"/>
      <c r="K46" s="3489"/>
      <c r="L46" s="3489"/>
      <c r="M46" s="3490"/>
    </row>
    <row r="47" spans="1:21" s="174" customFormat="1" x14ac:dyDescent="0.25">
      <c r="A47" s="3513" t="s">
        <v>1712</v>
      </c>
      <c r="B47" s="3514"/>
      <c r="C47" s="3514"/>
      <c r="D47" s="3514"/>
      <c r="E47" s="3514"/>
      <c r="F47" s="3515"/>
      <c r="G47" s="1798">
        <f>L40</f>
        <v>0</v>
      </c>
      <c r="H47" s="3489"/>
      <c r="I47" s="3489"/>
      <c r="J47" s="3489"/>
      <c r="K47" s="3489"/>
      <c r="L47" s="3489"/>
      <c r="M47" s="3490"/>
    </row>
    <row r="48" spans="1:21" s="174" customFormat="1" x14ac:dyDescent="0.25">
      <c r="A48" s="3513" t="s">
        <v>2599</v>
      </c>
      <c r="B48" s="3514"/>
      <c r="C48" s="3514"/>
      <c r="D48" s="3514"/>
      <c r="E48" s="3514"/>
      <c r="F48" s="3515"/>
      <c r="G48" s="1798">
        <f>L28</f>
        <v>0</v>
      </c>
      <c r="H48" s="3489"/>
      <c r="I48" s="3489"/>
      <c r="J48" s="3489"/>
      <c r="K48" s="3489"/>
      <c r="L48" s="3489"/>
      <c r="M48" s="3490"/>
    </row>
    <row r="49" spans="1:13" s="174" customFormat="1" x14ac:dyDescent="0.25">
      <c r="A49" s="3513" t="s">
        <v>1713</v>
      </c>
      <c r="B49" s="3514"/>
      <c r="C49" s="3514"/>
      <c r="D49" s="3514"/>
      <c r="E49" s="3514"/>
      <c r="F49" s="3515"/>
      <c r="G49" s="1798">
        <f>G52</f>
        <v>0</v>
      </c>
      <c r="H49" s="3489"/>
      <c r="I49" s="3489"/>
      <c r="J49" s="3489"/>
      <c r="K49" s="3489"/>
      <c r="L49" s="3489"/>
      <c r="M49" s="3490"/>
    </row>
    <row r="50" spans="1:13" s="174" customFormat="1" ht="15.75" thickBot="1" x14ac:dyDescent="0.3">
      <c r="A50" s="3516" t="s">
        <v>1679</v>
      </c>
      <c r="B50" s="3517"/>
      <c r="C50" s="3517"/>
      <c r="D50" s="3517"/>
      <c r="E50" s="3517"/>
      <c r="F50" s="3518"/>
      <c r="G50" s="457">
        <f>G46-G47+G48-G49</f>
        <v>0</v>
      </c>
      <c r="H50" s="3489"/>
      <c r="I50" s="3489"/>
      <c r="J50" s="3489"/>
      <c r="K50" s="3489"/>
      <c r="L50" s="3489"/>
      <c r="M50" s="3490"/>
    </row>
    <row r="51" spans="1:13" s="174" customFormat="1" x14ac:dyDescent="0.25">
      <c r="A51" s="737"/>
      <c r="B51" s="738"/>
      <c r="C51" s="738"/>
      <c r="D51" s="738"/>
      <c r="E51" s="738"/>
      <c r="F51" s="738"/>
      <c r="G51" s="1799"/>
      <c r="H51" s="1799"/>
      <c r="I51" s="1799"/>
      <c r="J51" s="1799"/>
      <c r="K51" s="1799"/>
      <c r="L51" s="1799"/>
      <c r="M51" s="1800"/>
    </row>
    <row r="52" spans="1:13" s="174" customFormat="1" x14ac:dyDescent="0.25">
      <c r="A52" s="739" t="s">
        <v>1714</v>
      </c>
      <c r="B52" s="740"/>
      <c r="C52" s="740"/>
      <c r="D52" s="740"/>
      <c r="E52" s="740"/>
      <c r="F52" s="740"/>
      <c r="G52" s="1796"/>
      <c r="H52" s="3489"/>
      <c r="I52" s="3489"/>
      <c r="J52" s="3489"/>
      <c r="K52" s="3489"/>
      <c r="L52" s="3489"/>
      <c r="M52" s="3490"/>
    </row>
    <row r="53" spans="1:13" s="174" customFormat="1" x14ac:dyDescent="0.25">
      <c r="A53" s="739" t="s">
        <v>1715</v>
      </c>
      <c r="B53" s="740"/>
      <c r="C53" s="740"/>
      <c r="D53" s="740"/>
      <c r="E53" s="740"/>
      <c r="F53" s="1801">
        <v>2601</v>
      </c>
      <c r="G53" s="1802">
        <f>_xlfn.XLOOKUP(F53,'Saldobalanse m arb-status'!A:A,'Saldobalanse m arb-status'!C:C,"Ikke funnet",0)</f>
        <v>0</v>
      </c>
      <c r="H53" s="3489"/>
      <c r="I53" s="3489"/>
      <c r="J53" s="3489"/>
      <c r="K53" s="3489"/>
      <c r="L53" s="3489"/>
      <c r="M53" s="3490"/>
    </row>
    <row r="54" spans="1:13" s="174" customFormat="1" x14ac:dyDescent="0.25">
      <c r="A54" s="739"/>
      <c r="B54" s="741"/>
      <c r="C54" s="741"/>
      <c r="D54" s="741"/>
      <c r="E54" s="741"/>
      <c r="F54" s="740"/>
      <c r="G54" s="742"/>
      <c r="H54" s="3491"/>
      <c r="I54" s="3491"/>
      <c r="J54" s="3491"/>
      <c r="K54" s="3491"/>
      <c r="L54" s="3491"/>
      <c r="M54" s="3492"/>
    </row>
    <row r="55" spans="1:13" s="174" customFormat="1" x14ac:dyDescent="0.25">
      <c r="A55" s="743" t="s">
        <v>1716</v>
      </c>
      <c r="B55" s="744"/>
      <c r="C55" s="744"/>
      <c r="D55" s="744"/>
      <c r="E55" s="744"/>
      <c r="F55" s="744"/>
      <c r="G55" s="1803">
        <f>SUM(G53:G54)-G52</f>
        <v>0</v>
      </c>
      <c r="H55" s="3489"/>
      <c r="I55" s="3489"/>
      <c r="J55" s="3489"/>
      <c r="K55" s="3489"/>
      <c r="L55" s="3489"/>
      <c r="M55" s="3490"/>
    </row>
    <row r="56" spans="1:13" ht="15.75" thickBot="1" x14ac:dyDescent="0.3">
      <c r="A56" s="3550"/>
      <c r="B56" s="3551"/>
      <c r="C56" s="3551"/>
      <c r="D56" s="3551"/>
      <c r="E56" s="3551"/>
      <c r="F56" s="3551"/>
      <c r="G56" s="3551"/>
      <c r="H56" s="3551"/>
      <c r="I56" s="3551"/>
      <c r="J56" s="3551"/>
      <c r="K56" s="3551"/>
      <c r="L56" s="3551"/>
      <c r="M56" s="3552"/>
    </row>
    <row r="57" spans="1:13" ht="15.75" thickBot="1" x14ac:dyDescent="0.3">
      <c r="A57" s="298"/>
      <c r="K57" s="176"/>
      <c r="L57" s="176"/>
    </row>
    <row r="58" spans="1:13" x14ac:dyDescent="0.25">
      <c r="A58" s="1225" t="s">
        <v>1758</v>
      </c>
      <c r="B58" s="1226"/>
      <c r="C58" s="1226"/>
      <c r="D58" s="1226"/>
      <c r="E58" s="1226"/>
      <c r="F58" s="1344">
        <f>A26</f>
        <v>2601</v>
      </c>
      <c r="G58" s="1226"/>
      <c r="H58" s="1226"/>
      <c r="I58" s="1226"/>
      <c r="J58" s="1226"/>
      <c r="K58" s="1227"/>
      <c r="L58" s="1228"/>
      <c r="M58" s="174"/>
    </row>
    <row r="59" spans="1:13" x14ac:dyDescent="0.25">
      <c r="A59" s="1224" t="s">
        <v>1759</v>
      </c>
      <c r="B59" s="2864" t="s">
        <v>1367</v>
      </c>
      <c r="C59" s="2864"/>
      <c r="D59" s="1356" t="s">
        <v>1299</v>
      </c>
      <c r="E59" s="1356" t="s">
        <v>1325</v>
      </c>
      <c r="F59" s="1356" t="s">
        <v>608</v>
      </c>
      <c r="G59" s="2864" t="s">
        <v>1261</v>
      </c>
      <c r="H59" s="2864"/>
      <c r="I59" s="2864"/>
      <c r="J59" s="2864"/>
      <c r="K59" s="2864"/>
      <c r="L59" s="2865"/>
      <c r="M59" s="174"/>
    </row>
    <row r="60" spans="1:13" x14ac:dyDescent="0.25">
      <c r="A60" s="1541"/>
      <c r="B60" s="2858"/>
      <c r="C60" s="2858"/>
      <c r="D60" s="1542"/>
      <c r="E60" s="1539"/>
      <c r="F60" s="1540"/>
      <c r="G60" s="2854"/>
      <c r="H60" s="2854"/>
      <c r="I60" s="2854"/>
      <c r="J60" s="2854"/>
      <c r="K60" s="2854"/>
      <c r="L60" s="2855"/>
      <c r="M60" s="174"/>
    </row>
    <row r="61" spans="1:13" x14ac:dyDescent="0.25">
      <c r="A61" s="1541"/>
      <c r="B61" s="2858"/>
      <c r="C61" s="2858"/>
      <c r="D61" s="1542"/>
      <c r="E61" s="1539"/>
      <c r="F61" s="1540"/>
      <c r="G61" s="2854"/>
      <c r="H61" s="2854"/>
      <c r="I61" s="2854"/>
      <c r="J61" s="2854"/>
      <c r="K61" s="2854"/>
      <c r="L61" s="2855"/>
      <c r="M61" s="174"/>
    </row>
    <row r="62" spans="1:13" x14ac:dyDescent="0.25">
      <c r="A62" s="1541"/>
      <c r="B62" s="2858"/>
      <c r="C62" s="2858"/>
      <c r="D62" s="1542"/>
      <c r="E62" s="1539"/>
      <c r="F62" s="1540"/>
      <c r="G62" s="2854"/>
      <c r="H62" s="2854"/>
      <c r="I62" s="2854"/>
      <c r="J62" s="2854"/>
      <c r="K62" s="2854"/>
      <c r="L62" s="2855"/>
      <c r="M62" s="174"/>
    </row>
    <row r="63" spans="1:13" x14ac:dyDescent="0.25">
      <c r="A63" s="1541"/>
      <c r="B63" s="2858"/>
      <c r="C63" s="2858"/>
      <c r="D63" s="1542"/>
      <c r="E63" s="1539"/>
      <c r="F63" s="1540"/>
      <c r="G63" s="2854"/>
      <c r="H63" s="2854"/>
      <c r="I63" s="2854"/>
      <c r="J63" s="2854"/>
      <c r="K63" s="2854"/>
      <c r="L63" s="2855"/>
      <c r="M63" s="174"/>
    </row>
    <row r="64" spans="1:13" x14ac:dyDescent="0.25">
      <c r="A64" s="1541"/>
      <c r="B64" s="2858"/>
      <c r="C64" s="2858"/>
      <c r="D64" s="1542"/>
      <c r="E64" s="1539"/>
      <c r="F64" s="1540"/>
      <c r="G64" s="2854"/>
      <c r="H64" s="2854"/>
      <c r="I64" s="2854"/>
      <c r="J64" s="2854"/>
      <c r="K64" s="2854"/>
      <c r="L64" s="2855"/>
      <c r="M64" s="174"/>
    </row>
    <row r="65" spans="1:13" x14ac:dyDescent="0.25">
      <c r="A65" s="1541"/>
      <c r="B65" s="2858"/>
      <c r="C65" s="2858"/>
      <c r="D65" s="1542"/>
      <c r="E65" s="1539"/>
      <c r="F65" s="1540"/>
      <c r="G65" s="2854"/>
      <c r="H65" s="2854"/>
      <c r="I65" s="2854"/>
      <c r="J65" s="2854"/>
      <c r="K65" s="2854"/>
      <c r="L65" s="2855"/>
      <c r="M65" s="174"/>
    </row>
    <row r="66" spans="1:13" ht="15.75" thickBot="1" x14ac:dyDescent="0.3">
      <c r="A66" s="2873" t="s">
        <v>1326</v>
      </c>
      <c r="B66" s="2874"/>
      <c r="C66" s="2874"/>
      <c r="D66" s="2874"/>
      <c r="E66" s="2875"/>
      <c r="F66" s="508">
        <f>SUM(F60:F65)</f>
        <v>0</v>
      </c>
      <c r="G66" s="2861"/>
      <c r="H66" s="2862"/>
      <c r="I66" s="2862"/>
      <c r="J66" s="2862"/>
      <c r="K66" s="2862"/>
      <c r="L66" s="2863"/>
      <c r="M66" s="174"/>
    </row>
    <row r="67" spans="1:13" x14ac:dyDescent="0.25">
      <c r="A67" s="170" t="s">
        <v>1327</v>
      </c>
      <c r="B67" s="170"/>
      <c r="C67" s="170"/>
      <c r="D67" s="170"/>
      <c r="E67" s="170"/>
      <c r="F67" s="348">
        <f>_xlfn.XLOOKUP(F58,'Saldobalanse m arb-status'!A:A,'Saldobalanse m arb-status'!C:C,"Ikke funnet",0)</f>
        <v>0</v>
      </c>
    </row>
    <row r="68" spans="1:13" x14ac:dyDescent="0.25">
      <c r="A68" s="170" t="s">
        <v>1260</v>
      </c>
      <c r="B68" s="170"/>
      <c r="C68" s="170"/>
      <c r="D68" s="170"/>
      <c r="E68" s="170"/>
      <c r="F68" s="348">
        <f>F66-F67</f>
        <v>0</v>
      </c>
    </row>
    <row r="70" spans="1:13" ht="15.75" thickBot="1" x14ac:dyDescent="0.3">
      <c r="A70" s="171" t="s">
        <v>1718</v>
      </c>
      <c r="C70" s="340"/>
    </row>
    <row r="71" spans="1:13" x14ac:dyDescent="0.25">
      <c r="A71" s="681" t="s">
        <v>1719</v>
      </c>
      <c r="B71" s="624" t="s">
        <v>1720</v>
      </c>
      <c r="C71" s="745" t="s">
        <v>608</v>
      </c>
      <c r="D71" s="3088" t="s">
        <v>1721</v>
      </c>
      <c r="E71" s="3511"/>
      <c r="F71" s="3511"/>
      <c r="G71" s="3511"/>
      <c r="H71" s="3511"/>
      <c r="I71" s="3511"/>
      <c r="J71" s="3512"/>
    </row>
    <row r="72" spans="1:13" x14ac:dyDescent="0.25">
      <c r="A72" s="1547" t="s">
        <v>621</v>
      </c>
      <c r="B72" s="1526" t="s">
        <v>621</v>
      </c>
      <c r="C72" s="1550" t="s">
        <v>621</v>
      </c>
      <c r="D72" s="3486" t="s">
        <v>621</v>
      </c>
      <c r="E72" s="3486"/>
      <c r="F72" s="3486"/>
      <c r="G72" s="3486"/>
      <c r="H72" s="3486"/>
      <c r="I72" s="3486"/>
      <c r="J72" s="3487"/>
    </row>
    <row r="73" spans="1:13" x14ac:dyDescent="0.25">
      <c r="A73" s="1547"/>
      <c r="B73" s="1526"/>
      <c r="C73" s="1550"/>
      <c r="D73" s="3486" t="s">
        <v>621</v>
      </c>
      <c r="E73" s="3486"/>
      <c r="F73" s="3486"/>
      <c r="G73" s="3486"/>
      <c r="H73" s="3486"/>
      <c r="I73" s="3486"/>
      <c r="J73" s="3487"/>
    </row>
    <row r="74" spans="1:13" x14ac:dyDescent="0.25">
      <c r="A74" s="1547"/>
      <c r="B74" s="1526"/>
      <c r="C74" s="1550"/>
      <c r="D74" s="3486"/>
      <c r="E74" s="3486"/>
      <c r="F74" s="3486"/>
      <c r="G74" s="3486"/>
      <c r="H74" s="3486"/>
      <c r="I74" s="3486"/>
      <c r="J74" s="3487"/>
    </row>
    <row r="75" spans="1:13" x14ac:dyDescent="0.25">
      <c r="A75" s="1547"/>
      <c r="B75" s="1526"/>
      <c r="C75" s="1550"/>
      <c r="D75" s="3486"/>
      <c r="E75" s="3486"/>
      <c r="F75" s="3486"/>
      <c r="G75" s="3486"/>
      <c r="H75" s="3486"/>
      <c r="I75" s="3486"/>
      <c r="J75" s="3487"/>
    </row>
    <row r="76" spans="1:13" x14ac:dyDescent="0.25">
      <c r="A76" s="1547"/>
      <c r="B76" s="1526"/>
      <c r="C76" s="1550"/>
      <c r="D76" s="3486"/>
      <c r="E76" s="3486"/>
      <c r="F76" s="3486"/>
      <c r="G76" s="3486"/>
      <c r="H76" s="3486"/>
      <c r="I76" s="3486"/>
      <c r="J76" s="3487"/>
    </row>
    <row r="77" spans="1:13" x14ac:dyDescent="0.25">
      <c r="A77" s="1547"/>
      <c r="B77" s="1526"/>
      <c r="C77" s="1550"/>
      <c r="D77" s="3486"/>
      <c r="E77" s="3486"/>
      <c r="F77" s="3486"/>
      <c r="G77" s="3486"/>
      <c r="H77" s="3486"/>
      <c r="I77" s="3486"/>
      <c r="J77" s="3487"/>
    </row>
    <row r="78" spans="1:13" x14ac:dyDescent="0.25">
      <c r="A78" s="1547"/>
      <c r="B78" s="1526"/>
      <c r="C78" s="1550"/>
      <c r="D78" s="3486"/>
      <c r="E78" s="3486"/>
      <c r="F78" s="3486"/>
      <c r="G78" s="3486"/>
      <c r="H78" s="3486"/>
      <c r="I78" s="3486"/>
      <c r="J78" s="3487"/>
    </row>
    <row r="79" spans="1:13" x14ac:dyDescent="0.25">
      <c r="A79" s="1547"/>
      <c r="B79" s="1526"/>
      <c r="C79" s="1550"/>
      <c r="D79" s="3486"/>
      <c r="E79" s="3486"/>
      <c r="F79" s="3486"/>
      <c r="G79" s="3486"/>
      <c r="H79" s="3486"/>
      <c r="I79" s="3486"/>
      <c r="J79" s="3487"/>
    </row>
    <row r="80" spans="1:13" x14ac:dyDescent="0.25">
      <c r="A80" s="1547"/>
      <c r="B80" s="1526"/>
      <c r="C80" s="1550"/>
      <c r="D80" s="3486"/>
      <c r="E80" s="3486"/>
      <c r="F80" s="3486"/>
      <c r="G80" s="3486"/>
      <c r="H80" s="3486"/>
      <c r="I80" s="3486"/>
      <c r="J80" s="3487"/>
    </row>
    <row r="81" spans="1:10" ht="15.75" thickBot="1" x14ac:dyDescent="0.3">
      <c r="A81" s="2913" t="s">
        <v>1326</v>
      </c>
      <c r="B81" s="2914"/>
      <c r="C81" s="462">
        <f>SUM(C72:C80)</f>
        <v>0</v>
      </c>
      <c r="D81" s="3493"/>
      <c r="E81" s="3493"/>
      <c r="F81" s="3493"/>
      <c r="G81" s="3493"/>
      <c r="H81" s="3493"/>
      <c r="I81" s="3493"/>
      <c r="J81" s="3494"/>
    </row>
    <row r="82" spans="1:10" x14ac:dyDescent="0.25">
      <c r="C82" s="340"/>
    </row>
    <row r="83" spans="1:10" ht="15.75" thickBot="1" x14ac:dyDescent="0.3">
      <c r="A83" s="171" t="s">
        <v>1722</v>
      </c>
      <c r="C83" s="340"/>
    </row>
    <row r="84" spans="1:10" x14ac:dyDescent="0.25">
      <c r="A84" s="681" t="s">
        <v>1719</v>
      </c>
      <c r="B84" s="624" t="s">
        <v>1720</v>
      </c>
      <c r="C84" s="745" t="s">
        <v>608</v>
      </c>
      <c r="D84" s="3088" t="s">
        <v>1721</v>
      </c>
      <c r="E84" s="3511"/>
      <c r="F84" s="3511"/>
      <c r="G84" s="3511"/>
      <c r="H84" s="3511"/>
      <c r="I84" s="3511"/>
      <c r="J84" s="3512"/>
    </row>
    <row r="85" spans="1:10" x14ac:dyDescent="0.25">
      <c r="A85" s="1547" t="s">
        <v>621</v>
      </c>
      <c r="B85" s="1526" t="s">
        <v>621</v>
      </c>
      <c r="C85" s="1550" t="s">
        <v>621</v>
      </c>
      <c r="D85" s="3486" t="s">
        <v>621</v>
      </c>
      <c r="E85" s="3486"/>
      <c r="F85" s="3486"/>
      <c r="G85" s="3486"/>
      <c r="H85" s="3486"/>
      <c r="I85" s="3486"/>
      <c r="J85" s="3487"/>
    </row>
    <row r="86" spans="1:10" x14ac:dyDescent="0.25">
      <c r="A86" s="1547"/>
      <c r="B86" s="1526"/>
      <c r="C86" s="1550"/>
      <c r="D86" s="3486" t="s">
        <v>621</v>
      </c>
      <c r="E86" s="3486"/>
      <c r="F86" s="3486"/>
      <c r="G86" s="3486"/>
      <c r="H86" s="3486"/>
      <c r="I86" s="3486"/>
      <c r="J86" s="3487"/>
    </row>
    <row r="87" spans="1:10" x14ac:dyDescent="0.25">
      <c r="A87" s="1547"/>
      <c r="B87" s="1526"/>
      <c r="C87" s="1550"/>
      <c r="D87" s="3486"/>
      <c r="E87" s="3486"/>
      <c r="F87" s="3486"/>
      <c r="G87" s="3486"/>
      <c r="H87" s="3486"/>
      <c r="I87" s="3486"/>
      <c r="J87" s="3487"/>
    </row>
    <row r="88" spans="1:10" x14ac:dyDescent="0.25">
      <c r="A88" s="1547"/>
      <c r="B88" s="1526"/>
      <c r="C88" s="1550"/>
      <c r="D88" s="3486"/>
      <c r="E88" s="3486"/>
      <c r="F88" s="3486"/>
      <c r="G88" s="3486"/>
      <c r="H88" s="3486"/>
      <c r="I88" s="3486"/>
      <c r="J88" s="3487"/>
    </row>
    <row r="89" spans="1:10" x14ac:dyDescent="0.25">
      <c r="A89" s="1547"/>
      <c r="B89" s="1526"/>
      <c r="C89" s="1550"/>
      <c r="D89" s="3486"/>
      <c r="E89" s="3486"/>
      <c r="F89" s="3486"/>
      <c r="G89" s="3486"/>
      <c r="H89" s="3486"/>
      <c r="I89" s="3486"/>
      <c r="J89" s="3487"/>
    </row>
    <row r="90" spans="1:10" x14ac:dyDescent="0.25">
      <c r="A90" s="1547"/>
      <c r="B90" s="1526"/>
      <c r="C90" s="1550"/>
      <c r="D90" s="3486"/>
      <c r="E90" s="3486"/>
      <c r="F90" s="3486"/>
      <c r="G90" s="3486"/>
      <c r="H90" s="3486"/>
      <c r="I90" s="3486"/>
      <c r="J90" s="3487"/>
    </row>
    <row r="91" spans="1:10" x14ac:dyDescent="0.25">
      <c r="A91" s="1547"/>
      <c r="B91" s="1526"/>
      <c r="C91" s="1550"/>
      <c r="D91" s="3486"/>
      <c r="E91" s="3486"/>
      <c r="F91" s="3486"/>
      <c r="G91" s="3486"/>
      <c r="H91" s="3486"/>
      <c r="I91" s="3486"/>
      <c r="J91" s="3487"/>
    </row>
    <row r="92" spans="1:10" x14ac:dyDescent="0.25">
      <c r="A92" s="1547"/>
      <c r="B92" s="1526"/>
      <c r="C92" s="1550"/>
      <c r="D92" s="3486"/>
      <c r="E92" s="3486"/>
      <c r="F92" s="3486"/>
      <c r="G92" s="3486"/>
      <c r="H92" s="3486"/>
      <c r="I92" s="3486"/>
      <c r="J92" s="3487"/>
    </row>
    <row r="93" spans="1:10" x14ac:dyDescent="0.25">
      <c r="A93" s="1547"/>
      <c r="B93" s="1526"/>
      <c r="C93" s="1550"/>
      <c r="D93" s="3486"/>
      <c r="E93" s="3486"/>
      <c r="F93" s="3486"/>
      <c r="G93" s="3486"/>
      <c r="H93" s="3486"/>
      <c r="I93" s="3486"/>
      <c r="J93" s="3487"/>
    </row>
    <row r="94" spans="1:10" ht="15.75" thickBot="1" x14ac:dyDescent="0.3">
      <c r="A94" s="2913" t="s">
        <v>1326</v>
      </c>
      <c r="B94" s="2914"/>
      <c r="C94" s="462">
        <f>SUM(C85:C93)</f>
        <v>0</v>
      </c>
      <c r="D94" s="3493"/>
      <c r="E94" s="3493"/>
      <c r="F94" s="3493"/>
      <c r="G94" s="3493"/>
      <c r="H94" s="3493"/>
      <c r="I94" s="3493"/>
      <c r="J94" s="3494"/>
    </row>
    <row r="95" spans="1:10" x14ac:dyDescent="0.25">
      <c r="C95" s="340"/>
    </row>
    <row r="96" spans="1:10" ht="15.75" thickBot="1" x14ac:dyDescent="0.3">
      <c r="A96" s="171" t="s">
        <v>1723</v>
      </c>
      <c r="C96" s="340"/>
    </row>
    <row r="97" spans="1:10" x14ac:dyDescent="0.25">
      <c r="A97" s="681" t="s">
        <v>1719</v>
      </c>
      <c r="B97" s="624" t="s">
        <v>1720</v>
      </c>
      <c r="C97" s="745" t="s">
        <v>608</v>
      </c>
      <c r="D97" s="3088" t="s">
        <v>1721</v>
      </c>
      <c r="E97" s="3511"/>
      <c r="F97" s="3511"/>
      <c r="G97" s="3511"/>
      <c r="H97" s="3511"/>
      <c r="I97" s="3511"/>
      <c r="J97" s="3512"/>
    </row>
    <row r="98" spans="1:10" x14ac:dyDescent="0.25">
      <c r="A98" s="1547" t="s">
        <v>621</v>
      </c>
      <c r="B98" s="1526" t="s">
        <v>621</v>
      </c>
      <c r="C98" s="1550" t="s">
        <v>621</v>
      </c>
      <c r="D98" s="3486" t="s">
        <v>621</v>
      </c>
      <c r="E98" s="3486"/>
      <c r="F98" s="3486"/>
      <c r="G98" s="3486"/>
      <c r="H98" s="3486"/>
      <c r="I98" s="3486"/>
      <c r="J98" s="3487"/>
    </row>
    <row r="99" spans="1:10" x14ac:dyDescent="0.25">
      <c r="A99" s="1547"/>
      <c r="B99" s="1526"/>
      <c r="C99" s="1550"/>
      <c r="D99" s="3486" t="s">
        <v>621</v>
      </c>
      <c r="E99" s="3486"/>
      <c r="F99" s="3486"/>
      <c r="G99" s="3486"/>
      <c r="H99" s="3486"/>
      <c r="I99" s="3486"/>
      <c r="J99" s="3487"/>
    </row>
    <row r="100" spans="1:10" x14ac:dyDescent="0.25">
      <c r="A100" s="1547"/>
      <c r="B100" s="1526"/>
      <c r="C100" s="1550"/>
      <c r="D100" s="3486"/>
      <c r="E100" s="3486"/>
      <c r="F100" s="3486"/>
      <c r="G100" s="3486"/>
      <c r="H100" s="3486"/>
      <c r="I100" s="3486"/>
      <c r="J100" s="3487"/>
    </row>
    <row r="101" spans="1:10" x14ac:dyDescent="0.25">
      <c r="A101" s="1547"/>
      <c r="B101" s="1526"/>
      <c r="C101" s="1550"/>
      <c r="D101" s="3486"/>
      <c r="E101" s="3486"/>
      <c r="F101" s="3486"/>
      <c r="G101" s="3486"/>
      <c r="H101" s="3486"/>
      <c r="I101" s="3486"/>
      <c r="J101" s="3487"/>
    </row>
    <row r="102" spans="1:10" x14ac:dyDescent="0.25">
      <c r="A102" s="1547"/>
      <c r="B102" s="1526"/>
      <c r="C102" s="1550"/>
      <c r="D102" s="3486"/>
      <c r="E102" s="3486"/>
      <c r="F102" s="3486"/>
      <c r="G102" s="3486"/>
      <c r="H102" s="3486"/>
      <c r="I102" s="3486"/>
      <c r="J102" s="3487"/>
    </row>
    <row r="103" spans="1:10" x14ac:dyDescent="0.25">
      <c r="A103" s="1547"/>
      <c r="B103" s="1526"/>
      <c r="C103" s="1550"/>
      <c r="D103" s="3486"/>
      <c r="E103" s="3486"/>
      <c r="F103" s="3486"/>
      <c r="G103" s="3486"/>
      <c r="H103" s="3486"/>
      <c r="I103" s="3486"/>
      <c r="J103" s="3487"/>
    </row>
    <row r="104" spans="1:10" x14ac:dyDescent="0.25">
      <c r="A104" s="1547"/>
      <c r="B104" s="1526"/>
      <c r="C104" s="1550"/>
      <c r="D104" s="3486"/>
      <c r="E104" s="3486"/>
      <c r="F104" s="3486"/>
      <c r="G104" s="3486"/>
      <c r="H104" s="3486"/>
      <c r="I104" s="3486"/>
      <c r="J104" s="3487"/>
    </row>
    <row r="105" spans="1:10" x14ac:dyDescent="0.25">
      <c r="A105" s="1547"/>
      <c r="B105" s="1526"/>
      <c r="C105" s="1550"/>
      <c r="D105" s="3486"/>
      <c r="E105" s="3486"/>
      <c r="F105" s="3486"/>
      <c r="G105" s="3486"/>
      <c r="H105" s="3486"/>
      <c r="I105" s="3486"/>
      <c r="J105" s="3487"/>
    </row>
    <row r="106" spans="1:10" x14ac:dyDescent="0.25">
      <c r="A106" s="1547"/>
      <c r="B106" s="1526"/>
      <c r="C106" s="1550"/>
      <c r="D106" s="3486"/>
      <c r="E106" s="3486"/>
      <c r="F106" s="3486"/>
      <c r="G106" s="3486"/>
      <c r="H106" s="3486"/>
      <c r="I106" s="3486"/>
      <c r="J106" s="3487"/>
    </row>
    <row r="107" spans="1:10" ht="15.75" thickBot="1" x14ac:dyDescent="0.3">
      <c r="A107" s="2913" t="s">
        <v>1326</v>
      </c>
      <c r="B107" s="2914"/>
      <c r="C107" s="462">
        <f>SUM(C98:C106)</f>
        <v>0</v>
      </c>
      <c r="D107" s="3493"/>
      <c r="E107" s="3493"/>
      <c r="F107" s="3493"/>
      <c r="G107" s="3493"/>
      <c r="H107" s="3493"/>
      <c r="I107" s="3493"/>
      <c r="J107" s="3494"/>
    </row>
    <row r="109" spans="1:10" ht="15.75" thickBot="1" x14ac:dyDescent="0.3">
      <c r="A109" s="171" t="s">
        <v>1724</v>
      </c>
      <c r="C109" s="340"/>
    </row>
    <row r="110" spans="1:10" x14ac:dyDescent="0.25">
      <c r="A110" s="681" t="s">
        <v>1719</v>
      </c>
      <c r="B110" s="624" t="s">
        <v>1720</v>
      </c>
      <c r="C110" s="745" t="s">
        <v>608</v>
      </c>
      <c r="D110" s="3088" t="s">
        <v>1721</v>
      </c>
      <c r="E110" s="3511"/>
      <c r="F110" s="3511"/>
      <c r="G110" s="3511"/>
      <c r="H110" s="3511"/>
      <c r="I110" s="3511"/>
      <c r="J110" s="3512"/>
    </row>
    <row r="111" spans="1:10" x14ac:dyDescent="0.25">
      <c r="A111" s="1547" t="s">
        <v>621</v>
      </c>
      <c r="B111" s="1526" t="s">
        <v>621</v>
      </c>
      <c r="C111" s="1550" t="s">
        <v>621</v>
      </c>
      <c r="D111" s="3486" t="s">
        <v>621</v>
      </c>
      <c r="E111" s="3486"/>
      <c r="F111" s="3486"/>
      <c r="G111" s="3486"/>
      <c r="H111" s="3486"/>
      <c r="I111" s="3486"/>
      <c r="J111" s="3487"/>
    </row>
    <row r="112" spans="1:10" ht="15.75" customHeight="1" x14ac:dyDescent="0.25">
      <c r="A112" s="1547"/>
      <c r="B112" s="1526"/>
      <c r="C112" s="1550"/>
      <c r="D112" s="3486" t="s">
        <v>621</v>
      </c>
      <c r="E112" s="3486"/>
      <c r="F112" s="3486"/>
      <c r="G112" s="3486"/>
      <c r="H112" s="3486"/>
      <c r="I112" s="3486"/>
      <c r="J112" s="3487"/>
    </row>
    <row r="113" spans="1:10" ht="17.25" customHeight="1" x14ac:dyDescent="0.25">
      <c r="A113" s="1547"/>
      <c r="B113" s="1526"/>
      <c r="C113" s="1550"/>
      <c r="D113" s="3486"/>
      <c r="E113" s="3486"/>
      <c r="F113" s="3486"/>
      <c r="G113" s="3486"/>
      <c r="H113" s="3486"/>
      <c r="I113" s="3486"/>
      <c r="J113" s="3487"/>
    </row>
    <row r="114" spans="1:10" x14ac:dyDescent="0.25">
      <c r="A114" s="1547"/>
      <c r="B114" s="1526"/>
      <c r="C114" s="1550"/>
      <c r="D114" s="3486"/>
      <c r="E114" s="3486"/>
      <c r="F114" s="3486"/>
      <c r="G114" s="3486"/>
      <c r="H114" s="3486"/>
      <c r="I114" s="3486"/>
      <c r="J114" s="3487"/>
    </row>
    <row r="115" spans="1:10" x14ac:dyDescent="0.25">
      <c r="A115" s="1547"/>
      <c r="B115" s="1526"/>
      <c r="C115" s="1550"/>
      <c r="D115" s="3486"/>
      <c r="E115" s="3486"/>
      <c r="F115" s="3486"/>
      <c r="G115" s="3486"/>
      <c r="H115" s="3486"/>
      <c r="I115" s="3486"/>
      <c r="J115" s="3487"/>
    </row>
    <row r="116" spans="1:10" x14ac:dyDescent="0.25">
      <c r="A116" s="1547"/>
      <c r="B116" s="1526"/>
      <c r="C116" s="1550"/>
      <c r="D116" s="3486"/>
      <c r="E116" s="3486"/>
      <c r="F116" s="3486"/>
      <c r="G116" s="3486"/>
      <c r="H116" s="3486"/>
      <c r="I116" s="3486"/>
      <c r="J116" s="3487"/>
    </row>
    <row r="117" spans="1:10" x14ac:dyDescent="0.25">
      <c r="A117" s="1547"/>
      <c r="B117" s="1526"/>
      <c r="C117" s="1550"/>
      <c r="D117" s="3486"/>
      <c r="E117" s="3486"/>
      <c r="F117" s="3486"/>
      <c r="G117" s="3486"/>
      <c r="H117" s="3486"/>
      <c r="I117" s="3486"/>
      <c r="J117" s="3487"/>
    </row>
    <row r="118" spans="1:10" x14ac:dyDescent="0.25">
      <c r="A118" s="1547"/>
      <c r="B118" s="1526"/>
      <c r="C118" s="1550"/>
      <c r="D118" s="3486"/>
      <c r="E118" s="3486"/>
      <c r="F118" s="3486"/>
      <c r="G118" s="3486"/>
      <c r="H118" s="3486"/>
      <c r="I118" s="3486"/>
      <c r="J118" s="3487"/>
    </row>
    <row r="119" spans="1:10" x14ac:dyDescent="0.25">
      <c r="A119" s="1547"/>
      <c r="B119" s="1526"/>
      <c r="C119" s="1550"/>
      <c r="D119" s="3486"/>
      <c r="E119" s="3486"/>
      <c r="F119" s="3486"/>
      <c r="G119" s="3486"/>
      <c r="H119" s="3486"/>
      <c r="I119" s="3486"/>
      <c r="J119" s="3487"/>
    </row>
    <row r="120" spans="1:10" ht="15.75" thickBot="1" x14ac:dyDescent="0.3">
      <c r="A120" s="2913" t="s">
        <v>1326</v>
      </c>
      <c r="B120" s="2914"/>
      <c r="C120" s="462">
        <f>SUM(C111:C119)</f>
        <v>0</v>
      </c>
      <c r="D120" s="3493"/>
      <c r="E120" s="3493"/>
      <c r="F120" s="3493"/>
      <c r="G120" s="3493"/>
      <c r="H120" s="3493"/>
      <c r="I120" s="3493"/>
      <c r="J120" s="3494"/>
    </row>
  </sheetData>
  <sheetProtection formatCells="0" formatColumns="0" formatRows="0" insertColumns="0" insertRows="0" insertHyperlinks="0" deleteColumns="0" deleteRows="0" sort="0" autoFilter="0"/>
  <mergeCells count="107">
    <mergeCell ref="A10:M10"/>
    <mergeCell ref="A11:M15"/>
    <mergeCell ref="B2:R2"/>
    <mergeCell ref="B3:R3"/>
    <mergeCell ref="B4:P4"/>
    <mergeCell ref="B5:N5"/>
    <mergeCell ref="R25:R27"/>
    <mergeCell ref="A46:F46"/>
    <mergeCell ref="H46:M46"/>
    <mergeCell ref="L23:O23"/>
    <mergeCell ref="B23:K23"/>
    <mergeCell ref="O10:R10"/>
    <mergeCell ref="O11:R15"/>
    <mergeCell ref="P25:P27"/>
    <mergeCell ref="N24:R24"/>
    <mergeCell ref="A7:M7"/>
    <mergeCell ref="A47:F47"/>
    <mergeCell ref="H54:M54"/>
    <mergeCell ref="N25:N26"/>
    <mergeCell ref="O25:O26"/>
    <mergeCell ref="B25:D25"/>
    <mergeCell ref="E25:E26"/>
    <mergeCell ref="G25:G26"/>
    <mergeCell ref="H25:I25"/>
    <mergeCell ref="J25:J26"/>
    <mergeCell ref="K25:K26"/>
    <mergeCell ref="L25:L26"/>
    <mergeCell ref="M25:M26"/>
    <mergeCell ref="N40:R40"/>
    <mergeCell ref="Q25:Q27"/>
    <mergeCell ref="D105:J105"/>
    <mergeCell ref="A81:B81"/>
    <mergeCell ref="D81:J81"/>
    <mergeCell ref="I40:K40"/>
    <mergeCell ref="D71:J71"/>
    <mergeCell ref="D72:J72"/>
    <mergeCell ref="D73:J73"/>
    <mergeCell ref="D74:J74"/>
    <mergeCell ref="D75:J75"/>
    <mergeCell ref="D76:J76"/>
    <mergeCell ref="D77:J77"/>
    <mergeCell ref="D79:J79"/>
    <mergeCell ref="D80:J80"/>
    <mergeCell ref="B65:C65"/>
    <mergeCell ref="B59:C59"/>
    <mergeCell ref="G59:L59"/>
    <mergeCell ref="B60:C60"/>
    <mergeCell ref="G60:L60"/>
    <mergeCell ref="B61:C61"/>
    <mergeCell ref="D102:J102"/>
    <mergeCell ref="D90:J90"/>
    <mergeCell ref="H45:M45"/>
    <mergeCell ref="A48:F48"/>
    <mergeCell ref="D85:J85"/>
    <mergeCell ref="D89:J89"/>
    <mergeCell ref="D103:J103"/>
    <mergeCell ref="D91:J91"/>
    <mergeCell ref="D92:J92"/>
    <mergeCell ref="D93:J93"/>
    <mergeCell ref="D86:J86"/>
    <mergeCell ref="H48:M48"/>
    <mergeCell ref="A49:F49"/>
    <mergeCell ref="H49:M49"/>
    <mergeCell ref="A50:F50"/>
    <mergeCell ref="H50:M50"/>
    <mergeCell ref="G61:L61"/>
    <mergeCell ref="B62:C62"/>
    <mergeCell ref="G62:L62"/>
    <mergeCell ref="B63:C63"/>
    <mergeCell ref="H55:M55"/>
    <mergeCell ref="A56:M56"/>
    <mergeCell ref="A120:B120"/>
    <mergeCell ref="D120:J120"/>
    <mergeCell ref="D115:J115"/>
    <mergeCell ref="D116:J116"/>
    <mergeCell ref="D117:J117"/>
    <mergeCell ref="D118:J118"/>
    <mergeCell ref="D119:J119"/>
    <mergeCell ref="D110:J110"/>
    <mergeCell ref="D111:J111"/>
    <mergeCell ref="D112:J112"/>
    <mergeCell ref="D113:J113"/>
    <mergeCell ref="D114:J114"/>
    <mergeCell ref="D106:J106"/>
    <mergeCell ref="A107:B107"/>
    <mergeCell ref="D107:J107"/>
    <mergeCell ref="G63:L63"/>
    <mergeCell ref="B64:C64"/>
    <mergeCell ref="G64:L64"/>
    <mergeCell ref="H52:M52"/>
    <mergeCell ref="H53:M53"/>
    <mergeCell ref="H47:M47"/>
    <mergeCell ref="D104:J104"/>
    <mergeCell ref="D97:J97"/>
    <mergeCell ref="D98:J98"/>
    <mergeCell ref="D99:J99"/>
    <mergeCell ref="D100:J100"/>
    <mergeCell ref="D101:J101"/>
    <mergeCell ref="G65:L65"/>
    <mergeCell ref="A66:E66"/>
    <mergeCell ref="G66:L66"/>
    <mergeCell ref="D78:J78"/>
    <mergeCell ref="A94:B94"/>
    <mergeCell ref="D94:J94"/>
    <mergeCell ref="D84:J84"/>
    <mergeCell ref="D87:J87"/>
    <mergeCell ref="D88:J88"/>
  </mergeCells>
  <conditionalFormatting sqref="R28:R39">
    <cfRule type="expression" dxfId="149" priority="18">
      <formula>R28="Alt OK"</formula>
    </cfRule>
    <cfRule type="expression" dxfId="148" priority="19">
      <formula>R28="DFØ følger opp"</formula>
    </cfRule>
    <cfRule type="expression" dxfId="147" priority="20">
      <formula>R28="Kunde følger opp"</formula>
    </cfRule>
  </conditionalFormatting>
  <hyperlinks>
    <hyperlink ref="A2" location="Avstemmingsoversikt!A1" display="Til avviksoversikt" xr:uid="{00000000-0004-0000-1300-000000000000}"/>
  </hyperlinks>
  <pageMargins left="0.70866141732283472" right="0.70866141732283472" top="0.74803149606299213" bottom="0.74803149606299213" header="0.31496062992125984" footer="0.31496062992125984"/>
  <pageSetup paperSize="9" scale="61" orientation="landscape" r:id="rId1"/>
  <ignoredErrors>
    <ignoredError sqref="C29:C39 B4" unlockedFormula="1"/>
    <ignoredError sqref="I42 F68"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7BE4C3C7-C259-4789-B41C-881AFCE51771}">
          <x14:formula1>
            <xm:f>Avstemmingskoder!$A$3:$A$5</xm:f>
          </x14:formula1>
          <xm:sqref>R28:R39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dimension ref="A1:M11"/>
  <sheetViews>
    <sheetView workbookViewId="0">
      <selection activeCell="B20" sqref="B20"/>
    </sheetView>
  </sheetViews>
  <sheetFormatPr baseColWidth="10" defaultColWidth="11.42578125" defaultRowHeight="15" x14ac:dyDescent="0.25"/>
  <cols>
    <col min="1" max="1" width="22.140625" style="15" bestFit="1" customWidth="1"/>
    <col min="2" max="2" width="71.140625" style="69" bestFit="1" customWidth="1"/>
    <col min="3" max="3" width="2.28515625" style="15" customWidth="1"/>
    <col min="4" max="4" width="22.28515625" style="15" bestFit="1" customWidth="1"/>
    <col min="5" max="5" width="2.28515625" style="15" customWidth="1"/>
    <col min="6" max="6" width="10.7109375" style="15" bestFit="1" customWidth="1"/>
    <col min="7" max="7" width="2.28515625" style="15" customWidth="1"/>
    <col min="8" max="8" width="12.140625" style="15" customWidth="1"/>
    <col min="9" max="9" width="12" style="15" customWidth="1"/>
    <col min="10" max="16384" width="11.42578125" style="15"/>
  </cols>
  <sheetData>
    <row r="1" spans="1:13" s="13" customFormat="1" ht="21" x14ac:dyDescent="0.25">
      <c r="A1" s="2546"/>
      <c r="B1" s="2546"/>
      <c r="D1" s="1480" t="s">
        <v>409</v>
      </c>
      <c r="F1" s="1480"/>
      <c r="H1" s="2546" t="s">
        <v>410</v>
      </c>
      <c r="I1" s="2546"/>
      <c r="K1" s="1023" t="s">
        <v>411</v>
      </c>
      <c r="L1" s="1023"/>
      <c r="M1" s="1023"/>
    </row>
    <row r="2" spans="1:13" s="14" customFormat="1" x14ac:dyDescent="0.25">
      <c r="B2" s="1185"/>
      <c r="D2" s="14" t="s">
        <v>412</v>
      </c>
      <c r="H2" s="2547" t="s">
        <v>413</v>
      </c>
      <c r="I2" s="2547"/>
      <c r="K2" s="1022" t="s">
        <v>414</v>
      </c>
      <c r="L2" s="1021"/>
      <c r="M2" s="1021"/>
    </row>
    <row r="3" spans="1:13" x14ac:dyDescent="0.2">
      <c r="B3" s="16"/>
      <c r="D3" s="15" t="s">
        <v>15</v>
      </c>
      <c r="H3" s="29" t="s">
        <v>415</v>
      </c>
      <c r="I3" s="35">
        <v>0.25</v>
      </c>
      <c r="K3" s="1022" t="s">
        <v>416</v>
      </c>
      <c r="L3" s="1022"/>
      <c r="M3" s="1022"/>
    </row>
    <row r="4" spans="1:13" x14ac:dyDescent="0.2">
      <c r="B4" s="16"/>
      <c r="D4" s="15" t="s">
        <v>19</v>
      </c>
      <c r="H4" s="29" t="s">
        <v>417</v>
      </c>
      <c r="I4" s="35">
        <v>0.15</v>
      </c>
      <c r="K4" s="1022" t="s">
        <v>418</v>
      </c>
      <c r="L4" s="1022"/>
      <c r="M4" s="1022"/>
    </row>
    <row r="5" spans="1:13" x14ac:dyDescent="0.25">
      <c r="H5" s="29" t="s">
        <v>419</v>
      </c>
      <c r="I5" s="38">
        <v>0.12</v>
      </c>
      <c r="K5" s="1022" t="s">
        <v>420</v>
      </c>
      <c r="L5" s="1022"/>
      <c r="M5" s="1022"/>
    </row>
    <row r="6" spans="1:13" x14ac:dyDescent="0.25">
      <c r="K6" s="1022" t="s">
        <v>26</v>
      </c>
      <c r="L6" s="1022"/>
      <c r="M6" s="1022"/>
    </row>
    <row r="7" spans="1:13" x14ac:dyDescent="0.25">
      <c r="K7" s="1022" t="s">
        <v>421</v>
      </c>
      <c r="L7" s="1022"/>
      <c r="M7" s="1022"/>
    </row>
    <row r="8" spans="1:13" x14ac:dyDescent="0.25">
      <c r="K8" s="1022" t="s">
        <v>422</v>
      </c>
      <c r="L8" s="1022"/>
      <c r="M8" s="1022"/>
    </row>
    <row r="9" spans="1:13" x14ac:dyDescent="0.25">
      <c r="K9" s="1022" t="s">
        <v>423</v>
      </c>
      <c r="L9" s="1022"/>
      <c r="M9" s="1022"/>
    </row>
    <row r="10" spans="1:13" x14ac:dyDescent="0.25">
      <c r="K10" s="1022" t="s">
        <v>424</v>
      </c>
      <c r="L10" s="1022"/>
      <c r="M10" s="1022"/>
    </row>
    <row r="11" spans="1:13" x14ac:dyDescent="0.25">
      <c r="H11" s="15" t="s">
        <v>425</v>
      </c>
      <c r="I11" s="15">
        <v>11.11</v>
      </c>
    </row>
  </sheetData>
  <mergeCells count="3">
    <mergeCell ref="A1:B1"/>
    <mergeCell ref="H1:I1"/>
    <mergeCell ref="H2:I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8"/>
  <dimension ref="A1:P67"/>
  <sheetViews>
    <sheetView showGridLines="0" zoomScaleNormal="100" workbookViewId="0"/>
  </sheetViews>
  <sheetFormatPr baseColWidth="10" defaultColWidth="11.42578125" defaultRowHeight="15" x14ac:dyDescent="0.25"/>
  <cols>
    <col min="1" max="1" width="13.42578125" style="169" customWidth="1"/>
    <col min="2" max="2" width="15.42578125" style="169" customWidth="1"/>
    <col min="3" max="3" width="21.42578125" style="169" customWidth="1"/>
    <col min="4" max="6" width="15.42578125" style="169" customWidth="1"/>
    <col min="7" max="7" width="16.5703125" style="169" customWidth="1"/>
    <col min="8" max="8" width="17.85546875" style="169" customWidth="1"/>
    <col min="9" max="9" width="16.5703125" style="169" customWidth="1"/>
    <col min="10" max="11" width="16.28515625" style="169" customWidth="1"/>
    <col min="12" max="12" width="13.7109375" style="169" customWidth="1"/>
    <col min="13" max="13" width="11.85546875" style="169" customWidth="1"/>
    <col min="14" max="15" width="11.42578125" style="169" customWidth="1"/>
    <col min="16" max="16" width="13.42578125" style="169" customWidth="1"/>
    <col min="17" max="16384" width="11.42578125" style="169"/>
  </cols>
  <sheetData>
    <row r="1" spans="1:14" ht="19.5" thickBot="1" x14ac:dyDescent="0.35">
      <c r="A1" s="181" t="s">
        <v>1760</v>
      </c>
      <c r="B1" s="181"/>
      <c r="C1" s="181"/>
      <c r="D1" s="182"/>
      <c r="E1" s="182"/>
      <c r="F1" s="182"/>
      <c r="G1" s="182"/>
      <c r="H1" s="182"/>
      <c r="I1" s="182"/>
      <c r="J1" s="182"/>
      <c r="K1" s="359"/>
      <c r="L1" s="359"/>
      <c r="M1" s="359"/>
      <c r="N1" s="359"/>
    </row>
    <row r="2" spans="1:14" ht="18.75" x14ac:dyDescent="0.3">
      <c r="A2" s="973" t="s">
        <v>1244</v>
      </c>
      <c r="B2" s="2898" t="s">
        <v>561</v>
      </c>
      <c r="C2" s="2899"/>
      <c r="D2" s="2899"/>
      <c r="E2" s="2899"/>
      <c r="F2" s="2899"/>
      <c r="G2" s="2899"/>
      <c r="H2" s="2899"/>
      <c r="I2" s="2899"/>
      <c r="J2" s="2899"/>
      <c r="K2" s="2900"/>
    </row>
    <row r="3" spans="1:14" ht="15.75" thickBot="1" x14ac:dyDescent="0.3">
      <c r="A3" s="974" t="s">
        <v>1245</v>
      </c>
      <c r="B3" s="3564" t="s">
        <v>1353</v>
      </c>
      <c r="C3" s="2962"/>
      <c r="D3" s="2962"/>
      <c r="E3" s="2962"/>
      <c r="F3" s="2962"/>
      <c r="G3" s="2962"/>
      <c r="H3" s="2962"/>
      <c r="I3" s="2962"/>
      <c r="J3" s="2962"/>
      <c r="K3" s="2963"/>
    </row>
    <row r="4" spans="1:14" x14ac:dyDescent="0.25">
      <c r="A4" s="975" t="s">
        <v>1247</v>
      </c>
      <c r="B4" s="3565" t="str">
        <f>Avstemmingsoversikt!A5</f>
        <v>XX - MAL - XXX/XXXX</v>
      </c>
      <c r="C4" s="3566"/>
      <c r="D4" s="3566"/>
      <c r="E4" s="3566"/>
      <c r="F4" s="3566"/>
      <c r="G4" s="3566"/>
      <c r="H4" s="3566"/>
      <c r="I4" s="3566"/>
      <c r="J4" s="994" t="s">
        <v>481</v>
      </c>
      <c r="K4" s="1047">
        <f>IF(Avstemmingsoversikt!P3= " "," ",Avstemmingsoversikt!P3)</f>
        <v>2024</v>
      </c>
    </row>
    <row r="5" spans="1:14" s="293" customFormat="1" ht="15.75" thickBot="1" x14ac:dyDescent="0.3">
      <c r="A5" s="976" t="s">
        <v>1248</v>
      </c>
      <c r="B5" s="2966"/>
      <c r="C5" s="2757"/>
      <c r="D5" s="2757"/>
      <c r="E5" s="2757"/>
      <c r="F5" s="2757"/>
      <c r="G5" s="2757"/>
      <c r="H5" s="971" t="s">
        <v>1249</v>
      </c>
      <c r="I5" s="972"/>
      <c r="J5" s="971" t="s">
        <v>1250</v>
      </c>
      <c r="K5" s="1001" t="str">
        <f>IF(Avstemmingsoversikt!P4= " "," ",Avstemmingsoversikt!P4)</f>
        <v>xx/2024</v>
      </c>
    </row>
    <row r="6" spans="1:14" s="293" customFormat="1" x14ac:dyDescent="0.25">
      <c r="A6" s="85"/>
      <c r="B6" s="80"/>
      <c r="C6" s="80"/>
      <c r="D6" s="80"/>
      <c r="E6" s="80"/>
      <c r="F6" s="80"/>
      <c r="G6" s="80"/>
      <c r="H6" s="80"/>
      <c r="I6" s="80"/>
      <c r="J6" s="96"/>
      <c r="K6" s="80"/>
      <c r="L6" s="103"/>
      <c r="M6" s="53"/>
    </row>
    <row r="7" spans="1:14" s="293" customFormat="1" x14ac:dyDescent="0.25">
      <c r="A7" s="2659" t="s">
        <v>1761</v>
      </c>
      <c r="B7" s="2659"/>
      <c r="C7" s="2659"/>
      <c r="D7" s="2659"/>
      <c r="E7" s="2659"/>
      <c r="F7" s="2659"/>
      <c r="G7" s="2659"/>
      <c r="H7" s="2659"/>
      <c r="I7" s="2659"/>
      <c r="J7" s="2659"/>
      <c r="K7" s="2659"/>
      <c r="L7" s="151"/>
      <c r="M7" s="53"/>
    </row>
    <row r="8" spans="1:14" s="293" customFormat="1" x14ac:dyDescent="0.25">
      <c r="A8" s="85"/>
      <c r="B8" s="80"/>
      <c r="C8" s="80"/>
      <c r="D8" s="80"/>
      <c r="E8" s="80"/>
      <c r="F8" s="80"/>
      <c r="G8" s="80"/>
      <c r="H8" s="80"/>
      <c r="I8" s="85"/>
      <c r="J8" s="96"/>
      <c r="K8" s="85"/>
      <c r="L8" s="151"/>
      <c r="M8" s="53"/>
    </row>
    <row r="9" spans="1:14" s="293" customFormat="1" ht="15.75" thickBot="1" x14ac:dyDescent="0.3">
      <c r="A9" s="85"/>
      <c r="B9" s="80"/>
      <c r="C9" s="80"/>
      <c r="D9" s="80"/>
      <c r="E9" s="80"/>
      <c r="F9" s="80"/>
      <c r="G9" s="80"/>
      <c r="H9" s="80"/>
      <c r="I9" s="85"/>
      <c r="J9" s="96"/>
      <c r="K9" s="85"/>
      <c r="L9" s="151"/>
      <c r="M9" s="53"/>
    </row>
    <row r="10" spans="1:14" s="176" customFormat="1" ht="19.5" thickBot="1" x14ac:dyDescent="0.3">
      <c r="A10" s="3143" t="s">
        <v>1252</v>
      </c>
      <c r="B10" s="3144"/>
      <c r="C10" s="3144"/>
      <c r="D10" s="3144"/>
      <c r="E10" s="3144"/>
      <c r="F10" s="3145"/>
      <c r="G10" s="3"/>
      <c r="H10" s="3143" t="s">
        <v>1253</v>
      </c>
      <c r="I10" s="3144"/>
      <c r="J10" s="3144"/>
      <c r="K10" s="3145"/>
    </row>
    <row r="11" spans="1:14" s="176" customFormat="1" x14ac:dyDescent="0.25">
      <c r="A11" s="2740"/>
      <c r="B11" s="2741"/>
      <c r="C11" s="2741"/>
      <c r="D11" s="2741"/>
      <c r="E11" s="2741"/>
      <c r="F11" s="2742"/>
      <c r="G11" s="3"/>
      <c r="H11" s="3149"/>
      <c r="I11" s="3150"/>
      <c r="J11" s="3150"/>
      <c r="K11" s="3151"/>
    </row>
    <row r="12" spans="1:14" s="176" customFormat="1" x14ac:dyDescent="0.25">
      <c r="A12" s="2743"/>
      <c r="B12" s="2670"/>
      <c r="C12" s="2670"/>
      <c r="D12" s="2670"/>
      <c r="E12" s="2670"/>
      <c r="F12" s="2744"/>
      <c r="G12" s="3"/>
      <c r="H12" s="2890"/>
      <c r="I12" s="2686"/>
      <c r="J12" s="2686"/>
      <c r="K12" s="2891"/>
    </row>
    <row r="13" spans="1:14" s="176" customFormat="1" x14ac:dyDescent="0.25">
      <c r="A13" s="2743"/>
      <c r="B13" s="2670"/>
      <c r="C13" s="2670"/>
      <c r="D13" s="2670"/>
      <c r="E13" s="2670"/>
      <c r="F13" s="2744"/>
      <c r="G13" s="3"/>
      <c r="H13" s="2890"/>
      <c r="I13" s="2686"/>
      <c r="J13" s="2686"/>
      <c r="K13" s="2891"/>
    </row>
    <row r="14" spans="1:14" s="176" customFormat="1" x14ac:dyDescent="0.25">
      <c r="A14" s="2743"/>
      <c r="B14" s="2670"/>
      <c r="C14" s="2670"/>
      <c r="D14" s="2670"/>
      <c r="E14" s="2670"/>
      <c r="F14" s="2744"/>
      <c r="G14" s="3"/>
      <c r="H14" s="2890"/>
      <c r="I14" s="2686"/>
      <c r="J14" s="2686"/>
      <c r="K14" s="2891"/>
    </row>
    <row r="15" spans="1:14" s="176" customFormat="1" ht="15.75" thickBot="1" x14ac:dyDescent="0.3">
      <c r="A15" s="2745"/>
      <c r="B15" s="2746"/>
      <c r="C15" s="2746"/>
      <c r="D15" s="2746"/>
      <c r="E15" s="2746"/>
      <c r="F15" s="2747"/>
      <c r="G15" s="3"/>
      <c r="H15" s="2892"/>
      <c r="I15" s="2893"/>
      <c r="J15" s="2893"/>
      <c r="K15" s="2894"/>
    </row>
    <row r="16" spans="1:14" s="176" customFormat="1" x14ac:dyDescent="0.25">
      <c r="A16" s="862"/>
      <c r="B16" s="862"/>
      <c r="C16" s="862"/>
      <c r="D16" s="862"/>
      <c r="E16" s="862"/>
      <c r="F16" s="862"/>
      <c r="G16" s="862"/>
      <c r="H16" s="3"/>
      <c r="I16" s="88"/>
      <c r="J16" s="88"/>
      <c r="K16" s="88"/>
      <c r="L16" s="88"/>
    </row>
    <row r="17" spans="1:13" s="176" customFormat="1" x14ac:dyDescent="0.25">
      <c r="A17" s="85" t="s">
        <v>1254</v>
      </c>
      <c r="B17" s="51"/>
      <c r="C17" s="80"/>
      <c r="D17" s="80"/>
      <c r="E17" s="2" t="s">
        <v>1255</v>
      </c>
      <c r="F17" s="80"/>
      <c r="G17" s="80"/>
      <c r="I17" s="88"/>
      <c r="J17" s="88"/>
      <c r="K17" s="88"/>
      <c r="L17" s="88"/>
    </row>
    <row r="18" spans="1:13" s="176" customFormat="1" x14ac:dyDescent="0.25">
      <c r="A18" s="862" t="s">
        <v>1762</v>
      </c>
      <c r="B18" s="862"/>
      <c r="C18" s="862"/>
      <c r="D18" s="862"/>
      <c r="E18" s="3" t="s">
        <v>1763</v>
      </c>
      <c r="F18" s="862"/>
      <c r="G18" s="862"/>
      <c r="I18" s="88"/>
      <c r="J18" s="88"/>
      <c r="K18" s="88"/>
      <c r="L18" s="88"/>
    </row>
    <row r="19" spans="1:13" s="176" customFormat="1" x14ac:dyDescent="0.25">
      <c r="A19" s="862" t="s">
        <v>1764</v>
      </c>
      <c r="B19" s="862"/>
      <c r="C19" s="862"/>
      <c r="D19" s="862"/>
      <c r="E19" s="862"/>
      <c r="F19" s="862"/>
      <c r="G19" s="862"/>
      <c r="H19" s="3"/>
      <c r="I19" s="88"/>
      <c r="J19" s="88"/>
      <c r="K19" s="88"/>
      <c r="L19" s="88"/>
    </row>
    <row r="20" spans="1:13" s="176" customFormat="1" x14ac:dyDescent="0.25">
      <c r="A20" s="862"/>
      <c r="B20" s="862"/>
      <c r="C20" s="862"/>
      <c r="D20" s="862"/>
      <c r="E20" s="862"/>
      <c r="F20" s="862"/>
      <c r="G20" s="862"/>
      <c r="H20" s="3"/>
      <c r="I20" s="88"/>
      <c r="J20" s="88"/>
      <c r="K20" s="88"/>
      <c r="L20" s="88"/>
    </row>
    <row r="21" spans="1:13" s="176" customFormat="1" ht="16.5" customHeight="1" thickBot="1" x14ac:dyDescent="0.3">
      <c r="A21" s="813"/>
      <c r="B21" s="813"/>
      <c r="C21" s="813"/>
      <c r="D21" s="813"/>
      <c r="E21" s="813"/>
      <c r="F21" s="813"/>
      <c r="G21" s="813"/>
      <c r="H21" s="169"/>
      <c r="I21" s="814"/>
      <c r="J21" s="814"/>
      <c r="K21" s="814"/>
      <c r="L21" s="814"/>
    </row>
    <row r="22" spans="1:13" x14ac:dyDescent="0.25">
      <c r="A22" s="3559" t="s">
        <v>1765</v>
      </c>
      <c r="B22" s="2952"/>
      <c r="C22" s="2952"/>
      <c r="D22" s="2952"/>
      <c r="E22" s="2952"/>
      <c r="F22" s="2952"/>
      <c r="G22" s="2952"/>
      <c r="H22" s="2952"/>
      <c r="I22" s="2952"/>
      <c r="J22" s="2952"/>
      <c r="K22" s="2953"/>
      <c r="L22" s="176"/>
      <c r="M22" s="176"/>
    </row>
    <row r="23" spans="1:13" x14ac:dyDescent="0.25">
      <c r="A23" s="3560" t="s">
        <v>434</v>
      </c>
      <c r="B23" s="2944" t="s">
        <v>3</v>
      </c>
      <c r="C23" s="3563"/>
      <c r="D23" s="3129" t="s">
        <v>1282</v>
      </c>
      <c r="E23" s="3129"/>
      <c r="F23" s="3129" t="s">
        <v>1766</v>
      </c>
      <c r="G23" s="2944"/>
      <c r="H23" s="1402"/>
      <c r="I23" s="3572" t="s">
        <v>478</v>
      </c>
      <c r="J23" s="3572" t="s">
        <v>1268</v>
      </c>
      <c r="K23" s="3574" t="s">
        <v>1454</v>
      </c>
      <c r="L23" s="176"/>
    </row>
    <row r="24" spans="1:13" x14ac:dyDescent="0.25">
      <c r="A24" s="3561"/>
      <c r="B24" s="1544" t="s">
        <v>1456</v>
      </c>
      <c r="C24" s="1544" t="s">
        <v>1457</v>
      </c>
      <c r="D24" s="1544" t="s">
        <v>1504</v>
      </c>
      <c r="E24" s="1544" t="s">
        <v>1459</v>
      </c>
      <c r="F24" s="1544" t="s">
        <v>1767</v>
      </c>
      <c r="G24" s="1822" t="s">
        <v>1461</v>
      </c>
      <c r="H24" s="1544" t="s">
        <v>1768</v>
      </c>
      <c r="I24" s="3572"/>
      <c r="J24" s="3572"/>
      <c r="K24" s="3574"/>
      <c r="L24" s="176"/>
    </row>
    <row r="25" spans="1:13" s="174" customFormat="1" ht="30.75" customHeight="1" x14ac:dyDescent="0.25">
      <c r="A25" s="3561"/>
      <c r="B25" s="1585" t="s">
        <v>1769</v>
      </c>
      <c r="C25" s="1823" t="s">
        <v>1770</v>
      </c>
      <c r="D25" s="1614" t="s">
        <v>1771</v>
      </c>
      <c r="E25" s="1614" t="s">
        <v>1772</v>
      </c>
      <c r="F25" s="3562" t="s">
        <v>1773</v>
      </c>
      <c r="G25" s="1824" t="s">
        <v>1774</v>
      </c>
      <c r="H25" s="3136" t="s">
        <v>1775</v>
      </c>
      <c r="I25" s="3572"/>
      <c r="J25" s="3572"/>
      <c r="K25" s="3574"/>
      <c r="L25" s="293"/>
      <c r="M25" s="293"/>
    </row>
    <row r="26" spans="1:13" x14ac:dyDescent="0.25">
      <c r="A26" s="1543" t="s">
        <v>1259</v>
      </c>
      <c r="B26" s="1785"/>
      <c r="C26" s="1785"/>
      <c r="D26" s="1785" t="s">
        <v>1546</v>
      </c>
      <c r="E26" s="1785">
        <v>1986</v>
      </c>
      <c r="F26" s="3135"/>
      <c r="G26" s="1825"/>
      <c r="H26" s="3136"/>
      <c r="I26" s="3573"/>
      <c r="J26" s="3573"/>
      <c r="K26" s="3575"/>
      <c r="L26" s="176"/>
      <c r="M26" s="176"/>
    </row>
    <row r="27" spans="1:13" x14ac:dyDescent="0.25">
      <c r="A27" s="1583" t="str">
        <f>CONCATENATE($K$4,"01")</f>
        <v>202401</v>
      </c>
      <c r="B27" s="1812"/>
      <c r="C27" s="1812"/>
      <c r="D27" s="1812"/>
      <c r="E27" s="1812"/>
      <c r="F27" s="1790">
        <f>D27+E27</f>
        <v>0</v>
      </c>
      <c r="G27" s="1826"/>
      <c r="H27" s="1790">
        <f>B27+C27+E27+G27</f>
        <v>0</v>
      </c>
      <c r="I27" s="1739"/>
      <c r="J27" s="1526"/>
      <c r="K27" s="1558"/>
      <c r="L27" s="176"/>
      <c r="M27" s="176"/>
    </row>
    <row r="28" spans="1:13" x14ac:dyDescent="0.25">
      <c r="A28" s="1583" t="str">
        <f>CONCATENATE($K$4,"02")</f>
        <v>202402</v>
      </c>
      <c r="B28" s="1812"/>
      <c r="C28" s="1812"/>
      <c r="D28" s="1812"/>
      <c r="E28" s="1812"/>
      <c r="F28" s="1790">
        <f t="shared" ref="F28:F38" si="0">D28+E28</f>
        <v>0</v>
      </c>
      <c r="G28" s="1826"/>
      <c r="H28" s="1790">
        <f t="shared" ref="H28" si="1">B28+C28+E28+G28</f>
        <v>0</v>
      </c>
      <c r="I28" s="1739"/>
      <c r="J28" s="1526"/>
      <c r="K28" s="1558"/>
      <c r="L28" s="176"/>
      <c r="M28" s="176"/>
    </row>
    <row r="29" spans="1:13" x14ac:dyDescent="0.25">
      <c r="A29" s="1583" t="str">
        <f>CONCATENATE($K$4,"03")</f>
        <v>202403</v>
      </c>
      <c r="B29" s="1812"/>
      <c r="C29" s="1812"/>
      <c r="D29" s="1812"/>
      <c r="E29" s="1812"/>
      <c r="F29" s="1790">
        <f t="shared" si="0"/>
        <v>0</v>
      </c>
      <c r="G29" s="1826">
        <f>'A10 Avstemming pensjon BTO'!C64</f>
        <v>0</v>
      </c>
      <c r="H29" s="1790">
        <f>B29+C29+E29+G29</f>
        <v>0</v>
      </c>
      <c r="I29" s="1739"/>
      <c r="J29" s="1526"/>
      <c r="K29" s="1558"/>
      <c r="L29" s="176"/>
      <c r="M29" s="176"/>
    </row>
    <row r="30" spans="1:13" x14ac:dyDescent="0.25">
      <c r="A30" s="1583" t="str">
        <f>CONCATENATE($K$4,"04")</f>
        <v>202404</v>
      </c>
      <c r="B30" s="1812"/>
      <c r="C30" s="1812"/>
      <c r="D30" s="1812"/>
      <c r="E30" s="1812"/>
      <c r="F30" s="1790">
        <f t="shared" si="0"/>
        <v>0</v>
      </c>
      <c r="G30" s="1826"/>
      <c r="H30" s="1790">
        <f t="shared" ref="H30:H38" si="2">B30+C30+E30+G30</f>
        <v>0</v>
      </c>
      <c r="I30" s="1739"/>
      <c r="J30" s="1526"/>
      <c r="K30" s="1558"/>
      <c r="L30" s="176"/>
      <c r="M30" s="176"/>
    </row>
    <row r="31" spans="1:13" x14ac:dyDescent="0.25">
      <c r="A31" s="1583" t="str">
        <f>CONCATENATE($K$4,"05")</f>
        <v>202405</v>
      </c>
      <c r="B31" s="1812"/>
      <c r="C31" s="1812"/>
      <c r="D31" s="1812"/>
      <c r="E31" s="1812"/>
      <c r="F31" s="1790">
        <f t="shared" si="0"/>
        <v>0</v>
      </c>
      <c r="G31" s="1826">
        <f>'A10 Avstemming pensjon BTO'!D64</f>
        <v>0</v>
      </c>
      <c r="H31" s="1790">
        <f t="shared" si="2"/>
        <v>0</v>
      </c>
      <c r="I31" s="1739"/>
      <c r="J31" s="1526"/>
      <c r="K31" s="1558"/>
      <c r="L31" s="176"/>
      <c r="M31" s="176"/>
    </row>
    <row r="32" spans="1:13" x14ac:dyDescent="0.25">
      <c r="A32" s="1583" t="str">
        <f>CONCATENATE($K$4,"06")</f>
        <v>202406</v>
      </c>
      <c r="B32" s="1812"/>
      <c r="C32" s="1812"/>
      <c r="D32" s="1812"/>
      <c r="E32" s="1812"/>
      <c r="F32" s="1790">
        <f t="shared" si="0"/>
        <v>0</v>
      </c>
      <c r="G32" s="1826"/>
      <c r="H32" s="1790">
        <f t="shared" si="2"/>
        <v>0</v>
      </c>
      <c r="I32" s="1739"/>
      <c r="J32" s="1526"/>
      <c r="K32" s="1558"/>
      <c r="L32" s="176"/>
      <c r="M32" s="176"/>
    </row>
    <row r="33" spans="1:16" x14ac:dyDescent="0.25">
      <c r="A33" s="1583" t="str">
        <f>CONCATENATE($K$4,"07")</f>
        <v>202407</v>
      </c>
      <c r="B33" s="1812"/>
      <c r="C33" s="1812"/>
      <c r="D33" s="1812"/>
      <c r="E33" s="1812"/>
      <c r="F33" s="1790">
        <f t="shared" si="0"/>
        <v>0</v>
      </c>
      <c r="G33" s="1826">
        <f>'A10 Avstemming pensjon BTO'!E64</f>
        <v>0</v>
      </c>
      <c r="H33" s="1790">
        <f t="shared" si="2"/>
        <v>0</v>
      </c>
      <c r="I33" s="1739"/>
      <c r="J33" s="1526"/>
      <c r="K33" s="1558"/>
      <c r="L33" s="176"/>
      <c r="M33" s="176"/>
    </row>
    <row r="34" spans="1:16" x14ac:dyDescent="0.25">
      <c r="A34" s="1583" t="str">
        <f>CONCATENATE($K$4,"08")</f>
        <v>202408</v>
      </c>
      <c r="B34" s="1812"/>
      <c r="C34" s="1812"/>
      <c r="D34" s="1812"/>
      <c r="E34" s="1812"/>
      <c r="F34" s="1790">
        <f t="shared" si="0"/>
        <v>0</v>
      </c>
      <c r="G34" s="1826"/>
      <c r="H34" s="1790">
        <f t="shared" si="2"/>
        <v>0</v>
      </c>
      <c r="I34" s="1739"/>
      <c r="J34" s="1526"/>
      <c r="K34" s="1558"/>
      <c r="L34" s="176"/>
      <c r="M34" s="176"/>
    </row>
    <row r="35" spans="1:16" x14ac:dyDescent="0.25">
      <c r="A35" s="1583" t="str">
        <f>CONCATENATE($K$4,"09")</f>
        <v>202409</v>
      </c>
      <c r="B35" s="1812"/>
      <c r="C35" s="1812"/>
      <c r="D35" s="1812"/>
      <c r="E35" s="1812"/>
      <c r="F35" s="1790">
        <f t="shared" si="0"/>
        <v>0</v>
      </c>
      <c r="G35" s="1826">
        <f>'A10 Avstemming pensjon BTO'!F64</f>
        <v>0</v>
      </c>
      <c r="H35" s="1790">
        <f t="shared" si="2"/>
        <v>0</v>
      </c>
      <c r="I35" s="1739"/>
      <c r="J35" s="1526"/>
      <c r="K35" s="1558"/>
      <c r="L35" s="176"/>
      <c r="M35" s="176"/>
    </row>
    <row r="36" spans="1:16" x14ac:dyDescent="0.25">
      <c r="A36" s="1583" t="str">
        <f>CONCATENATE($K$4,"10")</f>
        <v>202410</v>
      </c>
      <c r="B36" s="1812"/>
      <c r="C36" s="1812"/>
      <c r="D36" s="1812"/>
      <c r="E36" s="1812"/>
      <c r="F36" s="1790">
        <f t="shared" si="0"/>
        <v>0</v>
      </c>
      <c r="G36" s="1826"/>
      <c r="H36" s="1790">
        <f t="shared" si="2"/>
        <v>0</v>
      </c>
      <c r="I36" s="1739"/>
      <c r="J36" s="1526"/>
      <c r="K36" s="1558"/>
      <c r="L36" s="176"/>
      <c r="M36" s="176"/>
    </row>
    <row r="37" spans="1:16" x14ac:dyDescent="0.25">
      <c r="A37" s="1583" t="str">
        <f>CONCATENATE($K$4,"11")</f>
        <v>202411</v>
      </c>
      <c r="B37" s="1812"/>
      <c r="C37" s="1812"/>
      <c r="D37" s="1812"/>
      <c r="E37" s="1812"/>
      <c r="F37" s="1790">
        <f t="shared" si="0"/>
        <v>0</v>
      </c>
      <c r="G37" s="1826">
        <f>'A10 Avstemming pensjon BTO'!G64</f>
        <v>0</v>
      </c>
      <c r="H37" s="1790">
        <f t="shared" si="2"/>
        <v>0</v>
      </c>
      <c r="I37" s="1739"/>
      <c r="J37" s="1526"/>
      <c r="K37" s="1558"/>
      <c r="L37" s="176"/>
      <c r="M37" s="176"/>
    </row>
    <row r="38" spans="1:16" x14ac:dyDescent="0.25">
      <c r="A38" s="1583" t="str">
        <f>CONCATENATE($K$4,"12")</f>
        <v>202412</v>
      </c>
      <c r="B38" s="1812"/>
      <c r="C38" s="1812"/>
      <c r="D38" s="1812"/>
      <c r="E38" s="1812"/>
      <c r="F38" s="1790">
        <f t="shared" si="0"/>
        <v>0</v>
      </c>
      <c r="G38" s="1826">
        <f>'A10 Avstemming pensjon BTO'!H64</f>
        <v>0</v>
      </c>
      <c r="H38" s="1790">
        <f t="shared" si="2"/>
        <v>0</v>
      </c>
      <c r="I38" s="1739"/>
      <c r="J38" s="1526"/>
      <c r="K38" s="1558"/>
      <c r="L38" s="176"/>
      <c r="M38" s="176"/>
    </row>
    <row r="39" spans="1:16" ht="15.75" thickBot="1" x14ac:dyDescent="0.3">
      <c r="A39" s="470" t="s">
        <v>1522</v>
      </c>
      <c r="B39" s="457">
        <f t="shared" ref="B39:H39" si="3">SUM(B27:B38)</f>
        <v>0</v>
      </c>
      <c r="C39" s="457">
        <f t="shared" si="3"/>
        <v>0</v>
      </c>
      <c r="D39" s="457">
        <f t="shared" si="3"/>
        <v>0</v>
      </c>
      <c r="E39" s="457">
        <f t="shared" si="3"/>
        <v>0</v>
      </c>
      <c r="F39" s="462">
        <f t="shared" si="3"/>
        <v>0</v>
      </c>
      <c r="G39" s="593">
        <f t="shared" si="3"/>
        <v>0</v>
      </c>
      <c r="H39" s="462">
        <f t="shared" si="3"/>
        <v>0</v>
      </c>
      <c r="I39" s="3578"/>
      <c r="J39" s="3579"/>
      <c r="K39" s="3580"/>
      <c r="L39" s="176"/>
      <c r="M39" s="176"/>
      <c r="N39" s="3526"/>
      <c r="O39" s="3526"/>
      <c r="P39" s="3526"/>
    </row>
    <row r="40" spans="1:16" x14ac:dyDescent="0.25">
      <c r="A40" s="172" t="s">
        <v>1327</v>
      </c>
      <c r="B40" s="173"/>
      <c r="C40" s="173"/>
      <c r="D40" s="1052">
        <f>SUMIFS('Saldobalanse m arb-status'!C:C,'Saldobalanse m arb-status'!K:K,D42&amp;"*")</f>
        <v>0</v>
      </c>
      <c r="E40" s="1052">
        <f>_xlfn.XLOOKUP(E26,'Saldobalanse m arb-status'!A:A,'Saldobalanse m arb-status'!C:C,"Ikke funnet",0)</f>
        <v>0</v>
      </c>
    </row>
    <row r="41" spans="1:16" x14ac:dyDescent="0.25">
      <c r="A41" s="172" t="s">
        <v>1260</v>
      </c>
      <c r="B41" s="348"/>
      <c r="C41" s="348"/>
      <c r="D41" s="1052">
        <f>D39-D40</f>
        <v>0</v>
      </c>
      <c r="E41" s="1052">
        <f>E39-E40</f>
        <v>0</v>
      </c>
    </row>
    <row r="42" spans="1:16" hidden="1" x14ac:dyDescent="0.25">
      <c r="A42" s="172"/>
      <c r="B42" s="348"/>
      <c r="C42" s="348"/>
      <c r="D42" s="357" t="str">
        <f>LEFT(D26,3)</f>
        <v>540</v>
      </c>
      <c r="E42" s="358"/>
    </row>
    <row r="44" spans="1:16" ht="15.75" thickBot="1" x14ac:dyDescent="0.3">
      <c r="A44" s="171" t="s">
        <v>1776</v>
      </c>
      <c r="B44" s="171"/>
      <c r="C44" s="171"/>
    </row>
    <row r="45" spans="1:16" x14ac:dyDescent="0.25">
      <c r="A45" s="681" t="s">
        <v>434</v>
      </c>
      <c r="B45" s="3052" t="s">
        <v>1777</v>
      </c>
      <c r="C45" s="3053"/>
      <c r="D45" s="3053"/>
      <c r="E45" s="3053"/>
      <c r="F45" s="3576"/>
      <c r="G45" s="3577" t="s">
        <v>1778</v>
      </c>
      <c r="H45" s="3053"/>
      <c r="I45" s="3053"/>
      <c r="J45" s="3053"/>
      <c r="K45" s="3054"/>
      <c r="L45" s="176"/>
    </row>
    <row r="46" spans="1:16" x14ac:dyDescent="0.25">
      <c r="A46" s="1583" t="str">
        <f>CONCATENATE($K$4,"01")</f>
        <v>202401</v>
      </c>
      <c r="B46" s="3570"/>
      <c r="C46" s="3568"/>
      <c r="D46" s="3568"/>
      <c r="E46" s="3568"/>
      <c r="F46" s="3571"/>
      <c r="G46" s="3567"/>
      <c r="H46" s="3568"/>
      <c r="I46" s="3568"/>
      <c r="J46" s="3568"/>
      <c r="K46" s="3569"/>
      <c r="L46" s="176"/>
    </row>
    <row r="47" spans="1:16" x14ac:dyDescent="0.25">
      <c r="A47" s="1583" t="str">
        <f>CONCATENATE($K$4,"02")</f>
        <v>202402</v>
      </c>
      <c r="B47" s="3570"/>
      <c r="C47" s="3568"/>
      <c r="D47" s="3568"/>
      <c r="E47" s="3568"/>
      <c r="F47" s="3571"/>
      <c r="G47" s="3567"/>
      <c r="H47" s="3568"/>
      <c r="I47" s="3568"/>
      <c r="J47" s="3568"/>
      <c r="K47" s="3569"/>
      <c r="L47" s="176"/>
    </row>
    <row r="48" spans="1:16" x14ac:dyDescent="0.25">
      <c r="A48" s="1583" t="str">
        <f>CONCATENATE($K$4,"03")</f>
        <v>202403</v>
      </c>
      <c r="B48" s="3570"/>
      <c r="C48" s="3568"/>
      <c r="D48" s="3568"/>
      <c r="E48" s="3568"/>
      <c r="F48" s="3571"/>
      <c r="G48" s="3567"/>
      <c r="H48" s="3568"/>
      <c r="I48" s="3568"/>
      <c r="J48" s="3568"/>
      <c r="K48" s="3569"/>
      <c r="L48" s="176"/>
    </row>
    <row r="49" spans="1:12" x14ac:dyDescent="0.25">
      <c r="A49" s="1583" t="str">
        <f>CONCATENATE($K$4,"04")</f>
        <v>202404</v>
      </c>
      <c r="B49" s="3570"/>
      <c r="C49" s="3568"/>
      <c r="D49" s="3568"/>
      <c r="E49" s="3568"/>
      <c r="F49" s="3571"/>
      <c r="G49" s="3567"/>
      <c r="H49" s="3568"/>
      <c r="I49" s="3568"/>
      <c r="J49" s="3568"/>
      <c r="K49" s="3569"/>
      <c r="L49" s="176"/>
    </row>
    <row r="50" spans="1:12" x14ac:dyDescent="0.25">
      <c r="A50" s="1583" t="str">
        <f>CONCATENATE($K$4,"05")</f>
        <v>202405</v>
      </c>
      <c r="B50" s="3570"/>
      <c r="C50" s="3568"/>
      <c r="D50" s="3568"/>
      <c r="E50" s="3568"/>
      <c r="F50" s="3571"/>
      <c r="G50" s="3567"/>
      <c r="H50" s="3568"/>
      <c r="I50" s="3568"/>
      <c r="J50" s="3568"/>
      <c r="K50" s="3569"/>
      <c r="L50" s="176"/>
    </row>
    <row r="51" spans="1:12" x14ac:dyDescent="0.25">
      <c r="A51" s="1583" t="str">
        <f>CONCATENATE($K$4,"06")</f>
        <v>202406</v>
      </c>
      <c r="B51" s="3570"/>
      <c r="C51" s="3568"/>
      <c r="D51" s="3568"/>
      <c r="E51" s="3568"/>
      <c r="F51" s="3571"/>
      <c r="G51" s="3567"/>
      <c r="H51" s="3568"/>
      <c r="I51" s="3568"/>
      <c r="J51" s="3568"/>
      <c r="K51" s="3569"/>
      <c r="L51" s="176"/>
    </row>
    <row r="52" spans="1:12" x14ac:dyDescent="0.25">
      <c r="A52" s="1583" t="str">
        <f>CONCATENATE($K$4,"07")</f>
        <v>202407</v>
      </c>
      <c r="B52" s="3570"/>
      <c r="C52" s="3568"/>
      <c r="D52" s="3568"/>
      <c r="E52" s="3568"/>
      <c r="F52" s="3571"/>
      <c r="G52" s="3567"/>
      <c r="H52" s="3568"/>
      <c r="I52" s="3568"/>
      <c r="J52" s="3568"/>
      <c r="K52" s="3569"/>
      <c r="L52" s="176"/>
    </row>
    <row r="53" spans="1:12" x14ac:dyDescent="0.25">
      <c r="A53" s="1583" t="str">
        <f>CONCATENATE($K$4,"08")</f>
        <v>202408</v>
      </c>
      <c r="B53" s="3570"/>
      <c r="C53" s="3568"/>
      <c r="D53" s="3568"/>
      <c r="E53" s="3568"/>
      <c r="F53" s="3571"/>
      <c r="G53" s="3567"/>
      <c r="H53" s="3568"/>
      <c r="I53" s="3568"/>
      <c r="J53" s="3568"/>
      <c r="K53" s="3569"/>
      <c r="L53" s="176"/>
    </row>
    <row r="54" spans="1:12" x14ac:dyDescent="0.25">
      <c r="A54" s="1583" t="str">
        <f>CONCATENATE($K$4,"09")</f>
        <v>202409</v>
      </c>
      <c r="B54" s="3570"/>
      <c r="C54" s="3568"/>
      <c r="D54" s="3568"/>
      <c r="E54" s="3568"/>
      <c r="F54" s="3571"/>
      <c r="G54" s="3567"/>
      <c r="H54" s="3568"/>
      <c r="I54" s="3568"/>
      <c r="J54" s="3568"/>
      <c r="K54" s="3569"/>
      <c r="L54" s="176"/>
    </row>
    <row r="55" spans="1:12" x14ac:dyDescent="0.25">
      <c r="A55" s="1583" t="str">
        <f>CONCATENATE($K$4,"10")</f>
        <v>202410</v>
      </c>
      <c r="B55" s="3570"/>
      <c r="C55" s="3568"/>
      <c r="D55" s="3568"/>
      <c r="E55" s="3568"/>
      <c r="F55" s="3571"/>
      <c r="G55" s="3567"/>
      <c r="H55" s="3568"/>
      <c r="I55" s="3568"/>
      <c r="J55" s="3568"/>
      <c r="K55" s="3569"/>
      <c r="L55" s="176"/>
    </row>
    <row r="56" spans="1:12" x14ac:dyDescent="0.25">
      <c r="A56" s="1583" t="str">
        <f>CONCATENATE($K$4,"11")</f>
        <v>202411</v>
      </c>
      <c r="B56" s="3570"/>
      <c r="C56" s="3568"/>
      <c r="D56" s="3568"/>
      <c r="E56" s="3568"/>
      <c r="F56" s="3571"/>
      <c r="G56" s="3567"/>
      <c r="H56" s="3568"/>
      <c r="I56" s="3568"/>
      <c r="J56" s="3568"/>
      <c r="K56" s="3569"/>
      <c r="L56" s="176"/>
    </row>
    <row r="57" spans="1:12" ht="15.75" thickBot="1" x14ac:dyDescent="0.3">
      <c r="A57" s="459" t="str">
        <f>CONCATENATE($K$4,"12")</f>
        <v>202412</v>
      </c>
      <c r="B57" s="3584"/>
      <c r="C57" s="3582"/>
      <c r="D57" s="3582"/>
      <c r="E57" s="3582"/>
      <c r="F57" s="3585"/>
      <c r="G57" s="3581"/>
      <c r="H57" s="3582"/>
      <c r="I57" s="3582"/>
      <c r="J57" s="3582"/>
      <c r="K57" s="3583"/>
      <c r="L57" s="176"/>
    </row>
    <row r="58" spans="1:12" s="174" customFormat="1" x14ac:dyDescent="0.25">
      <c r="A58" s="357"/>
      <c r="B58" s="358"/>
      <c r="C58" s="358"/>
      <c r="D58" s="358"/>
    </row>
    <row r="59" spans="1:12" s="174" customFormat="1" x14ac:dyDescent="0.25">
      <c r="A59" s="169"/>
      <c r="B59" s="169"/>
      <c r="C59" s="169"/>
      <c r="D59" s="169"/>
      <c r="E59" s="169"/>
      <c r="F59" s="169"/>
      <c r="G59" s="169"/>
      <c r="H59" s="169"/>
      <c r="I59" s="169"/>
      <c r="J59" s="169"/>
    </row>
    <row r="60" spans="1:12" s="174" customFormat="1" x14ac:dyDescent="0.25">
      <c r="A60" s="169"/>
      <c r="B60" s="169"/>
      <c r="C60" s="169"/>
      <c r="D60" s="169"/>
      <c r="E60" s="169"/>
      <c r="F60" s="169"/>
      <c r="G60" s="169"/>
      <c r="H60" s="169"/>
      <c r="I60" s="169"/>
      <c r="J60" s="169"/>
    </row>
    <row r="61" spans="1:12" s="174" customFormat="1" x14ac:dyDescent="0.25">
      <c r="A61" s="169"/>
      <c r="B61" s="169"/>
      <c r="C61" s="169"/>
      <c r="D61" s="169"/>
      <c r="E61" s="169"/>
      <c r="F61" s="169"/>
      <c r="G61" s="169"/>
      <c r="H61" s="169"/>
      <c r="I61" s="169"/>
      <c r="J61" s="169"/>
    </row>
    <row r="62" spans="1:12" s="174" customFormat="1" x14ac:dyDescent="0.25">
      <c r="A62" s="169"/>
      <c r="B62" s="169"/>
      <c r="C62" s="169"/>
      <c r="D62" s="169"/>
      <c r="E62" s="169"/>
      <c r="F62" s="169"/>
      <c r="G62" s="169"/>
      <c r="H62" s="169"/>
      <c r="I62" s="169"/>
      <c r="J62" s="169"/>
    </row>
    <row r="63" spans="1:12" s="174" customFormat="1" x14ac:dyDescent="0.25">
      <c r="A63" s="169"/>
      <c r="B63" s="169"/>
      <c r="C63" s="169"/>
      <c r="D63" s="169"/>
      <c r="E63" s="169"/>
      <c r="F63" s="169"/>
      <c r="G63" s="169"/>
      <c r="H63" s="169"/>
      <c r="I63" s="169"/>
      <c r="J63" s="169"/>
    </row>
    <row r="64" spans="1:12" s="174" customFormat="1" x14ac:dyDescent="0.25">
      <c r="A64" s="169"/>
      <c r="B64" s="169"/>
      <c r="C64" s="169"/>
      <c r="D64" s="169"/>
      <c r="E64" s="169"/>
      <c r="F64" s="169"/>
      <c r="G64" s="169"/>
      <c r="H64" s="169"/>
      <c r="I64" s="169"/>
      <c r="J64" s="169"/>
    </row>
    <row r="65" spans="1:10" s="174" customFormat="1" x14ac:dyDescent="0.25">
      <c r="A65" s="169"/>
      <c r="B65" s="169"/>
      <c r="C65" s="169"/>
      <c r="D65" s="169"/>
      <c r="E65" s="169"/>
      <c r="F65" s="169"/>
      <c r="G65" s="169"/>
      <c r="H65" s="169"/>
      <c r="I65" s="169"/>
      <c r="J65" s="169"/>
    </row>
    <row r="66" spans="1:10" s="174" customFormat="1" x14ac:dyDescent="0.25">
      <c r="A66" s="169"/>
      <c r="B66" s="169"/>
      <c r="C66" s="169"/>
      <c r="D66" s="169"/>
      <c r="E66" s="169"/>
      <c r="F66" s="169"/>
      <c r="G66" s="169"/>
      <c r="H66" s="169"/>
      <c r="I66" s="169"/>
      <c r="J66" s="169"/>
    </row>
    <row r="67" spans="1:10" s="174" customFormat="1" x14ac:dyDescent="0.25">
      <c r="A67" s="169"/>
      <c r="B67" s="169"/>
      <c r="C67" s="169"/>
      <c r="D67" s="169"/>
      <c r="E67" s="169"/>
      <c r="F67" s="169"/>
      <c r="G67" s="169"/>
      <c r="H67" s="169"/>
      <c r="I67" s="169"/>
      <c r="J67" s="169"/>
    </row>
  </sheetData>
  <sheetProtection formatCells="0" formatColumns="0" formatRows="0" insertColumns="0" insertRows="0" insertHyperlinks="0" deleteColumns="0" deleteRows="0" sort="0" autoFilter="0"/>
  <mergeCells count="47">
    <mergeCell ref="B54:F54"/>
    <mergeCell ref="B55:F55"/>
    <mergeCell ref="G55:K55"/>
    <mergeCell ref="G56:K56"/>
    <mergeCell ref="G57:K57"/>
    <mergeCell ref="B56:F56"/>
    <mergeCell ref="B57:F57"/>
    <mergeCell ref="G50:K50"/>
    <mergeCell ref="G51:K51"/>
    <mergeCell ref="G52:K52"/>
    <mergeCell ref="G53:K53"/>
    <mergeCell ref="G54:K54"/>
    <mergeCell ref="B52:F52"/>
    <mergeCell ref="B53:F53"/>
    <mergeCell ref="B50:F50"/>
    <mergeCell ref="B51:F51"/>
    <mergeCell ref="B48:F48"/>
    <mergeCell ref="B49:F49"/>
    <mergeCell ref="N39:P39"/>
    <mergeCell ref="B45:F45"/>
    <mergeCell ref="G45:K45"/>
    <mergeCell ref="G46:K46"/>
    <mergeCell ref="G47:K47"/>
    <mergeCell ref="I39:K39"/>
    <mergeCell ref="G48:K48"/>
    <mergeCell ref="G49:K49"/>
    <mergeCell ref="B46:F46"/>
    <mergeCell ref="B47:F47"/>
    <mergeCell ref="I23:I26"/>
    <mergeCell ref="J23:J26"/>
    <mergeCell ref="K23:K26"/>
    <mergeCell ref="H10:K10"/>
    <mergeCell ref="A10:F10"/>
    <mergeCell ref="B2:K2"/>
    <mergeCell ref="B3:K3"/>
    <mergeCell ref="B4:I4"/>
    <mergeCell ref="B5:G5"/>
    <mergeCell ref="A7:K7"/>
    <mergeCell ref="H11:K15"/>
    <mergeCell ref="A22:K22"/>
    <mergeCell ref="A23:A25"/>
    <mergeCell ref="D23:E23"/>
    <mergeCell ref="F23:G23"/>
    <mergeCell ref="F25:F26"/>
    <mergeCell ref="H25:H26"/>
    <mergeCell ref="B23:C23"/>
    <mergeCell ref="A11:F15"/>
  </mergeCells>
  <conditionalFormatting sqref="K27:K38">
    <cfRule type="expression" dxfId="146" priority="13">
      <formula>K27="Alt OK"</formula>
    </cfRule>
    <cfRule type="expression" dxfId="145" priority="14">
      <formula>K27="DFØ følger opp"</formula>
    </cfRule>
    <cfRule type="expression" dxfId="144" priority="15">
      <formula>K27="Kunde følger opp"</formula>
    </cfRule>
  </conditionalFormatting>
  <hyperlinks>
    <hyperlink ref="A2" location="Avstemmingsoversikt!A1" display="Til avviksoversikt" xr:uid="{00000000-0004-0000-1400-000000000000}"/>
  </hyperlinks>
  <pageMargins left="0.7" right="0.7" top="0.75" bottom="0.75" header="0.3" footer="0.3"/>
  <pageSetup paperSize="9" scale="52" orientation="landscape" r:id="rId1"/>
  <rowBreaks count="1" manualBreakCount="1">
    <brk id="43" max="11" man="1"/>
  </rowBreaks>
  <ignoredErrors>
    <ignoredError sqref="B4 J4:K4" unlockedFormula="1"/>
    <ignoredError sqref="E39" formulaRange="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Avstemmingskoder" xr:uid="{C82217C8-1D8C-4984-B920-4FE8D89CE632}">
          <x14:formula1>
            <xm:f>Avstemmingskoder!$A$3:$A$5</xm:f>
          </x14:formula1>
          <xm:sqref>K27:K38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9"/>
  <dimension ref="A1:U105"/>
  <sheetViews>
    <sheetView showGridLines="0" zoomScaleNormal="100" workbookViewId="0"/>
  </sheetViews>
  <sheetFormatPr baseColWidth="10" defaultColWidth="11.42578125" defaultRowHeight="15" x14ac:dyDescent="0.25"/>
  <cols>
    <col min="1" max="1" width="14.7109375" style="3" customWidth="1"/>
    <col min="2" max="2" width="19.28515625" style="3" customWidth="1"/>
    <col min="3" max="3" width="21.28515625" style="3" customWidth="1"/>
    <col min="4" max="4" width="15.85546875" style="3" customWidth="1"/>
    <col min="5" max="6" width="15.42578125" style="3" customWidth="1"/>
    <col min="7" max="7" width="24.85546875" style="3" customWidth="1"/>
    <col min="8" max="8" width="17.28515625" style="3" customWidth="1"/>
    <col min="9" max="9" width="16.5703125" style="3" customWidth="1"/>
    <col min="10" max="10" width="16.28515625" style="3" customWidth="1"/>
    <col min="11" max="14" width="11.85546875" style="3" customWidth="1"/>
    <col min="15" max="17" width="11" style="3" customWidth="1"/>
    <col min="18" max="18" width="6.5703125" style="3" customWidth="1"/>
    <col min="19" max="19" width="13.42578125" style="3" customWidth="1"/>
    <col min="20" max="16384" width="11.42578125" style="3"/>
  </cols>
  <sheetData>
    <row r="1" spans="1:15" ht="19.5" thickBot="1" x14ac:dyDescent="0.35">
      <c r="A1" s="8" t="s">
        <v>1779</v>
      </c>
      <c r="B1" s="8"/>
      <c r="C1" s="8"/>
      <c r="D1" s="10"/>
      <c r="E1" s="10"/>
      <c r="F1" s="10"/>
      <c r="G1" s="10"/>
      <c r="H1" s="10"/>
      <c r="I1" s="10"/>
      <c r="J1" s="10"/>
      <c r="K1" s="9"/>
      <c r="L1" s="9"/>
      <c r="N1"/>
      <c r="O1"/>
    </row>
    <row r="2" spans="1:15" ht="18.75" x14ac:dyDescent="0.3">
      <c r="A2" s="973" t="s">
        <v>1244</v>
      </c>
      <c r="B2" s="2898" t="s">
        <v>563</v>
      </c>
      <c r="C2" s="2899"/>
      <c r="D2" s="2899"/>
      <c r="E2" s="2899"/>
      <c r="F2" s="2899"/>
      <c r="G2" s="2899"/>
      <c r="H2" s="2899"/>
      <c r="I2" s="2899"/>
      <c r="J2" s="2899"/>
      <c r="K2" s="2899"/>
      <c r="L2" s="2899"/>
      <c r="M2" s="2900"/>
    </row>
    <row r="3" spans="1:15" ht="15.75" thickBot="1" x14ac:dyDescent="0.3">
      <c r="A3" s="974" t="s">
        <v>1245</v>
      </c>
      <c r="B3" s="2901" t="s">
        <v>1569</v>
      </c>
      <c r="C3" s="2752"/>
      <c r="D3" s="2752"/>
      <c r="E3" s="2752"/>
      <c r="F3" s="2752"/>
      <c r="G3" s="2752"/>
      <c r="H3" s="2752"/>
      <c r="I3" s="2752"/>
      <c r="J3" s="2752"/>
      <c r="K3" s="2752"/>
      <c r="L3" s="2752"/>
      <c r="M3" s="2753"/>
    </row>
    <row r="4" spans="1:15" x14ac:dyDescent="0.25">
      <c r="A4" s="986" t="s">
        <v>1247</v>
      </c>
      <c r="B4" s="3598" t="str">
        <f>Avstemmingsoversikt!A5</f>
        <v>XX - MAL - XXX/XXXX</v>
      </c>
      <c r="C4" s="3599"/>
      <c r="D4" s="3599"/>
      <c r="E4" s="3599"/>
      <c r="F4" s="3599"/>
      <c r="G4" s="3599"/>
      <c r="H4" s="3599"/>
      <c r="I4" s="3599"/>
      <c r="J4" s="3599"/>
      <c r="K4" s="3599"/>
      <c r="L4" s="977" t="s">
        <v>481</v>
      </c>
      <c r="M4" s="1003">
        <f>IF(Avstemmingsoversikt!P3= " "," ",Avstemmingsoversikt!P3)</f>
        <v>2024</v>
      </c>
    </row>
    <row r="5" spans="1:15" customFormat="1" ht="15.75" thickBot="1" x14ac:dyDescent="0.3">
      <c r="A5" s="987" t="s">
        <v>1248</v>
      </c>
      <c r="B5" s="3024"/>
      <c r="C5" s="3019"/>
      <c r="D5" s="3019"/>
      <c r="E5" s="3019"/>
      <c r="F5" s="3019"/>
      <c r="G5" s="3019"/>
      <c r="H5" s="3019"/>
      <c r="I5" s="3019"/>
      <c r="J5" s="971" t="s">
        <v>1249</v>
      </c>
      <c r="K5" s="972"/>
      <c r="L5" s="971" t="s">
        <v>1250</v>
      </c>
      <c r="M5" s="1001" t="str">
        <f>IF(Avstemmingsoversikt!P4= " "," ",Avstemmingsoversikt!P4)</f>
        <v>xx/2024</v>
      </c>
    </row>
    <row r="6" spans="1:15" customFormat="1" x14ac:dyDescent="0.25">
      <c r="A6" s="85"/>
      <c r="B6" s="80"/>
      <c r="C6" s="80"/>
      <c r="D6" s="80"/>
      <c r="E6" s="80"/>
      <c r="F6" s="80"/>
      <c r="G6" s="80"/>
      <c r="H6" s="80"/>
      <c r="I6" s="80"/>
      <c r="J6" s="96"/>
      <c r="K6" s="80"/>
      <c r="L6" s="103"/>
    </row>
    <row r="7" spans="1:15" customFormat="1" x14ac:dyDescent="0.25">
      <c r="A7" s="2659" t="s">
        <v>1761</v>
      </c>
      <c r="B7" s="2659"/>
      <c r="C7" s="2659"/>
      <c r="D7" s="2659"/>
      <c r="E7" s="2659"/>
      <c r="F7" s="2659"/>
      <c r="G7" s="2659"/>
      <c r="H7" s="2659"/>
      <c r="I7" s="2659"/>
      <c r="J7" s="2659"/>
      <c r="K7" s="2659"/>
      <c r="L7" s="2659"/>
      <c r="M7" s="2659"/>
    </row>
    <row r="8" spans="1:15" customFormat="1" x14ac:dyDescent="0.25">
      <c r="A8" s="85"/>
      <c r="B8" s="80"/>
      <c r="C8" s="80"/>
      <c r="D8" s="80"/>
      <c r="E8" s="80"/>
      <c r="F8" s="80"/>
      <c r="G8" s="80"/>
      <c r="H8" s="80"/>
      <c r="I8" s="85"/>
      <c r="J8" s="96"/>
      <c r="K8" s="85"/>
      <c r="L8" s="151"/>
    </row>
    <row r="9" spans="1:15" customFormat="1" ht="15.75" thickBot="1" x14ac:dyDescent="0.3">
      <c r="A9" s="85"/>
      <c r="B9" s="80"/>
      <c r="C9" s="80"/>
      <c r="D9" s="80"/>
      <c r="E9" s="80"/>
      <c r="F9" s="80"/>
      <c r="G9" s="80"/>
      <c r="H9" s="80"/>
      <c r="I9" s="85"/>
      <c r="J9" s="96"/>
      <c r="K9" s="85"/>
      <c r="L9" s="151"/>
    </row>
    <row r="10" spans="1:15" customFormat="1" ht="19.5" thickBot="1" x14ac:dyDescent="0.3">
      <c r="A10" s="3600" t="s">
        <v>1252</v>
      </c>
      <c r="B10" s="3601"/>
      <c r="C10" s="3601"/>
      <c r="D10" s="3601"/>
      <c r="E10" s="3601"/>
      <c r="F10" s="3601"/>
      <c r="G10" s="3601"/>
      <c r="H10" s="3602"/>
      <c r="I10" s="3"/>
      <c r="J10" s="3143" t="s">
        <v>1253</v>
      </c>
      <c r="K10" s="3144"/>
      <c r="L10" s="3144"/>
      <c r="M10" s="3145"/>
    </row>
    <row r="11" spans="1:15" customFormat="1" x14ac:dyDescent="0.25">
      <c r="A11" s="3603"/>
      <c r="B11" s="3604"/>
      <c r="C11" s="3604"/>
      <c r="D11" s="3604"/>
      <c r="E11" s="3604"/>
      <c r="F11" s="3604"/>
      <c r="G11" s="3604"/>
      <c r="H11" s="3605"/>
      <c r="I11" s="3"/>
      <c r="J11" s="3149"/>
      <c r="K11" s="3150"/>
      <c r="L11" s="3150"/>
      <c r="M11" s="3151"/>
    </row>
    <row r="12" spans="1:15" customFormat="1" x14ac:dyDescent="0.25">
      <c r="A12" s="3606"/>
      <c r="B12" s="3607"/>
      <c r="C12" s="3607"/>
      <c r="D12" s="3607"/>
      <c r="E12" s="3607"/>
      <c r="F12" s="3607"/>
      <c r="G12" s="3607"/>
      <c r="H12" s="3608"/>
      <c r="I12" s="3"/>
      <c r="J12" s="2890"/>
      <c r="K12" s="2686"/>
      <c r="L12" s="2686"/>
      <c r="M12" s="2891"/>
    </row>
    <row r="13" spans="1:15" customFormat="1" x14ac:dyDescent="0.25">
      <c r="A13" s="3606"/>
      <c r="B13" s="3607"/>
      <c r="C13" s="3607"/>
      <c r="D13" s="3607"/>
      <c r="E13" s="3607"/>
      <c r="F13" s="3607"/>
      <c r="G13" s="3607"/>
      <c r="H13" s="3608"/>
      <c r="I13" s="3"/>
      <c r="J13" s="2890"/>
      <c r="K13" s="2686"/>
      <c r="L13" s="2686"/>
      <c r="M13" s="2891"/>
    </row>
    <row r="14" spans="1:15" customFormat="1" x14ac:dyDescent="0.25">
      <c r="A14" s="3606"/>
      <c r="B14" s="3607"/>
      <c r="C14" s="3607"/>
      <c r="D14" s="3607"/>
      <c r="E14" s="3607"/>
      <c r="F14" s="3607"/>
      <c r="G14" s="3607"/>
      <c r="H14" s="3608"/>
      <c r="I14" s="3"/>
      <c r="J14" s="2890"/>
      <c r="K14" s="2686"/>
      <c r="L14" s="2686"/>
      <c r="M14" s="2891"/>
    </row>
    <row r="15" spans="1:15" customFormat="1" ht="15.75" thickBot="1" x14ac:dyDescent="0.3">
      <c r="A15" s="3609"/>
      <c r="B15" s="3610"/>
      <c r="C15" s="3610"/>
      <c r="D15" s="3610"/>
      <c r="E15" s="3610"/>
      <c r="F15" s="3610"/>
      <c r="G15" s="3610"/>
      <c r="H15" s="3611"/>
      <c r="I15" s="3"/>
      <c r="J15" s="2892"/>
      <c r="K15" s="2893"/>
      <c r="L15" s="2893"/>
      <c r="M15" s="2894"/>
    </row>
    <row r="16" spans="1:15" customFormat="1" x14ac:dyDescent="0.25">
      <c r="A16" s="862"/>
      <c r="B16" s="862"/>
      <c r="C16" s="862"/>
      <c r="D16" s="862"/>
      <c r="E16" s="862"/>
      <c r="F16" s="862"/>
      <c r="G16" s="862"/>
      <c r="H16" s="3"/>
      <c r="I16" s="88"/>
      <c r="J16" s="88"/>
      <c r="K16" s="88"/>
      <c r="L16" s="88"/>
    </row>
    <row r="17" spans="1:14" customFormat="1" x14ac:dyDescent="0.25">
      <c r="A17" s="85" t="s">
        <v>1254</v>
      </c>
      <c r="B17" s="3"/>
      <c r="C17" s="80"/>
      <c r="D17" s="80"/>
      <c r="E17" s="85"/>
      <c r="F17" s="2" t="s">
        <v>1255</v>
      </c>
      <c r="G17" s="80"/>
      <c r="H17" s="3"/>
      <c r="I17" s="88"/>
      <c r="J17" s="88"/>
      <c r="K17" s="88"/>
      <c r="L17" s="88"/>
    </row>
    <row r="18" spans="1:14" customFormat="1" x14ac:dyDescent="0.25">
      <c r="A18" s="51" t="s">
        <v>1780</v>
      </c>
      <c r="B18" s="3"/>
      <c r="C18" s="862"/>
      <c r="D18" s="862"/>
      <c r="E18" s="862"/>
      <c r="F18" s="862" t="s">
        <v>1781</v>
      </c>
      <c r="G18" s="862"/>
      <c r="H18" s="3"/>
      <c r="I18" s="88"/>
      <c r="J18" s="88"/>
      <c r="K18" s="88"/>
      <c r="L18" s="88"/>
    </row>
    <row r="19" spans="1:14" s="176" customFormat="1" x14ac:dyDescent="0.25">
      <c r="A19" s="862" t="s">
        <v>1782</v>
      </c>
      <c r="C19" s="813"/>
      <c r="D19" s="813"/>
      <c r="E19" s="813"/>
      <c r="F19" s="813"/>
      <c r="G19" s="813"/>
      <c r="H19" s="169"/>
      <c r="I19" s="814"/>
      <c r="J19" s="814"/>
      <c r="K19" s="814"/>
      <c r="L19" s="814"/>
    </row>
    <row r="20" spans="1:14" s="176" customFormat="1" x14ac:dyDescent="0.25">
      <c r="A20" s="813" t="s">
        <v>1783</v>
      </c>
      <c r="B20" s="813"/>
      <c r="C20" s="813"/>
      <c r="D20" s="813"/>
      <c r="E20" s="813"/>
      <c r="F20" s="813"/>
      <c r="G20" s="813"/>
      <c r="H20" s="169"/>
      <c r="I20" s="814"/>
      <c r="J20" s="814"/>
      <c r="K20" s="814"/>
      <c r="L20" s="814"/>
    </row>
    <row r="21" spans="1:14" s="176" customFormat="1" x14ac:dyDescent="0.25">
      <c r="A21" s="813"/>
      <c r="B21" s="813"/>
      <c r="C21" s="813"/>
      <c r="D21" s="813"/>
      <c r="E21" s="813"/>
      <c r="F21" s="813"/>
      <c r="G21" s="813"/>
      <c r="H21" s="169"/>
      <c r="I21" s="814"/>
      <c r="J21" s="814"/>
      <c r="K21" s="814"/>
      <c r="L21" s="814"/>
    </row>
    <row r="22" spans="1:14" s="176" customFormat="1" ht="15.75" thickBot="1" x14ac:dyDescent="0.3">
      <c r="A22" s="813"/>
      <c r="B22" s="813"/>
      <c r="C22" s="813"/>
      <c r="D22" s="813"/>
      <c r="E22" s="813"/>
      <c r="F22" s="813"/>
      <c r="G22" s="813"/>
      <c r="H22" s="169"/>
      <c r="I22" s="814"/>
      <c r="J22" s="814"/>
      <c r="K22" s="814"/>
      <c r="L22" s="814"/>
    </row>
    <row r="23" spans="1:14" x14ac:dyDescent="0.25">
      <c r="A23" s="668"/>
      <c r="B23" s="2707" t="s">
        <v>1784</v>
      </c>
      <c r="C23" s="2707"/>
      <c r="D23" s="2707"/>
      <c r="E23" s="2707"/>
      <c r="F23" s="2707"/>
      <c r="G23" s="2707"/>
      <c r="H23" s="2707" t="s">
        <v>1785</v>
      </c>
      <c r="I23" s="2707"/>
      <c r="J23" s="2707"/>
      <c r="K23" s="3586"/>
      <c r="L23" s="3586"/>
      <c r="M23" s="3587"/>
    </row>
    <row r="24" spans="1:14" s="4" customFormat="1" ht="15" customHeight="1" x14ac:dyDescent="0.25">
      <c r="A24" s="1827"/>
      <c r="B24" s="3479" t="s">
        <v>3</v>
      </c>
      <c r="C24" s="3479"/>
      <c r="D24" s="1754" t="s">
        <v>1282</v>
      </c>
      <c r="E24" s="1828"/>
      <c r="F24" s="1754" t="s">
        <v>1282</v>
      </c>
      <c r="G24" s="1828"/>
      <c r="H24" s="1754" t="s">
        <v>3</v>
      </c>
      <c r="I24" s="1754" t="s">
        <v>1282</v>
      </c>
      <c r="J24" s="1754"/>
      <c r="K24" s="3228" t="s">
        <v>478</v>
      </c>
      <c r="L24" s="3228" t="s">
        <v>1268</v>
      </c>
      <c r="M24" s="3231" t="s">
        <v>1454</v>
      </c>
      <c r="N24" s="91"/>
    </row>
    <row r="25" spans="1:14" s="4" customFormat="1" x14ac:dyDescent="0.25">
      <c r="A25" s="1612" t="s">
        <v>1455</v>
      </c>
      <c r="B25" s="1614" t="s">
        <v>1456</v>
      </c>
      <c r="C25" s="1614" t="s">
        <v>1457</v>
      </c>
      <c r="D25" s="1614" t="s">
        <v>1504</v>
      </c>
      <c r="E25" s="1614" t="s">
        <v>1786</v>
      </c>
      <c r="F25" s="1614" t="s">
        <v>1460</v>
      </c>
      <c r="G25" s="1614" t="s">
        <v>1787</v>
      </c>
      <c r="H25" s="1614" t="s">
        <v>1526</v>
      </c>
      <c r="I25" s="1614" t="s">
        <v>1697</v>
      </c>
      <c r="J25" s="1614" t="s">
        <v>1788</v>
      </c>
      <c r="K25" s="3228"/>
      <c r="L25" s="3228"/>
      <c r="M25" s="3231"/>
      <c r="N25" s="91"/>
    </row>
    <row r="26" spans="1:14" s="4" customFormat="1" ht="30" x14ac:dyDescent="0.25">
      <c r="A26" s="1612" t="s">
        <v>434</v>
      </c>
      <c r="B26" s="3059" t="s">
        <v>1789</v>
      </c>
      <c r="C26" s="3059" t="s">
        <v>1790</v>
      </c>
      <c r="D26" s="1585" t="s">
        <v>1791</v>
      </c>
      <c r="E26" s="3059" t="s">
        <v>1792</v>
      </c>
      <c r="F26" s="3059" t="s">
        <v>1793</v>
      </c>
      <c r="G26" s="3059" t="s">
        <v>1794</v>
      </c>
      <c r="H26" s="3059" t="s">
        <v>1795</v>
      </c>
      <c r="I26" s="1585" t="s">
        <v>1771</v>
      </c>
      <c r="J26" s="3059" t="s">
        <v>1796</v>
      </c>
      <c r="K26" s="3228"/>
      <c r="L26" s="3228"/>
      <c r="M26" s="3231"/>
      <c r="N26" s="91"/>
    </row>
    <row r="27" spans="1:14" s="4" customFormat="1" x14ac:dyDescent="0.25">
      <c r="A27" s="1622" t="s">
        <v>1259</v>
      </c>
      <c r="B27" s="3059"/>
      <c r="C27" s="3059"/>
      <c r="D27" s="1754" t="s">
        <v>1797</v>
      </c>
      <c r="E27" s="3059"/>
      <c r="F27" s="3059"/>
      <c r="G27" s="3059"/>
      <c r="H27" s="3059"/>
      <c r="I27" s="1829" t="s">
        <v>1798</v>
      </c>
      <c r="J27" s="3059"/>
      <c r="K27" s="3228"/>
      <c r="L27" s="3228"/>
      <c r="M27" s="3231"/>
      <c r="N27" s="91"/>
    </row>
    <row r="28" spans="1:14" x14ac:dyDescent="0.25">
      <c r="A28" s="1583" t="str">
        <f>CONCATENATE($M$4,"00")</f>
        <v>202400</v>
      </c>
      <c r="B28" s="1830"/>
      <c r="C28" s="1830"/>
      <c r="D28" s="1676"/>
      <c r="E28" s="1830"/>
      <c r="F28" s="1831"/>
      <c r="G28" s="1831"/>
      <c r="H28" s="1832"/>
      <c r="I28" s="1833"/>
      <c r="J28" s="1831"/>
      <c r="K28" s="1675"/>
      <c r="L28" s="1754"/>
      <c r="M28" s="1834"/>
      <c r="N28" s="51"/>
    </row>
    <row r="29" spans="1:14" x14ac:dyDescent="0.25">
      <c r="A29" s="1583" t="str">
        <f>CONCATENATE($M$4,"01")</f>
        <v>202401</v>
      </c>
      <c r="B29" s="1812"/>
      <c r="C29" s="1812"/>
      <c r="D29" s="1812"/>
      <c r="E29" s="1790">
        <f t="shared" ref="E29:E40" si="0">+B29+C29+D29</f>
        <v>0</v>
      </c>
      <c r="F29" s="1812"/>
      <c r="G29" s="1605">
        <f>+D28+F29</f>
        <v>0</v>
      </c>
      <c r="H29" s="1835"/>
      <c r="I29" s="1836"/>
      <c r="J29" s="1790">
        <f>+B29+C29-H29-I29</f>
        <v>0</v>
      </c>
      <c r="K29" s="1837"/>
      <c r="L29" s="1526"/>
      <c r="M29" s="1558"/>
    </row>
    <row r="30" spans="1:14" x14ac:dyDescent="0.25">
      <c r="A30" s="1583" t="str">
        <f>CONCATENATE($M$4,"02")</f>
        <v>202402</v>
      </c>
      <c r="B30" s="1812"/>
      <c r="C30" s="1812"/>
      <c r="D30" s="1812"/>
      <c r="E30" s="1790">
        <f t="shared" si="0"/>
        <v>0</v>
      </c>
      <c r="F30" s="1689"/>
      <c r="G30" s="1838"/>
      <c r="H30" s="1835"/>
      <c r="I30" s="1836"/>
      <c r="J30" s="1790">
        <f t="shared" ref="J30:J40" si="1">+B30+C30-H30-I30</f>
        <v>0</v>
      </c>
      <c r="K30" s="1837"/>
      <c r="L30" s="1526"/>
      <c r="M30" s="1558"/>
    </row>
    <row r="31" spans="1:14" x14ac:dyDescent="0.25">
      <c r="A31" s="1583" t="str">
        <f>CONCATENATE($M$4,"03")</f>
        <v>202403</v>
      </c>
      <c r="B31" s="1812"/>
      <c r="C31" s="1812"/>
      <c r="D31" s="1812"/>
      <c r="E31" s="1790">
        <f t="shared" si="0"/>
        <v>0</v>
      </c>
      <c r="F31" s="1812"/>
      <c r="G31" s="1605">
        <f>SUM(D29:D30)+F31</f>
        <v>0</v>
      </c>
      <c r="H31" s="1835"/>
      <c r="I31" s="1836"/>
      <c r="J31" s="1790">
        <f t="shared" si="1"/>
        <v>0</v>
      </c>
      <c r="K31" s="1837"/>
      <c r="L31" s="1526"/>
      <c r="M31" s="1558"/>
    </row>
    <row r="32" spans="1:14" x14ac:dyDescent="0.25">
      <c r="A32" s="1583" t="str">
        <f>CONCATENATE($M$4,"04")</f>
        <v>202404</v>
      </c>
      <c r="B32" s="1812"/>
      <c r="C32" s="1812"/>
      <c r="D32" s="1812"/>
      <c r="E32" s="1790">
        <f t="shared" si="0"/>
        <v>0</v>
      </c>
      <c r="F32" s="1689"/>
      <c r="G32" s="1838"/>
      <c r="H32" s="1835"/>
      <c r="I32" s="1836"/>
      <c r="J32" s="1790">
        <f t="shared" si="1"/>
        <v>0</v>
      </c>
      <c r="K32" s="1837"/>
      <c r="L32" s="1526"/>
      <c r="M32" s="1558"/>
    </row>
    <row r="33" spans="1:13" x14ac:dyDescent="0.25">
      <c r="A33" s="1583" t="str">
        <f>CONCATENATE($M$4,"05")</f>
        <v>202405</v>
      </c>
      <c r="B33" s="1812"/>
      <c r="C33" s="1812"/>
      <c r="D33" s="1812"/>
      <c r="E33" s="1790">
        <f t="shared" si="0"/>
        <v>0</v>
      </c>
      <c r="F33" s="1812"/>
      <c r="G33" s="1605">
        <f>SUM(D31:D32)+F33</f>
        <v>0</v>
      </c>
      <c r="H33" s="1835"/>
      <c r="I33" s="1836"/>
      <c r="J33" s="1790">
        <f t="shared" si="1"/>
        <v>0</v>
      </c>
      <c r="K33" s="1837"/>
      <c r="L33" s="1526"/>
      <c r="M33" s="1558"/>
    </row>
    <row r="34" spans="1:13" x14ac:dyDescent="0.25">
      <c r="A34" s="1583" t="str">
        <f>CONCATENATE($M$4,"06")</f>
        <v>202406</v>
      </c>
      <c r="B34" s="1812"/>
      <c r="C34" s="1812"/>
      <c r="D34" s="1812"/>
      <c r="E34" s="1790">
        <f t="shared" si="0"/>
        <v>0</v>
      </c>
      <c r="F34" s="1689"/>
      <c r="G34" s="1838"/>
      <c r="H34" s="1835"/>
      <c r="I34" s="1836"/>
      <c r="J34" s="1790">
        <f t="shared" si="1"/>
        <v>0</v>
      </c>
      <c r="K34" s="1837"/>
      <c r="L34" s="1526"/>
      <c r="M34" s="1558"/>
    </row>
    <row r="35" spans="1:13" x14ac:dyDescent="0.25">
      <c r="A35" s="1583" t="str">
        <f>CONCATENATE($M$4,"07")</f>
        <v>202407</v>
      </c>
      <c r="B35" s="1812"/>
      <c r="C35" s="1812"/>
      <c r="D35" s="1812"/>
      <c r="E35" s="1790">
        <f t="shared" si="0"/>
        <v>0</v>
      </c>
      <c r="F35" s="1812"/>
      <c r="G35" s="1605">
        <f>SUM(D33:D34)+F35</f>
        <v>0</v>
      </c>
      <c r="H35" s="1835"/>
      <c r="I35" s="1836"/>
      <c r="J35" s="1790">
        <f t="shared" si="1"/>
        <v>0</v>
      </c>
      <c r="K35" s="1837"/>
      <c r="L35" s="1526"/>
      <c r="M35" s="1558"/>
    </row>
    <row r="36" spans="1:13" x14ac:dyDescent="0.25">
      <c r="A36" s="1583" t="str">
        <f>CONCATENATE($M$4,"08")</f>
        <v>202408</v>
      </c>
      <c r="B36" s="1812"/>
      <c r="C36" s="1812"/>
      <c r="D36" s="1812"/>
      <c r="E36" s="1790">
        <f t="shared" si="0"/>
        <v>0</v>
      </c>
      <c r="F36" s="1689"/>
      <c r="G36" s="1838"/>
      <c r="H36" s="1835"/>
      <c r="I36" s="1836"/>
      <c r="J36" s="1790">
        <f t="shared" si="1"/>
        <v>0</v>
      </c>
      <c r="K36" s="1837"/>
      <c r="L36" s="1526"/>
      <c r="M36" s="1558"/>
    </row>
    <row r="37" spans="1:13" x14ac:dyDescent="0.25">
      <c r="A37" s="1583" t="str">
        <f>CONCATENATE($M$4,"09")</f>
        <v>202409</v>
      </c>
      <c r="B37" s="1812"/>
      <c r="C37" s="1812"/>
      <c r="D37" s="1812"/>
      <c r="E37" s="1790">
        <f t="shared" si="0"/>
        <v>0</v>
      </c>
      <c r="F37" s="1812"/>
      <c r="G37" s="1605">
        <f>SUM(D35:D36)+F37</f>
        <v>0</v>
      </c>
      <c r="H37" s="1835"/>
      <c r="I37" s="1836"/>
      <c r="J37" s="1790">
        <f t="shared" si="1"/>
        <v>0</v>
      </c>
      <c r="K37" s="1837"/>
      <c r="L37" s="1526"/>
      <c r="M37" s="1558"/>
    </row>
    <row r="38" spans="1:13" x14ac:dyDescent="0.25">
      <c r="A38" s="1583" t="str">
        <f>CONCATENATE($M$4,"10")</f>
        <v>202410</v>
      </c>
      <c r="B38" s="1812"/>
      <c r="C38" s="1812"/>
      <c r="D38" s="1812"/>
      <c r="E38" s="1790">
        <f t="shared" si="0"/>
        <v>0</v>
      </c>
      <c r="F38" s="1689"/>
      <c r="G38" s="1838"/>
      <c r="H38" s="1835"/>
      <c r="I38" s="1836"/>
      <c r="J38" s="1790">
        <f t="shared" si="1"/>
        <v>0</v>
      </c>
      <c r="K38" s="1837"/>
      <c r="L38" s="1526"/>
      <c r="M38" s="1558"/>
    </row>
    <row r="39" spans="1:13" x14ac:dyDescent="0.25">
      <c r="A39" s="1583" t="str">
        <f>CONCATENATE($M$4,"11")</f>
        <v>202411</v>
      </c>
      <c r="B39" s="1812"/>
      <c r="C39" s="1812"/>
      <c r="D39" s="1812"/>
      <c r="E39" s="1790">
        <f t="shared" si="0"/>
        <v>0</v>
      </c>
      <c r="F39" s="1812"/>
      <c r="G39" s="1605">
        <f>SUM(D37:D38)+F39</f>
        <v>0</v>
      </c>
      <c r="H39" s="1835"/>
      <c r="I39" s="1836"/>
      <c r="J39" s="1790">
        <f t="shared" si="1"/>
        <v>0</v>
      </c>
      <c r="K39" s="1837"/>
      <c r="L39" s="1526"/>
      <c r="M39" s="1558"/>
    </row>
    <row r="40" spans="1:13" x14ac:dyDescent="0.25">
      <c r="A40" s="1583" t="str">
        <f>CONCATENATE($M$4,"12")</f>
        <v>202412</v>
      </c>
      <c r="B40" s="1812"/>
      <c r="C40" s="1812"/>
      <c r="D40" s="1812"/>
      <c r="E40" s="1790">
        <f t="shared" si="0"/>
        <v>0</v>
      </c>
      <c r="F40" s="1689"/>
      <c r="G40" s="1838"/>
      <c r="H40" s="1835"/>
      <c r="I40" s="1836"/>
      <c r="J40" s="1790">
        <f t="shared" si="1"/>
        <v>0</v>
      </c>
      <c r="K40" s="1839"/>
      <c r="L40" s="1593"/>
      <c r="M40" s="1840"/>
    </row>
    <row r="41" spans="1:13" ht="15.75" thickBot="1" x14ac:dyDescent="0.3">
      <c r="A41" s="470" t="s">
        <v>1522</v>
      </c>
      <c r="B41" s="457">
        <f t="shared" ref="B41:G41" si="2">SUM(B29:B40)</f>
        <v>0</v>
      </c>
      <c r="C41" s="457">
        <f t="shared" si="2"/>
        <v>0</v>
      </c>
      <c r="D41" s="457">
        <f t="shared" si="2"/>
        <v>0</v>
      </c>
      <c r="E41" s="462">
        <f t="shared" si="2"/>
        <v>0</v>
      </c>
      <c r="F41" s="457">
        <f t="shared" si="2"/>
        <v>0</v>
      </c>
      <c r="G41" s="472">
        <f t="shared" si="2"/>
        <v>0</v>
      </c>
      <c r="H41" s="457">
        <f>SUM(H29:H40)</f>
        <v>0</v>
      </c>
      <c r="I41" s="457">
        <f>SUM(I29:I40)</f>
        <v>0</v>
      </c>
      <c r="J41" s="458">
        <f>SUM(J29:J40)</f>
        <v>0</v>
      </c>
      <c r="K41" s="3141"/>
      <c r="L41" s="3141"/>
      <c r="M41" s="3142"/>
    </row>
    <row r="42" spans="1:13" x14ac:dyDescent="0.25">
      <c r="A42" s="60" t="s">
        <v>1327</v>
      </c>
      <c r="B42" s="59"/>
      <c r="C42" s="59"/>
      <c r="D42" s="130">
        <f>SUMIFS('Saldobalanse m arb-status'!C:C,'Saldobalanse m arb-status'!K:K,D45&amp;"*")</f>
        <v>0</v>
      </c>
      <c r="E42" s="59"/>
      <c r="F42" s="50"/>
      <c r="G42" s="50"/>
      <c r="H42" s="64"/>
      <c r="I42" s="130">
        <f>SUMIFS('Saldobalanse m arb-status'!C:C,'Saldobalanse m arb-status'!G:G,I45&amp;"0*")</f>
        <v>0</v>
      </c>
      <c r="K42" s="63"/>
    </row>
    <row r="43" spans="1:13" x14ac:dyDescent="0.25">
      <c r="A43" s="60" t="s">
        <v>1260</v>
      </c>
      <c r="B43" s="67"/>
      <c r="C43" s="67"/>
      <c r="D43" s="130">
        <f>D41-D42</f>
        <v>0</v>
      </c>
      <c r="E43" s="67"/>
      <c r="F43" s="50"/>
      <c r="G43" s="50"/>
      <c r="H43" s="64"/>
      <c r="I43" s="130">
        <f>I41-I42</f>
        <v>0</v>
      </c>
      <c r="K43" s="63"/>
    </row>
    <row r="44" spans="1:13" x14ac:dyDescent="0.25">
      <c r="D44" s="50"/>
      <c r="E44" s="50"/>
      <c r="F44" s="50"/>
      <c r="G44" s="50"/>
      <c r="H44" s="64"/>
      <c r="I44" s="50"/>
      <c r="K44" s="63"/>
    </row>
    <row r="45" spans="1:13" hidden="1" x14ac:dyDescent="0.25">
      <c r="D45" s="64" t="str">
        <f>LEFT(D27,3)</f>
        <v>277</v>
      </c>
      <c r="E45" s="50"/>
      <c r="F45" s="50"/>
      <c r="G45" s="50"/>
      <c r="H45" s="64"/>
      <c r="I45" s="64" t="str">
        <f>LEFT(I27,2)</f>
        <v>54</v>
      </c>
      <c r="K45" s="63"/>
    </row>
    <row r="46" spans="1:13" x14ac:dyDescent="0.25">
      <c r="H46"/>
      <c r="I46" s="169"/>
      <c r="K46" s="63"/>
    </row>
    <row r="47" spans="1:13" ht="15.75" thickBot="1" x14ac:dyDescent="0.3">
      <c r="A47" s="3588" t="s">
        <v>1776</v>
      </c>
      <c r="B47" s="3588"/>
      <c r="C47" s="3588"/>
      <c r="D47" s="3588"/>
    </row>
    <row r="48" spans="1:13" x14ac:dyDescent="0.25">
      <c r="A48" s="681" t="s">
        <v>434</v>
      </c>
      <c r="B48" s="2707" t="s">
        <v>1799</v>
      </c>
      <c r="C48" s="2707"/>
      <c r="D48" s="2707"/>
      <c r="E48" s="2707" t="s">
        <v>1800</v>
      </c>
      <c r="F48" s="2707"/>
      <c r="G48" s="2707"/>
      <c r="H48" s="2707" t="s">
        <v>1801</v>
      </c>
      <c r="I48" s="2707"/>
      <c r="J48" s="2982"/>
      <c r="K48"/>
    </row>
    <row r="49" spans="1:21" x14ac:dyDescent="0.25">
      <c r="A49" s="1583" t="str">
        <f>CONCATENATE($M$4,"01")</f>
        <v>202401</v>
      </c>
      <c r="B49" s="3567"/>
      <c r="C49" s="3568"/>
      <c r="D49" s="3571"/>
      <c r="E49" s="3567"/>
      <c r="F49" s="3568"/>
      <c r="G49" s="3571"/>
      <c r="H49" s="3567"/>
      <c r="I49" s="3568"/>
      <c r="J49" s="3589"/>
    </row>
    <row r="50" spans="1:21" x14ac:dyDescent="0.25">
      <c r="A50" s="1583" t="str">
        <f>CONCATENATE($M$4,"02")</f>
        <v>202402</v>
      </c>
      <c r="B50" s="3567"/>
      <c r="C50" s="3568"/>
      <c r="D50" s="3571"/>
      <c r="E50" s="3567"/>
      <c r="F50" s="3568"/>
      <c r="G50" s="3571"/>
      <c r="H50" s="3567"/>
      <c r="I50" s="3568"/>
      <c r="J50" s="3589"/>
    </row>
    <row r="51" spans="1:21" x14ac:dyDescent="0.25">
      <c r="A51" s="1583" t="str">
        <f>CONCATENATE($M$4,"03")</f>
        <v>202403</v>
      </c>
      <c r="B51" s="3567"/>
      <c r="C51" s="3568"/>
      <c r="D51" s="3571"/>
      <c r="E51" s="3567"/>
      <c r="F51" s="3568"/>
      <c r="G51" s="3571"/>
      <c r="H51" s="3567"/>
      <c r="I51" s="3568"/>
      <c r="J51" s="3589"/>
    </row>
    <row r="52" spans="1:21" x14ac:dyDescent="0.25">
      <c r="A52" s="1583" t="str">
        <f>CONCATENATE($M$4,"04")</f>
        <v>202404</v>
      </c>
      <c r="B52" s="3567"/>
      <c r="C52" s="3568"/>
      <c r="D52" s="3571"/>
      <c r="E52" s="3567"/>
      <c r="F52" s="3568"/>
      <c r="G52" s="3571"/>
      <c r="H52" s="3567"/>
      <c r="I52" s="3568"/>
      <c r="J52" s="3589"/>
    </row>
    <row r="53" spans="1:21" x14ac:dyDescent="0.25">
      <c r="A53" s="1583" t="str">
        <f>CONCATENATE($M$4,"05")</f>
        <v>202405</v>
      </c>
      <c r="B53" s="3567"/>
      <c r="C53" s="3568"/>
      <c r="D53" s="3571"/>
      <c r="E53" s="3567"/>
      <c r="F53" s="3568"/>
      <c r="G53" s="3571"/>
      <c r="H53" s="3567"/>
      <c r="I53" s="3568"/>
      <c r="J53" s="3589"/>
    </row>
    <row r="54" spans="1:21" x14ac:dyDescent="0.25">
      <c r="A54" s="1583" t="str">
        <f>CONCATENATE($M$4,"06")</f>
        <v>202406</v>
      </c>
      <c r="B54" s="3567"/>
      <c r="C54" s="3568"/>
      <c r="D54" s="3571"/>
      <c r="E54" s="3567"/>
      <c r="F54" s="3568"/>
      <c r="G54" s="3571"/>
      <c r="H54" s="3567"/>
      <c r="I54" s="3568"/>
      <c r="J54" s="3589"/>
    </row>
    <row r="55" spans="1:21" x14ac:dyDescent="0.25">
      <c r="A55" s="1583" t="str">
        <f>CONCATENATE($M$4,"07")</f>
        <v>202407</v>
      </c>
      <c r="B55" s="3567"/>
      <c r="C55" s="3568"/>
      <c r="D55" s="3571"/>
      <c r="E55" s="3567"/>
      <c r="F55" s="3568"/>
      <c r="G55" s="3571"/>
      <c r="H55" s="3567"/>
      <c r="I55" s="3568"/>
      <c r="J55" s="3589"/>
    </row>
    <row r="56" spans="1:21" x14ac:dyDescent="0.25">
      <c r="A56" s="1583" t="str">
        <f>CONCATENATE($M$4,"08")</f>
        <v>202408</v>
      </c>
      <c r="B56" s="3567"/>
      <c r="C56" s="3568"/>
      <c r="D56" s="3571"/>
      <c r="E56" s="3567"/>
      <c r="F56" s="3568"/>
      <c r="G56" s="3571"/>
      <c r="H56" s="3567"/>
      <c r="I56" s="3568"/>
      <c r="J56" s="3589"/>
    </row>
    <row r="57" spans="1:21" x14ac:dyDescent="0.25">
      <c r="A57" s="1583" t="str">
        <f>CONCATENATE($M$4,"09")</f>
        <v>202409</v>
      </c>
      <c r="B57" s="3567"/>
      <c r="C57" s="3568"/>
      <c r="D57" s="3571"/>
      <c r="E57" s="3567"/>
      <c r="F57" s="3568"/>
      <c r="G57" s="3571"/>
      <c r="H57" s="3567"/>
      <c r="I57" s="3568"/>
      <c r="J57" s="3589"/>
    </row>
    <row r="58" spans="1:21" x14ac:dyDescent="0.25">
      <c r="A58" s="1583" t="str">
        <f>CONCATENATE($M$4,"10")</f>
        <v>202410</v>
      </c>
      <c r="B58" s="3567"/>
      <c r="C58" s="3568"/>
      <c r="D58" s="3571"/>
      <c r="E58" s="3567"/>
      <c r="F58" s="3568"/>
      <c r="G58" s="3571"/>
      <c r="H58" s="3567"/>
      <c r="I58" s="3568"/>
      <c r="J58" s="3589"/>
    </row>
    <row r="59" spans="1:21" x14ac:dyDescent="0.25">
      <c r="A59" s="1583" t="str">
        <f>CONCATENATE($M$4,"11")</f>
        <v>202411</v>
      </c>
      <c r="B59" s="3567"/>
      <c r="C59" s="3568"/>
      <c r="D59" s="3571"/>
      <c r="E59" s="3567"/>
      <c r="F59" s="3568"/>
      <c r="G59" s="3571"/>
      <c r="H59" s="3567"/>
      <c r="I59" s="3568"/>
      <c r="J59" s="3589"/>
    </row>
    <row r="60" spans="1:21" ht="15.75" thickBot="1" x14ac:dyDescent="0.3">
      <c r="A60" s="459" t="str">
        <f>CONCATENATE($M$4,"12")</f>
        <v>202412</v>
      </c>
      <c r="B60" s="3590"/>
      <c r="C60" s="3591"/>
      <c r="D60" s="3592"/>
      <c r="E60" s="3590"/>
      <c r="F60" s="3591"/>
      <c r="G60" s="3592"/>
      <c r="H60" s="3590"/>
      <c r="I60" s="3591"/>
      <c r="J60" s="3593"/>
    </row>
    <row r="62" spans="1:21" ht="15.75" thickBot="1" x14ac:dyDescent="0.3">
      <c r="A62" s="57"/>
      <c r="K62"/>
      <c r="L62"/>
    </row>
    <row r="63" spans="1:21" s="51" customFormat="1" x14ac:dyDescent="0.25">
      <c r="A63" s="3596" t="s">
        <v>1802</v>
      </c>
      <c r="B63" s="3597"/>
      <c r="C63" s="3597"/>
      <c r="D63" s="3597"/>
      <c r="E63" s="1226"/>
      <c r="F63" s="1342">
        <v>2770</v>
      </c>
      <c r="G63" s="1226"/>
      <c r="H63" s="1226"/>
      <c r="I63" s="1226"/>
      <c r="J63" s="1226"/>
      <c r="K63" s="1227"/>
      <c r="L63" s="1228"/>
    </row>
    <row r="64" spans="1:21" s="51" customFormat="1" x14ac:dyDescent="0.25">
      <c r="A64" s="1224" t="s">
        <v>1759</v>
      </c>
      <c r="B64" s="2864" t="s">
        <v>1367</v>
      </c>
      <c r="C64" s="2864"/>
      <c r="D64" s="1356" t="s">
        <v>1299</v>
      </c>
      <c r="E64" s="1356" t="s">
        <v>1325</v>
      </c>
      <c r="F64" s="1356" t="s">
        <v>608</v>
      </c>
      <c r="G64" s="3594" t="s">
        <v>1261</v>
      </c>
      <c r="H64" s="3594"/>
      <c r="I64" s="3594"/>
      <c r="J64" s="3594"/>
      <c r="K64" s="3594"/>
      <c r="L64" s="3595"/>
      <c r="N64" s="92"/>
      <c r="O64" s="92"/>
      <c r="P64" s="92"/>
      <c r="Q64" s="92"/>
      <c r="R64" s="93"/>
      <c r="S64" s="92"/>
      <c r="T64" s="92"/>
      <c r="U64" s="92"/>
    </row>
    <row r="65" spans="1:21" s="51" customFormat="1" x14ac:dyDescent="0.25">
      <c r="A65" s="1541"/>
      <c r="B65" s="2858"/>
      <c r="C65" s="2858"/>
      <c r="D65" s="1542"/>
      <c r="E65" s="1539"/>
      <c r="F65" s="1540"/>
      <c r="G65" s="2854"/>
      <c r="H65" s="2854"/>
      <c r="I65" s="2854"/>
      <c r="J65" s="2854"/>
      <c r="K65" s="2854"/>
      <c r="L65" s="2855"/>
      <c r="N65" s="93"/>
      <c r="O65" s="93"/>
      <c r="P65" s="93"/>
      <c r="Q65" s="93"/>
      <c r="R65" s="93"/>
      <c r="S65" s="93"/>
      <c r="T65" s="93"/>
      <c r="U65" s="93"/>
    </row>
    <row r="66" spans="1:21" s="51" customFormat="1" x14ac:dyDescent="0.25">
      <c r="A66" s="1541"/>
      <c r="B66" s="2858"/>
      <c r="C66" s="2858"/>
      <c r="D66" s="1542"/>
      <c r="E66" s="1539"/>
      <c r="F66" s="1540"/>
      <c r="G66" s="2854"/>
      <c r="H66" s="2854"/>
      <c r="I66" s="2854"/>
      <c r="J66" s="2854"/>
      <c r="K66" s="2854"/>
      <c r="L66" s="2855"/>
      <c r="N66" s="93"/>
      <c r="O66" s="93"/>
      <c r="P66" s="93"/>
      <c r="Q66" s="93"/>
      <c r="R66" s="93"/>
      <c r="S66" s="93"/>
      <c r="T66" s="93"/>
      <c r="U66" s="93"/>
    </row>
    <row r="67" spans="1:21" s="51" customFormat="1" x14ac:dyDescent="0.25">
      <c r="A67" s="1541"/>
      <c r="B67" s="2858"/>
      <c r="C67" s="2858"/>
      <c r="D67" s="1542"/>
      <c r="E67" s="1539"/>
      <c r="F67" s="1540"/>
      <c r="G67" s="2854"/>
      <c r="H67" s="2854"/>
      <c r="I67" s="2854"/>
      <c r="J67" s="2854"/>
      <c r="K67" s="2854"/>
      <c r="L67" s="2855"/>
      <c r="N67" s="93"/>
      <c r="O67" s="93"/>
      <c r="P67" s="93"/>
      <c r="Q67" s="93"/>
      <c r="R67" s="93"/>
      <c r="S67" s="93"/>
      <c r="T67" s="93"/>
      <c r="U67" s="93"/>
    </row>
    <row r="68" spans="1:21" s="51" customFormat="1" x14ac:dyDescent="0.25">
      <c r="A68" s="1541"/>
      <c r="B68" s="2858"/>
      <c r="C68" s="2858"/>
      <c r="D68" s="1542"/>
      <c r="E68" s="1539"/>
      <c r="F68" s="1540"/>
      <c r="G68" s="2854"/>
      <c r="H68" s="2854"/>
      <c r="I68" s="2854"/>
      <c r="J68" s="2854"/>
      <c r="K68" s="2854"/>
      <c r="L68" s="2855"/>
      <c r="N68" s="93"/>
      <c r="O68" s="93"/>
      <c r="P68" s="93"/>
      <c r="Q68" s="93"/>
      <c r="R68" s="93"/>
      <c r="S68" s="93"/>
      <c r="T68" s="93"/>
      <c r="U68" s="93"/>
    </row>
    <row r="69" spans="1:21" s="51" customFormat="1" x14ac:dyDescent="0.25">
      <c r="A69" s="1541"/>
      <c r="B69" s="2858"/>
      <c r="C69" s="2858"/>
      <c r="D69" s="1542"/>
      <c r="E69" s="1539"/>
      <c r="F69" s="1540"/>
      <c r="G69" s="2854"/>
      <c r="H69" s="2854"/>
      <c r="I69" s="2854"/>
      <c r="J69" s="2854"/>
      <c r="K69" s="2854"/>
      <c r="L69" s="2855"/>
      <c r="N69" s="93"/>
      <c r="O69" s="93"/>
      <c r="P69" s="93"/>
      <c r="Q69" s="93"/>
      <c r="R69" s="93"/>
      <c r="S69" s="93"/>
      <c r="T69" s="93"/>
      <c r="U69" s="93"/>
    </row>
    <row r="70" spans="1:21" s="51" customFormat="1" x14ac:dyDescent="0.25">
      <c r="A70" s="1541"/>
      <c r="B70" s="2858"/>
      <c r="C70" s="2858"/>
      <c r="D70" s="1542"/>
      <c r="E70" s="1539"/>
      <c r="F70" s="1540"/>
      <c r="G70" s="2854"/>
      <c r="H70" s="2854"/>
      <c r="I70" s="2854"/>
      <c r="J70" s="2854"/>
      <c r="K70" s="2854"/>
      <c r="L70" s="2855"/>
      <c r="N70" s="93"/>
      <c r="O70" s="93"/>
      <c r="P70" s="93"/>
      <c r="Q70" s="93"/>
      <c r="R70" s="93"/>
      <c r="S70" s="93"/>
      <c r="T70" s="93"/>
      <c r="U70" s="93"/>
    </row>
    <row r="71" spans="1:21" s="51" customFormat="1" ht="15.75" thickBot="1" x14ac:dyDescent="0.3">
      <c r="A71" s="2873" t="s">
        <v>1326</v>
      </c>
      <c r="B71" s="2874"/>
      <c r="C71" s="2874"/>
      <c r="D71" s="2874"/>
      <c r="E71" s="2875"/>
      <c r="F71" s="508">
        <f>SUM(F65:F70)</f>
        <v>0</v>
      </c>
      <c r="G71" s="2861"/>
      <c r="H71" s="2862"/>
      <c r="I71" s="2862"/>
      <c r="J71" s="2862"/>
      <c r="K71" s="2862"/>
      <c r="L71" s="2863"/>
      <c r="N71" s="93"/>
      <c r="O71" s="93"/>
      <c r="P71" s="93"/>
      <c r="Q71" s="93"/>
      <c r="R71" s="93"/>
      <c r="S71" s="93"/>
      <c r="T71" s="93"/>
      <c r="U71" s="93"/>
    </row>
    <row r="72" spans="1:21" x14ac:dyDescent="0.25">
      <c r="A72" s="58" t="s">
        <v>1327</v>
      </c>
      <c r="B72" s="58"/>
      <c r="C72" s="58"/>
      <c r="D72" s="58"/>
      <c r="E72" s="58"/>
      <c r="F72" s="67">
        <f>_xlfn.XLOOKUP(F63,'Saldobalanse m arb-status'!A:A,'Saldobalanse m arb-status'!C:C,"Ikke funnet",0)</f>
        <v>0</v>
      </c>
      <c r="N72" s="71"/>
      <c r="O72" s="71"/>
      <c r="P72" s="71"/>
      <c r="Q72" s="71"/>
      <c r="R72" s="71"/>
      <c r="S72" s="71"/>
      <c r="T72" s="71"/>
      <c r="U72" s="71"/>
    </row>
    <row r="73" spans="1:21" x14ac:dyDescent="0.25">
      <c r="A73" s="58" t="s">
        <v>1260</v>
      </c>
      <c r="B73" s="58"/>
      <c r="C73" s="58"/>
      <c r="D73" s="58"/>
      <c r="E73" s="58"/>
      <c r="F73" s="67">
        <f>F71-F72</f>
        <v>0</v>
      </c>
      <c r="N73" s="71"/>
      <c r="O73" s="71"/>
      <c r="P73" s="71"/>
      <c r="Q73" s="71"/>
      <c r="R73" s="71"/>
      <c r="S73" s="71"/>
      <c r="T73" s="71"/>
      <c r="U73" s="71"/>
    </row>
    <row r="74" spans="1:21" x14ac:dyDescent="0.25">
      <c r="N74" s="71"/>
      <c r="O74" s="71"/>
      <c r="P74" s="71"/>
      <c r="Q74" s="71"/>
      <c r="R74" s="71"/>
      <c r="S74" s="71"/>
      <c r="T74" s="71"/>
      <c r="U74" s="71"/>
    </row>
    <row r="75" spans="1:21" ht="15.75" thickBot="1" x14ac:dyDescent="0.3">
      <c r="A75" s="57"/>
      <c r="K75"/>
      <c r="L75"/>
      <c r="N75" s="71"/>
      <c r="O75" s="71"/>
      <c r="P75" s="71"/>
      <c r="Q75" s="71"/>
      <c r="R75" s="71"/>
      <c r="S75" s="71"/>
      <c r="T75" s="71"/>
      <c r="U75" s="71"/>
    </row>
    <row r="76" spans="1:21" s="51" customFormat="1" x14ac:dyDescent="0.25">
      <c r="A76" s="1225" t="s">
        <v>1802</v>
      </c>
      <c r="B76" s="1226"/>
      <c r="C76" s="1226"/>
      <c r="D76" s="1226"/>
      <c r="E76" s="1226"/>
      <c r="F76" s="1342">
        <v>2771</v>
      </c>
      <c r="G76" s="1226"/>
      <c r="H76" s="1226"/>
      <c r="I76" s="1226"/>
      <c r="J76" s="1226"/>
      <c r="K76" s="1227"/>
      <c r="L76" s="1228"/>
      <c r="N76" s="93"/>
      <c r="O76" s="93"/>
      <c r="P76" s="93"/>
      <c r="Q76" s="93"/>
      <c r="R76" s="93"/>
      <c r="S76" s="93"/>
      <c r="T76" s="93"/>
      <c r="U76" s="93"/>
    </row>
    <row r="77" spans="1:21" s="51" customFormat="1" x14ac:dyDescent="0.25">
      <c r="A77" s="1224" t="s">
        <v>1759</v>
      </c>
      <c r="B77" s="2864" t="s">
        <v>1367</v>
      </c>
      <c r="C77" s="2864"/>
      <c r="D77" s="1356" t="s">
        <v>1299</v>
      </c>
      <c r="E77" s="1356" t="s">
        <v>1325</v>
      </c>
      <c r="F77" s="1356" t="s">
        <v>608</v>
      </c>
      <c r="G77" s="3594" t="s">
        <v>1261</v>
      </c>
      <c r="H77" s="3594"/>
      <c r="I77" s="3594"/>
      <c r="J77" s="3594"/>
      <c r="K77" s="3594"/>
      <c r="L77" s="3595"/>
      <c r="N77" s="92"/>
      <c r="O77" s="92"/>
      <c r="P77" s="92"/>
      <c r="Q77" s="92"/>
      <c r="R77" s="93"/>
      <c r="S77" s="92"/>
      <c r="T77" s="92"/>
      <c r="U77" s="92"/>
    </row>
    <row r="78" spans="1:21" s="51" customFormat="1" x14ac:dyDescent="0.25">
      <c r="A78" s="1541"/>
      <c r="B78" s="2858"/>
      <c r="C78" s="2858"/>
      <c r="D78" s="1542"/>
      <c r="E78" s="1539"/>
      <c r="F78" s="1540"/>
      <c r="G78" s="2854"/>
      <c r="H78" s="2854"/>
      <c r="I78" s="2854"/>
      <c r="J78" s="2854"/>
      <c r="K78" s="2854"/>
      <c r="L78" s="2855"/>
      <c r="N78" s="93"/>
      <c r="O78" s="93"/>
      <c r="P78" s="93"/>
      <c r="Q78" s="93"/>
      <c r="R78" s="93"/>
      <c r="S78" s="93"/>
      <c r="T78" s="93"/>
      <c r="U78" s="93"/>
    </row>
    <row r="79" spans="1:21" s="51" customFormat="1" x14ac:dyDescent="0.25">
      <c r="A79" s="1541"/>
      <c r="B79" s="2858"/>
      <c r="C79" s="2858"/>
      <c r="D79" s="1542"/>
      <c r="E79" s="1539"/>
      <c r="F79" s="1540"/>
      <c r="G79" s="2854"/>
      <c r="H79" s="2854"/>
      <c r="I79" s="2854"/>
      <c r="J79" s="2854"/>
      <c r="K79" s="2854"/>
      <c r="L79" s="2855"/>
      <c r="N79" s="93"/>
      <c r="O79" s="93"/>
      <c r="P79" s="93"/>
      <c r="Q79" s="93"/>
      <c r="R79" s="93"/>
      <c r="S79" s="93"/>
      <c r="T79" s="93"/>
      <c r="U79" s="93"/>
    </row>
    <row r="80" spans="1:21" s="51" customFormat="1" x14ac:dyDescent="0.25">
      <c r="A80" s="1541"/>
      <c r="B80" s="2858"/>
      <c r="C80" s="2858"/>
      <c r="D80" s="1542"/>
      <c r="E80" s="1539"/>
      <c r="F80" s="1540"/>
      <c r="G80" s="2854"/>
      <c r="H80" s="2854"/>
      <c r="I80" s="2854"/>
      <c r="J80" s="2854"/>
      <c r="K80" s="2854"/>
      <c r="L80" s="2855"/>
      <c r="N80" s="93"/>
      <c r="O80" s="93"/>
      <c r="P80" s="93"/>
      <c r="Q80" s="93"/>
      <c r="R80" s="93"/>
      <c r="S80" s="93"/>
      <c r="T80" s="93"/>
      <c r="U80" s="93"/>
    </row>
    <row r="81" spans="1:21" s="51" customFormat="1" x14ac:dyDescent="0.25">
      <c r="A81" s="1541"/>
      <c r="B81" s="2858"/>
      <c r="C81" s="2858"/>
      <c r="D81" s="1542"/>
      <c r="E81" s="1539"/>
      <c r="F81" s="1540"/>
      <c r="G81" s="2854"/>
      <c r="H81" s="2854"/>
      <c r="I81" s="2854"/>
      <c r="J81" s="2854"/>
      <c r="K81" s="2854"/>
      <c r="L81" s="2855"/>
      <c r="N81" s="93"/>
      <c r="O81" s="93"/>
      <c r="P81" s="93"/>
      <c r="Q81" s="93"/>
      <c r="R81" s="93"/>
      <c r="S81" s="93"/>
      <c r="T81" s="93"/>
      <c r="U81" s="93"/>
    </row>
    <row r="82" spans="1:21" s="51" customFormat="1" x14ac:dyDescent="0.25">
      <c r="A82" s="1541"/>
      <c r="B82" s="2858"/>
      <c r="C82" s="2858"/>
      <c r="D82" s="1542"/>
      <c r="E82" s="1539"/>
      <c r="F82" s="1540"/>
      <c r="G82" s="2854"/>
      <c r="H82" s="2854"/>
      <c r="I82" s="2854"/>
      <c r="J82" s="2854"/>
      <c r="K82" s="2854"/>
      <c r="L82" s="2855"/>
      <c r="N82" s="93"/>
      <c r="O82" s="93"/>
      <c r="P82" s="93"/>
      <c r="Q82" s="93"/>
      <c r="R82" s="93"/>
      <c r="S82" s="93"/>
      <c r="T82" s="93"/>
      <c r="U82" s="93"/>
    </row>
    <row r="83" spans="1:21" s="51" customFormat="1" x14ac:dyDescent="0.25">
      <c r="A83" s="1541"/>
      <c r="B83" s="2858"/>
      <c r="C83" s="2858"/>
      <c r="D83" s="1542"/>
      <c r="E83" s="1539"/>
      <c r="F83" s="1540"/>
      <c r="G83" s="2854"/>
      <c r="H83" s="2854"/>
      <c r="I83" s="2854"/>
      <c r="J83" s="2854"/>
      <c r="K83" s="2854"/>
      <c r="L83" s="2855"/>
      <c r="N83" s="93"/>
      <c r="O83" s="93"/>
      <c r="P83" s="93"/>
      <c r="Q83" s="93"/>
      <c r="R83" s="93"/>
      <c r="S83" s="93"/>
      <c r="T83" s="93"/>
      <c r="U83" s="93"/>
    </row>
    <row r="84" spans="1:21" s="51" customFormat="1" ht="15.75" thickBot="1" x14ac:dyDescent="0.3">
      <c r="A84" s="2873" t="s">
        <v>1326</v>
      </c>
      <c r="B84" s="2874"/>
      <c r="C84" s="2874"/>
      <c r="D84" s="2874"/>
      <c r="E84" s="2875"/>
      <c r="F84" s="508">
        <f>SUM(F78:F83)</f>
        <v>0</v>
      </c>
      <c r="G84" s="2861"/>
      <c r="H84" s="2862"/>
      <c r="I84" s="2862"/>
      <c r="J84" s="2862"/>
      <c r="K84" s="2862"/>
      <c r="L84" s="2863"/>
      <c r="N84" s="93"/>
      <c r="O84" s="93"/>
      <c r="P84" s="93"/>
      <c r="Q84" s="93"/>
      <c r="R84" s="93"/>
      <c r="S84" s="93"/>
      <c r="T84" s="93"/>
      <c r="U84" s="93"/>
    </row>
    <row r="85" spans="1:21" x14ac:dyDescent="0.25">
      <c r="A85" s="58" t="s">
        <v>1327</v>
      </c>
      <c r="B85" s="58"/>
      <c r="C85" s="58"/>
      <c r="D85" s="58"/>
      <c r="E85" s="58"/>
      <c r="F85" s="67">
        <f>_xlfn.XLOOKUP(F76,'Saldobalanse m arb-status'!A:A,'Saldobalanse m arb-status'!C:C,"Ikke funnet",0)</f>
        <v>0</v>
      </c>
    </row>
    <row r="86" spans="1:21" x14ac:dyDescent="0.25">
      <c r="A86" s="58" t="s">
        <v>1260</v>
      </c>
      <c r="B86" s="58"/>
      <c r="C86" s="58"/>
      <c r="D86" s="58"/>
      <c r="E86" s="58"/>
      <c r="F86" s="67">
        <f>F84-F85</f>
        <v>0</v>
      </c>
    </row>
    <row r="87" spans="1:21" x14ac:dyDescent="0.25">
      <c r="A87" s="58"/>
      <c r="B87" s="58"/>
      <c r="C87" s="58"/>
      <c r="D87" s="58"/>
      <c r="E87" s="58"/>
      <c r="F87" s="59"/>
    </row>
    <row r="88" spans="1:21" x14ac:dyDescent="0.25">
      <c r="A88" s="58" t="s">
        <v>1803</v>
      </c>
      <c r="B88" s="58"/>
      <c r="C88" s="58"/>
      <c r="D88" s="58"/>
      <c r="E88" s="58"/>
      <c r="F88" s="58"/>
    </row>
    <row r="89" spans="1:21" x14ac:dyDescent="0.25">
      <c r="A89" s="58" t="s">
        <v>1797</v>
      </c>
      <c r="B89" s="58"/>
      <c r="C89" s="58"/>
      <c r="D89" s="58"/>
      <c r="E89" s="58"/>
      <c r="F89" s="67">
        <f>D41</f>
        <v>0</v>
      </c>
    </row>
    <row r="90" spans="1:21" x14ac:dyDescent="0.25">
      <c r="A90" s="58" t="s">
        <v>1804</v>
      </c>
      <c r="B90" s="58"/>
      <c r="C90" s="58"/>
      <c r="D90" s="58"/>
      <c r="E90" s="58"/>
      <c r="F90" s="67">
        <f>F72+F85</f>
        <v>0</v>
      </c>
    </row>
    <row r="91" spans="1:21" x14ac:dyDescent="0.25">
      <c r="A91" s="58" t="s">
        <v>1260</v>
      </c>
      <c r="B91" s="58"/>
      <c r="C91" s="58"/>
      <c r="D91" s="58"/>
      <c r="E91" s="58"/>
      <c r="F91" s="67">
        <f>F89-F90</f>
        <v>0</v>
      </c>
    </row>
    <row r="92" spans="1:21" s="51" customFormat="1" x14ac:dyDescent="0.25"/>
    <row r="93" spans="1:21" s="51" customFormat="1" x14ac:dyDescent="0.25">
      <c r="A93" s="83"/>
      <c r="B93" s="84"/>
      <c r="C93" s="84"/>
      <c r="D93" s="84"/>
    </row>
    <row r="94" spans="1:21" s="51" customFormat="1" x14ac:dyDescent="0.25">
      <c r="A94" s="83"/>
      <c r="B94" s="84"/>
      <c r="C94" s="84"/>
      <c r="D94" s="84"/>
    </row>
    <row r="95" spans="1:21" s="51" customFormat="1" x14ac:dyDescent="0.25">
      <c r="A95" s="3"/>
      <c r="B95" s="3"/>
      <c r="C95" s="3"/>
      <c r="D95" s="3"/>
      <c r="E95" s="3"/>
      <c r="F95" s="3"/>
      <c r="G95" s="3"/>
      <c r="H95" s="3"/>
      <c r="I95" s="3"/>
      <c r="J95" s="3"/>
    </row>
    <row r="96" spans="1:21" s="51" customFormat="1" x14ac:dyDescent="0.25">
      <c r="A96" s="3"/>
      <c r="B96" s="3"/>
      <c r="C96" s="3"/>
      <c r="D96" s="3"/>
      <c r="E96" s="3"/>
      <c r="F96" s="3"/>
      <c r="G96" s="3"/>
      <c r="H96" s="3"/>
      <c r="I96" s="3"/>
      <c r="J96" s="3"/>
    </row>
    <row r="97" spans="1:10" s="51" customFormat="1" x14ac:dyDescent="0.25">
      <c r="A97" s="3"/>
      <c r="B97" s="3"/>
      <c r="C97" s="3"/>
      <c r="D97" s="3"/>
      <c r="E97" s="3"/>
      <c r="F97" s="3"/>
      <c r="G97" s="3"/>
      <c r="H97" s="3"/>
      <c r="I97" s="3"/>
      <c r="J97" s="3"/>
    </row>
    <row r="98" spans="1:10" s="51" customFormat="1" x14ac:dyDescent="0.25">
      <c r="A98" s="3"/>
      <c r="B98" s="3"/>
      <c r="C98" s="3"/>
      <c r="D98" s="3"/>
      <c r="E98" s="3"/>
      <c r="F98" s="3"/>
      <c r="G98" s="3"/>
      <c r="H98" s="3"/>
      <c r="I98" s="3"/>
      <c r="J98" s="3"/>
    </row>
    <row r="99" spans="1:10" s="51" customFormat="1" x14ac:dyDescent="0.25">
      <c r="A99" s="3"/>
      <c r="B99" s="3"/>
      <c r="C99" s="3"/>
      <c r="D99" s="3"/>
      <c r="E99" s="3"/>
      <c r="F99" s="3"/>
      <c r="G99" s="3"/>
      <c r="H99" s="3"/>
      <c r="I99" s="3"/>
      <c r="J99" s="3"/>
    </row>
    <row r="100" spans="1:10" s="51" customFormat="1" x14ac:dyDescent="0.25">
      <c r="A100" s="3"/>
      <c r="B100" s="3"/>
      <c r="C100" s="3"/>
      <c r="D100" s="3"/>
      <c r="E100" s="3"/>
      <c r="F100" s="3"/>
      <c r="G100" s="3"/>
      <c r="H100" s="3"/>
      <c r="I100" s="3"/>
      <c r="J100" s="3"/>
    </row>
    <row r="101" spans="1:10" s="51" customFormat="1" x14ac:dyDescent="0.25">
      <c r="A101" s="3"/>
      <c r="B101" s="3"/>
      <c r="C101" s="3"/>
      <c r="D101" s="3"/>
      <c r="E101" s="3"/>
      <c r="F101" s="3"/>
      <c r="G101" s="3"/>
      <c r="H101" s="3"/>
      <c r="I101" s="3"/>
      <c r="J101" s="3"/>
    </row>
    <row r="102" spans="1:10" s="51" customFormat="1" x14ac:dyDescent="0.25">
      <c r="A102" s="3"/>
      <c r="B102" s="3"/>
      <c r="C102" s="3"/>
      <c r="D102" s="3"/>
      <c r="E102" s="3"/>
      <c r="F102" s="3"/>
      <c r="G102" s="3"/>
      <c r="H102" s="3"/>
      <c r="I102" s="3"/>
      <c r="J102" s="3"/>
    </row>
    <row r="103" spans="1:10" s="51" customFormat="1" x14ac:dyDescent="0.25">
      <c r="A103" s="3"/>
      <c r="B103" s="3"/>
      <c r="C103" s="3"/>
      <c r="D103" s="3"/>
      <c r="E103" s="3"/>
      <c r="F103" s="3"/>
      <c r="G103" s="3"/>
      <c r="H103" s="3"/>
      <c r="I103" s="3"/>
      <c r="J103" s="3"/>
    </row>
    <row r="104" spans="1:10" s="51" customFormat="1" x14ac:dyDescent="0.25">
      <c r="A104" s="3"/>
      <c r="B104" s="3"/>
      <c r="C104" s="3"/>
      <c r="D104" s="3"/>
      <c r="E104" s="3"/>
      <c r="F104" s="3"/>
      <c r="G104" s="3"/>
      <c r="H104" s="3"/>
      <c r="I104" s="3"/>
      <c r="J104" s="3"/>
    </row>
    <row r="105" spans="1:10" s="51" customFormat="1" x14ac:dyDescent="0.25">
      <c r="A105" s="3"/>
      <c r="B105" s="3"/>
      <c r="C105" s="3"/>
      <c r="D105" s="3"/>
      <c r="E105" s="3"/>
      <c r="F105" s="3"/>
      <c r="G105" s="3"/>
      <c r="H105" s="3"/>
      <c r="I105" s="3"/>
      <c r="J105" s="3"/>
    </row>
  </sheetData>
  <sheetProtection formatCells="0" formatColumns="0" formatRows="0" insertColumns="0" insertRows="0" insertHyperlinks="0" deleteColumns="0" deleteRows="0" sort="0" autoFilter="0"/>
  <mergeCells count="97">
    <mergeCell ref="J10:M10"/>
    <mergeCell ref="J11:M15"/>
    <mergeCell ref="B2:M2"/>
    <mergeCell ref="B3:M3"/>
    <mergeCell ref="B4:K4"/>
    <mergeCell ref="B5:I5"/>
    <mergeCell ref="A10:H10"/>
    <mergeCell ref="A11:H15"/>
    <mergeCell ref="A7:M7"/>
    <mergeCell ref="G64:L64"/>
    <mergeCell ref="B65:C65"/>
    <mergeCell ref="G65:L65"/>
    <mergeCell ref="H53:J53"/>
    <mergeCell ref="B53:D53"/>
    <mergeCell ref="A63:D63"/>
    <mergeCell ref="E60:G60"/>
    <mergeCell ref="E58:G58"/>
    <mergeCell ref="E59:G59"/>
    <mergeCell ref="E56:G56"/>
    <mergeCell ref="E57:G57"/>
    <mergeCell ref="E53:G53"/>
    <mergeCell ref="E54:G54"/>
    <mergeCell ref="E55:G55"/>
    <mergeCell ref="B49:D49"/>
    <mergeCell ref="B50:D50"/>
    <mergeCell ref="B51:D51"/>
    <mergeCell ref="B52:D52"/>
    <mergeCell ref="B64:C64"/>
    <mergeCell ref="B66:C66"/>
    <mergeCell ref="G66:L66"/>
    <mergeCell ref="B78:C78"/>
    <mergeCell ref="G78:L78"/>
    <mergeCell ref="B82:C82"/>
    <mergeCell ref="G82:L82"/>
    <mergeCell ref="B67:C67"/>
    <mergeCell ref="G67:L67"/>
    <mergeCell ref="B68:C68"/>
    <mergeCell ref="G68:L68"/>
    <mergeCell ref="B69:C69"/>
    <mergeCell ref="G69:L69"/>
    <mergeCell ref="B77:C77"/>
    <mergeCell ref="G77:L77"/>
    <mergeCell ref="B70:C70"/>
    <mergeCell ref="G70:L70"/>
    <mergeCell ref="B83:C83"/>
    <mergeCell ref="G83:L83"/>
    <mergeCell ref="A84:E84"/>
    <mergeCell ref="G84:L84"/>
    <mergeCell ref="B79:C79"/>
    <mergeCell ref="G79:L79"/>
    <mergeCell ref="B80:C80"/>
    <mergeCell ref="G80:L80"/>
    <mergeCell ref="B81:C81"/>
    <mergeCell ref="G81:L81"/>
    <mergeCell ref="A71:E71"/>
    <mergeCell ref="G71:L71"/>
    <mergeCell ref="B59:D59"/>
    <mergeCell ref="B60:D60"/>
    <mergeCell ref="B54:D54"/>
    <mergeCell ref="B55:D55"/>
    <mergeCell ref="B56:D56"/>
    <mergeCell ref="B57:D57"/>
    <mergeCell ref="B58:D58"/>
    <mergeCell ref="H59:J59"/>
    <mergeCell ref="H60:J60"/>
    <mergeCell ref="H54:J54"/>
    <mergeCell ref="H55:J55"/>
    <mergeCell ref="H56:J56"/>
    <mergeCell ref="H57:J57"/>
    <mergeCell ref="H58:J58"/>
    <mergeCell ref="H52:J52"/>
    <mergeCell ref="H48:J48"/>
    <mergeCell ref="E49:G49"/>
    <mergeCell ref="E50:G50"/>
    <mergeCell ref="H49:J49"/>
    <mergeCell ref="H50:J50"/>
    <mergeCell ref="H51:J51"/>
    <mergeCell ref="E52:G52"/>
    <mergeCell ref="E48:G48"/>
    <mergeCell ref="E51:G51"/>
    <mergeCell ref="B23:G23"/>
    <mergeCell ref="H23:J23"/>
    <mergeCell ref="B24:C24"/>
    <mergeCell ref="B48:D48"/>
    <mergeCell ref="A47:D47"/>
    <mergeCell ref="K41:M41"/>
    <mergeCell ref="F26:F27"/>
    <mergeCell ref="G26:G27"/>
    <mergeCell ref="B26:B27"/>
    <mergeCell ref="C26:C27"/>
    <mergeCell ref="E26:E27"/>
    <mergeCell ref="K23:M23"/>
    <mergeCell ref="K24:K27"/>
    <mergeCell ref="L24:L27"/>
    <mergeCell ref="M24:M27"/>
    <mergeCell ref="H26:H27"/>
    <mergeCell ref="J26:J27"/>
  </mergeCells>
  <conditionalFormatting sqref="M29:M40">
    <cfRule type="expression" dxfId="143" priority="13">
      <formula>M29="Alt OK"</formula>
    </cfRule>
    <cfRule type="expression" dxfId="142" priority="14">
      <formula>M29="DFØ følger opp"</formula>
    </cfRule>
    <cfRule type="expression" dxfId="141" priority="15">
      <formula>M29="Kunde følger opp"</formula>
    </cfRule>
  </conditionalFormatting>
  <hyperlinks>
    <hyperlink ref="A2" location="Avstemmingsoversikt!A1" display="Til avviksoversikt" xr:uid="{00000000-0004-0000-1500-000000000000}"/>
  </hyperlinks>
  <pageMargins left="0.7" right="0.7" top="0.75" bottom="0.75" header="0.3" footer="0.3"/>
  <pageSetup paperSize="9" scale="49" orientation="landscape" r:id="rId1"/>
  <rowBreaks count="1" manualBreakCount="1">
    <brk id="46" max="12" man="1"/>
  </rowBreaks>
  <ignoredErrors>
    <ignoredError sqref="L4:M4 B4"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Avstemmingskoder" xr:uid="{6E80C91B-15E4-40E4-8117-2185C5985717}">
          <x14:formula1>
            <xm:f>Avstemmingskoder!$A$3:$A$5</xm:f>
          </x14:formula1>
          <xm:sqref>M29:M40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AB74"/>
  <sheetViews>
    <sheetView showGridLines="0" zoomScaleNormal="100" workbookViewId="0"/>
  </sheetViews>
  <sheetFormatPr baseColWidth="10" defaultColWidth="11.42578125" defaultRowHeight="15" x14ac:dyDescent="0.25"/>
  <cols>
    <col min="1" max="1" width="16.5703125" style="169" customWidth="1"/>
    <col min="2" max="2" width="22.85546875" style="169" customWidth="1"/>
    <col min="3" max="3" width="12" style="169" customWidth="1"/>
    <col min="4" max="6" width="22.85546875" style="169" customWidth="1"/>
    <col min="7" max="8" width="16.28515625" style="169" customWidth="1"/>
    <col min="9" max="9" width="13.7109375" style="169" customWidth="1"/>
    <col min="10" max="10" width="14" style="169" customWidth="1"/>
    <col min="11" max="11" width="13" style="184" customWidth="1"/>
    <col min="12" max="12" width="13" style="169" customWidth="1"/>
    <col min="13" max="13" width="13.42578125" style="169" customWidth="1"/>
    <col min="14" max="17" width="11.42578125" style="169"/>
    <col min="18" max="18" width="11.42578125" style="169" bestFit="1" customWidth="1"/>
    <col min="19" max="16384" width="11.42578125" style="169"/>
  </cols>
  <sheetData>
    <row r="1" spans="1:12" ht="19.5" thickBot="1" x14ac:dyDescent="0.35">
      <c r="A1" s="181" t="s">
        <v>1805</v>
      </c>
      <c r="B1" s="181"/>
      <c r="C1" s="182"/>
      <c r="D1" s="182"/>
      <c r="E1" s="182"/>
      <c r="F1" s="182"/>
      <c r="G1" s="182"/>
      <c r="H1" s="183"/>
      <c r="I1" s="359"/>
      <c r="J1" s="359"/>
      <c r="K1" s="169"/>
    </row>
    <row r="2" spans="1:12" ht="18.75" x14ac:dyDescent="0.3">
      <c r="A2" s="973" t="s">
        <v>1244</v>
      </c>
      <c r="B2" s="2898" t="s">
        <v>565</v>
      </c>
      <c r="C2" s="2899"/>
      <c r="D2" s="2899"/>
      <c r="E2" s="2899"/>
      <c r="F2" s="2899"/>
      <c r="G2" s="2899"/>
      <c r="H2" s="2899"/>
      <c r="I2" s="2899"/>
      <c r="J2" s="2899"/>
      <c r="K2" s="2899"/>
      <c r="L2" s="2900"/>
    </row>
    <row r="3" spans="1:12" ht="15.75" thickBot="1" x14ac:dyDescent="0.3">
      <c r="A3" s="974" t="s">
        <v>1245</v>
      </c>
      <c r="B3" s="2901" t="s">
        <v>1246</v>
      </c>
      <c r="C3" s="2752"/>
      <c r="D3" s="2752"/>
      <c r="E3" s="2752"/>
      <c r="F3" s="2752"/>
      <c r="G3" s="2752"/>
      <c r="H3" s="2752"/>
      <c r="I3" s="2752"/>
      <c r="J3" s="2752"/>
      <c r="K3" s="2752"/>
      <c r="L3" s="2753"/>
    </row>
    <row r="4" spans="1:12" x14ac:dyDescent="0.25">
      <c r="A4" s="986" t="s">
        <v>1247</v>
      </c>
      <c r="B4" s="3598" t="str">
        <f>Avstemmingsoversikt!A5</f>
        <v>XX - MAL - XXX/XXXX</v>
      </c>
      <c r="C4" s="3599"/>
      <c r="D4" s="3599"/>
      <c r="E4" s="3599"/>
      <c r="F4" s="3599"/>
      <c r="G4" s="3599"/>
      <c r="H4" s="3599"/>
      <c r="I4" s="3599"/>
      <c r="J4" s="3599"/>
      <c r="K4" s="977" t="s">
        <v>481</v>
      </c>
      <c r="L4" s="1048">
        <f>IF(Avstemmingsoversikt!P3= " "," ",Avstemmingsoversikt!P3)</f>
        <v>2024</v>
      </c>
    </row>
    <row r="5" spans="1:12" s="176" customFormat="1" ht="15.75" thickBot="1" x14ac:dyDescent="0.3">
      <c r="A5" s="987" t="s">
        <v>1248</v>
      </c>
      <c r="B5" s="3024"/>
      <c r="C5" s="3019"/>
      <c r="D5" s="3019"/>
      <c r="E5" s="3019"/>
      <c r="F5" s="3019"/>
      <c r="G5" s="3019"/>
      <c r="H5" s="3019"/>
      <c r="I5" s="971" t="s">
        <v>1249</v>
      </c>
      <c r="J5" s="972"/>
      <c r="K5" s="971" t="s">
        <v>1250</v>
      </c>
      <c r="L5" s="1001" t="str">
        <f>IF(Avstemmingsoversikt!P4= " "," ",Avstemmingsoversikt!P4)</f>
        <v>xx/2024</v>
      </c>
    </row>
    <row r="6" spans="1:12" s="176" customFormat="1" x14ac:dyDescent="0.25">
      <c r="A6" s="85"/>
      <c r="B6" s="80"/>
      <c r="C6" s="80"/>
      <c r="D6" s="80"/>
      <c r="E6" s="80"/>
      <c r="F6" s="85"/>
      <c r="G6" s="96"/>
      <c r="H6" s="85"/>
      <c r="I6" s="90"/>
      <c r="J6" s="51"/>
      <c r="K6" s="184"/>
      <c r="L6" s="169"/>
    </row>
    <row r="7" spans="1:12" s="176" customFormat="1" x14ac:dyDescent="0.25">
      <c r="A7" s="2659" t="s">
        <v>1806</v>
      </c>
      <c r="B7" s="2659"/>
      <c r="C7" s="2659"/>
      <c r="D7" s="2659"/>
      <c r="E7" s="2659"/>
      <c r="F7" s="2659"/>
      <c r="G7" s="2659"/>
      <c r="H7" s="2659"/>
      <c r="I7" s="2659"/>
      <c r="J7" s="2659"/>
      <c r="K7" s="2659"/>
      <c r="L7" s="2659"/>
    </row>
    <row r="8" spans="1:12" s="176" customFormat="1" x14ac:dyDescent="0.25">
      <c r="B8" s="80"/>
      <c r="C8" s="80"/>
      <c r="D8" s="80"/>
      <c r="E8" s="80"/>
      <c r="F8" s="85"/>
      <c r="G8" s="96"/>
      <c r="H8" s="85"/>
      <c r="I8" s="90"/>
      <c r="J8" s="51"/>
      <c r="K8" s="184"/>
      <c r="L8" s="169"/>
    </row>
    <row r="9" spans="1:12" s="176" customFormat="1" ht="15.75" thickBot="1" x14ac:dyDescent="0.3">
      <c r="A9" s="85"/>
      <c r="B9" s="80"/>
      <c r="C9" s="80"/>
      <c r="D9" s="80"/>
      <c r="E9" s="80"/>
      <c r="F9" s="85"/>
      <c r="G9" s="96"/>
      <c r="H9" s="85"/>
      <c r="I9" s="90"/>
      <c r="J9" s="51"/>
      <c r="K9" s="184"/>
      <c r="L9" s="169"/>
    </row>
    <row r="10" spans="1:12" ht="19.5" thickBot="1" x14ac:dyDescent="0.3">
      <c r="A10" s="2895" t="s">
        <v>1252</v>
      </c>
      <c r="B10" s="2896"/>
      <c r="C10" s="2896"/>
      <c r="D10" s="2896"/>
      <c r="E10" s="2896"/>
      <c r="F10" s="2896"/>
      <c r="G10" s="2897"/>
      <c r="I10" s="2895" t="s">
        <v>1253</v>
      </c>
      <c r="J10" s="2896"/>
      <c r="K10" s="2896"/>
      <c r="L10" s="2897"/>
    </row>
    <row r="11" spans="1:12" x14ac:dyDescent="0.25">
      <c r="A11" s="2740"/>
      <c r="B11" s="2741"/>
      <c r="C11" s="2741"/>
      <c r="D11" s="2741"/>
      <c r="E11" s="2741"/>
      <c r="F11" s="2741"/>
      <c r="G11" s="2742"/>
      <c r="I11" s="3636"/>
      <c r="J11" s="3637"/>
      <c r="K11" s="3637"/>
      <c r="L11" s="3638"/>
    </row>
    <row r="12" spans="1:12" x14ac:dyDescent="0.25">
      <c r="A12" s="2743"/>
      <c r="B12" s="2670"/>
      <c r="C12" s="2670"/>
      <c r="D12" s="2670"/>
      <c r="E12" s="2670"/>
      <c r="F12" s="2670"/>
      <c r="G12" s="2744"/>
      <c r="I12" s="3639"/>
      <c r="J12" s="3640"/>
      <c r="K12" s="3640"/>
      <c r="L12" s="3641"/>
    </row>
    <row r="13" spans="1:12" x14ac:dyDescent="0.25">
      <c r="A13" s="2743"/>
      <c r="B13" s="2670"/>
      <c r="C13" s="2670"/>
      <c r="D13" s="2670"/>
      <c r="E13" s="2670"/>
      <c r="F13" s="2670"/>
      <c r="G13" s="2744"/>
      <c r="I13" s="3639"/>
      <c r="J13" s="3640"/>
      <c r="K13" s="3640"/>
      <c r="L13" s="3641"/>
    </row>
    <row r="14" spans="1:12" x14ac:dyDescent="0.25">
      <c r="A14" s="2743"/>
      <c r="B14" s="2670"/>
      <c r="C14" s="2670"/>
      <c r="D14" s="2670"/>
      <c r="E14" s="2670"/>
      <c r="F14" s="2670"/>
      <c r="G14" s="2744"/>
      <c r="I14" s="3639"/>
      <c r="J14" s="3640"/>
      <c r="K14" s="3640"/>
      <c r="L14" s="3641"/>
    </row>
    <row r="15" spans="1:12" ht="15.75" thickBot="1" x14ac:dyDescent="0.3">
      <c r="A15" s="2745"/>
      <c r="B15" s="2746"/>
      <c r="C15" s="2746"/>
      <c r="D15" s="2746"/>
      <c r="E15" s="2746"/>
      <c r="F15" s="2746"/>
      <c r="G15" s="2747"/>
      <c r="I15" s="3642"/>
      <c r="J15" s="3643"/>
      <c r="K15" s="3643"/>
      <c r="L15" s="3644"/>
    </row>
    <row r="16" spans="1:12" x14ac:dyDescent="0.25">
      <c r="A16" s="862"/>
      <c r="B16" s="862"/>
      <c r="C16" s="862"/>
      <c r="D16" s="862"/>
      <c r="E16" s="3"/>
      <c r="F16" s="88"/>
      <c r="G16" s="88"/>
      <c r="H16" s="88"/>
      <c r="I16" s="88"/>
      <c r="K16" s="169"/>
    </row>
    <row r="17" spans="1:28" x14ac:dyDescent="0.25">
      <c r="A17" s="85" t="s">
        <v>1254</v>
      </c>
      <c r="B17" s="51"/>
      <c r="C17" s="80"/>
      <c r="E17" s="85"/>
      <c r="F17" s="2" t="s">
        <v>1255</v>
      </c>
      <c r="G17" s="80"/>
      <c r="I17" s="88"/>
      <c r="K17" s="169"/>
    </row>
    <row r="18" spans="1:28" x14ac:dyDescent="0.25">
      <c r="A18" s="174" t="s">
        <v>1807</v>
      </c>
      <c r="B18" s="862"/>
      <c r="C18" s="862"/>
      <c r="E18" s="3"/>
      <c r="F18" s="862" t="s">
        <v>1808</v>
      </c>
      <c r="G18" s="88"/>
      <c r="H18" s="88"/>
      <c r="I18" s="88"/>
      <c r="K18" s="169"/>
    </row>
    <row r="19" spans="1:28" x14ac:dyDescent="0.25">
      <c r="A19" s="174" t="s">
        <v>1809</v>
      </c>
      <c r="B19" s="862"/>
      <c r="C19" s="862"/>
      <c r="D19" s="862"/>
      <c r="E19" s="3"/>
      <c r="F19" s="88"/>
      <c r="G19" s="88"/>
      <c r="H19" s="88"/>
      <c r="I19" s="88"/>
      <c r="K19" s="169"/>
    </row>
    <row r="20" spans="1:28" x14ac:dyDescent="0.25">
      <c r="A20" s="862"/>
      <c r="B20" s="862"/>
      <c r="C20" s="862"/>
      <c r="D20" s="862"/>
      <c r="E20" s="3"/>
      <c r="F20" s="88"/>
      <c r="G20" s="88"/>
      <c r="H20" s="88"/>
      <c r="I20" s="88"/>
      <c r="K20" s="169"/>
    </row>
    <row r="21" spans="1:28" x14ac:dyDescent="0.25">
      <c r="A21" s="862"/>
      <c r="B21" s="862"/>
      <c r="C21" s="862"/>
      <c r="D21" s="862"/>
      <c r="E21" s="3"/>
      <c r="F21" s="88"/>
      <c r="G21" s="88"/>
      <c r="H21" s="88"/>
      <c r="I21" s="88"/>
      <c r="K21" s="169"/>
    </row>
    <row r="22" spans="1:28" ht="15.75" thickBot="1" x14ac:dyDescent="0.3">
      <c r="A22" s="80"/>
      <c r="B22" s="608"/>
      <c r="C22" s="18"/>
      <c r="D22" s="862"/>
      <c r="E22" s="3"/>
      <c r="F22" s="88"/>
      <c r="G22" s="88"/>
      <c r="H22" s="88"/>
      <c r="I22" s="88"/>
      <c r="K22" s="169"/>
    </row>
    <row r="23" spans="1:28" x14ac:dyDescent="0.25">
      <c r="A23" s="867"/>
      <c r="B23" s="919" t="s">
        <v>3</v>
      </c>
      <c r="C23" s="919"/>
      <c r="D23" s="919"/>
      <c r="E23" s="671" t="s">
        <v>1282</v>
      </c>
      <c r="F23" s="671" t="s">
        <v>3</v>
      </c>
      <c r="G23" s="671"/>
      <c r="H23" s="671" t="s">
        <v>1282</v>
      </c>
      <c r="I23" s="671"/>
      <c r="J23" s="671"/>
      <c r="K23" s="1284"/>
      <c r="L23" s="718"/>
    </row>
    <row r="24" spans="1:28" x14ac:dyDescent="0.25">
      <c r="A24" s="1112" t="s">
        <v>1455</v>
      </c>
      <c r="B24" s="1404" t="s">
        <v>1456</v>
      </c>
      <c r="C24" s="1404" t="s">
        <v>1457</v>
      </c>
      <c r="D24" s="1404" t="s">
        <v>1810</v>
      </c>
      <c r="E24" s="1356" t="s">
        <v>1459</v>
      </c>
      <c r="F24" s="1356" t="s">
        <v>1460</v>
      </c>
      <c r="G24" s="1356" t="s">
        <v>1747</v>
      </c>
      <c r="H24" s="1356" t="s">
        <v>1526</v>
      </c>
      <c r="I24" s="1356" t="s">
        <v>1811</v>
      </c>
      <c r="J24" s="1400"/>
      <c r="K24" s="1405"/>
      <c r="L24" s="1406"/>
    </row>
    <row r="25" spans="1:28" s="365" customFormat="1" ht="75" customHeight="1" x14ac:dyDescent="0.25">
      <c r="A25" s="1598" t="s">
        <v>434</v>
      </c>
      <c r="B25" s="1585" t="s">
        <v>1812</v>
      </c>
      <c r="C25" s="1585" t="s">
        <v>1813</v>
      </c>
      <c r="D25" s="1585" t="s">
        <v>1814</v>
      </c>
      <c r="E25" s="1585" t="s">
        <v>1815</v>
      </c>
      <c r="F25" s="1585" t="s">
        <v>1753</v>
      </c>
      <c r="G25" s="1585" t="s">
        <v>1671</v>
      </c>
      <c r="H25" s="1585" t="s">
        <v>1816</v>
      </c>
      <c r="I25" s="1585" t="s">
        <v>1817</v>
      </c>
      <c r="J25" s="3213" t="s">
        <v>478</v>
      </c>
      <c r="K25" s="3213" t="s">
        <v>1268</v>
      </c>
      <c r="L25" s="3231" t="s">
        <v>1454</v>
      </c>
      <c r="M25" s="184"/>
      <c r="N25" s="171"/>
      <c r="O25" s="171"/>
      <c r="P25" s="169"/>
      <c r="Q25" s="169"/>
      <c r="R25" s="169"/>
      <c r="S25" s="169"/>
      <c r="T25" s="169"/>
    </row>
    <row r="26" spans="1:28" s="365" customFormat="1" ht="26.25" x14ac:dyDescent="0.25">
      <c r="A26" s="1841" t="s">
        <v>1818</v>
      </c>
      <c r="B26" s="1374" t="s">
        <v>1819</v>
      </c>
      <c r="C26" s="1374"/>
      <c r="D26" s="1374"/>
      <c r="E26" s="1374">
        <v>5490</v>
      </c>
      <c r="F26" s="1374" t="s">
        <v>1820</v>
      </c>
      <c r="G26" s="1374"/>
      <c r="H26" s="1614">
        <v>1988</v>
      </c>
      <c r="I26" s="1614"/>
      <c r="J26" s="3204"/>
      <c r="K26" s="3204"/>
      <c r="L26" s="3231"/>
      <c r="M26" s="184"/>
      <c r="N26" s="344"/>
      <c r="O26" s="3180"/>
      <c r="P26" s="3180"/>
      <c r="Q26" s="3180"/>
      <c r="R26" s="3180"/>
      <c r="S26" s="3180"/>
      <c r="T26" s="368"/>
    </row>
    <row r="27" spans="1:28" x14ac:dyDescent="0.25">
      <c r="A27" s="1601" t="str">
        <f>CONCATENATE($L$4,"01")</f>
        <v>202401</v>
      </c>
      <c r="B27" s="1842"/>
      <c r="C27" s="1843">
        <v>0.05</v>
      </c>
      <c r="D27" s="1844">
        <f>+B27*C27</f>
        <v>0</v>
      </c>
      <c r="E27" s="1539"/>
      <c r="F27" s="1539"/>
      <c r="G27" s="1627">
        <f>E27-F27</f>
        <v>0</v>
      </c>
      <c r="H27" s="1539"/>
      <c r="I27" s="1845">
        <f>E27+H27</f>
        <v>0</v>
      </c>
      <c r="J27" s="1557"/>
      <c r="K27" s="1557"/>
      <c r="L27" s="1558"/>
      <c r="M27" s="184"/>
      <c r="N27" s="369"/>
      <c r="O27" s="2967"/>
      <c r="P27" s="2967"/>
      <c r="Q27" s="2967"/>
      <c r="R27" s="2967"/>
      <c r="S27" s="2967"/>
      <c r="T27" s="353"/>
    </row>
    <row r="28" spans="1:28" x14ac:dyDescent="0.25">
      <c r="A28" s="1601" t="str">
        <f>CONCATENATE($L$4,"02")</f>
        <v>202402</v>
      </c>
      <c r="B28" s="1842"/>
      <c r="C28" s="1843">
        <v>0.05</v>
      </c>
      <c r="D28" s="1844">
        <f t="shared" ref="D28:D38" si="0">+B28*C28</f>
        <v>0</v>
      </c>
      <c r="E28" s="1539"/>
      <c r="F28" s="1539"/>
      <c r="G28" s="1627">
        <f t="shared" ref="G28:G38" si="1">E28-F28</f>
        <v>0</v>
      </c>
      <c r="H28" s="1539"/>
      <c r="I28" s="1845">
        <f t="shared" ref="I28:I38" si="2">E28+H28</f>
        <v>0</v>
      </c>
      <c r="J28" s="1557"/>
      <c r="K28" s="1557"/>
      <c r="L28" s="1558"/>
      <c r="M28" s="184"/>
      <c r="N28" s="369"/>
      <c r="O28" s="2967"/>
      <c r="P28" s="2967"/>
      <c r="Q28" s="2967"/>
      <c r="R28" s="2967"/>
      <c r="S28" s="2967"/>
      <c r="T28" s="353"/>
    </row>
    <row r="29" spans="1:28" x14ac:dyDescent="0.25">
      <c r="A29" s="1601" t="str">
        <f>CONCATENATE($L$4,"03")</f>
        <v>202403</v>
      </c>
      <c r="B29" s="1842"/>
      <c r="C29" s="1843">
        <v>0.05</v>
      </c>
      <c r="D29" s="1844">
        <f t="shared" si="0"/>
        <v>0</v>
      </c>
      <c r="E29" s="1539"/>
      <c r="F29" s="1539"/>
      <c r="G29" s="1627">
        <f t="shared" si="1"/>
        <v>0</v>
      </c>
      <c r="H29" s="1539"/>
      <c r="I29" s="1845">
        <f t="shared" si="2"/>
        <v>0</v>
      </c>
      <c r="J29" s="1557"/>
      <c r="K29" s="1557"/>
      <c r="L29" s="1558"/>
      <c r="M29" s="184"/>
      <c r="N29" s="369"/>
      <c r="O29" s="2967"/>
      <c r="P29" s="2967"/>
      <c r="Q29" s="2967"/>
      <c r="R29" s="2967"/>
      <c r="S29" s="2967"/>
      <c r="T29" s="353"/>
      <c r="AB29" s="1306"/>
    </row>
    <row r="30" spans="1:28" x14ac:dyDescent="0.25">
      <c r="A30" s="1601" t="str">
        <f>CONCATENATE($L$4,"04")</f>
        <v>202404</v>
      </c>
      <c r="B30" s="1842"/>
      <c r="C30" s="1843">
        <v>0.05</v>
      </c>
      <c r="D30" s="1844">
        <f t="shared" si="0"/>
        <v>0</v>
      </c>
      <c r="E30" s="1846"/>
      <c r="F30" s="1847"/>
      <c r="G30" s="1627">
        <f t="shared" si="1"/>
        <v>0</v>
      </c>
      <c r="H30" s="1847"/>
      <c r="I30" s="1845">
        <f t="shared" si="2"/>
        <v>0</v>
      </c>
      <c r="J30" s="1557"/>
      <c r="K30" s="1557"/>
      <c r="L30" s="1558"/>
      <c r="M30" s="184"/>
      <c r="N30" s="369"/>
      <c r="O30" s="2967"/>
      <c r="P30" s="2967"/>
      <c r="Q30" s="2967"/>
      <c r="R30" s="2967"/>
      <c r="S30" s="2967"/>
      <c r="T30" s="353"/>
      <c r="AB30" s="1306"/>
    </row>
    <row r="31" spans="1:28" x14ac:dyDescent="0.25">
      <c r="A31" s="1601" t="str">
        <f>CONCATENATE($L$4,"05")</f>
        <v>202405</v>
      </c>
      <c r="B31" s="1842"/>
      <c r="C31" s="1843">
        <v>0.05</v>
      </c>
      <c r="D31" s="1844">
        <f t="shared" si="0"/>
        <v>0</v>
      </c>
      <c r="E31" s="1846"/>
      <c r="F31" s="1847"/>
      <c r="G31" s="1627">
        <f t="shared" si="1"/>
        <v>0</v>
      </c>
      <c r="H31" s="1847"/>
      <c r="I31" s="1845">
        <f t="shared" si="2"/>
        <v>0</v>
      </c>
      <c r="J31" s="1557"/>
      <c r="K31" s="1557"/>
      <c r="L31" s="1558"/>
      <c r="M31" s="184"/>
      <c r="N31" s="369"/>
      <c r="O31" s="2967"/>
      <c r="P31" s="2967"/>
      <c r="Q31" s="2967"/>
      <c r="R31" s="2967"/>
      <c r="S31" s="2967"/>
      <c r="T31" s="353"/>
      <c r="AB31" s="1307"/>
    </row>
    <row r="32" spans="1:28" x14ac:dyDescent="0.25">
      <c r="A32" s="1601" t="str">
        <f>CONCATENATE($L$4,"06")</f>
        <v>202406</v>
      </c>
      <c r="B32" s="1842"/>
      <c r="C32" s="1843">
        <v>0.05</v>
      </c>
      <c r="D32" s="1844">
        <f t="shared" si="0"/>
        <v>0</v>
      </c>
      <c r="E32" s="1846"/>
      <c r="F32" s="1847"/>
      <c r="G32" s="1627">
        <f t="shared" si="1"/>
        <v>0</v>
      </c>
      <c r="H32" s="1847"/>
      <c r="I32" s="1845">
        <f t="shared" si="2"/>
        <v>0</v>
      </c>
      <c r="J32" s="1557"/>
      <c r="K32" s="1557"/>
      <c r="L32" s="1558"/>
      <c r="M32" s="184"/>
      <c r="N32" s="369"/>
      <c r="O32" s="2967"/>
      <c r="P32" s="2967"/>
      <c r="Q32" s="2967"/>
      <c r="R32" s="2967"/>
      <c r="S32" s="2967"/>
      <c r="T32" s="353"/>
    </row>
    <row r="33" spans="1:28" x14ac:dyDescent="0.25">
      <c r="A33" s="1601" t="str">
        <f>CONCATENATE($L$4,"07")</f>
        <v>202407</v>
      </c>
      <c r="B33" s="1842"/>
      <c r="C33" s="1843">
        <v>0.05</v>
      </c>
      <c r="D33" s="1844">
        <f t="shared" si="0"/>
        <v>0</v>
      </c>
      <c r="E33" s="1846"/>
      <c r="F33" s="1847"/>
      <c r="G33" s="1627">
        <f t="shared" si="1"/>
        <v>0</v>
      </c>
      <c r="H33" s="1847"/>
      <c r="I33" s="1845">
        <f t="shared" si="2"/>
        <v>0</v>
      </c>
      <c r="J33" s="1557"/>
      <c r="K33" s="1557"/>
      <c r="L33" s="1558"/>
      <c r="M33" s="184"/>
      <c r="N33" s="369"/>
      <c r="O33" s="2967"/>
      <c r="P33" s="2967"/>
      <c r="Q33" s="2967"/>
      <c r="R33" s="2967"/>
      <c r="S33" s="2967"/>
      <c r="T33" s="353"/>
      <c r="AB33" s="340"/>
    </row>
    <row r="34" spans="1:28" x14ac:dyDescent="0.25">
      <c r="A34" s="1601" t="str">
        <f>CONCATENATE($L$4,"08")</f>
        <v>202408</v>
      </c>
      <c r="B34" s="1842"/>
      <c r="C34" s="1843">
        <v>0.05</v>
      </c>
      <c r="D34" s="1844">
        <f t="shared" si="0"/>
        <v>0</v>
      </c>
      <c r="E34" s="1846"/>
      <c r="F34" s="1847"/>
      <c r="G34" s="1627">
        <f t="shared" si="1"/>
        <v>0</v>
      </c>
      <c r="H34" s="1847"/>
      <c r="I34" s="1845">
        <f t="shared" si="2"/>
        <v>0</v>
      </c>
      <c r="J34" s="1557"/>
      <c r="K34" s="1557"/>
      <c r="L34" s="1558"/>
      <c r="M34" s="184"/>
      <c r="N34" s="369"/>
      <c r="O34" s="2967"/>
      <c r="P34" s="2967"/>
      <c r="Q34" s="2967"/>
      <c r="R34" s="2967"/>
      <c r="S34" s="2967"/>
      <c r="T34" s="353"/>
    </row>
    <row r="35" spans="1:28" x14ac:dyDescent="0.25">
      <c r="A35" s="1601" t="str">
        <f>CONCATENATE($L$4,"09")</f>
        <v>202409</v>
      </c>
      <c r="B35" s="1842"/>
      <c r="C35" s="1843">
        <v>0.05</v>
      </c>
      <c r="D35" s="1844">
        <f t="shared" si="0"/>
        <v>0</v>
      </c>
      <c r="E35" s="1846"/>
      <c r="F35" s="1847"/>
      <c r="G35" s="1627">
        <f t="shared" si="1"/>
        <v>0</v>
      </c>
      <c r="H35" s="1847"/>
      <c r="I35" s="1845">
        <f t="shared" si="2"/>
        <v>0</v>
      </c>
      <c r="J35" s="1557"/>
      <c r="K35" s="1557"/>
      <c r="L35" s="1558"/>
      <c r="M35" s="184"/>
      <c r="N35" s="369"/>
      <c r="O35" s="2967"/>
      <c r="P35" s="2967"/>
      <c r="Q35" s="2967"/>
      <c r="R35" s="2967"/>
      <c r="S35" s="2967"/>
      <c r="T35" s="353"/>
    </row>
    <row r="36" spans="1:28" x14ac:dyDescent="0.25">
      <c r="A36" s="1601" t="str">
        <f>CONCATENATE($L$4,"10")</f>
        <v>202410</v>
      </c>
      <c r="B36" s="1842"/>
      <c r="C36" s="1843">
        <v>0.05</v>
      </c>
      <c r="D36" s="1844">
        <f t="shared" si="0"/>
        <v>0</v>
      </c>
      <c r="E36" s="1846"/>
      <c r="F36" s="1847"/>
      <c r="G36" s="1627">
        <f t="shared" si="1"/>
        <v>0</v>
      </c>
      <c r="H36" s="1847"/>
      <c r="I36" s="1845">
        <f t="shared" si="2"/>
        <v>0</v>
      </c>
      <c r="J36" s="1557"/>
      <c r="K36" s="1557"/>
      <c r="L36" s="1558"/>
      <c r="M36" s="184"/>
      <c r="N36" s="369"/>
      <c r="O36" s="2967"/>
      <c r="P36" s="2967"/>
      <c r="Q36" s="2967"/>
      <c r="R36" s="2967"/>
      <c r="S36" s="2967"/>
      <c r="T36" s="353"/>
    </row>
    <row r="37" spans="1:28" x14ac:dyDescent="0.25">
      <c r="A37" s="1601" t="str">
        <f>CONCATENATE($L$4,"11")</f>
        <v>202411</v>
      </c>
      <c r="B37" s="1842"/>
      <c r="C37" s="1843">
        <v>0.05</v>
      </c>
      <c r="D37" s="1844">
        <f t="shared" si="0"/>
        <v>0</v>
      </c>
      <c r="E37" s="1539"/>
      <c r="F37" s="1847"/>
      <c r="G37" s="1627">
        <f t="shared" si="1"/>
        <v>0</v>
      </c>
      <c r="H37" s="1847"/>
      <c r="I37" s="1845">
        <f t="shared" si="2"/>
        <v>0</v>
      </c>
      <c r="J37" s="1557"/>
      <c r="K37" s="1557"/>
      <c r="L37" s="1558"/>
      <c r="M37" s="184"/>
      <c r="N37" s="369"/>
      <c r="O37" s="2967"/>
      <c r="P37" s="2967"/>
      <c r="Q37" s="2967"/>
      <c r="R37" s="2967"/>
      <c r="S37" s="2967"/>
      <c r="T37" s="353"/>
    </row>
    <row r="38" spans="1:28" x14ac:dyDescent="0.25">
      <c r="A38" s="1601" t="str">
        <f>CONCATENATE($L$4,"12")</f>
        <v>202412</v>
      </c>
      <c r="B38" s="1842"/>
      <c r="C38" s="1843">
        <v>0.05</v>
      </c>
      <c r="D38" s="1844">
        <f t="shared" si="0"/>
        <v>0</v>
      </c>
      <c r="E38" s="1539"/>
      <c r="F38" s="1847"/>
      <c r="G38" s="1627">
        <f t="shared" si="1"/>
        <v>0</v>
      </c>
      <c r="H38" s="1847"/>
      <c r="I38" s="1845">
        <f t="shared" si="2"/>
        <v>0</v>
      </c>
      <c r="J38" s="1557"/>
      <c r="K38" s="1557"/>
      <c r="L38" s="1558"/>
      <c r="M38" s="184"/>
      <c r="N38" s="369"/>
      <c r="O38" s="2967"/>
      <c r="P38" s="2967"/>
      <c r="Q38" s="2967"/>
      <c r="R38" s="2967"/>
      <c r="S38" s="2967"/>
      <c r="T38" s="353"/>
    </row>
    <row r="39" spans="1:28" s="171" customFormat="1" ht="15.75" thickBot="1" x14ac:dyDescent="0.3">
      <c r="A39" s="948" t="s">
        <v>1326</v>
      </c>
      <c r="B39" s="1279">
        <f>SUM(B27:B38)</f>
        <v>0</v>
      </c>
      <c r="C39" s="1280"/>
      <c r="D39" s="1281">
        <f t="shared" ref="D39:I39" si="3">SUM(D27:D38)</f>
        <v>0</v>
      </c>
      <c r="E39" s="1281">
        <f t="shared" si="3"/>
        <v>0</v>
      </c>
      <c r="F39" s="1281">
        <f t="shared" si="3"/>
        <v>0</v>
      </c>
      <c r="G39" s="1282">
        <f t="shared" si="3"/>
        <v>0</v>
      </c>
      <c r="H39" s="500">
        <f t="shared" si="3"/>
        <v>0</v>
      </c>
      <c r="I39" s="1282">
        <f t="shared" si="3"/>
        <v>0</v>
      </c>
      <c r="J39" s="1058"/>
      <c r="K39" s="1058"/>
      <c r="L39" s="1283"/>
      <c r="M39" s="184"/>
      <c r="O39" s="169"/>
      <c r="P39" s="364"/>
      <c r="Q39" s="364"/>
    </row>
    <row r="40" spans="1:28" x14ac:dyDescent="0.25">
      <c r="A40" s="172" t="s">
        <v>1327</v>
      </c>
      <c r="B40" s="173"/>
      <c r="C40" s="184"/>
      <c r="D40" s="184"/>
      <c r="E40" s="1052">
        <f>_xlfn.XLOOKUP(E26,'Saldobalanse m arb-status'!A:A,'Saldobalanse m arb-status'!C:C,"Ikke funnet",0)</f>
        <v>0</v>
      </c>
      <c r="F40" s="184"/>
      <c r="G40" s="361"/>
      <c r="H40" s="1052">
        <f>_xlfn.XLOOKUP(H26,'Saldobalanse m arb-status'!A:A,'Saldobalanse m arb-status'!C:C,"Ikke funnet",0)</f>
        <v>0</v>
      </c>
      <c r="I40" s="362"/>
      <c r="J40" s="362"/>
      <c r="K40" s="361"/>
      <c r="L40" s="363"/>
      <c r="M40" s="363"/>
      <c r="N40" s="363"/>
      <c r="O40" s="363"/>
    </row>
    <row r="41" spans="1:28" x14ac:dyDescent="0.25">
      <c r="A41" s="172" t="s">
        <v>1260</v>
      </c>
      <c r="B41" s="348"/>
      <c r="C41" s="184"/>
      <c r="D41" s="184"/>
      <c r="E41" s="1052">
        <f>E39-E40</f>
        <v>0</v>
      </c>
      <c r="F41" s="184"/>
      <c r="G41" s="361"/>
      <c r="H41" s="1052">
        <f>H39-H40</f>
        <v>0</v>
      </c>
      <c r="I41" s="362"/>
      <c r="J41" s="362"/>
      <c r="K41" s="361"/>
      <c r="L41" s="363"/>
      <c r="M41" s="363"/>
      <c r="N41" s="363"/>
      <c r="O41" s="363"/>
    </row>
    <row r="42" spans="1:28" ht="15.75" thickBot="1" x14ac:dyDescent="0.3">
      <c r="A42" s="172"/>
      <c r="B42" s="348"/>
      <c r="C42" s="184"/>
      <c r="D42" s="184"/>
      <c r="E42" s="1052"/>
      <c r="F42" s="184"/>
      <c r="G42" s="361"/>
      <c r="H42" s="1052"/>
      <c r="I42" s="362"/>
      <c r="J42" s="362"/>
      <c r="K42" s="361"/>
      <c r="L42" s="363"/>
      <c r="M42" s="363"/>
      <c r="N42" s="363"/>
      <c r="O42" s="363"/>
    </row>
    <row r="43" spans="1:28" ht="15" customHeight="1" x14ac:dyDescent="0.25">
      <c r="A43" s="3614" t="s">
        <v>1676</v>
      </c>
      <c r="B43" s="3615"/>
      <c r="C43" s="3615"/>
      <c r="D43" s="3615"/>
      <c r="E43" s="3615"/>
      <c r="F43" s="3615"/>
      <c r="G43" s="3616"/>
      <c r="H43" s="1278" t="s">
        <v>608</v>
      </c>
      <c r="I43" s="3631" t="s">
        <v>1677</v>
      </c>
      <c r="J43" s="3631"/>
      <c r="K43" s="3631"/>
      <c r="L43" s="3632"/>
      <c r="M43" s="363"/>
      <c r="N43" s="363"/>
      <c r="O43" s="363"/>
    </row>
    <row r="44" spans="1:28" x14ac:dyDescent="0.25">
      <c r="A44" s="3623" t="s">
        <v>1821</v>
      </c>
      <c r="B44" s="3624"/>
      <c r="C44" s="3624"/>
      <c r="D44" s="3625"/>
      <c r="E44" s="1762" t="s">
        <v>1822</v>
      </c>
      <c r="F44" s="1848"/>
      <c r="G44" s="1849">
        <v>0.05</v>
      </c>
      <c r="H44" s="1850">
        <f>F44*G44</f>
        <v>0</v>
      </c>
      <c r="I44" s="2858"/>
      <c r="J44" s="2858"/>
      <c r="K44" s="2858"/>
      <c r="L44" s="3633"/>
      <c r="M44" s="363"/>
      <c r="N44" s="363"/>
      <c r="O44" s="363"/>
    </row>
    <row r="45" spans="1:28" ht="15.75" thickBot="1" x14ac:dyDescent="0.3">
      <c r="A45" s="3620" t="s">
        <v>1823</v>
      </c>
      <c r="B45" s="3621"/>
      <c r="C45" s="3621"/>
      <c r="D45" s="3621"/>
      <c r="E45" s="3621"/>
      <c r="F45" s="3621"/>
      <c r="G45" s="3622"/>
      <c r="H45" s="1277">
        <f>F39-H44</f>
        <v>0</v>
      </c>
      <c r="I45" s="3634"/>
      <c r="J45" s="3634"/>
      <c r="K45" s="3634"/>
      <c r="L45" s="3635"/>
      <c r="M45" s="363"/>
      <c r="N45" s="363"/>
    </row>
    <row r="46" spans="1:28" x14ac:dyDescent="0.25">
      <c r="A46" s="80"/>
      <c r="B46" s="80"/>
      <c r="C46" s="80"/>
      <c r="D46" s="80"/>
      <c r="E46" s="80"/>
      <c r="F46" s="80"/>
      <c r="G46" s="51"/>
      <c r="H46" s="1291"/>
      <c r="I46" s="91"/>
      <c r="J46" s="91"/>
      <c r="K46" s="91"/>
      <c r="L46" s="91"/>
      <c r="M46" s="1290"/>
      <c r="N46" s="363"/>
      <c r="O46" s="363"/>
    </row>
    <row r="47" spans="1:28" x14ac:dyDescent="0.25">
      <c r="A47" s="1286"/>
      <c r="B47" s="1287"/>
      <c r="C47" s="1287"/>
      <c r="D47" s="1287"/>
      <c r="E47" s="1287"/>
      <c r="F47" s="1287"/>
      <c r="G47" s="1287"/>
      <c r="H47" s="1288"/>
      <c r="I47" s="1289"/>
      <c r="J47" s="1289"/>
      <c r="K47" s="1289"/>
      <c r="L47" s="1289"/>
      <c r="M47" s="363"/>
      <c r="N47" s="363"/>
      <c r="O47" s="363"/>
    </row>
    <row r="48" spans="1:28" ht="15.75" thickBot="1" x14ac:dyDescent="0.3">
      <c r="A48" s="171" t="s">
        <v>1776</v>
      </c>
      <c r="B48" s="348"/>
      <c r="C48" s="184"/>
      <c r="D48" s="184"/>
      <c r="E48" s="348"/>
      <c r="F48" s="184"/>
      <c r="G48" s="934"/>
      <c r="H48" s="348"/>
      <c r="I48" s="362"/>
      <c r="J48" s="362"/>
      <c r="K48" s="361"/>
      <c r="L48" s="363"/>
      <c r="M48" s="363"/>
      <c r="N48" s="363"/>
      <c r="O48" s="363"/>
    </row>
    <row r="49" spans="1:15" x14ac:dyDescent="0.25">
      <c r="A49" s="935" t="s">
        <v>434</v>
      </c>
      <c r="B49" s="3559" t="s">
        <v>1824</v>
      </c>
      <c r="C49" s="2952"/>
      <c r="D49" s="2952"/>
      <c r="E49" s="2953"/>
      <c r="F49" s="3559" t="s">
        <v>1825</v>
      </c>
      <c r="G49" s="2952"/>
      <c r="H49" s="2952"/>
      <c r="I49" s="2952"/>
      <c r="J49" s="2952"/>
      <c r="K49" s="2952"/>
      <c r="L49" s="2953"/>
      <c r="M49" s="363"/>
      <c r="N49" s="363"/>
      <c r="O49" s="363"/>
    </row>
    <row r="50" spans="1:15" x14ac:dyDescent="0.25">
      <c r="A50" s="1656" t="str">
        <f>CONCATENATE($L$4,"01")</f>
        <v>202401</v>
      </c>
      <c r="B50" s="3612"/>
      <c r="C50" s="3613"/>
      <c r="D50" s="3613"/>
      <c r="E50" s="3613"/>
      <c r="F50" s="3617"/>
      <c r="G50" s="3618"/>
      <c r="H50" s="3618"/>
      <c r="I50" s="3618"/>
      <c r="J50" s="3618"/>
      <c r="K50" s="3618"/>
      <c r="L50" s="3619"/>
      <c r="M50" s="363"/>
      <c r="N50" s="363"/>
      <c r="O50" s="363"/>
    </row>
    <row r="51" spans="1:15" x14ac:dyDescent="0.25">
      <c r="A51" s="1656" t="str">
        <f>CONCATENATE($L$4,"02")</f>
        <v>202402</v>
      </c>
      <c r="B51" s="3612"/>
      <c r="C51" s="3613"/>
      <c r="D51" s="3613"/>
      <c r="E51" s="3613"/>
      <c r="F51" s="3617"/>
      <c r="G51" s="3618"/>
      <c r="H51" s="3618"/>
      <c r="I51" s="3618"/>
      <c r="J51" s="3618"/>
      <c r="K51" s="3618"/>
      <c r="L51" s="3619"/>
      <c r="M51" s="363"/>
      <c r="N51" s="363"/>
      <c r="O51" s="363"/>
    </row>
    <row r="52" spans="1:15" x14ac:dyDescent="0.25">
      <c r="A52" s="1656" t="str">
        <f>CONCATENATE($L$4,"03")</f>
        <v>202403</v>
      </c>
      <c r="B52" s="3612"/>
      <c r="C52" s="3613"/>
      <c r="D52" s="3613"/>
      <c r="E52" s="3613"/>
      <c r="F52" s="3617"/>
      <c r="G52" s="3618"/>
      <c r="H52" s="3618"/>
      <c r="I52" s="3618"/>
      <c r="J52" s="3618"/>
      <c r="K52" s="3618"/>
      <c r="L52" s="3619"/>
      <c r="M52" s="363"/>
      <c r="N52" s="363"/>
      <c r="O52" s="363"/>
    </row>
    <row r="53" spans="1:15" x14ac:dyDescent="0.25">
      <c r="A53" s="1656" t="str">
        <f>CONCATENATE($L$4,"04")</f>
        <v>202404</v>
      </c>
      <c r="B53" s="3612"/>
      <c r="C53" s="3613"/>
      <c r="D53" s="3613"/>
      <c r="E53" s="3613"/>
      <c r="F53" s="3617"/>
      <c r="G53" s="3618"/>
      <c r="H53" s="3618"/>
      <c r="I53" s="3618"/>
      <c r="J53" s="3618"/>
      <c r="K53" s="3618"/>
      <c r="L53" s="3619"/>
      <c r="M53" s="363"/>
      <c r="N53" s="363"/>
      <c r="O53" s="363"/>
    </row>
    <row r="54" spans="1:15" x14ac:dyDescent="0.25">
      <c r="A54" s="1656" t="str">
        <f>CONCATENATE($L$4,"05")</f>
        <v>202405</v>
      </c>
      <c r="B54" s="3612"/>
      <c r="C54" s="3613"/>
      <c r="D54" s="3613"/>
      <c r="E54" s="3613"/>
      <c r="F54" s="3617"/>
      <c r="G54" s="3618"/>
      <c r="H54" s="3618"/>
      <c r="I54" s="3618"/>
      <c r="J54" s="3618"/>
      <c r="K54" s="3618"/>
      <c r="L54" s="3619"/>
      <c r="M54" s="363"/>
      <c r="N54" s="363"/>
      <c r="O54" s="363"/>
    </row>
    <row r="55" spans="1:15" x14ac:dyDescent="0.25">
      <c r="A55" s="1656" t="str">
        <f>CONCATENATE($L$4,"06")</f>
        <v>202406</v>
      </c>
      <c r="B55" s="3612"/>
      <c r="C55" s="3613"/>
      <c r="D55" s="3613"/>
      <c r="E55" s="3613"/>
      <c r="F55" s="3617"/>
      <c r="G55" s="3618"/>
      <c r="H55" s="3618"/>
      <c r="I55" s="3618"/>
      <c r="J55" s="3618"/>
      <c r="K55" s="3618"/>
      <c r="L55" s="3619"/>
      <c r="M55" s="363"/>
      <c r="N55" s="363"/>
      <c r="O55" s="363"/>
    </row>
    <row r="56" spans="1:15" x14ac:dyDescent="0.25">
      <c r="A56" s="1656" t="str">
        <f>CONCATENATE($L$4,"07")</f>
        <v>202407</v>
      </c>
      <c r="B56" s="3612"/>
      <c r="C56" s="3613"/>
      <c r="D56" s="3613"/>
      <c r="E56" s="3613"/>
      <c r="F56" s="3617"/>
      <c r="G56" s="3618"/>
      <c r="H56" s="3618"/>
      <c r="I56" s="3618"/>
      <c r="J56" s="3618"/>
      <c r="K56" s="3618"/>
      <c r="L56" s="3619"/>
      <c r="M56" s="363"/>
      <c r="N56" s="363"/>
      <c r="O56" s="363"/>
    </row>
    <row r="57" spans="1:15" x14ac:dyDescent="0.25">
      <c r="A57" s="1656" t="str">
        <f>CONCATENATE($L$4,"08")</f>
        <v>202408</v>
      </c>
      <c r="B57" s="3612"/>
      <c r="C57" s="3613"/>
      <c r="D57" s="3613"/>
      <c r="E57" s="3613"/>
      <c r="F57" s="3617"/>
      <c r="G57" s="3618"/>
      <c r="H57" s="3618"/>
      <c r="I57" s="3618"/>
      <c r="J57" s="3618"/>
      <c r="K57" s="3618"/>
      <c r="L57" s="3619"/>
      <c r="M57" s="363"/>
      <c r="N57" s="363"/>
      <c r="O57" s="363"/>
    </row>
    <row r="58" spans="1:15" x14ac:dyDescent="0.25">
      <c r="A58" s="1656" t="str">
        <f>CONCATENATE($L$4,"09")</f>
        <v>202409</v>
      </c>
      <c r="B58" s="3612"/>
      <c r="C58" s="3613"/>
      <c r="D58" s="3613"/>
      <c r="E58" s="3613"/>
      <c r="F58" s="3617"/>
      <c r="G58" s="3618"/>
      <c r="H58" s="3618"/>
      <c r="I58" s="3618"/>
      <c r="J58" s="3618"/>
      <c r="K58" s="3618"/>
      <c r="L58" s="3619"/>
      <c r="M58" s="363"/>
      <c r="N58" s="363"/>
      <c r="O58" s="363"/>
    </row>
    <row r="59" spans="1:15" x14ac:dyDescent="0.25">
      <c r="A59" s="1656" t="str">
        <f>CONCATENATE($L$4,"10")</f>
        <v>202410</v>
      </c>
      <c r="B59" s="3612"/>
      <c r="C59" s="3613"/>
      <c r="D59" s="3613"/>
      <c r="E59" s="3613"/>
      <c r="F59" s="3617"/>
      <c r="G59" s="3618"/>
      <c r="H59" s="3618"/>
      <c r="I59" s="3618"/>
      <c r="J59" s="3618"/>
      <c r="K59" s="3618"/>
      <c r="L59" s="3619"/>
    </row>
    <row r="60" spans="1:15" x14ac:dyDescent="0.25">
      <c r="A60" s="1656" t="str">
        <f>CONCATENATE($L$4,"11")</f>
        <v>202411</v>
      </c>
      <c r="B60" s="3612"/>
      <c r="C60" s="3613"/>
      <c r="D60" s="3613"/>
      <c r="E60" s="3613"/>
      <c r="F60" s="3617"/>
      <c r="G60" s="3618"/>
      <c r="H60" s="3618"/>
      <c r="I60" s="3618"/>
      <c r="J60" s="3618"/>
      <c r="K60" s="3618"/>
      <c r="L60" s="3619"/>
    </row>
    <row r="61" spans="1:15" ht="15.75" thickBot="1" x14ac:dyDescent="0.3">
      <c r="A61" s="887" t="str">
        <f>CONCATENATE($L$4,"12")</f>
        <v>202412</v>
      </c>
      <c r="B61" s="3629"/>
      <c r="C61" s="3630"/>
      <c r="D61" s="3630"/>
      <c r="E61" s="3630"/>
      <c r="F61" s="3626"/>
      <c r="G61" s="3627"/>
      <c r="H61" s="3627"/>
      <c r="I61" s="3627"/>
      <c r="J61" s="3627"/>
      <c r="K61" s="3627"/>
      <c r="L61" s="3628"/>
    </row>
    <row r="62" spans="1:15" x14ac:dyDescent="0.25">
      <c r="A62" s="174"/>
      <c r="B62" s="174"/>
      <c r="C62" s="174"/>
      <c r="D62" s="174"/>
      <c r="E62" s="174"/>
      <c r="F62" s="174"/>
      <c r="G62" s="174"/>
      <c r="H62" s="174"/>
      <c r="I62" s="174"/>
      <c r="J62" s="174"/>
    </row>
    <row r="63" spans="1:15" x14ac:dyDescent="0.25">
      <c r="K63" s="169"/>
    </row>
    <row r="64" spans="1:15" x14ac:dyDescent="0.25">
      <c r="K64" s="169"/>
    </row>
    <row r="65" spans="1:11" x14ac:dyDescent="0.25">
      <c r="K65" s="169"/>
    </row>
    <row r="66" spans="1:11" x14ac:dyDescent="0.25">
      <c r="K66" s="169"/>
    </row>
    <row r="67" spans="1:11" x14ac:dyDescent="0.25">
      <c r="K67" s="169"/>
    </row>
    <row r="68" spans="1:11" x14ac:dyDescent="0.25">
      <c r="K68" s="169"/>
    </row>
    <row r="69" spans="1:11" x14ac:dyDescent="0.25">
      <c r="K69" s="169"/>
    </row>
    <row r="70" spans="1:11" x14ac:dyDescent="0.25">
      <c r="A70" s="172"/>
      <c r="B70" s="348"/>
      <c r="C70" s="348"/>
      <c r="D70" s="348"/>
      <c r="E70" s="184"/>
      <c r="F70" s="184"/>
      <c r="G70" s="184"/>
      <c r="H70" s="184"/>
      <c r="I70" s="184"/>
      <c r="J70" s="184"/>
    </row>
    <row r="71" spans="1:11" x14ac:dyDescent="0.25">
      <c r="A71" s="360"/>
      <c r="B71" s="348"/>
      <c r="C71" s="348"/>
      <c r="D71" s="348"/>
    </row>
    <row r="72" spans="1:11" x14ac:dyDescent="0.25">
      <c r="A72" s="174"/>
    </row>
    <row r="73" spans="1:11" x14ac:dyDescent="0.25">
      <c r="A73" s="174"/>
    </row>
    <row r="74" spans="1:11" x14ac:dyDescent="0.25">
      <c r="A74" s="174"/>
    </row>
  </sheetData>
  <sheetProtection formatCells="0" formatColumns="0" formatRows="0" insertColumns="0" insertRows="0" insertHyperlinks="0" deleteColumns="0" deleteRows="0" sort="0" autoFilter="0"/>
  <mergeCells count="57">
    <mergeCell ref="B2:L2"/>
    <mergeCell ref="B3:L3"/>
    <mergeCell ref="B4:J4"/>
    <mergeCell ref="B5:H5"/>
    <mergeCell ref="F59:L59"/>
    <mergeCell ref="B51:E51"/>
    <mergeCell ref="I10:L10"/>
    <mergeCell ref="I11:L15"/>
    <mergeCell ref="A10:G10"/>
    <mergeCell ref="A11:G15"/>
    <mergeCell ref="B52:E52"/>
    <mergeCell ref="B53:E53"/>
    <mergeCell ref="B54:E54"/>
    <mergeCell ref="B55:E55"/>
    <mergeCell ref="B58:E58"/>
    <mergeCell ref="L25:L26"/>
    <mergeCell ref="F61:L61"/>
    <mergeCell ref="B61:E61"/>
    <mergeCell ref="B59:E59"/>
    <mergeCell ref="B60:E60"/>
    <mergeCell ref="I43:L43"/>
    <mergeCell ref="I44:L44"/>
    <mergeCell ref="I45:L45"/>
    <mergeCell ref="F60:L60"/>
    <mergeCell ref="B56:E56"/>
    <mergeCell ref="F56:L56"/>
    <mergeCell ref="F57:L57"/>
    <mergeCell ref="F58:L58"/>
    <mergeCell ref="F51:L51"/>
    <mergeCell ref="F52:L52"/>
    <mergeCell ref="F53:L53"/>
    <mergeCell ref="F54:L54"/>
    <mergeCell ref="F55:L55"/>
    <mergeCell ref="B57:E57"/>
    <mergeCell ref="O26:S26"/>
    <mergeCell ref="O27:S27"/>
    <mergeCell ref="O28:S28"/>
    <mergeCell ref="O29:S29"/>
    <mergeCell ref="O30:S30"/>
    <mergeCell ref="O31:S31"/>
    <mergeCell ref="O32:S32"/>
    <mergeCell ref="O33:S33"/>
    <mergeCell ref="O34:S34"/>
    <mergeCell ref="O35:S35"/>
    <mergeCell ref="O36:S36"/>
    <mergeCell ref="O37:S37"/>
    <mergeCell ref="A7:L7"/>
    <mergeCell ref="O38:S38"/>
    <mergeCell ref="B49:E49"/>
    <mergeCell ref="B50:E50"/>
    <mergeCell ref="A43:G43"/>
    <mergeCell ref="F50:L50"/>
    <mergeCell ref="A45:G45"/>
    <mergeCell ref="F49:L49"/>
    <mergeCell ref="A44:D44"/>
    <mergeCell ref="J25:J26"/>
    <mergeCell ref="K25:K26"/>
  </mergeCells>
  <conditionalFormatting sqref="L27:L38">
    <cfRule type="expression" dxfId="140" priority="1">
      <formula>L27="Alt OK"</formula>
    </cfRule>
    <cfRule type="expression" dxfId="139" priority="2">
      <formula>L27="DFØ følger opp"</formula>
    </cfRule>
    <cfRule type="expression" dxfId="138" priority="3">
      <formula>L27="Kunde følger opp"</formula>
    </cfRule>
  </conditionalFormatting>
  <hyperlinks>
    <hyperlink ref="A2" location="Avstemmingsoversikt!A1" display="Til avviksoversikt" xr:uid="{00000000-0004-0000-1600-000000000000}"/>
  </hyperlinks>
  <pageMargins left="0.7" right="0.7" top="0.75" bottom="0.75" header="0.3" footer="0.3"/>
  <pageSetup paperSize="9" scale="52" orientation="landscape" r:id="rId1"/>
  <rowBreaks count="1" manualBreakCount="1">
    <brk id="47" max="9" man="1"/>
  </rowBreaks>
  <ignoredErrors>
    <ignoredError sqref="B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A2F61DFB-3E23-4A72-BC10-BF6814DD17A3}">
          <x14:formula1>
            <xm:f>Avstemmingskoder!$A$3:$A$5</xm:f>
          </x14:formula1>
          <xm:sqref>T27:T38 L27:L38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U50"/>
  <sheetViews>
    <sheetView showGridLines="0" zoomScaleNormal="100" workbookViewId="0"/>
  </sheetViews>
  <sheetFormatPr baseColWidth="10" defaultColWidth="11.42578125" defaultRowHeight="15" x14ac:dyDescent="0.25"/>
  <cols>
    <col min="1" max="1" width="15" style="169" customWidth="1"/>
    <col min="2" max="5" width="11.42578125" style="169"/>
    <col min="6" max="6" width="6.85546875" style="169" customWidth="1"/>
    <col min="7" max="7" width="17.5703125" style="169" bestFit="1" customWidth="1"/>
    <col min="8" max="19" width="13.42578125" style="169" customWidth="1"/>
    <col min="20" max="16384" width="11.42578125" style="169"/>
  </cols>
  <sheetData>
    <row r="1" spans="1:18" ht="19.5" thickBot="1" x14ac:dyDescent="0.35">
      <c r="A1" s="181" t="s">
        <v>1826</v>
      </c>
      <c r="B1" s="183"/>
      <c r="C1" s="182"/>
      <c r="D1" s="182"/>
      <c r="E1" s="182"/>
      <c r="F1" s="182"/>
      <c r="G1" s="182"/>
      <c r="H1" s="182"/>
      <c r="I1" s="182"/>
      <c r="J1" s="183"/>
      <c r="K1" s="183"/>
      <c r="Q1"/>
      <c r="R1"/>
    </row>
    <row r="2" spans="1:18" ht="18.75" x14ac:dyDescent="0.3">
      <c r="A2" s="973" t="s">
        <v>1244</v>
      </c>
      <c r="B2" s="2898" t="s">
        <v>567</v>
      </c>
      <c r="C2" s="2899"/>
      <c r="D2" s="2899"/>
      <c r="E2" s="2899"/>
      <c r="F2" s="2899"/>
      <c r="G2" s="2899"/>
      <c r="H2" s="2899"/>
      <c r="I2" s="2899"/>
      <c r="J2" s="2899"/>
      <c r="K2" s="2899"/>
      <c r="L2" s="2899"/>
      <c r="M2" s="2899"/>
      <c r="N2" s="2899"/>
      <c r="O2" s="2899"/>
      <c r="P2" s="2899"/>
      <c r="Q2" s="2899"/>
      <c r="R2" s="2900"/>
    </row>
    <row r="3" spans="1:18" ht="15.75" thickBot="1" x14ac:dyDescent="0.3">
      <c r="A3" s="974" t="s">
        <v>1245</v>
      </c>
      <c r="B3" s="2901" t="s">
        <v>1246</v>
      </c>
      <c r="C3" s="2752"/>
      <c r="D3" s="2752"/>
      <c r="E3" s="2752"/>
      <c r="F3" s="2752"/>
      <c r="G3" s="2752"/>
      <c r="H3" s="2752"/>
      <c r="I3" s="2752"/>
      <c r="J3" s="2752"/>
      <c r="K3" s="2752"/>
      <c r="L3" s="2752"/>
      <c r="M3" s="2752"/>
      <c r="N3" s="2752"/>
      <c r="O3" s="2752"/>
      <c r="P3" s="2752"/>
      <c r="Q3" s="2752"/>
      <c r="R3" s="2753"/>
    </row>
    <row r="4" spans="1:18" x14ac:dyDescent="0.25">
      <c r="A4" s="986" t="s">
        <v>1247</v>
      </c>
      <c r="B4" s="3598" t="str">
        <f>Avstemmingsoversikt!A5</f>
        <v>XX - MAL - XXX/XXXX</v>
      </c>
      <c r="C4" s="3599"/>
      <c r="D4" s="3599"/>
      <c r="E4" s="3599"/>
      <c r="F4" s="3599"/>
      <c r="G4" s="3599"/>
      <c r="H4" s="3599"/>
      <c r="I4" s="3599"/>
      <c r="J4" s="3599"/>
      <c r="K4" s="3599"/>
      <c r="L4" s="3599"/>
      <c r="M4" s="3599"/>
      <c r="N4" s="3599"/>
      <c r="O4" s="3599"/>
      <c r="P4" s="3599"/>
      <c r="Q4" s="977" t="s">
        <v>481</v>
      </c>
      <c r="R4" s="1048">
        <f>IF(Avstemmingsoversikt!P3= " "," ",Avstemmingsoversikt!P3)</f>
        <v>2024</v>
      </c>
    </row>
    <row r="5" spans="1:18" ht="15" customHeight="1" thickBot="1" x14ac:dyDescent="0.3">
      <c r="A5" s="987" t="s">
        <v>1248</v>
      </c>
      <c r="B5" s="3024"/>
      <c r="C5" s="3019"/>
      <c r="D5" s="3019"/>
      <c r="E5" s="3019"/>
      <c r="F5" s="3019"/>
      <c r="G5" s="3019"/>
      <c r="H5" s="3019"/>
      <c r="I5" s="3019"/>
      <c r="J5" s="3019"/>
      <c r="K5" s="3019"/>
      <c r="L5" s="3019"/>
      <c r="M5" s="3019"/>
      <c r="N5" s="3019"/>
      <c r="O5" s="971" t="s">
        <v>1249</v>
      </c>
      <c r="P5" s="972"/>
      <c r="Q5" s="971" t="s">
        <v>1250</v>
      </c>
      <c r="R5" s="1001" t="str">
        <f>IF(Avstemmingsoversikt!P4= " "," ",Avstemmingsoversikt!P4)</f>
        <v>xx/2024</v>
      </c>
    </row>
    <row r="6" spans="1:18" ht="15" customHeight="1" x14ac:dyDescent="0.25">
      <c r="A6" s="85"/>
      <c r="B6" s="80"/>
      <c r="C6" s="80"/>
      <c r="D6" s="80"/>
      <c r="E6" s="80"/>
      <c r="F6" s="80"/>
      <c r="G6" s="80"/>
      <c r="H6" s="85"/>
      <c r="I6" s="96"/>
      <c r="J6" s="85"/>
      <c r="K6" s="90"/>
      <c r="L6" s="3"/>
    </row>
    <row r="7" spans="1:18" ht="15" customHeight="1" x14ac:dyDescent="0.25">
      <c r="A7" s="2659" t="s">
        <v>1827</v>
      </c>
      <c r="B7" s="2659"/>
      <c r="C7" s="2659"/>
      <c r="D7" s="2659"/>
      <c r="E7" s="2659"/>
      <c r="F7" s="2659"/>
      <c r="G7" s="2659"/>
      <c r="H7" s="2659"/>
      <c r="I7" s="2659"/>
      <c r="J7" s="2659"/>
      <c r="K7" s="2659"/>
      <c r="L7" s="2659"/>
      <c r="M7" s="2659"/>
      <c r="N7" s="2659"/>
      <c r="O7" s="2659"/>
      <c r="P7" s="2659"/>
      <c r="Q7" s="2659"/>
      <c r="R7" s="2659"/>
    </row>
    <row r="8" spans="1:18" ht="15" customHeight="1" x14ac:dyDescent="0.25">
      <c r="B8" s="80"/>
      <c r="C8" s="80"/>
      <c r="D8" s="80"/>
      <c r="E8" s="80"/>
      <c r="F8" s="80"/>
      <c r="G8" s="80"/>
      <c r="H8" s="85"/>
      <c r="I8" s="96"/>
      <c r="J8" s="85"/>
      <c r="K8" s="90"/>
      <c r="L8" s="3"/>
    </row>
    <row r="9" spans="1:18" ht="15" customHeight="1" thickBot="1" x14ac:dyDescent="0.3">
      <c r="A9" s="85"/>
      <c r="B9" s="80"/>
      <c r="C9" s="80"/>
      <c r="D9" s="80"/>
      <c r="E9" s="80"/>
      <c r="F9" s="80"/>
      <c r="G9" s="80"/>
      <c r="H9" s="85"/>
      <c r="I9" s="96"/>
      <c r="J9" s="85"/>
      <c r="K9" s="90"/>
      <c r="L9" s="3"/>
    </row>
    <row r="10" spans="1:18" ht="15.75" customHeight="1" thickBot="1" x14ac:dyDescent="0.3">
      <c r="A10" s="3654" t="s">
        <v>1252</v>
      </c>
      <c r="B10" s="3655"/>
      <c r="C10" s="3655"/>
      <c r="D10" s="3655"/>
      <c r="E10" s="3655"/>
      <c r="F10" s="3655"/>
      <c r="G10" s="3655"/>
      <c r="H10" s="3655"/>
      <c r="I10" s="3655"/>
      <c r="J10" s="3655"/>
      <c r="K10" s="3655"/>
      <c r="L10" s="3655"/>
      <c r="M10" s="3656"/>
      <c r="O10" s="3651" t="s">
        <v>1253</v>
      </c>
      <c r="P10" s="3652"/>
      <c r="Q10" s="3652"/>
      <c r="R10" s="3653"/>
    </row>
    <row r="11" spans="1:18" ht="15.75" customHeight="1" x14ac:dyDescent="0.25">
      <c r="A11" s="2740"/>
      <c r="B11" s="2741"/>
      <c r="C11" s="2741"/>
      <c r="D11" s="2741"/>
      <c r="E11" s="2741"/>
      <c r="F11" s="2741"/>
      <c r="G11" s="2741"/>
      <c r="H11" s="2741"/>
      <c r="I11" s="2741"/>
      <c r="J11" s="2741"/>
      <c r="K11" s="2741"/>
      <c r="L11" s="2741"/>
      <c r="M11" s="2742"/>
      <c r="O11" s="3657"/>
      <c r="P11" s="3658"/>
      <c r="Q11" s="3658"/>
      <c r="R11" s="3659"/>
    </row>
    <row r="12" spans="1:18" ht="15.75" customHeight="1" x14ac:dyDescent="0.25">
      <c r="A12" s="2743"/>
      <c r="B12" s="2670"/>
      <c r="C12" s="2670"/>
      <c r="D12" s="2670"/>
      <c r="E12" s="2670"/>
      <c r="F12" s="2670"/>
      <c r="G12" s="2670"/>
      <c r="H12" s="2670"/>
      <c r="I12" s="2670"/>
      <c r="J12" s="2670"/>
      <c r="K12" s="2670"/>
      <c r="L12" s="2670"/>
      <c r="M12" s="2744"/>
      <c r="O12" s="3660"/>
      <c r="P12" s="3661"/>
      <c r="Q12" s="3661"/>
      <c r="R12" s="3662"/>
    </row>
    <row r="13" spans="1:18" ht="15.75" customHeight="1" x14ac:dyDescent="0.25">
      <c r="A13" s="2743"/>
      <c r="B13" s="2670"/>
      <c r="C13" s="2670"/>
      <c r="D13" s="2670"/>
      <c r="E13" s="2670"/>
      <c r="F13" s="2670"/>
      <c r="G13" s="2670"/>
      <c r="H13" s="2670"/>
      <c r="I13" s="2670"/>
      <c r="J13" s="2670"/>
      <c r="K13" s="2670"/>
      <c r="L13" s="2670"/>
      <c r="M13" s="2744"/>
      <c r="O13" s="3660"/>
      <c r="P13" s="3661"/>
      <c r="Q13" s="3661"/>
      <c r="R13" s="3662"/>
    </row>
    <row r="14" spans="1:18" ht="15.75" customHeight="1" x14ac:dyDescent="0.25">
      <c r="A14" s="2743"/>
      <c r="B14" s="2670"/>
      <c r="C14" s="2670"/>
      <c r="D14" s="2670"/>
      <c r="E14" s="2670"/>
      <c r="F14" s="2670"/>
      <c r="G14" s="2670"/>
      <c r="H14" s="2670"/>
      <c r="I14" s="2670"/>
      <c r="J14" s="2670"/>
      <c r="K14" s="2670"/>
      <c r="L14" s="2670"/>
      <c r="M14" s="2744"/>
      <c r="O14" s="3660"/>
      <c r="P14" s="3661"/>
      <c r="Q14" s="3661"/>
      <c r="R14" s="3662"/>
    </row>
    <row r="15" spans="1:18" ht="15.75" customHeight="1" thickBot="1" x14ac:dyDescent="0.3">
      <c r="A15" s="2745"/>
      <c r="B15" s="2746"/>
      <c r="C15" s="2746"/>
      <c r="D15" s="2746"/>
      <c r="E15" s="2746"/>
      <c r="F15" s="2746"/>
      <c r="G15" s="2746"/>
      <c r="H15" s="2746"/>
      <c r="I15" s="2746"/>
      <c r="J15" s="2746"/>
      <c r="K15" s="2746"/>
      <c r="L15" s="2746"/>
      <c r="M15" s="2747"/>
      <c r="O15" s="3663"/>
      <c r="P15" s="3664"/>
      <c r="Q15" s="3664"/>
      <c r="R15" s="3665"/>
    </row>
    <row r="16" spans="1:18" ht="15.75" customHeight="1" x14ac:dyDescent="0.25">
      <c r="A16" s="862"/>
      <c r="B16" s="862"/>
      <c r="C16" s="862"/>
      <c r="D16" s="862"/>
      <c r="E16" s="862"/>
      <c r="F16" s="862"/>
      <c r="G16" s="3"/>
      <c r="H16" s="88"/>
      <c r="I16" s="88"/>
      <c r="J16" s="88"/>
      <c r="K16" s="88"/>
      <c r="L16" s="3"/>
    </row>
    <row r="17" spans="1:21" ht="15.75" customHeight="1" x14ac:dyDescent="0.25">
      <c r="A17" s="85" t="s">
        <v>1254</v>
      </c>
      <c r="B17" s="51"/>
      <c r="C17" s="80"/>
      <c r="D17" s="80"/>
      <c r="E17" s="85"/>
      <c r="F17" s="80"/>
      <c r="G17" s="80"/>
      <c r="I17" s="2" t="s">
        <v>1255</v>
      </c>
      <c r="J17" s="88"/>
      <c r="K17" s="88"/>
      <c r="L17" s="3"/>
    </row>
    <row r="18" spans="1:21" ht="15.75" customHeight="1" x14ac:dyDescent="0.25">
      <c r="A18" s="862" t="s">
        <v>1828</v>
      </c>
      <c r="B18" s="862"/>
      <c r="C18" s="862"/>
      <c r="D18" s="862"/>
      <c r="E18" s="862"/>
      <c r="F18" s="862"/>
      <c r="G18" s="3"/>
      <c r="I18" s="88" t="s">
        <v>1829</v>
      </c>
      <c r="J18" s="88"/>
      <c r="K18" s="88"/>
      <c r="L18" s="3"/>
    </row>
    <row r="19" spans="1:21" ht="15.75" customHeight="1" x14ac:dyDescent="0.25">
      <c r="A19" s="862"/>
      <c r="B19" s="862"/>
      <c r="C19" s="862"/>
      <c r="D19" s="862"/>
      <c r="E19" s="862"/>
      <c r="F19" s="862"/>
      <c r="G19" s="3"/>
      <c r="H19" s="88"/>
      <c r="I19" s="88"/>
      <c r="J19" s="88"/>
      <c r="K19" s="88"/>
      <c r="L19" s="3"/>
    </row>
    <row r="20" spans="1:21" ht="15.75" customHeight="1" thickBot="1" x14ac:dyDescent="0.3">
      <c r="A20" s="813"/>
      <c r="B20" s="813"/>
      <c r="C20" s="813"/>
      <c r="D20" s="813"/>
      <c r="H20" s="814"/>
      <c r="I20" s="814"/>
      <c r="J20" s="814"/>
      <c r="K20" s="814"/>
    </row>
    <row r="21" spans="1:21" x14ac:dyDescent="0.25">
      <c r="A21" s="3649" t="s">
        <v>1830</v>
      </c>
      <c r="B21" s="3650" t="s">
        <v>607</v>
      </c>
      <c r="C21" s="3650"/>
      <c r="D21" s="3650"/>
      <c r="E21" s="3650"/>
      <c r="F21" s="3650"/>
      <c r="G21" s="625" t="str">
        <f>CONCATENATE($R$4,"01")</f>
        <v>202401</v>
      </c>
      <c r="H21" s="625" t="str">
        <f>CONCATENATE($R$4,"02")</f>
        <v>202402</v>
      </c>
      <c r="I21" s="625" t="str">
        <f>CONCATENATE($R$4,"03")</f>
        <v>202403</v>
      </c>
      <c r="J21" s="625" t="str">
        <f>CONCATENATE($R$4,"04")</f>
        <v>202404</v>
      </c>
      <c r="K21" s="625" t="str">
        <f>CONCATENATE($R$4,"05")</f>
        <v>202405</v>
      </c>
      <c r="L21" s="625" t="str">
        <f>CONCATENATE($R$4,"06")</f>
        <v>202406</v>
      </c>
      <c r="M21" s="625" t="str">
        <f>CONCATENATE($R$4,"07")</f>
        <v>202407</v>
      </c>
      <c r="N21" s="625" t="str">
        <f>CONCATENATE($R$4,"08")</f>
        <v>202408</v>
      </c>
      <c r="O21" s="625" t="str">
        <f>CONCATENATE($R$4,"09")</f>
        <v>202409</v>
      </c>
      <c r="P21" s="625" t="str">
        <f>CONCATENATE($R$4,"10")</f>
        <v>202410</v>
      </c>
      <c r="Q21" s="625" t="str">
        <f>CONCATENATE($R$4,"11")</f>
        <v>202411</v>
      </c>
      <c r="R21" s="626" t="str">
        <f>CONCATENATE($R$4,"12")</f>
        <v>202412</v>
      </c>
    </row>
    <row r="22" spans="1:21" x14ac:dyDescent="0.25">
      <c r="A22" s="2904" t="s">
        <v>1831</v>
      </c>
      <c r="B22" s="2905"/>
      <c r="C22" s="2905"/>
      <c r="D22" s="2905"/>
      <c r="E22" s="2905"/>
      <c r="F22" s="2905"/>
      <c r="G22" s="1527"/>
      <c r="H22" s="1527"/>
      <c r="I22" s="1527"/>
      <c r="J22" s="1527"/>
      <c r="K22" s="1527"/>
      <c r="L22" s="1527"/>
      <c r="M22" s="1527"/>
      <c r="N22" s="1527"/>
      <c r="O22" s="1527"/>
      <c r="P22" s="1527"/>
      <c r="Q22" s="1527"/>
      <c r="R22" s="1528"/>
    </row>
    <row r="23" spans="1:21" x14ac:dyDescent="0.25">
      <c r="A23" s="3648" t="s">
        <v>1832</v>
      </c>
      <c r="B23" s="2854"/>
      <c r="C23" s="2854"/>
      <c r="D23" s="2854"/>
      <c r="E23" s="2854"/>
      <c r="F23" s="2854"/>
      <c r="G23" s="1527"/>
      <c r="H23" s="1527"/>
      <c r="I23" s="1527"/>
      <c r="J23" s="1527"/>
      <c r="K23" s="1527"/>
      <c r="L23" s="1527"/>
      <c r="M23" s="1527"/>
      <c r="N23" s="1527"/>
      <c r="O23" s="1527"/>
      <c r="P23" s="1527"/>
      <c r="Q23" s="1527"/>
      <c r="R23" s="1528"/>
    </row>
    <row r="24" spans="1:21" ht="15.75" thickBot="1" x14ac:dyDescent="0.3">
      <c r="A24" s="2938" t="s">
        <v>1321</v>
      </c>
      <c r="B24" s="2939"/>
      <c r="C24" s="2939"/>
      <c r="D24" s="2939"/>
      <c r="E24" s="2939"/>
      <c r="F24" s="2939"/>
      <c r="G24" s="1851">
        <f>+G22-G23</f>
        <v>0</v>
      </c>
      <c r="H24" s="1851">
        <f t="shared" ref="H24:R24" si="0">+H22-H23</f>
        <v>0</v>
      </c>
      <c r="I24" s="1851">
        <f t="shared" si="0"/>
        <v>0</v>
      </c>
      <c r="J24" s="1851">
        <f t="shared" si="0"/>
        <v>0</v>
      </c>
      <c r="K24" s="1851">
        <f t="shared" si="0"/>
        <v>0</v>
      </c>
      <c r="L24" s="1851">
        <f t="shared" si="0"/>
        <v>0</v>
      </c>
      <c r="M24" s="1851">
        <f t="shared" si="0"/>
        <v>0</v>
      </c>
      <c r="N24" s="1851">
        <f t="shared" si="0"/>
        <v>0</v>
      </c>
      <c r="O24" s="1851">
        <f t="shared" si="0"/>
        <v>0</v>
      </c>
      <c r="P24" s="1851">
        <f t="shared" si="0"/>
        <v>0</v>
      </c>
      <c r="Q24" s="1851">
        <f t="shared" si="0"/>
        <v>0</v>
      </c>
      <c r="R24" s="1852">
        <f t="shared" si="0"/>
        <v>0</v>
      </c>
    </row>
    <row r="25" spans="1:21" x14ac:dyDescent="0.25">
      <c r="A25" s="2876"/>
      <c r="B25" s="2877"/>
      <c r="C25" s="2877"/>
      <c r="D25" s="2878"/>
      <c r="E25" s="3649" t="s">
        <v>478</v>
      </c>
      <c r="F25" s="3650"/>
      <c r="G25" s="628"/>
      <c r="H25" s="628"/>
      <c r="I25" s="628"/>
      <c r="J25" s="628"/>
      <c r="K25" s="628"/>
      <c r="L25" s="628"/>
      <c r="M25" s="628"/>
      <c r="N25" s="628"/>
      <c r="O25" s="628"/>
      <c r="P25" s="628"/>
      <c r="Q25" s="628"/>
      <c r="R25" s="629"/>
    </row>
    <row r="26" spans="1:21" ht="15" customHeight="1" x14ac:dyDescent="0.25">
      <c r="A26" s="2879"/>
      <c r="B26" s="2880"/>
      <c r="C26" s="2880"/>
      <c r="D26" s="2881"/>
      <c r="E26" s="3666" t="s">
        <v>1268</v>
      </c>
      <c r="F26" s="3667"/>
      <c r="G26" s="1557"/>
      <c r="H26" s="1557"/>
      <c r="I26" s="1557"/>
      <c r="J26" s="1557"/>
      <c r="K26" s="1557"/>
      <c r="L26" s="1557"/>
      <c r="M26" s="1557"/>
      <c r="N26" s="1557"/>
      <c r="O26" s="1557"/>
      <c r="P26" s="1557"/>
      <c r="Q26" s="1557"/>
      <c r="R26" s="1558"/>
    </row>
    <row r="27" spans="1:21" ht="15.75" customHeight="1" thickBot="1" x14ac:dyDescent="0.3">
      <c r="A27" s="2882"/>
      <c r="B27" s="2883"/>
      <c r="C27" s="2883"/>
      <c r="D27" s="2884"/>
      <c r="E27" s="3668" t="s">
        <v>1289</v>
      </c>
      <c r="F27" s="3669"/>
      <c r="G27" s="464"/>
      <c r="H27" s="464"/>
      <c r="I27" s="464"/>
      <c r="J27" s="464"/>
      <c r="K27" s="464"/>
      <c r="L27" s="464"/>
      <c r="M27" s="464"/>
      <c r="N27" s="464"/>
      <c r="O27" s="464"/>
      <c r="P27" s="464"/>
      <c r="Q27" s="464"/>
      <c r="R27" s="465"/>
    </row>
    <row r="29" spans="1:21" ht="15.75" thickBot="1" x14ac:dyDescent="0.3">
      <c r="A29" s="171" t="s">
        <v>1833</v>
      </c>
      <c r="K29" s="171"/>
      <c r="L29" s="171"/>
      <c r="M29" s="171"/>
    </row>
    <row r="30" spans="1:21" x14ac:dyDescent="0.25">
      <c r="A30" s="681" t="s">
        <v>1259</v>
      </c>
      <c r="B30" s="624" t="s">
        <v>254</v>
      </c>
      <c r="C30" s="624" t="s">
        <v>1299</v>
      </c>
      <c r="D30" s="624" t="s">
        <v>1325</v>
      </c>
      <c r="E30" s="624" t="s">
        <v>434</v>
      </c>
      <c r="F30" s="624" t="s">
        <v>608</v>
      </c>
      <c r="G30" s="2951" t="s">
        <v>1834</v>
      </c>
      <c r="H30" s="2952"/>
      <c r="I30" s="3039"/>
      <c r="J30" s="3039" t="s">
        <v>1261</v>
      </c>
      <c r="K30" s="3397"/>
      <c r="L30" s="3670"/>
      <c r="M30" s="171"/>
      <c r="N30" s="175"/>
      <c r="O30" s="175"/>
      <c r="P30" s="175"/>
      <c r="Q30" s="175"/>
      <c r="S30" s="175"/>
      <c r="T30" s="175"/>
      <c r="U30" s="175"/>
    </row>
    <row r="31" spans="1:21" x14ac:dyDescent="0.25">
      <c r="A31" s="1547"/>
      <c r="B31" s="1526"/>
      <c r="C31" s="1526"/>
      <c r="D31" s="1559"/>
      <c r="E31" s="1526"/>
      <c r="F31" s="1853"/>
      <c r="G31" s="3645"/>
      <c r="H31" s="3646"/>
      <c r="I31" s="3647"/>
      <c r="J31" s="3647"/>
      <c r="K31" s="2907"/>
      <c r="L31" s="3043"/>
      <c r="M31" s="171"/>
      <c r="N31" s="179"/>
      <c r="O31" s="179"/>
      <c r="P31" s="179"/>
      <c r="Q31" s="179"/>
    </row>
    <row r="32" spans="1:21" x14ac:dyDescent="0.25">
      <c r="A32" s="1547"/>
      <c r="B32" s="1526"/>
      <c r="C32" s="1526"/>
      <c r="D32" s="1559"/>
      <c r="E32" s="1526"/>
      <c r="F32" s="1853"/>
      <c r="G32" s="3645"/>
      <c r="H32" s="3646"/>
      <c r="I32" s="3647"/>
      <c r="J32" s="3647"/>
      <c r="K32" s="2907"/>
      <c r="L32" s="3043"/>
      <c r="M32" s="171"/>
      <c r="N32" s="179"/>
      <c r="O32" s="179"/>
      <c r="P32" s="179"/>
      <c r="Q32" s="179"/>
    </row>
    <row r="33" spans="1:19" x14ac:dyDescent="0.25">
      <c r="A33" s="1547"/>
      <c r="B33" s="1526"/>
      <c r="C33" s="1526"/>
      <c r="D33" s="1559"/>
      <c r="E33" s="1526"/>
      <c r="F33" s="1853"/>
      <c r="G33" s="3645"/>
      <c r="H33" s="3646"/>
      <c r="I33" s="3647"/>
      <c r="J33" s="3647"/>
      <c r="K33" s="2907"/>
      <c r="L33" s="3043"/>
      <c r="M33" s="171"/>
      <c r="N33" s="179"/>
      <c r="O33" s="179"/>
      <c r="P33" s="179"/>
      <c r="Q33" s="179"/>
    </row>
    <row r="34" spans="1:19" x14ac:dyDescent="0.25">
      <c r="A34" s="1547"/>
      <c r="B34" s="1526"/>
      <c r="C34" s="1526"/>
      <c r="D34" s="1559"/>
      <c r="E34" s="1526"/>
      <c r="F34" s="1853"/>
      <c r="G34" s="3645"/>
      <c r="H34" s="3646"/>
      <c r="I34" s="3647"/>
      <c r="J34" s="3647"/>
      <c r="K34" s="2907"/>
      <c r="L34" s="3043"/>
      <c r="M34" s="171"/>
      <c r="N34" s="179"/>
      <c r="O34" s="179"/>
      <c r="P34" s="179"/>
      <c r="Q34" s="179"/>
    </row>
    <row r="35" spans="1:19" x14ac:dyDescent="0.25">
      <c r="A35" s="1547"/>
      <c r="B35" s="1526"/>
      <c r="C35" s="1526"/>
      <c r="D35" s="1559"/>
      <c r="E35" s="1526"/>
      <c r="F35" s="1853"/>
      <c r="G35" s="3645"/>
      <c r="H35" s="3646"/>
      <c r="I35" s="3647"/>
      <c r="J35" s="3647"/>
      <c r="K35" s="2907"/>
      <c r="L35" s="3043"/>
      <c r="M35" s="171"/>
      <c r="N35" s="179"/>
      <c r="O35" s="179"/>
      <c r="P35" s="179"/>
      <c r="Q35" s="179"/>
    </row>
    <row r="36" spans="1:19" x14ac:dyDescent="0.25">
      <c r="A36" s="1547"/>
      <c r="B36" s="1526"/>
      <c r="C36" s="1526"/>
      <c r="D36" s="1559"/>
      <c r="E36" s="1526"/>
      <c r="F36" s="1853"/>
      <c r="G36" s="3645"/>
      <c r="H36" s="3646"/>
      <c r="I36" s="3647"/>
      <c r="J36" s="3647"/>
      <c r="K36" s="2907"/>
      <c r="L36" s="3043"/>
      <c r="M36" s="171"/>
      <c r="N36" s="179"/>
      <c r="O36" s="179"/>
      <c r="P36" s="179"/>
      <c r="Q36" s="179"/>
    </row>
    <row r="37" spans="1:19" ht="15.75" thickBot="1" x14ac:dyDescent="0.3">
      <c r="A37" s="2913" t="s">
        <v>1326</v>
      </c>
      <c r="B37" s="2914"/>
      <c r="C37" s="2914"/>
      <c r="D37" s="2914"/>
      <c r="E37" s="2914"/>
      <c r="F37" s="472">
        <f>SUM(F31:F36)</f>
        <v>0</v>
      </c>
      <c r="G37" s="749"/>
      <c r="H37" s="749"/>
      <c r="I37" s="749"/>
      <c r="J37" s="749"/>
      <c r="K37" s="749"/>
      <c r="L37" s="750"/>
      <c r="N37" s="179"/>
      <c r="O37" s="179"/>
      <c r="P37" s="179"/>
      <c r="Q37" s="179"/>
    </row>
    <row r="38" spans="1:19" x14ac:dyDescent="0.25">
      <c r="K38" s="176"/>
      <c r="L38" s="176"/>
      <c r="M38" s="176"/>
      <c r="N38" s="179"/>
      <c r="O38" s="179"/>
      <c r="P38" s="179"/>
      <c r="Q38" s="179"/>
    </row>
    <row r="39" spans="1:19" x14ac:dyDescent="0.25">
      <c r="A39" s="169" t="s">
        <v>1835</v>
      </c>
      <c r="N39" s="179"/>
      <c r="O39" s="179"/>
      <c r="P39" s="179"/>
      <c r="Q39" s="179"/>
    </row>
    <row r="40" spans="1:19" x14ac:dyDescent="0.25">
      <c r="A40" s="169" t="s">
        <v>1836</v>
      </c>
      <c r="N40" s="171"/>
      <c r="O40" s="171"/>
      <c r="P40" s="171"/>
      <c r="Q40" s="171"/>
    </row>
    <row r="41" spans="1:19" x14ac:dyDescent="0.25">
      <c r="A41" s="357"/>
      <c r="B41" s="358"/>
      <c r="C41" s="358"/>
      <c r="D41" s="358"/>
      <c r="E41" s="174"/>
      <c r="F41" s="174"/>
      <c r="G41" s="174"/>
      <c r="H41" s="174"/>
      <c r="I41" s="174"/>
      <c r="J41" s="174"/>
      <c r="K41" s="174"/>
      <c r="O41" s="176"/>
      <c r="P41" s="176"/>
      <c r="Q41" s="176"/>
      <c r="R41" s="176"/>
      <c r="S41" s="176"/>
    </row>
    <row r="42" spans="1:19" x14ac:dyDescent="0.25">
      <c r="O42" s="176"/>
      <c r="P42" s="176"/>
      <c r="Q42" s="176"/>
      <c r="R42" s="176"/>
      <c r="S42" s="176"/>
    </row>
    <row r="43" spans="1:19" x14ac:dyDescent="0.25">
      <c r="O43" s="176"/>
      <c r="P43" s="176"/>
      <c r="Q43" s="176"/>
      <c r="R43" s="176"/>
      <c r="S43" s="176"/>
    </row>
    <row r="44" spans="1:19" x14ac:dyDescent="0.25">
      <c r="O44" s="176"/>
      <c r="P44" s="176"/>
      <c r="Q44" s="176"/>
      <c r="R44" s="176"/>
      <c r="S44" s="176"/>
    </row>
    <row r="45" spans="1:19" x14ac:dyDescent="0.25">
      <c r="O45" s="176"/>
      <c r="P45" s="176"/>
      <c r="Q45" s="176"/>
      <c r="R45" s="176"/>
      <c r="S45" s="176"/>
    </row>
    <row r="46" spans="1:19" x14ac:dyDescent="0.25">
      <c r="O46" s="176"/>
      <c r="P46" s="176"/>
      <c r="Q46" s="176"/>
      <c r="R46" s="176"/>
      <c r="S46" s="176"/>
    </row>
    <row r="47" spans="1:19" x14ac:dyDescent="0.25">
      <c r="O47" s="176"/>
      <c r="P47" s="176"/>
      <c r="Q47" s="176"/>
      <c r="R47" s="176"/>
      <c r="S47" s="176"/>
    </row>
    <row r="48" spans="1:19" x14ac:dyDescent="0.25">
      <c r="O48" s="176"/>
      <c r="P48" s="176"/>
      <c r="Q48" s="176"/>
      <c r="R48" s="176"/>
      <c r="S48" s="176"/>
    </row>
    <row r="49" spans="15:19" x14ac:dyDescent="0.25">
      <c r="O49" s="176"/>
      <c r="P49" s="176"/>
      <c r="Q49" s="176"/>
      <c r="R49" s="176"/>
      <c r="S49" s="176"/>
    </row>
    <row r="50" spans="15:19" x14ac:dyDescent="0.25">
      <c r="O50" s="176"/>
      <c r="P50" s="176"/>
      <c r="Q50" s="176"/>
      <c r="R50" s="176"/>
    </row>
  </sheetData>
  <sheetProtection formatCells="0" formatColumns="0" formatRows="0" insertColumns="0" insertRows="0" insertHyperlinks="0" deleteColumns="0" deleteRows="0" sort="0" autoFilter="0"/>
  <mergeCells count="32">
    <mergeCell ref="O11:R15"/>
    <mergeCell ref="G30:I30"/>
    <mergeCell ref="E26:F26"/>
    <mergeCell ref="E27:F27"/>
    <mergeCell ref="A24:F24"/>
    <mergeCell ref="J30:L30"/>
    <mergeCell ref="A25:D27"/>
    <mergeCell ref="A21:F21"/>
    <mergeCell ref="A22:F22"/>
    <mergeCell ref="A11:M15"/>
    <mergeCell ref="B2:R2"/>
    <mergeCell ref="B3:R3"/>
    <mergeCell ref="B4:P4"/>
    <mergeCell ref="B5:N5"/>
    <mergeCell ref="O10:R10"/>
    <mergeCell ref="A10:M10"/>
    <mergeCell ref="A7:R7"/>
    <mergeCell ref="G33:I33"/>
    <mergeCell ref="J33:L33"/>
    <mergeCell ref="A23:F23"/>
    <mergeCell ref="E25:F25"/>
    <mergeCell ref="G32:I32"/>
    <mergeCell ref="J32:L32"/>
    <mergeCell ref="G31:I31"/>
    <mergeCell ref="J31:L31"/>
    <mergeCell ref="A37:E37"/>
    <mergeCell ref="G34:I34"/>
    <mergeCell ref="J34:L34"/>
    <mergeCell ref="G35:I35"/>
    <mergeCell ref="J35:L35"/>
    <mergeCell ref="G36:I36"/>
    <mergeCell ref="J36:L36"/>
  </mergeCells>
  <conditionalFormatting sqref="G27:R27">
    <cfRule type="expression" dxfId="137" priority="13">
      <formula>G27="Alt OK"</formula>
    </cfRule>
    <cfRule type="expression" dxfId="136" priority="14">
      <formula>G27="DFØ følger opp"</formula>
    </cfRule>
    <cfRule type="expression" dxfId="135" priority="15">
      <formula>G27="Kunde følger opp"</formula>
    </cfRule>
  </conditionalFormatting>
  <hyperlinks>
    <hyperlink ref="A2" location="Avstemmingsoversikt!A1" display="Til avviksoversikt" xr:uid="{00000000-0004-0000-1700-000000000000}"/>
  </hyperlinks>
  <pageMargins left="0.7" right="0.7" top="0.75" bottom="0.75" header="0.3" footer="0.3"/>
  <pageSetup paperSize="9" scale="34" orientation="landscape" r:id="rId1"/>
  <ignoredErrors>
    <ignoredError sqref="B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F4984E38-91FA-4245-81D1-4F79D1A459D8}">
          <x14:formula1>
            <xm:f>Avstemmingskoder!$A$3:$A$5</xm:f>
          </x14:formula1>
          <xm:sqref>G27:R27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A1:T198"/>
  <sheetViews>
    <sheetView showGridLines="0" zoomScaleNormal="100" workbookViewId="0"/>
  </sheetViews>
  <sheetFormatPr baseColWidth="10" defaultColWidth="11.42578125" defaultRowHeight="15" x14ac:dyDescent="0.25"/>
  <cols>
    <col min="1" max="1" width="13.42578125" style="169" customWidth="1"/>
    <col min="2" max="2" width="11.42578125" style="169"/>
    <col min="3" max="3" width="34.42578125" style="169" customWidth="1"/>
    <col min="4" max="15" width="11.42578125" style="169"/>
    <col min="16" max="16" width="18.7109375" style="169" customWidth="1"/>
    <col min="17" max="18" width="11.42578125" style="169"/>
    <col min="19" max="19" width="30.140625" style="169" customWidth="1"/>
    <col min="20" max="16384" width="11.42578125" style="169"/>
  </cols>
  <sheetData>
    <row r="1" spans="1:17" ht="19.5" thickBot="1" x14ac:dyDescent="0.35">
      <c r="A1" s="181" t="s">
        <v>1837</v>
      </c>
      <c r="B1" s="183"/>
      <c r="C1" s="182"/>
      <c r="D1" s="182"/>
      <c r="E1" s="182"/>
      <c r="F1" s="182"/>
      <c r="G1" s="182"/>
      <c r="H1" s="182"/>
      <c r="I1" s="182"/>
      <c r="J1" s="183"/>
      <c r="K1" s="183"/>
      <c r="O1"/>
      <c r="P1"/>
    </row>
    <row r="2" spans="1:17" ht="18.75" x14ac:dyDescent="0.3">
      <c r="A2" s="973" t="s">
        <v>1244</v>
      </c>
      <c r="B2" s="3679" t="s">
        <v>570</v>
      </c>
      <c r="C2" s="3680"/>
      <c r="D2" s="3680"/>
      <c r="E2" s="3680"/>
      <c r="F2" s="3680"/>
      <c r="G2" s="3680"/>
      <c r="H2" s="3680"/>
      <c r="I2" s="3680"/>
      <c r="J2" s="3680"/>
      <c r="K2" s="3680"/>
      <c r="L2" s="3680"/>
      <c r="M2" s="3680"/>
      <c r="N2" s="3680"/>
      <c r="O2" s="3680"/>
      <c r="P2" s="3681"/>
    </row>
    <row r="3" spans="1:17" ht="15.75" thickBot="1" x14ac:dyDescent="0.3">
      <c r="A3" s="974" t="s">
        <v>1245</v>
      </c>
      <c r="B3" s="3682" t="s">
        <v>1246</v>
      </c>
      <c r="C3" s="2752"/>
      <c r="D3" s="2752"/>
      <c r="E3" s="2752"/>
      <c r="F3" s="2752"/>
      <c r="G3" s="2752"/>
      <c r="H3" s="2752"/>
      <c r="I3" s="2752"/>
      <c r="J3" s="2752"/>
      <c r="K3" s="2752"/>
      <c r="L3" s="2752"/>
      <c r="M3" s="2752"/>
      <c r="N3" s="2752"/>
      <c r="O3" s="2752"/>
      <c r="P3" s="3683"/>
    </row>
    <row r="4" spans="1:17" x14ac:dyDescent="0.25">
      <c r="A4" s="974" t="s">
        <v>1247</v>
      </c>
      <c r="B4" s="3684" t="str">
        <f>Avstemmingsoversikt!A5</f>
        <v>XX - MAL - XXX/XXXX</v>
      </c>
      <c r="C4" s="2903"/>
      <c r="D4" s="2903"/>
      <c r="E4" s="2903"/>
      <c r="F4" s="2903"/>
      <c r="G4" s="2903"/>
      <c r="H4" s="2903"/>
      <c r="I4" s="2903"/>
      <c r="J4" s="2903"/>
      <c r="K4" s="2903"/>
      <c r="L4" s="2903"/>
      <c r="M4" s="2903"/>
      <c r="N4" s="2903"/>
      <c r="O4" s="977" t="s">
        <v>481</v>
      </c>
      <c r="P4" s="1205">
        <f>IF(Avstemmingsoversikt!P3= " "," ",Avstemmingsoversikt!P3)</f>
        <v>2024</v>
      </c>
    </row>
    <row r="5" spans="1:17" ht="15.75" thickBot="1" x14ac:dyDescent="0.3">
      <c r="A5" s="1204" t="s">
        <v>1248</v>
      </c>
      <c r="B5" s="3685"/>
      <c r="C5" s="3686"/>
      <c r="D5" s="3686"/>
      <c r="E5" s="3686"/>
      <c r="F5" s="3686"/>
      <c r="G5" s="3686"/>
      <c r="H5" s="3686"/>
      <c r="I5" s="3686"/>
      <c r="J5" s="3686"/>
      <c r="K5" s="3686"/>
      <c r="L5" s="3686"/>
      <c r="M5" s="1206" t="s">
        <v>1249</v>
      </c>
      <c r="N5" s="1207"/>
      <c r="O5" s="1206" t="s">
        <v>1250</v>
      </c>
      <c r="P5" s="1208" t="str">
        <f>IF(Avstemmingsoversikt!P5= " "," ",Avstemmingsoversikt!P4)</f>
        <v>xx/2024</v>
      </c>
    </row>
    <row r="6" spans="1:17" x14ac:dyDescent="0.25">
      <c r="A6" s="85"/>
      <c r="B6" s="80"/>
      <c r="C6" s="80"/>
      <c r="D6" s="80"/>
      <c r="E6" s="80"/>
      <c r="F6" s="80"/>
      <c r="G6" s="80"/>
      <c r="H6" s="85"/>
      <c r="I6" s="96"/>
      <c r="J6" s="85"/>
      <c r="K6" s="90"/>
      <c r="L6" s="3"/>
    </row>
    <row r="7" spans="1:17" x14ac:dyDescent="0.25">
      <c r="A7" s="2659" t="s">
        <v>1838</v>
      </c>
      <c r="B7" s="2659"/>
      <c r="C7" s="2659"/>
      <c r="D7" s="2659"/>
      <c r="E7" s="2659"/>
      <c r="F7" s="2659"/>
      <c r="G7" s="2659"/>
      <c r="H7" s="2659"/>
      <c r="I7" s="2659"/>
      <c r="J7" s="2659"/>
      <c r="K7" s="2659"/>
      <c r="L7" s="3"/>
    </row>
    <row r="8" spans="1:17" ht="15" customHeight="1" x14ac:dyDescent="0.25">
      <c r="A8" s="3671" t="s">
        <v>1839</v>
      </c>
      <c r="B8" s="3671"/>
      <c r="C8" s="3671"/>
      <c r="D8" s="3671"/>
      <c r="E8" s="3671"/>
      <c r="F8" s="3671"/>
      <c r="G8" s="3671"/>
      <c r="H8" s="3671"/>
      <c r="I8" s="3671"/>
      <c r="J8" s="3671"/>
      <c r="K8" s="3671"/>
      <c r="L8" s="1194"/>
      <c r="M8" s="1194"/>
      <c r="N8" s="1194"/>
      <c r="O8" s="1194"/>
      <c r="P8" s="1194"/>
      <c r="Q8" s="1194"/>
    </row>
    <row r="9" spans="1:17" ht="12.75" customHeight="1" thickBot="1" x14ac:dyDescent="0.3">
      <c r="A9" s="174"/>
      <c r="B9" s="289"/>
      <c r="C9" s="289"/>
      <c r="D9" s="289"/>
      <c r="E9" s="289"/>
      <c r="F9" s="289"/>
      <c r="G9" s="289"/>
      <c r="H9" s="289"/>
      <c r="I9" s="289"/>
      <c r="J9" s="289"/>
      <c r="K9" s="289"/>
      <c r="L9" s="289"/>
      <c r="M9" s="289"/>
      <c r="N9" s="289"/>
      <c r="O9" s="289"/>
      <c r="P9" s="289"/>
      <c r="Q9" s="289"/>
    </row>
    <row r="10" spans="1:17" ht="15" customHeight="1" thickBot="1" x14ac:dyDescent="0.3">
      <c r="A10" s="3687" t="s">
        <v>1252</v>
      </c>
      <c r="B10" s="3688"/>
      <c r="C10" s="3688"/>
      <c r="D10" s="3688"/>
      <c r="E10" s="3688"/>
      <c r="F10" s="3688"/>
      <c r="G10" s="3688"/>
      <c r="H10" s="3688"/>
      <c r="I10" s="3688"/>
      <c r="J10" s="3688"/>
      <c r="K10" s="3689"/>
      <c r="L10" s="1050"/>
      <c r="M10" s="3690" t="s">
        <v>1253</v>
      </c>
      <c r="N10" s="3691"/>
      <c r="O10" s="3691"/>
      <c r="P10" s="3692"/>
      <c r="Q10" s="1050"/>
    </row>
    <row r="11" spans="1:17" ht="15" customHeight="1" x14ac:dyDescent="0.25">
      <c r="A11" s="3603"/>
      <c r="B11" s="3604"/>
      <c r="C11" s="3604"/>
      <c r="D11" s="3604"/>
      <c r="E11" s="3604"/>
      <c r="F11" s="3604"/>
      <c r="G11" s="3604"/>
      <c r="H11" s="3604"/>
      <c r="I11" s="3604"/>
      <c r="J11" s="3604"/>
      <c r="K11" s="3605"/>
      <c r="L11" s="430"/>
      <c r="M11" s="3606"/>
      <c r="N11" s="3607"/>
      <c r="O11" s="3607"/>
      <c r="P11" s="3608"/>
      <c r="Q11" s="15"/>
    </row>
    <row r="12" spans="1:17" ht="15" customHeight="1" x14ac:dyDescent="0.25">
      <c r="A12" s="3606"/>
      <c r="B12" s="3607"/>
      <c r="C12" s="3607"/>
      <c r="D12" s="3607"/>
      <c r="E12" s="3607"/>
      <c r="F12" s="3607"/>
      <c r="G12" s="3607"/>
      <c r="H12" s="3607"/>
      <c r="I12" s="3607"/>
      <c r="J12" s="3607"/>
      <c r="K12" s="3608"/>
      <c r="L12" s="430"/>
      <c r="M12" s="3606"/>
      <c r="N12" s="3607"/>
      <c r="O12" s="3607"/>
      <c r="P12" s="3608"/>
      <c r="Q12" s="15"/>
    </row>
    <row r="13" spans="1:17" ht="15" customHeight="1" x14ac:dyDescent="0.25">
      <c r="A13" s="3606"/>
      <c r="B13" s="3607"/>
      <c r="C13" s="3607"/>
      <c r="D13" s="3607"/>
      <c r="E13" s="3607"/>
      <c r="F13" s="3607"/>
      <c r="G13" s="3607"/>
      <c r="H13" s="3607"/>
      <c r="I13" s="3607"/>
      <c r="J13" s="3607"/>
      <c r="K13" s="3608"/>
      <c r="L13" s="430"/>
      <c r="M13" s="3606"/>
      <c r="N13" s="3607"/>
      <c r="O13" s="3607"/>
      <c r="P13" s="3608"/>
      <c r="Q13" s="15"/>
    </row>
    <row r="14" spans="1:17" ht="15" customHeight="1" x14ac:dyDescent="0.25">
      <c r="A14" s="3606"/>
      <c r="B14" s="3607"/>
      <c r="C14" s="3607"/>
      <c r="D14" s="3607"/>
      <c r="E14" s="3607"/>
      <c r="F14" s="3607"/>
      <c r="G14" s="3607"/>
      <c r="H14" s="3607"/>
      <c r="I14" s="3607"/>
      <c r="J14" s="3607"/>
      <c r="K14" s="3608"/>
      <c r="L14" s="430"/>
      <c r="M14" s="3606"/>
      <c r="N14" s="3607"/>
      <c r="O14" s="3607"/>
      <c r="P14" s="3608"/>
      <c r="Q14" s="15"/>
    </row>
    <row r="15" spans="1:17" ht="15" customHeight="1" thickBot="1" x14ac:dyDescent="0.3">
      <c r="A15" s="3609"/>
      <c r="B15" s="3610"/>
      <c r="C15" s="3610"/>
      <c r="D15" s="3610"/>
      <c r="E15" s="3610"/>
      <c r="F15" s="3610"/>
      <c r="G15" s="3610"/>
      <c r="H15" s="3610"/>
      <c r="I15" s="3610"/>
      <c r="J15" s="3610"/>
      <c r="K15" s="3611"/>
      <c r="L15" s="430"/>
      <c r="M15" s="3609"/>
      <c r="N15" s="3610"/>
      <c r="O15" s="3610"/>
      <c r="P15" s="3611"/>
      <c r="Q15" s="15"/>
    </row>
    <row r="16" spans="1:17" s="3" customFormat="1" ht="15" customHeight="1" x14ac:dyDescent="0.25">
      <c r="A16" s="868"/>
      <c r="B16" s="868"/>
      <c r="C16" s="868"/>
      <c r="D16" s="868"/>
      <c r="E16" s="868"/>
      <c r="F16" s="868"/>
      <c r="G16" s="868"/>
      <c r="H16" s="868"/>
      <c r="I16" s="868"/>
      <c r="J16" s="868"/>
      <c r="K16" s="868"/>
      <c r="L16" s="868"/>
      <c r="M16" s="430"/>
      <c r="N16" s="98"/>
      <c r="O16" s="98"/>
      <c r="P16" s="98"/>
      <c r="Q16" s="98"/>
    </row>
    <row r="17" spans="1:20" ht="15" customHeight="1" x14ac:dyDescent="0.25">
      <c r="A17" s="85" t="s">
        <v>1254</v>
      </c>
      <c r="B17" s="51"/>
      <c r="C17" s="80"/>
      <c r="D17" s="80"/>
      <c r="E17" s="85"/>
      <c r="F17" s="80"/>
      <c r="G17" s="80"/>
      <c r="H17" s="2" t="s">
        <v>1255</v>
      </c>
      <c r="I17" s="723"/>
      <c r="J17" s="723"/>
      <c r="K17" s="723"/>
      <c r="L17" s="723"/>
      <c r="M17" s="98"/>
      <c r="N17" s="723"/>
      <c r="O17" s="723"/>
      <c r="P17" s="723"/>
      <c r="Q17" s="723"/>
    </row>
    <row r="18" spans="1:20" ht="15" customHeight="1" x14ac:dyDescent="0.25">
      <c r="A18" s="366"/>
      <c r="B18" s="179"/>
      <c r="C18" s="179"/>
      <c r="D18" s="179"/>
      <c r="E18" s="179"/>
      <c r="F18" s="179"/>
      <c r="G18" s="179"/>
      <c r="H18" s="180" t="s">
        <v>1840</v>
      </c>
      <c r="I18" s="179"/>
      <c r="J18" s="179"/>
      <c r="K18" s="179"/>
      <c r="L18" s="179"/>
      <c r="M18" s="179"/>
      <c r="N18" s="179"/>
      <c r="O18" s="179"/>
      <c r="P18" s="179"/>
      <c r="Q18" s="179"/>
    </row>
    <row r="19" spans="1:20" ht="15" customHeight="1" x14ac:dyDescent="0.25">
      <c r="A19" s="366"/>
      <c r="B19" s="179"/>
      <c r="C19" s="179"/>
      <c r="D19" s="179"/>
      <c r="E19" s="179"/>
      <c r="F19" s="179"/>
      <c r="G19" s="179"/>
      <c r="H19" s="180"/>
      <c r="I19" s="179"/>
      <c r="J19" s="179"/>
      <c r="K19" s="179"/>
      <c r="L19" s="179"/>
      <c r="M19" s="179"/>
      <c r="N19" s="179"/>
      <c r="O19" s="179"/>
      <c r="P19" s="179"/>
      <c r="Q19" s="179"/>
    </row>
    <row r="21" spans="1:20" ht="15.75" thickBot="1" x14ac:dyDescent="0.3">
      <c r="A21" s="283" t="s">
        <v>1841</v>
      </c>
      <c r="B21" s="354"/>
      <c r="C21" s="354"/>
      <c r="D21" s="354"/>
      <c r="E21" s="354"/>
      <c r="F21" s="354"/>
      <c r="G21" s="354"/>
      <c r="H21" s="354"/>
      <c r="I21" s="354"/>
      <c r="J21" s="354"/>
      <c r="K21" s="354"/>
      <c r="L21" s="354"/>
      <c r="M21" s="354"/>
      <c r="N21" s="354"/>
      <c r="O21" s="354"/>
      <c r="P21" s="354"/>
      <c r="Q21" s="176"/>
    </row>
    <row r="22" spans="1:20" x14ac:dyDescent="0.25">
      <c r="A22" s="150" t="s">
        <v>1259</v>
      </c>
      <c r="B22" s="2951" t="s">
        <v>607</v>
      </c>
      <c r="C22" s="3039"/>
      <c r="D22" s="624" t="s">
        <v>438</v>
      </c>
      <c r="E22" s="625" t="str">
        <f>CONCATENATE($P$4,"01")</f>
        <v>202401</v>
      </c>
      <c r="F22" s="625" t="str">
        <f>CONCATENATE($P$4,"02")</f>
        <v>202402</v>
      </c>
      <c r="G22" s="625" t="str">
        <f>CONCATENATE($P$4,"03")</f>
        <v>202403</v>
      </c>
      <c r="H22" s="625" t="str">
        <f>CONCATENATE($P$4,"04")</f>
        <v>202404</v>
      </c>
      <c r="I22" s="625" t="str">
        <f>CONCATENATE($P$4,"05")</f>
        <v>202405</v>
      </c>
      <c r="J22" s="625" t="str">
        <f>CONCATENATE($P$4,"06")</f>
        <v>202406</v>
      </c>
      <c r="K22" s="625" t="str">
        <f>CONCATENATE($P$4,"07")</f>
        <v>202407</v>
      </c>
      <c r="L22" s="625" t="str">
        <f>CONCATENATE($P$4,"08")</f>
        <v>202408</v>
      </c>
      <c r="M22" s="625" t="str">
        <f>CONCATENATE($P$4,"09")</f>
        <v>202409</v>
      </c>
      <c r="N22" s="625" t="str">
        <f>CONCATENATE($P$4,"10")</f>
        <v>202410</v>
      </c>
      <c r="O22" s="625" t="str">
        <f>CONCATENATE($P$4,"11")</f>
        <v>202411</v>
      </c>
      <c r="P22" s="626" t="str">
        <f>CONCATENATE($P$4,"12")</f>
        <v>202412</v>
      </c>
      <c r="Q22" s="170"/>
      <c r="R22" s="170"/>
    </row>
    <row r="23" spans="1:20" x14ac:dyDescent="0.25">
      <c r="A23" s="1547"/>
      <c r="B23" s="3675"/>
      <c r="C23" s="3675"/>
      <c r="D23" s="1550"/>
      <c r="E23" s="1550"/>
      <c r="F23" s="1550"/>
      <c r="G23" s="1550"/>
      <c r="H23" s="1550"/>
      <c r="I23" s="1550"/>
      <c r="J23" s="1550"/>
      <c r="K23" s="1550"/>
      <c r="L23" s="1550"/>
      <c r="M23" s="1550"/>
      <c r="N23" s="1550"/>
      <c r="O23" s="1550"/>
      <c r="P23" s="1551"/>
      <c r="Q23" s="184"/>
      <c r="R23" s="173"/>
    </row>
    <row r="24" spans="1:20" x14ac:dyDescent="0.25">
      <c r="A24" s="1547"/>
      <c r="B24" s="3675"/>
      <c r="C24" s="3675"/>
      <c r="D24" s="1550"/>
      <c r="E24" s="1550"/>
      <c r="F24" s="1550"/>
      <c r="G24" s="1550"/>
      <c r="H24" s="1550"/>
      <c r="I24" s="1550"/>
      <c r="J24" s="1550"/>
      <c r="K24" s="1550"/>
      <c r="L24" s="1550"/>
      <c r="M24" s="1550"/>
      <c r="N24" s="1550"/>
      <c r="O24" s="1550"/>
      <c r="P24" s="1551"/>
      <c r="Q24" s="184"/>
      <c r="R24" s="173"/>
    </row>
    <row r="25" spans="1:20" x14ac:dyDescent="0.25">
      <c r="A25" s="1547"/>
      <c r="B25" s="3675"/>
      <c r="C25" s="3675"/>
      <c r="D25" s="1550"/>
      <c r="E25" s="1550"/>
      <c r="F25" s="1550"/>
      <c r="G25" s="1550"/>
      <c r="H25" s="1550"/>
      <c r="I25" s="1550"/>
      <c r="J25" s="1550"/>
      <c r="K25" s="1550"/>
      <c r="L25" s="1550"/>
      <c r="M25" s="1550"/>
      <c r="N25" s="1550"/>
      <c r="O25" s="1550"/>
      <c r="P25" s="1551"/>
      <c r="R25" s="173"/>
    </row>
    <row r="26" spans="1:20" x14ac:dyDescent="0.25">
      <c r="A26" s="1547"/>
      <c r="B26" s="3675"/>
      <c r="C26" s="3675"/>
      <c r="D26" s="1550"/>
      <c r="E26" s="1550"/>
      <c r="F26" s="1550"/>
      <c r="G26" s="1550"/>
      <c r="H26" s="1550"/>
      <c r="I26" s="1550"/>
      <c r="J26" s="1550"/>
      <c r="K26" s="1550"/>
      <c r="L26" s="1550"/>
      <c r="M26" s="1550"/>
      <c r="N26" s="1550"/>
      <c r="O26" s="1550"/>
      <c r="P26" s="1551"/>
      <c r="R26" s="173"/>
    </row>
    <row r="27" spans="1:20" x14ac:dyDescent="0.25">
      <c r="A27" s="1547"/>
      <c r="B27" s="3675"/>
      <c r="C27" s="3675"/>
      <c r="D27" s="1550"/>
      <c r="E27" s="1550"/>
      <c r="F27" s="1550"/>
      <c r="G27" s="1550"/>
      <c r="H27" s="1550"/>
      <c r="I27" s="1550"/>
      <c r="J27" s="1550"/>
      <c r="K27" s="1550"/>
      <c r="L27" s="1550"/>
      <c r="M27" s="1550"/>
      <c r="N27" s="1550"/>
      <c r="O27" s="1550"/>
      <c r="P27" s="1551"/>
      <c r="Q27" s="184"/>
      <c r="R27" s="173"/>
      <c r="T27" s="292"/>
    </row>
    <row r="28" spans="1:20" x14ac:dyDescent="0.25">
      <c r="A28" s="1547"/>
      <c r="B28" s="3675"/>
      <c r="C28" s="3675"/>
      <c r="D28" s="1550"/>
      <c r="E28" s="1550"/>
      <c r="F28" s="1550"/>
      <c r="G28" s="1550"/>
      <c r="H28" s="1550"/>
      <c r="I28" s="1550"/>
      <c r="J28" s="1550"/>
      <c r="K28" s="1550"/>
      <c r="L28" s="1550"/>
      <c r="M28" s="1550"/>
      <c r="N28" s="1550"/>
      <c r="O28" s="1550"/>
      <c r="P28" s="1551"/>
      <c r="Q28" s="173"/>
      <c r="R28" s="173"/>
    </row>
    <row r="29" spans="1:20" x14ac:dyDescent="0.25">
      <c r="A29" s="1547"/>
      <c r="B29" s="3675"/>
      <c r="C29" s="3675"/>
      <c r="D29" s="1550"/>
      <c r="E29" s="1550"/>
      <c r="F29" s="1550"/>
      <c r="G29" s="1550"/>
      <c r="H29" s="1550"/>
      <c r="I29" s="1550"/>
      <c r="J29" s="1550"/>
      <c r="K29" s="1550"/>
      <c r="L29" s="1550"/>
      <c r="M29" s="1550"/>
      <c r="N29" s="1550"/>
      <c r="O29" s="1550"/>
      <c r="P29" s="1551"/>
      <c r="Q29" s="173"/>
      <c r="R29" s="173"/>
    </row>
    <row r="30" spans="1:20" x14ac:dyDescent="0.25">
      <c r="A30" s="1547"/>
      <c r="B30" s="3675"/>
      <c r="C30" s="3675"/>
      <c r="D30" s="1550"/>
      <c r="E30" s="1550"/>
      <c r="F30" s="1550"/>
      <c r="G30" s="1550"/>
      <c r="H30" s="1550"/>
      <c r="I30" s="1550"/>
      <c r="J30" s="1550"/>
      <c r="K30" s="1550"/>
      <c r="L30" s="1550"/>
      <c r="M30" s="1550"/>
      <c r="N30" s="1550"/>
      <c r="O30" s="1550"/>
      <c r="P30" s="1551"/>
      <c r="Q30" s="173"/>
      <c r="R30" s="173"/>
    </row>
    <row r="31" spans="1:20" x14ac:dyDescent="0.25">
      <c r="A31" s="1547"/>
      <c r="B31" s="3675"/>
      <c r="C31" s="3675"/>
      <c r="D31" s="1550"/>
      <c r="E31" s="1550"/>
      <c r="F31" s="1550"/>
      <c r="G31" s="1550"/>
      <c r="H31" s="1550"/>
      <c r="I31" s="1550"/>
      <c r="J31" s="1550"/>
      <c r="K31" s="1550"/>
      <c r="L31" s="1550"/>
      <c r="M31" s="1550"/>
      <c r="N31" s="1550"/>
      <c r="O31" s="1550"/>
      <c r="P31" s="1551"/>
      <c r="Q31" s="173"/>
      <c r="R31" s="173"/>
    </row>
    <row r="32" spans="1:20" x14ac:dyDescent="0.25">
      <c r="A32" s="1547"/>
      <c r="B32" s="3675"/>
      <c r="C32" s="3675"/>
      <c r="D32" s="1550"/>
      <c r="E32" s="1550"/>
      <c r="F32" s="1550"/>
      <c r="G32" s="1550"/>
      <c r="H32" s="1550"/>
      <c r="I32" s="1550"/>
      <c r="J32" s="1550"/>
      <c r="K32" s="1550"/>
      <c r="L32" s="1550"/>
      <c r="M32" s="1550"/>
      <c r="N32" s="1550"/>
      <c r="O32" s="1550"/>
      <c r="P32" s="1551"/>
      <c r="Q32" s="173"/>
      <c r="R32" s="173"/>
    </row>
    <row r="33" spans="1:19" x14ac:dyDescent="0.25">
      <c r="A33" s="1547"/>
      <c r="B33" s="3675"/>
      <c r="C33" s="3675"/>
      <c r="D33" s="1550"/>
      <c r="E33" s="1550"/>
      <c r="F33" s="1550"/>
      <c r="G33" s="1550"/>
      <c r="H33" s="1550"/>
      <c r="I33" s="1550"/>
      <c r="J33" s="1550"/>
      <c r="K33" s="1550"/>
      <c r="L33" s="1550"/>
      <c r="M33" s="1550"/>
      <c r="N33" s="1550"/>
      <c r="O33" s="1550"/>
      <c r="P33" s="1551"/>
      <c r="Q33" s="173"/>
      <c r="R33" s="173"/>
      <c r="S33" s="184"/>
    </row>
    <row r="34" spans="1:19" x14ac:dyDescent="0.25">
      <c r="A34" s="1547"/>
      <c r="B34" s="3675"/>
      <c r="C34" s="3675"/>
      <c r="D34" s="1550"/>
      <c r="E34" s="1550"/>
      <c r="F34" s="1550"/>
      <c r="G34" s="1550"/>
      <c r="H34" s="1550"/>
      <c r="I34" s="1550"/>
      <c r="J34" s="1550"/>
      <c r="K34" s="1550"/>
      <c r="L34" s="1550"/>
      <c r="M34" s="1550"/>
      <c r="N34" s="1550"/>
      <c r="O34" s="1550"/>
      <c r="P34" s="1551"/>
      <c r="Q34" s="173"/>
      <c r="R34" s="173"/>
    </row>
    <row r="35" spans="1:19" x14ac:dyDescent="0.25">
      <c r="A35" s="1547"/>
      <c r="B35" s="3675"/>
      <c r="C35" s="3675"/>
      <c r="D35" s="1550"/>
      <c r="E35" s="1550"/>
      <c r="F35" s="1550"/>
      <c r="G35" s="1550"/>
      <c r="H35" s="1550"/>
      <c r="I35" s="1550"/>
      <c r="J35" s="1550"/>
      <c r="K35" s="1550"/>
      <c r="L35" s="1550"/>
      <c r="M35" s="1550"/>
      <c r="N35" s="1550"/>
      <c r="O35" s="1550"/>
      <c r="P35" s="1551"/>
      <c r="Q35" s="173"/>
      <c r="R35" s="173"/>
    </row>
    <row r="36" spans="1:19" x14ac:dyDescent="0.25">
      <c r="A36" s="1547"/>
      <c r="B36" s="3675"/>
      <c r="C36" s="3675"/>
      <c r="D36" s="1550"/>
      <c r="E36" s="1550"/>
      <c r="F36" s="1550"/>
      <c r="G36" s="1550"/>
      <c r="H36" s="1550"/>
      <c r="I36" s="1550"/>
      <c r="J36" s="1550"/>
      <c r="K36" s="1550"/>
      <c r="L36" s="1550"/>
      <c r="M36" s="1550"/>
      <c r="N36" s="1550"/>
      <c r="O36" s="1550"/>
      <c r="P36" s="1551"/>
      <c r="Q36" s="173"/>
      <c r="R36" s="170"/>
    </row>
    <row r="37" spans="1:19" x14ac:dyDescent="0.25">
      <c r="A37" s="1547"/>
      <c r="B37" s="3675"/>
      <c r="C37" s="3675"/>
      <c r="D37" s="1550"/>
      <c r="E37" s="1550"/>
      <c r="F37" s="1550"/>
      <c r="G37" s="1550"/>
      <c r="H37" s="1550"/>
      <c r="I37" s="1550"/>
      <c r="J37" s="1550"/>
      <c r="K37" s="1550"/>
      <c r="L37" s="1550"/>
      <c r="M37" s="1550"/>
      <c r="N37" s="1550"/>
      <c r="O37" s="1550"/>
      <c r="P37" s="1551"/>
      <c r="Q37" s="173"/>
      <c r="R37" s="170"/>
    </row>
    <row r="38" spans="1:19" x14ac:dyDescent="0.25">
      <c r="A38" s="1547"/>
      <c r="B38" s="3675"/>
      <c r="C38" s="3675"/>
      <c r="D38" s="1550"/>
      <c r="E38" s="1550"/>
      <c r="F38" s="1550"/>
      <c r="G38" s="1550"/>
      <c r="H38" s="1550"/>
      <c r="I38" s="1550"/>
      <c r="J38" s="1550"/>
      <c r="K38" s="1550"/>
      <c r="L38" s="1550"/>
      <c r="M38" s="1550"/>
      <c r="N38" s="1550"/>
      <c r="O38" s="1550"/>
      <c r="P38" s="1551"/>
      <c r="Q38" s="173"/>
      <c r="R38" s="170"/>
    </row>
    <row r="39" spans="1:19" x14ac:dyDescent="0.25">
      <c r="A39" s="1547"/>
      <c r="B39" s="3678"/>
      <c r="C39" s="3678"/>
      <c r="D39" s="1550"/>
      <c r="E39" s="1550"/>
      <c r="F39" s="1550"/>
      <c r="G39" s="1550"/>
      <c r="H39" s="1550"/>
      <c r="I39" s="1550"/>
      <c r="J39" s="1550"/>
      <c r="K39" s="1550"/>
      <c r="L39" s="1550"/>
      <c r="M39" s="1550"/>
      <c r="N39" s="1550"/>
      <c r="O39" s="1550"/>
      <c r="P39" s="1551"/>
      <c r="Q39" s="173"/>
      <c r="R39" s="170"/>
    </row>
    <row r="40" spans="1:19" x14ac:dyDescent="0.25">
      <c r="A40" s="1547"/>
      <c r="B40" s="3678"/>
      <c r="C40" s="3678"/>
      <c r="D40" s="1550"/>
      <c r="E40" s="1550"/>
      <c r="F40" s="1550"/>
      <c r="G40" s="1550"/>
      <c r="H40" s="1550"/>
      <c r="I40" s="1550"/>
      <c r="J40" s="1550"/>
      <c r="K40" s="1550"/>
      <c r="L40" s="1550"/>
      <c r="M40" s="1550"/>
      <c r="N40" s="1550"/>
      <c r="O40" s="1550"/>
      <c r="P40" s="1551"/>
      <c r="Q40" s="173"/>
      <c r="R40" s="170"/>
    </row>
    <row r="41" spans="1:19" x14ac:dyDescent="0.25">
      <c r="A41" s="1547"/>
      <c r="B41" s="3678"/>
      <c r="C41" s="3678"/>
      <c r="D41" s="1550"/>
      <c r="E41" s="1550"/>
      <c r="F41" s="1550"/>
      <c r="G41" s="1550"/>
      <c r="H41" s="1550"/>
      <c r="I41" s="1550"/>
      <c r="J41" s="1550"/>
      <c r="K41" s="1550"/>
      <c r="L41" s="1550"/>
      <c r="M41" s="1550"/>
      <c r="N41" s="1550"/>
      <c r="O41" s="1550"/>
      <c r="P41" s="1551"/>
      <c r="Q41" s="173"/>
      <c r="R41" s="170"/>
    </row>
    <row r="42" spans="1:19" ht="15.75" thickBot="1" x14ac:dyDescent="0.3">
      <c r="A42" s="1552"/>
      <c r="B42" s="3677"/>
      <c r="C42" s="3677"/>
      <c r="D42" s="1553"/>
      <c r="E42" s="1553"/>
      <c r="F42" s="1553"/>
      <c r="G42" s="1553"/>
      <c r="H42" s="1553"/>
      <c r="I42" s="1553"/>
      <c r="J42" s="1553"/>
      <c r="K42" s="1553"/>
      <c r="L42" s="1553"/>
      <c r="M42" s="1553"/>
      <c r="N42" s="1553"/>
      <c r="O42" s="1553"/>
      <c r="P42" s="1554"/>
      <c r="Q42" s="170"/>
      <c r="R42" s="170"/>
    </row>
    <row r="43" spans="1:19" ht="15" customHeight="1" x14ac:dyDescent="0.25">
      <c r="A43" s="3693"/>
      <c r="B43" s="3676" t="s">
        <v>478</v>
      </c>
      <c r="C43" s="3397"/>
      <c r="D43" s="713"/>
      <c r="E43" s="751"/>
      <c r="F43" s="751"/>
      <c r="G43" s="751"/>
      <c r="H43" s="751"/>
      <c r="I43" s="751"/>
      <c r="J43" s="751"/>
      <c r="K43" s="751"/>
      <c r="L43" s="751"/>
      <c r="M43" s="751"/>
      <c r="N43" s="751"/>
      <c r="O43" s="751"/>
      <c r="P43" s="752"/>
    </row>
    <row r="44" spans="1:19" ht="15" customHeight="1" x14ac:dyDescent="0.25">
      <c r="A44" s="3694"/>
      <c r="B44" s="2942" t="s">
        <v>1268</v>
      </c>
      <c r="C44" s="2943"/>
      <c r="D44" s="1530"/>
      <c r="E44" s="1526"/>
      <c r="F44" s="1526"/>
      <c r="G44" s="1526"/>
      <c r="H44" s="1526"/>
      <c r="I44" s="1526"/>
      <c r="J44" s="1526"/>
      <c r="K44" s="1526"/>
      <c r="L44" s="1526"/>
      <c r="M44" s="1526"/>
      <c r="N44" s="1526"/>
      <c r="O44" s="1526"/>
      <c r="P44" s="1584"/>
    </row>
    <row r="45" spans="1:19" ht="15.75" customHeight="1" thickBot="1" x14ac:dyDescent="0.3">
      <c r="A45" s="3695"/>
      <c r="B45" s="2870" t="s">
        <v>1289</v>
      </c>
      <c r="C45" s="2947"/>
      <c r="D45" s="676"/>
      <c r="E45" s="464"/>
      <c r="F45" s="464"/>
      <c r="G45" s="464"/>
      <c r="H45" s="464"/>
      <c r="I45" s="464"/>
      <c r="J45" s="464"/>
      <c r="K45" s="464"/>
      <c r="L45" s="464"/>
      <c r="M45" s="464"/>
      <c r="N45" s="464"/>
      <c r="O45" s="464"/>
      <c r="P45" s="465"/>
    </row>
    <row r="46" spans="1:19" x14ac:dyDescent="0.25">
      <c r="A46" s="288" t="s">
        <v>1842</v>
      </c>
    </row>
    <row r="48" spans="1:19" ht="53.25" customHeight="1" x14ac:dyDescent="0.25">
      <c r="A48" s="3674" t="s">
        <v>1843</v>
      </c>
      <c r="B48" s="3674"/>
      <c r="C48" s="3674"/>
      <c r="D48" s="3674"/>
      <c r="E48" s="3674"/>
      <c r="F48" s="3674"/>
      <c r="G48" s="3674"/>
      <c r="H48" s="3674"/>
      <c r="I48" s="3674"/>
      <c r="J48" s="3674"/>
      <c r="K48" s="3674"/>
      <c r="L48" s="3674"/>
      <c r="M48" s="3674"/>
      <c r="N48" s="3674"/>
      <c r="O48" s="3674"/>
      <c r="P48" s="3674"/>
    </row>
    <row r="49" spans="1:19" ht="43.5" customHeight="1" x14ac:dyDescent="0.25">
      <c r="A49" s="3674" t="s">
        <v>1844</v>
      </c>
      <c r="B49" s="3674"/>
      <c r="C49" s="3674"/>
      <c r="D49" s="3674"/>
      <c r="E49" s="3674"/>
      <c r="F49" s="3674"/>
      <c r="G49" s="3674"/>
      <c r="H49" s="3674"/>
      <c r="I49" s="3674"/>
      <c r="J49" s="3674"/>
      <c r="K49" s="3674"/>
      <c r="L49" s="3674"/>
      <c r="M49" s="3674"/>
      <c r="N49" s="3674"/>
      <c r="O49" s="3674"/>
      <c r="P49" s="3674"/>
    </row>
    <row r="50" spans="1:19" ht="17.25" customHeight="1" x14ac:dyDescent="0.25">
      <c r="A50" s="3159"/>
      <c r="B50" s="3159"/>
      <c r="C50" s="3159"/>
      <c r="D50" s="3159"/>
      <c r="E50" s="3159"/>
      <c r="F50" s="3159"/>
      <c r="G50" s="3159"/>
      <c r="H50" s="3159"/>
      <c r="I50" s="3159"/>
      <c r="J50" s="3159"/>
      <c r="K50" s="3159"/>
      <c r="L50" s="3159"/>
      <c r="M50" s="3159"/>
      <c r="N50" s="3159"/>
      <c r="O50" s="3159"/>
      <c r="P50" s="3159"/>
    </row>
    <row r="51" spans="1:19" ht="17.25" customHeight="1" thickBot="1" x14ac:dyDescent="0.3">
      <c r="A51" s="3159"/>
      <c r="B51" s="3159"/>
      <c r="C51" s="3159"/>
      <c r="D51" s="3159"/>
      <c r="E51" s="3159"/>
      <c r="F51" s="3159"/>
      <c r="G51" s="3159"/>
      <c r="H51" s="3159"/>
      <c r="I51" s="3159"/>
      <c r="J51" s="3159"/>
      <c r="K51" s="3159"/>
      <c r="L51" s="3159"/>
      <c r="M51" s="3159"/>
      <c r="N51" s="3159"/>
      <c r="O51" s="3159"/>
      <c r="P51" s="3159"/>
    </row>
    <row r="52" spans="1:19" x14ac:dyDescent="0.25">
      <c r="A52" s="2954" t="s">
        <v>1845</v>
      </c>
      <c r="B52" s="2955"/>
      <c r="C52" s="2955"/>
      <c r="D52" s="2955"/>
      <c r="E52" s="2956"/>
      <c r="F52" s="1340"/>
      <c r="G52" s="1237"/>
      <c r="H52" s="1237"/>
      <c r="I52" s="1237"/>
      <c r="J52" s="1238"/>
      <c r="L52" s="3"/>
      <c r="M52" s="3"/>
      <c r="N52" s="3"/>
      <c r="O52" s="3"/>
      <c r="P52" s="3"/>
      <c r="Q52" s="3"/>
      <c r="R52" s="3"/>
      <c r="S52" s="3"/>
    </row>
    <row r="53" spans="1:19" x14ac:dyDescent="0.25">
      <c r="A53" s="1108" t="s">
        <v>254</v>
      </c>
      <c r="B53" s="1407" t="s">
        <v>1299</v>
      </c>
      <c r="C53" s="1407" t="s">
        <v>1846</v>
      </c>
      <c r="D53" s="1407" t="s">
        <v>1325</v>
      </c>
      <c r="E53" s="1407" t="s">
        <v>434</v>
      </c>
      <c r="F53" s="1407" t="s">
        <v>608</v>
      </c>
      <c r="G53" s="1407" t="s">
        <v>1338</v>
      </c>
      <c r="H53" s="3129" t="s">
        <v>1261</v>
      </c>
      <c r="I53" s="3129"/>
      <c r="J53" s="3673"/>
      <c r="L53" s="3008"/>
      <c r="M53" s="3008"/>
      <c r="N53" s="3008"/>
      <c r="O53" s="3008"/>
      <c r="P53" s="3"/>
      <c r="Q53" s="3008"/>
      <c r="R53" s="3008"/>
      <c r="S53" s="3008"/>
    </row>
    <row r="54" spans="1:19" x14ac:dyDescent="0.25">
      <c r="A54" s="1547"/>
      <c r="B54" s="1526"/>
      <c r="C54" s="1526"/>
      <c r="D54" s="1526"/>
      <c r="E54" s="1526"/>
      <c r="F54" s="1550"/>
      <c r="G54" s="1526"/>
      <c r="H54" s="2907"/>
      <c r="I54" s="2907"/>
      <c r="J54" s="3043"/>
      <c r="L54" s="12"/>
      <c r="M54" s="12"/>
      <c r="N54" s="12"/>
      <c r="O54" s="12"/>
      <c r="P54" s="3"/>
      <c r="Q54" s="2761"/>
      <c r="R54" s="2761"/>
      <c r="S54" s="2761"/>
    </row>
    <row r="55" spans="1:19" x14ac:dyDescent="0.25">
      <c r="A55" s="1547"/>
      <c r="B55" s="1526"/>
      <c r="C55" s="1526"/>
      <c r="D55" s="1559"/>
      <c r="E55" s="1526"/>
      <c r="F55" s="1550"/>
      <c r="G55" s="1526"/>
      <c r="H55" s="2907"/>
      <c r="I55" s="2907"/>
      <c r="J55" s="3043"/>
      <c r="L55" s="12"/>
      <c r="M55" s="12"/>
      <c r="N55" s="12"/>
      <c r="O55" s="12"/>
      <c r="P55" s="3"/>
      <c r="Q55" s="2761"/>
      <c r="R55" s="2761"/>
      <c r="S55" s="2761"/>
    </row>
    <row r="56" spans="1:19" x14ac:dyDescent="0.25">
      <c r="A56" s="1547"/>
      <c r="B56" s="1526"/>
      <c r="C56" s="1526"/>
      <c r="D56" s="1559"/>
      <c r="E56" s="1526"/>
      <c r="F56" s="1550"/>
      <c r="G56" s="1526"/>
      <c r="H56" s="2907"/>
      <c r="I56" s="2907"/>
      <c r="J56" s="3043"/>
      <c r="L56" s="12"/>
      <c r="M56" s="12"/>
      <c r="N56" s="12"/>
      <c r="O56" s="12"/>
      <c r="P56" s="3"/>
      <c r="Q56" s="2761"/>
      <c r="R56" s="2761"/>
      <c r="S56" s="2761"/>
    </row>
    <row r="57" spans="1:19" x14ac:dyDescent="0.25">
      <c r="A57" s="1547"/>
      <c r="B57" s="1526"/>
      <c r="C57" s="1526"/>
      <c r="D57" s="1559"/>
      <c r="E57" s="1526"/>
      <c r="F57" s="1550"/>
      <c r="G57" s="1526"/>
      <c r="H57" s="2907"/>
      <c r="I57" s="2907"/>
      <c r="J57" s="3043"/>
      <c r="L57" s="12"/>
      <c r="M57" s="12"/>
      <c r="N57" s="12"/>
      <c r="O57" s="12"/>
      <c r="P57" s="3"/>
      <c r="Q57" s="2761"/>
      <c r="R57" s="2761"/>
      <c r="S57" s="2761"/>
    </row>
    <row r="58" spans="1:19" x14ac:dyDescent="0.25">
      <c r="A58" s="1547"/>
      <c r="B58" s="1526"/>
      <c r="C58" s="1526"/>
      <c r="D58" s="1559"/>
      <c r="E58" s="1526"/>
      <c r="F58" s="1550"/>
      <c r="G58" s="1526"/>
      <c r="H58" s="2907"/>
      <c r="I58" s="2907"/>
      <c r="J58" s="3043"/>
      <c r="L58" s="12"/>
      <c r="M58" s="12"/>
      <c r="N58" s="12"/>
      <c r="O58" s="12"/>
      <c r="P58" s="3"/>
      <c r="Q58" s="2761"/>
      <c r="R58" s="2761"/>
      <c r="S58" s="2761"/>
    </row>
    <row r="59" spans="1:19" x14ac:dyDescent="0.25">
      <c r="A59" s="1547"/>
      <c r="B59" s="1526"/>
      <c r="C59" s="1526"/>
      <c r="D59" s="1559"/>
      <c r="E59" s="1526"/>
      <c r="F59" s="1550"/>
      <c r="G59" s="1526"/>
      <c r="H59" s="2907"/>
      <c r="I59" s="2907"/>
      <c r="J59" s="3043"/>
      <c r="L59" s="12"/>
      <c r="M59" s="12"/>
      <c r="N59" s="12"/>
      <c r="O59" s="12"/>
      <c r="P59" s="3"/>
      <c r="Q59" s="2761"/>
      <c r="R59" s="2761"/>
      <c r="S59" s="2761"/>
    </row>
    <row r="60" spans="1:19" x14ac:dyDescent="0.25">
      <c r="A60" s="1547"/>
      <c r="B60" s="1526"/>
      <c r="C60" s="1526"/>
      <c r="D60" s="1559"/>
      <c r="E60" s="1526"/>
      <c r="F60" s="1550"/>
      <c r="G60" s="1526"/>
      <c r="H60" s="2907"/>
      <c r="I60" s="2907"/>
      <c r="J60" s="3043"/>
      <c r="L60" s="12"/>
      <c r="M60" s="12"/>
      <c r="N60" s="12"/>
      <c r="O60" s="12"/>
      <c r="P60" s="3"/>
      <c r="Q60" s="2761"/>
      <c r="R60" s="2761"/>
      <c r="S60" s="2761"/>
    </row>
    <row r="61" spans="1:19" x14ac:dyDescent="0.25">
      <c r="A61" s="1547"/>
      <c r="B61" s="1526"/>
      <c r="C61" s="1526"/>
      <c r="D61" s="1559"/>
      <c r="E61" s="1526"/>
      <c r="F61" s="1550"/>
      <c r="G61" s="1526"/>
      <c r="H61" s="2907"/>
      <c r="I61" s="2907"/>
      <c r="J61" s="3043"/>
      <c r="L61" s="12"/>
      <c r="M61" s="12"/>
      <c r="N61" s="12"/>
      <c r="O61" s="12"/>
      <c r="P61" s="3"/>
      <c r="Q61" s="3"/>
      <c r="R61" s="3"/>
      <c r="S61" s="3"/>
    </row>
    <row r="62" spans="1:19" x14ac:dyDescent="0.25">
      <c r="A62" s="1547"/>
      <c r="B62" s="1526"/>
      <c r="C62" s="1526"/>
      <c r="D62" s="1559"/>
      <c r="E62" s="1526"/>
      <c r="F62" s="1550"/>
      <c r="G62" s="1526"/>
      <c r="H62" s="2907"/>
      <c r="I62" s="2907"/>
      <c r="J62" s="3043"/>
      <c r="L62" s="12"/>
      <c r="M62" s="12"/>
      <c r="N62" s="12"/>
      <c r="O62" s="12"/>
      <c r="P62" s="3"/>
      <c r="Q62" s="3"/>
      <c r="R62" s="3"/>
      <c r="S62" s="3"/>
    </row>
    <row r="63" spans="1:19" x14ac:dyDescent="0.25">
      <c r="A63" s="1547"/>
      <c r="B63" s="1526"/>
      <c r="C63" s="1526"/>
      <c r="D63" s="1559"/>
      <c r="E63" s="1526"/>
      <c r="F63" s="1550"/>
      <c r="G63" s="1526"/>
      <c r="H63" s="2907"/>
      <c r="I63" s="2907"/>
      <c r="J63" s="3043"/>
      <c r="L63" s="12"/>
      <c r="M63" s="12"/>
      <c r="N63" s="12"/>
      <c r="O63" s="12"/>
      <c r="P63" s="3"/>
      <c r="Q63" s="3"/>
      <c r="R63" s="3"/>
      <c r="S63" s="3"/>
    </row>
    <row r="64" spans="1:19" x14ac:dyDescent="0.25">
      <c r="A64" s="1547"/>
      <c r="B64" s="1526"/>
      <c r="C64" s="1526"/>
      <c r="D64" s="1559"/>
      <c r="E64" s="1526"/>
      <c r="F64" s="1550"/>
      <c r="G64" s="1526"/>
      <c r="H64" s="2907"/>
      <c r="I64" s="2907"/>
      <c r="J64" s="3043"/>
      <c r="L64" s="12"/>
      <c r="M64" s="12"/>
      <c r="N64" s="12"/>
      <c r="O64" s="12"/>
      <c r="P64" s="3"/>
      <c r="Q64" s="3"/>
      <c r="R64" s="3"/>
      <c r="S64" s="3"/>
    </row>
    <row r="65" spans="1:19" x14ac:dyDescent="0.25">
      <c r="A65" s="1547"/>
      <c r="B65" s="1526"/>
      <c r="C65" s="1526"/>
      <c r="D65" s="1559"/>
      <c r="E65" s="1526"/>
      <c r="F65" s="1550"/>
      <c r="G65" s="1593"/>
      <c r="H65" s="3127"/>
      <c r="I65" s="3127"/>
      <c r="J65" s="3672"/>
      <c r="L65" s="12"/>
      <c r="M65" s="12"/>
      <c r="N65" s="12"/>
      <c r="O65" s="12"/>
      <c r="P65" s="3"/>
      <c r="Q65" s="3"/>
      <c r="R65" s="3"/>
      <c r="S65" s="3"/>
    </row>
    <row r="66" spans="1:19" ht="15.75" thickBot="1" x14ac:dyDescent="0.3">
      <c r="A66" s="468" t="s">
        <v>1326</v>
      </c>
      <c r="B66" s="469"/>
      <c r="C66" s="469"/>
      <c r="D66" s="469"/>
      <c r="E66" s="714"/>
      <c r="F66" s="458">
        <f>SUBTOTAL(9,F54:F65)</f>
        <v>0</v>
      </c>
      <c r="G66" s="966"/>
      <c r="H66" s="749"/>
      <c r="I66" s="749"/>
      <c r="J66" s="750"/>
      <c r="L66" s="12"/>
      <c r="M66" s="12"/>
      <c r="N66" s="12"/>
      <c r="O66" s="12"/>
      <c r="P66" s="3"/>
      <c r="Q66" s="3"/>
      <c r="R66" s="3"/>
      <c r="S66" s="3"/>
    </row>
    <row r="67" spans="1:19" x14ac:dyDescent="0.25">
      <c r="A67" s="170" t="s">
        <v>1327</v>
      </c>
      <c r="F67" s="348">
        <f>_xlfn.XLOOKUP(F52,'Saldobalanse m arb-status'!A:A,'Saldobalanse m arb-status'!C:C,"Ikke funnet",0)</f>
        <v>0</v>
      </c>
      <c r="L67" s="3"/>
      <c r="M67" s="3"/>
      <c r="N67" s="3"/>
      <c r="O67" s="3"/>
      <c r="P67" s="3"/>
      <c r="Q67" s="3"/>
      <c r="R67" s="3"/>
      <c r="S67" s="3"/>
    </row>
    <row r="68" spans="1:19" x14ac:dyDescent="0.25">
      <c r="A68" s="170" t="s">
        <v>1260</v>
      </c>
      <c r="F68" s="348">
        <f>F66-F67</f>
        <v>0</v>
      </c>
      <c r="K68" s="169" t="s">
        <v>621</v>
      </c>
      <c r="L68" s="3"/>
      <c r="M68" s="3"/>
      <c r="N68" s="3"/>
      <c r="O68" s="3"/>
      <c r="P68" s="3"/>
      <c r="Q68" s="3"/>
      <c r="R68" s="3"/>
      <c r="S68" s="3"/>
    </row>
    <row r="69" spans="1:19" ht="15.75" thickBot="1" x14ac:dyDescent="0.3">
      <c r="L69" s="3"/>
      <c r="M69" s="3"/>
      <c r="N69" s="3"/>
      <c r="O69" s="3"/>
      <c r="P69" s="3"/>
      <c r="Q69" s="3"/>
      <c r="R69" s="3"/>
      <c r="S69" s="3"/>
    </row>
    <row r="70" spans="1:19" x14ac:dyDescent="0.25">
      <c r="A70" s="2954" t="s">
        <v>1845</v>
      </c>
      <c r="B70" s="2955"/>
      <c r="C70" s="2955"/>
      <c r="D70" s="2955"/>
      <c r="E70" s="2956"/>
      <c r="F70" s="1340"/>
      <c r="G70" s="1237"/>
      <c r="H70" s="1237"/>
      <c r="I70" s="1237"/>
      <c r="J70" s="1238"/>
      <c r="L70" s="3"/>
      <c r="M70" s="3"/>
      <c r="N70" s="3"/>
      <c r="O70" s="3"/>
      <c r="P70" s="3"/>
      <c r="Q70" s="3"/>
      <c r="R70" s="3"/>
      <c r="S70" s="3"/>
    </row>
    <row r="71" spans="1:19" x14ac:dyDescent="0.25">
      <c r="A71" s="1108" t="s">
        <v>254</v>
      </c>
      <c r="B71" s="1407" t="s">
        <v>1299</v>
      </c>
      <c r="C71" s="1407" t="s">
        <v>1846</v>
      </c>
      <c r="D71" s="1407" t="s">
        <v>1325</v>
      </c>
      <c r="E71" s="1407" t="s">
        <v>434</v>
      </c>
      <c r="F71" s="1407" t="s">
        <v>608</v>
      </c>
      <c r="G71" s="1407" t="s">
        <v>1338</v>
      </c>
      <c r="H71" s="3129" t="s">
        <v>1261</v>
      </c>
      <c r="I71" s="3129"/>
      <c r="J71" s="3673"/>
      <c r="L71" s="3008"/>
      <c r="M71" s="3008"/>
      <c r="N71" s="3008"/>
      <c r="O71" s="3008"/>
      <c r="P71" s="3"/>
      <c r="Q71" s="3008"/>
      <c r="R71" s="3008"/>
      <c r="S71" s="3008"/>
    </row>
    <row r="72" spans="1:19" x14ac:dyDescent="0.25">
      <c r="A72" s="1547"/>
      <c r="B72" s="1526"/>
      <c r="C72" s="1526"/>
      <c r="D72" s="1526"/>
      <c r="E72" s="1526"/>
      <c r="F72" s="1550"/>
      <c r="G72" s="1526"/>
      <c r="H72" s="2907"/>
      <c r="I72" s="2907"/>
      <c r="J72" s="3043"/>
      <c r="L72" s="12"/>
      <c r="M72" s="12"/>
      <c r="N72" s="12"/>
      <c r="O72" s="12"/>
      <c r="P72" s="3"/>
      <c r="Q72" s="2761"/>
      <c r="R72" s="2761"/>
      <c r="S72" s="2761"/>
    </row>
    <row r="73" spans="1:19" x14ac:dyDescent="0.25">
      <c r="A73" s="1547"/>
      <c r="B73" s="1526"/>
      <c r="C73" s="1526"/>
      <c r="D73" s="1559"/>
      <c r="E73" s="1526"/>
      <c r="F73" s="1550"/>
      <c r="G73" s="1526"/>
      <c r="H73" s="2907"/>
      <c r="I73" s="2907"/>
      <c r="J73" s="3043"/>
      <c r="L73" s="12"/>
      <c r="M73" s="12"/>
      <c r="N73" s="12"/>
      <c r="O73" s="12"/>
      <c r="P73" s="3"/>
      <c r="Q73" s="2761"/>
      <c r="R73" s="2761"/>
      <c r="S73" s="2761"/>
    </row>
    <row r="74" spans="1:19" x14ac:dyDescent="0.25">
      <c r="A74" s="1547"/>
      <c r="B74" s="1526"/>
      <c r="C74" s="1526"/>
      <c r="D74" s="1559"/>
      <c r="E74" s="1526"/>
      <c r="F74" s="1550"/>
      <c r="G74" s="1526"/>
      <c r="H74" s="2907"/>
      <c r="I74" s="2907"/>
      <c r="J74" s="3043"/>
      <c r="L74" s="12"/>
      <c r="M74" s="12"/>
      <c r="N74" s="12"/>
      <c r="O74" s="12"/>
      <c r="P74" s="3"/>
      <c r="Q74" s="2761"/>
      <c r="R74" s="2761"/>
      <c r="S74" s="2761"/>
    </row>
    <row r="75" spans="1:19" x14ac:dyDescent="0.25">
      <c r="A75" s="1547"/>
      <c r="B75" s="1526"/>
      <c r="C75" s="1526"/>
      <c r="D75" s="1559"/>
      <c r="E75" s="1526"/>
      <c r="F75" s="1550"/>
      <c r="G75" s="1526"/>
      <c r="H75" s="2907"/>
      <c r="I75" s="2907"/>
      <c r="J75" s="3043"/>
      <c r="L75" s="12"/>
      <c r="M75" s="12"/>
      <c r="N75" s="12"/>
      <c r="O75" s="12"/>
      <c r="P75" s="3"/>
      <c r="Q75" s="2761"/>
      <c r="R75" s="2761"/>
      <c r="S75" s="2761"/>
    </row>
    <row r="76" spans="1:19" x14ac:dyDescent="0.25">
      <c r="A76" s="1547"/>
      <c r="B76" s="1526"/>
      <c r="C76" s="1526"/>
      <c r="D76" s="1559"/>
      <c r="E76" s="1526"/>
      <c r="F76" s="1550"/>
      <c r="G76" s="1526"/>
      <c r="H76" s="2907"/>
      <c r="I76" s="2907"/>
      <c r="J76" s="3043"/>
      <c r="L76" s="12"/>
      <c r="M76" s="12"/>
      <c r="N76" s="12"/>
      <c r="O76" s="12"/>
      <c r="P76" s="3"/>
      <c r="Q76" s="2761"/>
      <c r="R76" s="2761"/>
      <c r="S76" s="2761"/>
    </row>
    <row r="77" spans="1:19" x14ac:dyDescent="0.25">
      <c r="A77" s="1547"/>
      <c r="B77" s="1526"/>
      <c r="C77" s="1526"/>
      <c r="D77" s="1559"/>
      <c r="E77" s="1526"/>
      <c r="F77" s="1550"/>
      <c r="G77" s="1526"/>
      <c r="H77" s="2907"/>
      <c r="I77" s="2907"/>
      <c r="J77" s="3043"/>
      <c r="L77" s="12"/>
      <c r="M77" s="12"/>
      <c r="N77" s="12"/>
      <c r="O77" s="12"/>
      <c r="P77" s="3"/>
      <c r="Q77" s="2761"/>
      <c r="R77" s="2761"/>
      <c r="S77" s="2761"/>
    </row>
    <row r="78" spans="1:19" x14ac:dyDescent="0.25">
      <c r="A78" s="1547"/>
      <c r="B78" s="1526"/>
      <c r="C78" s="1526"/>
      <c r="D78" s="1559"/>
      <c r="E78" s="1526"/>
      <c r="F78" s="1550"/>
      <c r="G78" s="1526"/>
      <c r="H78" s="2907"/>
      <c r="I78" s="2907"/>
      <c r="J78" s="3043"/>
      <c r="L78" s="12"/>
      <c r="M78" s="12"/>
      <c r="N78" s="12"/>
      <c r="O78" s="12"/>
      <c r="P78" s="3"/>
      <c r="Q78" s="2761"/>
      <c r="R78" s="2761"/>
      <c r="S78" s="2761"/>
    </row>
    <row r="79" spans="1:19" x14ac:dyDescent="0.25">
      <c r="A79" s="1547"/>
      <c r="B79" s="1526"/>
      <c r="C79" s="1526"/>
      <c r="D79" s="1559"/>
      <c r="E79" s="1526"/>
      <c r="F79" s="1550"/>
      <c r="G79" s="1526"/>
      <c r="H79" s="2907"/>
      <c r="I79" s="2907"/>
      <c r="J79" s="3043"/>
      <c r="L79" s="12"/>
      <c r="M79" s="12"/>
      <c r="N79" s="12"/>
      <c r="O79" s="12"/>
      <c r="P79" s="3"/>
      <c r="Q79" s="3"/>
      <c r="R79" s="3"/>
      <c r="S79" s="3"/>
    </row>
    <row r="80" spans="1:19" x14ac:dyDescent="0.25">
      <c r="A80" s="1547"/>
      <c r="B80" s="1526"/>
      <c r="C80" s="1526"/>
      <c r="D80" s="1559"/>
      <c r="E80" s="1526"/>
      <c r="F80" s="1550"/>
      <c r="G80" s="1526"/>
      <c r="H80" s="2907"/>
      <c r="I80" s="2907"/>
      <c r="J80" s="3043"/>
      <c r="L80" s="12"/>
      <c r="M80" s="12"/>
      <c r="N80" s="12"/>
      <c r="O80" s="12"/>
      <c r="P80" s="3"/>
      <c r="Q80" s="3"/>
      <c r="R80" s="3"/>
      <c r="S80" s="3"/>
    </row>
    <row r="81" spans="1:19" x14ac:dyDescent="0.25">
      <c r="A81" s="1547"/>
      <c r="B81" s="1526"/>
      <c r="C81" s="1526"/>
      <c r="D81" s="1559"/>
      <c r="E81" s="1526"/>
      <c r="F81" s="1550"/>
      <c r="G81" s="1526"/>
      <c r="H81" s="2907"/>
      <c r="I81" s="2907"/>
      <c r="J81" s="3043"/>
      <c r="L81" s="12"/>
      <c r="M81" s="12"/>
      <c r="N81" s="12"/>
      <c r="O81" s="12"/>
      <c r="P81" s="3"/>
      <c r="Q81" s="3"/>
      <c r="R81" s="3"/>
      <c r="S81" s="3"/>
    </row>
    <row r="82" spans="1:19" x14ac:dyDescent="0.25">
      <c r="A82" s="1547"/>
      <c r="B82" s="1526"/>
      <c r="C82" s="1526"/>
      <c r="D82" s="1559"/>
      <c r="E82" s="1526"/>
      <c r="F82" s="1550"/>
      <c r="G82" s="1526"/>
      <c r="H82" s="2907"/>
      <c r="I82" s="2907"/>
      <c r="J82" s="3043"/>
      <c r="L82" s="12"/>
      <c r="M82" s="12"/>
      <c r="N82" s="12"/>
      <c r="O82" s="12"/>
      <c r="P82" s="3"/>
      <c r="Q82" s="3"/>
      <c r="R82" s="3"/>
      <c r="S82" s="3"/>
    </row>
    <row r="83" spans="1:19" ht="15.75" thickBot="1" x14ac:dyDescent="0.3">
      <c r="A83" s="712"/>
      <c r="B83" s="475"/>
      <c r="C83" s="475"/>
      <c r="D83" s="969"/>
      <c r="E83" s="475"/>
      <c r="F83" s="970"/>
      <c r="G83" s="475"/>
      <c r="H83" s="3050"/>
      <c r="I83" s="3050"/>
      <c r="J83" s="3051"/>
      <c r="L83" s="12"/>
      <c r="M83" s="12"/>
      <c r="N83" s="12"/>
      <c r="O83" s="12"/>
      <c r="P83" s="3"/>
      <c r="Q83" s="3"/>
      <c r="R83" s="3"/>
      <c r="S83" s="3"/>
    </row>
    <row r="84" spans="1:19" ht="15.75" thickBot="1" x14ac:dyDescent="0.3">
      <c r="A84" s="967" t="s">
        <v>1326</v>
      </c>
      <c r="B84" s="446"/>
      <c r="C84" s="446"/>
      <c r="D84" s="446"/>
      <c r="E84" s="968"/>
      <c r="F84" s="685">
        <f>SUBTOTAL(9,F72:F83)</f>
        <v>0</v>
      </c>
      <c r="G84" s="490"/>
      <c r="H84" s="447"/>
      <c r="I84" s="447"/>
      <c r="J84" s="448"/>
      <c r="L84" s="12"/>
      <c r="M84" s="12"/>
      <c r="N84" s="12"/>
      <c r="O84" s="12"/>
      <c r="P84" s="3"/>
      <c r="Q84" s="3"/>
      <c r="R84" s="3"/>
      <c r="S84" s="3"/>
    </row>
    <row r="85" spans="1:19" x14ac:dyDescent="0.25">
      <c r="A85" s="170" t="s">
        <v>1327</v>
      </c>
      <c r="F85" s="348">
        <f>_xlfn.XLOOKUP(F70,'Saldobalanse m arb-status'!A:A,'Saldobalanse m arb-status'!C:C,"Ikke funnet",0)</f>
        <v>0</v>
      </c>
      <c r="L85" s="3"/>
      <c r="M85" s="3"/>
      <c r="N85" s="3"/>
      <c r="O85" s="3"/>
      <c r="P85" s="3"/>
      <c r="Q85" s="3"/>
      <c r="R85" s="3"/>
      <c r="S85" s="3"/>
    </row>
    <row r="86" spans="1:19" x14ac:dyDescent="0.25">
      <c r="A86" s="170" t="s">
        <v>1260</v>
      </c>
      <c r="F86" s="348">
        <f>F84-F85</f>
        <v>0</v>
      </c>
      <c r="K86" s="169" t="s">
        <v>621</v>
      </c>
      <c r="L86" s="3"/>
      <c r="M86" s="3"/>
      <c r="N86" s="3"/>
      <c r="O86" s="3"/>
      <c r="P86" s="3"/>
      <c r="Q86" s="3"/>
      <c r="R86" s="3"/>
      <c r="S86" s="3"/>
    </row>
    <row r="87" spans="1:19" ht="15.75" thickBot="1" x14ac:dyDescent="0.3">
      <c r="L87" s="3"/>
      <c r="M87" s="3"/>
      <c r="N87" s="3"/>
      <c r="O87" s="3"/>
      <c r="P87" s="3"/>
      <c r="Q87" s="3"/>
      <c r="R87" s="3"/>
      <c r="S87" s="3"/>
    </row>
    <row r="88" spans="1:19" x14ac:dyDescent="0.25">
      <c r="A88" s="2954" t="s">
        <v>1845</v>
      </c>
      <c r="B88" s="2955"/>
      <c r="C88" s="2955"/>
      <c r="D88" s="2955"/>
      <c r="E88" s="2956"/>
      <c r="F88" s="1345"/>
      <c r="G88" s="1237"/>
      <c r="H88" s="1237"/>
      <c r="I88" s="1237"/>
      <c r="J88" s="1238"/>
      <c r="L88" s="3"/>
      <c r="M88" s="3"/>
      <c r="N88" s="3"/>
      <c r="O88" s="3"/>
      <c r="P88" s="3"/>
      <c r="Q88" s="3"/>
      <c r="R88" s="3"/>
      <c r="S88" s="3"/>
    </row>
    <row r="89" spans="1:19" x14ac:dyDescent="0.25">
      <c r="A89" s="1115" t="s">
        <v>254</v>
      </c>
      <c r="B89" s="1360" t="s">
        <v>1299</v>
      </c>
      <c r="C89" s="1360" t="s">
        <v>1846</v>
      </c>
      <c r="D89" s="1360" t="s">
        <v>1325</v>
      </c>
      <c r="E89" s="1360" t="s">
        <v>434</v>
      </c>
      <c r="F89" s="1360" t="s">
        <v>608</v>
      </c>
      <c r="G89" s="1360" t="s">
        <v>1338</v>
      </c>
      <c r="H89" s="3129" t="s">
        <v>1261</v>
      </c>
      <c r="I89" s="3129"/>
      <c r="J89" s="3673"/>
      <c r="L89" s="3008"/>
      <c r="M89" s="3008"/>
      <c r="N89" s="3008"/>
      <c r="O89" s="3008"/>
      <c r="P89" s="3"/>
      <c r="Q89" s="3008"/>
      <c r="R89" s="3008"/>
      <c r="S89" s="3008"/>
    </row>
    <row r="90" spans="1:19" x14ac:dyDescent="0.25">
      <c r="A90" s="1547"/>
      <c r="B90" s="1526"/>
      <c r="C90" s="1526"/>
      <c r="D90" s="1526"/>
      <c r="E90" s="1526"/>
      <c r="F90" s="1550"/>
      <c r="G90" s="1526"/>
      <c r="H90" s="2907"/>
      <c r="I90" s="2907"/>
      <c r="J90" s="3043"/>
      <c r="L90" s="12"/>
      <c r="M90" s="12"/>
      <c r="N90" s="12"/>
      <c r="O90" s="12"/>
      <c r="P90" s="3"/>
      <c r="Q90" s="2761"/>
      <c r="R90" s="2761"/>
      <c r="S90" s="2761"/>
    </row>
    <row r="91" spans="1:19" x14ac:dyDescent="0.25">
      <c r="A91" s="1547"/>
      <c r="B91" s="1526"/>
      <c r="C91" s="1526"/>
      <c r="D91" s="1559"/>
      <c r="E91" s="1526"/>
      <c r="F91" s="1550"/>
      <c r="G91" s="1526"/>
      <c r="H91" s="2907"/>
      <c r="I91" s="2907"/>
      <c r="J91" s="3043"/>
      <c r="L91" s="12"/>
      <c r="M91" s="12"/>
      <c r="N91" s="12"/>
      <c r="O91" s="12"/>
      <c r="P91" s="3"/>
      <c r="Q91" s="2761"/>
      <c r="R91" s="2761"/>
      <c r="S91" s="2761"/>
    </row>
    <row r="92" spans="1:19" x14ac:dyDescent="0.25">
      <c r="A92" s="1547"/>
      <c r="B92" s="1526"/>
      <c r="C92" s="1526"/>
      <c r="D92" s="1559"/>
      <c r="E92" s="1526"/>
      <c r="F92" s="1550"/>
      <c r="G92" s="1526"/>
      <c r="H92" s="2907"/>
      <c r="I92" s="2907"/>
      <c r="J92" s="3043"/>
      <c r="L92" s="12"/>
      <c r="M92" s="12"/>
      <c r="N92" s="12"/>
      <c r="O92" s="12"/>
      <c r="P92" s="3"/>
      <c r="Q92" s="2761"/>
      <c r="R92" s="2761"/>
      <c r="S92" s="2761"/>
    </row>
    <row r="93" spans="1:19" x14ac:dyDescent="0.25">
      <c r="A93" s="1547"/>
      <c r="B93" s="1526"/>
      <c r="C93" s="1526"/>
      <c r="D93" s="1559"/>
      <c r="E93" s="1526"/>
      <c r="F93" s="1550"/>
      <c r="G93" s="1526"/>
      <c r="H93" s="2907"/>
      <c r="I93" s="2907"/>
      <c r="J93" s="3043"/>
      <c r="L93" s="12"/>
      <c r="M93" s="12"/>
      <c r="N93" s="12"/>
      <c r="O93" s="12"/>
      <c r="P93" s="3"/>
      <c r="Q93" s="2761"/>
      <c r="R93" s="2761"/>
      <c r="S93" s="2761"/>
    </row>
    <row r="94" spans="1:19" x14ac:dyDescent="0.25">
      <c r="A94" s="1547"/>
      <c r="B94" s="1526"/>
      <c r="C94" s="1526"/>
      <c r="D94" s="1559"/>
      <c r="E94" s="1526"/>
      <c r="F94" s="1550"/>
      <c r="G94" s="1526"/>
      <c r="H94" s="2907"/>
      <c r="I94" s="2907"/>
      <c r="J94" s="3043"/>
      <c r="L94" s="12"/>
      <c r="M94" s="12"/>
      <c r="N94" s="12"/>
      <c r="O94" s="12"/>
      <c r="P94" s="3"/>
      <c r="Q94" s="2761"/>
      <c r="R94" s="2761"/>
      <c r="S94" s="2761"/>
    </row>
    <row r="95" spans="1:19" x14ac:dyDescent="0.25">
      <c r="A95" s="1547"/>
      <c r="B95" s="1526"/>
      <c r="C95" s="1526"/>
      <c r="D95" s="1559"/>
      <c r="E95" s="1526"/>
      <c r="F95" s="1550"/>
      <c r="G95" s="1526"/>
      <c r="H95" s="2907"/>
      <c r="I95" s="2907"/>
      <c r="J95" s="3043"/>
      <c r="L95" s="12"/>
      <c r="M95" s="12"/>
      <c r="N95" s="12"/>
      <c r="O95" s="12"/>
      <c r="P95" s="3"/>
      <c r="Q95" s="2761"/>
      <c r="R95" s="2761"/>
      <c r="S95" s="2761"/>
    </row>
    <row r="96" spans="1:19" x14ac:dyDescent="0.25">
      <c r="A96" s="1547"/>
      <c r="B96" s="1526"/>
      <c r="C96" s="1526"/>
      <c r="D96" s="1559"/>
      <c r="E96" s="1526"/>
      <c r="F96" s="1550"/>
      <c r="G96" s="1526"/>
      <c r="H96" s="2907"/>
      <c r="I96" s="2907"/>
      <c r="J96" s="3043"/>
      <c r="L96" s="12"/>
      <c r="M96" s="12"/>
      <c r="N96" s="12"/>
      <c r="O96" s="12"/>
      <c r="P96" s="3"/>
      <c r="Q96" s="2761"/>
      <c r="R96" s="2761"/>
      <c r="S96" s="2761"/>
    </row>
    <row r="97" spans="1:19" x14ac:dyDescent="0.25">
      <c r="A97" s="1547"/>
      <c r="B97" s="1526"/>
      <c r="C97" s="1526"/>
      <c r="D97" s="1559"/>
      <c r="E97" s="1526"/>
      <c r="F97" s="1550"/>
      <c r="G97" s="1526"/>
      <c r="H97" s="2907"/>
      <c r="I97" s="2907"/>
      <c r="J97" s="3043"/>
      <c r="L97" s="12"/>
      <c r="M97" s="12"/>
      <c r="N97" s="12"/>
      <c r="O97" s="12"/>
      <c r="P97" s="3"/>
      <c r="Q97" s="3"/>
      <c r="R97" s="3"/>
      <c r="S97" s="3"/>
    </row>
    <row r="98" spans="1:19" x14ac:dyDescent="0.25">
      <c r="A98" s="1547"/>
      <c r="B98" s="1526"/>
      <c r="C98" s="1526"/>
      <c r="D98" s="1559"/>
      <c r="E98" s="1526"/>
      <c r="F98" s="1550"/>
      <c r="G98" s="1526"/>
      <c r="H98" s="2907"/>
      <c r="I98" s="2907"/>
      <c r="J98" s="3043"/>
      <c r="L98" s="12"/>
      <c r="M98" s="12"/>
      <c r="N98" s="12"/>
      <c r="O98" s="12"/>
      <c r="P98" s="3"/>
      <c r="Q98" s="3"/>
      <c r="R98" s="3"/>
      <c r="S98" s="3"/>
    </row>
    <row r="99" spans="1:19" x14ac:dyDescent="0.25">
      <c r="A99" s="1547"/>
      <c r="B99" s="1526"/>
      <c r="C99" s="1526"/>
      <c r="D99" s="1559"/>
      <c r="E99" s="1526"/>
      <c r="F99" s="1550"/>
      <c r="G99" s="1526"/>
      <c r="H99" s="2907"/>
      <c r="I99" s="2907"/>
      <c r="J99" s="3043"/>
      <c r="L99" s="12"/>
      <c r="M99" s="12"/>
      <c r="N99" s="12"/>
      <c r="O99" s="12"/>
      <c r="P99" s="3"/>
      <c r="Q99" s="3"/>
      <c r="R99" s="3"/>
      <c r="S99" s="3"/>
    </row>
    <row r="100" spans="1:19" x14ac:dyDescent="0.25">
      <c r="A100" s="1547"/>
      <c r="B100" s="1526"/>
      <c r="C100" s="1526"/>
      <c r="D100" s="1559"/>
      <c r="E100" s="1526"/>
      <c r="F100" s="1550"/>
      <c r="G100" s="1526"/>
      <c r="H100" s="2907"/>
      <c r="I100" s="2907"/>
      <c r="J100" s="3043"/>
      <c r="L100" s="12"/>
      <c r="M100" s="12"/>
      <c r="N100" s="12"/>
      <c r="O100" s="12"/>
      <c r="P100" s="3"/>
      <c r="Q100" s="3"/>
      <c r="R100" s="3"/>
      <c r="S100" s="3"/>
    </row>
    <row r="101" spans="1:19" x14ac:dyDescent="0.25">
      <c r="A101" s="1547"/>
      <c r="B101" s="1526"/>
      <c r="C101" s="1526"/>
      <c r="D101" s="1559"/>
      <c r="E101" s="1526"/>
      <c r="F101" s="1550"/>
      <c r="G101" s="1593"/>
      <c r="H101" s="3127"/>
      <c r="I101" s="3127"/>
      <c r="J101" s="3672"/>
      <c r="L101" s="12"/>
      <c r="M101" s="12"/>
      <c r="N101" s="12"/>
      <c r="O101" s="12"/>
      <c r="P101" s="3"/>
      <c r="Q101" s="3"/>
      <c r="R101" s="3"/>
      <c r="S101" s="3"/>
    </row>
    <row r="102" spans="1:19" ht="15.75" thickBot="1" x14ac:dyDescent="0.3">
      <c r="A102" s="468" t="s">
        <v>1326</v>
      </c>
      <c r="B102" s="469"/>
      <c r="C102" s="469"/>
      <c r="D102" s="469"/>
      <c r="E102" s="714"/>
      <c r="F102" s="458">
        <f>SUBTOTAL(9,F90:F101)</f>
        <v>0</v>
      </c>
      <c r="G102" s="966"/>
      <c r="H102" s="749"/>
      <c r="I102" s="749"/>
      <c r="J102" s="750"/>
      <c r="L102" s="12"/>
      <c r="M102" s="12"/>
      <c r="N102" s="12"/>
      <c r="O102" s="12"/>
      <c r="P102" s="3"/>
      <c r="Q102" s="3"/>
      <c r="R102" s="3"/>
      <c r="S102" s="3"/>
    </row>
    <row r="103" spans="1:19" x14ac:dyDescent="0.25">
      <c r="A103" s="170" t="s">
        <v>1327</v>
      </c>
      <c r="F103" s="348">
        <f>_xlfn.XLOOKUP(F88,'Saldobalanse m arb-status'!A:A,'Saldobalanse m arb-status'!C:C,"Ikke funnet",0)</f>
        <v>0</v>
      </c>
      <c r="L103" s="3"/>
      <c r="M103" s="3"/>
      <c r="N103" s="3"/>
      <c r="O103" s="3"/>
      <c r="P103" s="3"/>
      <c r="Q103" s="3"/>
      <c r="R103" s="3"/>
      <c r="S103" s="3"/>
    </row>
    <row r="104" spans="1:19" x14ac:dyDescent="0.25">
      <c r="A104" s="170" t="s">
        <v>1260</v>
      </c>
      <c r="F104" s="348">
        <f>F102-F103</f>
        <v>0</v>
      </c>
      <c r="K104" s="169" t="s">
        <v>621</v>
      </c>
      <c r="L104" s="3"/>
      <c r="M104" s="3"/>
      <c r="N104" s="3"/>
      <c r="O104" s="3"/>
      <c r="P104" s="3"/>
      <c r="Q104" s="3"/>
      <c r="R104" s="3"/>
      <c r="S104" s="3"/>
    </row>
    <row r="105" spans="1:19" ht="15.75" thickBot="1" x14ac:dyDescent="0.3">
      <c r="A105" s="170"/>
      <c r="F105" s="348"/>
      <c r="L105" s="3"/>
      <c r="M105" s="3"/>
      <c r="N105" s="3"/>
      <c r="O105" s="3"/>
      <c r="P105" s="3"/>
      <c r="Q105" s="3"/>
      <c r="R105" s="3"/>
      <c r="S105" s="3"/>
    </row>
    <row r="106" spans="1:19" x14ac:dyDescent="0.25">
      <c r="A106" s="2954" t="s">
        <v>1845</v>
      </c>
      <c r="B106" s="2955"/>
      <c r="C106" s="2955"/>
      <c r="D106" s="2955"/>
      <c r="E106" s="2956"/>
      <c r="F106" s="1345"/>
      <c r="G106" s="1237"/>
      <c r="H106" s="1237"/>
      <c r="I106" s="1237"/>
      <c r="J106" s="1238"/>
      <c r="L106" s="3"/>
      <c r="M106" s="3"/>
      <c r="N106" s="3"/>
      <c r="O106" s="3"/>
      <c r="P106" s="3"/>
      <c r="Q106" s="3"/>
      <c r="R106" s="3"/>
      <c r="S106" s="3"/>
    </row>
    <row r="107" spans="1:19" x14ac:dyDescent="0.25">
      <c r="A107" s="1115" t="s">
        <v>254</v>
      </c>
      <c r="B107" s="1360" t="s">
        <v>1299</v>
      </c>
      <c r="C107" s="1360" t="s">
        <v>1846</v>
      </c>
      <c r="D107" s="1360" t="s">
        <v>1325</v>
      </c>
      <c r="E107" s="1360" t="s">
        <v>434</v>
      </c>
      <c r="F107" s="1360" t="s">
        <v>608</v>
      </c>
      <c r="G107" s="1360" t="s">
        <v>1338</v>
      </c>
      <c r="H107" s="3129" t="s">
        <v>1261</v>
      </c>
      <c r="I107" s="3129"/>
      <c r="J107" s="3673"/>
      <c r="L107" s="3008"/>
      <c r="M107" s="3008"/>
      <c r="N107" s="3008"/>
      <c r="O107" s="3008"/>
      <c r="P107" s="3"/>
      <c r="Q107" s="3008"/>
      <c r="R107" s="3008"/>
      <c r="S107" s="3008"/>
    </row>
    <row r="108" spans="1:19" x14ac:dyDescent="0.25">
      <c r="A108" s="1547"/>
      <c r="B108" s="1526"/>
      <c r="C108" s="1526"/>
      <c r="D108" s="1526"/>
      <c r="E108" s="1526"/>
      <c r="F108" s="1550"/>
      <c r="G108" s="1526"/>
      <c r="H108" s="2907"/>
      <c r="I108" s="2907"/>
      <c r="J108" s="3043"/>
      <c r="L108" s="12"/>
      <c r="M108" s="12"/>
      <c r="N108" s="12"/>
      <c r="O108" s="12"/>
      <c r="P108" s="3"/>
      <c r="Q108" s="2761"/>
      <c r="R108" s="2761"/>
      <c r="S108" s="2761"/>
    </row>
    <row r="109" spans="1:19" x14ac:dyDescent="0.25">
      <c r="A109" s="1547"/>
      <c r="B109" s="1526"/>
      <c r="C109" s="1526"/>
      <c r="D109" s="1559"/>
      <c r="E109" s="1526"/>
      <c r="F109" s="1550"/>
      <c r="G109" s="1526"/>
      <c r="H109" s="2907"/>
      <c r="I109" s="2907"/>
      <c r="J109" s="3043"/>
      <c r="L109" s="12"/>
      <c r="M109" s="12"/>
      <c r="N109" s="12"/>
      <c r="O109" s="12"/>
      <c r="P109" s="3"/>
      <c r="Q109" s="2761"/>
      <c r="R109" s="2761"/>
      <c r="S109" s="2761"/>
    </row>
    <row r="110" spans="1:19" x14ac:dyDescent="0.25">
      <c r="A110" s="1547"/>
      <c r="B110" s="1526"/>
      <c r="C110" s="1526"/>
      <c r="D110" s="1559"/>
      <c r="E110" s="1526"/>
      <c r="F110" s="1550"/>
      <c r="G110" s="1526"/>
      <c r="H110" s="2907"/>
      <c r="I110" s="2907"/>
      <c r="J110" s="3043"/>
      <c r="L110" s="12"/>
      <c r="M110" s="12"/>
      <c r="N110" s="12"/>
      <c r="O110" s="12"/>
      <c r="P110" s="3"/>
      <c r="Q110" s="2761"/>
      <c r="R110" s="2761"/>
      <c r="S110" s="2761"/>
    </row>
    <row r="111" spans="1:19" x14ac:dyDescent="0.25">
      <c r="A111" s="1547"/>
      <c r="B111" s="1526"/>
      <c r="C111" s="1526"/>
      <c r="D111" s="1559"/>
      <c r="E111" s="1526"/>
      <c r="F111" s="1550"/>
      <c r="G111" s="1526"/>
      <c r="H111" s="2907"/>
      <c r="I111" s="2907"/>
      <c r="J111" s="3043"/>
      <c r="L111" s="12"/>
      <c r="M111" s="12"/>
      <c r="N111" s="12"/>
      <c r="O111" s="12"/>
      <c r="P111" s="3"/>
      <c r="Q111" s="2761"/>
      <c r="R111" s="2761"/>
      <c r="S111" s="2761"/>
    </row>
    <row r="112" spans="1:19" x14ac:dyDescent="0.25">
      <c r="A112" s="1547"/>
      <c r="B112" s="1526"/>
      <c r="C112" s="1526"/>
      <c r="D112" s="1559"/>
      <c r="E112" s="1526"/>
      <c r="F112" s="1550"/>
      <c r="G112" s="1526"/>
      <c r="H112" s="2907"/>
      <c r="I112" s="2907"/>
      <c r="J112" s="3043"/>
      <c r="L112" s="12"/>
      <c r="M112" s="12"/>
      <c r="N112" s="12"/>
      <c r="O112" s="12"/>
      <c r="P112" s="3"/>
      <c r="Q112" s="2761"/>
      <c r="R112" s="2761"/>
      <c r="S112" s="2761"/>
    </row>
    <row r="113" spans="1:19" x14ac:dyDescent="0.25">
      <c r="A113" s="1547"/>
      <c r="B113" s="1526"/>
      <c r="C113" s="1526"/>
      <c r="D113" s="1559"/>
      <c r="E113" s="1526"/>
      <c r="F113" s="1550"/>
      <c r="G113" s="1526"/>
      <c r="H113" s="2907"/>
      <c r="I113" s="2907"/>
      <c r="J113" s="3043"/>
      <c r="L113" s="12"/>
      <c r="M113" s="12"/>
      <c r="N113" s="12"/>
      <c r="O113" s="12"/>
      <c r="P113" s="3"/>
      <c r="Q113" s="2761"/>
      <c r="R113" s="2761"/>
      <c r="S113" s="2761"/>
    </row>
    <row r="114" spans="1:19" x14ac:dyDescent="0.25">
      <c r="A114" s="1547"/>
      <c r="B114" s="1526"/>
      <c r="C114" s="1526"/>
      <c r="D114" s="1559"/>
      <c r="E114" s="1526"/>
      <c r="F114" s="1550"/>
      <c r="G114" s="1526"/>
      <c r="H114" s="2907"/>
      <c r="I114" s="2907"/>
      <c r="J114" s="3043"/>
      <c r="L114" s="12"/>
      <c r="M114" s="12"/>
      <c r="N114" s="12"/>
      <c r="O114" s="12"/>
      <c r="P114" s="3"/>
      <c r="Q114" s="2761"/>
      <c r="R114" s="2761"/>
      <c r="S114" s="2761"/>
    </row>
    <row r="115" spans="1:19" x14ac:dyDescent="0.25">
      <c r="A115" s="1547"/>
      <c r="B115" s="1526"/>
      <c r="C115" s="1526"/>
      <c r="D115" s="1559"/>
      <c r="E115" s="1526"/>
      <c r="F115" s="1550"/>
      <c r="G115" s="1526"/>
      <c r="H115" s="2907"/>
      <c r="I115" s="2907"/>
      <c r="J115" s="3043"/>
      <c r="L115" s="12"/>
      <c r="M115" s="12"/>
      <c r="N115" s="12"/>
      <c r="O115" s="12"/>
      <c r="P115" s="3"/>
      <c r="Q115" s="3"/>
      <c r="R115" s="3"/>
      <c r="S115" s="3"/>
    </row>
    <row r="116" spans="1:19" x14ac:dyDescent="0.25">
      <c r="A116" s="1547"/>
      <c r="B116" s="1526"/>
      <c r="C116" s="1526"/>
      <c r="D116" s="1559"/>
      <c r="E116" s="1526"/>
      <c r="F116" s="1550"/>
      <c r="G116" s="1526"/>
      <c r="H116" s="2907"/>
      <c r="I116" s="2907"/>
      <c r="J116" s="3043"/>
      <c r="L116" s="12"/>
      <c r="M116" s="12"/>
      <c r="N116" s="12"/>
      <c r="O116" s="12"/>
      <c r="P116" s="3"/>
      <c r="Q116" s="3"/>
      <c r="R116" s="3"/>
      <c r="S116" s="3"/>
    </row>
    <row r="117" spans="1:19" x14ac:dyDescent="0.25">
      <c r="A117" s="1547"/>
      <c r="B117" s="1526"/>
      <c r="C117" s="1526"/>
      <c r="D117" s="1559"/>
      <c r="E117" s="1526"/>
      <c r="F117" s="1550"/>
      <c r="G117" s="1526"/>
      <c r="H117" s="2907"/>
      <c r="I117" s="2907"/>
      <c r="J117" s="3043"/>
      <c r="L117" s="12"/>
      <c r="M117" s="12"/>
      <c r="N117" s="12"/>
      <c r="O117" s="12"/>
      <c r="P117" s="3"/>
      <c r="Q117" s="3"/>
      <c r="R117" s="3"/>
      <c r="S117" s="3"/>
    </row>
    <row r="118" spans="1:19" x14ac:dyDescent="0.25">
      <c r="A118" s="1547"/>
      <c r="B118" s="1526"/>
      <c r="C118" s="1526"/>
      <c r="D118" s="1559"/>
      <c r="E118" s="1526"/>
      <c r="F118" s="1550"/>
      <c r="G118" s="1526"/>
      <c r="H118" s="2907"/>
      <c r="I118" s="2907"/>
      <c r="J118" s="3043"/>
      <c r="L118" s="12"/>
      <c r="M118" s="12"/>
      <c r="N118" s="12"/>
      <c r="O118" s="12"/>
      <c r="P118" s="3"/>
      <c r="Q118" s="3"/>
      <c r="R118" s="3"/>
      <c r="S118" s="3"/>
    </row>
    <row r="119" spans="1:19" x14ac:dyDescent="0.25">
      <c r="A119" s="1547"/>
      <c r="B119" s="1526"/>
      <c r="C119" s="1526"/>
      <c r="D119" s="1559"/>
      <c r="E119" s="1526"/>
      <c r="F119" s="1550"/>
      <c r="G119" s="1593"/>
      <c r="H119" s="3127"/>
      <c r="I119" s="3127"/>
      <c r="J119" s="3672"/>
      <c r="L119" s="12"/>
      <c r="M119" s="12"/>
      <c r="N119" s="12"/>
      <c r="O119" s="12"/>
      <c r="P119" s="3"/>
      <c r="Q119" s="3"/>
      <c r="R119" s="3"/>
      <c r="S119" s="3"/>
    </row>
    <row r="120" spans="1:19" ht="15.75" thickBot="1" x14ac:dyDescent="0.3">
      <c r="A120" s="468" t="s">
        <v>1326</v>
      </c>
      <c r="B120" s="469"/>
      <c r="C120" s="469"/>
      <c r="D120" s="469"/>
      <c r="E120" s="714"/>
      <c r="F120" s="458">
        <f>SUBTOTAL(9,F108:F119)</f>
        <v>0</v>
      </c>
      <c r="G120" s="966"/>
      <c r="H120" s="749"/>
      <c r="I120" s="749"/>
      <c r="J120" s="750"/>
      <c r="L120" s="12"/>
      <c r="M120" s="12"/>
      <c r="N120" s="12"/>
      <c r="O120" s="12"/>
      <c r="P120" s="3"/>
      <c r="Q120" s="3"/>
      <c r="R120" s="3"/>
      <c r="S120" s="3"/>
    </row>
    <row r="121" spans="1:19" x14ac:dyDescent="0.25">
      <c r="A121" s="170" t="s">
        <v>1327</v>
      </c>
      <c r="F121" s="348">
        <f>_xlfn.XLOOKUP(F106,'Saldobalanse m arb-status'!A:A,'Saldobalanse m arb-status'!C:C,"Ikke funnet",0)</f>
        <v>0</v>
      </c>
      <c r="L121" s="3"/>
      <c r="M121" s="3"/>
      <c r="N121" s="3"/>
      <c r="O121" s="3"/>
      <c r="P121" s="3"/>
      <c r="Q121" s="3"/>
      <c r="R121" s="3"/>
      <c r="S121" s="3"/>
    </row>
    <row r="122" spans="1:19" x14ac:dyDescent="0.25">
      <c r="A122" s="170" t="s">
        <v>1260</v>
      </c>
      <c r="F122" s="348">
        <f>F120-F121</f>
        <v>0</v>
      </c>
      <c r="K122" s="169" t="s">
        <v>621</v>
      </c>
      <c r="L122" s="3"/>
      <c r="M122" s="3"/>
      <c r="N122" s="3"/>
      <c r="O122" s="3"/>
      <c r="P122" s="3"/>
      <c r="Q122" s="3"/>
      <c r="R122" s="3"/>
      <c r="S122" s="3"/>
    </row>
    <row r="123" spans="1:19" ht="15.75" thickBot="1" x14ac:dyDescent="0.3">
      <c r="L123" s="3"/>
      <c r="M123" s="3"/>
      <c r="N123" s="3"/>
      <c r="O123" s="3"/>
      <c r="P123" s="3"/>
      <c r="Q123" s="3"/>
      <c r="R123" s="3"/>
      <c r="S123" s="3"/>
    </row>
    <row r="124" spans="1:19" x14ac:dyDescent="0.25">
      <c r="A124" s="2954" t="s">
        <v>1845</v>
      </c>
      <c r="B124" s="2955"/>
      <c r="C124" s="2955"/>
      <c r="D124" s="2955"/>
      <c r="E124" s="2956"/>
      <c r="F124" s="1345"/>
      <c r="G124" s="1237"/>
      <c r="H124" s="1237"/>
      <c r="I124" s="1237"/>
      <c r="J124" s="1238"/>
      <c r="L124" s="3"/>
      <c r="M124" s="3"/>
      <c r="N124" s="3"/>
      <c r="O124" s="3"/>
      <c r="P124" s="3"/>
      <c r="Q124" s="3"/>
      <c r="R124" s="3"/>
      <c r="S124" s="3"/>
    </row>
    <row r="125" spans="1:19" x14ac:dyDescent="0.25">
      <c r="A125" s="1115" t="s">
        <v>254</v>
      </c>
      <c r="B125" s="1360" t="s">
        <v>1299</v>
      </c>
      <c r="C125" s="1360" t="s">
        <v>1846</v>
      </c>
      <c r="D125" s="1360" t="s">
        <v>1325</v>
      </c>
      <c r="E125" s="1360" t="s">
        <v>434</v>
      </c>
      <c r="F125" s="1360" t="s">
        <v>608</v>
      </c>
      <c r="G125" s="1360" t="s">
        <v>1338</v>
      </c>
      <c r="H125" s="3129" t="s">
        <v>1261</v>
      </c>
      <c r="I125" s="3129"/>
      <c r="J125" s="3673"/>
      <c r="L125" s="3008"/>
      <c r="M125" s="3008"/>
      <c r="N125" s="3008"/>
      <c r="O125" s="3008"/>
      <c r="P125" s="3"/>
      <c r="Q125" s="3008"/>
      <c r="R125" s="3008"/>
      <c r="S125" s="3008"/>
    </row>
    <row r="126" spans="1:19" x14ac:dyDescent="0.25">
      <c r="A126" s="1547"/>
      <c r="B126" s="1526"/>
      <c r="C126" s="1526"/>
      <c r="D126" s="1526"/>
      <c r="E126" s="1526"/>
      <c r="F126" s="1550"/>
      <c r="G126" s="1526"/>
      <c r="H126" s="2907"/>
      <c r="I126" s="2907"/>
      <c r="J126" s="3043"/>
      <c r="L126" s="12"/>
      <c r="M126" s="12"/>
      <c r="N126" s="12"/>
      <c r="O126" s="12"/>
      <c r="P126" s="3"/>
      <c r="Q126" s="2761"/>
      <c r="R126" s="2761"/>
      <c r="S126" s="2761"/>
    </row>
    <row r="127" spans="1:19" x14ac:dyDescent="0.25">
      <c r="A127" s="1547"/>
      <c r="B127" s="1526"/>
      <c r="C127" s="1526"/>
      <c r="D127" s="1559"/>
      <c r="E127" s="1526"/>
      <c r="F127" s="1550"/>
      <c r="G127" s="1526"/>
      <c r="H127" s="2907"/>
      <c r="I127" s="2907"/>
      <c r="J127" s="3043"/>
      <c r="L127" s="12"/>
      <c r="M127" s="12"/>
      <c r="N127" s="12"/>
      <c r="O127" s="12"/>
      <c r="P127" s="3"/>
      <c r="Q127" s="2761"/>
      <c r="R127" s="2761"/>
      <c r="S127" s="2761"/>
    </row>
    <row r="128" spans="1:19" x14ac:dyDescent="0.25">
      <c r="A128" s="1547"/>
      <c r="B128" s="1526"/>
      <c r="C128" s="1526"/>
      <c r="D128" s="1559"/>
      <c r="E128" s="1526"/>
      <c r="F128" s="1550"/>
      <c r="G128" s="1526"/>
      <c r="H128" s="2907"/>
      <c r="I128" s="2907"/>
      <c r="J128" s="3043"/>
      <c r="L128" s="12"/>
      <c r="M128" s="12"/>
      <c r="N128" s="12"/>
      <c r="O128" s="12"/>
      <c r="P128" s="3"/>
      <c r="Q128" s="2761"/>
      <c r="R128" s="2761"/>
      <c r="S128" s="2761"/>
    </row>
    <row r="129" spans="1:19" x14ac:dyDescent="0.25">
      <c r="A129" s="1547"/>
      <c r="B129" s="1526"/>
      <c r="C129" s="1526"/>
      <c r="D129" s="1559"/>
      <c r="E129" s="1526"/>
      <c r="F129" s="1550"/>
      <c r="G129" s="1526"/>
      <c r="H129" s="2907"/>
      <c r="I129" s="2907"/>
      <c r="J129" s="3043"/>
      <c r="L129" s="12"/>
      <c r="M129" s="12"/>
      <c r="N129" s="12"/>
      <c r="O129" s="12"/>
      <c r="P129" s="3"/>
      <c r="Q129" s="2761"/>
      <c r="R129" s="2761"/>
      <c r="S129" s="2761"/>
    </row>
    <row r="130" spans="1:19" x14ac:dyDescent="0.25">
      <c r="A130" s="1547"/>
      <c r="B130" s="1526"/>
      <c r="C130" s="1526"/>
      <c r="D130" s="1559"/>
      <c r="E130" s="1526"/>
      <c r="F130" s="1550"/>
      <c r="G130" s="1526"/>
      <c r="H130" s="2907"/>
      <c r="I130" s="2907"/>
      <c r="J130" s="3043"/>
      <c r="L130" s="12"/>
      <c r="M130" s="12"/>
      <c r="N130" s="12"/>
      <c r="O130" s="12"/>
      <c r="P130" s="3"/>
      <c r="Q130" s="2761"/>
      <c r="R130" s="2761"/>
      <c r="S130" s="2761"/>
    </row>
    <row r="131" spans="1:19" x14ac:dyDescent="0.25">
      <c r="A131" s="1547"/>
      <c r="B131" s="1526"/>
      <c r="C131" s="1526"/>
      <c r="D131" s="1559"/>
      <c r="E131" s="1526"/>
      <c r="F131" s="1550"/>
      <c r="G131" s="1526"/>
      <c r="H131" s="2907"/>
      <c r="I131" s="2907"/>
      <c r="J131" s="3043"/>
      <c r="L131" s="12"/>
      <c r="M131" s="12"/>
      <c r="N131" s="12"/>
      <c r="O131" s="12"/>
      <c r="P131" s="3"/>
      <c r="Q131" s="2761"/>
      <c r="R131" s="2761"/>
      <c r="S131" s="2761"/>
    </row>
    <row r="132" spans="1:19" x14ac:dyDescent="0.25">
      <c r="A132" s="1547"/>
      <c r="B132" s="1526"/>
      <c r="C132" s="1526"/>
      <c r="D132" s="1559"/>
      <c r="E132" s="1526"/>
      <c r="F132" s="1550"/>
      <c r="G132" s="1526"/>
      <c r="H132" s="2907"/>
      <c r="I132" s="2907"/>
      <c r="J132" s="3043"/>
      <c r="L132" s="12"/>
      <c r="M132" s="12"/>
      <c r="N132" s="12"/>
      <c r="O132" s="12"/>
      <c r="P132" s="3"/>
      <c r="Q132" s="2761"/>
      <c r="R132" s="2761"/>
      <c r="S132" s="2761"/>
    </row>
    <row r="133" spans="1:19" x14ac:dyDescent="0.25">
      <c r="A133" s="1547"/>
      <c r="B133" s="1526"/>
      <c r="C133" s="1526"/>
      <c r="D133" s="1559"/>
      <c r="E133" s="1526"/>
      <c r="F133" s="1550"/>
      <c r="G133" s="1526"/>
      <c r="H133" s="2907"/>
      <c r="I133" s="2907"/>
      <c r="J133" s="3043"/>
      <c r="L133" s="12"/>
      <c r="M133" s="12"/>
      <c r="N133" s="12"/>
      <c r="O133" s="12"/>
      <c r="P133" s="3"/>
      <c r="Q133" s="3"/>
      <c r="R133" s="3"/>
      <c r="S133" s="3"/>
    </row>
    <row r="134" spans="1:19" x14ac:dyDescent="0.25">
      <c r="A134" s="1547"/>
      <c r="B134" s="1526"/>
      <c r="C134" s="1526"/>
      <c r="D134" s="1559"/>
      <c r="E134" s="1526"/>
      <c r="F134" s="1550"/>
      <c r="G134" s="1526"/>
      <c r="H134" s="2907"/>
      <c r="I134" s="2907"/>
      <c r="J134" s="3043"/>
      <c r="L134" s="12"/>
      <c r="M134" s="12"/>
      <c r="N134" s="12"/>
      <c r="O134" s="12"/>
      <c r="P134" s="3"/>
      <c r="Q134" s="3"/>
      <c r="R134" s="3"/>
      <c r="S134" s="3"/>
    </row>
    <row r="135" spans="1:19" x14ac:dyDescent="0.25">
      <c r="A135" s="1547"/>
      <c r="B135" s="1526"/>
      <c r="C135" s="1526"/>
      <c r="D135" s="1559"/>
      <c r="E135" s="1526"/>
      <c r="F135" s="1550"/>
      <c r="G135" s="1526"/>
      <c r="H135" s="2907"/>
      <c r="I135" s="2907"/>
      <c r="J135" s="3043"/>
      <c r="L135" s="12"/>
      <c r="M135" s="12"/>
      <c r="N135" s="12"/>
      <c r="O135" s="12"/>
      <c r="P135" s="3"/>
      <c r="Q135" s="3"/>
      <c r="R135" s="3"/>
      <c r="S135" s="3"/>
    </row>
    <row r="136" spans="1:19" x14ac:dyDescent="0.25">
      <c r="A136" s="1547"/>
      <c r="B136" s="1526"/>
      <c r="C136" s="1526"/>
      <c r="D136" s="1559"/>
      <c r="E136" s="1526"/>
      <c r="F136" s="1550"/>
      <c r="G136" s="1526"/>
      <c r="H136" s="2907"/>
      <c r="I136" s="2907"/>
      <c r="J136" s="3043"/>
      <c r="L136" s="12"/>
      <c r="M136" s="12"/>
      <c r="N136" s="12"/>
      <c r="O136" s="12"/>
      <c r="P136" s="3"/>
      <c r="Q136" s="3"/>
      <c r="R136" s="3"/>
      <c r="S136" s="3"/>
    </row>
    <row r="137" spans="1:19" x14ac:dyDescent="0.25">
      <c r="A137" s="1547"/>
      <c r="B137" s="1526"/>
      <c r="C137" s="1526"/>
      <c r="D137" s="1559"/>
      <c r="E137" s="1526"/>
      <c r="F137" s="1550"/>
      <c r="G137" s="1593"/>
      <c r="H137" s="3127"/>
      <c r="I137" s="3127"/>
      <c r="J137" s="3672"/>
      <c r="L137" s="12"/>
      <c r="M137" s="12"/>
      <c r="N137" s="12"/>
      <c r="O137" s="12"/>
      <c r="P137" s="3"/>
      <c r="Q137" s="3"/>
      <c r="R137" s="3"/>
      <c r="S137" s="3"/>
    </row>
    <row r="138" spans="1:19" ht="15.75" thickBot="1" x14ac:dyDescent="0.3">
      <c r="A138" s="468" t="s">
        <v>1326</v>
      </c>
      <c r="B138" s="469"/>
      <c r="C138" s="469"/>
      <c r="D138" s="469"/>
      <c r="E138" s="714"/>
      <c r="F138" s="458">
        <f>SUBTOTAL(9,F126:F137)</f>
        <v>0</v>
      </c>
      <c r="G138" s="966"/>
      <c r="H138" s="749"/>
      <c r="I138" s="749"/>
      <c r="J138" s="750"/>
      <c r="L138" s="12"/>
      <c r="M138" s="12"/>
      <c r="N138" s="12"/>
      <c r="O138" s="12"/>
      <c r="P138" s="3"/>
      <c r="Q138" s="3"/>
      <c r="R138" s="3"/>
      <c r="S138" s="3"/>
    </row>
    <row r="139" spans="1:19" x14ac:dyDescent="0.25">
      <c r="A139" s="170" t="s">
        <v>1327</v>
      </c>
      <c r="F139" s="348">
        <f>_xlfn.XLOOKUP(F124,'Saldobalanse m arb-status'!A:A,'Saldobalanse m arb-status'!C:C,"Ikke funnet",0)</f>
        <v>0</v>
      </c>
      <c r="L139" s="3"/>
      <c r="M139" s="3"/>
      <c r="N139" s="3"/>
      <c r="O139" s="3"/>
      <c r="P139" s="3"/>
      <c r="Q139" s="3"/>
      <c r="R139" s="3"/>
      <c r="S139" s="3"/>
    </row>
    <row r="140" spans="1:19" x14ac:dyDescent="0.25">
      <c r="A140" s="170" t="s">
        <v>1260</v>
      </c>
      <c r="F140" s="348">
        <f>F138-F139</f>
        <v>0</v>
      </c>
      <c r="K140" s="169" t="s">
        <v>621</v>
      </c>
      <c r="L140" s="3"/>
      <c r="M140" s="3"/>
      <c r="N140" s="3"/>
      <c r="O140" s="3"/>
      <c r="P140" s="3"/>
      <c r="Q140" s="3"/>
      <c r="R140" s="3"/>
      <c r="S140" s="3"/>
    </row>
    <row r="141" spans="1:19" ht="15.75" thickBot="1" x14ac:dyDescent="0.3">
      <c r="L141" s="3"/>
      <c r="M141" s="3"/>
      <c r="N141" s="3"/>
      <c r="O141" s="3"/>
      <c r="P141" s="3"/>
      <c r="Q141" s="3"/>
      <c r="R141" s="3"/>
      <c r="S141" s="3"/>
    </row>
    <row r="142" spans="1:19" x14ac:dyDescent="0.25">
      <c r="A142" s="2954" t="s">
        <v>1845</v>
      </c>
      <c r="B142" s="2955"/>
      <c r="C142" s="2955"/>
      <c r="D142" s="2955"/>
      <c r="E142" s="2956"/>
      <c r="F142" s="1345"/>
      <c r="G142" s="1237"/>
      <c r="H142" s="1237"/>
      <c r="I142" s="1237"/>
      <c r="J142" s="1238"/>
      <c r="L142" s="3"/>
      <c r="M142" s="3"/>
      <c r="N142" s="3"/>
      <c r="O142" s="3"/>
      <c r="P142" s="3"/>
      <c r="Q142" s="3"/>
      <c r="R142" s="3"/>
      <c r="S142" s="3"/>
    </row>
    <row r="143" spans="1:19" x14ac:dyDescent="0.25">
      <c r="A143" s="1115" t="s">
        <v>254</v>
      </c>
      <c r="B143" s="1360" t="s">
        <v>1299</v>
      </c>
      <c r="C143" s="1360" t="s">
        <v>1846</v>
      </c>
      <c r="D143" s="1360" t="s">
        <v>1325</v>
      </c>
      <c r="E143" s="1360" t="s">
        <v>434</v>
      </c>
      <c r="F143" s="1360" t="s">
        <v>608</v>
      </c>
      <c r="G143" s="1360" t="s">
        <v>1338</v>
      </c>
      <c r="H143" s="3129" t="s">
        <v>1261</v>
      </c>
      <c r="I143" s="3129"/>
      <c r="J143" s="3673"/>
      <c r="L143" s="3008"/>
      <c r="M143" s="3008"/>
      <c r="N143" s="3008"/>
      <c r="O143" s="3008"/>
      <c r="P143" s="3"/>
      <c r="Q143" s="3008"/>
      <c r="R143" s="3008"/>
      <c r="S143" s="3008"/>
    </row>
    <row r="144" spans="1:19" x14ac:dyDescent="0.25">
      <c r="A144" s="1547"/>
      <c r="B144" s="1526"/>
      <c r="C144" s="1526"/>
      <c r="D144" s="1526"/>
      <c r="E144" s="1526"/>
      <c r="F144" s="1550"/>
      <c r="G144" s="1526"/>
      <c r="H144" s="2907"/>
      <c r="I144" s="2907"/>
      <c r="J144" s="3043"/>
      <c r="L144" s="12"/>
      <c r="M144" s="12"/>
      <c r="N144" s="12"/>
      <c r="O144" s="12"/>
      <c r="P144" s="3"/>
      <c r="Q144" s="2761"/>
      <c r="R144" s="2761"/>
      <c r="S144" s="2761"/>
    </row>
    <row r="145" spans="1:19" x14ac:dyDescent="0.25">
      <c r="A145" s="1547"/>
      <c r="B145" s="1526"/>
      <c r="C145" s="1526"/>
      <c r="D145" s="1559"/>
      <c r="E145" s="1526"/>
      <c r="F145" s="1550"/>
      <c r="G145" s="1526"/>
      <c r="H145" s="2907"/>
      <c r="I145" s="2907"/>
      <c r="J145" s="3043"/>
      <c r="L145" s="12"/>
      <c r="M145" s="12"/>
      <c r="N145" s="12"/>
      <c r="O145" s="12"/>
      <c r="P145" s="3"/>
      <c r="Q145" s="2761"/>
      <c r="R145" s="2761"/>
      <c r="S145" s="2761"/>
    </row>
    <row r="146" spans="1:19" x14ac:dyDescent="0.25">
      <c r="A146" s="1547"/>
      <c r="B146" s="1526"/>
      <c r="C146" s="1526"/>
      <c r="D146" s="1559"/>
      <c r="E146" s="1526"/>
      <c r="F146" s="1550"/>
      <c r="G146" s="1526"/>
      <c r="H146" s="2907"/>
      <c r="I146" s="2907"/>
      <c r="J146" s="3043"/>
      <c r="L146" s="12"/>
      <c r="M146" s="12"/>
      <c r="N146" s="12"/>
      <c r="O146" s="12"/>
      <c r="P146" s="3"/>
      <c r="Q146" s="2761"/>
      <c r="R146" s="2761"/>
      <c r="S146" s="2761"/>
    </row>
    <row r="147" spans="1:19" x14ac:dyDescent="0.25">
      <c r="A147" s="1547"/>
      <c r="B147" s="1526"/>
      <c r="C147" s="1526"/>
      <c r="D147" s="1559"/>
      <c r="E147" s="1526"/>
      <c r="F147" s="1550"/>
      <c r="G147" s="1526"/>
      <c r="H147" s="2907"/>
      <c r="I147" s="2907"/>
      <c r="J147" s="3043"/>
      <c r="L147" s="12"/>
      <c r="M147" s="12"/>
      <c r="N147" s="12"/>
      <c r="O147" s="12"/>
      <c r="P147" s="3"/>
      <c r="Q147" s="2761"/>
      <c r="R147" s="2761"/>
      <c r="S147" s="2761"/>
    </row>
    <row r="148" spans="1:19" x14ac:dyDescent="0.25">
      <c r="A148" s="1547"/>
      <c r="B148" s="1526"/>
      <c r="C148" s="1526"/>
      <c r="D148" s="1559"/>
      <c r="E148" s="1526"/>
      <c r="F148" s="1550"/>
      <c r="G148" s="1526"/>
      <c r="H148" s="2907"/>
      <c r="I148" s="2907"/>
      <c r="J148" s="3043"/>
      <c r="L148" s="12"/>
      <c r="M148" s="12"/>
      <c r="N148" s="12"/>
      <c r="O148" s="12"/>
      <c r="P148" s="3"/>
      <c r="Q148" s="2761"/>
      <c r="R148" s="2761"/>
      <c r="S148" s="2761"/>
    </row>
    <row r="149" spans="1:19" x14ac:dyDescent="0.25">
      <c r="A149" s="1547"/>
      <c r="B149" s="1526"/>
      <c r="C149" s="1526"/>
      <c r="D149" s="1559"/>
      <c r="E149" s="1526"/>
      <c r="F149" s="1550"/>
      <c r="G149" s="1526"/>
      <c r="H149" s="2907"/>
      <c r="I149" s="2907"/>
      <c r="J149" s="3043"/>
      <c r="L149" s="12"/>
      <c r="M149" s="12"/>
      <c r="N149" s="12"/>
      <c r="O149" s="12"/>
      <c r="P149" s="3"/>
      <c r="Q149" s="2761"/>
      <c r="R149" s="2761"/>
      <c r="S149" s="2761"/>
    </row>
    <row r="150" spans="1:19" x14ac:dyDescent="0.25">
      <c r="A150" s="1547"/>
      <c r="B150" s="1526"/>
      <c r="C150" s="1526"/>
      <c r="D150" s="1559"/>
      <c r="E150" s="1526"/>
      <c r="F150" s="1550"/>
      <c r="G150" s="1526"/>
      <c r="H150" s="2907"/>
      <c r="I150" s="2907"/>
      <c r="J150" s="3043"/>
      <c r="L150" s="12"/>
      <c r="M150" s="12"/>
      <c r="N150" s="12"/>
      <c r="O150" s="12"/>
      <c r="P150" s="3"/>
      <c r="Q150" s="2761"/>
      <c r="R150" s="2761"/>
      <c r="S150" s="2761"/>
    </row>
    <row r="151" spans="1:19" x14ac:dyDescent="0.25">
      <c r="A151" s="1547"/>
      <c r="B151" s="1526"/>
      <c r="C151" s="1526"/>
      <c r="D151" s="1559"/>
      <c r="E151" s="1526"/>
      <c r="F151" s="1550"/>
      <c r="G151" s="1526"/>
      <c r="H151" s="2907"/>
      <c r="I151" s="2907"/>
      <c r="J151" s="3043"/>
      <c r="L151" s="12"/>
      <c r="M151" s="12"/>
      <c r="N151" s="12"/>
      <c r="O151" s="12"/>
      <c r="P151" s="3"/>
      <c r="Q151" s="3"/>
      <c r="R151" s="3"/>
      <c r="S151" s="3"/>
    </row>
    <row r="152" spans="1:19" x14ac:dyDescent="0.25">
      <c r="A152" s="1547"/>
      <c r="B152" s="1526"/>
      <c r="C152" s="1526"/>
      <c r="D152" s="1559"/>
      <c r="E152" s="1526"/>
      <c r="F152" s="1550"/>
      <c r="G152" s="1526"/>
      <c r="H152" s="2907"/>
      <c r="I152" s="2907"/>
      <c r="J152" s="3043"/>
      <c r="L152" s="12"/>
      <c r="M152" s="12"/>
      <c r="N152" s="12"/>
      <c r="O152" s="12"/>
      <c r="P152" s="3"/>
      <c r="Q152" s="3"/>
      <c r="R152" s="3"/>
      <c r="S152" s="3"/>
    </row>
    <row r="153" spans="1:19" x14ac:dyDescent="0.25">
      <c r="A153" s="1547"/>
      <c r="B153" s="1526"/>
      <c r="C153" s="1526"/>
      <c r="D153" s="1559"/>
      <c r="E153" s="1526"/>
      <c r="F153" s="1550"/>
      <c r="G153" s="1526"/>
      <c r="H153" s="2907"/>
      <c r="I153" s="2907"/>
      <c r="J153" s="3043"/>
      <c r="L153" s="12"/>
      <c r="M153" s="12"/>
      <c r="N153" s="12"/>
      <c r="O153" s="12"/>
      <c r="P153" s="3"/>
      <c r="Q153" s="3"/>
      <c r="R153" s="3"/>
      <c r="S153" s="3"/>
    </row>
    <row r="154" spans="1:19" x14ac:dyDescent="0.25">
      <c r="A154" s="1547"/>
      <c r="B154" s="1526"/>
      <c r="C154" s="1526"/>
      <c r="D154" s="1559"/>
      <c r="E154" s="1526"/>
      <c r="F154" s="1550"/>
      <c r="G154" s="1526"/>
      <c r="H154" s="2907"/>
      <c r="I154" s="2907"/>
      <c r="J154" s="3043"/>
      <c r="L154" s="12"/>
      <c r="M154" s="12"/>
      <c r="N154" s="12"/>
      <c r="O154" s="12"/>
      <c r="P154" s="3"/>
      <c r="Q154" s="3"/>
      <c r="R154" s="3"/>
      <c r="S154" s="3"/>
    </row>
    <row r="155" spans="1:19" x14ac:dyDescent="0.25">
      <c r="A155" s="1547"/>
      <c r="B155" s="1526"/>
      <c r="C155" s="1526"/>
      <c r="D155" s="1559"/>
      <c r="E155" s="1526"/>
      <c r="F155" s="1550"/>
      <c r="G155" s="1593"/>
      <c r="H155" s="3127"/>
      <c r="I155" s="3127"/>
      <c r="J155" s="3672"/>
      <c r="L155" s="12"/>
      <c r="M155" s="12"/>
      <c r="N155" s="12"/>
      <c r="O155" s="12"/>
      <c r="P155" s="3"/>
      <c r="Q155" s="3"/>
      <c r="R155" s="3"/>
      <c r="S155" s="3"/>
    </row>
    <row r="156" spans="1:19" ht="15.75" thickBot="1" x14ac:dyDescent="0.3">
      <c r="A156" s="468" t="s">
        <v>1326</v>
      </c>
      <c r="B156" s="469"/>
      <c r="C156" s="469"/>
      <c r="D156" s="469"/>
      <c r="E156" s="714"/>
      <c r="F156" s="458">
        <f>SUBTOTAL(9,F144:F155)</f>
        <v>0</v>
      </c>
      <c r="G156" s="966"/>
      <c r="H156" s="749"/>
      <c r="I156" s="749"/>
      <c r="J156" s="750"/>
      <c r="L156" s="12"/>
      <c r="M156" s="12"/>
      <c r="N156" s="12"/>
      <c r="O156" s="12"/>
      <c r="P156" s="3"/>
      <c r="Q156" s="3"/>
      <c r="R156" s="3"/>
      <c r="S156" s="3"/>
    </row>
    <row r="157" spans="1:19" x14ac:dyDescent="0.25">
      <c r="A157" s="170" t="s">
        <v>1327</v>
      </c>
      <c r="F157" s="348">
        <f>_xlfn.XLOOKUP(F142,'Saldobalanse m arb-status'!A:A,'Saldobalanse m arb-status'!C:C,"Ikke funnet",0)</f>
        <v>0</v>
      </c>
      <c r="L157" s="3"/>
      <c r="M157" s="3"/>
      <c r="N157" s="3"/>
      <c r="O157" s="3"/>
      <c r="P157" s="3"/>
      <c r="Q157" s="3"/>
      <c r="R157" s="3"/>
      <c r="S157" s="3"/>
    </row>
    <row r="158" spans="1:19" x14ac:dyDescent="0.25">
      <c r="A158" s="170" t="s">
        <v>1260</v>
      </c>
      <c r="F158" s="348">
        <f>F156-F157</f>
        <v>0</v>
      </c>
      <c r="K158" s="169" t="s">
        <v>621</v>
      </c>
      <c r="L158" s="3"/>
      <c r="M158" s="3"/>
      <c r="N158" s="3"/>
      <c r="O158" s="3"/>
      <c r="P158" s="3"/>
      <c r="Q158" s="3"/>
      <c r="R158" s="3"/>
      <c r="S158" s="3"/>
    </row>
    <row r="159" spans="1:19" ht="15.75" thickBot="1" x14ac:dyDescent="0.3">
      <c r="L159" s="3"/>
      <c r="M159" s="3"/>
      <c r="N159" s="3"/>
      <c r="O159" s="3"/>
      <c r="P159" s="3"/>
      <c r="Q159" s="3"/>
      <c r="R159" s="3"/>
      <c r="S159" s="3"/>
    </row>
    <row r="160" spans="1:19" x14ac:dyDescent="0.25">
      <c r="A160" s="2954" t="s">
        <v>1845</v>
      </c>
      <c r="B160" s="2955"/>
      <c r="C160" s="2955"/>
      <c r="D160" s="2955"/>
      <c r="E160" s="2956"/>
      <c r="F160" s="1345"/>
      <c r="G160" s="1237"/>
      <c r="H160" s="1237"/>
      <c r="I160" s="1237"/>
      <c r="J160" s="1238"/>
      <c r="L160" s="3"/>
      <c r="M160" s="3"/>
      <c r="N160" s="3"/>
      <c r="O160" s="3"/>
      <c r="P160" s="3"/>
      <c r="Q160" s="3"/>
      <c r="R160" s="3"/>
      <c r="S160" s="3"/>
    </row>
    <row r="161" spans="1:19" x14ac:dyDescent="0.25">
      <c r="A161" s="1115" t="s">
        <v>254</v>
      </c>
      <c r="B161" s="1360" t="s">
        <v>1299</v>
      </c>
      <c r="C161" s="1360" t="s">
        <v>1846</v>
      </c>
      <c r="D161" s="1360" t="s">
        <v>1325</v>
      </c>
      <c r="E161" s="1360" t="s">
        <v>434</v>
      </c>
      <c r="F161" s="1360" t="s">
        <v>608</v>
      </c>
      <c r="G161" s="1360" t="s">
        <v>1338</v>
      </c>
      <c r="H161" s="3129" t="s">
        <v>1261</v>
      </c>
      <c r="I161" s="3129"/>
      <c r="J161" s="3673"/>
      <c r="L161" s="3008"/>
      <c r="M161" s="3008"/>
      <c r="N161" s="3008"/>
      <c r="O161" s="3008"/>
      <c r="P161" s="3"/>
      <c r="Q161" s="3008"/>
      <c r="R161" s="3008"/>
      <c r="S161" s="3008"/>
    </row>
    <row r="162" spans="1:19" x14ac:dyDescent="0.25">
      <c r="A162" s="1547"/>
      <c r="B162" s="1526"/>
      <c r="C162" s="1526"/>
      <c r="D162" s="1526"/>
      <c r="E162" s="1526"/>
      <c r="F162" s="1550"/>
      <c r="G162" s="1526"/>
      <c r="H162" s="2907"/>
      <c r="I162" s="2907"/>
      <c r="J162" s="3043"/>
      <c r="L162" s="12"/>
      <c r="M162" s="12"/>
      <c r="N162" s="12"/>
      <c r="O162" s="12"/>
      <c r="P162" s="3"/>
      <c r="Q162" s="2761"/>
      <c r="R162" s="2761"/>
      <c r="S162" s="2761"/>
    </row>
    <row r="163" spans="1:19" x14ac:dyDescent="0.25">
      <c r="A163" s="1547"/>
      <c r="B163" s="1526"/>
      <c r="C163" s="1526"/>
      <c r="D163" s="1559"/>
      <c r="E163" s="1526"/>
      <c r="F163" s="1550"/>
      <c r="G163" s="1526"/>
      <c r="H163" s="2907"/>
      <c r="I163" s="2907"/>
      <c r="J163" s="3043"/>
      <c r="L163" s="12"/>
      <c r="M163" s="12"/>
      <c r="N163" s="12"/>
      <c r="O163" s="12"/>
      <c r="P163" s="3"/>
      <c r="Q163" s="2761"/>
      <c r="R163" s="2761"/>
      <c r="S163" s="2761"/>
    </row>
    <row r="164" spans="1:19" x14ac:dyDescent="0.25">
      <c r="A164" s="1547"/>
      <c r="B164" s="1526"/>
      <c r="C164" s="1526"/>
      <c r="D164" s="1559"/>
      <c r="E164" s="1526"/>
      <c r="F164" s="1550"/>
      <c r="G164" s="1526"/>
      <c r="H164" s="2907"/>
      <c r="I164" s="2907"/>
      <c r="J164" s="3043"/>
      <c r="L164" s="12"/>
      <c r="M164" s="12"/>
      <c r="N164" s="12"/>
      <c r="O164" s="12"/>
      <c r="P164" s="3"/>
      <c r="Q164" s="2761"/>
      <c r="R164" s="2761"/>
      <c r="S164" s="2761"/>
    </row>
    <row r="165" spans="1:19" x14ac:dyDescent="0.25">
      <c r="A165" s="1547"/>
      <c r="B165" s="1526"/>
      <c r="C165" s="1526"/>
      <c r="D165" s="1559"/>
      <c r="E165" s="1526"/>
      <c r="F165" s="1550"/>
      <c r="G165" s="1526"/>
      <c r="H165" s="2907"/>
      <c r="I165" s="2907"/>
      <c r="J165" s="3043"/>
      <c r="L165" s="12"/>
      <c r="M165" s="12"/>
      <c r="N165" s="12"/>
      <c r="O165" s="12"/>
      <c r="P165" s="3"/>
      <c r="Q165" s="2761"/>
      <c r="R165" s="2761"/>
      <c r="S165" s="2761"/>
    </row>
    <row r="166" spans="1:19" x14ac:dyDescent="0.25">
      <c r="A166" s="1547"/>
      <c r="B166" s="1526"/>
      <c r="C166" s="1526"/>
      <c r="D166" s="1559"/>
      <c r="E166" s="1526"/>
      <c r="F166" s="1550"/>
      <c r="G166" s="1526"/>
      <c r="H166" s="2907"/>
      <c r="I166" s="2907"/>
      <c r="J166" s="3043"/>
      <c r="L166" s="12"/>
      <c r="M166" s="12"/>
      <c r="N166" s="12"/>
      <c r="O166" s="12"/>
      <c r="P166" s="3"/>
      <c r="Q166" s="2761"/>
      <c r="R166" s="2761"/>
      <c r="S166" s="2761"/>
    </row>
    <row r="167" spans="1:19" x14ac:dyDescent="0.25">
      <c r="A167" s="1547"/>
      <c r="B167" s="1526"/>
      <c r="C167" s="1526"/>
      <c r="D167" s="1559"/>
      <c r="E167" s="1526"/>
      <c r="F167" s="1550"/>
      <c r="G167" s="1526"/>
      <c r="H167" s="2907"/>
      <c r="I167" s="2907"/>
      <c r="J167" s="3043"/>
      <c r="L167" s="12"/>
      <c r="M167" s="12"/>
      <c r="N167" s="12"/>
      <c r="O167" s="12"/>
      <c r="P167" s="3"/>
      <c r="Q167" s="2761"/>
      <c r="R167" s="2761"/>
      <c r="S167" s="2761"/>
    </row>
    <row r="168" spans="1:19" x14ac:dyDescent="0.25">
      <c r="A168" s="1547"/>
      <c r="B168" s="1526"/>
      <c r="C168" s="1526"/>
      <c r="D168" s="1559"/>
      <c r="E168" s="1526"/>
      <c r="F168" s="1550"/>
      <c r="G168" s="1526"/>
      <c r="H168" s="2907"/>
      <c r="I168" s="2907"/>
      <c r="J168" s="3043"/>
      <c r="L168" s="12"/>
      <c r="M168" s="12"/>
      <c r="N168" s="12"/>
      <c r="O168" s="12"/>
      <c r="P168" s="3"/>
      <c r="Q168" s="2761"/>
      <c r="R168" s="2761"/>
      <c r="S168" s="2761"/>
    </row>
    <row r="169" spans="1:19" x14ac:dyDescent="0.25">
      <c r="A169" s="1547"/>
      <c r="B169" s="1526"/>
      <c r="C169" s="1526"/>
      <c r="D169" s="1559"/>
      <c r="E169" s="1526"/>
      <c r="F169" s="1550"/>
      <c r="G169" s="1526"/>
      <c r="H169" s="2907"/>
      <c r="I169" s="2907"/>
      <c r="J169" s="3043"/>
      <c r="L169" s="12"/>
      <c r="M169" s="12"/>
      <c r="N169" s="12"/>
      <c r="O169" s="12"/>
      <c r="P169" s="3"/>
      <c r="Q169" s="3"/>
      <c r="R169" s="3"/>
      <c r="S169" s="3"/>
    </row>
    <row r="170" spans="1:19" x14ac:dyDescent="0.25">
      <c r="A170" s="1547"/>
      <c r="B170" s="1526"/>
      <c r="C170" s="1526"/>
      <c r="D170" s="1559"/>
      <c r="E170" s="1526"/>
      <c r="F170" s="1550"/>
      <c r="G170" s="1526"/>
      <c r="H170" s="2907"/>
      <c r="I170" s="2907"/>
      <c r="J170" s="3043"/>
      <c r="L170" s="12"/>
      <c r="M170" s="12"/>
      <c r="N170" s="12"/>
      <c r="O170" s="12"/>
      <c r="P170" s="3"/>
      <c r="Q170" s="3"/>
      <c r="R170" s="3"/>
      <c r="S170" s="3"/>
    </row>
    <row r="171" spans="1:19" x14ac:dyDescent="0.25">
      <c r="A171" s="1547"/>
      <c r="B171" s="1526"/>
      <c r="C171" s="1526"/>
      <c r="D171" s="1559"/>
      <c r="E171" s="1526"/>
      <c r="F171" s="1550"/>
      <c r="G171" s="1526"/>
      <c r="H171" s="2907"/>
      <c r="I171" s="2907"/>
      <c r="J171" s="3043"/>
      <c r="L171" s="12"/>
      <c r="M171" s="12"/>
      <c r="N171" s="12"/>
      <c r="O171" s="12"/>
      <c r="P171" s="3"/>
      <c r="Q171" s="3"/>
      <c r="R171" s="3"/>
      <c r="S171" s="3"/>
    </row>
    <row r="172" spans="1:19" x14ac:dyDescent="0.25">
      <c r="A172" s="1547"/>
      <c r="B172" s="1526"/>
      <c r="C172" s="1526"/>
      <c r="D172" s="1559"/>
      <c r="E172" s="1526"/>
      <c r="F172" s="1550"/>
      <c r="G172" s="1526"/>
      <c r="H172" s="2907"/>
      <c r="I172" s="2907"/>
      <c r="J172" s="3043"/>
      <c r="L172" s="12"/>
      <c r="M172" s="12"/>
      <c r="N172" s="12"/>
      <c r="O172" s="12"/>
      <c r="P172" s="3"/>
      <c r="Q172" s="3"/>
      <c r="R172" s="3"/>
      <c r="S172" s="3"/>
    </row>
    <row r="173" spans="1:19" x14ac:dyDescent="0.25">
      <c r="A173" s="1547"/>
      <c r="B173" s="1526"/>
      <c r="C173" s="1526"/>
      <c r="D173" s="1559"/>
      <c r="E173" s="1526"/>
      <c r="F173" s="1550"/>
      <c r="G173" s="1593"/>
      <c r="H173" s="3127"/>
      <c r="I173" s="3127"/>
      <c r="J173" s="3672"/>
      <c r="L173" s="12"/>
      <c r="M173" s="12"/>
      <c r="N173" s="12"/>
      <c r="O173" s="12"/>
      <c r="P173" s="3"/>
      <c r="Q173" s="3"/>
      <c r="R173" s="3"/>
      <c r="S173" s="3"/>
    </row>
    <row r="174" spans="1:19" ht="15.75" thickBot="1" x14ac:dyDescent="0.3">
      <c r="A174" s="468" t="s">
        <v>1326</v>
      </c>
      <c r="B174" s="469"/>
      <c r="C174" s="469"/>
      <c r="D174" s="469"/>
      <c r="E174" s="714"/>
      <c r="F174" s="458">
        <f>SUBTOTAL(9,F162:F173)</f>
        <v>0</v>
      </c>
      <c r="G174" s="966"/>
      <c r="H174" s="749"/>
      <c r="I174" s="749"/>
      <c r="J174" s="750"/>
      <c r="L174" s="12"/>
      <c r="M174" s="12"/>
      <c r="N174" s="12"/>
      <c r="O174" s="12"/>
      <c r="P174" s="3"/>
      <c r="Q174" s="3"/>
      <c r="R174" s="3"/>
      <c r="S174" s="3"/>
    </row>
    <row r="175" spans="1:19" x14ac:dyDescent="0.25">
      <c r="A175" s="170" t="s">
        <v>1327</v>
      </c>
      <c r="F175" s="348">
        <f>_xlfn.XLOOKUP(F160,'Saldobalanse m arb-status'!A:A,'Saldobalanse m arb-status'!C:C,"Ikke funnet",0)</f>
        <v>0</v>
      </c>
      <c r="L175" s="3"/>
      <c r="M175" s="3"/>
      <c r="N175" s="3"/>
      <c r="O175" s="3"/>
      <c r="P175" s="3"/>
      <c r="Q175" s="3"/>
      <c r="R175" s="3"/>
      <c r="S175" s="3"/>
    </row>
    <row r="176" spans="1:19" x14ac:dyDescent="0.25">
      <c r="A176" s="170" t="s">
        <v>1260</v>
      </c>
      <c r="F176" s="348">
        <f>F174-F175</f>
        <v>0</v>
      </c>
      <c r="K176" s="169" t="s">
        <v>621</v>
      </c>
      <c r="L176" s="3"/>
      <c r="M176" s="3"/>
      <c r="N176" s="3"/>
      <c r="O176" s="3"/>
      <c r="P176" s="3"/>
      <c r="Q176" s="3"/>
      <c r="R176" s="3"/>
      <c r="S176" s="3"/>
    </row>
    <row r="177" spans="1:19" ht="15.75" thickBot="1" x14ac:dyDescent="0.3">
      <c r="L177" s="3"/>
      <c r="M177" s="3"/>
      <c r="N177" s="3"/>
      <c r="O177" s="3"/>
      <c r="P177" s="3"/>
      <c r="Q177" s="3"/>
      <c r="R177" s="3"/>
      <c r="S177" s="3"/>
    </row>
    <row r="178" spans="1:19" x14ac:dyDescent="0.25">
      <c r="A178" s="2954" t="s">
        <v>1845</v>
      </c>
      <c r="B178" s="2955"/>
      <c r="C178" s="2955"/>
      <c r="D178" s="2955"/>
      <c r="E178" s="2956"/>
      <c r="F178" s="1345"/>
      <c r="G178" s="1237"/>
      <c r="H178" s="1237"/>
      <c r="I178" s="1237"/>
      <c r="J178" s="1238"/>
      <c r="L178" s="3"/>
      <c r="M178" s="3"/>
      <c r="N178" s="3"/>
      <c r="O178" s="3"/>
      <c r="P178" s="3"/>
      <c r="Q178" s="3"/>
      <c r="R178" s="3"/>
      <c r="S178" s="3"/>
    </row>
    <row r="179" spans="1:19" x14ac:dyDescent="0.25">
      <c r="A179" s="1115" t="s">
        <v>254</v>
      </c>
      <c r="B179" s="1360" t="s">
        <v>1299</v>
      </c>
      <c r="C179" s="1360" t="s">
        <v>1846</v>
      </c>
      <c r="D179" s="1360" t="s">
        <v>1325</v>
      </c>
      <c r="E179" s="1360" t="s">
        <v>434</v>
      </c>
      <c r="F179" s="1360" t="s">
        <v>608</v>
      </c>
      <c r="G179" s="1360" t="s">
        <v>1338</v>
      </c>
      <c r="H179" s="3129" t="s">
        <v>1261</v>
      </c>
      <c r="I179" s="3129"/>
      <c r="J179" s="3673"/>
      <c r="L179" s="3008"/>
      <c r="M179" s="3008"/>
      <c r="N179" s="3008"/>
      <c r="O179" s="3008"/>
      <c r="P179" s="3"/>
      <c r="Q179" s="3008"/>
      <c r="R179" s="3008"/>
      <c r="S179" s="3008"/>
    </row>
    <row r="180" spans="1:19" x14ac:dyDescent="0.25">
      <c r="A180" s="1547"/>
      <c r="B180" s="1526"/>
      <c r="C180" s="1526"/>
      <c r="D180" s="1526"/>
      <c r="E180" s="1526"/>
      <c r="F180" s="1550"/>
      <c r="G180" s="1526"/>
      <c r="H180" s="2907"/>
      <c r="I180" s="2907"/>
      <c r="J180" s="3043"/>
      <c r="L180" s="12"/>
      <c r="M180" s="12"/>
      <c r="N180" s="12"/>
      <c r="O180" s="12"/>
      <c r="P180" s="3"/>
      <c r="Q180" s="2761"/>
      <c r="R180" s="2761"/>
      <c r="S180" s="2761"/>
    </row>
    <row r="181" spans="1:19" x14ac:dyDescent="0.25">
      <c r="A181" s="1547"/>
      <c r="B181" s="1526"/>
      <c r="C181" s="1526"/>
      <c r="D181" s="1559"/>
      <c r="E181" s="1526"/>
      <c r="F181" s="1550"/>
      <c r="G181" s="1526"/>
      <c r="H181" s="2907"/>
      <c r="I181" s="2907"/>
      <c r="J181" s="3043"/>
      <c r="L181" s="12"/>
      <c r="M181" s="12"/>
      <c r="N181" s="12"/>
      <c r="O181" s="12"/>
      <c r="P181" s="3"/>
      <c r="Q181" s="2761"/>
      <c r="R181" s="2761"/>
      <c r="S181" s="2761"/>
    </row>
    <row r="182" spans="1:19" x14ac:dyDescent="0.25">
      <c r="A182" s="1547"/>
      <c r="B182" s="1526"/>
      <c r="C182" s="1526"/>
      <c r="D182" s="1559"/>
      <c r="E182" s="1526"/>
      <c r="F182" s="1550"/>
      <c r="G182" s="1526"/>
      <c r="H182" s="2907"/>
      <c r="I182" s="2907"/>
      <c r="J182" s="3043"/>
      <c r="L182" s="12"/>
      <c r="M182" s="12"/>
      <c r="N182" s="12"/>
      <c r="O182" s="12"/>
      <c r="P182" s="3"/>
      <c r="Q182" s="2761"/>
      <c r="R182" s="2761"/>
      <c r="S182" s="2761"/>
    </row>
    <row r="183" spans="1:19" x14ac:dyDescent="0.25">
      <c r="A183" s="1547"/>
      <c r="B183" s="1526"/>
      <c r="C183" s="1526"/>
      <c r="D183" s="1559"/>
      <c r="E183" s="1526"/>
      <c r="F183" s="1550"/>
      <c r="G183" s="1526"/>
      <c r="H183" s="2907"/>
      <c r="I183" s="2907"/>
      <c r="J183" s="3043"/>
      <c r="L183" s="12"/>
      <c r="M183" s="12"/>
      <c r="N183" s="12"/>
      <c r="O183" s="12"/>
      <c r="P183" s="3"/>
      <c r="Q183" s="2761"/>
      <c r="R183" s="2761"/>
      <c r="S183" s="2761"/>
    </row>
    <row r="184" spans="1:19" x14ac:dyDescent="0.25">
      <c r="A184" s="1547"/>
      <c r="B184" s="1526"/>
      <c r="C184" s="1526"/>
      <c r="D184" s="1559"/>
      <c r="E184" s="1526"/>
      <c r="F184" s="1550"/>
      <c r="G184" s="1526"/>
      <c r="H184" s="2907"/>
      <c r="I184" s="2907"/>
      <c r="J184" s="3043"/>
      <c r="L184" s="12"/>
      <c r="M184" s="12"/>
      <c r="N184" s="12"/>
      <c r="O184" s="12"/>
      <c r="P184" s="3"/>
      <c r="Q184" s="2761"/>
      <c r="R184" s="2761"/>
      <c r="S184" s="2761"/>
    </row>
    <row r="185" spans="1:19" x14ac:dyDescent="0.25">
      <c r="A185" s="1547"/>
      <c r="B185" s="1526"/>
      <c r="C185" s="1526"/>
      <c r="D185" s="1559"/>
      <c r="E185" s="1526"/>
      <c r="F185" s="1550"/>
      <c r="G185" s="1526"/>
      <c r="H185" s="2907"/>
      <c r="I185" s="2907"/>
      <c r="J185" s="3043"/>
      <c r="L185" s="12"/>
      <c r="M185" s="12"/>
      <c r="N185" s="12"/>
      <c r="O185" s="12"/>
      <c r="P185" s="3"/>
      <c r="Q185" s="2761"/>
      <c r="R185" s="2761"/>
      <c r="S185" s="2761"/>
    </row>
    <row r="186" spans="1:19" x14ac:dyDescent="0.25">
      <c r="A186" s="1547"/>
      <c r="B186" s="1526"/>
      <c r="C186" s="1526"/>
      <c r="D186" s="1559"/>
      <c r="E186" s="1526"/>
      <c r="F186" s="1550"/>
      <c r="G186" s="1526"/>
      <c r="H186" s="2907"/>
      <c r="I186" s="2907"/>
      <c r="J186" s="3043"/>
      <c r="L186" s="12"/>
      <c r="M186" s="12"/>
      <c r="N186" s="12"/>
      <c r="O186" s="12"/>
      <c r="P186" s="3"/>
      <c r="Q186" s="2761"/>
      <c r="R186" s="2761"/>
      <c r="S186" s="2761"/>
    </row>
    <row r="187" spans="1:19" x14ac:dyDescent="0.25">
      <c r="A187" s="1547"/>
      <c r="B187" s="1526"/>
      <c r="C187" s="1526"/>
      <c r="D187" s="1559"/>
      <c r="E187" s="1526"/>
      <c r="F187" s="1550"/>
      <c r="G187" s="1526"/>
      <c r="H187" s="2907"/>
      <c r="I187" s="2907"/>
      <c r="J187" s="3043"/>
      <c r="L187" s="12"/>
      <c r="M187" s="12"/>
      <c r="N187" s="12"/>
      <c r="O187" s="12"/>
      <c r="P187" s="3"/>
      <c r="Q187" s="3"/>
      <c r="R187" s="3"/>
      <c r="S187" s="3"/>
    </row>
    <row r="188" spans="1:19" x14ac:dyDescent="0.25">
      <c r="A188" s="1547"/>
      <c r="B188" s="1526"/>
      <c r="C188" s="1526"/>
      <c r="D188" s="1559"/>
      <c r="E188" s="1526"/>
      <c r="F188" s="1550"/>
      <c r="G188" s="1526"/>
      <c r="H188" s="2907"/>
      <c r="I188" s="2907"/>
      <c r="J188" s="3043"/>
      <c r="L188" s="12"/>
      <c r="M188" s="12"/>
      <c r="N188" s="12"/>
      <c r="O188" s="12"/>
      <c r="P188" s="3"/>
      <c r="Q188" s="3"/>
      <c r="R188" s="3"/>
      <c r="S188" s="3"/>
    </row>
    <row r="189" spans="1:19" x14ac:dyDescent="0.25">
      <c r="A189" s="1547"/>
      <c r="B189" s="1526"/>
      <c r="C189" s="1526"/>
      <c r="D189" s="1559"/>
      <c r="E189" s="1526"/>
      <c r="F189" s="1550"/>
      <c r="G189" s="1526"/>
      <c r="H189" s="2907"/>
      <c r="I189" s="2907"/>
      <c r="J189" s="3043"/>
      <c r="L189" s="12"/>
      <c r="M189" s="12"/>
      <c r="N189" s="12"/>
      <c r="O189" s="12"/>
      <c r="P189" s="3"/>
      <c r="Q189" s="3"/>
      <c r="R189" s="3"/>
      <c r="S189" s="3"/>
    </row>
    <row r="190" spans="1:19" x14ac:dyDescent="0.25">
      <c r="A190" s="1547"/>
      <c r="B190" s="1526"/>
      <c r="C190" s="1526"/>
      <c r="D190" s="1559"/>
      <c r="E190" s="1526"/>
      <c r="F190" s="1550"/>
      <c r="G190" s="1526"/>
      <c r="H190" s="2907"/>
      <c r="I190" s="2907"/>
      <c r="J190" s="3043"/>
      <c r="L190" s="12"/>
      <c r="M190" s="12"/>
      <c r="N190" s="12"/>
      <c r="O190" s="12"/>
      <c r="P190" s="3"/>
      <c r="Q190" s="3"/>
      <c r="R190" s="3"/>
      <c r="S190" s="3"/>
    </row>
    <row r="191" spans="1:19" x14ac:dyDescent="0.25">
      <c r="A191" s="1547"/>
      <c r="B191" s="1526"/>
      <c r="C191" s="1526"/>
      <c r="D191" s="1559"/>
      <c r="E191" s="1526"/>
      <c r="F191" s="1550"/>
      <c r="G191" s="1593"/>
      <c r="H191" s="3127"/>
      <c r="I191" s="3127"/>
      <c r="J191" s="3672"/>
      <c r="L191" s="12"/>
      <c r="M191" s="12"/>
      <c r="N191" s="12"/>
      <c r="O191" s="12"/>
      <c r="P191" s="3"/>
      <c r="Q191" s="3"/>
      <c r="R191" s="3"/>
      <c r="S191" s="3"/>
    </row>
    <row r="192" spans="1:19" ht="15.75" thickBot="1" x14ac:dyDescent="0.3">
      <c r="A192" s="468" t="s">
        <v>1326</v>
      </c>
      <c r="B192" s="469"/>
      <c r="C192" s="469"/>
      <c r="D192" s="469"/>
      <c r="E192" s="714"/>
      <c r="F192" s="458">
        <f>SUBTOTAL(9,F180:F191)</f>
        <v>0</v>
      </c>
      <c r="G192" s="966"/>
      <c r="H192" s="749"/>
      <c r="I192" s="749"/>
      <c r="J192" s="750"/>
      <c r="L192" s="12"/>
      <c r="M192" s="12"/>
      <c r="N192" s="12"/>
      <c r="O192" s="12"/>
      <c r="P192" s="3"/>
      <c r="Q192" s="3"/>
      <c r="R192" s="3"/>
      <c r="S192" s="3"/>
    </row>
    <row r="193" spans="1:19" x14ac:dyDescent="0.25">
      <c r="A193" s="170" t="s">
        <v>1327</v>
      </c>
      <c r="F193" s="348">
        <f>_xlfn.XLOOKUP(F178,'Saldobalanse m arb-status'!A:A,'Saldobalanse m arb-status'!C:C,"Ikke funnet",0)</f>
        <v>0</v>
      </c>
      <c r="L193" s="3"/>
      <c r="M193" s="3"/>
      <c r="N193" s="3"/>
      <c r="O193" s="3"/>
      <c r="P193" s="3"/>
      <c r="Q193" s="3"/>
      <c r="R193" s="3"/>
      <c r="S193" s="3"/>
    </row>
    <row r="194" spans="1:19" x14ac:dyDescent="0.25">
      <c r="A194" s="170" t="s">
        <v>1260</v>
      </c>
      <c r="F194" s="348">
        <f>F192-F193</f>
        <v>0</v>
      </c>
      <c r="K194" s="169" t="s">
        <v>621</v>
      </c>
      <c r="L194" s="3"/>
      <c r="M194" s="3"/>
      <c r="N194" s="3"/>
      <c r="O194" s="3"/>
      <c r="P194" s="3"/>
      <c r="Q194" s="3"/>
      <c r="R194" s="3"/>
      <c r="S194" s="3"/>
    </row>
    <row r="195" spans="1:19" x14ac:dyDescent="0.25">
      <c r="L195" s="3"/>
      <c r="M195" s="3"/>
      <c r="N195" s="3"/>
      <c r="O195" s="3"/>
      <c r="P195" s="3"/>
      <c r="Q195" s="3"/>
      <c r="R195" s="3"/>
      <c r="S195" s="3"/>
    </row>
    <row r="196" spans="1:19" x14ac:dyDescent="0.25">
      <c r="L196" s="3"/>
      <c r="M196" s="3"/>
      <c r="N196" s="3"/>
      <c r="O196" s="3"/>
      <c r="P196" s="3"/>
      <c r="Q196" s="3"/>
      <c r="R196" s="3"/>
      <c r="S196" s="3"/>
    </row>
    <row r="197" spans="1:19" x14ac:dyDescent="0.25">
      <c r="L197" s="3"/>
      <c r="M197" s="3"/>
      <c r="N197" s="3"/>
      <c r="O197" s="3"/>
      <c r="P197" s="3"/>
      <c r="Q197" s="3"/>
      <c r="R197" s="3"/>
      <c r="S197" s="3"/>
    </row>
    <row r="198" spans="1:19" x14ac:dyDescent="0.25">
      <c r="L198" s="3"/>
      <c r="M198" s="3"/>
      <c r="N198" s="3"/>
      <c r="O198" s="3"/>
      <c r="P198" s="3"/>
      <c r="Q198" s="3"/>
      <c r="R198" s="3"/>
      <c r="S198" s="3"/>
    </row>
  </sheetData>
  <sheetProtection formatCells="0" formatColumns="0" formatRows="0" insertColumns="0" insertRows="0" insertHyperlinks="0" deleteColumns="0" deleteRows="0" sort="0" autoFilter="0"/>
  <mergeCells count="175">
    <mergeCell ref="B2:P2"/>
    <mergeCell ref="B3:P3"/>
    <mergeCell ref="B4:N4"/>
    <mergeCell ref="B5:L5"/>
    <mergeCell ref="A10:K10"/>
    <mergeCell ref="A11:K15"/>
    <mergeCell ref="M10:P10"/>
    <mergeCell ref="M11:P15"/>
    <mergeCell ref="H187:J187"/>
    <mergeCell ref="L161:O161"/>
    <mergeCell ref="L125:O125"/>
    <mergeCell ref="L107:O107"/>
    <mergeCell ref="B40:C40"/>
    <mergeCell ref="A43:A45"/>
    <mergeCell ref="H61:J61"/>
    <mergeCell ref="H62:J62"/>
    <mergeCell ref="H63:J63"/>
    <mergeCell ref="A52:E52"/>
    <mergeCell ref="A70:E70"/>
    <mergeCell ref="A88:E88"/>
    <mergeCell ref="A106:E106"/>
    <mergeCell ref="A124:E124"/>
    <mergeCell ref="A142:E142"/>
    <mergeCell ref="A160:E160"/>
    <mergeCell ref="H188:J188"/>
    <mergeCell ref="H189:J189"/>
    <mergeCell ref="H190:J190"/>
    <mergeCell ref="H191:J191"/>
    <mergeCell ref="H173:J173"/>
    <mergeCell ref="H179:J179"/>
    <mergeCell ref="L179:O179"/>
    <mergeCell ref="Q179:S179"/>
    <mergeCell ref="H180:J180"/>
    <mergeCell ref="Q180:S186"/>
    <mergeCell ref="H181:J181"/>
    <mergeCell ref="H182:J182"/>
    <mergeCell ref="H183:J183"/>
    <mergeCell ref="H184:J184"/>
    <mergeCell ref="H185:J185"/>
    <mergeCell ref="H186:J186"/>
    <mergeCell ref="Q161:S161"/>
    <mergeCell ref="H162:J162"/>
    <mergeCell ref="Q162:S168"/>
    <mergeCell ref="H163:J163"/>
    <mergeCell ref="H164:J164"/>
    <mergeCell ref="H143:J143"/>
    <mergeCell ref="L143:O143"/>
    <mergeCell ref="Q143:S143"/>
    <mergeCell ref="H144:J144"/>
    <mergeCell ref="Q144:S150"/>
    <mergeCell ref="H145:J145"/>
    <mergeCell ref="H146:J146"/>
    <mergeCell ref="H147:J147"/>
    <mergeCell ref="H148:J148"/>
    <mergeCell ref="H149:J149"/>
    <mergeCell ref="H150:J150"/>
    <mergeCell ref="Q108:S114"/>
    <mergeCell ref="H109:J109"/>
    <mergeCell ref="H110:J110"/>
    <mergeCell ref="H111:J111"/>
    <mergeCell ref="H112:J112"/>
    <mergeCell ref="H113:J113"/>
    <mergeCell ref="H114:J114"/>
    <mergeCell ref="H115:J115"/>
    <mergeCell ref="H169:J169"/>
    <mergeCell ref="H165:J165"/>
    <mergeCell ref="H166:J166"/>
    <mergeCell ref="H167:J167"/>
    <mergeCell ref="H168:J168"/>
    <mergeCell ref="H133:J133"/>
    <mergeCell ref="H134:J134"/>
    <mergeCell ref="H135:J135"/>
    <mergeCell ref="H136:J136"/>
    <mergeCell ref="H137:J137"/>
    <mergeCell ref="H151:J151"/>
    <mergeCell ref="H152:J152"/>
    <mergeCell ref="H153:J153"/>
    <mergeCell ref="H154:J154"/>
    <mergeCell ref="H155:J155"/>
    <mergeCell ref="H161:J161"/>
    <mergeCell ref="Q125:S125"/>
    <mergeCell ref="H126:J126"/>
    <mergeCell ref="Q126:S132"/>
    <mergeCell ref="H127:J127"/>
    <mergeCell ref="H128:J128"/>
    <mergeCell ref="H129:J129"/>
    <mergeCell ref="H130:J130"/>
    <mergeCell ref="H131:J131"/>
    <mergeCell ref="H132:J132"/>
    <mergeCell ref="Q107:S107"/>
    <mergeCell ref="B23:C23"/>
    <mergeCell ref="B24:C24"/>
    <mergeCell ref="B32:C32"/>
    <mergeCell ref="B33:C33"/>
    <mergeCell ref="B22:C22"/>
    <mergeCell ref="B43:C43"/>
    <mergeCell ref="B44:C44"/>
    <mergeCell ref="B45:C45"/>
    <mergeCell ref="B25:C25"/>
    <mergeCell ref="B42:C42"/>
    <mergeCell ref="B41:C41"/>
    <mergeCell ref="B39:C39"/>
    <mergeCell ref="B34:C34"/>
    <mergeCell ref="B26:C26"/>
    <mergeCell ref="B27:C27"/>
    <mergeCell ref="B28:C28"/>
    <mergeCell ref="B29:C29"/>
    <mergeCell ref="B30:C30"/>
    <mergeCell ref="B31:C31"/>
    <mergeCell ref="B35:C35"/>
    <mergeCell ref="B36:C36"/>
    <mergeCell ref="B37:C37"/>
    <mergeCell ref="B38:C38"/>
    <mergeCell ref="Q53:S53"/>
    <mergeCell ref="H53:J53"/>
    <mergeCell ref="A48:P48"/>
    <mergeCell ref="A49:P49"/>
    <mergeCell ref="A50:P50"/>
    <mergeCell ref="A51:P51"/>
    <mergeCell ref="L53:O53"/>
    <mergeCell ref="Q90:S96"/>
    <mergeCell ref="H91:J91"/>
    <mergeCell ref="H92:J92"/>
    <mergeCell ref="H93:J93"/>
    <mergeCell ref="H94:J94"/>
    <mergeCell ref="H95:J95"/>
    <mergeCell ref="H96:J96"/>
    <mergeCell ref="Q54:S60"/>
    <mergeCell ref="H65:J65"/>
    <mergeCell ref="H54:J54"/>
    <mergeCell ref="H55:J55"/>
    <mergeCell ref="H56:J56"/>
    <mergeCell ref="H64:J64"/>
    <mergeCell ref="H57:J57"/>
    <mergeCell ref="H58:J58"/>
    <mergeCell ref="H59:J59"/>
    <mergeCell ref="H60:J60"/>
    <mergeCell ref="Q71:S71"/>
    <mergeCell ref="H81:J81"/>
    <mergeCell ref="Q72:S78"/>
    <mergeCell ref="H72:J72"/>
    <mergeCell ref="H83:J83"/>
    <mergeCell ref="H89:J89"/>
    <mergeCell ref="L89:O89"/>
    <mergeCell ref="H71:J71"/>
    <mergeCell ref="L71:O71"/>
    <mergeCell ref="H73:J73"/>
    <mergeCell ref="H74:J74"/>
    <mergeCell ref="H75:J75"/>
    <mergeCell ref="H76:J76"/>
    <mergeCell ref="H77:J77"/>
    <mergeCell ref="H78:J78"/>
    <mergeCell ref="H79:J79"/>
    <mergeCell ref="H80:J80"/>
    <mergeCell ref="H82:J82"/>
    <mergeCell ref="Q89:S89"/>
    <mergeCell ref="A7:K7"/>
    <mergeCell ref="A8:K8"/>
    <mergeCell ref="A178:E178"/>
    <mergeCell ref="H97:J97"/>
    <mergeCell ref="H98:J98"/>
    <mergeCell ref="H99:J99"/>
    <mergeCell ref="H100:J100"/>
    <mergeCell ref="H101:J101"/>
    <mergeCell ref="H90:J90"/>
    <mergeCell ref="H107:J107"/>
    <mergeCell ref="H116:J116"/>
    <mergeCell ref="H117:J117"/>
    <mergeCell ref="H118:J118"/>
    <mergeCell ref="H119:J119"/>
    <mergeCell ref="H125:J125"/>
    <mergeCell ref="H108:J108"/>
    <mergeCell ref="H170:J170"/>
    <mergeCell ref="H171:J171"/>
    <mergeCell ref="H172:J172"/>
  </mergeCells>
  <conditionalFormatting sqref="E45:P45">
    <cfRule type="expression" dxfId="134" priority="16">
      <formula>E45="Alt OK"</formula>
    </cfRule>
    <cfRule type="expression" dxfId="133" priority="17">
      <formula>E45="DFØ følger opp"</formula>
    </cfRule>
    <cfRule type="expression" dxfId="132" priority="18">
      <formula>E45="Kunde følger opp"</formula>
    </cfRule>
  </conditionalFormatting>
  <hyperlinks>
    <hyperlink ref="A2" location="Avstemmingsoversikt!A1" display="Til avviksoversikt" xr:uid="{00000000-0004-0000-1800-000000000000}"/>
  </hyperlinks>
  <pageMargins left="0.7" right="0.7" top="0.75" bottom="0.75" header="0.3" footer="0.3"/>
  <pageSetup paperSize="9" scale="41" orientation="landscape" r:id="rId1"/>
  <ignoredErrors>
    <ignoredError sqref="B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DD3C415D-B9ED-45A2-AE25-F005B73FF1C7}">
          <x14:formula1>
            <xm:f>Avstemmingskoder!$A$3:$A$5</xm:f>
          </x14:formula1>
          <xm:sqref>E45:P45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S114"/>
  <sheetViews>
    <sheetView showGridLines="0" zoomScaleNormal="100" workbookViewId="0"/>
  </sheetViews>
  <sheetFormatPr baseColWidth="10" defaultColWidth="11.42578125" defaultRowHeight="15" x14ac:dyDescent="0.25"/>
  <cols>
    <col min="1" max="1" width="13.42578125" style="3" customWidth="1"/>
    <col min="2" max="2" width="17.42578125" style="3" customWidth="1"/>
    <col min="3" max="3" width="23.42578125" style="3" customWidth="1"/>
    <col min="4" max="13" width="11.5703125" style="3" customWidth="1"/>
    <col min="14" max="14" width="13.42578125" style="3" customWidth="1"/>
    <col min="15" max="15" width="13.5703125" style="3" customWidth="1"/>
    <col min="16" max="16" width="14.42578125" style="3" customWidth="1"/>
    <col min="17" max="16384" width="11.42578125" style="3"/>
  </cols>
  <sheetData>
    <row r="1" spans="1:17" ht="19.5" thickBot="1" x14ac:dyDescent="0.35">
      <c r="A1" s="8" t="s">
        <v>1847</v>
      </c>
      <c r="B1" s="9"/>
      <c r="C1" s="10"/>
      <c r="D1" s="10"/>
      <c r="E1" s="10"/>
      <c r="F1" s="10"/>
      <c r="G1" s="10"/>
      <c r="H1" s="10"/>
      <c r="I1" s="10"/>
      <c r="J1" s="9"/>
      <c r="K1" s="9"/>
      <c r="O1"/>
      <c r="P1"/>
    </row>
    <row r="2" spans="1:17" ht="18.75" x14ac:dyDescent="0.3">
      <c r="A2" s="984" t="s">
        <v>1244</v>
      </c>
      <c r="B2" s="2960" t="s">
        <v>571</v>
      </c>
      <c r="C2" s="2899"/>
      <c r="D2" s="2899"/>
      <c r="E2" s="2899"/>
      <c r="F2" s="2899"/>
      <c r="G2" s="2899"/>
      <c r="H2" s="2899"/>
      <c r="I2" s="2899"/>
      <c r="J2" s="2899"/>
      <c r="K2" s="2899"/>
      <c r="L2" s="2899"/>
      <c r="M2" s="2899"/>
      <c r="N2" s="2899"/>
      <c r="O2" s="2899"/>
      <c r="P2" s="2900"/>
    </row>
    <row r="3" spans="1:17" ht="15.75" thickBot="1" x14ac:dyDescent="0.3">
      <c r="A3" s="985" t="s">
        <v>1245</v>
      </c>
      <c r="B3" s="2751" t="s">
        <v>1246</v>
      </c>
      <c r="C3" s="2752"/>
      <c r="D3" s="2752"/>
      <c r="E3" s="2752"/>
      <c r="F3" s="2752"/>
      <c r="G3" s="2752"/>
      <c r="H3" s="2752"/>
      <c r="I3" s="2752"/>
      <c r="J3" s="2752"/>
      <c r="K3" s="2752"/>
      <c r="L3" s="2752"/>
      <c r="M3" s="2752"/>
      <c r="N3" s="2752"/>
      <c r="O3" s="2752"/>
      <c r="P3" s="2753"/>
    </row>
    <row r="4" spans="1:17" x14ac:dyDescent="0.25">
      <c r="A4" s="986" t="s">
        <v>1247</v>
      </c>
      <c r="B4" s="2902" t="str">
        <f>Avstemmingsoversikt!A5</f>
        <v>XX - MAL - XXX/XXXX</v>
      </c>
      <c r="C4" s="2903"/>
      <c r="D4" s="2903"/>
      <c r="E4" s="2903"/>
      <c r="F4" s="2903"/>
      <c r="G4" s="2903"/>
      <c r="H4" s="2903"/>
      <c r="I4" s="2903"/>
      <c r="J4" s="2903"/>
      <c r="K4" s="2903"/>
      <c r="L4" s="2903"/>
      <c r="M4" s="2903"/>
      <c r="N4" s="2903"/>
      <c r="O4" s="977" t="s">
        <v>481</v>
      </c>
      <c r="P4" s="1048">
        <f>IF(Avstemmingsoversikt!P3= " "," ",Avstemmingsoversikt!P3)</f>
        <v>2024</v>
      </c>
    </row>
    <row r="5" spans="1:17" ht="15.75" thickBot="1" x14ac:dyDescent="0.3">
      <c r="A5" s="987" t="s">
        <v>1248</v>
      </c>
      <c r="B5" s="2756"/>
      <c r="C5" s="2757"/>
      <c r="D5" s="2757"/>
      <c r="E5" s="2757"/>
      <c r="F5" s="2757"/>
      <c r="G5" s="2757"/>
      <c r="H5" s="2757"/>
      <c r="I5" s="2757"/>
      <c r="J5" s="2757"/>
      <c r="K5" s="2757"/>
      <c r="L5" s="2757"/>
      <c r="M5" s="971" t="s">
        <v>1249</v>
      </c>
      <c r="N5" s="972"/>
      <c r="O5" s="971" t="s">
        <v>1250</v>
      </c>
      <c r="P5" s="1001" t="str">
        <f>IF(Avstemmingsoversikt!P5= " "," ",Avstemmingsoversikt!P4)</f>
        <v>xx/2024</v>
      </c>
      <c r="Q5" s="51"/>
    </row>
    <row r="6" spans="1:17" x14ac:dyDescent="0.25">
      <c r="A6" s="85"/>
      <c r="B6" s="80"/>
      <c r="C6" s="80"/>
      <c r="D6" s="80"/>
      <c r="E6" s="80"/>
      <c r="F6" s="80"/>
      <c r="G6" s="80"/>
      <c r="H6" s="85"/>
      <c r="I6" s="96"/>
      <c r="J6" s="85"/>
      <c r="K6" s="90"/>
      <c r="L6" s="51"/>
      <c r="M6" s="51"/>
      <c r="N6" s="51"/>
      <c r="O6" s="51"/>
      <c r="P6" s="51"/>
      <c r="Q6" s="51"/>
    </row>
    <row r="7" spans="1:17" x14ac:dyDescent="0.25">
      <c r="A7" s="2659" t="s">
        <v>1848</v>
      </c>
      <c r="B7" s="2659"/>
      <c r="C7" s="2659"/>
      <c r="D7" s="2659"/>
      <c r="E7" s="2659"/>
      <c r="F7" s="2659"/>
      <c r="G7" s="2659"/>
      <c r="H7" s="2659"/>
      <c r="I7" s="2659"/>
      <c r="J7" s="2659"/>
      <c r="K7" s="2659"/>
      <c r="L7" s="51"/>
      <c r="M7" s="51"/>
      <c r="N7" s="51"/>
      <c r="O7" s="51"/>
      <c r="P7" s="51"/>
      <c r="Q7" s="51"/>
    </row>
    <row r="8" spans="1:17" ht="15" customHeight="1" x14ac:dyDescent="0.25">
      <c r="A8" s="3699" t="s">
        <v>1849</v>
      </c>
      <c r="B8" s="3699"/>
      <c r="C8" s="3699"/>
      <c r="D8" s="3699"/>
      <c r="E8" s="3699"/>
      <c r="F8" s="3699"/>
      <c r="G8" s="3699"/>
      <c r="H8" s="3699"/>
      <c r="I8" s="3699"/>
      <c r="J8" s="3699"/>
      <c r="K8" s="3699"/>
      <c r="L8" s="70"/>
      <c r="M8" s="70"/>
      <c r="N8" s="70"/>
      <c r="O8" s="70"/>
      <c r="P8" s="70"/>
      <c r="Q8" s="70"/>
    </row>
    <row r="9" spans="1:17" ht="15.75" thickBot="1" x14ac:dyDescent="0.3">
      <c r="A9" s="1033"/>
      <c r="B9" s="1033"/>
      <c r="C9" s="1033"/>
      <c r="D9" s="1033"/>
      <c r="E9" s="1033"/>
      <c r="F9" s="1033"/>
      <c r="G9" s="1033"/>
      <c r="H9" s="1033"/>
      <c r="I9" s="1033"/>
      <c r="J9" s="1033"/>
      <c r="K9" s="1033"/>
      <c r="L9" s="1033"/>
      <c r="M9" s="1033"/>
      <c r="N9" s="1033"/>
      <c r="O9" s="1033"/>
      <c r="P9" s="1033"/>
      <c r="Q9" s="1033"/>
    </row>
    <row r="10" spans="1:17" ht="19.5" thickBot="1" x14ac:dyDescent="0.3">
      <c r="A10" s="3690" t="s">
        <v>1252</v>
      </c>
      <c r="B10" s="3691"/>
      <c r="C10" s="3691"/>
      <c r="D10" s="3691"/>
      <c r="E10" s="3691"/>
      <c r="F10" s="3691"/>
      <c r="G10" s="3691"/>
      <c r="H10" s="3691"/>
      <c r="I10" s="3691"/>
      <c r="J10" s="3691"/>
      <c r="K10" s="3692"/>
      <c r="L10" s="1050"/>
      <c r="M10" s="3690" t="s">
        <v>1253</v>
      </c>
      <c r="N10" s="3691"/>
      <c r="O10" s="3691"/>
      <c r="P10" s="3692"/>
      <c r="Q10" s="1033"/>
    </row>
    <row r="11" spans="1:17" ht="15" customHeight="1" x14ac:dyDescent="0.25">
      <c r="A11" s="3603"/>
      <c r="B11" s="3604"/>
      <c r="C11" s="3604"/>
      <c r="D11" s="3604"/>
      <c r="E11" s="3604"/>
      <c r="F11" s="3604"/>
      <c r="G11" s="3604"/>
      <c r="H11" s="3604"/>
      <c r="I11" s="3604"/>
      <c r="J11" s="3604"/>
      <c r="K11" s="3605"/>
      <c r="L11" s="430"/>
      <c r="M11" s="3603"/>
      <c r="N11" s="3604"/>
      <c r="O11" s="3604"/>
      <c r="P11" s="3605"/>
      <c r="Q11" s="1033"/>
    </row>
    <row r="12" spans="1:17" ht="15" customHeight="1" x14ac:dyDescent="0.25">
      <c r="A12" s="3606"/>
      <c r="B12" s="3607"/>
      <c r="C12" s="3607"/>
      <c r="D12" s="3607"/>
      <c r="E12" s="3607"/>
      <c r="F12" s="3607"/>
      <c r="G12" s="3607"/>
      <c r="H12" s="3607"/>
      <c r="I12" s="3607"/>
      <c r="J12" s="3607"/>
      <c r="K12" s="3608"/>
      <c r="L12" s="430"/>
      <c r="M12" s="3606"/>
      <c r="N12" s="3607"/>
      <c r="O12" s="3607"/>
      <c r="P12" s="3608"/>
      <c r="Q12" s="1033"/>
    </row>
    <row r="13" spans="1:17" ht="15" customHeight="1" x14ac:dyDescent="0.25">
      <c r="A13" s="3606"/>
      <c r="B13" s="3607"/>
      <c r="C13" s="3607"/>
      <c r="D13" s="3607"/>
      <c r="E13" s="3607"/>
      <c r="F13" s="3607"/>
      <c r="G13" s="3607"/>
      <c r="H13" s="3607"/>
      <c r="I13" s="3607"/>
      <c r="J13" s="3607"/>
      <c r="K13" s="3608"/>
      <c r="L13" s="430"/>
      <c r="M13" s="3606"/>
      <c r="N13" s="3607"/>
      <c r="O13" s="3607"/>
      <c r="P13" s="3608"/>
      <c r="Q13" s="1033"/>
    </row>
    <row r="14" spans="1:17" ht="15" customHeight="1" x14ac:dyDescent="0.25">
      <c r="A14" s="3606"/>
      <c r="B14" s="3607"/>
      <c r="C14" s="3607"/>
      <c r="D14" s="3607"/>
      <c r="E14" s="3607"/>
      <c r="F14" s="3607"/>
      <c r="G14" s="3607"/>
      <c r="H14" s="3607"/>
      <c r="I14" s="3607"/>
      <c r="J14" s="3607"/>
      <c r="K14" s="3608"/>
      <c r="L14" s="430"/>
      <c r="M14" s="3606"/>
      <c r="N14" s="3607"/>
      <c r="O14" s="3607"/>
      <c r="P14" s="3608"/>
      <c r="Q14" s="1033"/>
    </row>
    <row r="15" spans="1:17" ht="15" customHeight="1" thickBot="1" x14ac:dyDescent="0.3">
      <c r="A15" s="3609"/>
      <c r="B15" s="3610"/>
      <c r="C15" s="3610"/>
      <c r="D15" s="3610"/>
      <c r="E15" s="3610"/>
      <c r="F15" s="3610"/>
      <c r="G15" s="3610"/>
      <c r="H15" s="3610"/>
      <c r="I15" s="3610"/>
      <c r="J15" s="3610"/>
      <c r="K15" s="3611"/>
      <c r="L15" s="430"/>
      <c r="M15" s="3609"/>
      <c r="N15" s="3610"/>
      <c r="O15" s="3610"/>
      <c r="P15" s="3611"/>
      <c r="Q15" s="1033"/>
    </row>
    <row r="16" spans="1:17" ht="15" customHeight="1" x14ac:dyDescent="0.25">
      <c r="A16" s="3696"/>
      <c r="B16" s="3697"/>
      <c r="C16" s="3697"/>
      <c r="D16" s="3697"/>
      <c r="E16" s="3697"/>
      <c r="F16" s="3697"/>
      <c r="G16" s="3697"/>
      <c r="H16" s="3697"/>
      <c r="I16" s="3697"/>
      <c r="J16" s="3697"/>
      <c r="K16" s="3697"/>
      <c r="L16" s="3697"/>
      <c r="M16" s="3697"/>
      <c r="N16" s="3697"/>
      <c r="O16" s="3697"/>
      <c r="P16" s="3697"/>
      <c r="Q16" s="17"/>
    </row>
    <row r="17" spans="1:17" ht="15" customHeight="1" x14ac:dyDescent="0.25">
      <c r="A17" s="85" t="s">
        <v>1254</v>
      </c>
      <c r="B17" s="51"/>
      <c r="C17" s="80"/>
      <c r="D17" s="80"/>
      <c r="E17" s="85"/>
      <c r="F17" s="80"/>
      <c r="G17" s="80"/>
      <c r="H17" s="2" t="s">
        <v>1255</v>
      </c>
      <c r="I17" s="858"/>
      <c r="J17" s="858"/>
      <c r="K17" s="858"/>
      <c r="L17" s="858"/>
      <c r="M17" s="858"/>
      <c r="N17" s="858"/>
      <c r="O17" s="858"/>
      <c r="P17" s="858"/>
      <c r="Q17" s="17"/>
    </row>
    <row r="18" spans="1:17" ht="15" customHeight="1" x14ac:dyDescent="0.25">
      <c r="A18" s="857"/>
      <c r="B18" s="858"/>
      <c r="C18" s="858"/>
      <c r="D18" s="858"/>
      <c r="E18" s="858"/>
      <c r="F18" s="858"/>
      <c r="G18" s="858"/>
      <c r="H18" s="1188" t="s">
        <v>1850</v>
      </c>
      <c r="I18" s="858"/>
      <c r="J18" s="858"/>
      <c r="K18" s="858"/>
      <c r="L18" s="858"/>
      <c r="M18" s="858"/>
      <c r="N18" s="858"/>
      <c r="O18" s="858"/>
      <c r="P18" s="858"/>
      <c r="Q18" s="17"/>
    </row>
    <row r="19" spans="1:17" ht="15" customHeight="1" x14ac:dyDescent="0.25">
      <c r="A19" s="857"/>
      <c r="B19" s="858"/>
      <c r="C19" s="858"/>
      <c r="D19" s="858"/>
      <c r="E19" s="858"/>
      <c r="F19" s="858"/>
      <c r="G19" s="858"/>
      <c r="H19" s="1188"/>
      <c r="I19" s="858"/>
      <c r="J19" s="858"/>
      <c r="K19" s="858"/>
      <c r="L19" s="858"/>
      <c r="M19" s="858"/>
      <c r="N19" s="858"/>
      <c r="O19" s="858"/>
      <c r="P19" s="858"/>
      <c r="Q19" s="17"/>
    </row>
    <row r="21" spans="1:17" ht="33" customHeight="1" thickBot="1" x14ac:dyDescent="0.3">
      <c r="A21" s="3698" t="s">
        <v>1851</v>
      </c>
      <c r="B21" s="3698"/>
      <c r="C21" s="3698"/>
      <c r="D21" s="3698"/>
      <c r="E21" s="3698"/>
      <c r="F21" s="3698"/>
      <c r="G21" s="3698"/>
      <c r="H21" s="3698"/>
      <c r="I21" s="3698"/>
      <c r="J21" s="3698"/>
      <c r="K21" s="3698"/>
      <c r="L21" s="3698"/>
      <c r="M21" s="3698"/>
      <c r="N21" s="3698"/>
      <c r="O21" s="3698"/>
      <c r="P21" s="3698"/>
      <c r="Q21"/>
    </row>
    <row r="22" spans="1:17" x14ac:dyDescent="0.25">
      <c r="A22" s="918" t="s">
        <v>1259</v>
      </c>
      <c r="B22" s="2951" t="s">
        <v>607</v>
      </c>
      <c r="C22" s="3039"/>
      <c r="D22" s="625" t="str">
        <f>CONCATENATE($P$4,"00")</f>
        <v>202400</v>
      </c>
      <c r="E22" s="625" t="str">
        <f>CONCATENATE($P$4,"01")</f>
        <v>202401</v>
      </c>
      <c r="F22" s="625" t="str">
        <f>CONCATENATE($P$4,"02")</f>
        <v>202402</v>
      </c>
      <c r="G22" s="625" t="str">
        <f>CONCATENATE($P$4,"03")</f>
        <v>202403</v>
      </c>
      <c r="H22" s="625" t="str">
        <f>CONCATENATE($P$4,"04")</f>
        <v>202404</v>
      </c>
      <c r="I22" s="625" t="str">
        <f>CONCATENATE($P$4,"05")</f>
        <v>202405</v>
      </c>
      <c r="J22" s="625" t="str">
        <f>CONCATENATE($P$4,"06")</f>
        <v>202406</v>
      </c>
      <c r="K22" s="625" t="str">
        <f>CONCATENATE($P$4,"07")</f>
        <v>202407</v>
      </c>
      <c r="L22" s="625" t="str">
        <f>CONCATENATE($P$4,"08")</f>
        <v>202408</v>
      </c>
      <c r="M22" s="625" t="str">
        <f>CONCATENATE($P$4,"09")</f>
        <v>202409</v>
      </c>
      <c r="N22" s="625" t="str">
        <f>CONCATENATE($P$4,"10")</f>
        <v>202410</v>
      </c>
      <c r="O22" s="625" t="str">
        <f>CONCATENATE($P$4,"11")</f>
        <v>202411</v>
      </c>
      <c r="P22" s="626" t="str">
        <f>CONCATENATE($P$4,"12")</f>
        <v>202412</v>
      </c>
    </row>
    <row r="23" spans="1:17" x14ac:dyDescent="0.25">
      <c r="A23" s="1547"/>
      <c r="B23" s="3678"/>
      <c r="C23" s="3678"/>
      <c r="D23" s="1550"/>
      <c r="E23" s="1550"/>
      <c r="F23" s="1550"/>
      <c r="G23" s="1550"/>
      <c r="H23" s="1550"/>
      <c r="I23" s="1550"/>
      <c r="J23" s="1550"/>
      <c r="K23" s="1550"/>
      <c r="L23" s="1550"/>
      <c r="M23" s="1550"/>
      <c r="N23" s="1550"/>
      <c r="O23" s="1550"/>
      <c r="P23" s="1551"/>
    </row>
    <row r="24" spans="1:17" x14ac:dyDescent="0.25">
      <c r="A24" s="1547"/>
      <c r="B24" s="3678"/>
      <c r="C24" s="3678"/>
      <c r="D24" s="1550"/>
      <c r="E24" s="1550"/>
      <c r="F24" s="1550"/>
      <c r="G24" s="1550"/>
      <c r="H24" s="1550"/>
      <c r="I24" s="1550"/>
      <c r="J24" s="1550"/>
      <c r="K24" s="1550"/>
      <c r="L24" s="1550"/>
      <c r="M24" s="1550"/>
      <c r="N24" s="1550"/>
      <c r="O24" s="1550"/>
      <c r="P24" s="1551"/>
    </row>
    <row r="25" spans="1:17" x14ac:dyDescent="0.25">
      <c r="A25" s="1547"/>
      <c r="B25" s="3678"/>
      <c r="C25" s="3678"/>
      <c r="D25" s="1550"/>
      <c r="E25" s="1550"/>
      <c r="F25" s="1550"/>
      <c r="G25" s="1550"/>
      <c r="H25" s="1550"/>
      <c r="I25" s="1550"/>
      <c r="J25" s="1550"/>
      <c r="K25" s="1550"/>
      <c r="L25" s="1550"/>
      <c r="M25" s="1550"/>
      <c r="N25" s="1550"/>
      <c r="O25" s="1550"/>
      <c r="P25" s="1551"/>
    </row>
    <row r="26" spans="1:17" x14ac:dyDescent="0.25">
      <c r="A26" s="1547"/>
      <c r="B26" s="3678"/>
      <c r="C26" s="3678"/>
      <c r="D26" s="1550"/>
      <c r="E26" s="1550"/>
      <c r="F26" s="1550"/>
      <c r="G26" s="1550"/>
      <c r="H26" s="1550"/>
      <c r="I26" s="1550"/>
      <c r="J26" s="1550"/>
      <c r="K26" s="1550"/>
      <c r="L26" s="1550"/>
      <c r="M26" s="1550"/>
      <c r="N26" s="1550"/>
      <c r="O26" s="1550"/>
      <c r="P26" s="1551"/>
    </row>
    <row r="27" spans="1:17" x14ac:dyDescent="0.25">
      <c r="A27" s="1547"/>
      <c r="B27" s="3678"/>
      <c r="C27" s="3678"/>
      <c r="D27" s="1550"/>
      <c r="E27" s="1550"/>
      <c r="F27" s="1550"/>
      <c r="G27" s="1550"/>
      <c r="H27" s="1550"/>
      <c r="I27" s="1550"/>
      <c r="J27" s="1550"/>
      <c r="K27" s="1550"/>
      <c r="L27" s="1550"/>
      <c r="M27" s="1550"/>
      <c r="N27" s="1550"/>
      <c r="O27" s="1550"/>
      <c r="P27" s="1551"/>
    </row>
    <row r="28" spans="1:17" x14ac:dyDescent="0.25">
      <c r="A28" s="1547"/>
      <c r="B28" s="3678"/>
      <c r="C28" s="3678"/>
      <c r="D28" s="1550"/>
      <c r="E28" s="1550"/>
      <c r="F28" s="1550"/>
      <c r="G28" s="1550"/>
      <c r="H28" s="1550"/>
      <c r="I28" s="1550"/>
      <c r="J28" s="1550"/>
      <c r="K28" s="1550"/>
      <c r="L28" s="1550"/>
      <c r="M28" s="1550"/>
      <c r="N28" s="1550"/>
      <c r="O28" s="1550"/>
      <c r="P28" s="1551"/>
    </row>
    <row r="29" spans="1:17" x14ac:dyDescent="0.25">
      <c r="A29" s="1547"/>
      <c r="B29" s="3678"/>
      <c r="C29" s="3678"/>
      <c r="D29" s="1550"/>
      <c r="E29" s="1550"/>
      <c r="F29" s="1550"/>
      <c r="G29" s="1550"/>
      <c r="H29" s="1550"/>
      <c r="I29" s="1550"/>
      <c r="J29" s="1550"/>
      <c r="K29" s="1550"/>
      <c r="L29" s="1550"/>
      <c r="M29" s="1550"/>
      <c r="N29" s="1550"/>
      <c r="O29" s="1550"/>
      <c r="P29" s="1551"/>
    </row>
    <row r="30" spans="1:17" x14ac:dyDescent="0.25">
      <c r="A30" s="1547"/>
      <c r="B30" s="3678"/>
      <c r="C30" s="3678"/>
      <c r="D30" s="1550"/>
      <c r="E30" s="1550"/>
      <c r="F30" s="1550"/>
      <c r="G30" s="1550"/>
      <c r="H30" s="1550"/>
      <c r="I30" s="1550"/>
      <c r="J30" s="1550"/>
      <c r="K30" s="1550"/>
      <c r="L30" s="1550"/>
      <c r="M30" s="1550"/>
      <c r="N30" s="1550"/>
      <c r="O30" s="1550"/>
      <c r="P30" s="1551"/>
    </row>
    <row r="31" spans="1:17" x14ac:dyDescent="0.25">
      <c r="A31" s="1547"/>
      <c r="B31" s="3678"/>
      <c r="C31" s="3678"/>
      <c r="D31" s="1550"/>
      <c r="E31" s="1550"/>
      <c r="F31" s="1550"/>
      <c r="G31" s="1550"/>
      <c r="H31" s="1550"/>
      <c r="I31" s="1550"/>
      <c r="J31" s="1550"/>
      <c r="K31" s="1550"/>
      <c r="L31" s="1550"/>
      <c r="M31" s="1550"/>
      <c r="N31" s="1550"/>
      <c r="O31" s="1550"/>
      <c r="P31" s="1551"/>
    </row>
    <row r="32" spans="1:17" x14ac:dyDescent="0.25">
      <c r="A32" s="1547"/>
      <c r="B32" s="3678"/>
      <c r="C32" s="3678"/>
      <c r="D32" s="1550"/>
      <c r="E32" s="1550"/>
      <c r="F32" s="1550"/>
      <c r="G32" s="1550"/>
      <c r="H32" s="1550"/>
      <c r="I32" s="1550"/>
      <c r="J32" s="1550"/>
      <c r="K32" s="1550"/>
      <c r="L32" s="1550"/>
      <c r="M32" s="1550"/>
      <c r="N32" s="1550"/>
      <c r="O32" s="1550"/>
      <c r="P32" s="1551"/>
    </row>
    <row r="33" spans="1:19" x14ac:dyDescent="0.25">
      <c r="A33" s="1547"/>
      <c r="B33" s="3678"/>
      <c r="C33" s="3678"/>
      <c r="D33" s="1550"/>
      <c r="E33" s="1550"/>
      <c r="F33" s="1550"/>
      <c r="G33" s="1550"/>
      <c r="H33" s="1550"/>
      <c r="I33" s="1550"/>
      <c r="J33" s="1550"/>
      <c r="K33" s="1550"/>
      <c r="L33" s="1550"/>
      <c r="M33" s="1550"/>
      <c r="N33" s="1550"/>
      <c r="O33" s="1550"/>
      <c r="P33" s="1551"/>
    </row>
    <row r="34" spans="1:19" x14ac:dyDescent="0.25">
      <c r="A34" s="1547"/>
      <c r="B34" s="3678"/>
      <c r="C34" s="3678"/>
      <c r="D34" s="1550"/>
      <c r="E34" s="1550"/>
      <c r="F34" s="1550"/>
      <c r="G34" s="1550"/>
      <c r="H34" s="1550"/>
      <c r="I34" s="1550"/>
      <c r="J34" s="1550"/>
      <c r="K34" s="1550"/>
      <c r="L34" s="1550"/>
      <c r="M34" s="1550"/>
      <c r="N34" s="1550"/>
      <c r="O34" s="1550"/>
      <c r="P34" s="1551"/>
    </row>
    <row r="35" spans="1:19" x14ac:dyDescent="0.25">
      <c r="A35" s="1547"/>
      <c r="B35" s="3678"/>
      <c r="C35" s="3678"/>
      <c r="D35" s="1550"/>
      <c r="E35" s="1550"/>
      <c r="F35" s="1550"/>
      <c r="G35" s="1550"/>
      <c r="H35" s="1550"/>
      <c r="I35" s="1550"/>
      <c r="J35" s="1550"/>
      <c r="K35" s="1550"/>
      <c r="L35" s="1550"/>
      <c r="M35" s="1550"/>
      <c r="N35" s="1550"/>
      <c r="O35" s="1550"/>
      <c r="P35" s="1551"/>
    </row>
    <row r="36" spans="1:19" x14ac:dyDescent="0.25">
      <c r="A36" s="1547"/>
      <c r="B36" s="3678"/>
      <c r="C36" s="3678"/>
      <c r="D36" s="1550"/>
      <c r="E36" s="1550"/>
      <c r="F36" s="1550"/>
      <c r="G36" s="1550"/>
      <c r="H36" s="1550"/>
      <c r="I36" s="1550"/>
      <c r="J36" s="1550"/>
      <c r="K36" s="1550"/>
      <c r="L36" s="1550"/>
      <c r="M36" s="1550"/>
      <c r="N36" s="1550"/>
      <c r="O36" s="1550"/>
      <c r="P36" s="1551"/>
    </row>
    <row r="37" spans="1:19" ht="15.75" thickBot="1" x14ac:dyDescent="0.3">
      <c r="A37" s="1547"/>
      <c r="B37" s="3678"/>
      <c r="C37" s="3678"/>
      <c r="D37" s="1550"/>
      <c r="E37" s="1550"/>
      <c r="F37" s="1550"/>
      <c r="G37" s="1550"/>
      <c r="H37" s="1550"/>
      <c r="I37" s="1550"/>
      <c r="J37" s="1550"/>
      <c r="K37" s="1550"/>
      <c r="L37" s="1550"/>
      <c r="M37" s="1550"/>
      <c r="N37" s="1550"/>
      <c r="O37" s="1550"/>
      <c r="P37" s="1551"/>
    </row>
    <row r="38" spans="1:19" x14ac:dyDescent="0.25">
      <c r="A38" s="3693"/>
      <c r="B38" s="3676" t="s">
        <v>478</v>
      </c>
      <c r="C38" s="3397"/>
      <c r="D38" s="713"/>
      <c r="E38" s="751"/>
      <c r="F38" s="751"/>
      <c r="G38" s="751"/>
      <c r="H38" s="751"/>
      <c r="I38" s="751"/>
      <c r="J38" s="751"/>
      <c r="K38" s="751"/>
      <c r="L38" s="751"/>
      <c r="M38" s="751"/>
      <c r="N38" s="751"/>
      <c r="O38" s="751"/>
      <c r="P38" s="752"/>
    </row>
    <row r="39" spans="1:19" x14ac:dyDescent="0.25">
      <c r="A39" s="3694"/>
      <c r="B39" s="2942" t="s">
        <v>1268</v>
      </c>
      <c r="C39" s="2943"/>
      <c r="D39" s="1530"/>
      <c r="E39" s="1526"/>
      <c r="F39" s="1526"/>
      <c r="G39" s="1526"/>
      <c r="H39" s="1526"/>
      <c r="I39" s="1526"/>
      <c r="J39" s="1526"/>
      <c r="K39" s="1526"/>
      <c r="L39" s="1526"/>
      <c r="M39" s="1526"/>
      <c r="N39" s="1526"/>
      <c r="O39" s="1526"/>
      <c r="P39" s="1584"/>
    </row>
    <row r="40" spans="1:19" ht="15.75" thickBot="1" x14ac:dyDescent="0.3">
      <c r="A40" s="3695"/>
      <c r="B40" s="2870" t="s">
        <v>1289</v>
      </c>
      <c r="C40" s="2947"/>
      <c r="D40" s="676"/>
      <c r="E40" s="464"/>
      <c r="F40" s="464"/>
      <c r="G40" s="464"/>
      <c r="H40" s="464"/>
      <c r="I40" s="464"/>
      <c r="J40" s="464"/>
      <c r="K40" s="464"/>
      <c r="L40" s="464"/>
      <c r="M40" s="464"/>
      <c r="N40" s="464"/>
      <c r="O40" s="464"/>
      <c r="P40" s="465"/>
    </row>
    <row r="42" spans="1:19" ht="15.75" thickBot="1" x14ac:dyDescent="0.3"/>
    <row r="43" spans="1:19" x14ac:dyDescent="0.25">
      <c r="A43" s="2954" t="s">
        <v>1852</v>
      </c>
      <c r="B43" s="2955"/>
      <c r="C43" s="2955"/>
      <c r="D43" s="2955"/>
      <c r="E43" s="2956"/>
      <c r="F43" s="1345"/>
      <c r="G43" s="1237"/>
      <c r="H43" s="1237"/>
      <c r="I43" s="1237"/>
      <c r="J43" s="1238"/>
    </row>
    <row r="44" spans="1:19" x14ac:dyDescent="0.25">
      <c r="A44" s="1115" t="s">
        <v>254</v>
      </c>
      <c r="B44" s="1360" t="s">
        <v>1299</v>
      </c>
      <c r="C44" s="1360" t="s">
        <v>1447</v>
      </c>
      <c r="D44" s="1360" t="s">
        <v>1325</v>
      </c>
      <c r="E44" s="1360" t="s">
        <v>434</v>
      </c>
      <c r="F44" s="1360" t="s">
        <v>608</v>
      </c>
      <c r="G44" s="1360" t="s">
        <v>1338</v>
      </c>
      <c r="H44" s="3129" t="s">
        <v>1261</v>
      </c>
      <c r="I44" s="3129"/>
      <c r="J44" s="3673"/>
      <c r="L44" s="2983"/>
      <c r="M44" s="2983"/>
      <c r="N44" s="2983"/>
      <c r="O44" s="2983"/>
      <c r="Q44" s="2983"/>
      <c r="R44" s="2983"/>
      <c r="S44" s="2983"/>
    </row>
    <row r="45" spans="1:19" x14ac:dyDescent="0.25">
      <c r="A45" s="1547"/>
      <c r="B45" s="1526"/>
      <c r="C45" s="1526"/>
      <c r="D45" s="1526"/>
      <c r="E45" s="1526"/>
      <c r="F45" s="1550"/>
      <c r="G45" s="1526"/>
      <c r="H45" s="2907"/>
      <c r="I45" s="2907"/>
      <c r="J45" s="3043"/>
      <c r="L45" s="12"/>
      <c r="M45" s="12"/>
      <c r="N45" s="12"/>
      <c r="O45" s="12"/>
      <c r="Q45" s="2761"/>
      <c r="R45" s="2761"/>
      <c r="S45" s="2761"/>
    </row>
    <row r="46" spans="1:19" x14ac:dyDescent="0.25">
      <c r="A46" s="1547"/>
      <c r="B46" s="1526"/>
      <c r="C46" s="1526"/>
      <c r="D46" s="1559"/>
      <c r="E46" s="1526"/>
      <c r="F46" s="1550"/>
      <c r="G46" s="1526"/>
      <c r="H46" s="2907"/>
      <c r="I46" s="2907"/>
      <c r="J46" s="3043"/>
      <c r="L46" s="12"/>
      <c r="M46" s="12"/>
      <c r="N46" s="12"/>
      <c r="O46" s="12"/>
      <c r="Q46" s="2761"/>
      <c r="R46" s="2761"/>
      <c r="S46" s="2761"/>
    </row>
    <row r="47" spans="1:19" x14ac:dyDescent="0.25">
      <c r="A47" s="1547"/>
      <c r="B47" s="1526"/>
      <c r="C47" s="1526"/>
      <c r="D47" s="1559"/>
      <c r="E47" s="1526"/>
      <c r="F47" s="1550"/>
      <c r="G47" s="1526"/>
      <c r="H47" s="2907"/>
      <c r="I47" s="2907"/>
      <c r="J47" s="3043"/>
      <c r="L47" s="12"/>
      <c r="M47" s="12"/>
      <c r="N47" s="12"/>
      <c r="O47" s="12"/>
      <c r="Q47" s="2761"/>
      <c r="R47" s="2761"/>
      <c r="S47" s="2761"/>
    </row>
    <row r="48" spans="1:19" x14ac:dyDescent="0.25">
      <c r="A48" s="1547"/>
      <c r="B48" s="1526"/>
      <c r="C48" s="1526"/>
      <c r="D48" s="1559"/>
      <c r="E48" s="1526"/>
      <c r="F48" s="1550"/>
      <c r="G48" s="1526"/>
      <c r="H48" s="2907"/>
      <c r="I48" s="2907"/>
      <c r="J48" s="3043"/>
      <c r="L48" s="12"/>
      <c r="M48" s="12"/>
      <c r="N48" s="12"/>
      <c r="O48" s="12"/>
      <c r="Q48" s="2761"/>
      <c r="R48" s="2761"/>
      <c r="S48" s="2761"/>
    </row>
    <row r="49" spans="1:19" x14ac:dyDescent="0.25">
      <c r="A49" s="1547"/>
      <c r="B49" s="1526"/>
      <c r="C49" s="1526"/>
      <c r="D49" s="1559"/>
      <c r="E49" s="1526"/>
      <c r="F49" s="1550"/>
      <c r="G49" s="1526"/>
      <c r="H49" s="2907"/>
      <c r="I49" s="2907"/>
      <c r="J49" s="3043"/>
      <c r="L49" s="12"/>
      <c r="M49" s="12"/>
      <c r="N49" s="12"/>
      <c r="O49" s="12"/>
      <c r="Q49" s="2761"/>
      <c r="R49" s="2761"/>
      <c r="S49" s="2761"/>
    </row>
    <row r="50" spans="1:19" x14ac:dyDescent="0.25">
      <c r="A50" s="1547"/>
      <c r="B50" s="1526"/>
      <c r="C50" s="1526"/>
      <c r="D50" s="1559"/>
      <c r="E50" s="1526"/>
      <c r="F50" s="1550"/>
      <c r="G50" s="1526"/>
      <c r="H50" s="2907"/>
      <c r="I50" s="2907"/>
      <c r="J50" s="3043"/>
      <c r="L50" s="12"/>
      <c r="M50" s="12"/>
      <c r="N50" s="12"/>
      <c r="O50" s="12"/>
      <c r="Q50" s="2761"/>
      <c r="R50" s="2761"/>
      <c r="S50" s="2761"/>
    </row>
    <row r="51" spans="1:19" x14ac:dyDescent="0.25">
      <c r="A51" s="1547"/>
      <c r="B51" s="1526"/>
      <c r="C51" s="1526"/>
      <c r="D51" s="1559"/>
      <c r="E51" s="1526"/>
      <c r="F51" s="1550"/>
      <c r="G51" s="1526"/>
      <c r="H51" s="2907"/>
      <c r="I51" s="2907"/>
      <c r="J51" s="3043"/>
      <c r="L51" s="12"/>
      <c r="M51" s="12"/>
      <c r="N51" s="12"/>
      <c r="O51" s="12"/>
      <c r="Q51" s="2761"/>
      <c r="R51" s="2761"/>
      <c r="S51" s="2761"/>
    </row>
    <row r="52" spans="1:19" x14ac:dyDescent="0.25">
      <c r="A52" s="1547"/>
      <c r="B52" s="1526"/>
      <c r="C52" s="1526"/>
      <c r="D52" s="1559"/>
      <c r="E52" s="1526"/>
      <c r="F52" s="1550"/>
      <c r="G52" s="1526"/>
      <c r="H52" s="2907"/>
      <c r="I52" s="2907"/>
      <c r="J52" s="3043"/>
      <c r="L52" s="12"/>
      <c r="M52" s="12"/>
      <c r="N52" s="12"/>
      <c r="O52" s="12"/>
    </row>
    <row r="53" spans="1:19" x14ac:dyDescent="0.25">
      <c r="A53" s="1547"/>
      <c r="B53" s="1526"/>
      <c r="C53" s="1526"/>
      <c r="D53" s="1559"/>
      <c r="E53" s="1526"/>
      <c r="F53" s="1550"/>
      <c r="G53" s="1526"/>
      <c r="H53" s="2907"/>
      <c r="I53" s="2907"/>
      <c r="J53" s="3043"/>
      <c r="L53" s="12"/>
      <c r="M53" s="12"/>
      <c r="N53" s="12"/>
      <c r="O53" s="12"/>
    </row>
    <row r="54" spans="1:19" x14ac:dyDescent="0.25">
      <c r="A54" s="1547"/>
      <c r="B54" s="1526"/>
      <c r="C54" s="1526"/>
      <c r="D54" s="1559"/>
      <c r="E54" s="1526"/>
      <c r="F54" s="1550"/>
      <c r="G54" s="1526"/>
      <c r="H54" s="2907"/>
      <c r="I54" s="2907"/>
      <c r="J54" s="3043"/>
      <c r="L54" s="12"/>
      <c r="M54" s="12"/>
      <c r="N54" s="12"/>
      <c r="O54" s="12"/>
    </row>
    <row r="55" spans="1:19" x14ac:dyDescent="0.25">
      <c r="A55" s="1547"/>
      <c r="B55" s="1526"/>
      <c r="C55" s="1526"/>
      <c r="D55" s="1559"/>
      <c r="E55" s="1526"/>
      <c r="F55" s="1550"/>
      <c r="G55" s="1526"/>
      <c r="H55" s="2907"/>
      <c r="I55" s="2907"/>
      <c r="J55" s="3043"/>
      <c r="L55" s="12"/>
      <c r="M55" s="12"/>
      <c r="N55" s="12"/>
      <c r="O55" s="12"/>
    </row>
    <row r="56" spans="1:19" x14ac:dyDescent="0.25">
      <c r="A56" s="1547"/>
      <c r="B56" s="1526"/>
      <c r="C56" s="1526"/>
      <c r="D56" s="1559"/>
      <c r="E56" s="1526"/>
      <c r="F56" s="1550"/>
      <c r="G56" s="1593"/>
      <c r="H56" s="3127"/>
      <c r="I56" s="3127"/>
      <c r="J56" s="3672"/>
      <c r="L56" s="12"/>
      <c r="M56" s="12"/>
      <c r="N56" s="12"/>
      <c r="O56" s="12"/>
    </row>
    <row r="57" spans="1:19" ht="15.75" thickBot="1" x14ac:dyDescent="0.3">
      <c r="A57" s="468" t="s">
        <v>1326</v>
      </c>
      <c r="B57" s="469"/>
      <c r="C57" s="469"/>
      <c r="D57" s="469"/>
      <c r="E57" s="714"/>
      <c r="F57" s="458">
        <f>SUBTOTAL(9,F45:F56)</f>
        <v>0</v>
      </c>
      <c r="G57" s="966"/>
      <c r="H57" s="749"/>
      <c r="I57" s="749"/>
      <c r="J57" s="750"/>
      <c r="L57" s="12"/>
      <c r="M57" s="12"/>
      <c r="N57" s="12"/>
      <c r="O57" s="12"/>
    </row>
    <row r="58" spans="1:19" x14ac:dyDescent="0.25">
      <c r="A58" s="58" t="s">
        <v>1327</v>
      </c>
      <c r="F58" s="130">
        <f>_xlfn.XLOOKUP(F43,'Saldobalanse m arb-status'!A:A,'Saldobalanse m arb-status'!C:C,"Ikke funnet",0)</f>
        <v>0</v>
      </c>
    </row>
    <row r="59" spans="1:19" x14ac:dyDescent="0.25">
      <c r="A59" s="58" t="s">
        <v>1260</v>
      </c>
      <c r="F59" s="130">
        <f>F57-F58</f>
        <v>0</v>
      </c>
    </row>
    <row r="60" spans="1:19" ht="15.75" thickBot="1" x14ac:dyDescent="0.3">
      <c r="A60" s="11"/>
    </row>
    <row r="61" spans="1:19" x14ac:dyDescent="0.25">
      <c r="A61" s="2954" t="s">
        <v>1852</v>
      </c>
      <c r="B61" s="2955"/>
      <c r="C61" s="2955"/>
      <c r="D61" s="2955"/>
      <c r="E61" s="2956"/>
      <c r="F61" s="1345"/>
      <c r="G61" s="1237"/>
      <c r="H61" s="1237"/>
      <c r="I61" s="1237"/>
      <c r="J61" s="1238"/>
    </row>
    <row r="62" spans="1:19" x14ac:dyDescent="0.25">
      <c r="A62" s="1115" t="s">
        <v>254</v>
      </c>
      <c r="B62" s="1360" t="s">
        <v>1299</v>
      </c>
      <c r="C62" s="1360" t="s">
        <v>1447</v>
      </c>
      <c r="D62" s="1360" t="s">
        <v>1325</v>
      </c>
      <c r="E62" s="1360" t="s">
        <v>434</v>
      </c>
      <c r="F62" s="1360" t="s">
        <v>608</v>
      </c>
      <c r="G62" s="1360" t="s">
        <v>1338</v>
      </c>
      <c r="H62" s="3129" t="s">
        <v>1261</v>
      </c>
      <c r="I62" s="3129"/>
      <c r="J62" s="3673"/>
      <c r="L62" s="2983"/>
      <c r="M62" s="2983"/>
      <c r="N62" s="2983"/>
      <c r="O62" s="2983"/>
      <c r="Q62" s="2983"/>
      <c r="R62" s="2983"/>
      <c r="S62" s="2983"/>
    </row>
    <row r="63" spans="1:19" x14ac:dyDescent="0.25">
      <c r="A63" s="1547"/>
      <c r="B63" s="1526"/>
      <c r="C63" s="1526"/>
      <c r="D63" s="1526"/>
      <c r="E63" s="1526"/>
      <c r="F63" s="1550"/>
      <c r="G63" s="1526"/>
      <c r="H63" s="2907"/>
      <c r="I63" s="2907"/>
      <c r="J63" s="3043"/>
      <c r="L63" s="12"/>
      <c r="M63" s="12"/>
      <c r="N63" s="12"/>
      <c r="O63" s="12"/>
      <c r="Q63" s="2761"/>
      <c r="R63" s="2761"/>
      <c r="S63" s="2761"/>
    </row>
    <row r="64" spans="1:19" x14ac:dyDescent="0.25">
      <c r="A64" s="1547"/>
      <c r="B64" s="1526"/>
      <c r="C64" s="1526"/>
      <c r="D64" s="1559"/>
      <c r="E64" s="1526"/>
      <c r="F64" s="1550"/>
      <c r="G64" s="1526"/>
      <c r="H64" s="2907"/>
      <c r="I64" s="2907"/>
      <c r="J64" s="3043"/>
      <c r="L64" s="12"/>
      <c r="M64" s="12"/>
      <c r="N64" s="12"/>
      <c r="O64" s="12"/>
      <c r="Q64" s="2761"/>
      <c r="R64" s="2761"/>
      <c r="S64" s="2761"/>
    </row>
    <row r="65" spans="1:19" x14ac:dyDescent="0.25">
      <c r="A65" s="1547"/>
      <c r="B65" s="1526"/>
      <c r="C65" s="1526"/>
      <c r="D65" s="1559"/>
      <c r="E65" s="1526"/>
      <c r="F65" s="1550"/>
      <c r="G65" s="1526"/>
      <c r="H65" s="2907"/>
      <c r="I65" s="2907"/>
      <c r="J65" s="3043"/>
      <c r="L65" s="12"/>
      <c r="M65" s="12"/>
      <c r="N65" s="12"/>
      <c r="O65" s="12"/>
      <c r="Q65" s="2761"/>
      <c r="R65" s="2761"/>
      <c r="S65" s="2761"/>
    </row>
    <row r="66" spans="1:19" x14ac:dyDescent="0.25">
      <c r="A66" s="1547"/>
      <c r="B66" s="1526"/>
      <c r="C66" s="1526"/>
      <c r="D66" s="1559"/>
      <c r="E66" s="1526"/>
      <c r="F66" s="1550"/>
      <c r="G66" s="1526"/>
      <c r="H66" s="2907"/>
      <c r="I66" s="2907"/>
      <c r="J66" s="3043"/>
      <c r="L66" s="12"/>
      <c r="M66" s="12"/>
      <c r="N66" s="12"/>
      <c r="O66" s="12"/>
      <c r="Q66" s="2761"/>
      <c r="R66" s="2761"/>
      <c r="S66" s="2761"/>
    </row>
    <row r="67" spans="1:19" x14ac:dyDescent="0.25">
      <c r="A67" s="1547"/>
      <c r="B67" s="1526"/>
      <c r="C67" s="1526"/>
      <c r="D67" s="1559"/>
      <c r="E67" s="1526"/>
      <c r="F67" s="1550"/>
      <c r="G67" s="1526"/>
      <c r="H67" s="2907"/>
      <c r="I67" s="2907"/>
      <c r="J67" s="3043"/>
      <c r="L67" s="12"/>
      <c r="M67" s="12"/>
      <c r="N67" s="12"/>
      <c r="O67" s="12"/>
      <c r="Q67" s="2761"/>
      <c r="R67" s="2761"/>
      <c r="S67" s="2761"/>
    </row>
    <row r="68" spans="1:19" x14ac:dyDescent="0.25">
      <c r="A68" s="1547"/>
      <c r="B68" s="1526"/>
      <c r="C68" s="1526"/>
      <c r="D68" s="1559"/>
      <c r="E68" s="1526"/>
      <c r="F68" s="1550"/>
      <c r="G68" s="1526"/>
      <c r="H68" s="2907"/>
      <c r="I68" s="2907"/>
      <c r="J68" s="3043"/>
      <c r="L68" s="12"/>
      <c r="M68" s="12"/>
      <c r="N68" s="12"/>
      <c r="O68" s="12"/>
      <c r="Q68" s="2761"/>
      <c r="R68" s="2761"/>
      <c r="S68" s="2761"/>
    </row>
    <row r="69" spans="1:19" x14ac:dyDescent="0.25">
      <c r="A69" s="1547"/>
      <c r="B69" s="1526"/>
      <c r="C69" s="1526"/>
      <c r="D69" s="1559"/>
      <c r="E69" s="1526"/>
      <c r="F69" s="1550"/>
      <c r="G69" s="1526"/>
      <c r="H69" s="2907"/>
      <c r="I69" s="2907"/>
      <c r="J69" s="3043"/>
      <c r="L69" s="12"/>
      <c r="M69" s="12"/>
      <c r="N69" s="12"/>
      <c r="O69" s="12"/>
      <c r="Q69" s="2761"/>
      <c r="R69" s="2761"/>
      <c r="S69" s="2761"/>
    </row>
    <row r="70" spans="1:19" x14ac:dyDescent="0.25">
      <c r="A70" s="1547"/>
      <c r="B70" s="1526"/>
      <c r="C70" s="1526"/>
      <c r="D70" s="1559"/>
      <c r="E70" s="1526"/>
      <c r="F70" s="1550"/>
      <c r="G70" s="1526"/>
      <c r="H70" s="2907"/>
      <c r="I70" s="2907"/>
      <c r="J70" s="3043"/>
      <c r="L70" s="12"/>
      <c r="M70" s="12"/>
      <c r="N70" s="12"/>
      <c r="O70" s="12"/>
    </row>
    <row r="71" spans="1:19" x14ac:dyDescent="0.25">
      <c r="A71" s="1547"/>
      <c r="B71" s="1526"/>
      <c r="C71" s="1526"/>
      <c r="D71" s="1559"/>
      <c r="E71" s="1526"/>
      <c r="F71" s="1550"/>
      <c r="G71" s="1526"/>
      <c r="H71" s="2907"/>
      <c r="I71" s="2907"/>
      <c r="J71" s="3043"/>
      <c r="L71" s="12"/>
      <c r="M71" s="12"/>
      <c r="N71" s="12"/>
      <c r="O71" s="12"/>
    </row>
    <row r="72" spans="1:19" x14ac:dyDescent="0.25">
      <c r="A72" s="1547"/>
      <c r="B72" s="1526"/>
      <c r="C72" s="1526"/>
      <c r="D72" s="1559"/>
      <c r="E72" s="1526"/>
      <c r="F72" s="1550"/>
      <c r="G72" s="1526"/>
      <c r="H72" s="2907"/>
      <c r="I72" s="2907"/>
      <c r="J72" s="3043"/>
      <c r="L72" s="12"/>
      <c r="M72" s="12"/>
      <c r="N72" s="12"/>
      <c r="O72" s="12"/>
    </row>
    <row r="73" spans="1:19" x14ac:dyDescent="0.25">
      <c r="A73" s="1547"/>
      <c r="B73" s="1526"/>
      <c r="C73" s="1526"/>
      <c r="D73" s="1559"/>
      <c r="E73" s="1526"/>
      <c r="F73" s="1550"/>
      <c r="G73" s="1526"/>
      <c r="H73" s="2907"/>
      <c r="I73" s="2907"/>
      <c r="J73" s="3043"/>
      <c r="L73" s="12"/>
      <c r="M73" s="12"/>
      <c r="N73" s="12"/>
      <c r="O73" s="12"/>
    </row>
    <row r="74" spans="1:19" x14ac:dyDescent="0.25">
      <c r="A74" s="1547"/>
      <c r="B74" s="1526"/>
      <c r="C74" s="1526"/>
      <c r="D74" s="1559"/>
      <c r="E74" s="1526"/>
      <c r="F74" s="1550"/>
      <c r="G74" s="1593"/>
      <c r="H74" s="3127"/>
      <c r="I74" s="3127"/>
      <c r="J74" s="3672"/>
      <c r="L74" s="12"/>
      <c r="M74" s="12"/>
      <c r="N74" s="12"/>
      <c r="O74" s="12"/>
    </row>
    <row r="75" spans="1:19" ht="15.75" thickBot="1" x14ac:dyDescent="0.3">
      <c r="A75" s="468" t="s">
        <v>1326</v>
      </c>
      <c r="B75" s="469"/>
      <c r="C75" s="469"/>
      <c r="D75" s="469"/>
      <c r="E75" s="714"/>
      <c r="F75" s="458">
        <f>SUBTOTAL(9,F63:F74)</f>
        <v>0</v>
      </c>
      <c r="G75" s="966"/>
      <c r="H75" s="749"/>
      <c r="I75" s="749"/>
      <c r="J75" s="750"/>
      <c r="L75" s="12"/>
      <c r="M75" s="12"/>
      <c r="N75" s="12"/>
      <c r="O75" s="12"/>
    </row>
    <row r="76" spans="1:19" x14ac:dyDescent="0.25">
      <c r="A76" s="58" t="s">
        <v>1327</v>
      </c>
      <c r="F76" s="130">
        <f>_xlfn.XLOOKUP(F61,'Saldobalanse m arb-status'!A:A,'Saldobalanse m arb-status'!C:C,"Ikke funnet",0)</f>
        <v>0</v>
      </c>
    </row>
    <row r="77" spans="1:19" x14ac:dyDescent="0.25">
      <c r="A77" s="58" t="s">
        <v>1260</v>
      </c>
      <c r="F77" s="130">
        <f>F75-F76</f>
        <v>0</v>
      </c>
      <c r="K77" s="3" t="s">
        <v>621</v>
      </c>
    </row>
    <row r="78" spans="1:19" ht="15.75" thickBot="1" x14ac:dyDescent="0.3">
      <c r="A78" s="58"/>
      <c r="F78" s="130"/>
    </row>
    <row r="79" spans="1:19" x14ac:dyDescent="0.25">
      <c r="A79" s="2954" t="s">
        <v>1852</v>
      </c>
      <c r="B79" s="2955"/>
      <c r="C79" s="2955"/>
      <c r="D79" s="2955"/>
      <c r="E79" s="2956"/>
      <c r="F79" s="1345"/>
      <c r="G79" s="1237"/>
      <c r="H79" s="1237"/>
      <c r="I79" s="1237"/>
      <c r="J79" s="1238"/>
    </row>
    <row r="80" spans="1:19" x14ac:dyDescent="0.25">
      <c r="A80" s="1115" t="s">
        <v>254</v>
      </c>
      <c r="B80" s="1360" t="s">
        <v>1299</v>
      </c>
      <c r="C80" s="1360" t="s">
        <v>1447</v>
      </c>
      <c r="D80" s="1360" t="s">
        <v>1325</v>
      </c>
      <c r="E80" s="1360" t="s">
        <v>434</v>
      </c>
      <c r="F80" s="1360" t="s">
        <v>608</v>
      </c>
      <c r="G80" s="1360" t="s">
        <v>1338</v>
      </c>
      <c r="H80" s="3129" t="s">
        <v>1261</v>
      </c>
      <c r="I80" s="3129"/>
      <c r="J80" s="3673"/>
      <c r="L80" s="2983"/>
      <c r="M80" s="2983"/>
      <c r="N80" s="2983"/>
      <c r="O80" s="2983"/>
      <c r="Q80" s="2983"/>
      <c r="R80" s="2983"/>
      <c r="S80" s="2983"/>
    </row>
    <row r="81" spans="1:19" x14ac:dyDescent="0.25">
      <c r="A81" s="1547"/>
      <c r="B81" s="1526"/>
      <c r="C81" s="1526"/>
      <c r="D81" s="1526"/>
      <c r="E81" s="1526"/>
      <c r="F81" s="1550"/>
      <c r="G81" s="1526"/>
      <c r="H81" s="2907"/>
      <c r="I81" s="2907"/>
      <c r="J81" s="3043"/>
      <c r="L81" s="12"/>
      <c r="M81" s="12"/>
      <c r="N81" s="12"/>
      <c r="O81" s="12"/>
      <c r="Q81" s="2761"/>
      <c r="R81" s="2761"/>
      <c r="S81" s="2761"/>
    </row>
    <row r="82" spans="1:19" x14ac:dyDescent="0.25">
      <c r="A82" s="1547"/>
      <c r="B82" s="1526"/>
      <c r="C82" s="1526"/>
      <c r="D82" s="1559"/>
      <c r="E82" s="1526"/>
      <c r="F82" s="1550"/>
      <c r="G82" s="1526"/>
      <c r="H82" s="2907"/>
      <c r="I82" s="2907"/>
      <c r="J82" s="3043"/>
      <c r="L82" s="12"/>
      <c r="M82" s="12"/>
      <c r="N82" s="12"/>
      <c r="O82" s="12"/>
      <c r="Q82" s="2761"/>
      <c r="R82" s="2761"/>
      <c r="S82" s="2761"/>
    </row>
    <row r="83" spans="1:19" x14ac:dyDescent="0.25">
      <c r="A83" s="1547"/>
      <c r="B83" s="1526"/>
      <c r="C83" s="1526"/>
      <c r="D83" s="1559"/>
      <c r="E83" s="1526"/>
      <c r="F83" s="1550"/>
      <c r="G83" s="1526"/>
      <c r="H83" s="2907"/>
      <c r="I83" s="2907"/>
      <c r="J83" s="3043"/>
      <c r="L83" s="12"/>
      <c r="M83" s="12"/>
      <c r="N83" s="12"/>
      <c r="O83" s="12"/>
      <c r="Q83" s="2761"/>
      <c r="R83" s="2761"/>
      <c r="S83" s="2761"/>
    </row>
    <row r="84" spans="1:19" x14ac:dyDescent="0.25">
      <c r="A84" s="1547"/>
      <c r="B84" s="1526"/>
      <c r="C84" s="1526"/>
      <c r="D84" s="1559"/>
      <c r="E84" s="1526"/>
      <c r="F84" s="1550"/>
      <c r="G84" s="1526"/>
      <c r="H84" s="2907"/>
      <c r="I84" s="2907"/>
      <c r="J84" s="3043"/>
      <c r="L84" s="12"/>
      <c r="M84" s="12"/>
      <c r="N84" s="12"/>
      <c r="O84" s="12"/>
      <c r="Q84" s="2761"/>
      <c r="R84" s="2761"/>
      <c r="S84" s="2761"/>
    </row>
    <row r="85" spans="1:19" x14ac:dyDescent="0.25">
      <c r="A85" s="1547"/>
      <c r="B85" s="1526"/>
      <c r="C85" s="1526"/>
      <c r="D85" s="1559"/>
      <c r="E85" s="1526"/>
      <c r="F85" s="1550"/>
      <c r="G85" s="1526"/>
      <c r="H85" s="2907"/>
      <c r="I85" s="2907"/>
      <c r="J85" s="3043"/>
      <c r="L85" s="12"/>
      <c r="M85" s="12"/>
      <c r="N85" s="12"/>
      <c r="O85" s="12"/>
      <c r="Q85" s="2761"/>
      <c r="R85" s="2761"/>
      <c r="S85" s="2761"/>
    </row>
    <row r="86" spans="1:19" x14ac:dyDescent="0.25">
      <c r="A86" s="1547"/>
      <c r="B86" s="1526"/>
      <c r="C86" s="1526"/>
      <c r="D86" s="1559"/>
      <c r="E86" s="1526"/>
      <c r="F86" s="1550"/>
      <c r="G86" s="1526"/>
      <c r="H86" s="2907"/>
      <c r="I86" s="2907"/>
      <c r="J86" s="3043"/>
      <c r="L86" s="12"/>
      <c r="M86" s="12"/>
      <c r="N86" s="12"/>
      <c r="O86" s="12"/>
      <c r="Q86" s="2761"/>
      <c r="R86" s="2761"/>
      <c r="S86" s="2761"/>
    </row>
    <row r="87" spans="1:19" x14ac:dyDescent="0.25">
      <c r="A87" s="1547"/>
      <c r="B87" s="1526"/>
      <c r="C87" s="1526"/>
      <c r="D87" s="1559"/>
      <c r="E87" s="1526"/>
      <c r="F87" s="1550"/>
      <c r="G87" s="1526"/>
      <c r="H87" s="2907"/>
      <c r="I87" s="2907"/>
      <c r="J87" s="3043"/>
      <c r="L87" s="12"/>
      <c r="M87" s="12"/>
      <c r="N87" s="12"/>
      <c r="O87" s="12"/>
      <c r="Q87" s="2761"/>
      <c r="R87" s="2761"/>
      <c r="S87" s="2761"/>
    </row>
    <row r="88" spans="1:19" x14ac:dyDescent="0.25">
      <c r="A88" s="1547"/>
      <c r="B88" s="1526"/>
      <c r="C88" s="1526"/>
      <c r="D88" s="1559"/>
      <c r="E88" s="1526"/>
      <c r="F88" s="1550"/>
      <c r="G88" s="1526"/>
      <c r="H88" s="2907"/>
      <c r="I88" s="2907"/>
      <c r="J88" s="3043"/>
      <c r="L88" s="12"/>
      <c r="M88" s="12"/>
      <c r="N88" s="12"/>
      <c r="O88" s="12"/>
    </row>
    <row r="89" spans="1:19" x14ac:dyDescent="0.25">
      <c r="A89" s="1547"/>
      <c r="B89" s="1526"/>
      <c r="C89" s="1526"/>
      <c r="D89" s="1559"/>
      <c r="E89" s="1526"/>
      <c r="F89" s="1550"/>
      <c r="G89" s="1526"/>
      <c r="H89" s="2907"/>
      <c r="I89" s="2907"/>
      <c r="J89" s="3043"/>
      <c r="L89" s="12"/>
      <c r="M89" s="12"/>
      <c r="N89" s="12"/>
      <c r="O89" s="12"/>
    </row>
    <row r="90" spans="1:19" x14ac:dyDescent="0.25">
      <c r="A90" s="1547"/>
      <c r="B90" s="1526"/>
      <c r="C90" s="1526"/>
      <c r="D90" s="1559"/>
      <c r="E90" s="1526"/>
      <c r="F90" s="1550"/>
      <c r="G90" s="1526"/>
      <c r="H90" s="2907"/>
      <c r="I90" s="2907"/>
      <c r="J90" s="3043"/>
      <c r="L90" s="12"/>
      <c r="M90" s="12"/>
      <c r="N90" s="12"/>
      <c r="O90" s="12"/>
    </row>
    <row r="91" spans="1:19" x14ac:dyDescent="0.25">
      <c r="A91" s="1547"/>
      <c r="B91" s="1526"/>
      <c r="C91" s="1526"/>
      <c r="D91" s="1559"/>
      <c r="E91" s="1526"/>
      <c r="F91" s="1550"/>
      <c r="G91" s="1526"/>
      <c r="H91" s="2907"/>
      <c r="I91" s="2907"/>
      <c r="J91" s="3043"/>
      <c r="L91" s="12"/>
      <c r="M91" s="12"/>
      <c r="N91" s="12"/>
      <c r="O91" s="12"/>
    </row>
    <row r="92" spans="1:19" x14ac:dyDescent="0.25">
      <c r="A92" s="1547"/>
      <c r="B92" s="1526"/>
      <c r="C92" s="1526"/>
      <c r="D92" s="1559"/>
      <c r="E92" s="1526"/>
      <c r="F92" s="1550"/>
      <c r="G92" s="1593"/>
      <c r="H92" s="3127"/>
      <c r="I92" s="3127"/>
      <c r="J92" s="3672"/>
      <c r="L92" s="12"/>
      <c r="M92" s="12"/>
      <c r="N92" s="12"/>
      <c r="O92" s="12"/>
    </row>
    <row r="93" spans="1:19" ht="15.75" thickBot="1" x14ac:dyDescent="0.3">
      <c r="A93" s="468" t="s">
        <v>1326</v>
      </c>
      <c r="B93" s="469"/>
      <c r="C93" s="469"/>
      <c r="D93" s="469"/>
      <c r="E93" s="714"/>
      <c r="F93" s="458">
        <f>SUBTOTAL(9,F81:F92)</f>
        <v>0</v>
      </c>
      <c r="G93" s="966"/>
      <c r="H93" s="749"/>
      <c r="I93" s="749"/>
      <c r="J93" s="750"/>
      <c r="L93" s="12"/>
      <c r="M93" s="12"/>
      <c r="N93" s="12"/>
      <c r="O93" s="12"/>
    </row>
    <row r="94" spans="1:19" x14ac:dyDescent="0.25">
      <c r="A94" s="58" t="s">
        <v>1327</v>
      </c>
      <c r="F94" s="130">
        <f>_xlfn.XLOOKUP(F79,'Saldobalanse m arb-status'!A:A,'Saldobalanse m arb-status'!C:C,"Ikke funnet",0)</f>
        <v>0</v>
      </c>
    </row>
    <row r="95" spans="1:19" x14ac:dyDescent="0.25">
      <c r="A95" s="58" t="s">
        <v>1260</v>
      </c>
      <c r="F95" s="130">
        <f>F93-F94</f>
        <v>0</v>
      </c>
      <c r="K95" s="3" t="s">
        <v>621</v>
      </c>
    </row>
    <row r="96" spans="1:19" ht="15.75" thickBot="1" x14ac:dyDescent="0.3">
      <c r="A96" s="11"/>
      <c r="F96" s="59"/>
    </row>
    <row r="97" spans="1:19" x14ac:dyDescent="0.25">
      <c r="A97" s="2954" t="s">
        <v>1852</v>
      </c>
      <c r="B97" s="2955"/>
      <c r="C97" s="2955"/>
      <c r="D97" s="2955"/>
      <c r="E97" s="2956"/>
      <c r="F97" s="1345"/>
      <c r="G97" s="1237"/>
      <c r="H97" s="1237"/>
      <c r="I97" s="1237"/>
      <c r="J97" s="1238"/>
    </row>
    <row r="98" spans="1:19" x14ac:dyDescent="0.25">
      <c r="A98" s="1115" t="s">
        <v>254</v>
      </c>
      <c r="B98" s="1360" t="s">
        <v>1299</v>
      </c>
      <c r="C98" s="1360" t="s">
        <v>1447</v>
      </c>
      <c r="D98" s="1360" t="s">
        <v>1325</v>
      </c>
      <c r="E98" s="1360" t="s">
        <v>434</v>
      </c>
      <c r="F98" s="1360" t="s">
        <v>608</v>
      </c>
      <c r="G98" s="1360" t="s">
        <v>1338</v>
      </c>
      <c r="H98" s="3129" t="s">
        <v>1261</v>
      </c>
      <c r="I98" s="3129"/>
      <c r="J98" s="3673"/>
      <c r="L98" s="2983"/>
      <c r="M98" s="2983"/>
      <c r="N98" s="2983"/>
      <c r="O98" s="2983"/>
      <c r="Q98" s="2983"/>
      <c r="R98" s="2983"/>
      <c r="S98" s="2983"/>
    </row>
    <row r="99" spans="1:19" x14ac:dyDescent="0.25">
      <c r="A99" s="1547"/>
      <c r="B99" s="1526"/>
      <c r="C99" s="1526"/>
      <c r="D99" s="1526"/>
      <c r="E99" s="1526"/>
      <c r="F99" s="1550"/>
      <c r="G99" s="1526"/>
      <c r="H99" s="2907"/>
      <c r="I99" s="2907"/>
      <c r="J99" s="3043"/>
      <c r="L99" s="12"/>
      <c r="M99" s="12"/>
      <c r="N99" s="12"/>
      <c r="O99" s="12"/>
      <c r="Q99" s="2761"/>
      <c r="R99" s="2761"/>
      <c r="S99" s="2761"/>
    </row>
    <row r="100" spans="1:19" x14ac:dyDescent="0.25">
      <c r="A100" s="1547"/>
      <c r="B100" s="1526"/>
      <c r="C100" s="1526"/>
      <c r="D100" s="1559"/>
      <c r="E100" s="1526"/>
      <c r="F100" s="1550"/>
      <c r="G100" s="1526"/>
      <c r="H100" s="2907"/>
      <c r="I100" s="2907"/>
      <c r="J100" s="3043"/>
      <c r="L100" s="12"/>
      <c r="M100" s="12"/>
      <c r="N100" s="12"/>
      <c r="O100" s="12"/>
      <c r="Q100" s="2761"/>
      <c r="R100" s="2761"/>
      <c r="S100" s="2761"/>
    </row>
    <row r="101" spans="1:19" x14ac:dyDescent="0.25">
      <c r="A101" s="1547"/>
      <c r="B101" s="1526"/>
      <c r="C101" s="1526"/>
      <c r="D101" s="1559"/>
      <c r="E101" s="1526"/>
      <c r="F101" s="1550"/>
      <c r="G101" s="1526"/>
      <c r="H101" s="2907"/>
      <c r="I101" s="2907"/>
      <c r="J101" s="3043"/>
      <c r="L101" s="12"/>
      <c r="M101" s="12"/>
      <c r="N101" s="12"/>
      <c r="O101" s="12"/>
      <c r="Q101" s="2761"/>
      <c r="R101" s="2761"/>
      <c r="S101" s="2761"/>
    </row>
    <row r="102" spans="1:19" x14ac:dyDescent="0.25">
      <c r="A102" s="1547"/>
      <c r="B102" s="1526"/>
      <c r="C102" s="1526"/>
      <c r="D102" s="1559"/>
      <c r="E102" s="1526"/>
      <c r="F102" s="1550"/>
      <c r="G102" s="1526"/>
      <c r="H102" s="2907"/>
      <c r="I102" s="2907"/>
      <c r="J102" s="3043"/>
      <c r="L102" s="12"/>
      <c r="M102" s="12"/>
      <c r="N102" s="12"/>
      <c r="O102" s="12"/>
      <c r="Q102" s="2761"/>
      <c r="R102" s="2761"/>
      <c r="S102" s="2761"/>
    </row>
    <row r="103" spans="1:19" x14ac:dyDescent="0.25">
      <c r="A103" s="1547"/>
      <c r="B103" s="1526"/>
      <c r="C103" s="1526"/>
      <c r="D103" s="1559"/>
      <c r="E103" s="1526"/>
      <c r="F103" s="1550"/>
      <c r="G103" s="1526"/>
      <c r="H103" s="2907"/>
      <c r="I103" s="2907"/>
      <c r="J103" s="3043"/>
      <c r="L103" s="12"/>
      <c r="M103" s="12"/>
      <c r="N103" s="12"/>
      <c r="O103" s="12"/>
      <c r="Q103" s="2761"/>
      <c r="R103" s="2761"/>
      <c r="S103" s="2761"/>
    </row>
    <row r="104" spans="1:19" x14ac:dyDescent="0.25">
      <c r="A104" s="1547"/>
      <c r="B104" s="1526"/>
      <c r="C104" s="1526"/>
      <c r="D104" s="1559"/>
      <c r="E104" s="1526"/>
      <c r="F104" s="1550"/>
      <c r="G104" s="1526"/>
      <c r="H104" s="2907"/>
      <c r="I104" s="2907"/>
      <c r="J104" s="3043"/>
      <c r="L104" s="12"/>
      <c r="M104" s="12"/>
      <c r="N104" s="12"/>
      <c r="O104" s="12"/>
      <c r="Q104" s="2761"/>
      <c r="R104" s="2761"/>
      <c r="S104" s="2761"/>
    </row>
    <row r="105" spans="1:19" x14ac:dyDescent="0.25">
      <c r="A105" s="1547"/>
      <c r="B105" s="1526"/>
      <c r="C105" s="1526"/>
      <c r="D105" s="1559"/>
      <c r="E105" s="1526"/>
      <c r="F105" s="1550"/>
      <c r="G105" s="1526"/>
      <c r="H105" s="2907"/>
      <c r="I105" s="2907"/>
      <c r="J105" s="3043"/>
      <c r="L105" s="12"/>
      <c r="M105" s="12"/>
      <c r="N105" s="12"/>
      <c r="O105" s="12"/>
      <c r="Q105" s="2761"/>
      <c r="R105" s="2761"/>
      <c r="S105" s="2761"/>
    </row>
    <row r="106" spans="1:19" x14ac:dyDescent="0.25">
      <c r="A106" s="1547"/>
      <c r="B106" s="1526"/>
      <c r="C106" s="1526"/>
      <c r="D106" s="1559"/>
      <c r="E106" s="1526"/>
      <c r="F106" s="1550"/>
      <c r="G106" s="1526"/>
      <c r="H106" s="2907"/>
      <c r="I106" s="2907"/>
      <c r="J106" s="3043"/>
      <c r="L106" s="12"/>
      <c r="M106" s="12"/>
      <c r="N106" s="12"/>
      <c r="O106" s="12"/>
    </row>
    <row r="107" spans="1:19" x14ac:dyDescent="0.25">
      <c r="A107" s="1547"/>
      <c r="B107" s="1526"/>
      <c r="C107" s="1526"/>
      <c r="D107" s="1559"/>
      <c r="E107" s="1526"/>
      <c r="F107" s="1550"/>
      <c r="G107" s="1526"/>
      <c r="H107" s="2907"/>
      <c r="I107" s="2907"/>
      <c r="J107" s="3043"/>
      <c r="L107" s="12"/>
      <c r="M107" s="12"/>
      <c r="N107" s="12"/>
      <c r="O107" s="12"/>
    </row>
    <row r="108" spans="1:19" x14ac:dyDescent="0.25">
      <c r="A108" s="1547"/>
      <c r="B108" s="1526"/>
      <c r="C108" s="1526"/>
      <c r="D108" s="1559"/>
      <c r="E108" s="1526"/>
      <c r="F108" s="1550"/>
      <c r="G108" s="1526"/>
      <c r="H108" s="2907"/>
      <c r="I108" s="2907"/>
      <c r="J108" s="3043"/>
      <c r="L108" s="12"/>
      <c r="M108" s="12"/>
      <c r="N108" s="12"/>
      <c r="O108" s="12"/>
    </row>
    <row r="109" spans="1:19" x14ac:dyDescent="0.25">
      <c r="A109" s="1547"/>
      <c r="B109" s="1526"/>
      <c r="C109" s="1526"/>
      <c r="D109" s="1559"/>
      <c r="E109" s="1526"/>
      <c r="F109" s="1550"/>
      <c r="G109" s="1526"/>
      <c r="H109" s="2907"/>
      <c r="I109" s="2907"/>
      <c r="J109" s="3043"/>
      <c r="L109" s="12"/>
      <c r="M109" s="12"/>
      <c r="N109" s="12"/>
      <c r="O109" s="12"/>
    </row>
    <row r="110" spans="1:19" x14ac:dyDescent="0.25">
      <c r="A110" s="1547"/>
      <c r="B110" s="1526"/>
      <c r="C110" s="1526"/>
      <c r="D110" s="1559"/>
      <c r="E110" s="1526"/>
      <c r="F110" s="1550"/>
      <c r="G110" s="1593"/>
      <c r="H110" s="3127"/>
      <c r="I110" s="3127"/>
      <c r="J110" s="3672"/>
      <c r="L110" s="12"/>
      <c r="M110" s="12"/>
      <c r="N110" s="12"/>
      <c r="O110" s="12"/>
    </row>
    <row r="111" spans="1:19" ht="15.75" thickBot="1" x14ac:dyDescent="0.3">
      <c r="A111" s="468" t="s">
        <v>1326</v>
      </c>
      <c r="B111" s="469"/>
      <c r="C111" s="469"/>
      <c r="D111" s="469"/>
      <c r="E111" s="714"/>
      <c r="F111" s="458">
        <f>SUBTOTAL(9,F99:F110)</f>
        <v>0</v>
      </c>
      <c r="G111" s="966"/>
      <c r="H111" s="749"/>
      <c r="I111" s="749"/>
      <c r="J111" s="750"/>
      <c r="L111" s="12"/>
      <c r="M111" s="12"/>
      <c r="N111" s="12"/>
      <c r="O111" s="12"/>
    </row>
    <row r="112" spans="1:19" x14ac:dyDescent="0.25">
      <c r="A112" s="58" t="s">
        <v>1327</v>
      </c>
      <c r="F112" s="130">
        <f>_xlfn.XLOOKUP(F97,'Saldobalanse m arb-status'!A:A,'Saldobalanse m arb-status'!C:C,"Ikke funnet",0)</f>
        <v>0</v>
      </c>
    </row>
    <row r="113" spans="1:11" x14ac:dyDescent="0.25">
      <c r="A113" s="58" t="s">
        <v>1260</v>
      </c>
      <c r="F113" s="130">
        <f>F111-F112</f>
        <v>0</v>
      </c>
      <c r="K113" s="3" t="s">
        <v>621</v>
      </c>
    </row>
    <row r="114" spans="1:11" x14ac:dyDescent="0.25">
      <c r="A114" s="11"/>
    </row>
  </sheetData>
  <sheetProtection formatCells="0" formatColumns="0" formatRows="0" insertColumns="0" insertRows="0" insertHyperlinks="0" deleteColumns="0" deleteRows="0" sort="0" autoFilter="0"/>
  <mergeCells count="100">
    <mergeCell ref="B2:P2"/>
    <mergeCell ref="B3:P3"/>
    <mergeCell ref="B4:N4"/>
    <mergeCell ref="B5:L5"/>
    <mergeCell ref="A10:K10"/>
    <mergeCell ref="M10:P10"/>
    <mergeCell ref="A7:K7"/>
    <mergeCell ref="A8:K8"/>
    <mergeCell ref="A16:P16"/>
    <mergeCell ref="A11:K15"/>
    <mergeCell ref="M11:P15"/>
    <mergeCell ref="A21:P21"/>
    <mergeCell ref="A38:A40"/>
    <mergeCell ref="B27:C27"/>
    <mergeCell ref="B33:C33"/>
    <mergeCell ref="B34:C34"/>
    <mergeCell ref="B35:C35"/>
    <mergeCell ref="B28:C28"/>
    <mergeCell ref="B29:C29"/>
    <mergeCell ref="B30:C30"/>
    <mergeCell ref="B31:C31"/>
    <mergeCell ref="B32:C32"/>
    <mergeCell ref="B22:C22"/>
    <mergeCell ref="B39:C39"/>
    <mergeCell ref="B23:C23"/>
    <mergeCell ref="B36:C36"/>
    <mergeCell ref="B37:C37"/>
    <mergeCell ref="B24:C24"/>
    <mergeCell ref="B25:C25"/>
    <mergeCell ref="B26:C26"/>
    <mergeCell ref="L44:O44"/>
    <mergeCell ref="Q44:S44"/>
    <mergeCell ref="Q45:S51"/>
    <mergeCell ref="H45:J45"/>
    <mergeCell ref="H46:J46"/>
    <mergeCell ref="H47:J47"/>
    <mergeCell ref="H48:J48"/>
    <mergeCell ref="H49:J49"/>
    <mergeCell ref="H50:J50"/>
    <mergeCell ref="H68:J68"/>
    <mergeCell ref="H69:J69"/>
    <mergeCell ref="H53:J53"/>
    <mergeCell ref="H51:J51"/>
    <mergeCell ref="B38:C38"/>
    <mergeCell ref="A61:E61"/>
    <mergeCell ref="H52:J52"/>
    <mergeCell ref="B40:C40"/>
    <mergeCell ref="Q81:S87"/>
    <mergeCell ref="H82:J82"/>
    <mergeCell ref="H83:J83"/>
    <mergeCell ref="H84:J84"/>
    <mergeCell ref="H85:J85"/>
    <mergeCell ref="H86:J86"/>
    <mergeCell ref="H87:J87"/>
    <mergeCell ref="L62:O62"/>
    <mergeCell ref="Q62:S62"/>
    <mergeCell ref="H63:J63"/>
    <mergeCell ref="L80:O80"/>
    <mergeCell ref="Q80:S80"/>
    <mergeCell ref="H70:J70"/>
    <mergeCell ref="H71:J71"/>
    <mergeCell ref="H72:J72"/>
    <mergeCell ref="H73:J73"/>
    <mergeCell ref="H74:J74"/>
    <mergeCell ref="H80:J80"/>
    <mergeCell ref="Q63:S69"/>
    <mergeCell ref="H64:J64"/>
    <mergeCell ref="H65:J65"/>
    <mergeCell ref="H66:J66"/>
    <mergeCell ref="H67:J67"/>
    <mergeCell ref="Q98:S98"/>
    <mergeCell ref="H99:J99"/>
    <mergeCell ref="Q99:S105"/>
    <mergeCell ref="H100:J100"/>
    <mergeCell ref="H101:J101"/>
    <mergeCell ref="H102:J102"/>
    <mergeCell ref="H103:J103"/>
    <mergeCell ref="H104:J104"/>
    <mergeCell ref="H105:J105"/>
    <mergeCell ref="H108:J108"/>
    <mergeCell ref="H109:J109"/>
    <mergeCell ref="H110:J110"/>
    <mergeCell ref="H98:J98"/>
    <mergeCell ref="L98:O98"/>
    <mergeCell ref="A79:E79"/>
    <mergeCell ref="A97:E97"/>
    <mergeCell ref="A43:E43"/>
    <mergeCell ref="H106:J106"/>
    <mergeCell ref="H107:J107"/>
    <mergeCell ref="H88:J88"/>
    <mergeCell ref="H89:J89"/>
    <mergeCell ref="H90:J90"/>
    <mergeCell ref="H91:J91"/>
    <mergeCell ref="H92:J92"/>
    <mergeCell ref="H62:J62"/>
    <mergeCell ref="H81:J81"/>
    <mergeCell ref="H54:J54"/>
    <mergeCell ref="H55:J55"/>
    <mergeCell ref="H56:J56"/>
    <mergeCell ref="H44:J44"/>
  </mergeCells>
  <conditionalFormatting sqref="E40:P40">
    <cfRule type="expression" dxfId="131" priority="13">
      <formula>E40="Alt OK"</formula>
    </cfRule>
    <cfRule type="expression" dxfId="130" priority="14">
      <formula>E40="DFØ følger opp"</formula>
    </cfRule>
    <cfRule type="expression" dxfId="129" priority="15">
      <formula>E40="Kunde følger opp"</formula>
    </cfRule>
  </conditionalFormatting>
  <hyperlinks>
    <hyperlink ref="A2" location="Avstemmingsoversikt!A1" display="Til avviksoversikt" xr:uid="{00000000-0004-0000-1900-000000000000}"/>
  </hyperlinks>
  <pageMargins left="0.7" right="0.7" top="0.75" bottom="0.75" header="0.3" footer="0.3"/>
  <pageSetup paperSize="9" scale="66" orientation="landscape" r:id="rId1"/>
  <rowBreaks count="1" manualBreakCount="1">
    <brk id="42" max="15" man="1"/>
  </rowBreaks>
  <ignoredErrors>
    <ignoredError sqref="B4 B2"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777CB45D-660C-4C47-941D-ED83E06FD003}">
          <x14:formula1>
            <xm:f>Avstemmingskoder!$A$3:$A$5</xm:f>
          </x14:formula1>
          <xm:sqref>E40:P40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B4419-9E57-4B02-8034-05EFA155CA07}">
  <sheetPr>
    <pageSetUpPr fitToPage="1"/>
  </sheetPr>
  <dimension ref="A1:AC76"/>
  <sheetViews>
    <sheetView showGridLines="0" workbookViewId="0"/>
  </sheetViews>
  <sheetFormatPr baseColWidth="10" defaultColWidth="11.42578125" defaultRowHeight="15" x14ac:dyDescent="0.25"/>
  <cols>
    <col min="1" max="1" width="32" customWidth="1"/>
    <col min="20" max="20" width="11.28515625" customWidth="1"/>
    <col min="21" max="21" width="13.7109375" customWidth="1"/>
  </cols>
  <sheetData>
    <row r="1" spans="1:29" s="3" customFormat="1" ht="19.5" thickBot="1" x14ac:dyDescent="0.35">
      <c r="A1" s="8" t="s">
        <v>1853</v>
      </c>
      <c r="B1" s="9"/>
      <c r="C1" s="10"/>
      <c r="D1" s="10"/>
      <c r="E1" s="10"/>
      <c r="F1" s="10"/>
      <c r="G1" s="10"/>
      <c r="H1" s="10"/>
      <c r="I1" s="10"/>
      <c r="J1" s="10"/>
      <c r="K1" s="10"/>
      <c r="L1" s="10"/>
      <c r="M1" s="10"/>
      <c r="N1" s="10"/>
      <c r="O1" s="10"/>
      <c r="P1" s="10"/>
      <c r="Q1" s="10"/>
      <c r="R1" s="10"/>
      <c r="S1" s="9"/>
      <c r="T1" s="9"/>
      <c r="AB1" s="129"/>
      <c r="AC1" s="129"/>
    </row>
    <row r="2" spans="1:29" s="3" customFormat="1" ht="19.5" thickBot="1" x14ac:dyDescent="0.35">
      <c r="A2" s="152" t="s">
        <v>1244</v>
      </c>
      <c r="B2" s="3711" t="s">
        <v>1854</v>
      </c>
      <c r="C2" s="3712"/>
      <c r="D2" s="3712"/>
      <c r="E2" s="3712"/>
      <c r="F2" s="3712"/>
      <c r="G2" s="3712"/>
      <c r="H2" s="3712"/>
      <c r="I2" s="3712"/>
      <c r="J2" s="3712"/>
      <c r="K2" s="3712"/>
      <c r="L2" s="3712"/>
      <c r="M2" s="3712"/>
      <c r="N2" s="3712"/>
      <c r="O2" s="3712"/>
      <c r="P2" s="3712"/>
      <c r="Q2" s="3712"/>
      <c r="R2" s="3712"/>
      <c r="S2" s="3712"/>
      <c r="T2" s="3713"/>
    </row>
    <row r="3" spans="1:29" s="3" customFormat="1" ht="15.75" thickBot="1" x14ac:dyDescent="0.3">
      <c r="A3" s="985" t="s">
        <v>1245</v>
      </c>
      <c r="B3" s="3708" t="s">
        <v>1246</v>
      </c>
      <c r="C3" s="2696"/>
      <c r="D3" s="2696"/>
      <c r="E3" s="2696"/>
      <c r="F3" s="2696"/>
      <c r="G3" s="2696"/>
      <c r="H3" s="2696"/>
      <c r="I3" s="2696"/>
      <c r="J3" s="2696"/>
      <c r="K3" s="2696"/>
      <c r="L3" s="2696"/>
      <c r="M3" s="2696"/>
      <c r="N3" s="2696"/>
      <c r="O3" s="2696"/>
      <c r="P3" s="2696"/>
      <c r="Q3" s="2696"/>
      <c r="R3" s="2696"/>
      <c r="S3" s="2696"/>
      <c r="T3" s="2697"/>
    </row>
    <row r="4" spans="1:29" s="3" customFormat="1" ht="15.75" thickBot="1" x14ac:dyDescent="0.3">
      <c r="A4" s="2377" t="s">
        <v>1247</v>
      </c>
      <c r="B4" s="3714" t="str">
        <f>Avstemmingsoversikt!A5</f>
        <v>XX - MAL - XXX/XXXX</v>
      </c>
      <c r="C4" s="3715"/>
      <c r="D4" s="3715"/>
      <c r="E4" s="3715"/>
      <c r="F4" s="3715"/>
      <c r="G4" s="3715"/>
      <c r="H4" s="3715"/>
      <c r="I4" s="3715"/>
      <c r="J4" s="3715"/>
      <c r="K4" s="3715"/>
      <c r="L4" s="3715"/>
      <c r="M4" s="3715"/>
      <c r="N4" s="3715"/>
      <c r="O4" s="3715"/>
      <c r="P4" s="3715"/>
      <c r="Q4" s="3715"/>
      <c r="R4" s="3716"/>
      <c r="S4" s="2377" t="s">
        <v>481</v>
      </c>
      <c r="T4" s="2110">
        <f>Avstemmingsoversikt!P3</f>
        <v>2024</v>
      </c>
    </row>
    <row r="5" spans="1:29" ht="15.75" thickBot="1" x14ac:dyDescent="0.3">
      <c r="A5" s="153" t="s">
        <v>1855</v>
      </c>
      <c r="B5" s="3717"/>
      <c r="C5" s="3718"/>
      <c r="D5" s="3718"/>
      <c r="E5" s="3718"/>
      <c r="F5" s="3718"/>
      <c r="G5" s="3718"/>
      <c r="H5" s="3718"/>
      <c r="I5" s="3718"/>
      <c r="J5" s="3718"/>
      <c r="K5" s="3718"/>
      <c r="L5" s="3718"/>
      <c r="M5" s="3718"/>
      <c r="N5" s="3718"/>
      <c r="O5" s="3718"/>
      <c r="P5" s="3719"/>
      <c r="Q5" s="153" t="s">
        <v>1249</v>
      </c>
      <c r="R5" s="1451"/>
      <c r="S5" s="153" t="s">
        <v>1250</v>
      </c>
      <c r="T5" s="2109" t="str">
        <f>Avstemmingsoversikt!P4</f>
        <v>xx/2024</v>
      </c>
      <c r="U5" s="53"/>
    </row>
    <row r="6" spans="1:29" ht="15.75" x14ac:dyDescent="0.25">
      <c r="A6" s="1452"/>
      <c r="B6" s="53"/>
      <c r="C6" s="53"/>
      <c r="D6" s="53"/>
      <c r="E6" s="53"/>
      <c r="F6" s="53"/>
      <c r="G6" s="53"/>
      <c r="H6" s="1453"/>
      <c r="I6" s="1454"/>
      <c r="J6" s="53"/>
      <c r="K6" s="53"/>
      <c r="L6" s="53"/>
    </row>
    <row r="7" spans="1:29" ht="16.5" thickBot="1" x14ac:dyDescent="0.3">
      <c r="A7" s="1452"/>
      <c r="B7" s="53"/>
      <c r="C7" s="53"/>
      <c r="D7" s="53"/>
      <c r="E7" s="53"/>
      <c r="F7" s="53"/>
      <c r="G7" s="53"/>
      <c r="H7" s="1453"/>
      <c r="I7" s="1454"/>
      <c r="J7" s="53"/>
      <c r="K7" s="53"/>
      <c r="L7" s="53"/>
    </row>
    <row r="8" spans="1:29" ht="19.5" thickBot="1" x14ac:dyDescent="0.3">
      <c r="A8" s="3690" t="s">
        <v>1252</v>
      </c>
      <c r="B8" s="3691"/>
      <c r="C8" s="3691"/>
      <c r="D8" s="3691"/>
      <c r="E8" s="3691"/>
      <c r="F8" s="3691"/>
      <c r="G8" s="3691"/>
      <c r="H8" s="3691"/>
      <c r="I8" s="3691"/>
      <c r="J8" s="3691"/>
      <c r="K8" s="3691"/>
      <c r="L8" s="3691"/>
      <c r="M8" s="3691"/>
      <c r="N8" s="3691"/>
      <c r="O8" s="3691"/>
      <c r="P8" s="3691"/>
      <c r="Q8" s="3691"/>
      <c r="R8" s="3691"/>
      <c r="S8" s="3691"/>
      <c r="T8" s="3692"/>
    </row>
    <row r="9" spans="1:29" x14ac:dyDescent="0.25">
      <c r="A9" s="3603"/>
      <c r="B9" s="3604"/>
      <c r="C9" s="3604"/>
      <c r="D9" s="3604"/>
      <c r="E9" s="3604"/>
      <c r="F9" s="3604"/>
      <c r="G9" s="3604"/>
      <c r="H9" s="3604"/>
      <c r="I9" s="3604"/>
      <c r="J9" s="3604"/>
      <c r="K9" s="3604"/>
      <c r="L9" s="3604"/>
      <c r="M9" s="3604"/>
      <c r="N9" s="3604"/>
      <c r="O9" s="3604"/>
      <c r="P9" s="3604"/>
      <c r="Q9" s="3604"/>
      <c r="R9" s="3604"/>
      <c r="S9" s="3604"/>
      <c r="T9" s="3605"/>
    </row>
    <row r="10" spans="1:29" x14ac:dyDescent="0.25">
      <c r="A10" s="3606"/>
      <c r="B10" s="3607"/>
      <c r="C10" s="3607"/>
      <c r="D10" s="3607"/>
      <c r="E10" s="3607"/>
      <c r="F10" s="3607"/>
      <c r="G10" s="3607"/>
      <c r="H10" s="3607"/>
      <c r="I10" s="3607"/>
      <c r="J10" s="3607"/>
      <c r="K10" s="3607"/>
      <c r="L10" s="3607"/>
      <c r="M10" s="3607"/>
      <c r="N10" s="3607"/>
      <c r="O10" s="3607"/>
      <c r="P10" s="3607"/>
      <c r="Q10" s="3607"/>
      <c r="R10" s="3607"/>
      <c r="S10" s="3607"/>
      <c r="T10" s="3608"/>
    </row>
    <row r="11" spans="1:29" x14ac:dyDescent="0.25">
      <c r="A11" s="3606"/>
      <c r="B11" s="3607"/>
      <c r="C11" s="3607"/>
      <c r="D11" s="3607"/>
      <c r="E11" s="3607"/>
      <c r="F11" s="3607"/>
      <c r="G11" s="3607"/>
      <c r="H11" s="3607"/>
      <c r="I11" s="3607"/>
      <c r="J11" s="3607"/>
      <c r="K11" s="3607"/>
      <c r="L11" s="3607"/>
      <c r="M11" s="3607"/>
      <c r="N11" s="3607"/>
      <c r="O11" s="3607"/>
      <c r="P11" s="3607"/>
      <c r="Q11" s="3607"/>
      <c r="R11" s="3607"/>
      <c r="S11" s="3607"/>
      <c r="T11" s="3608"/>
    </row>
    <row r="12" spans="1:29" x14ac:dyDescent="0.25">
      <c r="A12" s="3606"/>
      <c r="B12" s="3607"/>
      <c r="C12" s="3607"/>
      <c r="D12" s="3607"/>
      <c r="E12" s="3607"/>
      <c r="F12" s="3607"/>
      <c r="G12" s="3607"/>
      <c r="H12" s="3607"/>
      <c r="I12" s="3607"/>
      <c r="J12" s="3607"/>
      <c r="K12" s="3607"/>
      <c r="L12" s="3607"/>
      <c r="M12" s="3607"/>
      <c r="N12" s="3607"/>
      <c r="O12" s="3607"/>
      <c r="P12" s="3607"/>
      <c r="Q12" s="3607"/>
      <c r="R12" s="3607"/>
      <c r="S12" s="3607"/>
      <c r="T12" s="3608"/>
    </row>
    <row r="13" spans="1:29" ht="15.75" thickBot="1" x14ac:dyDescent="0.3">
      <c r="A13" s="3609"/>
      <c r="B13" s="3610"/>
      <c r="C13" s="3610"/>
      <c r="D13" s="3610"/>
      <c r="E13" s="3610"/>
      <c r="F13" s="3610"/>
      <c r="G13" s="3610"/>
      <c r="H13" s="3610"/>
      <c r="I13" s="3610"/>
      <c r="J13" s="3610"/>
      <c r="K13" s="3610"/>
      <c r="L13" s="3610"/>
      <c r="M13" s="3610"/>
      <c r="N13" s="3610"/>
      <c r="O13" s="3610"/>
      <c r="P13" s="3610"/>
      <c r="Q13" s="3610"/>
      <c r="R13" s="3610"/>
      <c r="S13" s="3610"/>
      <c r="T13" s="3611"/>
    </row>
    <row r="14" spans="1:29" ht="15.75" x14ac:dyDescent="0.25">
      <c r="A14" s="1452"/>
      <c r="B14" s="53"/>
      <c r="C14" s="53"/>
      <c r="D14" s="53"/>
      <c r="E14" s="53"/>
      <c r="F14" s="53"/>
      <c r="G14" s="53"/>
      <c r="H14" s="1453"/>
      <c r="I14" s="1454"/>
      <c r="J14" s="53"/>
      <c r="K14" s="53"/>
      <c r="L14" s="53"/>
    </row>
    <row r="15" spans="1:29" ht="15.75" x14ac:dyDescent="0.25">
      <c r="A15" s="1452"/>
      <c r="B15" s="53"/>
      <c r="C15" s="53"/>
      <c r="D15" s="53"/>
      <c r="E15" s="53"/>
      <c r="F15" s="53"/>
      <c r="G15" s="53"/>
      <c r="H15" s="1453"/>
      <c r="I15" s="1454"/>
      <c r="J15" s="53"/>
      <c r="K15" s="53"/>
      <c r="L15" s="53"/>
    </row>
    <row r="16" spans="1:29" ht="15.75" x14ac:dyDescent="0.25">
      <c r="A16" s="1452"/>
      <c r="B16" s="53"/>
      <c r="C16" s="53"/>
      <c r="D16" s="53"/>
      <c r="E16" s="53"/>
      <c r="F16" s="53"/>
      <c r="G16" s="53"/>
      <c r="H16" s="1453"/>
      <c r="I16" s="1454"/>
      <c r="J16" s="53"/>
      <c r="K16" s="53"/>
      <c r="L16" s="53"/>
    </row>
    <row r="17" spans="1:25" ht="15.75" x14ac:dyDescent="0.25">
      <c r="A17" s="1452"/>
      <c r="B17" s="53"/>
      <c r="C17" s="53"/>
      <c r="D17" s="53"/>
      <c r="E17" s="53"/>
      <c r="F17" s="53"/>
      <c r="G17" s="53"/>
      <c r="H17" s="1453"/>
      <c r="I17" s="1454"/>
      <c r="J17" s="53"/>
      <c r="K17" s="53"/>
      <c r="L17" s="53"/>
    </row>
    <row r="19" spans="1:25" s="1455" customFormat="1" ht="15" customHeight="1" thickBot="1" x14ac:dyDescent="0.25"/>
    <row r="20" spans="1:25" s="1455" customFormat="1" ht="15" customHeight="1" x14ac:dyDescent="0.2">
      <c r="A20" s="3709" t="s">
        <v>1856</v>
      </c>
      <c r="B20" s="3705" t="s">
        <v>1857</v>
      </c>
      <c r="C20" s="3706"/>
      <c r="D20" s="3706"/>
      <c r="E20" s="3706"/>
      <c r="F20" s="3706"/>
      <c r="G20" s="3706"/>
      <c r="H20" s="3706"/>
      <c r="I20" s="3706"/>
      <c r="J20" s="3706"/>
      <c r="K20" s="3706"/>
      <c r="L20" s="3706"/>
      <c r="M20" s="3706"/>
      <c r="N20" s="3706"/>
      <c r="O20" s="3706"/>
      <c r="P20" s="3706"/>
      <c r="Q20" s="3706"/>
      <c r="R20" s="3706"/>
      <c r="S20" s="3706"/>
      <c r="T20" s="3707"/>
    </row>
    <row r="21" spans="1:25" s="1455" customFormat="1" ht="15" customHeight="1" x14ac:dyDescent="0.2">
      <c r="A21" s="3710"/>
      <c r="B21" s="3702" t="s">
        <v>1858</v>
      </c>
      <c r="C21" s="3703"/>
      <c r="D21" s="3703"/>
      <c r="E21" s="3703"/>
      <c r="F21" s="3703"/>
      <c r="G21" s="3703"/>
      <c r="H21" s="3703"/>
      <c r="I21" s="3703"/>
      <c r="J21" s="3703"/>
      <c r="K21" s="3703"/>
      <c r="L21" s="3703"/>
      <c r="M21" s="3703"/>
      <c r="N21" s="3703"/>
      <c r="O21" s="3703"/>
      <c r="P21" s="3703"/>
      <c r="Q21" s="3703"/>
      <c r="R21" s="3703"/>
      <c r="S21" s="3703"/>
      <c r="T21" s="3704"/>
    </row>
    <row r="22" spans="1:25" s="1455" customFormat="1" ht="15" customHeight="1" thickBot="1" x14ac:dyDescent="0.25">
      <c r="A22" s="2402" t="s">
        <v>1859</v>
      </c>
      <c r="B22" s="2378"/>
      <c r="C22" s="2378"/>
      <c r="D22" s="2378"/>
      <c r="E22" s="2378"/>
      <c r="T22" s="2401"/>
    </row>
    <row r="23" spans="1:25" s="1455" customFormat="1" ht="15" customHeight="1" x14ac:dyDescent="0.2">
      <c r="A23" s="3739" t="s">
        <v>1860</v>
      </c>
      <c r="B23" s="2416" t="s">
        <v>1259</v>
      </c>
      <c r="C23" s="2417" t="s">
        <v>1861</v>
      </c>
      <c r="D23" s="2417" t="s">
        <v>1862</v>
      </c>
      <c r="E23" s="3720" t="s">
        <v>1863</v>
      </c>
      <c r="F23" s="3720" t="s">
        <v>1864</v>
      </c>
      <c r="G23" s="3720" t="s">
        <v>1865</v>
      </c>
      <c r="H23" s="2417" t="s">
        <v>1861</v>
      </c>
      <c r="I23" s="2417" t="s">
        <v>1866</v>
      </c>
      <c r="J23" s="3720" t="s">
        <v>1867</v>
      </c>
      <c r="K23" s="2417" t="s">
        <v>1866</v>
      </c>
      <c r="L23" s="2417" t="s">
        <v>1868</v>
      </c>
      <c r="M23" s="2417" t="s">
        <v>1815</v>
      </c>
      <c r="N23" s="2417" t="s">
        <v>1815</v>
      </c>
      <c r="O23" s="2417" t="s">
        <v>1869</v>
      </c>
      <c r="P23" s="2417" t="s">
        <v>1870</v>
      </c>
      <c r="Q23" s="2417" t="s">
        <v>1871</v>
      </c>
      <c r="R23" s="2417" t="s">
        <v>1872</v>
      </c>
      <c r="S23" s="3735" t="s">
        <v>1873</v>
      </c>
      <c r="T23" s="3736"/>
      <c r="V23" s="1456"/>
      <c r="Y23" s="1456"/>
    </row>
    <row r="24" spans="1:25" s="1455" customFormat="1" ht="34.5" customHeight="1" x14ac:dyDescent="0.2">
      <c r="A24" s="3740"/>
      <c r="B24" s="2418" t="s">
        <v>1874</v>
      </c>
      <c r="C24" s="2419" t="s">
        <v>1875</v>
      </c>
      <c r="D24" s="2419" t="s">
        <v>1876</v>
      </c>
      <c r="E24" s="3721"/>
      <c r="F24" s="3721"/>
      <c r="G24" s="3721"/>
      <c r="H24" s="2419" t="s">
        <v>1877</v>
      </c>
      <c r="I24" s="2419" t="s">
        <v>1878</v>
      </c>
      <c r="J24" s="3721"/>
      <c r="K24" s="2419" t="s">
        <v>1879</v>
      </c>
      <c r="L24" s="2419" t="s">
        <v>1880</v>
      </c>
      <c r="M24" s="2419" t="s">
        <v>1881</v>
      </c>
      <c r="N24" s="2419" t="s">
        <v>1882</v>
      </c>
      <c r="O24" s="2419" t="s">
        <v>1883</v>
      </c>
      <c r="P24" s="2419" t="s">
        <v>1884</v>
      </c>
      <c r="Q24" s="2419" t="s">
        <v>1884</v>
      </c>
      <c r="R24" s="2419" t="s">
        <v>1885</v>
      </c>
      <c r="S24" s="3737" t="s">
        <v>1886</v>
      </c>
      <c r="T24" s="3738"/>
      <c r="U24" s="1456"/>
      <c r="V24" s="1456"/>
      <c r="W24" s="1456"/>
      <c r="X24" s="1456"/>
      <c r="Y24" s="1456"/>
    </row>
    <row r="25" spans="1:25" s="1455" customFormat="1" ht="15" customHeight="1" x14ac:dyDescent="0.25">
      <c r="A25" s="2406"/>
      <c r="B25" s="2407">
        <v>1350</v>
      </c>
      <c r="C25" s="2408"/>
      <c r="D25" s="2409"/>
      <c r="E25" s="2410"/>
      <c r="F25" s="2410"/>
      <c r="G25" s="2409"/>
      <c r="H25" s="2408"/>
      <c r="I25" s="2411"/>
      <c r="J25" s="2409"/>
      <c r="K25" s="2379">
        <f t="shared" ref="K25:K32" si="0">+D25-I25</f>
        <v>0</v>
      </c>
      <c r="L25" s="2379">
        <f t="shared" ref="L25:L32" si="1">IFERROR(IF(I25=0,0,J25-(G25*(I25/D25))),0)</f>
        <v>0</v>
      </c>
      <c r="M25" s="2409"/>
      <c r="N25" s="2409"/>
      <c r="O25" s="2412"/>
      <c r="P25" s="2412"/>
      <c r="Q25" s="2412"/>
      <c r="R25" s="2412"/>
      <c r="S25" s="3700"/>
      <c r="T25" s="3701"/>
      <c r="U25" s="1456"/>
      <c r="V25" s="1456"/>
      <c r="W25" s="1456"/>
      <c r="X25" s="1456"/>
      <c r="Y25" s="1456"/>
    </row>
    <row r="26" spans="1:25" s="1455" customFormat="1" ht="15" customHeight="1" x14ac:dyDescent="0.25">
      <c r="A26" s="2406"/>
      <c r="B26" s="2407">
        <v>1350</v>
      </c>
      <c r="C26" s="2408"/>
      <c r="D26" s="2409"/>
      <c r="E26" s="2410"/>
      <c r="F26" s="2410"/>
      <c r="G26" s="2409"/>
      <c r="H26" s="2408"/>
      <c r="I26" s="2411"/>
      <c r="J26" s="2409"/>
      <c r="K26" s="2379">
        <f t="shared" si="0"/>
        <v>0</v>
      </c>
      <c r="L26" s="2379">
        <f t="shared" si="1"/>
        <v>0</v>
      </c>
      <c r="M26" s="2409"/>
      <c r="N26" s="2409"/>
      <c r="O26" s="2412"/>
      <c r="P26" s="2412"/>
      <c r="Q26" s="2412"/>
      <c r="R26" s="2412"/>
      <c r="S26" s="3700"/>
      <c r="T26" s="3701"/>
      <c r="U26" s="1456"/>
      <c r="V26" s="1456"/>
      <c r="W26" s="1456"/>
      <c r="X26" s="1456"/>
      <c r="Y26" s="1456"/>
    </row>
    <row r="27" spans="1:25" s="1455" customFormat="1" ht="15" customHeight="1" x14ac:dyDescent="0.25">
      <c r="A27" s="2406"/>
      <c r="B27" s="2407">
        <v>1350</v>
      </c>
      <c r="C27" s="2408"/>
      <c r="D27" s="2409"/>
      <c r="E27" s="2410"/>
      <c r="F27" s="2410"/>
      <c r="G27" s="2409"/>
      <c r="H27" s="2408"/>
      <c r="I27" s="2411"/>
      <c r="J27" s="2409"/>
      <c r="K27" s="2379">
        <f t="shared" si="0"/>
        <v>0</v>
      </c>
      <c r="L27" s="2379">
        <f t="shared" si="1"/>
        <v>0</v>
      </c>
      <c r="M27" s="2409"/>
      <c r="N27" s="2409"/>
      <c r="O27" s="2412"/>
      <c r="P27" s="2412"/>
      <c r="Q27" s="2412"/>
      <c r="R27" s="2412"/>
      <c r="S27" s="3700"/>
      <c r="T27" s="3701"/>
      <c r="U27" s="1456"/>
      <c r="V27" s="1456"/>
      <c r="W27" s="1456"/>
      <c r="X27" s="1456"/>
      <c r="Y27" s="1456"/>
    </row>
    <row r="28" spans="1:25" s="1455" customFormat="1" ht="15" customHeight="1" x14ac:dyDescent="0.25">
      <c r="A28" s="2406"/>
      <c r="B28" s="2407">
        <v>1350</v>
      </c>
      <c r="C28" s="2408"/>
      <c r="D28" s="2409"/>
      <c r="E28" s="2410"/>
      <c r="F28" s="2410"/>
      <c r="G28" s="2409"/>
      <c r="H28" s="2408"/>
      <c r="I28" s="2411"/>
      <c r="J28" s="2409"/>
      <c r="K28" s="2379">
        <f t="shared" si="0"/>
        <v>0</v>
      </c>
      <c r="L28" s="2379">
        <f t="shared" si="1"/>
        <v>0</v>
      </c>
      <c r="M28" s="2409"/>
      <c r="N28" s="2409"/>
      <c r="O28" s="2412"/>
      <c r="P28" s="2412"/>
      <c r="Q28" s="2412"/>
      <c r="R28" s="2412"/>
      <c r="S28" s="3700"/>
      <c r="T28" s="3701"/>
      <c r="U28" s="1456"/>
      <c r="V28" s="1456"/>
      <c r="W28" s="1456"/>
      <c r="X28" s="1456"/>
      <c r="Y28" s="1456"/>
    </row>
    <row r="29" spans="1:25" s="1455" customFormat="1" ht="15" customHeight="1" x14ac:dyDescent="0.25">
      <c r="A29" s="2406"/>
      <c r="B29" s="2407">
        <v>1350</v>
      </c>
      <c r="C29" s="2408"/>
      <c r="D29" s="2409"/>
      <c r="E29" s="2410"/>
      <c r="F29" s="2410"/>
      <c r="G29" s="2409"/>
      <c r="H29" s="2408"/>
      <c r="I29" s="2411"/>
      <c r="J29" s="2409"/>
      <c r="K29" s="2379">
        <f t="shared" si="0"/>
        <v>0</v>
      </c>
      <c r="L29" s="2379">
        <f t="shared" si="1"/>
        <v>0</v>
      </c>
      <c r="M29" s="2409"/>
      <c r="N29" s="2409"/>
      <c r="O29" s="2412"/>
      <c r="P29" s="2412"/>
      <c r="Q29" s="2412"/>
      <c r="R29" s="2412"/>
      <c r="S29" s="3700"/>
      <c r="T29" s="3701"/>
      <c r="U29" s="1456"/>
      <c r="V29" s="1456"/>
      <c r="W29" s="1456"/>
      <c r="X29" s="1456"/>
      <c r="Y29" s="1456"/>
    </row>
    <row r="30" spans="1:25" s="1455" customFormat="1" ht="15" customHeight="1" x14ac:dyDescent="0.25">
      <c r="A30" s="2406"/>
      <c r="B30" s="2407">
        <v>1350</v>
      </c>
      <c r="C30" s="2408"/>
      <c r="D30" s="2409"/>
      <c r="E30" s="2413"/>
      <c r="F30" s="2413"/>
      <c r="G30" s="2409"/>
      <c r="H30" s="2414"/>
      <c r="I30" s="2415"/>
      <c r="J30" s="2409"/>
      <c r="K30" s="2379">
        <f t="shared" si="0"/>
        <v>0</v>
      </c>
      <c r="L30" s="2379">
        <f t="shared" si="1"/>
        <v>0</v>
      </c>
      <c r="M30" s="2409"/>
      <c r="N30" s="2409"/>
      <c r="O30" s="2412"/>
      <c r="P30" s="2412"/>
      <c r="Q30" s="2412"/>
      <c r="R30" s="2412"/>
      <c r="S30" s="3700"/>
      <c r="T30" s="3701"/>
    </row>
    <row r="31" spans="1:25" s="1455" customFormat="1" ht="15" customHeight="1" x14ac:dyDescent="0.25">
      <c r="A31" s="2406"/>
      <c r="B31" s="2407">
        <v>1350</v>
      </c>
      <c r="C31" s="2408"/>
      <c r="D31" s="2409"/>
      <c r="E31" s="2413"/>
      <c r="F31" s="2413"/>
      <c r="G31" s="2409"/>
      <c r="H31" s="2414"/>
      <c r="I31" s="2415"/>
      <c r="J31" s="2409"/>
      <c r="K31" s="2379">
        <f t="shared" si="0"/>
        <v>0</v>
      </c>
      <c r="L31" s="2379">
        <f t="shared" si="1"/>
        <v>0</v>
      </c>
      <c r="M31" s="2409"/>
      <c r="N31" s="2409"/>
      <c r="O31" s="2412"/>
      <c r="P31" s="2412"/>
      <c r="Q31" s="2412"/>
      <c r="R31" s="2412"/>
      <c r="S31" s="3700"/>
      <c r="T31" s="3701"/>
    </row>
    <row r="32" spans="1:25" s="1455" customFormat="1" ht="15" customHeight="1" x14ac:dyDescent="0.25">
      <c r="A32" s="2406"/>
      <c r="B32" s="2407">
        <v>1350</v>
      </c>
      <c r="C32" s="2408"/>
      <c r="D32" s="2409"/>
      <c r="E32" s="2413"/>
      <c r="F32" s="2413"/>
      <c r="G32" s="2409"/>
      <c r="H32" s="2414"/>
      <c r="I32" s="2415"/>
      <c r="J32" s="2409"/>
      <c r="K32" s="2379">
        <f t="shared" si="0"/>
        <v>0</v>
      </c>
      <c r="L32" s="2379">
        <f t="shared" si="1"/>
        <v>0</v>
      </c>
      <c r="M32" s="2409"/>
      <c r="N32" s="2409"/>
      <c r="O32" s="2412"/>
      <c r="P32" s="2412"/>
      <c r="Q32" s="2412"/>
      <c r="R32" s="2412"/>
      <c r="S32" s="3700"/>
      <c r="T32" s="3701"/>
    </row>
    <row r="33" spans="1:20" s="1455" customFormat="1" ht="21.75" customHeight="1" x14ac:dyDescent="0.2">
      <c r="A33" s="2420" t="s">
        <v>1326</v>
      </c>
      <c r="B33" s="2423"/>
      <c r="C33" s="2423"/>
      <c r="D33" s="2380">
        <f>SUM(D25:D32)</f>
        <v>0</v>
      </c>
      <c r="E33" s="2424"/>
      <c r="F33" s="2424"/>
      <c r="G33" s="2380">
        <f>SUM(G25:G32)</f>
        <v>0</v>
      </c>
      <c r="H33" s="3741"/>
      <c r="I33" s="3742"/>
      <c r="J33" s="2380">
        <f>SUM(J25:J32)</f>
        <v>0</v>
      </c>
      <c r="K33" s="2380">
        <f>SUM(K25:K32)</f>
        <v>0</v>
      </c>
      <c r="L33" s="2380">
        <f>SUM(L25:L32)</f>
        <v>0</v>
      </c>
      <c r="M33" s="2380">
        <f>SUM(M25:M32)</f>
        <v>0</v>
      </c>
      <c r="N33" s="2380">
        <f>SUM(N25:N32)</f>
        <v>0</v>
      </c>
      <c r="O33" s="2424"/>
      <c r="P33" s="2380">
        <f>SUM(P25:P32)</f>
        <v>0</v>
      </c>
      <c r="Q33" s="2380">
        <f>SUM(Q25:Q32)</f>
        <v>0</v>
      </c>
      <c r="R33" s="2380">
        <f>SUM(R25:R32)</f>
        <v>0</v>
      </c>
      <c r="S33" s="3743"/>
      <c r="T33" s="3744"/>
    </row>
    <row r="34" spans="1:20" s="1455" customFormat="1" ht="15" customHeight="1" x14ac:dyDescent="0.2">
      <c r="A34" s="2381"/>
      <c r="S34" s="2382"/>
      <c r="T34" s="2383"/>
    </row>
    <row r="35" spans="1:20" s="1457" customFormat="1" ht="15" customHeight="1" x14ac:dyDescent="0.2">
      <c r="A35" s="3722" t="s">
        <v>1887</v>
      </c>
      <c r="B35" s="3723"/>
      <c r="C35" s="3723"/>
      <c r="D35" s="3723"/>
      <c r="E35" s="3723"/>
      <c r="F35" s="3723"/>
      <c r="G35" s="3723"/>
      <c r="H35" s="3723"/>
      <c r="I35" s="3723"/>
      <c r="J35" s="2421"/>
      <c r="K35" s="2436"/>
      <c r="L35" s="2384" t="s">
        <v>1888</v>
      </c>
      <c r="M35" s="2426"/>
      <c r="N35" s="2427"/>
      <c r="O35" s="2385" t="s">
        <v>1889</v>
      </c>
      <c r="P35" s="2427"/>
      <c r="Q35" s="2385">
        <v>8120</v>
      </c>
      <c r="R35" s="2385">
        <v>8460</v>
      </c>
      <c r="S35" s="2430"/>
      <c r="T35" s="2431"/>
    </row>
    <row r="36" spans="1:20" s="1457" customFormat="1" ht="15" customHeight="1" thickBot="1" x14ac:dyDescent="0.25">
      <c r="A36" s="3724"/>
      <c r="B36" s="3725"/>
      <c r="C36" s="3725"/>
      <c r="D36" s="3725"/>
      <c r="E36" s="3725"/>
      <c r="F36" s="3725"/>
      <c r="G36" s="3725"/>
      <c r="H36" s="3725"/>
      <c r="I36" s="3725"/>
      <c r="J36" s="2422"/>
      <c r="K36" s="2425"/>
      <c r="L36" s="2403" t="s">
        <v>1890</v>
      </c>
      <c r="M36" s="2428"/>
      <c r="N36" s="2429"/>
      <c r="O36" s="2404" t="s">
        <v>1891</v>
      </c>
      <c r="P36" s="2429"/>
      <c r="Q36" s="2405"/>
      <c r="R36" s="2405"/>
      <c r="S36" s="2429"/>
      <c r="T36" s="2432"/>
    </row>
    <row r="37" spans="1:20" s="1458" customFormat="1" ht="16.5" customHeight="1" x14ac:dyDescent="0.25">
      <c r="A37" s="2386" t="s">
        <v>1414</v>
      </c>
      <c r="B37" s="2387"/>
      <c r="C37" s="2387"/>
      <c r="D37" s="2387"/>
      <c r="E37" s="2387"/>
      <c r="F37" s="2387"/>
      <c r="G37" s="2387"/>
      <c r="H37" s="2387"/>
      <c r="I37" s="2387"/>
      <c r="J37" s="2387"/>
      <c r="K37" s="2387"/>
      <c r="L37" s="2388"/>
      <c r="M37" s="2389"/>
      <c r="N37" s="59">
        <v>0</v>
      </c>
      <c r="O37" s="2390"/>
      <c r="P37" s="2389"/>
      <c r="Q37" s="2391"/>
      <c r="R37" s="2389"/>
      <c r="S37" s="2391"/>
      <c r="T37" s="2392"/>
    </row>
    <row r="38" spans="1:20" s="1458" customFormat="1" ht="15" customHeight="1" x14ac:dyDescent="0.25">
      <c r="A38" s="2386" t="s">
        <v>1892</v>
      </c>
      <c r="B38" s="2387"/>
      <c r="C38" s="2387"/>
      <c r="D38" s="2387"/>
      <c r="E38" s="2387"/>
      <c r="F38" s="2387"/>
      <c r="G38" s="2387"/>
      <c r="H38" s="2387"/>
      <c r="I38" s="2387"/>
      <c r="J38" s="2387"/>
      <c r="K38" s="2387"/>
      <c r="L38" s="2388"/>
      <c r="M38" s="2389"/>
      <c r="N38" s="59">
        <f>N33-N37</f>
        <v>0</v>
      </c>
      <c r="O38" s="2390"/>
      <c r="P38" s="2389"/>
      <c r="Q38" s="2391"/>
      <c r="R38" s="2389"/>
      <c r="S38" s="2391"/>
      <c r="T38" s="2392"/>
    </row>
    <row r="39" spans="1:20" s="1455" customFormat="1" ht="15" customHeight="1" x14ac:dyDescent="0.2">
      <c r="A39" s="2393"/>
      <c r="B39" s="2394"/>
      <c r="C39" s="2394"/>
      <c r="D39" s="2394"/>
      <c r="E39" s="2394"/>
      <c r="F39" s="2394"/>
      <c r="G39" s="2394"/>
      <c r="H39" s="2394"/>
      <c r="I39" s="2394"/>
      <c r="J39" s="2394"/>
      <c r="K39" s="2394"/>
      <c r="L39" s="2395"/>
      <c r="M39" s="2396"/>
      <c r="N39" s="2396"/>
      <c r="O39" s="2397"/>
      <c r="P39" s="2396"/>
      <c r="Q39" s="2398"/>
      <c r="R39" s="2396"/>
      <c r="S39" s="2398"/>
      <c r="T39" s="2399"/>
    </row>
    <row r="40" spans="1:20" s="1455" customFormat="1" ht="15" customHeight="1" thickBot="1" x14ac:dyDescent="0.25">
      <c r="A40" s="2400"/>
      <c r="B40" s="1456"/>
      <c r="T40" s="2401"/>
    </row>
    <row r="41" spans="1:20" s="1455" customFormat="1" ht="21.75" customHeight="1" thickBot="1" x14ac:dyDescent="0.25">
      <c r="A41" s="2434" t="s">
        <v>1893</v>
      </c>
      <c r="B41" s="2433"/>
      <c r="C41" s="2433"/>
      <c r="D41" s="2433"/>
      <c r="E41" s="2433"/>
      <c r="F41" s="2433"/>
      <c r="G41" s="2433"/>
      <c r="H41" s="2433"/>
      <c r="I41" s="2433"/>
      <c r="J41" s="2433"/>
      <c r="K41" s="2433"/>
      <c r="L41" s="2433"/>
      <c r="M41" s="2433"/>
      <c r="N41" s="2433"/>
      <c r="O41" s="2433"/>
      <c r="P41" s="2433"/>
      <c r="Q41" s="2433"/>
      <c r="R41" s="2433"/>
      <c r="S41" s="2433"/>
      <c r="T41" s="2435"/>
    </row>
    <row r="42" spans="1:20" s="1455" customFormat="1" ht="17.25" customHeight="1" x14ac:dyDescent="0.2">
      <c r="A42" s="3726"/>
      <c r="B42" s="3727"/>
      <c r="C42" s="3727"/>
      <c r="D42" s="3727"/>
      <c r="E42" s="3727"/>
      <c r="F42" s="3727"/>
      <c r="G42" s="3727"/>
      <c r="H42" s="3727"/>
      <c r="I42" s="3727"/>
      <c r="J42" s="3727"/>
      <c r="K42" s="3727"/>
      <c r="L42" s="3727"/>
      <c r="M42" s="3727"/>
      <c r="N42" s="3727"/>
      <c r="O42" s="3727"/>
      <c r="P42" s="3727"/>
      <c r="Q42" s="3727"/>
      <c r="R42" s="3727"/>
      <c r="S42" s="3727"/>
      <c r="T42" s="3728"/>
    </row>
    <row r="43" spans="1:20" s="1455" customFormat="1" ht="17.25" customHeight="1" x14ac:dyDescent="0.2">
      <c r="A43" s="3729"/>
      <c r="B43" s="3730"/>
      <c r="C43" s="3730"/>
      <c r="D43" s="3730"/>
      <c r="E43" s="3730"/>
      <c r="F43" s="3730"/>
      <c r="G43" s="3730"/>
      <c r="H43" s="3730"/>
      <c r="I43" s="3730"/>
      <c r="J43" s="3730"/>
      <c r="K43" s="3730"/>
      <c r="L43" s="3730"/>
      <c r="M43" s="3730"/>
      <c r="N43" s="3730"/>
      <c r="O43" s="3730"/>
      <c r="P43" s="3730"/>
      <c r="Q43" s="3730"/>
      <c r="R43" s="3730"/>
      <c r="S43" s="3730"/>
      <c r="T43" s="3731"/>
    </row>
    <row r="44" spans="1:20" s="1455" customFormat="1" ht="17.25" customHeight="1" x14ac:dyDescent="0.2">
      <c r="A44" s="3729"/>
      <c r="B44" s="3730"/>
      <c r="C44" s="3730"/>
      <c r="D44" s="3730"/>
      <c r="E44" s="3730"/>
      <c r="F44" s="3730"/>
      <c r="G44" s="3730"/>
      <c r="H44" s="3730"/>
      <c r="I44" s="3730"/>
      <c r="J44" s="3730"/>
      <c r="K44" s="3730"/>
      <c r="L44" s="3730"/>
      <c r="M44" s="3730"/>
      <c r="N44" s="3730"/>
      <c r="O44" s="3730"/>
      <c r="P44" s="3730"/>
      <c r="Q44" s="3730"/>
      <c r="R44" s="3730"/>
      <c r="S44" s="3730"/>
      <c r="T44" s="3731"/>
    </row>
    <row r="45" spans="1:20" s="1455" customFormat="1" ht="17.25" customHeight="1" x14ac:dyDescent="0.2">
      <c r="A45" s="3729"/>
      <c r="B45" s="3730"/>
      <c r="C45" s="3730"/>
      <c r="D45" s="3730"/>
      <c r="E45" s="3730"/>
      <c r="F45" s="3730"/>
      <c r="G45" s="3730"/>
      <c r="H45" s="3730"/>
      <c r="I45" s="3730"/>
      <c r="J45" s="3730"/>
      <c r="K45" s="3730"/>
      <c r="L45" s="3730"/>
      <c r="M45" s="3730"/>
      <c r="N45" s="3730"/>
      <c r="O45" s="3730"/>
      <c r="P45" s="3730"/>
      <c r="Q45" s="3730"/>
      <c r="R45" s="3730"/>
      <c r="S45" s="3730"/>
      <c r="T45" s="3731"/>
    </row>
    <row r="46" spans="1:20" s="1455" customFormat="1" ht="17.25" customHeight="1" x14ac:dyDescent="0.2">
      <c r="A46" s="3729"/>
      <c r="B46" s="3730"/>
      <c r="C46" s="3730"/>
      <c r="D46" s="3730"/>
      <c r="E46" s="3730"/>
      <c r="F46" s="3730"/>
      <c r="G46" s="3730"/>
      <c r="H46" s="3730"/>
      <c r="I46" s="3730"/>
      <c r="J46" s="3730"/>
      <c r="K46" s="3730"/>
      <c r="L46" s="3730"/>
      <c r="M46" s="3730"/>
      <c r="N46" s="3730"/>
      <c r="O46" s="3730"/>
      <c r="P46" s="3730"/>
      <c r="Q46" s="3730"/>
      <c r="R46" s="3730"/>
      <c r="S46" s="3730"/>
      <c r="T46" s="3731"/>
    </row>
    <row r="47" spans="1:20" s="1455" customFormat="1" ht="17.25" customHeight="1" x14ac:dyDescent="0.2">
      <c r="A47" s="3729"/>
      <c r="B47" s="3730"/>
      <c r="C47" s="3730"/>
      <c r="D47" s="3730"/>
      <c r="E47" s="3730"/>
      <c r="F47" s="3730"/>
      <c r="G47" s="3730"/>
      <c r="H47" s="3730"/>
      <c r="I47" s="3730"/>
      <c r="J47" s="3730"/>
      <c r="K47" s="3730"/>
      <c r="L47" s="3730"/>
      <c r="M47" s="3730"/>
      <c r="N47" s="3730"/>
      <c r="O47" s="3730"/>
      <c r="P47" s="3730"/>
      <c r="Q47" s="3730"/>
      <c r="R47" s="3730"/>
      <c r="S47" s="3730"/>
      <c r="T47" s="3731"/>
    </row>
    <row r="48" spans="1:20" s="1455" customFormat="1" ht="17.25" customHeight="1" x14ac:dyDescent="0.2">
      <c r="A48" s="3729"/>
      <c r="B48" s="3730"/>
      <c r="C48" s="3730"/>
      <c r="D48" s="3730"/>
      <c r="E48" s="3730"/>
      <c r="F48" s="3730"/>
      <c r="G48" s="3730"/>
      <c r="H48" s="3730"/>
      <c r="I48" s="3730"/>
      <c r="J48" s="3730"/>
      <c r="K48" s="3730"/>
      <c r="L48" s="3730"/>
      <c r="M48" s="3730"/>
      <c r="N48" s="3730"/>
      <c r="O48" s="3730"/>
      <c r="P48" s="3730"/>
      <c r="Q48" s="3730"/>
      <c r="R48" s="3730"/>
      <c r="S48" s="3730"/>
      <c r="T48" s="3731"/>
    </row>
    <row r="49" spans="1:20" s="1455" customFormat="1" ht="25.5" customHeight="1" thickBot="1" x14ac:dyDescent="0.25">
      <c r="A49" s="3732"/>
      <c r="B49" s="3733"/>
      <c r="C49" s="3733"/>
      <c r="D49" s="3733"/>
      <c r="E49" s="3733"/>
      <c r="F49" s="3733"/>
      <c r="G49" s="3733"/>
      <c r="H49" s="3733"/>
      <c r="I49" s="3733"/>
      <c r="J49" s="3733"/>
      <c r="K49" s="3733"/>
      <c r="L49" s="3733"/>
      <c r="M49" s="3733"/>
      <c r="N49" s="3733"/>
      <c r="O49" s="3733"/>
      <c r="P49" s="3733"/>
      <c r="Q49" s="3733"/>
      <c r="R49" s="3733"/>
      <c r="S49" s="3733"/>
      <c r="T49" s="3734"/>
    </row>
    <row r="50" spans="1:20" s="1455" customFormat="1" ht="15.75" customHeight="1" thickBot="1" x14ac:dyDescent="0.25">
      <c r="A50" s="1459"/>
      <c r="B50" s="1460"/>
      <c r="C50" s="1460"/>
      <c r="D50" s="1460"/>
      <c r="E50" s="1460"/>
      <c r="F50" s="1460"/>
      <c r="G50" s="1460"/>
      <c r="H50" s="1460"/>
      <c r="I50" s="1460"/>
      <c r="J50" s="1460"/>
      <c r="K50" s="1460"/>
      <c r="L50" s="1460"/>
      <c r="M50" s="1460"/>
      <c r="N50" s="1460"/>
      <c r="O50" s="1460"/>
      <c r="P50" s="1460"/>
      <c r="Q50" s="1460"/>
      <c r="R50" s="1460"/>
      <c r="S50" s="1460"/>
      <c r="T50" s="1461"/>
    </row>
    <row r="51" spans="1:20" s="1455" customFormat="1" ht="12.75" x14ac:dyDescent="0.2"/>
    <row r="52" spans="1:20" s="1455" customFormat="1" ht="12.75" x14ac:dyDescent="0.2"/>
    <row r="53" spans="1:20" s="1455" customFormat="1" ht="12.75" x14ac:dyDescent="0.2"/>
    <row r="54" spans="1:20" s="1455" customFormat="1" ht="12.75" x14ac:dyDescent="0.2"/>
    <row r="55" spans="1:20" s="1455" customFormat="1" ht="12.75" x14ac:dyDescent="0.2"/>
    <row r="56" spans="1:20" s="1455" customFormat="1" ht="12.75" x14ac:dyDescent="0.2"/>
    <row r="57" spans="1:20" s="1455" customFormat="1" ht="12.75" x14ac:dyDescent="0.2"/>
    <row r="58" spans="1:20" s="1455" customFormat="1" ht="12.75" x14ac:dyDescent="0.2"/>
    <row r="59" spans="1:20" s="1455" customFormat="1" ht="12.75" x14ac:dyDescent="0.2"/>
    <row r="60" spans="1:20" s="1455" customFormat="1" ht="12.75" x14ac:dyDescent="0.2"/>
    <row r="61" spans="1:20" s="1455" customFormat="1" ht="12.75" x14ac:dyDescent="0.2"/>
    <row r="62" spans="1:20" s="1455" customFormat="1" ht="12.75" x14ac:dyDescent="0.2"/>
    <row r="63" spans="1:20" s="1455" customFormat="1" ht="12.75" x14ac:dyDescent="0.2"/>
    <row r="64" spans="1:20" s="1455" customFormat="1" ht="12.75" x14ac:dyDescent="0.2"/>
    <row r="65" s="1455" customFormat="1" ht="12.75" x14ac:dyDescent="0.2"/>
    <row r="66" s="1455" customFormat="1" ht="12.75" x14ac:dyDescent="0.2"/>
    <row r="67" s="1455" customFormat="1" ht="12.75" x14ac:dyDescent="0.2"/>
    <row r="68" s="1455" customFormat="1" ht="12.75" x14ac:dyDescent="0.2"/>
    <row r="69" s="1455" customFormat="1" ht="12.75" x14ac:dyDescent="0.2"/>
    <row r="70" s="1455" customFormat="1" ht="12.75" x14ac:dyDescent="0.2"/>
    <row r="71" s="1455" customFormat="1" ht="12.75" x14ac:dyDescent="0.2"/>
    <row r="72" s="1455" customFormat="1" ht="12.75" x14ac:dyDescent="0.2"/>
    <row r="73" s="1455" customFormat="1" ht="12.75" x14ac:dyDescent="0.2"/>
    <row r="74" s="1455" customFormat="1" ht="12.75" x14ac:dyDescent="0.2"/>
    <row r="75" s="1455" customFormat="1" ht="12.75" x14ac:dyDescent="0.2"/>
    <row r="76" s="1455" customFormat="1" ht="12.75" x14ac:dyDescent="0.2"/>
  </sheetData>
  <mergeCells count="28">
    <mergeCell ref="A35:I36"/>
    <mergeCell ref="A42:T49"/>
    <mergeCell ref="S23:T23"/>
    <mergeCell ref="S24:T24"/>
    <mergeCell ref="S25:T25"/>
    <mergeCell ref="S26:T26"/>
    <mergeCell ref="S27:T27"/>
    <mergeCell ref="S28:T28"/>
    <mergeCell ref="A23:A24"/>
    <mergeCell ref="E23:E24"/>
    <mergeCell ref="F23:F24"/>
    <mergeCell ref="G23:G24"/>
    <mergeCell ref="H33:I33"/>
    <mergeCell ref="S33:T33"/>
    <mergeCell ref="S30:T30"/>
    <mergeCell ref="S31:T31"/>
    <mergeCell ref="B2:T2"/>
    <mergeCell ref="B4:R4"/>
    <mergeCell ref="B5:P5"/>
    <mergeCell ref="J23:J24"/>
    <mergeCell ref="S29:T29"/>
    <mergeCell ref="S32:T32"/>
    <mergeCell ref="B21:T21"/>
    <mergeCell ref="B20:T20"/>
    <mergeCell ref="B3:T3"/>
    <mergeCell ref="A8:T8"/>
    <mergeCell ref="A9:T13"/>
    <mergeCell ref="A20:A21"/>
  </mergeCells>
  <hyperlinks>
    <hyperlink ref="A2" location="Avstemmingsoversikt!A1" display="Til avviksoversikt" xr:uid="{E7E56F78-B32C-4CE5-97FB-7F1870D57A17}"/>
  </hyperlinks>
  <pageMargins left="0.7" right="0.7" top="0.75" bottom="0.75" header="0.3" footer="0.3"/>
  <pageSetup paperSize="9" scale="52"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34">
    <pageSetUpPr fitToPage="1"/>
  </sheetPr>
  <dimension ref="A1:T94"/>
  <sheetViews>
    <sheetView showGridLines="0" zoomScaleNormal="100" workbookViewId="0"/>
  </sheetViews>
  <sheetFormatPr baseColWidth="10" defaultColWidth="11.42578125" defaultRowHeight="15" x14ac:dyDescent="0.25"/>
  <cols>
    <col min="1" max="1" width="14.28515625" style="3" customWidth="1"/>
    <col min="2" max="2" width="11.42578125" style="3"/>
    <col min="3" max="3" width="28" style="3" customWidth="1"/>
    <col min="4" max="10" width="11.42578125" style="3"/>
    <col min="11" max="11" width="16.140625" style="3" customWidth="1"/>
    <col min="12" max="14" width="11.42578125" style="3"/>
    <col min="15" max="15" width="13.140625" style="3" customWidth="1"/>
    <col min="16" max="16" width="16" style="3" customWidth="1"/>
    <col min="17" max="16384" width="11.42578125" style="3"/>
  </cols>
  <sheetData>
    <row r="1" spans="1:17" ht="19.5" thickBot="1" x14ac:dyDescent="0.35">
      <c r="A1" s="8" t="s">
        <v>1895</v>
      </c>
      <c r="B1" s="9"/>
      <c r="C1" s="10"/>
      <c r="D1" s="10"/>
      <c r="E1" s="10"/>
      <c r="F1" s="10"/>
      <c r="G1" s="10"/>
      <c r="H1" s="10"/>
      <c r="I1" s="10"/>
      <c r="J1" s="9"/>
      <c r="K1" s="9"/>
      <c r="O1"/>
      <c r="P1"/>
    </row>
    <row r="2" spans="1:17" ht="18.75" x14ac:dyDescent="0.3">
      <c r="A2" s="1045" t="s">
        <v>1244</v>
      </c>
      <c r="B2" s="2898" t="s">
        <v>572</v>
      </c>
      <c r="C2" s="2899"/>
      <c r="D2" s="2899"/>
      <c r="E2" s="2899"/>
      <c r="F2" s="2899"/>
      <c r="G2" s="2899"/>
      <c r="H2" s="2899"/>
      <c r="I2" s="2899"/>
      <c r="J2" s="2899"/>
      <c r="K2" s="2899"/>
      <c r="L2" s="2899"/>
      <c r="M2" s="2899"/>
      <c r="N2" s="2899"/>
      <c r="O2" s="2899"/>
      <c r="P2" s="2900"/>
    </row>
    <row r="3" spans="1:17" ht="15.75" thickBot="1" x14ac:dyDescent="0.3">
      <c r="A3" s="974" t="s">
        <v>1245</v>
      </c>
      <c r="B3" s="2901" t="s">
        <v>1246</v>
      </c>
      <c r="C3" s="2752"/>
      <c r="D3" s="2752"/>
      <c r="E3" s="2752"/>
      <c r="F3" s="2752"/>
      <c r="G3" s="2752"/>
      <c r="H3" s="2752"/>
      <c r="I3" s="2752"/>
      <c r="J3" s="2752"/>
      <c r="K3" s="2752"/>
      <c r="L3" s="2752"/>
      <c r="M3" s="2752"/>
      <c r="N3" s="2752"/>
      <c r="O3" s="2752"/>
      <c r="P3" s="2753"/>
    </row>
    <row r="4" spans="1:17" x14ac:dyDescent="0.25">
      <c r="A4" s="986" t="s">
        <v>1247</v>
      </c>
      <c r="B4" s="3753" t="str">
        <f>Avstemmingsoversikt!A5</f>
        <v>XX - MAL - XXX/XXXX</v>
      </c>
      <c r="C4" s="3754"/>
      <c r="D4" s="3754"/>
      <c r="E4" s="3754"/>
      <c r="F4" s="3754"/>
      <c r="G4" s="3754"/>
      <c r="H4" s="3754"/>
      <c r="I4" s="3754"/>
      <c r="J4" s="3754"/>
      <c r="K4" s="3754"/>
      <c r="L4" s="3754"/>
      <c r="M4" s="3754"/>
      <c r="N4" s="3755"/>
      <c r="O4" s="977" t="s">
        <v>481</v>
      </c>
      <c r="P4" s="1048">
        <f>IF(Avstemmingsoversikt!P3= " "," ",Avstemmingsoversikt!P3)</f>
        <v>2024</v>
      </c>
    </row>
    <row r="5" spans="1:17" ht="15.75" thickBot="1" x14ac:dyDescent="0.3">
      <c r="A5" s="987" t="s">
        <v>1248</v>
      </c>
      <c r="B5" s="3024"/>
      <c r="C5" s="3019"/>
      <c r="D5" s="3019"/>
      <c r="E5" s="3019"/>
      <c r="F5" s="3019"/>
      <c r="G5" s="3019"/>
      <c r="H5" s="3019"/>
      <c r="I5" s="3019"/>
      <c r="J5" s="3019"/>
      <c r="K5" s="3019"/>
      <c r="L5" s="3019"/>
      <c r="M5" s="971" t="s">
        <v>1249</v>
      </c>
      <c r="N5" s="972"/>
      <c r="O5" s="971" t="s">
        <v>1250</v>
      </c>
      <c r="P5" s="1001" t="str">
        <f>IF(Avstemmingsoversikt!P6= " "," ",Avstemmingsoversikt!P4)</f>
        <v>xx/2024</v>
      </c>
    </row>
    <row r="6" spans="1:17" x14ac:dyDescent="0.25">
      <c r="A6" s="85"/>
      <c r="B6" s="80"/>
      <c r="C6" s="80"/>
      <c r="D6" s="80"/>
      <c r="E6" s="80"/>
      <c r="F6" s="80"/>
      <c r="G6" s="80"/>
      <c r="H6" s="85"/>
      <c r="I6" s="96"/>
      <c r="J6" s="85"/>
      <c r="K6" s="90"/>
    </row>
    <row r="7" spans="1:17" x14ac:dyDescent="0.25">
      <c r="A7" s="2659" t="s">
        <v>1896</v>
      </c>
      <c r="B7" s="2659"/>
      <c r="C7" s="2659"/>
      <c r="D7" s="2659"/>
      <c r="E7" s="2659"/>
      <c r="F7" s="2659"/>
      <c r="G7" s="2659"/>
      <c r="H7" s="2659"/>
      <c r="I7" s="2659"/>
      <c r="J7" s="2659"/>
      <c r="K7" s="2659"/>
    </row>
    <row r="8" spans="1:17" ht="15" customHeight="1" x14ac:dyDescent="0.25">
      <c r="A8" s="3008" t="s">
        <v>1849</v>
      </c>
      <c r="B8" s="3008"/>
      <c r="C8" s="3008"/>
      <c r="D8" s="3008"/>
      <c r="E8" s="3008"/>
      <c r="F8" s="3008"/>
      <c r="G8" s="3008"/>
      <c r="H8" s="3008"/>
      <c r="I8" s="3008"/>
      <c r="J8" s="3008"/>
      <c r="K8" s="3008"/>
      <c r="L8" s="11"/>
      <c r="M8" s="11"/>
      <c r="N8" s="11"/>
      <c r="O8" s="11"/>
      <c r="P8" s="11"/>
    </row>
    <row r="9" spans="1:17" ht="15.75" thickBot="1" x14ac:dyDescent="0.3">
      <c r="A9" s="85"/>
      <c r="B9" s="80"/>
      <c r="C9" s="80"/>
      <c r="D9" s="80"/>
      <c r="E9" s="80"/>
      <c r="F9" s="80"/>
      <c r="G9" s="80"/>
      <c r="H9" s="85"/>
      <c r="I9" s="96"/>
      <c r="J9" s="85"/>
      <c r="K9" s="90"/>
    </row>
    <row r="10" spans="1:17" ht="18" customHeight="1" thickBot="1" x14ac:dyDescent="0.3">
      <c r="A10" s="2895" t="s">
        <v>1252</v>
      </c>
      <c r="B10" s="2896"/>
      <c r="C10" s="2896"/>
      <c r="D10" s="2896"/>
      <c r="E10" s="2896"/>
      <c r="F10" s="2896"/>
      <c r="G10" s="2896"/>
      <c r="H10" s="2896"/>
      <c r="I10" s="2896"/>
      <c r="J10" s="2896"/>
      <c r="K10" s="2897"/>
      <c r="L10" s="278"/>
      <c r="M10" s="2895" t="s">
        <v>1253</v>
      </c>
      <c r="N10" s="2896"/>
      <c r="O10" s="2896"/>
      <c r="P10" s="2897"/>
      <c r="Q10" s="17"/>
    </row>
    <row r="11" spans="1:17" ht="15" customHeight="1" x14ac:dyDescent="0.25">
      <c r="A11" s="2743"/>
      <c r="B11" s="2670"/>
      <c r="C11" s="2670"/>
      <c r="D11" s="2670"/>
      <c r="E11" s="2670"/>
      <c r="F11" s="2670"/>
      <c r="G11" s="2670"/>
      <c r="H11" s="2670"/>
      <c r="I11" s="2670"/>
      <c r="J11" s="2670"/>
      <c r="K11" s="2744"/>
      <c r="L11" s="828"/>
      <c r="M11" s="3149"/>
      <c r="N11" s="3150"/>
      <c r="O11" s="3150"/>
      <c r="P11" s="3151"/>
      <c r="Q11" s="17"/>
    </row>
    <row r="12" spans="1:17" ht="15" customHeight="1" x14ac:dyDescent="0.25">
      <c r="A12" s="2743"/>
      <c r="B12" s="2670"/>
      <c r="C12" s="2670"/>
      <c r="D12" s="2670"/>
      <c r="E12" s="2670"/>
      <c r="F12" s="2670"/>
      <c r="G12" s="2670"/>
      <c r="H12" s="2670"/>
      <c r="I12" s="2670"/>
      <c r="J12" s="2670"/>
      <c r="K12" s="2744"/>
      <c r="L12" s="828"/>
      <c r="M12" s="2890"/>
      <c r="N12" s="2686"/>
      <c r="O12" s="2686"/>
      <c r="P12" s="2891"/>
      <c r="Q12" s="17"/>
    </row>
    <row r="13" spans="1:17" ht="15" customHeight="1" x14ac:dyDescent="0.25">
      <c r="A13" s="2743"/>
      <c r="B13" s="2670"/>
      <c r="C13" s="2670"/>
      <c r="D13" s="2670"/>
      <c r="E13" s="2670"/>
      <c r="F13" s="2670"/>
      <c r="G13" s="2670"/>
      <c r="H13" s="2670"/>
      <c r="I13" s="2670"/>
      <c r="J13" s="2670"/>
      <c r="K13" s="2744"/>
      <c r="L13" s="828"/>
      <c r="M13" s="2890"/>
      <c r="N13" s="2686"/>
      <c r="O13" s="2686"/>
      <c r="P13" s="2891"/>
      <c r="Q13" s="17"/>
    </row>
    <row r="14" spans="1:17" ht="15" customHeight="1" x14ac:dyDescent="0.25">
      <c r="A14" s="2743"/>
      <c r="B14" s="2670"/>
      <c r="C14" s="2670"/>
      <c r="D14" s="2670"/>
      <c r="E14" s="2670"/>
      <c r="F14" s="2670"/>
      <c r="G14" s="2670"/>
      <c r="H14" s="2670"/>
      <c r="I14" s="2670"/>
      <c r="J14" s="2670"/>
      <c r="K14" s="2744"/>
      <c r="L14" s="828"/>
      <c r="M14" s="2890"/>
      <c r="N14" s="2686"/>
      <c r="O14" s="2686"/>
      <c r="P14" s="2891"/>
      <c r="Q14" s="17"/>
    </row>
    <row r="15" spans="1:17" ht="15.75" thickBot="1" x14ac:dyDescent="0.3">
      <c r="A15" s="2745"/>
      <c r="B15" s="2746"/>
      <c r="C15" s="2746"/>
      <c r="D15" s="2746"/>
      <c r="E15" s="2746"/>
      <c r="F15" s="2746"/>
      <c r="G15" s="2746"/>
      <c r="H15" s="2746"/>
      <c r="I15" s="2746"/>
      <c r="J15" s="2746"/>
      <c r="K15" s="2747"/>
      <c r="M15" s="2892"/>
      <c r="N15" s="2893"/>
      <c r="O15" s="2893"/>
      <c r="P15" s="2894"/>
    </row>
    <row r="16" spans="1:17" x14ac:dyDescent="0.25">
      <c r="A16" s="862"/>
      <c r="B16" s="862"/>
      <c r="C16" s="862"/>
      <c r="D16" s="862"/>
      <c r="E16" s="862"/>
      <c r="F16" s="862"/>
      <c r="H16" s="88"/>
      <c r="I16" s="88"/>
      <c r="J16" s="88"/>
      <c r="K16" s="88"/>
    </row>
    <row r="17" spans="1:20" x14ac:dyDescent="0.25">
      <c r="A17" s="85" t="s">
        <v>1254</v>
      </c>
      <c r="B17" s="51"/>
      <c r="C17" s="80"/>
      <c r="D17" s="80"/>
      <c r="E17" s="85"/>
      <c r="F17" s="80"/>
      <c r="G17" s="80"/>
      <c r="H17" s="2" t="s">
        <v>1255</v>
      </c>
      <c r="I17" s="88"/>
      <c r="J17" s="88"/>
      <c r="K17" s="88"/>
    </row>
    <row r="18" spans="1:20" x14ac:dyDescent="0.25">
      <c r="A18" s="862"/>
      <c r="B18" s="862"/>
      <c r="C18" s="862"/>
      <c r="D18" s="862"/>
      <c r="E18" s="862"/>
      <c r="F18" s="862"/>
      <c r="H18" s="88" t="s">
        <v>1897</v>
      </c>
      <c r="I18" s="88"/>
      <c r="J18" s="88"/>
      <c r="K18" s="88"/>
    </row>
    <row r="19" spans="1:20" x14ac:dyDescent="0.25">
      <c r="A19" s="862"/>
      <c r="B19" s="862"/>
      <c r="C19" s="862"/>
      <c r="D19" s="862"/>
      <c r="E19" s="862"/>
      <c r="F19" s="862"/>
      <c r="H19" s="88"/>
      <c r="I19" s="88"/>
      <c r="J19" s="88"/>
      <c r="K19" s="88"/>
    </row>
    <row r="20" spans="1:20" x14ac:dyDescent="0.25">
      <c r="A20" s="862"/>
      <c r="B20" s="862"/>
      <c r="C20" s="862"/>
      <c r="D20" s="862"/>
      <c r="E20" s="862"/>
      <c r="F20" s="862"/>
      <c r="H20" s="88"/>
      <c r="I20" s="88"/>
      <c r="J20" s="88"/>
      <c r="K20" s="88"/>
    </row>
    <row r="21" spans="1:20" ht="15.75" thickBot="1" x14ac:dyDescent="0.3">
      <c r="A21" s="165" t="s">
        <v>1898</v>
      </c>
      <c r="B21" s="166"/>
      <c r="C21" s="166"/>
      <c r="D21" s="166"/>
      <c r="E21" s="166"/>
      <c r="F21" s="166"/>
      <c r="G21" s="166"/>
      <c r="H21" s="166"/>
      <c r="I21" s="166"/>
      <c r="J21" s="166"/>
      <c r="K21" s="166"/>
      <c r="L21" s="166"/>
      <c r="M21" s="166"/>
      <c r="N21" s="166"/>
      <c r="O21" s="166"/>
      <c r="P21" s="166"/>
      <c r="Q21"/>
    </row>
    <row r="22" spans="1:20" x14ac:dyDescent="0.25">
      <c r="A22" s="900" t="s">
        <v>1259</v>
      </c>
      <c r="B22" s="2951" t="s">
        <v>607</v>
      </c>
      <c r="C22" s="3039"/>
      <c r="D22" s="624" t="s">
        <v>438</v>
      </c>
      <c r="E22" s="625" t="str">
        <f>CONCATENATE($P$4,"01")</f>
        <v>202401</v>
      </c>
      <c r="F22" s="625" t="str">
        <f>CONCATENATE($P$4,"02")</f>
        <v>202402</v>
      </c>
      <c r="G22" s="625" t="str">
        <f>CONCATENATE($P$4,"03")</f>
        <v>202403</v>
      </c>
      <c r="H22" s="625" t="str">
        <f>CONCATENATE($P$4,"04")</f>
        <v>202404</v>
      </c>
      <c r="I22" s="625" t="str">
        <f>CONCATENATE($P$4,"05")</f>
        <v>202405</v>
      </c>
      <c r="J22" s="625" t="str">
        <f>CONCATENATE($P$4,"06")</f>
        <v>202406</v>
      </c>
      <c r="K22" s="625" t="str">
        <f>CONCATENATE($P$4,"07")</f>
        <v>202407</v>
      </c>
      <c r="L22" s="625" t="str">
        <f>CONCATENATE($P$4,"08")</f>
        <v>202408</v>
      </c>
      <c r="M22" s="625" t="str">
        <f>CONCATENATE($P$4,"09")</f>
        <v>202409</v>
      </c>
      <c r="N22" s="625" t="str">
        <f>CONCATENATE($P$4,"10")</f>
        <v>202410</v>
      </c>
      <c r="O22" s="625" t="str">
        <f>CONCATENATE($P$4,"11")</f>
        <v>202411</v>
      </c>
      <c r="P22" s="626" t="str">
        <f>CONCATENATE($P$4,"12")</f>
        <v>202412</v>
      </c>
    </row>
    <row r="23" spans="1:20" x14ac:dyDescent="0.25">
      <c r="A23" s="1547"/>
      <c r="B23" s="1854"/>
      <c r="C23" s="1855"/>
      <c r="D23" s="1550"/>
      <c r="E23" s="1550"/>
      <c r="F23" s="1550"/>
      <c r="G23" s="1550"/>
      <c r="H23" s="1550"/>
      <c r="I23" s="1550"/>
      <c r="J23" s="1550"/>
      <c r="K23" s="1550"/>
      <c r="L23" s="1550"/>
      <c r="M23" s="1550"/>
      <c r="N23" s="1550"/>
      <c r="O23" s="1550"/>
      <c r="P23" s="1551"/>
    </row>
    <row r="24" spans="1:20" x14ac:dyDescent="0.25">
      <c r="A24" s="1547"/>
      <c r="B24" s="1854"/>
      <c r="C24" s="1855"/>
      <c r="D24" s="1550"/>
      <c r="E24" s="1550"/>
      <c r="F24" s="1550"/>
      <c r="G24" s="1550"/>
      <c r="H24" s="1550"/>
      <c r="I24" s="1550"/>
      <c r="J24" s="1550"/>
      <c r="K24" s="1550"/>
      <c r="L24" s="1550"/>
      <c r="M24" s="1550"/>
      <c r="N24" s="1550"/>
      <c r="O24" s="1550"/>
      <c r="P24" s="1551"/>
      <c r="T24" s="61"/>
    </row>
    <row r="25" spans="1:20" x14ac:dyDescent="0.25">
      <c r="A25" s="1547"/>
      <c r="B25" s="3678"/>
      <c r="C25" s="3678"/>
      <c r="D25" s="1550"/>
      <c r="E25" s="1550"/>
      <c r="F25" s="1550"/>
      <c r="G25" s="1550"/>
      <c r="H25" s="1550"/>
      <c r="I25" s="1550"/>
      <c r="J25" s="1550"/>
      <c r="K25" s="1550"/>
      <c r="L25" s="1550"/>
      <c r="M25" s="1550"/>
      <c r="N25" s="1550"/>
      <c r="O25" s="1550"/>
      <c r="P25" s="1551"/>
    </row>
    <row r="26" spans="1:20" x14ac:dyDescent="0.25">
      <c r="A26" s="1547"/>
      <c r="B26" s="3678"/>
      <c r="C26" s="3678"/>
      <c r="D26" s="1550"/>
      <c r="E26" s="1550"/>
      <c r="F26" s="1550"/>
      <c r="G26" s="1550"/>
      <c r="H26" s="1550"/>
      <c r="I26" s="1550"/>
      <c r="J26" s="1550"/>
      <c r="K26" s="1550"/>
      <c r="L26" s="1550"/>
      <c r="M26" s="1550"/>
      <c r="N26" s="1550"/>
      <c r="O26" s="1550"/>
      <c r="P26" s="1551"/>
    </row>
    <row r="27" spans="1:20" x14ac:dyDescent="0.25">
      <c r="A27" s="1547"/>
      <c r="B27" s="3678"/>
      <c r="C27" s="3678"/>
      <c r="D27" s="1550"/>
      <c r="E27" s="1550"/>
      <c r="F27" s="1550"/>
      <c r="G27" s="1550"/>
      <c r="H27" s="1550"/>
      <c r="I27" s="1550"/>
      <c r="J27" s="1550"/>
      <c r="K27" s="1550"/>
      <c r="L27" s="1550"/>
      <c r="M27" s="1550"/>
      <c r="N27" s="1550"/>
      <c r="O27" s="1550"/>
      <c r="P27" s="1551"/>
    </row>
    <row r="28" spans="1:20" x14ac:dyDescent="0.25">
      <c r="A28" s="1547"/>
      <c r="B28" s="3678"/>
      <c r="C28" s="3678"/>
      <c r="D28" s="1550"/>
      <c r="E28" s="1550"/>
      <c r="F28" s="1550"/>
      <c r="G28" s="1550"/>
      <c r="H28" s="1550"/>
      <c r="I28" s="1550"/>
      <c r="J28" s="1550"/>
      <c r="K28" s="1550"/>
      <c r="L28" s="1550"/>
      <c r="M28" s="1550"/>
      <c r="N28" s="1550"/>
      <c r="O28" s="1550"/>
      <c r="P28" s="1551"/>
    </row>
    <row r="29" spans="1:20" x14ac:dyDescent="0.25">
      <c r="A29" s="1547"/>
      <c r="B29" s="3678"/>
      <c r="C29" s="3678"/>
      <c r="D29" s="1550"/>
      <c r="E29" s="1550"/>
      <c r="F29" s="1550"/>
      <c r="G29" s="1550"/>
      <c r="H29" s="1550"/>
      <c r="I29" s="1550"/>
      <c r="J29" s="1550"/>
      <c r="K29" s="1550"/>
      <c r="L29" s="1550"/>
      <c r="M29" s="1550"/>
      <c r="N29" s="1550"/>
      <c r="O29" s="1550"/>
      <c r="P29" s="1551"/>
    </row>
    <row r="30" spans="1:20" x14ac:dyDescent="0.25">
      <c r="A30" s="1547"/>
      <c r="B30" s="3678"/>
      <c r="C30" s="3678"/>
      <c r="D30" s="1550"/>
      <c r="E30" s="1550"/>
      <c r="F30" s="1550"/>
      <c r="G30" s="1550"/>
      <c r="H30" s="1550"/>
      <c r="I30" s="1550"/>
      <c r="J30" s="1550"/>
      <c r="K30" s="1550"/>
      <c r="L30" s="1550"/>
      <c r="M30" s="1550"/>
      <c r="N30" s="1550"/>
      <c r="O30" s="1550"/>
      <c r="P30" s="1551"/>
    </row>
    <row r="31" spans="1:20" x14ac:dyDescent="0.25">
      <c r="A31" s="1547"/>
      <c r="B31" s="3678"/>
      <c r="C31" s="3678"/>
      <c r="D31" s="1550"/>
      <c r="E31" s="1550"/>
      <c r="F31" s="1550"/>
      <c r="G31" s="1550"/>
      <c r="H31" s="1550"/>
      <c r="I31" s="1550"/>
      <c r="J31" s="1550"/>
      <c r="K31" s="1550"/>
      <c r="L31" s="1550"/>
      <c r="M31" s="1550"/>
      <c r="N31" s="1550"/>
      <c r="O31" s="1550"/>
      <c r="P31" s="1551"/>
    </row>
    <row r="32" spans="1:20" x14ac:dyDescent="0.25">
      <c r="A32" s="1547"/>
      <c r="B32" s="3678"/>
      <c r="C32" s="3678"/>
      <c r="D32" s="1550"/>
      <c r="E32" s="1550"/>
      <c r="F32" s="1550"/>
      <c r="G32" s="1550"/>
      <c r="H32" s="1550"/>
      <c r="I32" s="1550"/>
      <c r="J32" s="1550"/>
      <c r="K32" s="1550"/>
      <c r="L32" s="1550"/>
      <c r="M32" s="1550"/>
      <c r="N32" s="1550"/>
      <c r="O32" s="1550"/>
      <c r="P32" s="1551"/>
    </row>
    <row r="33" spans="1:19" x14ac:dyDescent="0.25">
      <c r="A33" s="1547"/>
      <c r="B33" s="3678"/>
      <c r="C33" s="3678"/>
      <c r="D33" s="1550"/>
      <c r="E33" s="1550"/>
      <c r="F33" s="1550"/>
      <c r="G33" s="1550"/>
      <c r="H33" s="1550"/>
      <c r="I33" s="1550"/>
      <c r="J33" s="1550"/>
      <c r="K33" s="1550"/>
      <c r="L33" s="1550"/>
      <c r="M33" s="1550"/>
      <c r="N33" s="1550"/>
      <c r="O33" s="1550"/>
      <c r="P33" s="1551"/>
    </row>
    <row r="34" spans="1:19" x14ac:dyDescent="0.25">
      <c r="A34" s="1547"/>
      <c r="B34" s="3678"/>
      <c r="C34" s="3678"/>
      <c r="D34" s="1550"/>
      <c r="E34" s="1550"/>
      <c r="F34" s="1550"/>
      <c r="G34" s="1550"/>
      <c r="H34" s="1550"/>
      <c r="I34" s="1550"/>
      <c r="J34" s="1550"/>
      <c r="K34" s="1550"/>
      <c r="L34" s="1550"/>
      <c r="M34" s="1550"/>
      <c r="N34" s="1550"/>
      <c r="O34" s="1550"/>
      <c r="P34" s="1551"/>
    </row>
    <row r="35" spans="1:19" x14ac:dyDescent="0.25">
      <c r="A35" s="1547"/>
      <c r="B35" s="3678"/>
      <c r="C35" s="3678"/>
      <c r="D35" s="1550"/>
      <c r="E35" s="1550"/>
      <c r="F35" s="1550"/>
      <c r="G35" s="1550"/>
      <c r="H35" s="1550"/>
      <c r="I35" s="1550"/>
      <c r="J35" s="1550"/>
      <c r="K35" s="1550"/>
      <c r="L35" s="1550"/>
      <c r="M35" s="1550"/>
      <c r="N35" s="1550"/>
      <c r="O35" s="1550"/>
      <c r="P35" s="1551"/>
    </row>
    <row r="36" spans="1:19" x14ac:dyDescent="0.25">
      <c r="A36" s="1547"/>
      <c r="B36" s="3678"/>
      <c r="C36" s="3678"/>
      <c r="D36" s="1550"/>
      <c r="E36" s="1550"/>
      <c r="F36" s="1550"/>
      <c r="G36" s="1550"/>
      <c r="H36" s="1550"/>
      <c r="I36" s="1550"/>
      <c r="J36" s="1550"/>
      <c r="K36" s="1550"/>
      <c r="L36" s="1550"/>
      <c r="M36" s="1550"/>
      <c r="N36" s="1550"/>
      <c r="O36" s="1550"/>
      <c r="P36" s="1551"/>
    </row>
    <row r="37" spans="1:19" ht="15.75" thickBot="1" x14ac:dyDescent="0.3">
      <c r="A37" s="2869" t="s">
        <v>1326</v>
      </c>
      <c r="B37" s="3756"/>
      <c r="C37" s="3757"/>
      <c r="D37" s="753"/>
      <c r="E37" s="755">
        <f t="shared" ref="E37:P37" si="0">SUM(E23:E36)</f>
        <v>0</v>
      </c>
      <c r="F37" s="755">
        <f t="shared" si="0"/>
        <v>0</v>
      </c>
      <c r="G37" s="755">
        <f t="shared" si="0"/>
        <v>0</v>
      </c>
      <c r="H37" s="755">
        <f t="shared" si="0"/>
        <v>0</v>
      </c>
      <c r="I37" s="755">
        <f t="shared" si="0"/>
        <v>0</v>
      </c>
      <c r="J37" s="755">
        <f t="shared" si="0"/>
        <v>0</v>
      </c>
      <c r="K37" s="755">
        <f t="shared" si="0"/>
        <v>0</v>
      </c>
      <c r="L37" s="755">
        <f t="shared" si="0"/>
        <v>0</v>
      </c>
      <c r="M37" s="755">
        <f t="shared" si="0"/>
        <v>0</v>
      </c>
      <c r="N37" s="755">
        <f t="shared" si="0"/>
        <v>0</v>
      </c>
      <c r="O37" s="755">
        <f t="shared" si="0"/>
        <v>0</v>
      </c>
      <c r="P37" s="756">
        <f t="shared" si="0"/>
        <v>0</v>
      </c>
    </row>
    <row r="38" spans="1:19" x14ac:dyDescent="0.25">
      <c r="A38" s="3750"/>
      <c r="B38" s="2918" t="s">
        <v>478</v>
      </c>
      <c r="C38" s="3397"/>
      <c r="D38" s="713"/>
      <c r="E38" s="751"/>
      <c r="F38" s="751"/>
      <c r="G38" s="751"/>
      <c r="H38" s="751"/>
      <c r="I38" s="751"/>
      <c r="J38" s="751"/>
      <c r="K38" s="751"/>
      <c r="L38" s="751"/>
      <c r="M38" s="751"/>
      <c r="N38" s="751"/>
      <c r="O38" s="751"/>
      <c r="P38" s="752"/>
    </row>
    <row r="39" spans="1:19" x14ac:dyDescent="0.25">
      <c r="A39" s="3751"/>
      <c r="B39" s="2908" t="s">
        <v>1268</v>
      </c>
      <c r="C39" s="2943"/>
      <c r="D39" s="1530"/>
      <c r="E39" s="1526"/>
      <c r="F39" s="1526"/>
      <c r="G39" s="1526"/>
      <c r="H39" s="1526"/>
      <c r="I39" s="1526"/>
      <c r="J39" s="1526"/>
      <c r="K39" s="1526"/>
      <c r="L39" s="1526"/>
      <c r="M39" s="1526"/>
      <c r="N39" s="1526"/>
      <c r="O39" s="1526"/>
      <c r="P39" s="1584"/>
    </row>
    <row r="40" spans="1:19" ht="15.75" thickBot="1" x14ac:dyDescent="0.3">
      <c r="A40" s="3752"/>
      <c r="B40" s="2913" t="s">
        <v>1289</v>
      </c>
      <c r="C40" s="2947"/>
      <c r="D40" s="676"/>
      <c r="E40" s="464"/>
      <c r="F40" s="464"/>
      <c r="G40" s="464"/>
      <c r="H40" s="464"/>
      <c r="I40" s="464"/>
      <c r="J40" s="464"/>
      <c r="K40" s="464"/>
      <c r="L40" s="464"/>
      <c r="M40" s="464"/>
      <c r="N40" s="464"/>
      <c r="O40" s="464"/>
      <c r="P40" s="465"/>
    </row>
    <row r="41" spans="1:19" x14ac:dyDescent="0.25">
      <c r="A41" s="50"/>
      <c r="B41" s="50"/>
      <c r="C41" s="50"/>
      <c r="D41" s="50"/>
      <c r="E41" s="50"/>
      <c r="F41" s="50"/>
      <c r="G41" s="50"/>
      <c r="H41" s="50"/>
      <c r="I41" s="50"/>
      <c r="J41" s="50"/>
      <c r="K41" s="50"/>
      <c r="L41" s="50"/>
      <c r="M41" s="50"/>
      <c r="N41" s="50"/>
      <c r="O41" s="50"/>
      <c r="P41" s="50"/>
    </row>
    <row r="42" spans="1:19" x14ac:dyDescent="0.25">
      <c r="A42" s="58"/>
      <c r="B42" s="50"/>
      <c r="C42" s="50"/>
      <c r="D42" s="50"/>
      <c r="E42" s="50"/>
      <c r="F42" s="50"/>
      <c r="G42" s="50"/>
      <c r="H42" s="50"/>
      <c r="I42" s="50"/>
      <c r="J42" s="50"/>
      <c r="K42" s="50"/>
      <c r="L42" s="50"/>
      <c r="M42" s="50"/>
      <c r="N42" s="50"/>
      <c r="O42" s="50"/>
      <c r="P42" s="50"/>
    </row>
    <row r="43" spans="1:19" ht="15.75" thickBot="1" x14ac:dyDescent="0.3">
      <c r="A43" s="63" t="s">
        <v>1899</v>
      </c>
    </row>
    <row r="44" spans="1:19" s="51" customFormat="1" x14ac:dyDescent="0.25">
      <c r="A44" s="3745" t="s">
        <v>1802</v>
      </c>
      <c r="B44" s="3746"/>
      <c r="C44" s="3746"/>
      <c r="D44" s="3746"/>
      <c r="E44" s="3747"/>
      <c r="F44" s="1342">
        <v>1541</v>
      </c>
      <c r="G44" s="1226"/>
      <c r="H44" s="1226"/>
      <c r="I44" s="1226"/>
      <c r="J44" s="1226"/>
      <c r="K44" s="1226"/>
      <c r="L44" s="1227"/>
      <c r="M44" s="1229"/>
    </row>
    <row r="45" spans="1:19" s="51" customFormat="1" x14ac:dyDescent="0.25">
      <c r="A45" s="1224" t="s">
        <v>254</v>
      </c>
      <c r="B45" s="1356" t="s">
        <v>1299</v>
      </c>
      <c r="C45" s="1356" t="s">
        <v>1447</v>
      </c>
      <c r="D45" s="1356" t="s">
        <v>1325</v>
      </c>
      <c r="E45" s="1356" t="s">
        <v>434</v>
      </c>
      <c r="F45" s="1356" t="s">
        <v>608</v>
      </c>
      <c r="G45" s="1856" t="s">
        <v>1338</v>
      </c>
      <c r="H45" s="2864" t="s">
        <v>1900</v>
      </c>
      <c r="I45" s="2864"/>
      <c r="J45" s="2864"/>
      <c r="K45" s="2864" t="s">
        <v>1261</v>
      </c>
      <c r="L45" s="2864"/>
      <c r="M45" s="2865"/>
      <c r="N45" s="85"/>
      <c r="O45" s="85"/>
      <c r="Q45" s="85"/>
      <c r="R45" s="85"/>
      <c r="S45" s="85"/>
    </row>
    <row r="46" spans="1:19" s="51" customFormat="1" x14ac:dyDescent="0.25">
      <c r="A46" s="1541"/>
      <c r="B46" s="1539"/>
      <c r="C46" s="1539"/>
      <c r="D46" s="1539"/>
      <c r="E46" s="1539"/>
      <c r="F46" s="1587"/>
      <c r="G46" s="1857"/>
      <c r="H46" s="3443"/>
      <c r="I46" s="3443"/>
      <c r="J46" s="3443"/>
      <c r="K46" s="3443"/>
      <c r="L46" s="3443"/>
      <c r="M46" s="3748"/>
      <c r="N46" s="70"/>
      <c r="O46" s="70"/>
    </row>
    <row r="47" spans="1:19" s="51" customFormat="1" x14ac:dyDescent="0.25">
      <c r="A47" s="1541"/>
      <c r="B47" s="1539"/>
      <c r="C47" s="1539"/>
      <c r="D47" s="1542"/>
      <c r="E47" s="1539"/>
      <c r="F47" s="1587"/>
      <c r="G47" s="1857"/>
      <c r="H47" s="3443"/>
      <c r="I47" s="3443"/>
      <c r="J47" s="3443"/>
      <c r="K47" s="3443"/>
      <c r="L47" s="3443"/>
      <c r="M47" s="3748"/>
      <c r="N47" s="70"/>
      <c r="O47" s="70"/>
    </row>
    <row r="48" spans="1:19" s="51" customFormat="1" x14ac:dyDescent="0.25">
      <c r="A48" s="1541"/>
      <c r="B48" s="1539"/>
      <c r="C48" s="1539"/>
      <c r="D48" s="1542"/>
      <c r="E48" s="1539"/>
      <c r="F48" s="1587"/>
      <c r="G48" s="1857"/>
      <c r="H48" s="3443"/>
      <c r="I48" s="3443"/>
      <c r="J48" s="3443"/>
      <c r="K48" s="3443"/>
      <c r="L48" s="3443"/>
      <c r="M48" s="3748"/>
      <c r="N48" s="70"/>
      <c r="O48" s="70"/>
    </row>
    <row r="49" spans="1:19" s="51" customFormat="1" x14ac:dyDescent="0.25">
      <c r="A49" s="1541"/>
      <c r="B49" s="1539"/>
      <c r="C49" s="1539"/>
      <c r="D49" s="1542"/>
      <c r="E49" s="1539"/>
      <c r="F49" s="1587"/>
      <c r="G49" s="1857"/>
      <c r="H49" s="3443"/>
      <c r="I49" s="3443"/>
      <c r="J49" s="3443"/>
      <c r="K49" s="3443"/>
      <c r="L49" s="3443"/>
      <c r="M49" s="3748"/>
      <c r="N49" s="70"/>
      <c r="O49" s="70"/>
    </row>
    <row r="50" spans="1:19" s="51" customFormat="1" x14ac:dyDescent="0.25">
      <c r="A50" s="1541"/>
      <c r="B50" s="1539"/>
      <c r="C50" s="1539"/>
      <c r="D50" s="1542"/>
      <c r="E50" s="1539"/>
      <c r="F50" s="1587"/>
      <c r="G50" s="1857"/>
      <c r="H50" s="3443"/>
      <c r="I50" s="3443"/>
      <c r="J50" s="3443"/>
      <c r="K50" s="3443"/>
      <c r="L50" s="3443"/>
      <c r="M50" s="3748"/>
      <c r="N50" s="70"/>
      <c r="O50" s="70"/>
    </row>
    <row r="51" spans="1:19" s="51" customFormat="1" x14ac:dyDescent="0.25">
      <c r="A51" s="1541"/>
      <c r="B51" s="1539"/>
      <c r="C51" s="1539"/>
      <c r="D51" s="1542"/>
      <c r="E51" s="1539"/>
      <c r="F51" s="1587"/>
      <c r="G51" s="1857"/>
      <c r="H51" s="3443"/>
      <c r="I51" s="3443"/>
      <c r="J51" s="3443"/>
      <c r="K51" s="3443"/>
      <c r="L51" s="3443"/>
      <c r="M51" s="3748"/>
      <c r="N51" s="70"/>
      <c r="O51" s="70"/>
    </row>
    <row r="52" spans="1:19" s="51" customFormat="1" x14ac:dyDescent="0.25">
      <c r="A52" s="1541"/>
      <c r="B52" s="1539"/>
      <c r="C52" s="1539"/>
      <c r="D52" s="1542"/>
      <c r="E52" s="1539"/>
      <c r="F52" s="1587"/>
      <c r="G52" s="1857"/>
      <c r="H52" s="3443"/>
      <c r="I52" s="3443"/>
      <c r="J52" s="3443"/>
      <c r="K52" s="3443"/>
      <c r="L52" s="3443"/>
      <c r="M52" s="3748"/>
      <c r="N52" s="70"/>
      <c r="O52" s="70"/>
    </row>
    <row r="53" spans="1:19" s="51" customFormat="1" x14ac:dyDescent="0.25">
      <c r="A53" s="1541"/>
      <c r="B53" s="1539"/>
      <c r="C53" s="1539"/>
      <c r="D53" s="1542"/>
      <c r="E53" s="1539"/>
      <c r="F53" s="1587"/>
      <c r="G53" s="1857"/>
      <c r="H53" s="3443"/>
      <c r="I53" s="3443"/>
      <c r="J53" s="3443"/>
      <c r="K53" s="3443"/>
      <c r="L53" s="3443"/>
      <c r="M53" s="3748"/>
      <c r="N53" s="70"/>
      <c r="O53" s="70"/>
    </row>
    <row r="54" spans="1:19" s="51" customFormat="1" x14ac:dyDescent="0.25">
      <c r="A54" s="1541"/>
      <c r="B54" s="1539"/>
      <c r="C54" s="1539"/>
      <c r="D54" s="1542"/>
      <c r="E54" s="1539"/>
      <c r="F54" s="1587"/>
      <c r="G54" s="1857"/>
      <c r="H54" s="3443"/>
      <c r="I54" s="3443"/>
      <c r="J54" s="3443"/>
      <c r="K54" s="3443"/>
      <c r="L54" s="3443"/>
      <c r="M54" s="3748"/>
      <c r="N54" s="70"/>
      <c r="O54" s="70"/>
    </row>
    <row r="55" spans="1:19" s="51" customFormat="1" x14ac:dyDescent="0.25">
      <c r="A55" s="1541"/>
      <c r="B55" s="1539"/>
      <c r="C55" s="1539"/>
      <c r="D55" s="1542"/>
      <c r="E55" s="1539"/>
      <c r="F55" s="1587"/>
      <c r="G55" s="1857"/>
      <c r="H55" s="3443"/>
      <c r="I55" s="3443"/>
      <c r="J55" s="3443"/>
      <c r="K55" s="3443"/>
      <c r="L55" s="3443"/>
      <c r="M55" s="3748"/>
      <c r="N55" s="70"/>
      <c r="O55" s="70"/>
    </row>
    <row r="56" spans="1:19" s="51" customFormat="1" x14ac:dyDescent="0.25">
      <c r="A56" s="1541"/>
      <c r="B56" s="1539"/>
      <c r="C56" s="1539"/>
      <c r="D56" s="1542"/>
      <c r="E56" s="1539"/>
      <c r="F56" s="1587"/>
      <c r="G56" s="1857"/>
      <c r="H56" s="3443"/>
      <c r="I56" s="3443"/>
      <c r="J56" s="3443"/>
      <c r="K56" s="3443"/>
      <c r="L56" s="3443"/>
      <c r="M56" s="3748"/>
      <c r="N56" s="70"/>
      <c r="O56" s="70"/>
    </row>
    <row r="57" spans="1:19" s="51" customFormat="1" x14ac:dyDescent="0.25">
      <c r="A57" s="1541"/>
      <c r="B57" s="1539"/>
      <c r="C57" s="1539"/>
      <c r="D57" s="1542"/>
      <c r="E57" s="1539"/>
      <c r="F57" s="1587"/>
      <c r="G57" s="1858"/>
      <c r="H57" s="3443"/>
      <c r="I57" s="3443"/>
      <c r="J57" s="3443"/>
      <c r="K57" s="3443"/>
      <c r="L57" s="3443"/>
      <c r="M57" s="3748"/>
      <c r="N57" s="70"/>
      <c r="O57" s="70"/>
    </row>
    <row r="58" spans="1:19" s="51" customFormat="1" ht="15.75" thickBot="1" x14ac:dyDescent="0.3">
      <c r="A58" s="715" t="s">
        <v>1326</v>
      </c>
      <c r="B58" s="716"/>
      <c r="C58" s="716"/>
      <c r="D58" s="716"/>
      <c r="E58" s="717"/>
      <c r="F58" s="497">
        <f>SUBTOTAL(9,F46:F57)</f>
        <v>0</v>
      </c>
      <c r="G58" s="754"/>
      <c r="H58" s="2861"/>
      <c r="I58" s="2862"/>
      <c r="J58" s="3749"/>
      <c r="K58" s="2861"/>
      <c r="L58" s="2862"/>
      <c r="M58" s="2863"/>
      <c r="N58" s="70"/>
      <c r="O58" s="70"/>
    </row>
    <row r="59" spans="1:19" x14ac:dyDescent="0.25">
      <c r="A59" s="58" t="s">
        <v>1327</v>
      </c>
      <c r="F59" s="130">
        <f>_xlfn.XLOOKUP(F44,'Saldobalanse m arb-status'!A:A,'Saldobalanse m arb-status'!C:C,"Ikke funnet",0)</f>
        <v>0</v>
      </c>
    </row>
    <row r="60" spans="1:19" x14ac:dyDescent="0.25">
      <c r="A60" s="58" t="s">
        <v>1260</v>
      </c>
      <c r="F60" s="130">
        <f>F58-F59</f>
        <v>0</v>
      </c>
    </row>
    <row r="62" spans="1:19" ht="15.75" thickBot="1" x14ac:dyDescent="0.3"/>
    <row r="63" spans="1:19" s="51" customFormat="1" x14ac:dyDescent="0.25">
      <c r="A63" s="3745" t="s">
        <v>1802</v>
      </c>
      <c r="B63" s="3746"/>
      <c r="C63" s="3746"/>
      <c r="D63" s="3746"/>
      <c r="E63" s="3747"/>
      <c r="F63" s="1342">
        <v>1542</v>
      </c>
      <c r="G63" s="1226"/>
      <c r="H63" s="1226"/>
      <c r="I63" s="1226"/>
      <c r="J63" s="1226"/>
      <c r="K63" s="1226"/>
      <c r="L63" s="1227"/>
      <c r="M63" s="1229"/>
    </row>
    <row r="64" spans="1:19" s="51" customFormat="1" x14ac:dyDescent="0.25">
      <c r="A64" s="1224" t="s">
        <v>254</v>
      </c>
      <c r="B64" s="1356" t="s">
        <v>1299</v>
      </c>
      <c r="C64" s="1356" t="s">
        <v>1447</v>
      </c>
      <c r="D64" s="1356" t="s">
        <v>1325</v>
      </c>
      <c r="E64" s="1356" t="s">
        <v>434</v>
      </c>
      <c r="F64" s="1356" t="s">
        <v>608</v>
      </c>
      <c r="G64" s="1856" t="s">
        <v>1338</v>
      </c>
      <c r="H64" s="2866" t="s">
        <v>1900</v>
      </c>
      <c r="I64" s="2867"/>
      <c r="J64" s="3758"/>
      <c r="K64" s="2866" t="s">
        <v>1261</v>
      </c>
      <c r="L64" s="2867"/>
      <c r="M64" s="2868"/>
      <c r="N64" s="85"/>
      <c r="O64" s="85"/>
      <c r="Q64" s="85"/>
      <c r="R64" s="85"/>
      <c r="S64" s="85"/>
    </row>
    <row r="65" spans="1:15" s="51" customFormat="1" x14ac:dyDescent="0.25">
      <c r="A65" s="1541"/>
      <c r="B65" s="1539"/>
      <c r="C65" s="1539"/>
      <c r="D65" s="1539"/>
      <c r="E65" s="1539"/>
      <c r="F65" s="1587"/>
      <c r="G65" s="1857"/>
      <c r="H65" s="3443"/>
      <c r="I65" s="3443"/>
      <c r="J65" s="3443"/>
      <c r="K65" s="3443"/>
      <c r="L65" s="3443"/>
      <c r="M65" s="3748"/>
      <c r="N65" s="70"/>
      <c r="O65" s="70"/>
    </row>
    <row r="66" spans="1:15" s="51" customFormat="1" x14ac:dyDescent="0.25">
      <c r="A66" s="1541"/>
      <c r="B66" s="1539"/>
      <c r="C66" s="1539"/>
      <c r="D66" s="1542"/>
      <c r="E66" s="1539"/>
      <c r="F66" s="1587"/>
      <c r="G66" s="1857"/>
      <c r="H66" s="3443"/>
      <c r="I66" s="3443"/>
      <c r="J66" s="3443"/>
      <c r="K66" s="3443"/>
      <c r="L66" s="3443"/>
      <c r="M66" s="3748"/>
      <c r="N66" s="70"/>
      <c r="O66" s="70"/>
    </row>
    <row r="67" spans="1:15" s="51" customFormat="1" x14ac:dyDescent="0.25">
      <c r="A67" s="1541"/>
      <c r="B67" s="1539"/>
      <c r="C67" s="1539"/>
      <c r="D67" s="1542"/>
      <c r="E67" s="1539"/>
      <c r="F67" s="1587"/>
      <c r="G67" s="1857"/>
      <c r="H67" s="3443"/>
      <c r="I67" s="3443"/>
      <c r="J67" s="3443"/>
      <c r="K67" s="3443"/>
      <c r="L67" s="3443"/>
      <c r="M67" s="3748"/>
      <c r="N67" s="70"/>
      <c r="O67" s="70"/>
    </row>
    <row r="68" spans="1:15" s="51" customFormat="1" x14ac:dyDescent="0.25">
      <c r="A68" s="1541"/>
      <c r="B68" s="1539"/>
      <c r="C68" s="1539"/>
      <c r="D68" s="1542"/>
      <c r="E68" s="1539"/>
      <c r="F68" s="1587"/>
      <c r="G68" s="1857"/>
      <c r="H68" s="3443"/>
      <c r="I68" s="3443"/>
      <c r="J68" s="3443"/>
      <c r="K68" s="3443"/>
      <c r="L68" s="3443"/>
      <c r="M68" s="3748"/>
      <c r="N68" s="70"/>
      <c r="O68" s="70"/>
    </row>
    <row r="69" spans="1:15" s="51" customFormat="1" x14ac:dyDescent="0.25">
      <c r="A69" s="1541"/>
      <c r="B69" s="1539"/>
      <c r="C69" s="1539"/>
      <c r="D69" s="1542"/>
      <c r="E69" s="1539"/>
      <c r="F69" s="1587"/>
      <c r="G69" s="1857"/>
      <c r="H69" s="3443"/>
      <c r="I69" s="3443"/>
      <c r="J69" s="3443"/>
      <c r="K69" s="3443"/>
      <c r="L69" s="3443"/>
      <c r="M69" s="3748"/>
      <c r="N69" s="70"/>
      <c r="O69" s="70"/>
    </row>
    <row r="70" spans="1:15" s="51" customFormat="1" x14ac:dyDescent="0.25">
      <c r="A70" s="1541"/>
      <c r="B70" s="1539"/>
      <c r="C70" s="1539"/>
      <c r="D70" s="1542"/>
      <c r="E70" s="1539"/>
      <c r="F70" s="1587"/>
      <c r="G70" s="1857"/>
      <c r="H70" s="3443"/>
      <c r="I70" s="3443"/>
      <c r="J70" s="3443"/>
      <c r="K70" s="3443"/>
      <c r="L70" s="3443"/>
      <c r="M70" s="3748"/>
      <c r="N70" s="70"/>
      <c r="O70" s="70"/>
    </row>
    <row r="71" spans="1:15" s="51" customFormat="1" x14ac:dyDescent="0.25">
      <c r="A71" s="1541"/>
      <c r="B71" s="1539"/>
      <c r="C71" s="1539"/>
      <c r="D71" s="1542"/>
      <c r="E71" s="1539"/>
      <c r="F71" s="1587"/>
      <c r="G71" s="1857"/>
      <c r="H71" s="3443"/>
      <c r="I71" s="3443"/>
      <c r="J71" s="3443"/>
      <c r="K71" s="3443"/>
      <c r="L71" s="3443"/>
      <c r="M71" s="3748"/>
      <c r="N71" s="70"/>
      <c r="O71" s="70"/>
    </row>
    <row r="72" spans="1:15" s="51" customFormat="1" x14ac:dyDescent="0.25">
      <c r="A72" s="1541"/>
      <c r="B72" s="1539"/>
      <c r="C72" s="1539"/>
      <c r="D72" s="1542"/>
      <c r="E72" s="1539"/>
      <c r="F72" s="1587"/>
      <c r="G72" s="1857"/>
      <c r="H72" s="3443"/>
      <c r="I72" s="3443"/>
      <c r="J72" s="3443"/>
      <c r="K72" s="3443"/>
      <c r="L72" s="3443"/>
      <c r="M72" s="3748"/>
      <c r="N72" s="70"/>
      <c r="O72" s="70"/>
    </row>
    <row r="73" spans="1:15" s="51" customFormat="1" x14ac:dyDescent="0.25">
      <c r="A73" s="1541"/>
      <c r="B73" s="1539"/>
      <c r="C73" s="1539"/>
      <c r="D73" s="1542"/>
      <c r="E73" s="1539"/>
      <c r="F73" s="1587"/>
      <c r="G73" s="1857"/>
      <c r="H73" s="3443"/>
      <c r="I73" s="3443"/>
      <c r="J73" s="3443"/>
      <c r="K73" s="3443"/>
      <c r="L73" s="3443"/>
      <c r="M73" s="3748"/>
      <c r="N73" s="70"/>
      <c r="O73" s="70"/>
    </row>
    <row r="74" spans="1:15" s="51" customFormat="1" x14ac:dyDescent="0.25">
      <c r="A74" s="1541"/>
      <c r="B74" s="1539"/>
      <c r="C74" s="1539"/>
      <c r="D74" s="1542"/>
      <c r="E74" s="1539"/>
      <c r="F74" s="1587"/>
      <c r="G74" s="1857"/>
      <c r="H74" s="3443"/>
      <c r="I74" s="3443"/>
      <c r="J74" s="3443"/>
      <c r="K74" s="3443"/>
      <c r="L74" s="3443"/>
      <c r="M74" s="3748"/>
      <c r="N74" s="70"/>
      <c r="O74" s="70"/>
    </row>
    <row r="75" spans="1:15" s="51" customFormat="1" x14ac:dyDescent="0.25">
      <c r="A75" s="1541"/>
      <c r="B75" s="1539"/>
      <c r="C75" s="1539"/>
      <c r="D75" s="1542"/>
      <c r="E75" s="1539"/>
      <c r="F75" s="1587"/>
      <c r="G75" s="1857"/>
      <c r="H75" s="3443"/>
      <c r="I75" s="3443"/>
      <c r="J75" s="3443"/>
      <c r="K75" s="3443"/>
      <c r="L75" s="3443"/>
      <c r="M75" s="3748"/>
      <c r="N75" s="70"/>
      <c r="O75" s="70"/>
    </row>
    <row r="76" spans="1:15" s="51" customFormat="1" x14ac:dyDescent="0.25">
      <c r="A76" s="1541"/>
      <c r="B76" s="1539"/>
      <c r="C76" s="1539"/>
      <c r="D76" s="1542"/>
      <c r="E76" s="1539"/>
      <c r="F76" s="1587"/>
      <c r="G76" s="1858"/>
      <c r="H76" s="3443"/>
      <c r="I76" s="3443"/>
      <c r="J76" s="3443"/>
      <c r="K76" s="3443"/>
      <c r="L76" s="3443"/>
      <c r="M76" s="3748"/>
      <c r="N76" s="70"/>
      <c r="O76" s="70"/>
    </row>
    <row r="77" spans="1:15" s="51" customFormat="1" ht="15.75" thickBot="1" x14ac:dyDescent="0.3">
      <c r="A77" s="715" t="s">
        <v>1326</v>
      </c>
      <c r="B77" s="716"/>
      <c r="C77" s="716"/>
      <c r="D77" s="716"/>
      <c r="E77" s="717"/>
      <c r="F77" s="497">
        <f>SUBTOTAL(9,F65:F76)</f>
        <v>0</v>
      </c>
      <c r="G77" s="754"/>
      <c r="H77" s="2861"/>
      <c r="I77" s="2862"/>
      <c r="J77" s="3749"/>
      <c r="K77" s="2861"/>
      <c r="L77" s="2862"/>
      <c r="M77" s="2863"/>
      <c r="N77" s="70"/>
      <c r="O77" s="70"/>
    </row>
    <row r="78" spans="1:15" x14ac:dyDescent="0.25">
      <c r="A78" s="58" t="s">
        <v>1327</v>
      </c>
      <c r="F78" s="130">
        <f>_xlfn.XLOOKUP(F63,'Saldobalanse m arb-status'!A:A,'Saldobalanse m arb-status'!C:C,"Ikke funnet",0)</f>
        <v>0</v>
      </c>
    </row>
    <row r="79" spans="1:15" x14ac:dyDescent="0.25">
      <c r="A79" s="58" t="s">
        <v>1260</v>
      </c>
      <c r="F79" s="130">
        <f>F77-F78</f>
        <v>0</v>
      </c>
      <c r="K79" s="3" t="s">
        <v>621</v>
      </c>
    </row>
    <row r="80" spans="1:15" s="51" customFormat="1" x14ac:dyDescent="0.25">
      <c r="A80" s="83"/>
      <c r="B80" s="84"/>
      <c r="C80" s="84"/>
      <c r="D80" s="84"/>
    </row>
    <row r="81" spans="1:13" s="51" customFormat="1" x14ac:dyDescent="0.25"/>
    <row r="82" spans="1:13" s="51" customFormat="1" x14ac:dyDescent="0.25"/>
    <row r="83" spans="1:13" s="51" customFormat="1" x14ac:dyDescent="0.25"/>
    <row r="84" spans="1:13" s="51" customFormat="1" x14ac:dyDescent="0.25"/>
    <row r="85" spans="1:13" s="51" customFormat="1" x14ac:dyDescent="0.25"/>
    <row r="86" spans="1:13" s="51" customFormat="1" x14ac:dyDescent="0.25">
      <c r="A86" s="3"/>
      <c r="B86" s="3"/>
      <c r="C86" s="3"/>
      <c r="D86" s="3"/>
      <c r="E86" s="3"/>
      <c r="F86" s="3"/>
      <c r="G86" s="3"/>
      <c r="H86" s="3"/>
      <c r="I86" s="3"/>
      <c r="J86" s="3"/>
      <c r="K86" s="3"/>
      <c r="L86" s="3"/>
      <c r="M86" s="3"/>
    </row>
    <row r="87" spans="1:13" s="51" customFormat="1" x14ac:dyDescent="0.25">
      <c r="A87" s="3"/>
      <c r="B87" s="3"/>
      <c r="C87" s="3"/>
      <c r="D87" s="3"/>
      <c r="E87" s="3"/>
      <c r="F87" s="3"/>
      <c r="G87" s="3"/>
      <c r="H87" s="3"/>
      <c r="I87" s="3"/>
      <c r="J87" s="3"/>
      <c r="K87" s="3"/>
      <c r="L87" s="3"/>
      <c r="M87" s="3"/>
    </row>
    <row r="88" spans="1:13" s="51" customFormat="1" x14ac:dyDescent="0.25">
      <c r="A88" s="3"/>
      <c r="B88" s="3"/>
      <c r="C88" s="3"/>
      <c r="D88" s="3"/>
      <c r="E88" s="3"/>
      <c r="F88" s="3"/>
      <c r="G88" s="3"/>
      <c r="H88" s="3"/>
      <c r="I88" s="3"/>
      <c r="J88" s="3"/>
      <c r="K88" s="3"/>
      <c r="L88" s="3"/>
      <c r="M88" s="3"/>
    </row>
    <row r="89" spans="1:13" s="51" customFormat="1" x14ac:dyDescent="0.25">
      <c r="A89" s="3"/>
      <c r="B89" s="3"/>
      <c r="C89" s="3"/>
      <c r="D89" s="3"/>
      <c r="E89" s="3"/>
      <c r="F89" s="3"/>
      <c r="G89" s="3"/>
      <c r="H89" s="3"/>
      <c r="I89" s="3"/>
      <c r="J89" s="3"/>
      <c r="K89" s="3"/>
      <c r="L89" s="3"/>
      <c r="M89" s="3"/>
    </row>
    <row r="90" spans="1:13" s="51" customFormat="1" x14ac:dyDescent="0.25">
      <c r="A90" s="3"/>
      <c r="B90" s="3"/>
      <c r="C90" s="3"/>
      <c r="D90" s="3"/>
      <c r="E90" s="3"/>
      <c r="F90" s="3"/>
      <c r="G90" s="3"/>
      <c r="H90" s="3"/>
      <c r="I90" s="3"/>
      <c r="J90" s="3"/>
      <c r="K90" s="3"/>
      <c r="L90" s="3"/>
      <c r="M90" s="3"/>
    </row>
    <row r="91" spans="1:13" s="51" customFormat="1" x14ac:dyDescent="0.25">
      <c r="A91" s="3"/>
      <c r="B91" s="3"/>
      <c r="C91" s="3"/>
      <c r="D91" s="3"/>
      <c r="E91" s="3"/>
      <c r="F91" s="3"/>
      <c r="G91" s="3"/>
      <c r="H91" s="3"/>
      <c r="I91" s="3"/>
      <c r="J91" s="3"/>
      <c r="K91" s="3"/>
      <c r="L91" s="3"/>
      <c r="M91" s="3"/>
    </row>
    <row r="92" spans="1:13" s="51" customFormat="1" x14ac:dyDescent="0.25">
      <c r="A92" s="3"/>
      <c r="B92" s="3"/>
      <c r="C92" s="3"/>
      <c r="D92" s="3"/>
      <c r="E92" s="3"/>
      <c r="F92" s="3"/>
      <c r="G92" s="3"/>
      <c r="H92" s="3"/>
      <c r="I92" s="3"/>
      <c r="J92" s="3"/>
      <c r="K92" s="3"/>
      <c r="L92" s="3"/>
      <c r="M92" s="3"/>
    </row>
    <row r="93" spans="1:13" s="51" customFormat="1" x14ac:dyDescent="0.25">
      <c r="A93" s="3"/>
      <c r="B93" s="3"/>
      <c r="C93" s="3"/>
      <c r="D93" s="3"/>
      <c r="E93" s="3"/>
      <c r="F93" s="3"/>
      <c r="G93" s="3"/>
      <c r="H93" s="3"/>
      <c r="I93" s="3"/>
      <c r="J93" s="3"/>
      <c r="K93" s="3"/>
      <c r="L93" s="3"/>
      <c r="M93" s="3"/>
    </row>
    <row r="94" spans="1:13" s="51" customFormat="1" x14ac:dyDescent="0.25">
      <c r="A94" s="3"/>
      <c r="B94" s="3"/>
      <c r="C94" s="3"/>
      <c r="D94" s="3"/>
      <c r="E94" s="3"/>
      <c r="F94" s="3"/>
      <c r="G94" s="3"/>
      <c r="H94" s="3"/>
      <c r="I94" s="3"/>
      <c r="J94" s="3"/>
      <c r="K94" s="3"/>
      <c r="L94" s="3"/>
      <c r="M94" s="3"/>
    </row>
  </sheetData>
  <sheetProtection formatCells="0" formatColumns="0" formatRows="0" insertColumns="0" insertRows="0" insertHyperlinks="0" deleteColumns="0" deleteRows="0" sort="0" autoFilter="0"/>
  <mergeCells count="86">
    <mergeCell ref="B27:C27"/>
    <mergeCell ref="B32:C32"/>
    <mergeCell ref="B31:C31"/>
    <mergeCell ref="B28:C28"/>
    <mergeCell ref="B29:C29"/>
    <mergeCell ref="B30:C30"/>
    <mergeCell ref="H77:J77"/>
    <mergeCell ref="K77:M77"/>
    <mergeCell ref="H76:J76"/>
    <mergeCell ref="H64:J64"/>
    <mergeCell ref="H65:J65"/>
    <mergeCell ref="H66:J66"/>
    <mergeCell ref="H67:J67"/>
    <mergeCell ref="H68:J68"/>
    <mergeCell ref="H69:J69"/>
    <mergeCell ref="H70:J70"/>
    <mergeCell ref="H71:J71"/>
    <mergeCell ref="H72:J72"/>
    <mergeCell ref="H73:J73"/>
    <mergeCell ref="H74:J74"/>
    <mergeCell ref="H75:J75"/>
    <mergeCell ref="K65:M65"/>
    <mergeCell ref="B2:P2"/>
    <mergeCell ref="B3:P3"/>
    <mergeCell ref="B5:L5"/>
    <mergeCell ref="B4:N4"/>
    <mergeCell ref="A37:C37"/>
    <mergeCell ref="B22:C22"/>
    <mergeCell ref="B25:C25"/>
    <mergeCell ref="M10:P10"/>
    <mergeCell ref="M11:P15"/>
    <mergeCell ref="A10:K10"/>
    <mergeCell ref="A11:K15"/>
    <mergeCell ref="B33:C33"/>
    <mergeCell ref="B34:C34"/>
    <mergeCell ref="B35:C35"/>
    <mergeCell ref="B36:C36"/>
    <mergeCell ref="B26:C26"/>
    <mergeCell ref="K52:M52"/>
    <mergeCell ref="K53:M53"/>
    <mergeCell ref="K54:M54"/>
    <mergeCell ref="K48:M48"/>
    <mergeCell ref="H45:J45"/>
    <mergeCell ref="K46:M46"/>
    <mergeCell ref="H46:J46"/>
    <mergeCell ref="H52:J52"/>
    <mergeCell ref="H53:J53"/>
    <mergeCell ref="H54:J54"/>
    <mergeCell ref="B40:C40"/>
    <mergeCell ref="K45:M45"/>
    <mergeCell ref="K51:M51"/>
    <mergeCell ref="A44:E44"/>
    <mergeCell ref="A38:A40"/>
    <mergeCell ref="K47:M47"/>
    <mergeCell ref="K49:M49"/>
    <mergeCell ref="K50:M50"/>
    <mergeCell ref="H47:J47"/>
    <mergeCell ref="H48:J48"/>
    <mergeCell ref="H49:J49"/>
    <mergeCell ref="H50:J50"/>
    <mergeCell ref="H51:J51"/>
    <mergeCell ref="K76:M76"/>
    <mergeCell ref="K68:M68"/>
    <mergeCell ref="K69:M69"/>
    <mergeCell ref="K70:M70"/>
    <mergeCell ref="K71:M71"/>
    <mergeCell ref="K72:M72"/>
    <mergeCell ref="K73:M73"/>
    <mergeCell ref="K74:M74"/>
    <mergeCell ref="K75:M75"/>
    <mergeCell ref="A7:K7"/>
    <mergeCell ref="A8:K8"/>
    <mergeCell ref="A63:E63"/>
    <mergeCell ref="K67:M67"/>
    <mergeCell ref="K66:M66"/>
    <mergeCell ref="H56:J56"/>
    <mergeCell ref="K55:M55"/>
    <mergeCell ref="K56:M56"/>
    <mergeCell ref="K57:M57"/>
    <mergeCell ref="H57:J57"/>
    <mergeCell ref="K64:M64"/>
    <mergeCell ref="H58:J58"/>
    <mergeCell ref="K58:M58"/>
    <mergeCell ref="H55:J55"/>
    <mergeCell ref="B38:C38"/>
    <mergeCell ref="B39:C39"/>
  </mergeCells>
  <conditionalFormatting sqref="E40:P40">
    <cfRule type="expression" dxfId="128" priority="13">
      <formula>E40="Alt OK"</formula>
    </cfRule>
    <cfRule type="expression" dxfId="127" priority="14">
      <formula>E40="DFØ følger opp"</formula>
    </cfRule>
    <cfRule type="expression" dxfId="126" priority="15">
      <formula>E40="Kunde følger opp"</formula>
    </cfRule>
  </conditionalFormatting>
  <hyperlinks>
    <hyperlink ref="A2" location="Avstemmingsoversikt!A1" display="Til avviksoversikt" xr:uid="{00000000-0004-0000-1A00-000000000000}"/>
  </hyperlinks>
  <pageMargins left="0.7" right="0.7" top="0.75" bottom="0.75" header="0.3" footer="0.3"/>
  <pageSetup paperSize="9" scale="68" fitToHeight="0" orientation="landscape" r:id="rId1"/>
  <rowBreaks count="1" manualBreakCount="1">
    <brk id="42" max="15" man="1"/>
  </rowBreaks>
  <ignoredErrors>
    <ignoredError sqref="E37:P37 B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1684948F-1803-4ED0-A6B9-8BFC47F1E5E8}">
          <x14:formula1>
            <xm:f>Avstemmingskoder!$A$3:$A$5</xm:f>
          </x14:formula1>
          <xm:sqref>E40:P40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5">
    <pageSetUpPr fitToPage="1"/>
  </sheetPr>
  <dimension ref="A1:W87"/>
  <sheetViews>
    <sheetView showGridLines="0" zoomScaleNormal="100" workbookViewId="0"/>
  </sheetViews>
  <sheetFormatPr baseColWidth="10" defaultColWidth="11.42578125" defaultRowHeight="15" x14ac:dyDescent="0.25"/>
  <cols>
    <col min="1" max="1" width="13.42578125" style="3" customWidth="1"/>
    <col min="2" max="2" width="20.140625" style="3" customWidth="1"/>
    <col min="3" max="3" width="20.28515625" style="3" customWidth="1"/>
    <col min="4" max="4" width="11.42578125" style="3"/>
    <col min="5" max="5" width="12.28515625" style="3" customWidth="1"/>
    <col min="6" max="17" width="13.42578125" style="3" customWidth="1"/>
    <col min="18" max="18" width="24.42578125" style="3" customWidth="1"/>
    <col min="19" max="19" width="13.42578125" style="3" customWidth="1"/>
    <col min="20" max="20" width="18.140625" style="3" customWidth="1"/>
    <col min="21" max="16384" width="11.42578125" style="3"/>
  </cols>
  <sheetData>
    <row r="1" spans="1:20" ht="19.5" thickBot="1" x14ac:dyDescent="0.35">
      <c r="A1" s="8" t="s">
        <v>1901</v>
      </c>
      <c r="B1" s="9"/>
      <c r="C1" s="9"/>
      <c r="D1" s="10"/>
      <c r="E1" s="10"/>
      <c r="F1" s="10"/>
      <c r="G1" s="10"/>
      <c r="H1" s="10"/>
      <c r="I1" s="10"/>
      <c r="J1" s="10"/>
      <c r="K1" s="9"/>
      <c r="L1" s="9"/>
      <c r="S1"/>
      <c r="T1"/>
    </row>
    <row r="2" spans="1:20" ht="18.75" x14ac:dyDescent="0.3">
      <c r="A2" s="1271" t="s">
        <v>1244</v>
      </c>
      <c r="B2" s="3769" t="s">
        <v>573</v>
      </c>
      <c r="C2" s="3770"/>
      <c r="D2" s="3770"/>
      <c r="E2" s="3770"/>
      <c r="F2" s="3770"/>
      <c r="G2" s="3770"/>
      <c r="H2" s="3770"/>
      <c r="I2" s="3770"/>
      <c r="J2" s="3770"/>
      <c r="K2" s="3770"/>
      <c r="L2" s="3770"/>
      <c r="M2" s="3770"/>
      <c r="N2" s="3770"/>
      <c r="O2" s="3770"/>
      <c r="P2" s="3770"/>
      <c r="Q2" s="3770"/>
      <c r="R2" s="3770"/>
      <c r="S2" s="3770"/>
      <c r="T2" s="3771"/>
    </row>
    <row r="3" spans="1:20" ht="15.75" thickBot="1" x14ac:dyDescent="0.3">
      <c r="A3" s="1272" t="s">
        <v>1245</v>
      </c>
      <c r="B3" s="3772" t="s">
        <v>1246</v>
      </c>
      <c r="C3" s="3773"/>
      <c r="D3" s="3773"/>
      <c r="E3" s="3773"/>
      <c r="F3" s="3773"/>
      <c r="G3" s="3773"/>
      <c r="H3" s="3773"/>
      <c r="I3" s="3773"/>
      <c r="J3" s="3773"/>
      <c r="K3" s="3773"/>
      <c r="L3" s="3773"/>
      <c r="M3" s="3773"/>
      <c r="N3" s="3773"/>
      <c r="O3" s="3773"/>
      <c r="P3" s="3773"/>
      <c r="Q3" s="3773"/>
      <c r="R3" s="3773"/>
      <c r="S3" s="3773"/>
      <c r="T3" s="3774"/>
    </row>
    <row r="4" spans="1:20" x14ac:dyDescent="0.25">
      <c r="A4" s="1273" t="s">
        <v>1247</v>
      </c>
      <c r="B4" s="3775" t="str">
        <f>Avstemmingsoversikt!A5</f>
        <v>XX - MAL - XXX/XXXX</v>
      </c>
      <c r="C4" s="3776"/>
      <c r="D4" s="3776"/>
      <c r="E4" s="3776"/>
      <c r="F4" s="3776"/>
      <c r="G4" s="3776"/>
      <c r="H4" s="3776"/>
      <c r="I4" s="3776"/>
      <c r="J4" s="3776"/>
      <c r="K4" s="3776"/>
      <c r="L4" s="3776"/>
      <c r="M4" s="3776"/>
      <c r="N4" s="3776"/>
      <c r="O4" s="3776"/>
      <c r="P4" s="3776"/>
      <c r="Q4" s="3776"/>
      <c r="R4" s="3776"/>
      <c r="S4" s="1407" t="s">
        <v>481</v>
      </c>
      <c r="T4" s="1399">
        <f>IF(Avstemmingsoversikt!P3= " "," ",Avstemmingsoversikt!P3)</f>
        <v>2024</v>
      </c>
    </row>
    <row r="5" spans="1:20" ht="15.75" thickBot="1" x14ac:dyDescent="0.3">
      <c r="A5" s="1274" t="s">
        <v>1248</v>
      </c>
      <c r="B5" s="3777"/>
      <c r="C5" s="3778"/>
      <c r="D5" s="3778"/>
      <c r="E5" s="3778"/>
      <c r="F5" s="3778"/>
      <c r="G5" s="3778"/>
      <c r="H5" s="3778"/>
      <c r="I5" s="3778"/>
      <c r="J5" s="3778"/>
      <c r="K5" s="3778"/>
      <c r="L5" s="3778"/>
      <c r="M5" s="3778"/>
      <c r="N5" s="3778"/>
      <c r="O5" s="3778"/>
      <c r="P5" s="3778"/>
      <c r="Q5" s="1053" t="s">
        <v>1249</v>
      </c>
      <c r="R5" s="1013"/>
      <c r="S5" s="1053" t="s">
        <v>1250</v>
      </c>
      <c r="T5" s="486" t="str">
        <f>IF(Avstemmingsoversikt!P4= " "," ",Avstemmingsoversikt!P4)</f>
        <v>xx/2024</v>
      </c>
    </row>
    <row r="6" spans="1:20" x14ac:dyDescent="0.25">
      <c r="A6" s="85"/>
      <c r="B6" s="80"/>
      <c r="C6" s="80"/>
      <c r="D6" s="80"/>
      <c r="E6" s="80"/>
      <c r="F6" s="80"/>
      <c r="G6" s="80"/>
      <c r="H6" s="80"/>
      <c r="I6" s="85"/>
      <c r="J6" s="96"/>
      <c r="K6" s="85"/>
      <c r="L6" s="90"/>
    </row>
    <row r="7" spans="1:20" x14ac:dyDescent="0.25">
      <c r="A7" s="3784" t="s">
        <v>1902</v>
      </c>
      <c r="B7" s="3784"/>
      <c r="C7" s="3784"/>
      <c r="D7" s="3784"/>
      <c r="E7" s="3784"/>
      <c r="F7" s="3784"/>
      <c r="G7" s="3784"/>
      <c r="H7" s="3784"/>
      <c r="I7" s="3784"/>
      <c r="J7" s="3784"/>
      <c r="K7" s="3784"/>
      <c r="L7" s="3784"/>
      <c r="M7" s="3784"/>
      <c r="N7" s="3784"/>
      <c r="O7" s="3784"/>
    </row>
    <row r="8" spans="1:20" x14ac:dyDescent="0.25">
      <c r="B8" s="80"/>
      <c r="C8" s="80"/>
      <c r="D8" s="80"/>
      <c r="E8" s="80"/>
      <c r="F8" s="80"/>
      <c r="G8" s="80"/>
      <c r="H8" s="80"/>
      <c r="I8" s="85"/>
      <c r="J8" s="96"/>
      <c r="K8" s="85"/>
      <c r="L8" s="90"/>
    </row>
    <row r="9" spans="1:20" ht="15.75" thickBot="1" x14ac:dyDescent="0.3">
      <c r="A9" s="85"/>
      <c r="B9" s="80"/>
      <c r="C9" s="80"/>
      <c r="D9" s="80"/>
      <c r="E9" s="80"/>
      <c r="F9" s="80"/>
      <c r="G9" s="80"/>
      <c r="H9" s="80"/>
      <c r="I9" s="85"/>
      <c r="J9" s="96"/>
      <c r="K9" s="85"/>
      <c r="L9" s="90"/>
    </row>
    <row r="10" spans="1:20" ht="19.5" thickBot="1" x14ac:dyDescent="0.3">
      <c r="A10" s="2708" t="s">
        <v>1252</v>
      </c>
      <c r="B10" s="3779"/>
      <c r="C10" s="3779"/>
      <c r="D10" s="3779"/>
      <c r="E10" s="3779"/>
      <c r="F10" s="3779"/>
      <c r="G10" s="3779"/>
      <c r="H10" s="3779"/>
      <c r="I10" s="3779"/>
      <c r="J10" s="3779"/>
      <c r="K10" s="3779"/>
      <c r="L10" s="3779"/>
      <c r="M10" s="3779"/>
      <c r="N10" s="3779"/>
      <c r="O10" s="3780"/>
      <c r="Q10" s="3781" t="s">
        <v>1253</v>
      </c>
      <c r="R10" s="3782"/>
      <c r="S10" s="3782"/>
      <c r="T10" s="3783"/>
    </row>
    <row r="11" spans="1:20" x14ac:dyDescent="0.25">
      <c r="A11" s="3606"/>
      <c r="B11" s="3607"/>
      <c r="C11" s="3607"/>
      <c r="D11" s="3607"/>
      <c r="E11" s="3607"/>
      <c r="F11" s="3607"/>
      <c r="G11" s="3607"/>
      <c r="H11" s="3607"/>
      <c r="I11" s="3607"/>
      <c r="J11" s="3607"/>
      <c r="K11" s="3607"/>
      <c r="L11" s="3607"/>
      <c r="M11" s="3607"/>
      <c r="N11" s="3607"/>
      <c r="O11" s="3608"/>
      <c r="Q11" s="3657"/>
      <c r="R11" s="3658"/>
      <c r="S11" s="3658"/>
      <c r="T11" s="3659"/>
    </row>
    <row r="12" spans="1:20" x14ac:dyDescent="0.25">
      <c r="A12" s="3606"/>
      <c r="B12" s="3607"/>
      <c r="C12" s="3607"/>
      <c r="D12" s="3607"/>
      <c r="E12" s="3607"/>
      <c r="F12" s="3607"/>
      <c r="G12" s="3607"/>
      <c r="H12" s="3607"/>
      <c r="I12" s="3607"/>
      <c r="J12" s="3607"/>
      <c r="K12" s="3607"/>
      <c r="L12" s="3607"/>
      <c r="M12" s="3607"/>
      <c r="N12" s="3607"/>
      <c r="O12" s="3608"/>
      <c r="Q12" s="3660"/>
      <c r="R12" s="3661"/>
      <c r="S12" s="3661"/>
      <c r="T12" s="3662"/>
    </row>
    <row r="13" spans="1:20" x14ac:dyDescent="0.25">
      <c r="A13" s="3606"/>
      <c r="B13" s="3607"/>
      <c r="C13" s="3607"/>
      <c r="D13" s="3607"/>
      <c r="E13" s="3607"/>
      <c r="F13" s="3607"/>
      <c r="G13" s="3607"/>
      <c r="H13" s="3607"/>
      <c r="I13" s="3607"/>
      <c r="J13" s="3607"/>
      <c r="K13" s="3607"/>
      <c r="L13" s="3607"/>
      <c r="M13" s="3607"/>
      <c r="N13" s="3607"/>
      <c r="O13" s="3608"/>
      <c r="Q13" s="3660"/>
      <c r="R13" s="3661"/>
      <c r="S13" s="3661"/>
      <c r="T13" s="3662"/>
    </row>
    <row r="14" spans="1:20" x14ac:dyDescent="0.25">
      <c r="A14" s="3606"/>
      <c r="B14" s="3607"/>
      <c r="C14" s="3607"/>
      <c r="D14" s="3607"/>
      <c r="E14" s="3607"/>
      <c r="F14" s="3607"/>
      <c r="G14" s="3607"/>
      <c r="H14" s="3607"/>
      <c r="I14" s="3607"/>
      <c r="J14" s="3607"/>
      <c r="K14" s="3607"/>
      <c r="L14" s="3607"/>
      <c r="M14" s="3607"/>
      <c r="N14" s="3607"/>
      <c r="O14" s="3608"/>
      <c r="Q14" s="3660"/>
      <c r="R14" s="3661"/>
      <c r="S14" s="3661"/>
      <c r="T14" s="3662"/>
    </row>
    <row r="15" spans="1:20" customFormat="1" ht="15.75" thickBot="1" x14ac:dyDescent="0.3">
      <c r="A15" s="3609"/>
      <c r="B15" s="3610"/>
      <c r="C15" s="3610"/>
      <c r="D15" s="3610"/>
      <c r="E15" s="3610"/>
      <c r="F15" s="3610"/>
      <c r="G15" s="3610"/>
      <c r="H15" s="3610"/>
      <c r="I15" s="3610"/>
      <c r="J15" s="3610"/>
      <c r="K15" s="3610"/>
      <c r="L15" s="3610"/>
      <c r="M15" s="3610"/>
      <c r="N15" s="3610"/>
      <c r="O15" s="3611"/>
      <c r="Q15" s="3663"/>
      <c r="R15" s="3664"/>
      <c r="S15" s="3664"/>
      <c r="T15" s="3665"/>
    </row>
    <row r="16" spans="1:20" customFormat="1" x14ac:dyDescent="0.25">
      <c r="A16" s="868"/>
      <c r="B16" s="868"/>
      <c r="C16" s="868"/>
      <c r="D16" s="868"/>
      <c r="E16" s="868"/>
      <c r="F16" s="868"/>
      <c r="G16" s="868"/>
      <c r="H16" s="3"/>
      <c r="I16" s="88"/>
      <c r="J16" s="88"/>
      <c r="K16" s="88"/>
      <c r="L16" s="88"/>
      <c r="Q16" s="3"/>
      <c r="R16" s="3"/>
      <c r="S16" s="3"/>
      <c r="T16" s="3"/>
    </row>
    <row r="17" spans="1:23" customFormat="1" x14ac:dyDescent="0.25">
      <c r="A17" s="85" t="s">
        <v>1254</v>
      </c>
      <c r="B17" s="51"/>
      <c r="C17" s="80"/>
      <c r="D17" s="80"/>
      <c r="E17" s="85"/>
      <c r="F17" s="80"/>
      <c r="G17" s="80"/>
      <c r="H17" s="2" t="s">
        <v>1255</v>
      </c>
      <c r="I17" s="88"/>
      <c r="J17" s="88"/>
      <c r="K17" s="88"/>
      <c r="L17" s="88"/>
    </row>
    <row r="18" spans="1:23" customFormat="1" x14ac:dyDescent="0.25">
      <c r="A18" s="51" t="s">
        <v>1903</v>
      </c>
      <c r="B18" s="51"/>
      <c r="C18" s="80"/>
      <c r="D18" s="80"/>
      <c r="E18" s="85"/>
      <c r="F18" s="80"/>
      <c r="G18" s="80"/>
      <c r="H18" t="s">
        <v>1904</v>
      </c>
      <c r="I18" s="88"/>
      <c r="J18" s="88"/>
      <c r="K18" s="88"/>
      <c r="L18" s="88"/>
    </row>
    <row r="19" spans="1:23" customFormat="1" x14ac:dyDescent="0.25">
      <c r="A19" s="3"/>
      <c r="B19" s="51"/>
      <c r="C19" s="80"/>
      <c r="D19" s="80"/>
      <c r="E19" s="85"/>
      <c r="F19" s="80"/>
      <c r="G19" s="80"/>
      <c r="H19" s="2"/>
      <c r="I19" s="88"/>
      <c r="J19" s="88"/>
      <c r="K19" s="88"/>
      <c r="L19" s="88"/>
    </row>
    <row r="20" spans="1:23" customFormat="1" ht="15.75" thickBot="1" x14ac:dyDescent="0.3">
      <c r="A20" s="3"/>
      <c r="B20" s="868"/>
      <c r="C20" s="868"/>
      <c r="D20" s="868"/>
      <c r="E20" s="868"/>
      <c r="F20" s="868"/>
      <c r="G20" s="868"/>
      <c r="H20" s="3"/>
      <c r="I20" s="88"/>
      <c r="J20" s="88"/>
      <c r="K20" s="88"/>
      <c r="L20" s="88"/>
    </row>
    <row r="21" spans="1:23" s="176" customFormat="1" x14ac:dyDescent="0.25">
      <c r="A21" s="1074" t="s">
        <v>1455</v>
      </c>
      <c r="B21" s="3762"/>
      <c r="C21" s="3763"/>
      <c r="D21" s="3763"/>
      <c r="E21" s="3763"/>
      <c r="F21" s="3763"/>
      <c r="G21" s="3763"/>
      <c r="H21" s="3763"/>
      <c r="I21" s="3763"/>
      <c r="J21" s="3763"/>
      <c r="K21" s="3763"/>
      <c r="L21" s="3763"/>
      <c r="M21" s="3763"/>
      <c r="N21" s="3763"/>
      <c r="O21" s="3763"/>
      <c r="P21" s="3763"/>
      <c r="Q21" s="3764"/>
      <c r="R21" s="625" t="s">
        <v>1905</v>
      </c>
      <c r="S21" s="625" t="s">
        <v>1906</v>
      </c>
      <c r="T21" s="626" t="s">
        <v>1907</v>
      </c>
    </row>
    <row r="22" spans="1:23" x14ac:dyDescent="0.25">
      <c r="A22" s="1120" t="s">
        <v>1259</v>
      </c>
      <c r="B22" s="1408">
        <v>1540</v>
      </c>
      <c r="C22" s="3767" t="s">
        <v>1908</v>
      </c>
      <c r="D22" s="3767" t="s">
        <v>1909</v>
      </c>
      <c r="E22" s="3767" t="s">
        <v>438</v>
      </c>
      <c r="F22" s="2944" t="s">
        <v>3</v>
      </c>
      <c r="G22" s="2945"/>
      <c r="H22" s="2945"/>
      <c r="I22" s="2945"/>
      <c r="J22" s="2945"/>
      <c r="K22" s="2945"/>
      <c r="L22" s="2945"/>
      <c r="M22" s="2945"/>
      <c r="N22" s="2945"/>
      <c r="O22" s="2945"/>
      <c r="P22" s="2945"/>
      <c r="Q22" s="3563"/>
      <c r="R22" s="3766" t="s">
        <v>1910</v>
      </c>
      <c r="S22" s="1360" t="s">
        <v>1282</v>
      </c>
      <c r="T22" s="3765" t="s">
        <v>1911</v>
      </c>
    </row>
    <row r="23" spans="1:23" ht="30" customHeight="1" x14ac:dyDescent="0.25">
      <c r="A23" s="1859" t="s">
        <v>1338</v>
      </c>
      <c r="B23" s="1581" t="s">
        <v>1</v>
      </c>
      <c r="C23" s="3768"/>
      <c r="D23" s="3768"/>
      <c r="E23" s="3768"/>
      <c r="F23" s="1860" t="str">
        <f>CONCATENATE($T$4,"01")</f>
        <v>202401</v>
      </c>
      <c r="G23" s="1860" t="str">
        <f>CONCATENATE($T$4,"02")</f>
        <v>202402</v>
      </c>
      <c r="H23" s="1860" t="str">
        <f>CONCATENATE($T$4,"03")</f>
        <v>202403</v>
      </c>
      <c r="I23" s="1860" t="str">
        <f>CONCATENATE($T$4,"04")</f>
        <v>202404</v>
      </c>
      <c r="J23" s="1860" t="str">
        <f>CONCATENATE($T$4,"05")</f>
        <v>202405</v>
      </c>
      <c r="K23" s="1860" t="str">
        <f>CONCATENATE($T$4,"06")</f>
        <v>202406</v>
      </c>
      <c r="L23" s="1860" t="str">
        <f>CONCATENATE($T$4,"07")</f>
        <v>202407</v>
      </c>
      <c r="M23" s="1860" t="str">
        <f>CONCATENATE($T$4,"08")</f>
        <v>202408</v>
      </c>
      <c r="N23" s="1860" t="str">
        <f>CONCATENATE($T$4,"09")</f>
        <v>202409</v>
      </c>
      <c r="O23" s="1860" t="str">
        <f>CONCATENATE($T$4,"10")</f>
        <v>202410</v>
      </c>
      <c r="P23" s="1860" t="str">
        <f>CONCATENATE($T$4,"11")</f>
        <v>202411</v>
      </c>
      <c r="Q23" s="1860" t="str">
        <f>CONCATENATE($T$4,"12")</f>
        <v>202412</v>
      </c>
      <c r="R23" s="3135"/>
      <c r="S23" s="1785" t="s">
        <v>1279</v>
      </c>
      <c r="T23" s="3137"/>
    </row>
    <row r="24" spans="1:23" x14ac:dyDescent="0.25">
      <c r="A24" s="1525"/>
      <c r="B24" s="1557"/>
      <c r="C24" s="1861"/>
      <c r="D24" s="1550"/>
      <c r="E24" s="1550"/>
      <c r="F24" s="1550"/>
      <c r="G24" s="1550"/>
      <c r="H24" s="1550"/>
      <c r="I24" s="1550"/>
      <c r="J24" s="1550"/>
      <c r="K24" s="1550"/>
      <c r="L24" s="1550"/>
      <c r="M24" s="1550"/>
      <c r="N24" s="1550"/>
      <c r="O24" s="1550"/>
      <c r="P24" s="1550"/>
      <c r="Q24" s="1550"/>
      <c r="R24" s="1789">
        <f>D24+E24-F24-G24-H24-I24-J24-K24-L24-M24-N24-O24-P24-Q24</f>
        <v>0</v>
      </c>
      <c r="S24" s="1862"/>
      <c r="T24" s="1863">
        <f>R24-S24</f>
        <v>0</v>
      </c>
      <c r="W24" s="61"/>
    </row>
    <row r="25" spans="1:23" x14ac:dyDescent="0.25">
      <c r="A25" s="1525"/>
      <c r="B25" s="1557"/>
      <c r="C25" s="1861"/>
      <c r="D25" s="1550"/>
      <c r="E25" s="1550"/>
      <c r="F25" s="1550"/>
      <c r="G25" s="1550"/>
      <c r="H25" s="1550"/>
      <c r="I25" s="1550"/>
      <c r="J25" s="1550"/>
      <c r="K25" s="1550"/>
      <c r="L25" s="1550"/>
      <c r="M25" s="1550"/>
      <c r="N25" s="1550"/>
      <c r="O25" s="1550"/>
      <c r="P25" s="1550"/>
      <c r="Q25" s="1550"/>
      <c r="R25" s="1789">
        <f t="shared" ref="R25:R56" si="0">D25+E25-F25-G25-H25-I25-J25-K25-L25-M25-N25-O25-P25-Q25</f>
        <v>0</v>
      </c>
      <c r="S25" s="1862"/>
      <c r="T25" s="1863">
        <f t="shared" ref="T25:T57" si="1">R25-S25</f>
        <v>0</v>
      </c>
    </row>
    <row r="26" spans="1:23" x14ac:dyDescent="0.25">
      <c r="A26" s="1525"/>
      <c r="B26" s="1557"/>
      <c r="C26" s="1861"/>
      <c r="D26" s="1550"/>
      <c r="E26" s="1550"/>
      <c r="F26" s="1550"/>
      <c r="G26" s="1550"/>
      <c r="H26" s="1550"/>
      <c r="I26" s="1550"/>
      <c r="J26" s="1550"/>
      <c r="K26" s="1550"/>
      <c r="L26" s="1550"/>
      <c r="M26" s="1550"/>
      <c r="N26" s="1550"/>
      <c r="O26" s="1550"/>
      <c r="P26" s="1550"/>
      <c r="Q26" s="1550"/>
      <c r="R26" s="1789">
        <f t="shared" si="0"/>
        <v>0</v>
      </c>
      <c r="S26" s="1862"/>
      <c r="T26" s="1863">
        <f t="shared" si="1"/>
        <v>0</v>
      </c>
    </row>
    <row r="27" spans="1:23" x14ac:dyDescent="0.25">
      <c r="A27" s="1525"/>
      <c r="B27" s="1557"/>
      <c r="C27" s="1861"/>
      <c r="D27" s="1550"/>
      <c r="E27" s="1550"/>
      <c r="F27" s="1550"/>
      <c r="G27" s="1550"/>
      <c r="H27" s="1550"/>
      <c r="I27" s="1550"/>
      <c r="J27" s="1550"/>
      <c r="K27" s="1550"/>
      <c r="L27" s="1550"/>
      <c r="M27" s="1550"/>
      <c r="N27" s="1550"/>
      <c r="O27" s="1550"/>
      <c r="P27" s="1550"/>
      <c r="Q27" s="1550"/>
      <c r="R27" s="1789">
        <f t="shared" si="0"/>
        <v>0</v>
      </c>
      <c r="S27" s="1862"/>
      <c r="T27" s="1863">
        <f t="shared" si="1"/>
        <v>0</v>
      </c>
    </row>
    <row r="28" spans="1:23" x14ac:dyDescent="0.25">
      <c r="A28" s="1525"/>
      <c r="B28" s="1557"/>
      <c r="C28" s="1861"/>
      <c r="D28" s="1550"/>
      <c r="E28" s="1550"/>
      <c r="F28" s="1550"/>
      <c r="G28" s="1550"/>
      <c r="H28" s="1550"/>
      <c r="I28" s="1550"/>
      <c r="J28" s="1550"/>
      <c r="K28" s="1550"/>
      <c r="L28" s="1550"/>
      <c r="M28" s="1550"/>
      <c r="N28" s="1550"/>
      <c r="O28" s="1550"/>
      <c r="P28" s="1550"/>
      <c r="Q28" s="1550"/>
      <c r="R28" s="1789">
        <f t="shared" si="0"/>
        <v>0</v>
      </c>
      <c r="S28" s="1862"/>
      <c r="T28" s="1863">
        <f t="shared" si="1"/>
        <v>0</v>
      </c>
    </row>
    <row r="29" spans="1:23" x14ac:dyDescent="0.25">
      <c r="A29" s="1525"/>
      <c r="B29" s="1557"/>
      <c r="C29" s="1861"/>
      <c r="D29" s="1550"/>
      <c r="E29" s="1550"/>
      <c r="F29" s="1550"/>
      <c r="G29" s="1550"/>
      <c r="H29" s="1550"/>
      <c r="I29" s="1550"/>
      <c r="J29" s="1550"/>
      <c r="K29" s="1550"/>
      <c r="L29" s="1550"/>
      <c r="M29" s="1550"/>
      <c r="N29" s="1550"/>
      <c r="O29" s="1550"/>
      <c r="P29" s="1550"/>
      <c r="Q29" s="1550"/>
      <c r="R29" s="1789">
        <f t="shared" si="0"/>
        <v>0</v>
      </c>
      <c r="S29" s="1862"/>
      <c r="T29" s="1863">
        <f t="shared" si="1"/>
        <v>0</v>
      </c>
    </row>
    <row r="30" spans="1:23" x14ac:dyDescent="0.25">
      <c r="A30" s="1525"/>
      <c r="B30" s="1557"/>
      <c r="C30" s="1861"/>
      <c r="D30" s="1550"/>
      <c r="E30" s="1550"/>
      <c r="F30" s="1550"/>
      <c r="G30" s="1550"/>
      <c r="H30" s="1550"/>
      <c r="I30" s="1550"/>
      <c r="J30" s="1550"/>
      <c r="K30" s="1550"/>
      <c r="L30" s="1550"/>
      <c r="M30" s="1550"/>
      <c r="N30" s="1550"/>
      <c r="O30" s="1550"/>
      <c r="P30" s="1550"/>
      <c r="Q30" s="1550"/>
      <c r="R30" s="1789">
        <f t="shared" si="0"/>
        <v>0</v>
      </c>
      <c r="S30" s="1862"/>
      <c r="T30" s="1863">
        <f t="shared" si="1"/>
        <v>0</v>
      </c>
    </row>
    <row r="31" spans="1:23" x14ac:dyDescent="0.25">
      <c r="A31" s="1525"/>
      <c r="B31" s="1557"/>
      <c r="C31" s="1861"/>
      <c r="D31" s="1550"/>
      <c r="E31" s="1550"/>
      <c r="F31" s="1550"/>
      <c r="G31" s="1550"/>
      <c r="H31" s="1550"/>
      <c r="I31" s="1550"/>
      <c r="J31" s="1550"/>
      <c r="K31" s="1550"/>
      <c r="L31" s="1550"/>
      <c r="M31" s="1550"/>
      <c r="N31" s="1550"/>
      <c r="O31" s="1550"/>
      <c r="P31" s="1550"/>
      <c r="Q31" s="1550"/>
      <c r="R31" s="1789">
        <f t="shared" si="0"/>
        <v>0</v>
      </c>
      <c r="S31" s="1862"/>
      <c r="T31" s="1863">
        <f t="shared" si="1"/>
        <v>0</v>
      </c>
    </row>
    <row r="32" spans="1:23" x14ac:dyDescent="0.25">
      <c r="A32" s="1525"/>
      <c r="B32" s="1557"/>
      <c r="C32" s="1861"/>
      <c r="D32" s="1550"/>
      <c r="E32" s="1550"/>
      <c r="F32" s="1550"/>
      <c r="G32" s="1550"/>
      <c r="H32" s="1550"/>
      <c r="I32" s="1550"/>
      <c r="J32" s="1550"/>
      <c r="K32" s="1550"/>
      <c r="L32" s="1550"/>
      <c r="M32" s="1550"/>
      <c r="N32" s="1550"/>
      <c r="O32" s="1550"/>
      <c r="P32" s="1550"/>
      <c r="Q32" s="1550"/>
      <c r="R32" s="1789">
        <f t="shared" si="0"/>
        <v>0</v>
      </c>
      <c r="S32" s="1862"/>
      <c r="T32" s="1863">
        <f t="shared" si="1"/>
        <v>0</v>
      </c>
    </row>
    <row r="33" spans="1:20" x14ac:dyDescent="0.25">
      <c r="A33" s="1525"/>
      <c r="B33" s="1557"/>
      <c r="C33" s="1861"/>
      <c r="D33" s="1550"/>
      <c r="E33" s="1550"/>
      <c r="F33" s="1550"/>
      <c r="G33" s="1550"/>
      <c r="H33" s="1550"/>
      <c r="I33" s="1550"/>
      <c r="J33" s="1550"/>
      <c r="K33" s="1550"/>
      <c r="L33" s="1550"/>
      <c r="M33" s="1550"/>
      <c r="N33" s="1550"/>
      <c r="O33" s="1550"/>
      <c r="P33" s="1550"/>
      <c r="Q33" s="1550"/>
      <c r="R33" s="1789">
        <f t="shared" si="0"/>
        <v>0</v>
      </c>
      <c r="S33" s="1862"/>
      <c r="T33" s="1863">
        <f t="shared" si="1"/>
        <v>0</v>
      </c>
    </row>
    <row r="34" spans="1:20" x14ac:dyDescent="0.25">
      <c r="A34" s="1525"/>
      <c r="B34" s="1557"/>
      <c r="C34" s="1861"/>
      <c r="D34" s="1550"/>
      <c r="E34" s="1550"/>
      <c r="F34" s="1550"/>
      <c r="G34" s="1550"/>
      <c r="H34" s="1550"/>
      <c r="I34" s="1550"/>
      <c r="J34" s="1550"/>
      <c r="K34" s="1550"/>
      <c r="L34" s="1550"/>
      <c r="M34" s="1550"/>
      <c r="N34" s="1550"/>
      <c r="O34" s="1550"/>
      <c r="P34" s="1550"/>
      <c r="Q34" s="1550"/>
      <c r="R34" s="1789">
        <f t="shared" si="0"/>
        <v>0</v>
      </c>
      <c r="S34" s="1862"/>
      <c r="T34" s="1863">
        <f t="shared" si="1"/>
        <v>0</v>
      </c>
    </row>
    <row r="35" spans="1:20" x14ac:dyDescent="0.25">
      <c r="A35" s="1525"/>
      <c r="B35" s="1557"/>
      <c r="C35" s="1861"/>
      <c r="D35" s="1550"/>
      <c r="E35" s="1550"/>
      <c r="F35" s="1550"/>
      <c r="G35" s="1550"/>
      <c r="H35" s="1550"/>
      <c r="I35" s="1550"/>
      <c r="J35" s="1550"/>
      <c r="K35" s="1550"/>
      <c r="L35" s="1550"/>
      <c r="M35" s="1550"/>
      <c r="N35" s="1550"/>
      <c r="O35" s="1550"/>
      <c r="P35" s="1550"/>
      <c r="Q35" s="1550"/>
      <c r="R35" s="1789">
        <f t="shared" si="0"/>
        <v>0</v>
      </c>
      <c r="S35" s="1862"/>
      <c r="T35" s="1863">
        <f t="shared" si="1"/>
        <v>0</v>
      </c>
    </row>
    <row r="36" spans="1:20" x14ac:dyDescent="0.25">
      <c r="A36" s="1525"/>
      <c r="B36" s="1557"/>
      <c r="C36" s="1861"/>
      <c r="D36" s="1550"/>
      <c r="E36" s="1550"/>
      <c r="F36" s="1550"/>
      <c r="G36" s="1550"/>
      <c r="H36" s="1550"/>
      <c r="I36" s="1550"/>
      <c r="J36" s="1550"/>
      <c r="K36" s="1550"/>
      <c r="L36" s="1550"/>
      <c r="M36" s="1550"/>
      <c r="N36" s="1550"/>
      <c r="O36" s="1550"/>
      <c r="P36" s="1550"/>
      <c r="Q36" s="1550"/>
      <c r="R36" s="1789">
        <f t="shared" si="0"/>
        <v>0</v>
      </c>
      <c r="S36" s="1862"/>
      <c r="T36" s="1863">
        <f t="shared" si="1"/>
        <v>0</v>
      </c>
    </row>
    <row r="37" spans="1:20" x14ac:dyDescent="0.25">
      <c r="A37" s="1525"/>
      <c r="B37" s="1557"/>
      <c r="C37" s="1861"/>
      <c r="D37" s="1550"/>
      <c r="E37" s="1550"/>
      <c r="F37" s="1550"/>
      <c r="G37" s="1550"/>
      <c r="H37" s="1550"/>
      <c r="I37" s="1550"/>
      <c r="J37" s="1550"/>
      <c r="K37" s="1550"/>
      <c r="L37" s="1550"/>
      <c r="M37" s="1550"/>
      <c r="N37" s="1550"/>
      <c r="O37" s="1550"/>
      <c r="P37" s="1550"/>
      <c r="Q37" s="1550"/>
      <c r="R37" s="1789">
        <f t="shared" si="0"/>
        <v>0</v>
      </c>
      <c r="S37" s="1862"/>
      <c r="T37" s="1863">
        <f t="shared" si="1"/>
        <v>0</v>
      </c>
    </row>
    <row r="38" spans="1:20" x14ac:dyDescent="0.25">
      <c r="A38" s="1525"/>
      <c r="B38" s="1557"/>
      <c r="C38" s="1861"/>
      <c r="D38" s="1550"/>
      <c r="E38" s="1550"/>
      <c r="F38" s="1550"/>
      <c r="G38" s="1550"/>
      <c r="H38" s="1550"/>
      <c r="I38" s="1550"/>
      <c r="J38" s="1550"/>
      <c r="K38" s="1550"/>
      <c r="L38" s="1550"/>
      <c r="M38" s="1550"/>
      <c r="N38" s="1550"/>
      <c r="O38" s="1550"/>
      <c r="P38" s="1550"/>
      <c r="Q38" s="1550"/>
      <c r="R38" s="1789">
        <f t="shared" si="0"/>
        <v>0</v>
      </c>
      <c r="S38" s="1862"/>
      <c r="T38" s="1863">
        <f t="shared" si="1"/>
        <v>0</v>
      </c>
    </row>
    <row r="39" spans="1:20" x14ac:dyDescent="0.25">
      <c r="A39" s="1525"/>
      <c r="B39" s="1557"/>
      <c r="C39" s="1861"/>
      <c r="D39" s="1550"/>
      <c r="E39" s="1550"/>
      <c r="F39" s="1550"/>
      <c r="G39" s="1550"/>
      <c r="H39" s="1550"/>
      <c r="I39" s="1550"/>
      <c r="J39" s="1550"/>
      <c r="K39" s="1550"/>
      <c r="L39" s="1550"/>
      <c r="M39" s="1550"/>
      <c r="N39" s="1550"/>
      <c r="O39" s="1550"/>
      <c r="P39" s="1550"/>
      <c r="Q39" s="1550"/>
      <c r="R39" s="1789">
        <f t="shared" si="0"/>
        <v>0</v>
      </c>
      <c r="S39" s="1862"/>
      <c r="T39" s="1863">
        <f t="shared" si="1"/>
        <v>0</v>
      </c>
    </row>
    <row r="40" spans="1:20" x14ac:dyDescent="0.25">
      <c r="A40" s="1525"/>
      <c r="B40" s="1557"/>
      <c r="C40" s="1861"/>
      <c r="D40" s="1550"/>
      <c r="E40" s="1550"/>
      <c r="F40" s="1550"/>
      <c r="G40" s="1550"/>
      <c r="H40" s="1550"/>
      <c r="I40" s="1550"/>
      <c r="J40" s="1550"/>
      <c r="K40" s="1550"/>
      <c r="L40" s="1550"/>
      <c r="M40" s="1550"/>
      <c r="N40" s="1550"/>
      <c r="O40" s="1550"/>
      <c r="P40" s="1550"/>
      <c r="Q40" s="1550"/>
      <c r="R40" s="1789">
        <f t="shared" si="0"/>
        <v>0</v>
      </c>
      <c r="S40" s="1862"/>
      <c r="T40" s="1863">
        <f t="shared" si="1"/>
        <v>0</v>
      </c>
    </row>
    <row r="41" spans="1:20" x14ac:dyDescent="0.25">
      <c r="A41" s="1525"/>
      <c r="B41" s="1557"/>
      <c r="C41" s="1861"/>
      <c r="D41" s="1550"/>
      <c r="E41" s="1550"/>
      <c r="F41" s="1550"/>
      <c r="G41" s="1550"/>
      <c r="H41" s="1550"/>
      <c r="I41" s="1550"/>
      <c r="J41" s="1550"/>
      <c r="K41" s="1550"/>
      <c r="L41" s="1550"/>
      <c r="M41" s="1550"/>
      <c r="N41" s="1550"/>
      <c r="O41" s="1550"/>
      <c r="P41" s="1550"/>
      <c r="Q41" s="1550"/>
      <c r="R41" s="1789">
        <f t="shared" si="0"/>
        <v>0</v>
      </c>
      <c r="S41" s="1862"/>
      <c r="T41" s="1863">
        <f t="shared" si="1"/>
        <v>0</v>
      </c>
    </row>
    <row r="42" spans="1:20" x14ac:dyDescent="0.25">
      <c r="A42" s="1525"/>
      <c r="B42" s="1557"/>
      <c r="C42" s="1861"/>
      <c r="D42" s="1550"/>
      <c r="E42" s="1550"/>
      <c r="F42" s="1550"/>
      <c r="G42" s="1550"/>
      <c r="H42" s="1550"/>
      <c r="I42" s="1550"/>
      <c r="J42" s="1550"/>
      <c r="K42" s="1550"/>
      <c r="L42" s="1550"/>
      <c r="M42" s="1550"/>
      <c r="N42" s="1550"/>
      <c r="O42" s="1550"/>
      <c r="P42" s="1550"/>
      <c r="Q42" s="1550"/>
      <c r="R42" s="1789">
        <f t="shared" si="0"/>
        <v>0</v>
      </c>
      <c r="S42" s="1862"/>
      <c r="T42" s="1863">
        <f t="shared" si="1"/>
        <v>0</v>
      </c>
    </row>
    <row r="43" spans="1:20" x14ac:dyDescent="0.25">
      <c r="A43" s="1525"/>
      <c r="B43" s="1557"/>
      <c r="C43" s="1861"/>
      <c r="D43" s="1550"/>
      <c r="E43" s="1550"/>
      <c r="F43" s="1550"/>
      <c r="G43" s="1550"/>
      <c r="H43" s="1550"/>
      <c r="I43" s="1550"/>
      <c r="J43" s="1550"/>
      <c r="K43" s="1550"/>
      <c r="L43" s="1550"/>
      <c r="M43" s="1550"/>
      <c r="N43" s="1550"/>
      <c r="O43" s="1550"/>
      <c r="P43" s="1550"/>
      <c r="Q43" s="1550"/>
      <c r="R43" s="1789">
        <f t="shared" si="0"/>
        <v>0</v>
      </c>
      <c r="S43" s="1862"/>
      <c r="T43" s="1863">
        <f t="shared" si="1"/>
        <v>0</v>
      </c>
    </row>
    <row r="44" spans="1:20" x14ac:dyDescent="0.25">
      <c r="A44" s="1525"/>
      <c r="B44" s="1557"/>
      <c r="C44" s="1861"/>
      <c r="D44" s="1550"/>
      <c r="E44" s="1550"/>
      <c r="F44" s="1550"/>
      <c r="G44" s="1550"/>
      <c r="H44" s="1550"/>
      <c r="I44" s="1550"/>
      <c r="J44" s="1550"/>
      <c r="K44" s="1550"/>
      <c r="L44" s="1550"/>
      <c r="M44" s="1550"/>
      <c r="N44" s="1550"/>
      <c r="O44" s="1550"/>
      <c r="P44" s="1550"/>
      <c r="Q44" s="1550"/>
      <c r="R44" s="1789">
        <f t="shared" si="0"/>
        <v>0</v>
      </c>
      <c r="S44" s="1862"/>
      <c r="T44" s="1863">
        <f t="shared" si="1"/>
        <v>0</v>
      </c>
    </row>
    <row r="45" spans="1:20" x14ac:dyDescent="0.25">
      <c r="A45" s="1525"/>
      <c r="B45" s="1557"/>
      <c r="C45" s="1861"/>
      <c r="D45" s="1550"/>
      <c r="E45" s="1550"/>
      <c r="F45" s="1550"/>
      <c r="G45" s="1550"/>
      <c r="H45" s="1550"/>
      <c r="I45" s="1550"/>
      <c r="J45" s="1550"/>
      <c r="K45" s="1550"/>
      <c r="L45" s="1550"/>
      <c r="M45" s="1550"/>
      <c r="N45" s="1550"/>
      <c r="O45" s="1550"/>
      <c r="P45" s="1550"/>
      <c r="Q45" s="1550"/>
      <c r="R45" s="1789">
        <f t="shared" si="0"/>
        <v>0</v>
      </c>
      <c r="S45" s="1862"/>
      <c r="T45" s="1863">
        <f t="shared" si="1"/>
        <v>0</v>
      </c>
    </row>
    <row r="46" spans="1:20" x14ac:dyDescent="0.25">
      <c r="A46" s="1525"/>
      <c r="B46" s="1557"/>
      <c r="C46" s="1861"/>
      <c r="D46" s="1550"/>
      <c r="E46" s="1550"/>
      <c r="F46" s="1550"/>
      <c r="G46" s="1550"/>
      <c r="H46" s="1550"/>
      <c r="I46" s="1550"/>
      <c r="J46" s="1550"/>
      <c r="K46" s="1550"/>
      <c r="L46" s="1550"/>
      <c r="M46" s="1550"/>
      <c r="N46" s="1550"/>
      <c r="O46" s="1550"/>
      <c r="P46" s="1550"/>
      <c r="Q46" s="1550"/>
      <c r="R46" s="1789">
        <f t="shared" si="0"/>
        <v>0</v>
      </c>
      <c r="S46" s="1862"/>
      <c r="T46" s="1863">
        <f t="shared" si="1"/>
        <v>0</v>
      </c>
    </row>
    <row r="47" spans="1:20" x14ac:dyDescent="0.25">
      <c r="A47" s="1525"/>
      <c r="B47" s="1557"/>
      <c r="C47" s="1861"/>
      <c r="D47" s="1550"/>
      <c r="E47" s="1550"/>
      <c r="F47" s="1550"/>
      <c r="G47" s="1550"/>
      <c r="H47" s="1550"/>
      <c r="I47" s="1550"/>
      <c r="J47" s="1550"/>
      <c r="K47" s="1550"/>
      <c r="L47" s="1550"/>
      <c r="M47" s="1550"/>
      <c r="N47" s="1550"/>
      <c r="O47" s="1550"/>
      <c r="P47" s="1550"/>
      <c r="Q47" s="1550"/>
      <c r="R47" s="1789">
        <f t="shared" si="0"/>
        <v>0</v>
      </c>
      <c r="S47" s="1862"/>
      <c r="T47" s="1863">
        <f t="shared" si="1"/>
        <v>0</v>
      </c>
    </row>
    <row r="48" spans="1:20" x14ac:dyDescent="0.25">
      <c r="A48" s="1525"/>
      <c r="B48" s="1557"/>
      <c r="C48" s="1861"/>
      <c r="D48" s="1550"/>
      <c r="E48" s="1550"/>
      <c r="F48" s="1550"/>
      <c r="G48" s="1550"/>
      <c r="H48" s="1550"/>
      <c r="I48" s="1550"/>
      <c r="J48" s="1550"/>
      <c r="K48" s="1550"/>
      <c r="L48" s="1550"/>
      <c r="M48" s="1550"/>
      <c r="N48" s="1550"/>
      <c r="O48" s="1550"/>
      <c r="P48" s="1550"/>
      <c r="Q48" s="1550"/>
      <c r="R48" s="1789">
        <f t="shared" si="0"/>
        <v>0</v>
      </c>
      <c r="S48" s="1862"/>
      <c r="T48" s="1863">
        <f t="shared" si="1"/>
        <v>0</v>
      </c>
    </row>
    <row r="49" spans="1:20" x14ac:dyDescent="0.25">
      <c r="A49" s="1525"/>
      <c r="B49" s="1557"/>
      <c r="C49" s="1861"/>
      <c r="D49" s="1550"/>
      <c r="E49" s="1550"/>
      <c r="F49" s="1550"/>
      <c r="G49" s="1550"/>
      <c r="H49" s="1550"/>
      <c r="I49" s="1550"/>
      <c r="J49" s="1550"/>
      <c r="K49" s="1550"/>
      <c r="L49" s="1550"/>
      <c r="M49" s="1550"/>
      <c r="N49" s="1550"/>
      <c r="O49" s="1550"/>
      <c r="P49" s="1550"/>
      <c r="Q49" s="1550"/>
      <c r="R49" s="1789">
        <f t="shared" si="0"/>
        <v>0</v>
      </c>
      <c r="S49" s="1862"/>
      <c r="T49" s="1863">
        <f t="shared" si="1"/>
        <v>0</v>
      </c>
    </row>
    <row r="50" spans="1:20" x14ac:dyDescent="0.25">
      <c r="A50" s="1525"/>
      <c r="B50" s="1557"/>
      <c r="C50" s="1861"/>
      <c r="D50" s="1550"/>
      <c r="E50" s="1550"/>
      <c r="F50" s="1550"/>
      <c r="G50" s="1550"/>
      <c r="H50" s="1550"/>
      <c r="I50" s="1550"/>
      <c r="J50" s="1550"/>
      <c r="K50" s="1550"/>
      <c r="L50" s="1550"/>
      <c r="M50" s="1550"/>
      <c r="N50" s="1550"/>
      <c r="O50" s="1550"/>
      <c r="P50" s="1550"/>
      <c r="Q50" s="1550"/>
      <c r="R50" s="1789">
        <f t="shared" si="0"/>
        <v>0</v>
      </c>
      <c r="S50" s="1862"/>
      <c r="T50" s="1863">
        <f t="shared" si="1"/>
        <v>0</v>
      </c>
    </row>
    <row r="51" spans="1:20" x14ac:dyDescent="0.25">
      <c r="A51" s="1525"/>
      <c r="B51" s="1557"/>
      <c r="C51" s="1861"/>
      <c r="D51" s="1550"/>
      <c r="E51" s="1550"/>
      <c r="F51" s="1550"/>
      <c r="G51" s="1550"/>
      <c r="H51" s="1550"/>
      <c r="I51" s="1550"/>
      <c r="J51" s="1550"/>
      <c r="K51" s="1550"/>
      <c r="L51" s="1550"/>
      <c r="M51" s="1550"/>
      <c r="N51" s="1550"/>
      <c r="O51" s="1550"/>
      <c r="P51" s="1550"/>
      <c r="Q51" s="1550"/>
      <c r="R51" s="1789">
        <f t="shared" si="0"/>
        <v>0</v>
      </c>
      <c r="S51" s="1862"/>
      <c r="T51" s="1863">
        <f t="shared" si="1"/>
        <v>0</v>
      </c>
    </row>
    <row r="52" spans="1:20" x14ac:dyDescent="0.25">
      <c r="A52" s="1525"/>
      <c r="B52" s="1557"/>
      <c r="C52" s="1861"/>
      <c r="D52" s="1550"/>
      <c r="E52" s="1550"/>
      <c r="F52" s="1550"/>
      <c r="G52" s="1550"/>
      <c r="H52" s="1550"/>
      <c r="I52" s="1550"/>
      <c r="J52" s="1550"/>
      <c r="K52" s="1550"/>
      <c r="L52" s="1550"/>
      <c r="M52" s="1550"/>
      <c r="N52" s="1550"/>
      <c r="O52" s="1550"/>
      <c r="P52" s="1550"/>
      <c r="Q52" s="1550"/>
      <c r="R52" s="1789">
        <f t="shared" si="0"/>
        <v>0</v>
      </c>
      <c r="S52" s="1862"/>
      <c r="T52" s="1863">
        <f t="shared" si="1"/>
        <v>0</v>
      </c>
    </row>
    <row r="53" spans="1:20" x14ac:dyDescent="0.25">
      <c r="A53" s="1525"/>
      <c r="B53" s="1557"/>
      <c r="C53" s="1861"/>
      <c r="D53" s="1550"/>
      <c r="E53" s="1550"/>
      <c r="F53" s="1550"/>
      <c r="G53" s="1550"/>
      <c r="H53" s="1550"/>
      <c r="I53" s="1550"/>
      <c r="J53" s="1550"/>
      <c r="K53" s="1550"/>
      <c r="L53" s="1550"/>
      <c r="M53" s="1550"/>
      <c r="N53" s="1550"/>
      <c r="O53" s="1550"/>
      <c r="P53" s="1550"/>
      <c r="Q53" s="1550"/>
      <c r="R53" s="1789">
        <f t="shared" si="0"/>
        <v>0</v>
      </c>
      <c r="S53" s="1862"/>
      <c r="T53" s="1863">
        <f t="shared" si="1"/>
        <v>0</v>
      </c>
    </row>
    <row r="54" spans="1:20" x14ac:dyDescent="0.25">
      <c r="A54" s="1525"/>
      <c r="B54" s="1557"/>
      <c r="C54" s="1861"/>
      <c r="D54" s="1550"/>
      <c r="E54" s="1550"/>
      <c r="F54" s="1550"/>
      <c r="G54" s="1550"/>
      <c r="H54" s="1550"/>
      <c r="I54" s="1550"/>
      <c r="J54" s="1550"/>
      <c r="K54" s="1550"/>
      <c r="L54" s="1550"/>
      <c r="M54" s="1550"/>
      <c r="N54" s="1550"/>
      <c r="O54" s="1550"/>
      <c r="P54" s="1550"/>
      <c r="Q54" s="1550"/>
      <c r="R54" s="1789">
        <f t="shared" si="0"/>
        <v>0</v>
      </c>
      <c r="S54" s="1862"/>
      <c r="T54" s="1863">
        <f t="shared" si="1"/>
        <v>0</v>
      </c>
    </row>
    <row r="55" spans="1:20" x14ac:dyDescent="0.25">
      <c r="A55" s="1525"/>
      <c r="B55" s="1557"/>
      <c r="C55" s="1861"/>
      <c r="D55" s="1550"/>
      <c r="E55" s="1550"/>
      <c r="F55" s="1550"/>
      <c r="G55" s="1550"/>
      <c r="H55" s="1550"/>
      <c r="I55" s="1550"/>
      <c r="J55" s="1550"/>
      <c r="K55" s="1550"/>
      <c r="L55" s="1550"/>
      <c r="M55" s="1550"/>
      <c r="N55" s="1550"/>
      <c r="O55" s="1550"/>
      <c r="P55" s="1550"/>
      <c r="Q55" s="1550"/>
      <c r="R55" s="1789">
        <f t="shared" si="0"/>
        <v>0</v>
      </c>
      <c r="S55" s="1862"/>
      <c r="T55" s="1863">
        <f t="shared" si="1"/>
        <v>0</v>
      </c>
    </row>
    <row r="56" spans="1:20" x14ac:dyDescent="0.25">
      <c r="A56" s="1525"/>
      <c r="B56" s="1557"/>
      <c r="C56" s="1861"/>
      <c r="D56" s="1550"/>
      <c r="E56" s="1550"/>
      <c r="F56" s="1550"/>
      <c r="G56" s="1550"/>
      <c r="H56" s="1550"/>
      <c r="I56" s="1550"/>
      <c r="J56" s="1550"/>
      <c r="K56" s="1550"/>
      <c r="L56" s="1550"/>
      <c r="M56" s="1550"/>
      <c r="N56" s="1550"/>
      <c r="O56" s="1550"/>
      <c r="P56" s="1550"/>
      <c r="Q56" s="1550"/>
      <c r="R56" s="1789">
        <f t="shared" si="0"/>
        <v>0</v>
      </c>
      <c r="S56" s="1862"/>
      <c r="T56" s="1863">
        <f t="shared" si="1"/>
        <v>0</v>
      </c>
    </row>
    <row r="57" spans="1:20" ht="15.75" thickBot="1" x14ac:dyDescent="0.3">
      <c r="A57" s="2913" t="s">
        <v>1912</v>
      </c>
      <c r="B57" s="2947"/>
      <c r="C57" s="2947"/>
      <c r="D57" s="2947"/>
      <c r="E57" s="457">
        <f>SUM(E24:E56)</f>
        <v>0</v>
      </c>
      <c r="F57" s="457">
        <f t="shared" ref="F57:Q57" si="2">SUM(F24:F56)</f>
        <v>0</v>
      </c>
      <c r="G57" s="457">
        <f t="shared" si="2"/>
        <v>0</v>
      </c>
      <c r="H57" s="457">
        <f t="shared" si="2"/>
        <v>0</v>
      </c>
      <c r="I57" s="457">
        <f t="shared" si="2"/>
        <v>0</v>
      </c>
      <c r="J57" s="457">
        <f t="shared" si="2"/>
        <v>0</v>
      </c>
      <c r="K57" s="457">
        <f t="shared" si="2"/>
        <v>0</v>
      </c>
      <c r="L57" s="457">
        <f t="shared" si="2"/>
        <v>0</v>
      </c>
      <c r="M57" s="457">
        <f t="shared" si="2"/>
        <v>0</v>
      </c>
      <c r="N57" s="457">
        <f t="shared" si="2"/>
        <v>0</v>
      </c>
      <c r="O57" s="457">
        <f t="shared" si="2"/>
        <v>0</v>
      </c>
      <c r="P57" s="457">
        <f t="shared" si="2"/>
        <v>0</v>
      </c>
      <c r="Q57" s="457">
        <f t="shared" si="2"/>
        <v>0</v>
      </c>
      <c r="R57" s="457">
        <f>SUM(R24:R56)</f>
        <v>0</v>
      </c>
      <c r="S57" s="471">
        <f>SUM(S24:S56)</f>
        <v>0</v>
      </c>
      <c r="T57" s="473">
        <f t="shared" si="1"/>
        <v>0</v>
      </c>
    </row>
    <row r="58" spans="1:20" x14ac:dyDescent="0.25">
      <c r="A58" s="2876"/>
      <c r="B58" s="2877"/>
      <c r="C58" s="2877"/>
      <c r="D58" s="2878"/>
      <c r="E58" s="1555" t="s">
        <v>478</v>
      </c>
      <c r="F58" s="1358" t="s">
        <v>621</v>
      </c>
      <c r="G58" s="1358"/>
      <c r="H58" s="1358"/>
      <c r="I58" s="1358"/>
      <c r="J58" s="1358"/>
      <c r="K58" s="1358"/>
      <c r="L58" s="1358"/>
      <c r="M58" s="1358"/>
      <c r="N58" s="1358"/>
      <c r="O58" s="1358" t="s">
        <v>621</v>
      </c>
      <c r="P58" s="1358"/>
      <c r="Q58" s="1359"/>
      <c r="R58" s="59" t="s">
        <v>1913</v>
      </c>
      <c r="S58" s="130">
        <f>_xlfn.XLOOKUP(B22,'Saldobalanse m arb-status'!A:A,'Saldobalanse m arb-status'!C:C,"Ikke funnet",0)</f>
        <v>0</v>
      </c>
    </row>
    <row r="59" spans="1:20" x14ac:dyDescent="0.25">
      <c r="A59" s="2879"/>
      <c r="B59" s="2880"/>
      <c r="C59" s="2880"/>
      <c r="D59" s="2881"/>
      <c r="E59" s="1556" t="s">
        <v>1268</v>
      </c>
      <c r="F59" s="1557"/>
      <c r="G59" s="1557"/>
      <c r="H59" s="1557"/>
      <c r="I59" s="1557"/>
      <c r="J59" s="1557"/>
      <c r="K59" s="1557"/>
      <c r="L59" s="1557"/>
      <c r="M59" s="1557"/>
      <c r="N59" s="1557"/>
      <c r="O59" s="1557" t="s">
        <v>621</v>
      </c>
      <c r="P59" s="1557"/>
      <c r="Q59" s="1558"/>
      <c r="R59" s="58" t="s">
        <v>1260</v>
      </c>
      <c r="S59" s="130">
        <f>S57-S58</f>
        <v>0</v>
      </c>
    </row>
    <row r="60" spans="1:20" ht="15.75" thickBot="1" x14ac:dyDescent="0.3">
      <c r="A60" s="2882"/>
      <c r="B60" s="2883"/>
      <c r="C60" s="2883"/>
      <c r="D60" s="2884"/>
      <c r="E60" s="714" t="s">
        <v>1454</v>
      </c>
      <c r="F60" s="464"/>
      <c r="G60" s="464"/>
      <c r="H60" s="464"/>
      <c r="I60" s="464"/>
      <c r="J60" s="464"/>
      <c r="K60" s="464"/>
      <c r="L60" s="464"/>
      <c r="M60" s="464"/>
      <c r="N60" s="464"/>
      <c r="O60" s="464"/>
      <c r="P60" s="464"/>
      <c r="Q60" s="465"/>
    </row>
    <row r="61" spans="1:20" x14ac:dyDescent="0.25">
      <c r="A61" s="11" t="s">
        <v>1914</v>
      </c>
    </row>
    <row r="64" spans="1:20" ht="15.75" thickBot="1" x14ac:dyDescent="0.3">
      <c r="A64" s="11" t="s">
        <v>1915</v>
      </c>
      <c r="L64" s="68"/>
      <c r="M64" s="68"/>
      <c r="N64" s="68"/>
      <c r="O64" s="68"/>
      <c r="P64" s="68"/>
      <c r="Q64" s="68"/>
    </row>
    <row r="65" spans="1:17" x14ac:dyDescent="0.25">
      <c r="A65" s="681" t="s">
        <v>1916</v>
      </c>
      <c r="B65" s="2951" t="s">
        <v>1338</v>
      </c>
      <c r="C65" s="3039"/>
      <c r="D65" s="2707" t="s">
        <v>1</v>
      </c>
      <c r="E65" s="2906"/>
      <c r="F65" s="3088" t="s">
        <v>1917</v>
      </c>
      <c r="G65" s="3511"/>
      <c r="H65" s="3511"/>
      <c r="I65" s="3511"/>
      <c r="J65" s="718" t="s">
        <v>608</v>
      </c>
      <c r="L65" s="23"/>
      <c r="M65" s="23"/>
      <c r="N65" s="23"/>
      <c r="O65" s="23"/>
      <c r="P65" s="23"/>
      <c r="Q65" s="23"/>
    </row>
    <row r="66" spans="1:17" x14ac:dyDescent="0.25">
      <c r="A66" s="1547"/>
      <c r="B66" s="1571"/>
      <c r="C66" s="1571"/>
      <c r="D66" s="3645"/>
      <c r="E66" s="3647"/>
      <c r="F66" s="3759"/>
      <c r="G66" s="3760"/>
      <c r="H66" s="3760"/>
      <c r="I66" s="3761"/>
      <c r="J66" s="1528"/>
      <c r="L66" s="23"/>
      <c r="M66" s="23"/>
      <c r="N66" s="23"/>
      <c r="O66" s="23"/>
      <c r="P66" s="23"/>
      <c r="Q66" s="23"/>
    </row>
    <row r="67" spans="1:17" x14ac:dyDescent="0.25">
      <c r="A67" s="1547"/>
      <c r="B67" s="1571"/>
      <c r="C67" s="1571"/>
      <c r="D67" s="3645"/>
      <c r="E67" s="3647"/>
      <c r="F67" s="3759"/>
      <c r="G67" s="3760"/>
      <c r="H67" s="3760"/>
      <c r="I67" s="3761"/>
      <c r="J67" s="1528"/>
      <c r="L67" s="23"/>
      <c r="M67" s="23"/>
      <c r="N67" s="23"/>
      <c r="O67" s="23"/>
      <c r="P67" s="23"/>
      <c r="Q67" s="23"/>
    </row>
    <row r="68" spans="1:17" x14ac:dyDescent="0.25">
      <c r="A68" s="1547"/>
      <c r="B68" s="1571"/>
      <c r="C68" s="1571"/>
      <c r="D68" s="3645"/>
      <c r="E68" s="3647"/>
      <c r="F68" s="3759"/>
      <c r="G68" s="3760"/>
      <c r="H68" s="3760"/>
      <c r="I68" s="3761"/>
      <c r="J68" s="1528"/>
      <c r="L68" s="23"/>
      <c r="M68" s="23"/>
      <c r="N68" s="23"/>
      <c r="O68" s="23"/>
      <c r="P68" s="23"/>
      <c r="Q68" s="23"/>
    </row>
    <row r="69" spans="1:17" x14ac:dyDescent="0.25">
      <c r="A69" s="1547"/>
      <c r="B69" s="1571"/>
      <c r="C69" s="1571"/>
      <c r="D69" s="3645"/>
      <c r="E69" s="3647"/>
      <c r="F69" s="3759"/>
      <c r="G69" s="3760"/>
      <c r="H69" s="3760"/>
      <c r="I69" s="3761"/>
      <c r="J69" s="1528"/>
      <c r="L69" s="23"/>
      <c r="M69" s="23"/>
      <c r="N69" s="23"/>
      <c r="O69" s="23"/>
      <c r="P69" s="23"/>
      <c r="Q69" s="23"/>
    </row>
    <row r="70" spans="1:17" x14ac:dyDescent="0.25">
      <c r="A70" s="1547"/>
      <c r="B70" s="1571"/>
      <c r="C70" s="1571"/>
      <c r="D70" s="3645"/>
      <c r="E70" s="3647"/>
      <c r="F70" s="3759"/>
      <c r="G70" s="3760"/>
      <c r="H70" s="3760"/>
      <c r="I70" s="3761"/>
      <c r="J70" s="1528"/>
      <c r="L70" s="23"/>
      <c r="M70" s="23"/>
      <c r="N70" s="23"/>
      <c r="O70" s="23"/>
      <c r="P70" s="23"/>
      <c r="Q70" s="23"/>
    </row>
    <row r="71" spans="1:17" x14ac:dyDescent="0.25">
      <c r="A71" s="1547"/>
      <c r="B71" s="1571"/>
      <c r="C71" s="1571"/>
      <c r="D71" s="3645"/>
      <c r="E71" s="3647"/>
      <c r="F71" s="3759"/>
      <c r="G71" s="3760"/>
      <c r="H71" s="3760"/>
      <c r="I71" s="3761"/>
      <c r="J71" s="1528"/>
    </row>
    <row r="72" spans="1:17" x14ac:dyDescent="0.25">
      <c r="A72" s="1547"/>
      <c r="B72" s="1571"/>
      <c r="C72" s="1571"/>
      <c r="D72" s="3645"/>
      <c r="E72" s="3647"/>
      <c r="F72" s="3759"/>
      <c r="G72" s="3760"/>
      <c r="H72" s="3760"/>
      <c r="I72" s="3761"/>
      <c r="J72" s="1528"/>
    </row>
    <row r="73" spans="1:17" x14ac:dyDescent="0.25">
      <c r="A73" s="1547"/>
      <c r="B73" s="1571"/>
      <c r="C73" s="1571"/>
      <c r="D73" s="3645"/>
      <c r="E73" s="3647"/>
      <c r="F73" s="3759"/>
      <c r="G73" s="3760"/>
      <c r="H73" s="3760"/>
      <c r="I73" s="3761"/>
      <c r="J73" s="1528"/>
    </row>
    <row r="74" spans="1:17" x14ac:dyDescent="0.25">
      <c r="A74" s="3666" t="s">
        <v>1326</v>
      </c>
      <c r="B74" s="3667"/>
      <c r="C74" s="3667"/>
      <c r="D74" s="3667"/>
      <c r="E74" s="3667"/>
      <c r="F74" s="3667"/>
      <c r="G74" s="3667"/>
      <c r="H74" s="3667"/>
      <c r="I74" s="3667"/>
      <c r="J74" s="1863">
        <f>SUM(J66:J73)</f>
        <v>0</v>
      </c>
      <c r="L74" s="68"/>
      <c r="M74" s="68"/>
      <c r="N74" s="68"/>
    </row>
    <row r="75" spans="1:17" x14ac:dyDescent="0.25">
      <c r="A75" s="3666" t="s">
        <v>1918</v>
      </c>
      <c r="B75" s="3667"/>
      <c r="C75" s="3667"/>
      <c r="D75" s="3667"/>
      <c r="E75" s="3667"/>
      <c r="F75" s="3667"/>
      <c r="G75" s="3667"/>
      <c r="H75" s="3667"/>
      <c r="I75" s="3667"/>
      <c r="J75" s="1863">
        <f>T57</f>
        <v>0</v>
      </c>
    </row>
    <row r="76" spans="1:17" ht="15.75" thickBot="1" x14ac:dyDescent="0.3">
      <c r="A76" s="3668" t="s">
        <v>1919</v>
      </c>
      <c r="B76" s="3669"/>
      <c r="C76" s="3669"/>
      <c r="D76" s="3669"/>
      <c r="E76" s="3669"/>
      <c r="F76" s="3669"/>
      <c r="G76" s="3669"/>
      <c r="H76" s="3669"/>
      <c r="I76" s="3669"/>
      <c r="J76" s="473">
        <f>J74+J75</f>
        <v>0</v>
      </c>
    </row>
    <row r="80" spans="1:17" x14ac:dyDescent="0.25">
      <c r="A80" s="80"/>
    </row>
    <row r="83" spans="1:10" x14ac:dyDescent="0.25">
      <c r="A83" s="83"/>
      <c r="B83" s="84"/>
      <c r="C83" s="84"/>
      <c r="D83" s="84"/>
      <c r="E83" s="51"/>
      <c r="F83" s="51"/>
      <c r="G83" s="51"/>
      <c r="H83" s="51"/>
      <c r="I83" s="51"/>
      <c r="J83" s="51"/>
    </row>
    <row r="84" spans="1:10" x14ac:dyDescent="0.25">
      <c r="A84" s="51"/>
      <c r="B84" s="51"/>
      <c r="C84" s="51"/>
      <c r="D84" s="51"/>
      <c r="E84" s="51"/>
      <c r="F84" s="51"/>
      <c r="G84" s="51"/>
      <c r="H84" s="51"/>
      <c r="I84" s="51"/>
      <c r="J84" s="51"/>
    </row>
    <row r="85" spans="1:10" x14ac:dyDescent="0.25">
      <c r="A85" s="51"/>
      <c r="B85" s="51"/>
      <c r="C85" s="51"/>
      <c r="D85" s="51"/>
      <c r="E85" s="51"/>
      <c r="F85" s="51"/>
      <c r="G85" s="51"/>
      <c r="H85" s="51"/>
      <c r="I85" s="51"/>
      <c r="J85" s="51"/>
    </row>
    <row r="86" spans="1:10" x14ac:dyDescent="0.25">
      <c r="A86" s="51"/>
      <c r="B86" s="51"/>
      <c r="C86" s="51"/>
      <c r="D86" s="51"/>
      <c r="E86" s="51"/>
      <c r="F86" s="51"/>
      <c r="G86" s="51"/>
      <c r="H86" s="51"/>
      <c r="I86" s="51"/>
      <c r="J86" s="51"/>
    </row>
    <row r="87" spans="1:10" x14ac:dyDescent="0.25">
      <c r="A87" s="51"/>
      <c r="B87" s="51"/>
      <c r="C87" s="51"/>
      <c r="D87" s="51"/>
      <c r="E87" s="51"/>
      <c r="F87" s="51"/>
      <c r="G87" s="51"/>
      <c r="H87" s="51"/>
      <c r="I87" s="51"/>
      <c r="J87" s="51"/>
    </row>
  </sheetData>
  <sheetProtection formatCells="0" formatColumns="0" formatRows="0" insertColumns="0" insertRows="0" insertHyperlinks="0" deleteColumns="0" deleteRows="0" sort="0" autoFilter="0"/>
  <mergeCells count="40">
    <mergeCell ref="B2:T2"/>
    <mergeCell ref="B3:T3"/>
    <mergeCell ref="B4:R4"/>
    <mergeCell ref="B5:P5"/>
    <mergeCell ref="A10:O10"/>
    <mergeCell ref="Q10:T10"/>
    <mergeCell ref="A7:O7"/>
    <mergeCell ref="Q11:T15"/>
    <mergeCell ref="A11:O15"/>
    <mergeCell ref="A58:D60"/>
    <mergeCell ref="B21:Q21"/>
    <mergeCell ref="T22:T23"/>
    <mergeCell ref="R22:R23"/>
    <mergeCell ref="C22:C23"/>
    <mergeCell ref="E22:E23"/>
    <mergeCell ref="D22:D23"/>
    <mergeCell ref="F22:Q22"/>
    <mergeCell ref="A57:D57"/>
    <mergeCell ref="F72:I72"/>
    <mergeCell ref="D66:E66"/>
    <mergeCell ref="D72:E72"/>
    <mergeCell ref="D65:E65"/>
    <mergeCell ref="F66:I66"/>
    <mergeCell ref="F67:I67"/>
    <mergeCell ref="A76:I76"/>
    <mergeCell ref="F73:I73"/>
    <mergeCell ref="F65:I65"/>
    <mergeCell ref="F68:I68"/>
    <mergeCell ref="F69:I69"/>
    <mergeCell ref="A74:I74"/>
    <mergeCell ref="A75:I75"/>
    <mergeCell ref="F71:I71"/>
    <mergeCell ref="D67:E67"/>
    <mergeCell ref="B65:C65"/>
    <mergeCell ref="D73:E73"/>
    <mergeCell ref="D68:E68"/>
    <mergeCell ref="D69:E69"/>
    <mergeCell ref="D70:E70"/>
    <mergeCell ref="D71:E71"/>
    <mergeCell ref="F70:I70"/>
  </mergeCells>
  <conditionalFormatting sqref="F60:Q60">
    <cfRule type="expression" dxfId="125" priority="13">
      <formula>F60="Alt OK"</formula>
    </cfRule>
    <cfRule type="expression" dxfId="124" priority="14">
      <formula>F60="DFØ følger opp"</formula>
    </cfRule>
    <cfRule type="expression" dxfId="123" priority="15">
      <formula>F60="Kunde følger opp"</formula>
    </cfRule>
  </conditionalFormatting>
  <hyperlinks>
    <hyperlink ref="A2" location="Avstemmingsoversikt!A1" display="Til avviksoversikt" xr:uid="{00000000-0004-0000-1B00-000000000000}"/>
  </hyperlinks>
  <pageMargins left="0.7" right="0.7" top="0.75" bottom="0.75" header="0.3" footer="0.3"/>
  <pageSetup paperSize="9" scale="46" fitToHeight="0" orientation="landscape" r:id="rId1"/>
  <rowBreaks count="1" manualBreakCount="1">
    <brk id="63" max="19" man="1"/>
  </rowBreaks>
  <ignoredErrors>
    <ignoredError sqref="B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79C60A4E-06B2-4BBF-9929-61506AD202C2}">
          <x14:formula1>
            <xm:f>Avstemmingskoder!$A$3:$A$5</xm:f>
          </x14:formula1>
          <xm:sqref>F60:Q60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6">
    <pageSetUpPr fitToPage="1"/>
  </sheetPr>
  <dimension ref="A1:AC80"/>
  <sheetViews>
    <sheetView showGridLines="0" zoomScaleNormal="100" workbookViewId="0"/>
  </sheetViews>
  <sheetFormatPr baseColWidth="10" defaultColWidth="11.42578125" defaultRowHeight="15" x14ac:dyDescent="0.25"/>
  <cols>
    <col min="1" max="1" width="13.140625" bestFit="1" customWidth="1"/>
    <col min="2" max="2" width="10.5703125" bestFit="1" customWidth="1"/>
    <col min="3" max="14" width="13.5703125" customWidth="1"/>
    <col min="15" max="15" width="14.7109375" customWidth="1"/>
    <col min="16" max="16" width="13.5703125" customWidth="1"/>
    <col min="17" max="17" width="17" customWidth="1"/>
    <col min="18" max="18" width="14.7109375" customWidth="1"/>
    <col min="19" max="19" width="17.28515625" customWidth="1"/>
    <col min="20" max="20" width="14.140625" customWidth="1"/>
    <col min="22" max="22" width="11" customWidth="1"/>
    <col min="23" max="23" width="16.42578125" bestFit="1" customWidth="1"/>
  </cols>
  <sheetData>
    <row r="1" spans="1:23" s="3" customFormat="1" ht="19.5" thickBot="1" x14ac:dyDescent="0.35">
      <c r="A1" s="8" t="s">
        <v>1920</v>
      </c>
      <c r="B1" s="9"/>
      <c r="C1" s="10"/>
      <c r="D1" s="10"/>
      <c r="E1" s="10"/>
      <c r="F1" s="10"/>
      <c r="G1" s="10"/>
      <c r="H1" s="10"/>
      <c r="I1" s="10"/>
      <c r="J1" s="10"/>
      <c r="K1" s="10"/>
      <c r="L1" s="10"/>
      <c r="M1" s="10"/>
      <c r="N1" s="10"/>
      <c r="O1" s="10"/>
      <c r="P1" s="10"/>
      <c r="Q1" s="10"/>
      <c r="R1" s="9"/>
      <c r="S1" s="9"/>
      <c r="T1" s="9"/>
    </row>
    <row r="2" spans="1:23" s="3" customFormat="1" ht="18.75" x14ac:dyDescent="0.3">
      <c r="A2" s="973" t="s">
        <v>1244</v>
      </c>
      <c r="B2" s="2898" t="s">
        <v>574</v>
      </c>
      <c r="C2" s="2899"/>
      <c r="D2" s="2899"/>
      <c r="E2" s="2899"/>
      <c r="F2" s="2899"/>
      <c r="G2" s="2899"/>
      <c r="H2" s="2899"/>
      <c r="I2" s="2899"/>
      <c r="J2" s="2899"/>
      <c r="K2" s="2899"/>
      <c r="L2" s="2899"/>
      <c r="M2" s="2899"/>
      <c r="N2" s="2899"/>
      <c r="O2" s="2899"/>
      <c r="P2" s="2899"/>
      <c r="Q2" s="2899"/>
      <c r="R2" s="2899"/>
      <c r="S2" s="2899"/>
      <c r="T2" s="2899"/>
      <c r="U2" s="2899"/>
      <c r="V2" s="2899"/>
      <c r="W2" s="2900"/>
    </row>
    <row r="3" spans="1:23" s="3" customFormat="1" ht="15.75" thickBot="1" x14ac:dyDescent="0.3">
      <c r="A3" s="974" t="s">
        <v>1245</v>
      </c>
      <c r="B3" s="2901" t="s">
        <v>1353</v>
      </c>
      <c r="C3" s="2752"/>
      <c r="D3" s="2752"/>
      <c r="E3" s="2752"/>
      <c r="F3" s="2752"/>
      <c r="G3" s="2752"/>
      <c r="H3" s="2752"/>
      <c r="I3" s="2752"/>
      <c r="J3" s="2752"/>
      <c r="K3" s="2752"/>
      <c r="L3" s="2752"/>
      <c r="M3" s="2752"/>
      <c r="N3" s="2752"/>
      <c r="O3" s="2752"/>
      <c r="P3" s="2752"/>
      <c r="Q3" s="2752"/>
      <c r="R3" s="2752"/>
      <c r="S3" s="2752"/>
      <c r="T3" s="2752"/>
      <c r="U3" s="2752"/>
      <c r="V3" s="2752"/>
      <c r="W3" s="2753"/>
    </row>
    <row r="4" spans="1:23" s="3" customFormat="1" x14ac:dyDescent="0.25">
      <c r="A4" s="986" t="s">
        <v>1247</v>
      </c>
      <c r="B4" s="3598" t="str">
        <f>Avstemmingsoversikt!A5</f>
        <v>XX - MAL - XXX/XXXX</v>
      </c>
      <c r="C4" s="3599"/>
      <c r="D4" s="3599"/>
      <c r="E4" s="3599"/>
      <c r="F4" s="3599"/>
      <c r="G4" s="3599"/>
      <c r="H4" s="3599"/>
      <c r="I4" s="3599"/>
      <c r="J4" s="3599"/>
      <c r="K4" s="3599"/>
      <c r="L4" s="3599"/>
      <c r="M4" s="3599"/>
      <c r="N4" s="3599"/>
      <c r="O4" s="3599"/>
      <c r="P4" s="3599"/>
      <c r="Q4" s="3599"/>
      <c r="R4" s="3599"/>
      <c r="S4" s="3599"/>
      <c r="T4" s="3599"/>
      <c r="U4" s="3599"/>
      <c r="V4" s="977" t="s">
        <v>481</v>
      </c>
      <c r="W4" s="1007">
        <f>IF(Avstemmingsoversikt!P3= " "," ",Avstemmingsoversikt!P3)</f>
        <v>2024</v>
      </c>
    </row>
    <row r="5" spans="1:23" s="3" customFormat="1" ht="15.75" thickBot="1" x14ac:dyDescent="0.3">
      <c r="A5" s="987" t="s">
        <v>1248</v>
      </c>
      <c r="B5" s="3024"/>
      <c r="C5" s="3019"/>
      <c r="D5" s="3019"/>
      <c r="E5" s="3019"/>
      <c r="F5" s="3019"/>
      <c r="G5" s="3019"/>
      <c r="H5" s="3019"/>
      <c r="I5" s="3019"/>
      <c r="J5" s="3019"/>
      <c r="K5" s="3019"/>
      <c r="L5" s="3019"/>
      <c r="M5" s="3019"/>
      <c r="N5" s="3019"/>
      <c r="O5" s="3019"/>
      <c r="P5" s="3019"/>
      <c r="Q5" s="3019"/>
      <c r="R5" s="3019"/>
      <c r="S5" s="3019"/>
      <c r="T5" s="971" t="s">
        <v>1249</v>
      </c>
      <c r="U5" s="972"/>
      <c r="V5" s="971" t="s">
        <v>1250</v>
      </c>
      <c r="W5" s="1001" t="str">
        <f>IF(Avstemmingsoversikt!P4= " "," ",Avstemmingsoversikt!P4)</f>
        <v>xx/2024</v>
      </c>
    </row>
    <row r="6" spans="1:23" s="3" customFormat="1" x14ac:dyDescent="0.25">
      <c r="A6" s="85"/>
      <c r="B6" s="80"/>
      <c r="C6" s="80"/>
      <c r="D6" s="80"/>
      <c r="E6" s="80"/>
      <c r="F6" s="80"/>
      <c r="G6" s="80"/>
      <c r="H6" s="80"/>
      <c r="I6" s="80"/>
      <c r="J6" s="80"/>
      <c r="K6" s="80"/>
      <c r="L6" s="80"/>
      <c r="M6" s="80"/>
      <c r="N6" s="80"/>
      <c r="O6" s="80"/>
      <c r="P6" s="80"/>
      <c r="Q6" s="85"/>
      <c r="R6" s="96"/>
      <c r="S6" s="85"/>
      <c r="T6" s="90"/>
    </row>
    <row r="7" spans="1:23" s="3" customFormat="1" x14ac:dyDescent="0.25">
      <c r="A7" s="3784" t="s">
        <v>1921</v>
      </c>
      <c r="B7" s="3784"/>
      <c r="C7" s="3784"/>
      <c r="D7" s="3784"/>
      <c r="E7" s="3784"/>
      <c r="F7" s="3784"/>
      <c r="G7" s="3784"/>
      <c r="H7" s="3784"/>
      <c r="I7" s="3784"/>
      <c r="J7" s="3784"/>
      <c r="K7" s="3784"/>
      <c r="L7" s="3784"/>
      <c r="M7" s="3784"/>
      <c r="N7" s="3784"/>
      <c r="O7" s="3784"/>
      <c r="P7" s="3784"/>
      <c r="Q7" s="3784"/>
      <c r="R7" s="3784"/>
      <c r="S7" s="85"/>
      <c r="T7" s="90"/>
    </row>
    <row r="8" spans="1:23" s="3" customFormat="1" x14ac:dyDescent="0.25">
      <c r="B8" s="80"/>
      <c r="C8" s="80"/>
      <c r="D8" s="80"/>
      <c r="E8" s="80"/>
      <c r="F8" s="80"/>
      <c r="G8" s="80"/>
      <c r="H8" s="80"/>
      <c r="I8" s="80"/>
      <c r="J8" s="80"/>
      <c r="K8" s="80"/>
      <c r="L8" s="80"/>
      <c r="M8" s="80"/>
      <c r="N8" s="80"/>
      <c r="O8" s="80"/>
      <c r="P8" s="80"/>
      <c r="Q8" s="85"/>
      <c r="R8" s="96"/>
      <c r="S8" s="85"/>
      <c r="T8" s="90"/>
    </row>
    <row r="9" spans="1:23" s="3" customFormat="1" ht="15.75" thickBot="1" x14ac:dyDescent="0.3">
      <c r="A9" s="85"/>
      <c r="B9" s="80"/>
      <c r="C9" s="80"/>
      <c r="D9" s="80"/>
      <c r="E9" s="80"/>
      <c r="F9" s="80"/>
      <c r="G9" s="80"/>
      <c r="H9" s="80"/>
      <c r="I9" s="80"/>
      <c r="J9" s="80"/>
      <c r="K9" s="80"/>
      <c r="L9" s="80"/>
      <c r="M9" s="80"/>
      <c r="N9" s="80"/>
      <c r="O9" s="80"/>
      <c r="P9" s="80"/>
      <c r="Q9" s="85"/>
      <c r="R9" s="96"/>
      <c r="S9" s="85"/>
      <c r="T9" s="90"/>
    </row>
    <row r="10" spans="1:23" ht="19.5" thickBot="1" x14ac:dyDescent="0.3">
      <c r="A10" s="3143" t="s">
        <v>1252</v>
      </c>
      <c r="B10" s="3144"/>
      <c r="C10" s="3144"/>
      <c r="D10" s="3144"/>
      <c r="E10" s="3144"/>
      <c r="F10" s="3144"/>
      <c r="G10" s="3144"/>
      <c r="H10" s="3144"/>
      <c r="I10" s="3144"/>
      <c r="J10" s="3144"/>
      <c r="K10" s="3144"/>
      <c r="L10" s="3144"/>
      <c r="M10" s="3144"/>
      <c r="N10" s="3144"/>
      <c r="O10" s="3144"/>
      <c r="P10" s="3144"/>
      <c r="Q10" s="3144"/>
      <c r="R10" s="3145"/>
      <c r="T10" s="2895" t="s">
        <v>1253</v>
      </c>
      <c r="U10" s="2896"/>
      <c r="V10" s="2896"/>
      <c r="W10" s="2897"/>
    </row>
    <row r="11" spans="1:23" x14ac:dyDescent="0.25">
      <c r="A11" s="2743"/>
      <c r="B11" s="2670"/>
      <c r="C11" s="2670"/>
      <c r="D11" s="2670"/>
      <c r="E11" s="2670"/>
      <c r="F11" s="2670"/>
      <c r="G11" s="2670"/>
      <c r="H11" s="2670"/>
      <c r="I11" s="2670"/>
      <c r="J11" s="2670"/>
      <c r="K11" s="2670"/>
      <c r="L11" s="2670"/>
      <c r="M11" s="2670"/>
      <c r="N11" s="2670"/>
      <c r="O11" s="2670"/>
      <c r="P11" s="2670"/>
      <c r="Q11" s="2670"/>
      <c r="R11" s="2744"/>
      <c r="T11" s="3149"/>
      <c r="U11" s="3150"/>
      <c r="V11" s="3150"/>
      <c r="W11" s="3151"/>
    </row>
    <row r="12" spans="1:23" x14ac:dyDescent="0.25">
      <c r="A12" s="2743"/>
      <c r="B12" s="2670"/>
      <c r="C12" s="2670"/>
      <c r="D12" s="2670"/>
      <c r="E12" s="2670"/>
      <c r="F12" s="2670"/>
      <c r="G12" s="2670"/>
      <c r="H12" s="2670"/>
      <c r="I12" s="2670"/>
      <c r="J12" s="2670"/>
      <c r="K12" s="2670"/>
      <c r="L12" s="2670"/>
      <c r="M12" s="2670"/>
      <c r="N12" s="2670"/>
      <c r="O12" s="2670"/>
      <c r="P12" s="2670"/>
      <c r="Q12" s="2670"/>
      <c r="R12" s="2744"/>
      <c r="T12" s="2890"/>
      <c r="U12" s="2686"/>
      <c r="V12" s="2686"/>
      <c r="W12" s="2891"/>
    </row>
    <row r="13" spans="1:23" x14ac:dyDescent="0.25">
      <c r="A13" s="2743"/>
      <c r="B13" s="2670"/>
      <c r="C13" s="2670"/>
      <c r="D13" s="2670"/>
      <c r="E13" s="2670"/>
      <c r="F13" s="2670"/>
      <c r="G13" s="2670"/>
      <c r="H13" s="2670"/>
      <c r="I13" s="2670"/>
      <c r="J13" s="2670"/>
      <c r="K13" s="2670"/>
      <c r="L13" s="2670"/>
      <c r="M13" s="2670"/>
      <c r="N13" s="2670"/>
      <c r="O13" s="2670"/>
      <c r="P13" s="2670"/>
      <c r="Q13" s="2670"/>
      <c r="R13" s="2744"/>
      <c r="T13" s="2890"/>
      <c r="U13" s="2686"/>
      <c r="V13" s="2686"/>
      <c r="W13" s="2891"/>
    </row>
    <row r="14" spans="1:23" x14ac:dyDescent="0.25">
      <c r="A14" s="2743"/>
      <c r="B14" s="2670"/>
      <c r="C14" s="2670"/>
      <c r="D14" s="2670"/>
      <c r="E14" s="2670"/>
      <c r="F14" s="2670"/>
      <c r="G14" s="2670"/>
      <c r="H14" s="2670"/>
      <c r="I14" s="2670"/>
      <c r="J14" s="2670"/>
      <c r="K14" s="2670"/>
      <c r="L14" s="2670"/>
      <c r="M14" s="2670"/>
      <c r="N14" s="2670"/>
      <c r="O14" s="2670"/>
      <c r="P14" s="2670"/>
      <c r="Q14" s="2670"/>
      <c r="R14" s="2744"/>
      <c r="T14" s="2890"/>
      <c r="U14" s="2686"/>
      <c r="V14" s="2686"/>
      <c r="W14" s="2891"/>
    </row>
    <row r="15" spans="1:23" ht="15.75" thickBot="1" x14ac:dyDescent="0.3">
      <c r="A15" s="2745"/>
      <c r="B15" s="2746"/>
      <c r="C15" s="2746"/>
      <c r="D15" s="2746"/>
      <c r="E15" s="2746"/>
      <c r="F15" s="2746"/>
      <c r="G15" s="2746"/>
      <c r="H15" s="2746"/>
      <c r="I15" s="2746"/>
      <c r="J15" s="2746"/>
      <c r="K15" s="2746"/>
      <c r="L15" s="2746"/>
      <c r="M15" s="2746"/>
      <c r="N15" s="2746"/>
      <c r="O15" s="2746"/>
      <c r="P15" s="2746"/>
      <c r="Q15" s="2746"/>
      <c r="R15" s="2747"/>
      <c r="T15" s="2892"/>
      <c r="U15" s="2893"/>
      <c r="V15" s="2893"/>
      <c r="W15" s="2894"/>
    </row>
    <row r="16" spans="1:23" x14ac:dyDescent="0.25">
      <c r="A16" s="862"/>
      <c r="B16" s="862"/>
      <c r="C16" s="862"/>
      <c r="D16" s="862"/>
      <c r="E16" s="862"/>
      <c r="F16" s="862"/>
      <c r="G16" s="862"/>
      <c r="H16" s="862"/>
      <c r="I16" s="862"/>
      <c r="J16" s="862"/>
      <c r="K16" s="862"/>
      <c r="L16" s="862"/>
      <c r="M16" s="862"/>
      <c r="N16" s="862"/>
      <c r="O16" s="862"/>
      <c r="P16" s="18"/>
      <c r="Q16" s="88"/>
      <c r="R16" s="88"/>
      <c r="S16" s="88"/>
      <c r="T16" s="88"/>
    </row>
    <row r="17" spans="1:23" x14ac:dyDescent="0.25">
      <c r="A17" s="85" t="s">
        <v>1254</v>
      </c>
      <c r="B17" s="51"/>
      <c r="C17" s="80"/>
      <c r="D17" s="80"/>
      <c r="E17" s="85"/>
      <c r="F17" s="80"/>
      <c r="G17" s="80"/>
      <c r="H17" s="2" t="s">
        <v>1255</v>
      </c>
      <c r="I17" s="862"/>
      <c r="J17" s="862"/>
      <c r="K17" s="862"/>
      <c r="L17" s="862"/>
      <c r="M17" s="862"/>
      <c r="N17" s="862"/>
      <c r="O17" s="862"/>
      <c r="P17" s="18"/>
      <c r="Q17" s="88"/>
      <c r="R17" s="88"/>
      <c r="S17" s="88"/>
      <c r="T17" s="88"/>
    </row>
    <row r="18" spans="1:23" x14ac:dyDescent="0.25">
      <c r="A18" s="862"/>
      <c r="B18" s="862"/>
      <c r="C18" s="862"/>
      <c r="D18" s="862"/>
      <c r="E18" s="862"/>
      <c r="F18" s="862"/>
      <c r="G18" s="862"/>
      <c r="H18" t="s">
        <v>1922</v>
      </c>
      <c r="I18" s="862"/>
      <c r="J18" s="862"/>
      <c r="K18" s="862"/>
      <c r="L18" s="862"/>
      <c r="M18" s="862"/>
      <c r="N18" s="862"/>
      <c r="O18" s="862"/>
      <c r="P18" s="18"/>
      <c r="Q18" s="88"/>
      <c r="R18" s="88"/>
      <c r="S18" s="88"/>
      <c r="T18" s="88"/>
    </row>
    <row r="19" spans="1:23" x14ac:dyDescent="0.25">
      <c r="A19" s="862"/>
      <c r="B19" s="862"/>
      <c r="C19" s="862"/>
      <c r="D19" s="862"/>
      <c r="E19" s="862"/>
      <c r="F19" s="862"/>
      <c r="G19" s="862"/>
      <c r="H19" t="s">
        <v>1923</v>
      </c>
      <c r="I19" s="862"/>
      <c r="J19" s="862"/>
      <c r="K19" s="862"/>
      <c r="L19" s="862"/>
      <c r="M19" s="862"/>
      <c r="N19" s="862"/>
      <c r="O19" s="862"/>
      <c r="P19" s="18"/>
      <c r="Q19" s="88"/>
      <c r="R19" s="88"/>
      <c r="S19" s="88"/>
      <c r="T19" s="88"/>
    </row>
    <row r="20" spans="1:23" x14ac:dyDescent="0.25">
      <c r="A20" s="862"/>
      <c r="B20" s="862"/>
      <c r="C20" s="862"/>
      <c r="D20" s="862"/>
      <c r="E20" s="862"/>
      <c r="F20" s="862"/>
      <c r="G20" s="862"/>
      <c r="I20" s="862"/>
      <c r="J20" s="862"/>
      <c r="K20" s="862"/>
      <c r="L20" s="862"/>
      <c r="M20" s="862"/>
      <c r="N20" s="862"/>
      <c r="O20" s="862"/>
      <c r="P20" s="18"/>
      <c r="Q20" s="88"/>
      <c r="R20" s="88"/>
      <c r="S20" s="88"/>
      <c r="T20" s="88"/>
    </row>
    <row r="21" spans="1:23" ht="15.75" thickBot="1" x14ac:dyDescent="0.3">
      <c r="A21" s="862"/>
      <c r="B21" s="862"/>
      <c r="C21" s="862"/>
      <c r="D21" s="862"/>
      <c r="E21" s="862"/>
      <c r="F21" s="862"/>
      <c r="G21" s="862"/>
      <c r="I21" s="862"/>
      <c r="J21" s="862"/>
      <c r="K21" s="862"/>
      <c r="L21" s="862"/>
      <c r="M21" s="862"/>
      <c r="N21" s="862"/>
      <c r="O21" s="862"/>
      <c r="P21" s="18"/>
      <c r="Q21" s="88"/>
      <c r="R21" s="88"/>
      <c r="S21" s="88"/>
      <c r="T21" s="88"/>
    </row>
    <row r="22" spans="1:23" s="176" customFormat="1" x14ac:dyDescent="0.25">
      <c r="A22" s="1074" t="s">
        <v>1455</v>
      </c>
      <c r="B22" s="3807"/>
      <c r="C22" s="3808"/>
      <c r="D22" s="3808"/>
      <c r="E22" s="3808"/>
      <c r="F22" s="3808"/>
      <c r="G22" s="3808"/>
      <c r="H22" s="3808"/>
      <c r="I22" s="3808"/>
      <c r="J22" s="3808"/>
      <c r="K22" s="3808"/>
      <c r="L22" s="3808"/>
      <c r="M22" s="3808"/>
      <c r="N22" s="3808"/>
      <c r="O22" s="3808"/>
      <c r="P22" s="3809"/>
      <c r="Q22" s="877" t="s">
        <v>1924</v>
      </c>
      <c r="R22" s="877" t="s">
        <v>1905</v>
      </c>
      <c r="S22" s="877" t="s">
        <v>1906</v>
      </c>
      <c r="T22" s="878" t="s">
        <v>1925</v>
      </c>
      <c r="U22" s="3810"/>
      <c r="V22" s="3810"/>
      <c r="W22" s="3811"/>
    </row>
    <row r="23" spans="1:23" ht="42.75" customHeight="1" x14ac:dyDescent="0.25">
      <c r="A23" s="3560" t="s">
        <v>434</v>
      </c>
      <c r="B23" s="3573" t="s">
        <v>1926</v>
      </c>
      <c r="C23" s="1362" t="s">
        <v>1927</v>
      </c>
      <c r="D23" s="1362" t="s">
        <v>1928</v>
      </c>
      <c r="E23" s="1362" t="s">
        <v>1929</v>
      </c>
      <c r="F23" s="1362" t="s">
        <v>1930</v>
      </c>
      <c r="G23" s="1374" t="s">
        <v>1931</v>
      </c>
      <c r="H23" s="1374" t="s">
        <v>1932</v>
      </c>
      <c r="I23" s="1374" t="s">
        <v>1933</v>
      </c>
      <c r="J23" s="1362" t="s">
        <v>1934</v>
      </c>
      <c r="K23" s="1362" t="s">
        <v>1935</v>
      </c>
      <c r="L23" s="1362" t="s">
        <v>1936</v>
      </c>
      <c r="M23" s="1362" t="s">
        <v>1937</v>
      </c>
      <c r="N23" s="1374" t="s">
        <v>1938</v>
      </c>
      <c r="O23" s="1362" t="s">
        <v>1939</v>
      </c>
      <c r="P23" s="1362" t="s">
        <v>1940</v>
      </c>
      <c r="Q23" s="3573" t="s">
        <v>1220</v>
      </c>
      <c r="R23" s="3562" t="s">
        <v>1941</v>
      </c>
      <c r="S23" s="3766" t="s">
        <v>1942</v>
      </c>
      <c r="T23" s="3575" t="s">
        <v>1260</v>
      </c>
      <c r="U23" s="3788" t="s">
        <v>478</v>
      </c>
      <c r="V23" s="3795" t="s">
        <v>1268</v>
      </c>
      <c r="W23" s="3798" t="s">
        <v>1269</v>
      </c>
    </row>
    <row r="24" spans="1:23" ht="15" customHeight="1" x14ac:dyDescent="0.25">
      <c r="A24" s="3561"/>
      <c r="B24" s="3527"/>
      <c r="C24" s="1785">
        <v>7</v>
      </c>
      <c r="D24" s="1785" t="s">
        <v>1943</v>
      </c>
      <c r="E24" s="1785" t="s">
        <v>1944</v>
      </c>
      <c r="F24" s="1785" t="s">
        <v>1945</v>
      </c>
      <c r="G24" s="1614" t="s">
        <v>1946</v>
      </c>
      <c r="H24" s="1614" t="s">
        <v>1947</v>
      </c>
      <c r="I24" s="1614" t="s">
        <v>1948</v>
      </c>
      <c r="J24" s="1785" t="s">
        <v>1949</v>
      </c>
      <c r="K24" s="1785" t="s">
        <v>1950</v>
      </c>
      <c r="L24" s="1785">
        <v>71</v>
      </c>
      <c r="M24" s="1785">
        <v>73</v>
      </c>
      <c r="N24" s="1614" t="s">
        <v>1951</v>
      </c>
      <c r="O24" s="1785" t="s">
        <v>1952</v>
      </c>
      <c r="P24" s="1785">
        <v>79</v>
      </c>
      <c r="Q24" s="3527"/>
      <c r="R24" s="3766"/>
      <c r="S24" s="3766"/>
      <c r="T24" s="3794"/>
      <c r="U24" s="3789"/>
      <c r="V24" s="3796"/>
      <c r="W24" s="3799"/>
    </row>
    <row r="25" spans="1:23" x14ac:dyDescent="0.25">
      <c r="A25" s="3561"/>
      <c r="B25" s="1785" t="s">
        <v>1953</v>
      </c>
      <c r="C25" s="1864">
        <f>+Grunnlagsdata!I3</f>
        <v>0.25</v>
      </c>
      <c r="D25" s="1864">
        <f>+Grunnlagsdata!I3</f>
        <v>0.25</v>
      </c>
      <c r="E25" s="1864">
        <f>+Grunnlagsdata!I4</f>
        <v>0.15</v>
      </c>
      <c r="F25" s="1864">
        <f>+Grunnlagsdata!I4</f>
        <v>0.15</v>
      </c>
      <c r="G25" s="1865">
        <v>0.1111</v>
      </c>
      <c r="H25" s="1865">
        <v>0.1111</v>
      </c>
      <c r="I25" s="1866">
        <f>+Grunnlagsdata!I5</f>
        <v>0.12</v>
      </c>
      <c r="J25" s="1864">
        <f>+Grunnlagsdata!I5</f>
        <v>0.12</v>
      </c>
      <c r="K25" s="1864">
        <f>+Grunnlagsdata!I3</f>
        <v>0.25</v>
      </c>
      <c r="L25" s="1864">
        <f>+Grunnlagsdata!I3</f>
        <v>0.25</v>
      </c>
      <c r="M25" s="1864">
        <f>+Grunnlagsdata!I4</f>
        <v>0.15</v>
      </c>
      <c r="N25" s="1866">
        <v>0.25</v>
      </c>
      <c r="O25" s="1864">
        <v>0.25</v>
      </c>
      <c r="P25" s="1864"/>
      <c r="Q25" s="3527"/>
      <c r="R25" s="3135"/>
      <c r="S25" s="3135"/>
      <c r="T25" s="3794" t="s">
        <v>1260</v>
      </c>
      <c r="U25" s="3790"/>
      <c r="V25" s="3797"/>
      <c r="W25" s="3800"/>
    </row>
    <row r="26" spans="1:23" x14ac:dyDescent="0.25">
      <c r="A26" s="3183" t="str">
        <f>CONCATENATE($W$4,"01")</f>
        <v>202401</v>
      </c>
      <c r="B26" s="1657" t="s">
        <v>1596</v>
      </c>
      <c r="C26" s="1867"/>
      <c r="D26" s="1867"/>
      <c r="E26" s="1867"/>
      <c r="F26" s="1867"/>
      <c r="G26" s="1868"/>
      <c r="H26" s="1868"/>
      <c r="I26" s="1868"/>
      <c r="J26" s="1867"/>
      <c r="K26" s="1867"/>
      <c r="L26" s="1867"/>
      <c r="M26" s="1867"/>
      <c r="N26" s="1868"/>
      <c r="O26" s="1867"/>
      <c r="P26" s="1869"/>
      <c r="Q26" s="1870">
        <f t="shared" ref="Q26:Q49" si="0">SUM(C26:P26)</f>
        <v>0</v>
      </c>
      <c r="R26" s="1869"/>
      <c r="S26" s="1871"/>
      <c r="T26" s="1872"/>
      <c r="U26" s="1574"/>
      <c r="V26" s="1366"/>
      <c r="W26" s="1409"/>
    </row>
    <row r="27" spans="1:23" x14ac:dyDescent="0.25">
      <c r="A27" s="3183"/>
      <c r="B27" s="1657" t="s">
        <v>1597</v>
      </c>
      <c r="C27" s="1869">
        <f t="shared" ref="C27:K27" si="1">+C26*C$25</f>
        <v>0</v>
      </c>
      <c r="D27" s="1869">
        <f t="shared" si="1"/>
        <v>0</v>
      </c>
      <c r="E27" s="1869">
        <f t="shared" si="1"/>
        <v>0</v>
      </c>
      <c r="F27" s="1869">
        <f t="shared" si="1"/>
        <v>0</v>
      </c>
      <c r="G27" s="1873">
        <f t="shared" ref="G27:H27" si="2">+G26*G$25</f>
        <v>0</v>
      </c>
      <c r="H27" s="1873">
        <f t="shared" si="2"/>
        <v>0</v>
      </c>
      <c r="I27" s="1874">
        <f t="shared" si="1"/>
        <v>0</v>
      </c>
      <c r="J27" s="1869">
        <f t="shared" si="1"/>
        <v>0</v>
      </c>
      <c r="K27" s="1869">
        <f t="shared" si="1"/>
        <v>0</v>
      </c>
      <c r="L27" s="1869">
        <f t="shared" ref="L27" si="3">+L26*L$25</f>
        <v>0</v>
      </c>
      <c r="M27" s="1869">
        <f>+M26*M$25</f>
        <v>0</v>
      </c>
      <c r="N27" s="1873">
        <f>+N26*N$25</f>
        <v>0</v>
      </c>
      <c r="O27" s="1869">
        <f>+O26*O$25</f>
        <v>0</v>
      </c>
      <c r="P27" s="1867"/>
      <c r="Q27" s="1870">
        <f t="shared" si="0"/>
        <v>0</v>
      </c>
      <c r="R27" s="1867"/>
      <c r="S27" s="1871"/>
      <c r="T27" s="1875">
        <f>+R27-Q27-S27</f>
        <v>0</v>
      </c>
      <c r="U27" s="1876"/>
      <c r="V27" s="1557"/>
      <c r="W27" s="1558"/>
    </row>
    <row r="28" spans="1:23" x14ac:dyDescent="0.25">
      <c r="A28" s="3802" t="str">
        <f>CONCATENATE($W$4,"02")</f>
        <v>202402</v>
      </c>
      <c r="B28" s="1657" t="s">
        <v>1596</v>
      </c>
      <c r="C28" s="1867"/>
      <c r="D28" s="1867"/>
      <c r="E28" s="1867"/>
      <c r="F28" s="1867"/>
      <c r="G28" s="1868"/>
      <c r="H28" s="1868"/>
      <c r="I28" s="1868"/>
      <c r="J28" s="1867"/>
      <c r="K28" s="1867"/>
      <c r="L28" s="1867"/>
      <c r="M28" s="1867"/>
      <c r="N28" s="1868"/>
      <c r="O28" s="1867"/>
      <c r="P28" s="1869"/>
      <c r="Q28" s="1870">
        <f t="shared" si="0"/>
        <v>0</v>
      </c>
      <c r="R28" s="1869"/>
      <c r="S28" s="1871"/>
      <c r="T28" s="1872"/>
      <c r="U28" s="3785" t="s">
        <v>621</v>
      </c>
      <c r="V28" s="3786"/>
      <c r="W28" s="3787"/>
    </row>
    <row r="29" spans="1:23" x14ac:dyDescent="0.25">
      <c r="A29" s="3803"/>
      <c r="B29" s="1657" t="s">
        <v>1597</v>
      </c>
      <c r="C29" s="1869">
        <f t="shared" ref="C29:K29" si="4">+C28*C$25</f>
        <v>0</v>
      </c>
      <c r="D29" s="1869">
        <f t="shared" si="4"/>
        <v>0</v>
      </c>
      <c r="E29" s="1869">
        <f t="shared" si="4"/>
        <v>0</v>
      </c>
      <c r="F29" s="1869">
        <f t="shared" si="4"/>
        <v>0</v>
      </c>
      <c r="G29" s="1873">
        <f t="shared" ref="G29:H29" si="5">+G28*G$25</f>
        <v>0</v>
      </c>
      <c r="H29" s="1873">
        <f t="shared" si="5"/>
        <v>0</v>
      </c>
      <c r="I29" s="1874">
        <f t="shared" si="4"/>
        <v>0</v>
      </c>
      <c r="J29" s="1869">
        <f t="shared" si="4"/>
        <v>0</v>
      </c>
      <c r="K29" s="1869">
        <f t="shared" si="4"/>
        <v>0</v>
      </c>
      <c r="L29" s="1869">
        <f t="shared" ref="L29:O29" si="6">+L28*L$25</f>
        <v>0</v>
      </c>
      <c r="M29" s="1869">
        <f t="shared" si="6"/>
        <v>0</v>
      </c>
      <c r="N29" s="1873">
        <f t="shared" ref="N29" si="7">+N28*N$25</f>
        <v>0</v>
      </c>
      <c r="O29" s="1869">
        <f t="shared" si="6"/>
        <v>0</v>
      </c>
      <c r="P29" s="1867"/>
      <c r="Q29" s="1870">
        <f t="shared" si="0"/>
        <v>0</v>
      </c>
      <c r="R29" s="1867"/>
      <c r="S29" s="1871"/>
      <c r="T29" s="1877">
        <f>+R29-Q29</f>
        <v>0</v>
      </c>
      <c r="U29" s="1876" t="s">
        <v>621</v>
      </c>
      <c r="V29" s="1557" t="s">
        <v>621</v>
      </c>
      <c r="W29" s="1558"/>
    </row>
    <row r="30" spans="1:23" x14ac:dyDescent="0.25">
      <c r="A30" s="3802" t="str">
        <f>CONCATENATE($W$4,"03")</f>
        <v>202403</v>
      </c>
      <c r="B30" s="1657" t="s">
        <v>1596</v>
      </c>
      <c r="C30" s="1867"/>
      <c r="D30" s="1867"/>
      <c r="E30" s="1867"/>
      <c r="F30" s="1867"/>
      <c r="G30" s="1868"/>
      <c r="H30" s="1868"/>
      <c r="I30" s="1868"/>
      <c r="J30" s="1867"/>
      <c r="K30" s="1867"/>
      <c r="L30" s="1867"/>
      <c r="M30" s="1867"/>
      <c r="N30" s="1868"/>
      <c r="O30" s="1867"/>
      <c r="P30" s="1869"/>
      <c r="Q30" s="1870">
        <f t="shared" si="0"/>
        <v>0</v>
      </c>
      <c r="R30" s="1869"/>
      <c r="S30" s="1871"/>
      <c r="T30" s="1872"/>
      <c r="U30" s="3785" t="s">
        <v>621</v>
      </c>
      <c r="V30" s="3786" t="s">
        <v>621</v>
      </c>
      <c r="W30" s="3787"/>
    </row>
    <row r="31" spans="1:23" x14ac:dyDescent="0.25">
      <c r="A31" s="3803"/>
      <c r="B31" s="1657" t="s">
        <v>1597</v>
      </c>
      <c r="C31" s="1869">
        <f t="shared" ref="C31:K31" si="8">+C30*C$25</f>
        <v>0</v>
      </c>
      <c r="D31" s="1869">
        <f t="shared" si="8"/>
        <v>0</v>
      </c>
      <c r="E31" s="1869">
        <f t="shared" si="8"/>
        <v>0</v>
      </c>
      <c r="F31" s="1869">
        <f t="shared" si="8"/>
        <v>0</v>
      </c>
      <c r="G31" s="1873">
        <f t="shared" ref="G31:H31" si="9">+G30*G$25</f>
        <v>0</v>
      </c>
      <c r="H31" s="1873">
        <f t="shared" si="9"/>
        <v>0</v>
      </c>
      <c r="I31" s="1874">
        <f t="shared" si="8"/>
        <v>0</v>
      </c>
      <c r="J31" s="1869">
        <f t="shared" si="8"/>
        <v>0</v>
      </c>
      <c r="K31" s="1869">
        <f t="shared" si="8"/>
        <v>0</v>
      </c>
      <c r="L31" s="1869">
        <f t="shared" ref="L31:O31" si="10">+L30*L$25</f>
        <v>0</v>
      </c>
      <c r="M31" s="1869">
        <f t="shared" si="10"/>
        <v>0</v>
      </c>
      <c r="N31" s="1873">
        <f t="shared" ref="N31" si="11">+N30*N$25</f>
        <v>0</v>
      </c>
      <c r="O31" s="1869">
        <f t="shared" si="10"/>
        <v>0</v>
      </c>
      <c r="P31" s="1867"/>
      <c r="Q31" s="1870">
        <f t="shared" si="0"/>
        <v>0</v>
      </c>
      <c r="R31" s="1867"/>
      <c r="S31" s="1871"/>
      <c r="T31" s="1877">
        <f>+R31-Q31-S31</f>
        <v>0</v>
      </c>
      <c r="U31" s="1876" t="s">
        <v>621</v>
      </c>
      <c r="V31" s="1557" t="s">
        <v>621</v>
      </c>
      <c r="W31" s="1558"/>
    </row>
    <row r="32" spans="1:23" x14ac:dyDescent="0.25">
      <c r="A32" s="3802" t="str">
        <f>CONCATENATE($W$4,"04")</f>
        <v>202404</v>
      </c>
      <c r="B32" s="1657" t="s">
        <v>1596</v>
      </c>
      <c r="C32" s="1867"/>
      <c r="D32" s="1867"/>
      <c r="E32" s="1867"/>
      <c r="F32" s="1867"/>
      <c r="G32" s="1868"/>
      <c r="H32" s="1868"/>
      <c r="I32" s="1868"/>
      <c r="J32" s="1867"/>
      <c r="K32" s="1867"/>
      <c r="L32" s="1867"/>
      <c r="M32" s="1867"/>
      <c r="N32" s="1868"/>
      <c r="O32" s="1867"/>
      <c r="P32" s="1869"/>
      <c r="Q32" s="1870">
        <f t="shared" si="0"/>
        <v>0</v>
      </c>
      <c r="R32" s="1869"/>
      <c r="S32" s="1871"/>
      <c r="T32" s="1872"/>
      <c r="U32" s="3785" t="s">
        <v>621</v>
      </c>
      <c r="V32" s="3786" t="s">
        <v>621</v>
      </c>
      <c r="W32" s="3787"/>
    </row>
    <row r="33" spans="1:23" x14ac:dyDescent="0.25">
      <c r="A33" s="3803"/>
      <c r="B33" s="1657" t="s">
        <v>1597</v>
      </c>
      <c r="C33" s="1869">
        <f t="shared" ref="C33:K33" si="12">+C32*C$25</f>
        <v>0</v>
      </c>
      <c r="D33" s="1869">
        <f t="shared" si="12"/>
        <v>0</v>
      </c>
      <c r="E33" s="1869">
        <f t="shared" si="12"/>
        <v>0</v>
      </c>
      <c r="F33" s="1869">
        <f t="shared" si="12"/>
        <v>0</v>
      </c>
      <c r="G33" s="1873">
        <f t="shared" ref="G33:H33" si="13">+G32*G$25</f>
        <v>0</v>
      </c>
      <c r="H33" s="1873">
        <f t="shared" si="13"/>
        <v>0</v>
      </c>
      <c r="I33" s="1874">
        <f t="shared" si="12"/>
        <v>0</v>
      </c>
      <c r="J33" s="1869">
        <f t="shared" si="12"/>
        <v>0</v>
      </c>
      <c r="K33" s="1869">
        <f t="shared" si="12"/>
        <v>0</v>
      </c>
      <c r="L33" s="1869">
        <f t="shared" ref="L33:O33" si="14">+L32*L$25</f>
        <v>0</v>
      </c>
      <c r="M33" s="1869">
        <f t="shared" si="14"/>
        <v>0</v>
      </c>
      <c r="N33" s="1873">
        <f t="shared" ref="N33" si="15">+N32*N$25</f>
        <v>0</v>
      </c>
      <c r="O33" s="1869">
        <f t="shared" si="14"/>
        <v>0</v>
      </c>
      <c r="P33" s="1867"/>
      <c r="Q33" s="1870">
        <f t="shared" si="0"/>
        <v>0</v>
      </c>
      <c r="R33" s="1867"/>
      <c r="S33" s="1871"/>
      <c r="T33" s="1877">
        <f>+R33-Q33-S33</f>
        <v>0</v>
      </c>
      <c r="U33" s="1876" t="s">
        <v>621</v>
      </c>
      <c r="V33" s="1557" t="s">
        <v>621</v>
      </c>
      <c r="W33" s="1558"/>
    </row>
    <row r="34" spans="1:23" x14ac:dyDescent="0.25">
      <c r="A34" s="3802" t="str">
        <f>CONCATENATE($W$4,"05")</f>
        <v>202405</v>
      </c>
      <c r="B34" s="1657" t="s">
        <v>1596</v>
      </c>
      <c r="C34" s="1867"/>
      <c r="D34" s="1867"/>
      <c r="E34" s="1867"/>
      <c r="F34" s="1867"/>
      <c r="G34" s="1868"/>
      <c r="H34" s="1868"/>
      <c r="I34" s="1868"/>
      <c r="J34" s="1867"/>
      <c r="K34" s="1867"/>
      <c r="L34" s="1867"/>
      <c r="M34" s="1867"/>
      <c r="N34" s="1868"/>
      <c r="O34" s="1867"/>
      <c r="P34" s="1869"/>
      <c r="Q34" s="1870">
        <f t="shared" si="0"/>
        <v>0</v>
      </c>
      <c r="R34" s="1869"/>
      <c r="S34" s="1871"/>
      <c r="T34" s="1872"/>
      <c r="U34" s="3785" t="s">
        <v>621</v>
      </c>
      <c r="V34" s="3786" t="s">
        <v>621</v>
      </c>
      <c r="W34" s="3787"/>
    </row>
    <row r="35" spans="1:23" x14ac:dyDescent="0.25">
      <c r="A35" s="3803"/>
      <c r="B35" s="1657" t="s">
        <v>1597</v>
      </c>
      <c r="C35" s="1869">
        <f t="shared" ref="C35:K35" si="16">+C34*C$25</f>
        <v>0</v>
      </c>
      <c r="D35" s="1869">
        <f t="shared" si="16"/>
        <v>0</v>
      </c>
      <c r="E35" s="1869">
        <f t="shared" si="16"/>
        <v>0</v>
      </c>
      <c r="F35" s="1869">
        <f t="shared" si="16"/>
        <v>0</v>
      </c>
      <c r="G35" s="1873">
        <f t="shared" ref="G35:H35" si="17">+G34*G$25</f>
        <v>0</v>
      </c>
      <c r="H35" s="1873">
        <f t="shared" si="17"/>
        <v>0</v>
      </c>
      <c r="I35" s="1874">
        <f t="shared" si="16"/>
        <v>0</v>
      </c>
      <c r="J35" s="1869">
        <f t="shared" si="16"/>
        <v>0</v>
      </c>
      <c r="K35" s="1869">
        <f t="shared" si="16"/>
        <v>0</v>
      </c>
      <c r="L35" s="1869">
        <f t="shared" ref="L35:O35" si="18">+L34*L$25</f>
        <v>0</v>
      </c>
      <c r="M35" s="1869">
        <f t="shared" si="18"/>
        <v>0</v>
      </c>
      <c r="N35" s="1873">
        <f t="shared" ref="N35" si="19">+N34*N$25</f>
        <v>0</v>
      </c>
      <c r="O35" s="1869">
        <f t="shared" si="18"/>
        <v>0</v>
      </c>
      <c r="P35" s="1867"/>
      <c r="Q35" s="1870">
        <f t="shared" si="0"/>
        <v>0</v>
      </c>
      <c r="R35" s="1867"/>
      <c r="S35" s="1871"/>
      <c r="T35" s="1877">
        <f>+R35-Q35-S35</f>
        <v>0</v>
      </c>
      <c r="U35" s="1876" t="s">
        <v>621</v>
      </c>
      <c r="V35" s="1557" t="s">
        <v>621</v>
      </c>
      <c r="W35" s="1558"/>
    </row>
    <row r="36" spans="1:23" x14ac:dyDescent="0.25">
      <c r="A36" s="3802" t="str">
        <f>CONCATENATE($W$4,"06")</f>
        <v>202406</v>
      </c>
      <c r="B36" s="1657" t="s">
        <v>1596</v>
      </c>
      <c r="C36" s="1867"/>
      <c r="D36" s="1867"/>
      <c r="E36" s="1867"/>
      <c r="F36" s="1867"/>
      <c r="G36" s="1868"/>
      <c r="H36" s="1868"/>
      <c r="I36" s="1868"/>
      <c r="J36" s="1867"/>
      <c r="K36" s="1867"/>
      <c r="L36" s="1867"/>
      <c r="M36" s="1867"/>
      <c r="N36" s="1868"/>
      <c r="O36" s="1867"/>
      <c r="P36" s="1869"/>
      <c r="Q36" s="1870">
        <f t="shared" si="0"/>
        <v>0</v>
      </c>
      <c r="R36" s="1869"/>
      <c r="S36" s="1871"/>
      <c r="T36" s="1872"/>
      <c r="U36" s="3785" t="s">
        <v>621</v>
      </c>
      <c r="V36" s="3786" t="s">
        <v>621</v>
      </c>
      <c r="W36" s="3787"/>
    </row>
    <row r="37" spans="1:23" x14ac:dyDescent="0.25">
      <c r="A37" s="3803"/>
      <c r="B37" s="1657" t="s">
        <v>1597</v>
      </c>
      <c r="C37" s="1869">
        <f t="shared" ref="C37:K37" si="20">+C36*C$25</f>
        <v>0</v>
      </c>
      <c r="D37" s="1869">
        <f t="shared" si="20"/>
        <v>0</v>
      </c>
      <c r="E37" s="1869">
        <f t="shared" si="20"/>
        <v>0</v>
      </c>
      <c r="F37" s="1869">
        <f t="shared" si="20"/>
        <v>0</v>
      </c>
      <c r="G37" s="1873">
        <f t="shared" ref="G37:H37" si="21">+G36*G$25</f>
        <v>0</v>
      </c>
      <c r="H37" s="1873">
        <f t="shared" si="21"/>
        <v>0</v>
      </c>
      <c r="I37" s="1874">
        <f t="shared" si="20"/>
        <v>0</v>
      </c>
      <c r="J37" s="1869">
        <f t="shared" si="20"/>
        <v>0</v>
      </c>
      <c r="K37" s="1869">
        <f t="shared" si="20"/>
        <v>0</v>
      </c>
      <c r="L37" s="1869">
        <f t="shared" ref="L37:O37" si="22">+L36*L$25</f>
        <v>0</v>
      </c>
      <c r="M37" s="1869">
        <f t="shared" si="22"/>
        <v>0</v>
      </c>
      <c r="N37" s="1873">
        <f t="shared" ref="N37" si="23">+N36*N$25</f>
        <v>0</v>
      </c>
      <c r="O37" s="1869">
        <f t="shared" si="22"/>
        <v>0</v>
      </c>
      <c r="P37" s="1867"/>
      <c r="Q37" s="1870">
        <f t="shared" si="0"/>
        <v>0</v>
      </c>
      <c r="R37" s="1867"/>
      <c r="S37" s="1871"/>
      <c r="T37" s="1877">
        <f>+R37-Q37-S37</f>
        <v>0</v>
      </c>
      <c r="U37" s="1876" t="s">
        <v>621</v>
      </c>
      <c r="V37" s="1557" t="s">
        <v>621</v>
      </c>
      <c r="W37" s="1558"/>
    </row>
    <row r="38" spans="1:23" x14ac:dyDescent="0.25">
      <c r="A38" s="3802" t="str">
        <f>CONCATENATE($W$4,"07")</f>
        <v>202407</v>
      </c>
      <c r="B38" s="1657" t="s">
        <v>1596</v>
      </c>
      <c r="C38" s="1867"/>
      <c r="D38" s="1867"/>
      <c r="E38" s="1867"/>
      <c r="F38" s="1867"/>
      <c r="G38" s="1868"/>
      <c r="H38" s="1868"/>
      <c r="I38" s="1868"/>
      <c r="J38" s="1867"/>
      <c r="K38" s="1867"/>
      <c r="L38" s="1867"/>
      <c r="M38" s="1867"/>
      <c r="N38" s="1868"/>
      <c r="O38" s="1867"/>
      <c r="P38" s="1869"/>
      <c r="Q38" s="1870">
        <f t="shared" si="0"/>
        <v>0</v>
      </c>
      <c r="R38" s="1869"/>
      <c r="S38" s="1871"/>
      <c r="T38" s="1872"/>
      <c r="U38" s="3785" t="s">
        <v>621</v>
      </c>
      <c r="V38" s="3786" t="s">
        <v>621</v>
      </c>
      <c r="W38" s="3787"/>
    </row>
    <row r="39" spans="1:23" x14ac:dyDescent="0.25">
      <c r="A39" s="3803"/>
      <c r="B39" s="1657" t="s">
        <v>1597</v>
      </c>
      <c r="C39" s="1869">
        <f t="shared" ref="C39:K39" si="24">+C38*C$25</f>
        <v>0</v>
      </c>
      <c r="D39" s="1869">
        <f t="shared" si="24"/>
        <v>0</v>
      </c>
      <c r="E39" s="1869">
        <f t="shared" si="24"/>
        <v>0</v>
      </c>
      <c r="F39" s="1869">
        <f t="shared" si="24"/>
        <v>0</v>
      </c>
      <c r="G39" s="1873">
        <f t="shared" ref="G39:H39" si="25">+G38*G$25</f>
        <v>0</v>
      </c>
      <c r="H39" s="1873">
        <f t="shared" si="25"/>
        <v>0</v>
      </c>
      <c r="I39" s="1874">
        <f t="shared" si="24"/>
        <v>0</v>
      </c>
      <c r="J39" s="1869">
        <f t="shared" si="24"/>
        <v>0</v>
      </c>
      <c r="K39" s="1869">
        <f t="shared" si="24"/>
        <v>0</v>
      </c>
      <c r="L39" s="1869">
        <f t="shared" ref="L39:O39" si="26">+L38*L$25</f>
        <v>0</v>
      </c>
      <c r="M39" s="1869">
        <f t="shared" si="26"/>
        <v>0</v>
      </c>
      <c r="N39" s="1873">
        <f t="shared" ref="N39" si="27">+N38*N$25</f>
        <v>0</v>
      </c>
      <c r="O39" s="1869">
        <f t="shared" si="26"/>
        <v>0</v>
      </c>
      <c r="P39" s="1867"/>
      <c r="Q39" s="1870">
        <f t="shared" si="0"/>
        <v>0</v>
      </c>
      <c r="R39" s="1867"/>
      <c r="S39" s="1871"/>
      <c r="T39" s="1877">
        <f>+R39-Q39-S39</f>
        <v>0</v>
      </c>
      <c r="U39" s="1876" t="s">
        <v>621</v>
      </c>
      <c r="V39" s="1557" t="s">
        <v>621</v>
      </c>
      <c r="W39" s="1558"/>
    </row>
    <row r="40" spans="1:23" x14ac:dyDescent="0.25">
      <c r="A40" s="3802" t="str">
        <f>CONCATENATE($W$4,"08")</f>
        <v>202408</v>
      </c>
      <c r="B40" s="1657" t="s">
        <v>1596</v>
      </c>
      <c r="C40" s="1867"/>
      <c r="D40" s="1867"/>
      <c r="E40" s="1867"/>
      <c r="F40" s="1867"/>
      <c r="G40" s="1868"/>
      <c r="H40" s="1868"/>
      <c r="I40" s="1868"/>
      <c r="J40" s="1867"/>
      <c r="K40" s="1867"/>
      <c r="L40" s="1867"/>
      <c r="M40" s="1867"/>
      <c r="N40" s="1868"/>
      <c r="O40" s="1867"/>
      <c r="P40" s="1869"/>
      <c r="Q40" s="1870">
        <f t="shared" si="0"/>
        <v>0</v>
      </c>
      <c r="R40" s="1869"/>
      <c r="S40" s="1871"/>
      <c r="T40" s="1872"/>
      <c r="U40" s="3785" t="s">
        <v>621</v>
      </c>
      <c r="V40" s="3786" t="s">
        <v>621</v>
      </c>
      <c r="W40" s="3787"/>
    </row>
    <row r="41" spans="1:23" x14ac:dyDescent="0.25">
      <c r="A41" s="3803"/>
      <c r="B41" s="1657" t="s">
        <v>1597</v>
      </c>
      <c r="C41" s="1869">
        <f t="shared" ref="C41:K41" si="28">+C40*C$25</f>
        <v>0</v>
      </c>
      <c r="D41" s="1869">
        <f t="shared" si="28"/>
        <v>0</v>
      </c>
      <c r="E41" s="1869">
        <f t="shared" si="28"/>
        <v>0</v>
      </c>
      <c r="F41" s="1869">
        <f t="shared" si="28"/>
        <v>0</v>
      </c>
      <c r="G41" s="1873">
        <f t="shared" ref="G41:H41" si="29">+G40*G$25</f>
        <v>0</v>
      </c>
      <c r="H41" s="1873">
        <f t="shared" si="29"/>
        <v>0</v>
      </c>
      <c r="I41" s="1874">
        <f t="shared" si="28"/>
        <v>0</v>
      </c>
      <c r="J41" s="1869">
        <f t="shared" si="28"/>
        <v>0</v>
      </c>
      <c r="K41" s="1869">
        <f t="shared" si="28"/>
        <v>0</v>
      </c>
      <c r="L41" s="1869">
        <f t="shared" ref="L41:O41" si="30">+L40*L$25</f>
        <v>0</v>
      </c>
      <c r="M41" s="1869">
        <f t="shared" si="30"/>
        <v>0</v>
      </c>
      <c r="N41" s="1873">
        <f t="shared" ref="N41" si="31">+N40*N$25</f>
        <v>0</v>
      </c>
      <c r="O41" s="1869">
        <f t="shared" si="30"/>
        <v>0</v>
      </c>
      <c r="P41" s="1867"/>
      <c r="Q41" s="1870">
        <f t="shared" si="0"/>
        <v>0</v>
      </c>
      <c r="R41" s="1867"/>
      <c r="S41" s="1871"/>
      <c r="T41" s="1877">
        <f>+R41-Q41-S41</f>
        <v>0</v>
      </c>
      <c r="U41" s="1876" t="s">
        <v>621</v>
      </c>
      <c r="V41" s="1557" t="s">
        <v>621</v>
      </c>
      <c r="W41" s="1558"/>
    </row>
    <row r="42" spans="1:23" x14ac:dyDescent="0.25">
      <c r="A42" s="3802" t="str">
        <f>CONCATENATE($W$4,"09")</f>
        <v>202409</v>
      </c>
      <c r="B42" s="1657" t="s">
        <v>1596</v>
      </c>
      <c r="C42" s="1867"/>
      <c r="D42" s="1867"/>
      <c r="E42" s="1867"/>
      <c r="F42" s="1867"/>
      <c r="G42" s="1868"/>
      <c r="H42" s="1868"/>
      <c r="I42" s="1868"/>
      <c r="J42" s="1867"/>
      <c r="K42" s="1867"/>
      <c r="L42" s="1867"/>
      <c r="M42" s="1867"/>
      <c r="N42" s="1868"/>
      <c r="O42" s="1867"/>
      <c r="P42" s="1869"/>
      <c r="Q42" s="1870">
        <f t="shared" si="0"/>
        <v>0</v>
      </c>
      <c r="R42" s="1869"/>
      <c r="S42" s="1871"/>
      <c r="T42" s="1872"/>
      <c r="U42" s="3785" t="s">
        <v>621</v>
      </c>
      <c r="V42" s="3786" t="s">
        <v>621</v>
      </c>
      <c r="W42" s="3787"/>
    </row>
    <row r="43" spans="1:23" x14ac:dyDescent="0.25">
      <c r="A43" s="3803"/>
      <c r="B43" s="1657" t="s">
        <v>1597</v>
      </c>
      <c r="C43" s="1869">
        <f t="shared" ref="C43:K43" si="32">+C42*C$25</f>
        <v>0</v>
      </c>
      <c r="D43" s="1869">
        <f t="shared" si="32"/>
        <v>0</v>
      </c>
      <c r="E43" s="1869">
        <f t="shared" si="32"/>
        <v>0</v>
      </c>
      <c r="F43" s="1869">
        <f t="shared" si="32"/>
        <v>0</v>
      </c>
      <c r="G43" s="1873">
        <f t="shared" ref="G43:H43" si="33">+G42*G$25</f>
        <v>0</v>
      </c>
      <c r="H43" s="1873">
        <f t="shared" si="33"/>
        <v>0</v>
      </c>
      <c r="I43" s="1874">
        <f t="shared" si="32"/>
        <v>0</v>
      </c>
      <c r="J43" s="1869">
        <f t="shared" si="32"/>
        <v>0</v>
      </c>
      <c r="K43" s="1869">
        <f t="shared" si="32"/>
        <v>0</v>
      </c>
      <c r="L43" s="1869">
        <f t="shared" ref="L43:O43" si="34">+L42*L$25</f>
        <v>0</v>
      </c>
      <c r="M43" s="1869">
        <f t="shared" si="34"/>
        <v>0</v>
      </c>
      <c r="N43" s="1873">
        <f t="shared" ref="N43" si="35">+N42*N$25</f>
        <v>0</v>
      </c>
      <c r="O43" s="1869">
        <f t="shared" si="34"/>
        <v>0</v>
      </c>
      <c r="P43" s="1867"/>
      <c r="Q43" s="1870">
        <f t="shared" si="0"/>
        <v>0</v>
      </c>
      <c r="R43" s="1867"/>
      <c r="S43" s="1871"/>
      <c r="T43" s="1877">
        <f>+R43-Q43-S43</f>
        <v>0</v>
      </c>
      <c r="U43" s="1876" t="s">
        <v>621</v>
      </c>
      <c r="V43" s="1557" t="s">
        <v>621</v>
      </c>
      <c r="W43" s="1558"/>
    </row>
    <row r="44" spans="1:23" x14ac:dyDescent="0.25">
      <c r="A44" s="3802" t="str">
        <f>CONCATENATE($W$4,"10")</f>
        <v>202410</v>
      </c>
      <c r="B44" s="1657" t="s">
        <v>1596</v>
      </c>
      <c r="C44" s="1867"/>
      <c r="D44" s="1867"/>
      <c r="E44" s="1867"/>
      <c r="F44" s="1867"/>
      <c r="G44" s="1868"/>
      <c r="H44" s="1868"/>
      <c r="I44" s="1868"/>
      <c r="J44" s="1867"/>
      <c r="K44" s="1867"/>
      <c r="L44" s="1867"/>
      <c r="M44" s="1867"/>
      <c r="N44" s="1868"/>
      <c r="O44" s="1867"/>
      <c r="P44" s="1869"/>
      <c r="Q44" s="1870">
        <f t="shared" si="0"/>
        <v>0</v>
      </c>
      <c r="R44" s="1869"/>
      <c r="S44" s="1871"/>
      <c r="T44" s="1872"/>
      <c r="U44" s="3785" t="s">
        <v>621</v>
      </c>
      <c r="V44" s="3786" t="s">
        <v>621</v>
      </c>
      <c r="W44" s="3787"/>
    </row>
    <row r="45" spans="1:23" x14ac:dyDescent="0.25">
      <c r="A45" s="3803"/>
      <c r="B45" s="1657" t="s">
        <v>1597</v>
      </c>
      <c r="C45" s="1869">
        <f t="shared" ref="C45:K45" si="36">+C44*C$25</f>
        <v>0</v>
      </c>
      <c r="D45" s="1869">
        <f t="shared" si="36"/>
        <v>0</v>
      </c>
      <c r="E45" s="1869">
        <f t="shared" si="36"/>
        <v>0</v>
      </c>
      <c r="F45" s="1869">
        <f t="shared" si="36"/>
        <v>0</v>
      </c>
      <c r="G45" s="1873">
        <f t="shared" ref="G45:H45" si="37">+G44*G$25</f>
        <v>0</v>
      </c>
      <c r="H45" s="1873">
        <f t="shared" si="37"/>
        <v>0</v>
      </c>
      <c r="I45" s="1874">
        <f t="shared" si="36"/>
        <v>0</v>
      </c>
      <c r="J45" s="1869">
        <f t="shared" si="36"/>
        <v>0</v>
      </c>
      <c r="K45" s="1869">
        <f t="shared" si="36"/>
        <v>0</v>
      </c>
      <c r="L45" s="1869">
        <f t="shared" ref="L45:O45" si="38">+L44*L$25</f>
        <v>0</v>
      </c>
      <c r="M45" s="1869">
        <f t="shared" si="38"/>
        <v>0</v>
      </c>
      <c r="N45" s="1873">
        <f t="shared" ref="N45" si="39">+N44*N$25</f>
        <v>0</v>
      </c>
      <c r="O45" s="1869">
        <f t="shared" si="38"/>
        <v>0</v>
      </c>
      <c r="P45" s="1867"/>
      <c r="Q45" s="1870">
        <f t="shared" si="0"/>
        <v>0</v>
      </c>
      <c r="R45" s="1867"/>
      <c r="S45" s="1871"/>
      <c r="T45" s="1877">
        <f>+R45-Q45-S45</f>
        <v>0</v>
      </c>
      <c r="U45" s="1876" t="s">
        <v>621</v>
      </c>
      <c r="V45" s="1557" t="s">
        <v>621</v>
      </c>
      <c r="W45" s="1558"/>
    </row>
    <row r="46" spans="1:23" x14ac:dyDescent="0.25">
      <c r="A46" s="3802" t="str">
        <f>CONCATENATE($W$4,"11")</f>
        <v>202411</v>
      </c>
      <c r="B46" s="1657" t="s">
        <v>1596</v>
      </c>
      <c r="C46" s="1867"/>
      <c r="D46" s="1867"/>
      <c r="E46" s="1867"/>
      <c r="F46" s="1867"/>
      <c r="G46" s="1868"/>
      <c r="H46" s="1868"/>
      <c r="I46" s="1868"/>
      <c r="J46" s="1867"/>
      <c r="K46" s="1867"/>
      <c r="L46" s="1867"/>
      <c r="M46" s="1867"/>
      <c r="N46" s="1868"/>
      <c r="O46" s="1867"/>
      <c r="P46" s="1869"/>
      <c r="Q46" s="1870">
        <f t="shared" si="0"/>
        <v>0</v>
      </c>
      <c r="R46" s="1869"/>
      <c r="S46" s="1871"/>
      <c r="T46" s="1872"/>
      <c r="U46" s="3785" t="s">
        <v>621</v>
      </c>
      <c r="V46" s="3786" t="s">
        <v>621</v>
      </c>
      <c r="W46" s="3787"/>
    </row>
    <row r="47" spans="1:23" x14ac:dyDescent="0.25">
      <c r="A47" s="3803"/>
      <c r="B47" s="1657" t="s">
        <v>1597</v>
      </c>
      <c r="C47" s="1869">
        <f t="shared" ref="C47:K47" si="40">+C46*C$25</f>
        <v>0</v>
      </c>
      <c r="D47" s="1869">
        <f t="shared" si="40"/>
        <v>0</v>
      </c>
      <c r="E47" s="1869">
        <f t="shared" si="40"/>
        <v>0</v>
      </c>
      <c r="F47" s="1869">
        <f t="shared" si="40"/>
        <v>0</v>
      </c>
      <c r="G47" s="1873">
        <f t="shared" ref="G47:H47" si="41">+G46*G$25</f>
        <v>0</v>
      </c>
      <c r="H47" s="1873">
        <f t="shared" si="41"/>
        <v>0</v>
      </c>
      <c r="I47" s="1874">
        <f t="shared" si="40"/>
        <v>0</v>
      </c>
      <c r="J47" s="1869">
        <f t="shared" si="40"/>
        <v>0</v>
      </c>
      <c r="K47" s="1869">
        <f t="shared" si="40"/>
        <v>0</v>
      </c>
      <c r="L47" s="1869">
        <f t="shared" ref="L47:O47" si="42">+L46*L$25</f>
        <v>0</v>
      </c>
      <c r="M47" s="1869">
        <f t="shared" si="42"/>
        <v>0</v>
      </c>
      <c r="N47" s="1873">
        <f t="shared" ref="N47" si="43">+N46*N$25</f>
        <v>0</v>
      </c>
      <c r="O47" s="1869">
        <f t="shared" si="42"/>
        <v>0</v>
      </c>
      <c r="P47" s="1867"/>
      <c r="Q47" s="1870">
        <f t="shared" si="0"/>
        <v>0</v>
      </c>
      <c r="R47" s="1867"/>
      <c r="S47" s="1871"/>
      <c r="T47" s="1877">
        <f>+R47-Q47-S47</f>
        <v>0</v>
      </c>
      <c r="U47" s="1876" t="s">
        <v>621</v>
      </c>
      <c r="V47" s="1557" t="s">
        <v>621</v>
      </c>
      <c r="W47" s="1558"/>
    </row>
    <row r="48" spans="1:23" x14ac:dyDescent="0.25">
      <c r="A48" s="3802" t="str">
        <f>CONCATENATE($W$4,"12")</f>
        <v>202412</v>
      </c>
      <c r="B48" s="1657" t="s">
        <v>1596</v>
      </c>
      <c r="C48" s="1867"/>
      <c r="D48" s="1867"/>
      <c r="E48" s="1867"/>
      <c r="F48" s="1867"/>
      <c r="G48" s="1868"/>
      <c r="H48" s="1868"/>
      <c r="I48" s="1868"/>
      <c r="J48" s="1867"/>
      <c r="K48" s="1867"/>
      <c r="L48" s="1867"/>
      <c r="M48" s="1867"/>
      <c r="N48" s="1868"/>
      <c r="O48" s="1867"/>
      <c r="P48" s="1869"/>
      <c r="Q48" s="1870">
        <f t="shared" si="0"/>
        <v>0</v>
      </c>
      <c r="R48" s="1869"/>
      <c r="S48" s="1871"/>
      <c r="T48" s="1872"/>
      <c r="U48" s="3785" t="s">
        <v>621</v>
      </c>
      <c r="V48" s="3786" t="s">
        <v>621</v>
      </c>
      <c r="W48" s="3787"/>
    </row>
    <row r="49" spans="1:29" ht="15.75" thickBot="1" x14ac:dyDescent="0.3">
      <c r="A49" s="3259"/>
      <c r="B49" s="759" t="s">
        <v>1597</v>
      </c>
      <c r="C49" s="760">
        <f t="shared" ref="C49:K49" si="44">+C48*C$25</f>
        <v>0</v>
      </c>
      <c r="D49" s="760">
        <f t="shared" si="44"/>
        <v>0</v>
      </c>
      <c r="E49" s="760">
        <f t="shared" si="44"/>
        <v>0</v>
      </c>
      <c r="F49" s="760">
        <f t="shared" si="44"/>
        <v>0</v>
      </c>
      <c r="G49" s="1072">
        <f t="shared" ref="G49:H49" si="45">+G48*G$25</f>
        <v>0</v>
      </c>
      <c r="H49" s="1072">
        <f t="shared" si="45"/>
        <v>0</v>
      </c>
      <c r="I49" s="761">
        <f t="shared" si="44"/>
        <v>0</v>
      </c>
      <c r="J49" s="760">
        <f t="shared" si="44"/>
        <v>0</v>
      </c>
      <c r="K49" s="760">
        <f t="shared" si="44"/>
        <v>0</v>
      </c>
      <c r="L49" s="760">
        <f t="shared" ref="L49:O49" si="46">+L48*L$25</f>
        <v>0</v>
      </c>
      <c r="M49" s="760">
        <f t="shared" si="46"/>
        <v>0</v>
      </c>
      <c r="N49" s="1072">
        <f t="shared" ref="N49" si="47">+N48*N$25</f>
        <v>0</v>
      </c>
      <c r="O49" s="760">
        <f t="shared" si="46"/>
        <v>0</v>
      </c>
      <c r="P49" s="757"/>
      <c r="Q49" s="764">
        <f t="shared" si="0"/>
        <v>0</v>
      </c>
      <c r="R49" s="757"/>
      <c r="S49" s="758"/>
      <c r="T49" s="765">
        <f>+R49-Q49-S49</f>
        <v>0</v>
      </c>
      <c r="U49" s="1073" t="s">
        <v>621</v>
      </c>
      <c r="V49" s="464" t="s">
        <v>621</v>
      </c>
      <c r="W49" s="465"/>
    </row>
    <row r="50" spans="1:29" x14ac:dyDescent="0.25">
      <c r="A50" s="60" t="s">
        <v>1327</v>
      </c>
      <c r="Q50" s="26"/>
      <c r="R50" s="1173">
        <f>SUMIFS('Saldobalanse m arb-status'!C:C,'Saldobalanse m arb-status'!G:G,"=1987&amp;*")</f>
        <v>0</v>
      </c>
      <c r="T50" s="26"/>
    </row>
    <row r="51" spans="1:29" x14ac:dyDescent="0.25">
      <c r="A51" s="60" t="s">
        <v>1260</v>
      </c>
      <c r="Q51" s="26"/>
      <c r="R51" s="67">
        <f>SUM(R27:R49)-R50</f>
        <v>0</v>
      </c>
      <c r="T51" s="26"/>
    </row>
    <row r="52" spans="1:29" x14ac:dyDescent="0.25">
      <c r="Q52" s="26"/>
      <c r="T52" s="26"/>
    </row>
    <row r="54" spans="1:29" s="3" customFormat="1" ht="15.75" thickBot="1" x14ac:dyDescent="0.3">
      <c r="A54" s="11" t="s">
        <v>1954</v>
      </c>
      <c r="W54"/>
      <c r="X54"/>
      <c r="Y54"/>
      <c r="Z54"/>
      <c r="AA54"/>
      <c r="AB54"/>
    </row>
    <row r="55" spans="1:29" s="3" customFormat="1" x14ac:dyDescent="0.25">
      <c r="A55" s="762" t="str">
        <f>CONCATENATE($W$4,"01")</f>
        <v>202401</v>
      </c>
      <c r="B55" s="3791"/>
      <c r="C55" s="3792"/>
      <c r="D55" s="3792"/>
      <c r="E55" s="3792"/>
      <c r="F55" s="3792"/>
      <c r="G55" s="3792"/>
      <c r="H55" s="3792"/>
      <c r="I55" s="3792"/>
      <c r="J55" s="3792"/>
      <c r="K55" s="3792"/>
      <c r="L55" s="3792"/>
      <c r="M55" s="3792"/>
      <c r="N55" s="3792"/>
      <c r="O55" s="3792"/>
      <c r="P55" s="3792"/>
      <c r="Q55" s="3792"/>
      <c r="R55" s="3792"/>
      <c r="S55" s="3792"/>
      <c r="T55" s="3792"/>
      <c r="U55" s="3792"/>
      <c r="V55" s="3792"/>
      <c r="W55" s="3793"/>
      <c r="X55"/>
      <c r="Y55"/>
      <c r="Z55"/>
      <c r="AA55"/>
      <c r="AB55"/>
      <c r="AC55"/>
    </row>
    <row r="56" spans="1:29" s="3" customFormat="1" x14ac:dyDescent="0.25">
      <c r="A56" s="1878" t="str">
        <f>CONCATENATE($W$4,"02")</f>
        <v>202402</v>
      </c>
      <c r="B56" s="3759"/>
      <c r="C56" s="3760"/>
      <c r="D56" s="3760"/>
      <c r="E56" s="3760"/>
      <c r="F56" s="3760"/>
      <c r="G56" s="3760"/>
      <c r="H56" s="3760"/>
      <c r="I56" s="3760"/>
      <c r="J56" s="3760"/>
      <c r="K56" s="3760"/>
      <c r="L56" s="3760"/>
      <c r="M56" s="3760"/>
      <c r="N56" s="3760"/>
      <c r="O56" s="3760"/>
      <c r="P56" s="3760"/>
      <c r="Q56" s="3760"/>
      <c r="R56" s="3760"/>
      <c r="S56" s="3760"/>
      <c r="T56" s="3760"/>
      <c r="U56" s="3760"/>
      <c r="V56" s="3760"/>
      <c r="W56" s="3801"/>
      <c r="X56"/>
      <c r="Y56"/>
      <c r="Z56"/>
      <c r="AA56"/>
      <c r="AB56"/>
      <c r="AC56"/>
    </row>
    <row r="57" spans="1:29" s="3" customFormat="1" x14ac:dyDescent="0.25">
      <c r="A57" s="1878" t="str">
        <f>CONCATENATE($W$4,"03")</f>
        <v>202403</v>
      </c>
      <c r="B57" s="3759"/>
      <c r="C57" s="3760"/>
      <c r="D57" s="3760"/>
      <c r="E57" s="3760"/>
      <c r="F57" s="3760"/>
      <c r="G57" s="3760"/>
      <c r="H57" s="3760"/>
      <c r="I57" s="3760"/>
      <c r="J57" s="3760"/>
      <c r="K57" s="3760"/>
      <c r="L57" s="3760"/>
      <c r="M57" s="3760"/>
      <c r="N57" s="3760"/>
      <c r="O57" s="3760"/>
      <c r="P57" s="3760"/>
      <c r="Q57" s="3760"/>
      <c r="R57" s="3760"/>
      <c r="S57" s="3760"/>
      <c r="T57" s="3760"/>
      <c r="U57" s="3760"/>
      <c r="V57" s="3760"/>
      <c r="W57" s="3801"/>
      <c r="X57"/>
      <c r="Y57"/>
      <c r="Z57"/>
      <c r="AA57"/>
      <c r="AB57"/>
      <c r="AC57"/>
    </row>
    <row r="58" spans="1:29" s="3" customFormat="1" x14ac:dyDescent="0.25">
      <c r="A58" s="1878" t="str">
        <f>CONCATENATE($W$4,"04")</f>
        <v>202404</v>
      </c>
      <c r="B58" s="3759"/>
      <c r="C58" s="3760"/>
      <c r="D58" s="3760"/>
      <c r="E58" s="3760"/>
      <c r="F58" s="3760"/>
      <c r="G58" s="3760"/>
      <c r="H58" s="3760"/>
      <c r="I58" s="3760"/>
      <c r="J58" s="3760"/>
      <c r="K58" s="3760"/>
      <c r="L58" s="3760"/>
      <c r="M58" s="3760"/>
      <c r="N58" s="3760"/>
      <c r="O58" s="3760"/>
      <c r="P58" s="3760"/>
      <c r="Q58" s="3760"/>
      <c r="R58" s="3760"/>
      <c r="S58" s="3760"/>
      <c r="T58" s="3760"/>
      <c r="U58" s="3760"/>
      <c r="V58" s="3760"/>
      <c r="W58" s="3801"/>
      <c r="X58"/>
      <c r="Y58"/>
      <c r="Z58"/>
      <c r="AA58"/>
      <c r="AB58"/>
      <c r="AC58"/>
    </row>
    <row r="59" spans="1:29" s="3" customFormat="1" x14ac:dyDescent="0.25">
      <c r="A59" s="1878" t="str">
        <f>CONCATENATE($W$4,"05")</f>
        <v>202405</v>
      </c>
      <c r="B59" s="3759"/>
      <c r="C59" s="3760"/>
      <c r="D59" s="3760"/>
      <c r="E59" s="3760"/>
      <c r="F59" s="3760"/>
      <c r="G59" s="3760"/>
      <c r="H59" s="3760"/>
      <c r="I59" s="3760"/>
      <c r="J59" s="3760"/>
      <c r="K59" s="3760"/>
      <c r="L59" s="3760"/>
      <c r="M59" s="3760"/>
      <c r="N59" s="3760"/>
      <c r="O59" s="3760"/>
      <c r="P59" s="3760"/>
      <c r="Q59" s="3760"/>
      <c r="R59" s="3760"/>
      <c r="S59" s="3760"/>
      <c r="T59" s="3760"/>
      <c r="U59" s="3760"/>
      <c r="V59" s="3760"/>
      <c r="W59" s="3801"/>
      <c r="X59"/>
      <c r="Y59"/>
      <c r="Z59"/>
      <c r="AA59"/>
      <c r="AB59"/>
      <c r="AC59"/>
    </row>
    <row r="60" spans="1:29" s="3" customFormat="1" x14ac:dyDescent="0.25">
      <c r="A60" s="1878" t="str">
        <f>CONCATENATE($W$4,"06")</f>
        <v>202406</v>
      </c>
      <c r="B60" s="3759"/>
      <c r="C60" s="3760"/>
      <c r="D60" s="3760"/>
      <c r="E60" s="3760"/>
      <c r="F60" s="3760"/>
      <c r="G60" s="3760"/>
      <c r="H60" s="3760"/>
      <c r="I60" s="3760"/>
      <c r="J60" s="3760"/>
      <c r="K60" s="3760"/>
      <c r="L60" s="3760"/>
      <c r="M60" s="3760"/>
      <c r="N60" s="3760"/>
      <c r="O60" s="3760"/>
      <c r="P60" s="3760"/>
      <c r="Q60" s="3760"/>
      <c r="R60" s="3760"/>
      <c r="S60" s="3760"/>
      <c r="T60" s="3760"/>
      <c r="U60" s="3760"/>
      <c r="V60" s="3760"/>
      <c r="W60" s="3801"/>
      <c r="X60"/>
      <c r="Y60"/>
      <c r="Z60"/>
      <c r="AA60"/>
      <c r="AB60"/>
      <c r="AC60"/>
    </row>
    <row r="61" spans="1:29" s="3" customFormat="1" x14ac:dyDescent="0.25">
      <c r="A61" s="1878" t="str">
        <f>CONCATENATE($W$4,"07")</f>
        <v>202407</v>
      </c>
      <c r="B61" s="3759"/>
      <c r="C61" s="3760"/>
      <c r="D61" s="3760"/>
      <c r="E61" s="3760"/>
      <c r="F61" s="3760"/>
      <c r="G61" s="3760"/>
      <c r="H61" s="3760"/>
      <c r="I61" s="3760"/>
      <c r="J61" s="3760"/>
      <c r="K61" s="3760"/>
      <c r="L61" s="3760"/>
      <c r="M61" s="3760"/>
      <c r="N61" s="3760"/>
      <c r="O61" s="3760"/>
      <c r="P61" s="3760"/>
      <c r="Q61" s="3760"/>
      <c r="R61" s="3760"/>
      <c r="S61" s="3760"/>
      <c r="T61" s="3760"/>
      <c r="U61" s="3760"/>
      <c r="V61" s="3760"/>
      <c r="W61" s="3801"/>
      <c r="X61"/>
      <c r="Y61"/>
      <c r="Z61"/>
      <c r="AA61"/>
      <c r="AB61"/>
      <c r="AC61"/>
    </row>
    <row r="62" spans="1:29" s="3" customFormat="1" x14ac:dyDescent="0.25">
      <c r="A62" s="1878" t="str">
        <f>CONCATENATE($W$4,"08")</f>
        <v>202408</v>
      </c>
      <c r="B62" s="3759"/>
      <c r="C62" s="3760"/>
      <c r="D62" s="3760"/>
      <c r="E62" s="3760"/>
      <c r="F62" s="3760"/>
      <c r="G62" s="3760"/>
      <c r="H62" s="3760"/>
      <c r="I62" s="3760"/>
      <c r="J62" s="3760"/>
      <c r="K62" s="3760"/>
      <c r="L62" s="3760"/>
      <c r="M62" s="3760"/>
      <c r="N62" s="3760"/>
      <c r="O62" s="3760"/>
      <c r="P62" s="3760"/>
      <c r="Q62" s="3760"/>
      <c r="R62" s="3760"/>
      <c r="S62" s="3760"/>
      <c r="T62" s="3760"/>
      <c r="U62" s="3760"/>
      <c r="V62" s="3760"/>
      <c r="W62" s="3801"/>
      <c r="X62"/>
      <c r="Y62"/>
      <c r="Z62"/>
      <c r="AA62"/>
      <c r="AB62"/>
      <c r="AC62"/>
    </row>
    <row r="63" spans="1:29" s="3" customFormat="1" x14ac:dyDescent="0.25">
      <c r="A63" s="1878" t="str">
        <f>CONCATENATE($W$4,"09")</f>
        <v>202409</v>
      </c>
      <c r="B63" s="3759"/>
      <c r="C63" s="3760"/>
      <c r="D63" s="3760"/>
      <c r="E63" s="3760"/>
      <c r="F63" s="3760"/>
      <c r="G63" s="3760"/>
      <c r="H63" s="3760"/>
      <c r="I63" s="3760"/>
      <c r="J63" s="3760"/>
      <c r="K63" s="3760"/>
      <c r="L63" s="3760"/>
      <c r="M63" s="3760"/>
      <c r="N63" s="3760"/>
      <c r="O63" s="3760"/>
      <c r="P63" s="3760"/>
      <c r="Q63" s="3760"/>
      <c r="R63" s="3760"/>
      <c r="S63" s="3760"/>
      <c r="T63" s="3760"/>
      <c r="U63" s="3760"/>
      <c r="V63" s="3760"/>
      <c r="W63" s="3801"/>
      <c r="X63"/>
      <c r="Y63"/>
      <c r="Z63"/>
      <c r="AA63"/>
      <c r="AB63"/>
      <c r="AC63"/>
    </row>
    <row r="64" spans="1:29" s="3" customFormat="1" x14ac:dyDescent="0.25">
      <c r="A64" s="1878" t="str">
        <f>CONCATENATE($W$4,"10")</f>
        <v>202410</v>
      </c>
      <c r="B64" s="3759"/>
      <c r="C64" s="3760"/>
      <c r="D64" s="3760"/>
      <c r="E64" s="3760"/>
      <c r="F64" s="3760"/>
      <c r="G64" s="3760"/>
      <c r="H64" s="3760"/>
      <c r="I64" s="3760"/>
      <c r="J64" s="3760"/>
      <c r="K64" s="3760"/>
      <c r="L64" s="3760"/>
      <c r="M64" s="3760"/>
      <c r="N64" s="3760"/>
      <c r="O64" s="3760"/>
      <c r="P64" s="3760"/>
      <c r="Q64" s="3760"/>
      <c r="R64" s="3760"/>
      <c r="S64" s="3760"/>
      <c r="T64" s="3760"/>
      <c r="U64" s="3760"/>
      <c r="V64" s="3760"/>
      <c r="W64" s="3801"/>
      <c r="X64"/>
      <c r="Y64"/>
      <c r="Z64"/>
      <c r="AA64"/>
      <c r="AB64"/>
      <c r="AC64"/>
    </row>
    <row r="65" spans="1:29" s="3" customFormat="1" x14ac:dyDescent="0.25">
      <c r="A65" s="1878" t="str">
        <f>CONCATENATE($W$4,"11")</f>
        <v>202411</v>
      </c>
      <c r="B65" s="3759"/>
      <c r="C65" s="3760"/>
      <c r="D65" s="3760"/>
      <c r="E65" s="3760"/>
      <c r="F65" s="3760"/>
      <c r="G65" s="3760"/>
      <c r="H65" s="3760"/>
      <c r="I65" s="3760"/>
      <c r="J65" s="3760"/>
      <c r="K65" s="3760"/>
      <c r="L65" s="3760"/>
      <c r="M65" s="3760"/>
      <c r="N65" s="3760"/>
      <c r="O65" s="3760"/>
      <c r="P65" s="3760"/>
      <c r="Q65" s="3760"/>
      <c r="R65" s="3760"/>
      <c r="S65" s="3760"/>
      <c r="T65" s="3760"/>
      <c r="U65" s="3760"/>
      <c r="V65" s="3760"/>
      <c r="W65" s="3801"/>
      <c r="X65"/>
      <c r="Y65"/>
      <c r="Z65"/>
      <c r="AA65"/>
      <c r="AB65"/>
      <c r="AC65"/>
    </row>
    <row r="66" spans="1:29" s="3" customFormat="1" ht="15.75" thickBot="1" x14ac:dyDescent="0.3">
      <c r="A66" s="763" t="str">
        <f>CONCATENATE($W$4,"12")</f>
        <v>202412</v>
      </c>
      <c r="B66" s="3804"/>
      <c r="C66" s="3805"/>
      <c r="D66" s="3805"/>
      <c r="E66" s="3805"/>
      <c r="F66" s="3805"/>
      <c r="G66" s="3805"/>
      <c r="H66" s="3805"/>
      <c r="I66" s="3805"/>
      <c r="J66" s="3805"/>
      <c r="K66" s="3805"/>
      <c r="L66" s="3805"/>
      <c r="M66" s="3805"/>
      <c r="N66" s="3805"/>
      <c r="O66" s="3805"/>
      <c r="P66" s="3805"/>
      <c r="Q66" s="3805"/>
      <c r="R66" s="3805"/>
      <c r="S66" s="3805"/>
      <c r="T66" s="3805"/>
      <c r="U66" s="3805"/>
      <c r="V66" s="3805"/>
      <c r="W66" s="3806"/>
      <c r="X66"/>
      <c r="Y66"/>
      <c r="Z66"/>
      <c r="AA66"/>
      <c r="AB66"/>
      <c r="AC66"/>
    </row>
    <row r="68" spans="1:29" x14ac:dyDescent="0.25">
      <c r="A68" s="2"/>
    </row>
    <row r="71" spans="1:29" s="53" customFormat="1" x14ac:dyDescent="0.25">
      <c r="A71" s="83"/>
      <c r="B71" s="84"/>
      <c r="C71" s="84"/>
      <c r="D71" s="84"/>
      <c r="E71" s="51"/>
      <c r="F71" s="51"/>
      <c r="G71" s="51"/>
      <c r="H71" s="51"/>
      <c r="I71" s="51"/>
      <c r="J71" s="51"/>
    </row>
    <row r="72" spans="1:29" s="53" customFormat="1" x14ac:dyDescent="0.25">
      <c r="A72" s="83"/>
      <c r="B72" s="84"/>
      <c r="C72" s="84"/>
      <c r="D72" s="84"/>
      <c r="E72" s="51"/>
      <c r="F72" s="51"/>
      <c r="G72" s="51"/>
      <c r="H72" s="51"/>
      <c r="I72" s="51"/>
      <c r="J72" s="51"/>
    </row>
    <row r="73" spans="1:29" s="53" customFormat="1" x14ac:dyDescent="0.25">
      <c r="A73"/>
      <c r="B73"/>
      <c r="C73"/>
      <c r="D73"/>
      <c r="E73"/>
      <c r="F73"/>
      <c r="G73"/>
      <c r="H73"/>
      <c r="I73"/>
      <c r="J73"/>
    </row>
    <row r="74" spans="1:29" s="53" customFormat="1" x14ac:dyDescent="0.25">
      <c r="A74"/>
      <c r="B74"/>
      <c r="C74"/>
      <c r="D74"/>
      <c r="E74"/>
      <c r="F74"/>
      <c r="G74"/>
      <c r="H74"/>
      <c r="I74"/>
      <c r="J74"/>
    </row>
    <row r="75" spans="1:29" s="53" customFormat="1" x14ac:dyDescent="0.25">
      <c r="A75"/>
      <c r="B75"/>
      <c r="C75"/>
      <c r="D75"/>
      <c r="E75"/>
      <c r="F75"/>
      <c r="G75"/>
      <c r="H75"/>
      <c r="I75"/>
      <c r="J75"/>
    </row>
    <row r="76" spans="1:29" s="53" customFormat="1" x14ac:dyDescent="0.25">
      <c r="A76"/>
      <c r="B76"/>
      <c r="C76"/>
      <c r="D76"/>
      <c r="E76"/>
      <c r="F76"/>
      <c r="G76"/>
      <c r="H76"/>
      <c r="I76"/>
      <c r="J76"/>
    </row>
    <row r="77" spans="1:29" s="53" customFormat="1" x14ac:dyDescent="0.25">
      <c r="A77"/>
      <c r="B77"/>
      <c r="C77"/>
      <c r="D77"/>
      <c r="E77"/>
      <c r="F77"/>
      <c r="G77"/>
      <c r="H77"/>
      <c r="I77"/>
      <c r="J77"/>
    </row>
    <row r="78" spans="1:29" s="53" customFormat="1" x14ac:dyDescent="0.25">
      <c r="A78"/>
      <c r="B78"/>
      <c r="C78"/>
      <c r="D78"/>
      <c r="E78"/>
      <c r="F78"/>
      <c r="G78"/>
      <c r="H78"/>
      <c r="I78"/>
      <c r="J78"/>
    </row>
    <row r="79" spans="1:29" s="53" customFormat="1" x14ac:dyDescent="0.25">
      <c r="A79"/>
      <c r="B79"/>
      <c r="C79"/>
      <c r="D79"/>
      <c r="E79"/>
      <c r="F79"/>
      <c r="G79"/>
      <c r="H79"/>
      <c r="I79"/>
      <c r="J79"/>
    </row>
    <row r="80" spans="1:29" s="53" customFormat="1" x14ac:dyDescent="0.25">
      <c r="A80"/>
      <c r="B80"/>
      <c r="C80"/>
      <c r="D80"/>
      <c r="E80"/>
      <c r="F80"/>
      <c r="G80"/>
      <c r="H80"/>
      <c r="I80"/>
      <c r="J80"/>
    </row>
  </sheetData>
  <mergeCells count="55">
    <mergeCell ref="B2:W2"/>
    <mergeCell ref="B3:W3"/>
    <mergeCell ref="B4:U4"/>
    <mergeCell ref="B5:S5"/>
    <mergeCell ref="B22:P22"/>
    <mergeCell ref="U22:W22"/>
    <mergeCell ref="A7:R7"/>
    <mergeCell ref="A32:A33"/>
    <mergeCell ref="B23:B24"/>
    <mergeCell ref="A30:A31"/>
    <mergeCell ref="A23:A25"/>
    <mergeCell ref="Q23:Q25"/>
    <mergeCell ref="A26:A27"/>
    <mergeCell ref="A28:A29"/>
    <mergeCell ref="B64:W64"/>
    <mergeCell ref="B65:W65"/>
    <mergeCell ref="B66:W66"/>
    <mergeCell ref="T10:W10"/>
    <mergeCell ref="T11:W15"/>
    <mergeCell ref="A10:R10"/>
    <mergeCell ref="A11:R15"/>
    <mergeCell ref="A34:A35"/>
    <mergeCell ref="A42:A43"/>
    <mergeCell ref="A44:A45"/>
    <mergeCell ref="A36:A37"/>
    <mergeCell ref="A38:A39"/>
    <mergeCell ref="A40:A41"/>
    <mergeCell ref="U34:W34"/>
    <mergeCell ref="U36:W36"/>
    <mergeCell ref="U38:W38"/>
    <mergeCell ref="B59:W59"/>
    <mergeCell ref="B60:W60"/>
    <mergeCell ref="B61:W61"/>
    <mergeCell ref="B62:W62"/>
    <mergeCell ref="B63:W63"/>
    <mergeCell ref="B56:W56"/>
    <mergeCell ref="B57:W57"/>
    <mergeCell ref="B58:W58"/>
    <mergeCell ref="A46:A47"/>
    <mergeCell ref="A48:A49"/>
    <mergeCell ref="U46:W46"/>
    <mergeCell ref="U48:W48"/>
    <mergeCell ref="U40:W40"/>
    <mergeCell ref="U42:W42"/>
    <mergeCell ref="U44:W44"/>
    <mergeCell ref="U23:U25"/>
    <mergeCell ref="B55:W55"/>
    <mergeCell ref="U28:W28"/>
    <mergeCell ref="U30:W30"/>
    <mergeCell ref="U32:W32"/>
    <mergeCell ref="R23:R25"/>
    <mergeCell ref="T23:T25"/>
    <mergeCell ref="S23:S25"/>
    <mergeCell ref="V23:V25"/>
    <mergeCell ref="W23:W25"/>
  </mergeCells>
  <conditionalFormatting sqref="W27 W29 W31 W33 W35 W37 W39 W41 W43 W45 W47 W49">
    <cfRule type="expression" dxfId="122" priority="46">
      <formula>W27="Alt OK"</formula>
    </cfRule>
    <cfRule type="expression" dxfId="121" priority="47">
      <formula>W27="DFØ følger opp"</formula>
    </cfRule>
    <cfRule type="expression" dxfId="120" priority="48">
      <formula>W27="Kunde følger opp"</formula>
    </cfRule>
  </conditionalFormatting>
  <hyperlinks>
    <hyperlink ref="A2" location="Avstemmingsoversikt!A1" display="Til avviksoversikt" xr:uid="{00000000-0004-0000-1C00-000000000000}"/>
  </hyperlinks>
  <pageMargins left="0.7" right="0.7" top="0.75" bottom="0.75" header="0.3" footer="0.3"/>
  <pageSetup paperSize="9" scale="41" fitToHeight="0" orientation="landscape" r:id="rId1"/>
  <ignoredErrors>
    <ignoredError sqref="K26:K49 L49 L47 L45 L43 L41 L39 L37 L35 L33 L31 L29 L27 Q26:Q49 O27:O49 T28:T50 B4 I25:M25 I27:J27 M27:M49 C27:F27 C25:F25 C29:F35 C28:D28 C37:F49 D36:F36 I29:J49 J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1C00-000000000000}">
          <x14:formula1>
            <xm:f>Avstemmingskoder!$A$3:$A$5</xm:f>
          </x14:formula1>
          <xm:sqref>W27 W47 W45 W43 W41 W39 W37 W35 W33 W31 W29 W49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A1:W62"/>
  <sheetViews>
    <sheetView showGridLines="0" showZeros="0" tabSelected="1" zoomScale="80" zoomScaleNormal="80" workbookViewId="0">
      <pane ySplit="6" topLeftCell="A26" activePane="bottomLeft" state="frozen"/>
      <selection activeCell="M38" activeCellId="1" sqref="A1:XFD3 M38"/>
      <selection pane="bottomLeft"/>
    </sheetView>
  </sheetViews>
  <sheetFormatPr baseColWidth="10" defaultColWidth="11.42578125" defaultRowHeight="15" x14ac:dyDescent="0.25"/>
  <cols>
    <col min="1" max="1" width="22.7109375" style="3" customWidth="1"/>
    <col min="2" max="2" width="11.42578125" style="3" customWidth="1"/>
    <col min="3" max="3" width="23" style="3" customWidth="1"/>
    <col min="4" max="4" width="11.42578125" style="3"/>
    <col min="5" max="6" width="18.5703125" style="3" customWidth="1"/>
    <col min="7" max="7" width="21" style="3" customWidth="1"/>
    <col min="8" max="8" width="21.28515625" style="3" customWidth="1"/>
    <col min="9" max="9" width="19.7109375" style="3" customWidth="1"/>
    <col min="10" max="10" width="20.7109375" style="3" customWidth="1"/>
    <col min="11" max="16" width="18.5703125" style="3" customWidth="1"/>
    <col min="17" max="17" width="39.28515625" style="51" customWidth="1"/>
    <col min="18" max="18" width="7.140625" style="51" bestFit="1" customWidth="1"/>
    <col min="19" max="19" width="10.140625" style="51" bestFit="1" customWidth="1"/>
    <col min="20" max="20" width="13" style="51" bestFit="1" customWidth="1"/>
    <col min="21" max="21" width="7.140625" style="51" bestFit="1" customWidth="1"/>
    <col min="22" max="22" width="10.140625" style="51" bestFit="1" customWidth="1"/>
    <col min="23" max="23" width="13" style="51" bestFit="1" customWidth="1"/>
    <col min="24" max="24" width="7.140625" style="51" bestFit="1" customWidth="1"/>
    <col min="25" max="25" width="10.140625" style="51" bestFit="1" customWidth="1"/>
    <col min="26" max="26" width="13" style="51" bestFit="1" customWidth="1"/>
    <col min="27" max="27" width="7.140625" style="51" bestFit="1" customWidth="1"/>
    <col min="28" max="28" width="10.140625" style="51" bestFit="1" customWidth="1"/>
    <col min="29" max="29" width="13" style="51" bestFit="1" customWidth="1"/>
    <col min="30" max="30" width="7.140625" style="51" bestFit="1" customWidth="1"/>
    <col min="31" max="31" width="10.140625" style="51" bestFit="1" customWidth="1"/>
    <col min="32" max="32" width="13" style="51" bestFit="1" customWidth="1"/>
    <col min="33" max="33" width="7.140625" style="51" bestFit="1" customWidth="1"/>
    <col min="34" max="34" width="10.140625" style="51" bestFit="1" customWidth="1"/>
    <col min="35" max="35" width="13" style="51" bestFit="1" customWidth="1"/>
    <col min="36" max="36" width="7.140625" style="51" bestFit="1" customWidth="1"/>
    <col min="37" max="37" width="10.140625" style="51" bestFit="1" customWidth="1"/>
    <col min="38" max="38" width="13" style="51" bestFit="1" customWidth="1"/>
    <col min="39" max="16384" width="11.42578125" style="51"/>
  </cols>
  <sheetData>
    <row r="1" spans="1:23" ht="19.5" thickBot="1" x14ac:dyDescent="0.35">
      <c r="A1" s="8"/>
      <c r="B1" s="9"/>
      <c r="C1" s="10"/>
      <c r="D1" s="10"/>
      <c r="E1" s="10"/>
      <c r="F1" s="10"/>
      <c r="G1" s="10"/>
      <c r="H1" s="10"/>
      <c r="I1" s="9"/>
      <c r="J1" s="9"/>
      <c r="Q1" s="53"/>
      <c r="R1" s="53"/>
      <c r="S1" s="53"/>
      <c r="T1" s="53"/>
      <c r="U1" s="53"/>
      <c r="V1" s="53"/>
      <c r="W1" s="53"/>
    </row>
    <row r="2" spans="1:23" s="79" customFormat="1" ht="24" thickBot="1" x14ac:dyDescent="0.35">
      <c r="A2" s="2559" t="s">
        <v>426</v>
      </c>
      <c r="B2" s="2559"/>
      <c r="C2" s="2559"/>
      <c r="D2" s="2559"/>
      <c r="E2" s="2559"/>
      <c r="F2" s="2559"/>
      <c r="G2" s="2559"/>
      <c r="H2" s="2559"/>
      <c r="I2" s="2559"/>
      <c r="J2" s="2559"/>
      <c r="K2" s="2559"/>
      <c r="L2" s="2559"/>
      <c r="M2" s="2559"/>
      <c r="N2" s="2559"/>
      <c r="O2" s="2559"/>
      <c r="P2" s="2559"/>
      <c r="Q2" s="148"/>
      <c r="R2" s="148"/>
      <c r="S2" s="148"/>
      <c r="T2" s="148"/>
      <c r="U2" s="148"/>
      <c r="V2" s="148"/>
      <c r="W2" s="148"/>
    </row>
    <row r="3" spans="1:23" s="79" customFormat="1" ht="18.75" x14ac:dyDescent="0.3">
      <c r="A3" s="1264" t="s">
        <v>427</v>
      </c>
      <c r="B3" s="2556" t="str">
        <f>VLOOKUP(D4,tblKunder[],2,FALSE)</f>
        <v>MAL</v>
      </c>
      <c r="C3" s="2556"/>
      <c r="D3" s="2556"/>
      <c r="E3" s="2556"/>
      <c r="F3" s="2556"/>
      <c r="G3" s="1350" t="s">
        <v>6</v>
      </c>
      <c r="H3" s="1351" t="str">
        <f>VLOOKUP(D4,tblKunder[],7,FALSE)</f>
        <v>Xbudsjettert</v>
      </c>
      <c r="I3" s="1481" t="s">
        <v>7</v>
      </c>
      <c r="J3" s="1482" t="str">
        <f>VLOOKUP(D4,tblKunder[],8,FALSE)</f>
        <v>Kontant/SRS</v>
      </c>
      <c r="K3" s="2558" t="s">
        <v>428</v>
      </c>
      <c r="L3" s="2558"/>
      <c r="M3" s="2592" t="str">
        <f>VLOOKUP(D4,tblKunder[],6,FALSE)</f>
        <v>Xservice</v>
      </c>
      <c r="N3" s="2593"/>
      <c r="O3" s="1483" t="s">
        <v>429</v>
      </c>
      <c r="P3" s="1352">
        <v>2024</v>
      </c>
      <c r="Q3" s="148"/>
      <c r="R3" s="148"/>
      <c r="S3" s="148"/>
      <c r="T3" s="148"/>
      <c r="U3" s="148"/>
      <c r="V3" s="148"/>
      <c r="W3" s="148"/>
    </row>
    <row r="4" spans="1:23" s="79" customFormat="1" ht="19.5" thickBot="1" x14ac:dyDescent="0.35">
      <c r="A4" s="806"/>
      <c r="B4" s="2557" t="s">
        <v>430</v>
      </c>
      <c r="C4" s="2557"/>
      <c r="D4" s="847" t="s">
        <v>395</v>
      </c>
      <c r="E4" s="805" t="s">
        <v>431</v>
      </c>
      <c r="F4" s="810" t="str">
        <f>VLOOKUP(D4,tblKunder[],3,FALSE)</f>
        <v>XXX</v>
      </c>
      <c r="G4" s="805" t="s">
        <v>432</v>
      </c>
      <c r="H4" s="810" t="str">
        <f>VLOOKUP(D4,tblKunder[],4,FALSE)</f>
        <v>XXXX</v>
      </c>
      <c r="I4" s="805" t="s">
        <v>433</v>
      </c>
      <c r="J4" s="810" t="str">
        <f>VLOOKUP(D4,tblKunder[],5,FALSE)</f>
        <v>XXX</v>
      </c>
      <c r="K4" s="2553" t="s">
        <v>8</v>
      </c>
      <c r="L4" s="2553"/>
      <c r="M4" s="2554" t="str">
        <f>VLOOKUP(D4,tblKunder[],9,FALSE)</f>
        <v>Nei</v>
      </c>
      <c r="N4" s="2555"/>
      <c r="O4" s="804" t="s">
        <v>434</v>
      </c>
      <c r="P4" s="1038" t="s">
        <v>435</v>
      </c>
      <c r="Q4" s="148"/>
      <c r="R4" s="148"/>
      <c r="S4" s="148"/>
      <c r="T4" s="148"/>
      <c r="U4" s="148"/>
      <c r="V4" s="148"/>
      <c r="W4" s="148"/>
    </row>
    <row r="5" spans="1:23" ht="23.25" customHeight="1" thickBot="1" x14ac:dyDescent="0.3">
      <c r="A5" s="47" t="str">
        <f>Avstemmingsoversikt!D4&amp;" - "&amp;Avstemmingsoversikt!B3&amp;" - "&amp;Avstemmingsoversikt!J4&amp;"/"&amp;Avstemmingsoversikt!H4</f>
        <v>XX - MAL - XXX/XXXX</v>
      </c>
      <c r="Q5" s="53"/>
      <c r="R5" s="53"/>
      <c r="S5" s="53"/>
      <c r="T5" s="53"/>
      <c r="U5" s="53"/>
      <c r="V5" s="53"/>
      <c r="W5" s="53"/>
    </row>
    <row r="6" spans="1:23" s="149" customFormat="1" ht="32.25" customHeight="1" x14ac:dyDescent="0.25">
      <c r="A6" s="807" t="s">
        <v>436</v>
      </c>
      <c r="B6" s="2552" t="s">
        <v>437</v>
      </c>
      <c r="C6" s="2552"/>
      <c r="D6" s="2552"/>
      <c r="E6" s="808" t="str">
        <f>CONCATENATE($P$3,"01")</f>
        <v>202401</v>
      </c>
      <c r="F6" s="808" t="str">
        <f>CONCATENATE($P$3,"02")</f>
        <v>202402</v>
      </c>
      <c r="G6" s="808" t="str">
        <f>CONCATENATE($P$3,"03")</f>
        <v>202403</v>
      </c>
      <c r="H6" s="808" t="str">
        <f>CONCATENATE($P$3,"04")</f>
        <v>202404</v>
      </c>
      <c r="I6" s="808" t="str">
        <f>CONCATENATE($P$3,"05")</f>
        <v>202405</v>
      </c>
      <c r="J6" s="808" t="str">
        <f>CONCATENATE($P$3,"06")</f>
        <v>202406</v>
      </c>
      <c r="K6" s="808" t="str">
        <f>CONCATENATE($P$3,"07")</f>
        <v>202407</v>
      </c>
      <c r="L6" s="808" t="str">
        <f>CONCATENATE($P$3,"08")</f>
        <v>202408</v>
      </c>
      <c r="M6" s="808" t="str">
        <f>CONCATENATE($P$3,"09")</f>
        <v>202409</v>
      </c>
      <c r="N6" s="808" t="str">
        <f>CONCATENATE($P$3,"10")</f>
        <v>202410</v>
      </c>
      <c r="O6" s="808" t="str">
        <f>CONCATENATE($P$3,"11")</f>
        <v>202411</v>
      </c>
      <c r="P6" s="809" t="str">
        <f>CONCATENATE($P$3,"12")</f>
        <v>202412</v>
      </c>
      <c r="Q6" s="113"/>
      <c r="R6" s="113"/>
      <c r="S6" s="113"/>
      <c r="T6" s="113"/>
      <c r="U6" s="113"/>
      <c r="V6" s="113"/>
      <c r="W6" s="113"/>
    </row>
    <row r="7" spans="1:23" ht="30" customHeight="1" x14ac:dyDescent="0.25">
      <c r="A7" s="2504" t="s">
        <v>438</v>
      </c>
      <c r="B7" s="2548" t="str">
        <f>+'IB Kontroll IB nytt år'!B2:H2</f>
        <v>Kontroll av inngående balanse mot utgående balanse foregående år</v>
      </c>
      <c r="C7" s="2548"/>
      <c r="D7" s="2548"/>
      <c r="E7" s="2505">
        <f>'IB Kontroll IB nytt år'!C248</f>
        <v>0</v>
      </c>
      <c r="F7" s="1318"/>
      <c r="G7" s="1318"/>
      <c r="H7" s="1318"/>
      <c r="I7" s="1318"/>
      <c r="J7" s="1318"/>
      <c r="K7" s="1318"/>
      <c r="L7" s="1318"/>
      <c r="M7" s="1318"/>
      <c r="N7" s="1318"/>
      <c r="O7" s="1318"/>
      <c r="P7" s="2506"/>
      <c r="Q7" s="53"/>
      <c r="R7" s="53"/>
      <c r="U7" s="53"/>
      <c r="V7" s="53"/>
      <c r="W7" s="53"/>
    </row>
    <row r="8" spans="1:23" ht="30" customHeight="1" x14ac:dyDescent="0.25">
      <c r="A8" s="2507" t="s">
        <v>439</v>
      </c>
      <c r="B8" s="2550" t="s">
        <v>440</v>
      </c>
      <c r="C8" s="2550"/>
      <c r="D8" s="2550"/>
      <c r="E8" s="2550"/>
      <c r="F8" s="2550"/>
      <c r="G8" s="2550"/>
      <c r="H8" s="2550"/>
      <c r="I8" s="2550"/>
      <c r="J8" s="2550"/>
      <c r="K8" s="2550"/>
      <c r="L8" s="2550"/>
      <c r="M8" s="2550"/>
      <c r="N8" s="2550"/>
      <c r="O8" s="2550"/>
      <c r="P8" s="2551"/>
      <c r="Q8" s="53"/>
      <c r="R8" s="53"/>
      <c r="S8" s="53"/>
      <c r="T8" s="53"/>
      <c r="U8" s="53"/>
      <c r="V8" s="53"/>
      <c r="W8" s="53"/>
    </row>
    <row r="9" spans="1:23" ht="30" customHeight="1" x14ac:dyDescent="0.25">
      <c r="A9" s="2504" t="s">
        <v>150</v>
      </c>
      <c r="B9" s="2549" t="str">
        <f>+'A1 Bank Kontroll oppgjørskonto'!B2:R2</f>
        <v>Bank - kontroll oppgjørskonto</v>
      </c>
      <c r="C9" s="2549"/>
      <c r="D9" s="2549"/>
      <c r="E9" s="2508">
        <f>'A1 Bank Kontroll oppgjørskonto'!G40</f>
        <v>0</v>
      </c>
      <c r="F9" s="2508">
        <f>'A1 Bank Kontroll oppgjørskonto'!H40</f>
        <v>0</v>
      </c>
      <c r="G9" s="2508">
        <f>'A1 Bank Kontroll oppgjørskonto'!I40</f>
        <v>0</v>
      </c>
      <c r="H9" s="2508">
        <f>'A1 Bank Kontroll oppgjørskonto'!J40</f>
        <v>0</v>
      </c>
      <c r="I9" s="2508">
        <f>'A1 Bank Kontroll oppgjørskonto'!K40</f>
        <v>0</v>
      </c>
      <c r="J9" s="2508">
        <f>'A1 Bank Kontroll oppgjørskonto'!L40</f>
        <v>0</v>
      </c>
      <c r="K9" s="2508">
        <f>'A1 Bank Kontroll oppgjørskonto'!M40</f>
        <v>0</v>
      </c>
      <c r="L9" s="2508">
        <f>'A1 Bank Kontroll oppgjørskonto'!N40</f>
        <v>0</v>
      </c>
      <c r="M9" s="2508">
        <f>'A1 Bank Kontroll oppgjørskonto'!O40</f>
        <v>0</v>
      </c>
      <c r="N9" s="2508">
        <f>'A1 Bank Kontroll oppgjørskonto'!P40</f>
        <v>0</v>
      </c>
      <c r="O9" s="2508">
        <f>'A1 Bank Kontroll oppgjørskonto'!Q40</f>
        <v>0</v>
      </c>
      <c r="P9" s="2509">
        <f>'A1 Bank Kontroll oppgjørskonto'!R40</f>
        <v>0</v>
      </c>
      <c r="Q9" s="53"/>
      <c r="R9" s="53"/>
      <c r="S9" s="53"/>
      <c r="T9" s="53"/>
      <c r="U9" s="53"/>
      <c r="V9" s="53"/>
      <c r="W9" s="53"/>
    </row>
    <row r="10" spans="1:23" ht="30" customHeight="1" x14ac:dyDescent="0.25">
      <c r="A10" s="2478" t="s">
        <v>441</v>
      </c>
      <c r="B10" s="2548" t="str">
        <f>+'A1B Bankavstemming'!B2</f>
        <v>Bankavstemming</v>
      </c>
      <c r="C10" s="2548"/>
      <c r="D10" s="2548"/>
      <c r="E10" s="2503"/>
      <c r="F10" s="2503"/>
      <c r="G10" s="2503"/>
      <c r="H10" s="2503"/>
      <c r="I10" s="2503"/>
      <c r="J10" s="2503"/>
      <c r="K10" s="2503"/>
      <c r="L10" s="2503"/>
      <c r="M10" s="2503"/>
      <c r="N10" s="2503"/>
      <c r="O10" s="2503"/>
      <c r="P10" s="2510"/>
      <c r="Q10" s="53"/>
      <c r="R10" s="53"/>
      <c r="S10" s="53"/>
      <c r="T10" s="53"/>
      <c r="U10" s="53"/>
      <c r="V10" s="53"/>
      <c r="W10" s="53"/>
    </row>
    <row r="11" spans="1:23" ht="30" customHeight="1" x14ac:dyDescent="0.25">
      <c r="A11" s="2504" t="s">
        <v>442</v>
      </c>
      <c r="B11" s="2549" t="str">
        <f>+'A2 Avst. SAP FI - Unit4 ERP'!B2:S2</f>
        <v>Avstemming reskontro SAP FI og Unit4 ERP hovedbok</v>
      </c>
      <c r="C11" s="2549"/>
      <c r="D11" s="2549"/>
      <c r="E11" s="2508">
        <f>'A2 Avst. SAP FI - Unit4 ERP'!H32</f>
        <v>0</v>
      </c>
      <c r="F11" s="2508">
        <f>'A2 Avst. SAP FI - Unit4 ERP'!I32</f>
        <v>0</v>
      </c>
      <c r="G11" s="2508">
        <f>'A2 Avst. SAP FI - Unit4 ERP'!J32</f>
        <v>0</v>
      </c>
      <c r="H11" s="2508">
        <f>'A2 Avst. SAP FI - Unit4 ERP'!K32</f>
        <v>0</v>
      </c>
      <c r="I11" s="2508">
        <f>'A2 Avst. SAP FI - Unit4 ERP'!L32</f>
        <v>0</v>
      </c>
      <c r="J11" s="2508">
        <f>'A2 Avst. SAP FI - Unit4 ERP'!M32</f>
        <v>0</v>
      </c>
      <c r="K11" s="2508">
        <f>'A2 Avst. SAP FI - Unit4 ERP'!N32</f>
        <v>0</v>
      </c>
      <c r="L11" s="2508">
        <f>'A2 Avst. SAP FI - Unit4 ERP'!O32</f>
        <v>0</v>
      </c>
      <c r="M11" s="2508">
        <f>'A2 Avst. SAP FI - Unit4 ERP'!P32</f>
        <v>0</v>
      </c>
      <c r="N11" s="2508">
        <f>'A2 Avst. SAP FI - Unit4 ERP'!Q32</f>
        <v>0</v>
      </c>
      <c r="O11" s="2508">
        <f>'A2 Avst. SAP FI - Unit4 ERP'!R32</f>
        <v>0</v>
      </c>
      <c r="P11" s="2509">
        <f>'A2 Avst. SAP FI - Unit4 ERP'!S32</f>
        <v>0</v>
      </c>
      <c r="Q11" s="53"/>
      <c r="R11" s="53"/>
      <c r="S11" s="53"/>
      <c r="T11" s="53"/>
      <c r="U11" s="53"/>
      <c r="V11" s="53"/>
      <c r="W11" s="53"/>
    </row>
    <row r="12" spans="1:23" ht="30" customHeight="1" x14ac:dyDescent="0.25">
      <c r="A12" s="2504" t="s">
        <v>443</v>
      </c>
      <c r="B12" s="2549" t="str">
        <f>+'A3 Gjennomgang av feilkonto'!B2:Q2</f>
        <v>Gjennomgang av feilkonto</v>
      </c>
      <c r="C12" s="2549"/>
      <c r="D12" s="2549"/>
      <c r="E12" s="2508">
        <f>'A3 Gjennomgang av feilkonto'!F30</f>
        <v>0</v>
      </c>
      <c r="F12" s="2508">
        <f>'A3 Gjennomgang av feilkonto'!G30</f>
        <v>0</v>
      </c>
      <c r="G12" s="2508">
        <f>'A3 Gjennomgang av feilkonto'!H30</f>
        <v>0</v>
      </c>
      <c r="H12" s="2508">
        <f>'A3 Gjennomgang av feilkonto'!I30</f>
        <v>0</v>
      </c>
      <c r="I12" s="2508">
        <f>'A3 Gjennomgang av feilkonto'!J30</f>
        <v>0</v>
      </c>
      <c r="J12" s="2508">
        <f>'A3 Gjennomgang av feilkonto'!K30</f>
        <v>0</v>
      </c>
      <c r="K12" s="2508">
        <f>'A3 Gjennomgang av feilkonto'!L30</f>
        <v>0</v>
      </c>
      <c r="L12" s="2508">
        <f>'A3 Gjennomgang av feilkonto'!M30</f>
        <v>0</v>
      </c>
      <c r="M12" s="2508">
        <f>'A3 Gjennomgang av feilkonto'!N30</f>
        <v>0</v>
      </c>
      <c r="N12" s="2508">
        <f>'A3 Gjennomgang av feilkonto'!O30</f>
        <v>0</v>
      </c>
      <c r="O12" s="2508">
        <f>'A3 Gjennomgang av feilkonto'!P30</f>
        <v>0</v>
      </c>
      <c r="P12" s="2509">
        <f>'A3 Gjennomgang av feilkonto'!Q30</f>
        <v>0</v>
      </c>
      <c r="Q12" s="53"/>
      <c r="R12" s="53"/>
      <c r="S12" s="53"/>
      <c r="T12" s="53"/>
      <c r="U12" s="53"/>
      <c r="V12" s="53"/>
      <c r="W12" s="53"/>
    </row>
    <row r="13" spans="1:23" ht="30" customHeight="1" x14ac:dyDescent="0.25">
      <c r="A13" s="2504" t="s">
        <v>153</v>
      </c>
      <c r="B13" s="2548" t="str">
        <f>+'A4 Oppfølging systemkonti'!B2:R2</f>
        <v>Oppfølging systemkonti innkjøp og faktura Unit4 ERP</v>
      </c>
      <c r="C13" s="2548"/>
      <c r="D13" s="2548"/>
      <c r="E13" s="2505">
        <f>'A4 Oppfølging systemkonti'!F34</f>
        <v>0</v>
      </c>
      <c r="F13" s="2505">
        <f>'A4 Oppfølging systemkonti'!G34</f>
        <v>0</v>
      </c>
      <c r="G13" s="2505">
        <f>'A4 Oppfølging systemkonti'!H34</f>
        <v>0</v>
      </c>
      <c r="H13" s="2505">
        <f>'A4 Oppfølging systemkonti'!I34</f>
        <v>0</v>
      </c>
      <c r="I13" s="2505">
        <f>'A4 Oppfølging systemkonti'!J34</f>
        <v>0</v>
      </c>
      <c r="J13" s="2505">
        <f>'A4 Oppfølging systemkonti'!K34</f>
        <v>0</v>
      </c>
      <c r="K13" s="2505">
        <f>'A4 Oppfølging systemkonti'!L34</f>
        <v>0</v>
      </c>
      <c r="L13" s="2505">
        <f>'A4 Oppfølging systemkonti'!M34</f>
        <v>0</v>
      </c>
      <c r="M13" s="2505">
        <f>'A4 Oppfølging systemkonti'!N34</f>
        <v>0</v>
      </c>
      <c r="N13" s="2505">
        <f>'A4 Oppfølging systemkonti'!O34</f>
        <v>0</v>
      </c>
      <c r="O13" s="2505">
        <f>'A4 Oppfølging systemkonti'!P34</f>
        <v>0</v>
      </c>
      <c r="P13" s="2511">
        <f>'A4 Oppfølging systemkonti'!Q34</f>
        <v>0</v>
      </c>
      <c r="Q13" s="53"/>
      <c r="R13" s="53"/>
      <c r="S13" s="53"/>
      <c r="T13" s="53"/>
      <c r="U13" s="53"/>
      <c r="V13" s="53"/>
      <c r="W13" s="53"/>
    </row>
    <row r="14" spans="1:23" ht="30" customHeight="1" x14ac:dyDescent="0.25">
      <c r="A14" s="2478" t="s">
        <v>155</v>
      </c>
      <c r="B14" s="2548" t="str">
        <f>+_xlfn.SINGLE('A5 Kontroll kontant BTO'!C2)</f>
        <v>Kontroll av kontantregnskapet</v>
      </c>
      <c r="C14" s="2548"/>
      <c r="D14" s="2548"/>
      <c r="E14" s="2505">
        <f>'A5 Kontroll kontant BTO'!E36</f>
        <v>0</v>
      </c>
      <c r="F14" s="2505">
        <f>'A5 Kontroll kontant BTO'!F36</f>
        <v>0</v>
      </c>
      <c r="G14" s="2505">
        <f>'A5 Kontroll kontant BTO'!G36</f>
        <v>0</v>
      </c>
      <c r="H14" s="2505">
        <f>'A5 Kontroll kontant BTO'!H36</f>
        <v>0</v>
      </c>
      <c r="I14" s="2505">
        <f>'A5 Kontroll kontant BTO'!I36</f>
        <v>0</v>
      </c>
      <c r="J14" s="2505">
        <f>'A5 Kontroll kontant BTO'!J36</f>
        <v>0</v>
      </c>
      <c r="K14" s="2505">
        <f>'A5 Kontroll kontant BTO'!K36</f>
        <v>0</v>
      </c>
      <c r="L14" s="2505">
        <f>'A5 Kontroll kontant BTO'!L36</f>
        <v>0</v>
      </c>
      <c r="M14" s="2505">
        <f>'A5 Kontroll kontant BTO'!M36</f>
        <v>0</v>
      </c>
      <c r="N14" s="2505">
        <f>'A5 Kontroll kontant BTO'!N36</f>
        <v>0</v>
      </c>
      <c r="O14" s="2505">
        <f>'A5 Kontroll kontant BTO'!O36</f>
        <v>0</v>
      </c>
      <c r="P14" s="2511">
        <f>'A5 Kontroll kontant BTO'!P36</f>
        <v>0</v>
      </c>
      <c r="Q14" s="53"/>
      <c r="R14" s="53"/>
      <c r="S14" s="53"/>
      <c r="T14" s="53"/>
      <c r="U14" s="53"/>
      <c r="V14" s="53"/>
      <c r="W14" s="53"/>
    </row>
    <row r="15" spans="1:23" ht="30" customHeight="1" x14ac:dyDescent="0.25">
      <c r="A15" s="2504" t="s">
        <v>444</v>
      </c>
      <c r="B15" s="2548" t="str">
        <f>+_xlfn.SINGLE('A5B Kontroll kontant BTO'!C2)</f>
        <v>Kontroll av kontantregnskapet</v>
      </c>
      <c r="C15" s="2548"/>
      <c r="D15" s="2548"/>
      <c r="E15" s="2505">
        <f>'A5B Kontroll kontant BTO'!E33</f>
        <v>0</v>
      </c>
      <c r="F15" s="2505">
        <f>'A5B Kontroll kontant BTO'!F33</f>
        <v>0</v>
      </c>
      <c r="G15" s="2505">
        <f>'A5B Kontroll kontant BTO'!G33</f>
        <v>0</v>
      </c>
      <c r="H15" s="2505">
        <f>'A5B Kontroll kontant BTO'!H33</f>
        <v>0</v>
      </c>
      <c r="I15" s="2505">
        <f>'A5B Kontroll kontant BTO'!I33</f>
        <v>0</v>
      </c>
      <c r="J15" s="2505">
        <f>'A5B Kontroll kontant BTO'!J33</f>
        <v>0</v>
      </c>
      <c r="K15" s="2505">
        <f>'A5B Kontroll kontant BTO'!K33</f>
        <v>0</v>
      </c>
      <c r="L15" s="2505">
        <f>'A5B Kontroll kontant BTO'!L33</f>
        <v>0</v>
      </c>
      <c r="M15" s="2505">
        <f>'A5B Kontroll kontant BTO'!M33</f>
        <v>0</v>
      </c>
      <c r="N15" s="2505">
        <f>'A5B Kontroll kontant BTO'!N33</f>
        <v>0</v>
      </c>
      <c r="O15" s="2505">
        <f>'A5B Kontroll kontant BTO'!O33</f>
        <v>0</v>
      </c>
      <c r="P15" s="2511">
        <f>'A5B Kontroll kontant BTO'!P33</f>
        <v>0</v>
      </c>
      <c r="Q15" s="53"/>
      <c r="R15" s="53"/>
      <c r="S15" s="53"/>
      <c r="T15" s="53"/>
      <c r="U15" s="53"/>
      <c r="V15" s="53"/>
      <c r="W15" s="53"/>
    </row>
    <row r="16" spans="1:23" ht="30" customHeight="1" x14ac:dyDescent="0.25">
      <c r="A16" s="2504" t="s">
        <v>157</v>
      </c>
      <c r="B16" s="2549" t="str">
        <f>+'A6 Avst. reskontro'!B2:P2</f>
        <v>Avstemming reskontro</v>
      </c>
      <c r="C16" s="2549"/>
      <c r="D16" s="2549"/>
      <c r="E16" s="2505">
        <f>'A6 Avst. reskontro'!E33</f>
        <v>0</v>
      </c>
      <c r="F16" s="2505">
        <f>'A6 Avst. reskontro'!F33</f>
        <v>0</v>
      </c>
      <c r="G16" s="2505">
        <f>'A6 Avst. reskontro'!G33</f>
        <v>0</v>
      </c>
      <c r="H16" s="2505">
        <f>'A6 Avst. reskontro'!H33</f>
        <v>0</v>
      </c>
      <c r="I16" s="2505">
        <f>'A6 Avst. reskontro'!I33</f>
        <v>0</v>
      </c>
      <c r="J16" s="2505">
        <f>'A6 Avst. reskontro'!J33</f>
        <v>0</v>
      </c>
      <c r="K16" s="2505">
        <f>'A6 Avst. reskontro'!K33</f>
        <v>0</v>
      </c>
      <c r="L16" s="2505">
        <f>'A6 Avst. reskontro'!L33</f>
        <v>0</v>
      </c>
      <c r="M16" s="2505">
        <f>'A6 Avst. reskontro'!M33</f>
        <v>0</v>
      </c>
      <c r="N16" s="2505">
        <f>'A6 Avst. reskontro'!N33</f>
        <v>0</v>
      </c>
      <c r="O16" s="2505">
        <f>'A6 Avst. reskontro'!O33</f>
        <v>0</v>
      </c>
      <c r="P16" s="2511">
        <f>'A6 Avst. reskontro'!P33</f>
        <v>0</v>
      </c>
      <c r="Q16" s="53"/>
      <c r="R16" s="53"/>
      <c r="S16" s="53"/>
      <c r="T16" s="53"/>
      <c r="U16" s="53"/>
      <c r="V16" s="53"/>
      <c r="W16" s="53"/>
    </row>
    <row r="17" spans="1:23" ht="30" customHeight="1" x14ac:dyDescent="0.25">
      <c r="A17" s="2504" t="s">
        <v>159</v>
      </c>
      <c r="B17" s="2549" t="str">
        <f>+'A7 Avst. NAV-refusjoner'!B2:U2</f>
        <v>Avstemming NAV-refusjoner</v>
      </c>
      <c r="C17" s="2549"/>
      <c r="D17" s="2549"/>
      <c r="E17" s="2508">
        <f>'A7 Avst. NAV-refusjoner'!J43</f>
        <v>0</v>
      </c>
      <c r="F17" s="2508">
        <f>'A7 Avst. NAV-refusjoner'!K43</f>
        <v>0</v>
      </c>
      <c r="G17" s="2508">
        <f>'A7 Avst. NAV-refusjoner'!L43</f>
        <v>0</v>
      </c>
      <c r="H17" s="2508">
        <f>'A7 Avst. NAV-refusjoner'!M43</f>
        <v>0</v>
      </c>
      <c r="I17" s="2508">
        <f>'A7 Avst. NAV-refusjoner'!N43</f>
        <v>0</v>
      </c>
      <c r="J17" s="2508">
        <f>'A7 Avst. NAV-refusjoner'!O43</f>
        <v>0</v>
      </c>
      <c r="K17" s="2508">
        <f>'A7 Avst. NAV-refusjoner'!P43</f>
        <v>0</v>
      </c>
      <c r="L17" s="2508">
        <f>'A7 Avst. NAV-refusjoner'!Q43</f>
        <v>0</v>
      </c>
      <c r="M17" s="2508">
        <f>'A7 Avst. NAV-refusjoner'!R43</f>
        <v>0</v>
      </c>
      <c r="N17" s="2508">
        <f>'A7 Avst. NAV-refusjoner'!S43</f>
        <v>0</v>
      </c>
      <c r="O17" s="2508">
        <f>'A7 Avst. NAV-refusjoner'!T43</f>
        <v>0</v>
      </c>
      <c r="P17" s="2509">
        <f>'A7 Avst. NAV-refusjoner'!U43</f>
        <v>0</v>
      </c>
      <c r="Q17" s="53"/>
      <c r="R17" s="53"/>
      <c r="S17" s="53"/>
      <c r="T17" s="53"/>
      <c r="U17" s="53"/>
      <c r="V17" s="53"/>
      <c r="W17" s="53"/>
    </row>
    <row r="18" spans="1:23" ht="30" customHeight="1" x14ac:dyDescent="0.25">
      <c r="A18" s="2504" t="s">
        <v>445</v>
      </c>
      <c r="B18" s="2548" t="str">
        <f>+'A8 Naturalytelser og gruppeliv'!B2:J2</f>
        <v>Kontroll av kontogruppe 52 Naturalytelser og gruppelivsforsikring</v>
      </c>
      <c r="C18" s="2548"/>
      <c r="D18" s="2548"/>
      <c r="E18" s="2508">
        <f>'A8 Naturalytelser og gruppeliv'!$L29</f>
        <v>0</v>
      </c>
      <c r="F18" s="2508">
        <f>'A8 Naturalytelser og gruppeliv'!$L30</f>
        <v>0</v>
      </c>
      <c r="G18" s="2508">
        <f>'A8 Naturalytelser og gruppeliv'!$L31</f>
        <v>0</v>
      </c>
      <c r="H18" s="2508">
        <f>'A8 Naturalytelser og gruppeliv'!$L32</f>
        <v>0</v>
      </c>
      <c r="I18" s="2508">
        <f>'A8 Naturalytelser og gruppeliv'!$L33</f>
        <v>0</v>
      </c>
      <c r="J18" s="2508">
        <f>'A8 Naturalytelser og gruppeliv'!$L34</f>
        <v>0</v>
      </c>
      <c r="K18" s="2508">
        <f>'A8 Naturalytelser og gruppeliv'!$L35</f>
        <v>0</v>
      </c>
      <c r="L18" s="2508">
        <f>'A8 Naturalytelser og gruppeliv'!$L36</f>
        <v>0</v>
      </c>
      <c r="M18" s="2508">
        <f>'A8 Naturalytelser og gruppeliv'!$L37</f>
        <v>0</v>
      </c>
      <c r="N18" s="2508">
        <f>'A8 Naturalytelser og gruppeliv'!$L38</f>
        <v>0</v>
      </c>
      <c r="O18" s="2508">
        <f>'A8 Naturalytelser og gruppeliv'!$L39</f>
        <v>0</v>
      </c>
      <c r="P18" s="2509">
        <f>'A8 Naturalytelser og gruppeliv'!$L40</f>
        <v>0</v>
      </c>
      <c r="Q18" s="53"/>
      <c r="R18" s="53"/>
      <c r="S18" s="53"/>
      <c r="T18" s="53"/>
      <c r="U18" s="53"/>
      <c r="V18" s="53"/>
      <c r="W18" s="53"/>
    </row>
    <row r="19" spans="1:23" ht="30" customHeight="1" x14ac:dyDescent="0.25">
      <c r="A19" s="2504" t="s">
        <v>446</v>
      </c>
      <c r="B19" s="2549" t="str">
        <f>+'A9 Andre per. kontroller'!B2:O2</f>
        <v>Andre periodiske kontroller</v>
      </c>
      <c r="C19" s="2549"/>
      <c r="D19" s="2549"/>
      <c r="E19" s="2508">
        <f>'A9 Andre per. kontroller'!D32</f>
        <v>0</v>
      </c>
      <c r="F19" s="2508">
        <f>'A9 Andre per. kontroller'!E32</f>
        <v>0</v>
      </c>
      <c r="G19" s="2508">
        <f>'A9 Andre per. kontroller'!F32</f>
        <v>0</v>
      </c>
      <c r="H19" s="2508">
        <f>'A9 Andre per. kontroller'!G32</f>
        <v>0</v>
      </c>
      <c r="I19" s="2508">
        <f>'A9 Andre per. kontroller'!H32</f>
        <v>0</v>
      </c>
      <c r="J19" s="2508">
        <f>'A9 Andre per. kontroller'!I32</f>
        <v>0</v>
      </c>
      <c r="K19" s="2508">
        <f>'A9 Andre per. kontroller'!J32</f>
        <v>0</v>
      </c>
      <c r="L19" s="2508">
        <f>'A9 Andre per. kontroller'!K32</f>
        <v>0</v>
      </c>
      <c r="M19" s="2508">
        <f>'A9 Andre per. kontroller'!L32</f>
        <v>0</v>
      </c>
      <c r="N19" s="2508">
        <f>'A9 Andre per. kontroller'!M32</f>
        <v>0</v>
      </c>
      <c r="O19" s="2508">
        <f>'A9 Andre per. kontroller'!N32</f>
        <v>0</v>
      </c>
      <c r="P19" s="2509">
        <f>'A9 Andre per. kontroller'!O32</f>
        <v>0</v>
      </c>
      <c r="Q19" s="53"/>
      <c r="R19" s="53"/>
      <c r="S19" s="53"/>
      <c r="T19" s="53"/>
      <c r="U19" s="53"/>
      <c r="V19" s="53"/>
      <c r="W19" s="53"/>
    </row>
    <row r="20" spans="1:23" ht="30" customHeight="1" x14ac:dyDescent="0.25">
      <c r="A20" s="2504" t="s">
        <v>447</v>
      </c>
      <c r="B20" s="2548" t="str">
        <f>+_xlfn.SINGLE('A10 Avstemming pensjon BTO'!A22)</f>
        <v>Del 1) Kontroll av avsetning pensjonspremie fra SAP</v>
      </c>
      <c r="C20" s="2548"/>
      <c r="D20" s="2548"/>
      <c r="E20" s="2512"/>
      <c r="F20" s="2505">
        <f>'A10 Avstemming pensjon BTO'!L28</f>
        <v>0</v>
      </c>
      <c r="G20" s="2512"/>
      <c r="H20" s="2505">
        <f>'A10 Avstemming pensjon BTO'!L29</f>
        <v>0</v>
      </c>
      <c r="I20" s="2512"/>
      <c r="J20" s="2505">
        <f>'A10 Avstemming pensjon BTO'!L30</f>
        <v>0</v>
      </c>
      <c r="K20" s="2512"/>
      <c r="L20" s="2505">
        <f>'A10 Avstemming pensjon BTO'!L31</f>
        <v>0</v>
      </c>
      <c r="M20" s="2512"/>
      <c r="N20" s="2505">
        <f>'A10 Avstemming pensjon BTO'!L32</f>
        <v>0</v>
      </c>
      <c r="O20" s="2512"/>
      <c r="P20" s="2511">
        <f>'A10 Avstemming pensjon BTO'!L33</f>
        <v>0</v>
      </c>
      <c r="Q20" s="53"/>
      <c r="R20" s="53"/>
      <c r="S20" s="53"/>
      <c r="T20" s="53"/>
      <c r="U20" s="53"/>
      <c r="V20" s="53"/>
      <c r="W20" s="53"/>
    </row>
    <row r="21" spans="1:23" ht="30" customHeight="1" x14ac:dyDescent="0.25">
      <c r="A21" s="2504" t="s">
        <v>447</v>
      </c>
      <c r="B21" s="2548" t="str">
        <f>+_xlfn.SINGLE('A10 Avstemming pensjon BTO'!A37)</f>
        <v>Del 2) Kontroll av avsetning mot faktura fra SPK</v>
      </c>
      <c r="C21" s="2548"/>
      <c r="D21" s="2548"/>
      <c r="E21" s="2512"/>
      <c r="F21" s="2505">
        <f>'A10 Avstemming pensjon BTO'!N43</f>
        <v>0</v>
      </c>
      <c r="G21" s="2512"/>
      <c r="H21" s="2505">
        <f>'A10 Avstemming pensjon BTO'!N44</f>
        <v>0</v>
      </c>
      <c r="I21" s="2512"/>
      <c r="J21" s="2505">
        <f>'A10 Avstemming pensjon BTO'!N45</f>
        <v>0</v>
      </c>
      <c r="K21" s="2512"/>
      <c r="L21" s="2505">
        <f>'A10 Avstemming pensjon BTO'!N46</f>
        <v>0</v>
      </c>
      <c r="M21" s="2512"/>
      <c r="N21" s="2505">
        <f>'A10 Avstemming pensjon BTO'!N47</f>
        <v>0</v>
      </c>
      <c r="O21" s="2512"/>
      <c r="P21" s="2511">
        <f>'A10 Avstemming pensjon BTO'!N48</f>
        <v>0</v>
      </c>
      <c r="Q21" s="53"/>
      <c r="R21" s="53"/>
      <c r="S21" s="53"/>
      <c r="T21" s="53"/>
      <c r="U21" s="53"/>
      <c r="V21" s="53"/>
      <c r="W21" s="53"/>
    </row>
    <row r="22" spans="1:23" ht="30" customHeight="1" x14ac:dyDescent="0.25">
      <c r="A22" s="2504" t="s">
        <v>447</v>
      </c>
      <c r="B22" s="2548" t="str">
        <f>+_xlfn.SINGLE('A10 Avstemming pensjon BTO'!A53)</f>
        <v>Del 3) Kontroll av resultatføring av differanse mellom avsatt og fakturert beløp fra SPK</v>
      </c>
      <c r="C22" s="2548"/>
      <c r="D22" s="2548"/>
      <c r="E22" s="2513"/>
      <c r="F22" s="2505">
        <f>'A10 Avstemming pensjon BTO'!C76</f>
        <v>0</v>
      </c>
      <c r="G22" s="2513"/>
      <c r="H22" s="2514">
        <f>'A10 Avstemming pensjon BTO'!D76</f>
        <v>0</v>
      </c>
      <c r="I22" s="2513"/>
      <c r="J22" s="2514">
        <f>'A10 Avstemming pensjon BTO'!E76</f>
        <v>0</v>
      </c>
      <c r="K22" s="2513"/>
      <c r="L22" s="2514">
        <f>'A10 Avstemming pensjon BTO'!F76</f>
        <v>0</v>
      </c>
      <c r="M22" s="2513"/>
      <c r="N22" s="2514">
        <f>'A10 Avstemming pensjon BTO'!G76</f>
        <v>0</v>
      </c>
      <c r="O22" s="2513"/>
      <c r="P22" s="2511">
        <f>'A10 Avstemming pensjon BTO'!H76</f>
        <v>0</v>
      </c>
      <c r="Q22" s="53"/>
      <c r="R22" s="53"/>
      <c r="S22" s="53"/>
      <c r="T22" s="53"/>
      <c r="U22" s="53"/>
      <c r="V22" s="53"/>
      <c r="W22" s="53"/>
    </row>
    <row r="23" spans="1:23" ht="30" customHeight="1" x14ac:dyDescent="0.25">
      <c r="A23" s="2504" t="s">
        <v>447</v>
      </c>
      <c r="B23" s="2548" t="str">
        <f>+_xlfn.SINGLE('A10 Avstemming pensjon BTO'!A79)</f>
        <v>Del 4) Kontroll av saldi ved årsslutt - pensjon</v>
      </c>
      <c r="C23" s="2548"/>
      <c r="D23" s="2548"/>
      <c r="E23" s="2515"/>
      <c r="F23" s="2516"/>
      <c r="G23" s="2516"/>
      <c r="H23" s="2516"/>
      <c r="I23" s="2516"/>
      <c r="J23" s="2516"/>
      <c r="K23" s="2516"/>
      <c r="L23" s="2516"/>
      <c r="M23" s="2516"/>
      <c r="N23" s="2516"/>
      <c r="O23" s="2517"/>
      <c r="P23" s="2518">
        <f>'A10 Avstemming pensjon BTO'!K85</f>
        <v>0</v>
      </c>
      <c r="Q23" s="53"/>
      <c r="R23" s="53"/>
      <c r="S23" s="53"/>
      <c r="T23" s="53"/>
      <c r="U23" s="53"/>
      <c r="V23" s="53"/>
      <c r="W23" s="53"/>
    </row>
    <row r="24" spans="1:23" ht="30" customHeight="1" x14ac:dyDescent="0.25">
      <c r="A24" s="2504" t="s">
        <v>448</v>
      </c>
      <c r="B24" s="2548" t="str">
        <f>+_xlfn.SINGLE('A11 Avstemming pensjon NTO'!A22)</f>
        <v>Del 1) Kontroll av avsetning pensjonspremie fra SAP</v>
      </c>
      <c r="C24" s="2548"/>
      <c r="D24" s="2548"/>
      <c r="E24" s="2515"/>
      <c r="F24" s="2505">
        <f>'A11 Avstemming pensjon NTO'!L28</f>
        <v>0</v>
      </c>
      <c r="G24" s="2519"/>
      <c r="H24" s="2505">
        <f>'A11 Avstemming pensjon NTO'!L29</f>
        <v>0</v>
      </c>
      <c r="I24" s="2519"/>
      <c r="J24" s="2505">
        <f>'A11 Avstemming pensjon NTO'!L30</f>
        <v>0</v>
      </c>
      <c r="K24" s="2519"/>
      <c r="L24" s="2505">
        <f>'A11 Avstemming pensjon NTO'!L31</f>
        <v>0</v>
      </c>
      <c r="M24" s="2519"/>
      <c r="N24" s="2505">
        <f>'A11 Avstemming pensjon NTO'!L32</f>
        <v>0</v>
      </c>
      <c r="O24" s="2517"/>
      <c r="P24" s="2518">
        <f>'A11 Avstemming pensjon NTO'!L33</f>
        <v>0</v>
      </c>
      <c r="Q24" s="53"/>
      <c r="R24" s="53"/>
      <c r="S24" s="53"/>
      <c r="T24" s="53"/>
      <c r="U24" s="53"/>
      <c r="V24" s="53"/>
      <c r="W24" s="53"/>
    </row>
    <row r="25" spans="1:23" ht="30" customHeight="1" x14ac:dyDescent="0.25">
      <c r="A25" s="2504" t="s">
        <v>448</v>
      </c>
      <c r="B25" s="2548" t="str">
        <f>+_xlfn.SINGLE('A11 Avstemming pensjon NTO'!A37)</f>
        <v>Del 2) Kontroll av avsetning mot faktura fra SPK</v>
      </c>
      <c r="C25" s="2548"/>
      <c r="D25" s="2548"/>
      <c r="E25" s="2520"/>
      <c r="F25" s="2505">
        <f>'A11 Avstemming pensjon NTO'!L43</f>
        <v>0</v>
      </c>
      <c r="G25" s="2519"/>
      <c r="H25" s="2505">
        <f>'A11 Avstemming pensjon NTO'!L44</f>
        <v>0</v>
      </c>
      <c r="I25" s="2519"/>
      <c r="J25" s="2505">
        <f>'A11 Avstemming pensjon NTO'!L45</f>
        <v>0</v>
      </c>
      <c r="K25" s="2519"/>
      <c r="L25" s="2505">
        <f>'A11 Avstemming pensjon NTO'!L46</f>
        <v>0</v>
      </c>
      <c r="M25" s="2519"/>
      <c r="N25" s="2505">
        <f>'A11 Avstemming pensjon NTO'!L47</f>
        <v>0</v>
      </c>
      <c r="O25" s="2521"/>
      <c r="P25" s="2518">
        <f>'A11 Avstemming pensjon NTO'!L48</f>
        <v>0</v>
      </c>
      <c r="Q25" s="53"/>
      <c r="R25" s="53"/>
      <c r="S25" s="53"/>
      <c r="T25" s="53"/>
      <c r="U25" s="53"/>
      <c r="V25" s="53"/>
      <c r="W25" s="53"/>
    </row>
    <row r="26" spans="1:23" ht="30" customHeight="1" x14ac:dyDescent="0.25">
      <c r="A26" s="2504" t="s">
        <v>448</v>
      </c>
      <c r="B26" s="2548" t="str">
        <f>+_xlfn.SINGLE('A11 Avstemming pensjon NTO'!A53)</f>
        <v>Del 3) Kontroll av resultatføring av differanse mellom avsatt og fakturert beløp fra SPK</v>
      </c>
      <c r="C26" s="2548"/>
      <c r="D26" s="2548"/>
      <c r="E26" s="2515"/>
      <c r="F26" s="2505">
        <f>'A11 Avstemming pensjon NTO'!C86</f>
        <v>0</v>
      </c>
      <c r="G26" s="2516"/>
      <c r="H26" s="2505">
        <f>'A11 Avstemming pensjon NTO'!D86</f>
        <v>0</v>
      </c>
      <c r="I26" s="2516"/>
      <c r="J26" s="2505">
        <f>'A11 Avstemming pensjon NTO'!E86</f>
        <v>0</v>
      </c>
      <c r="K26" s="2516"/>
      <c r="L26" s="2505">
        <f>'A11 Avstemming pensjon NTO'!F86</f>
        <v>0</v>
      </c>
      <c r="M26" s="2516"/>
      <c r="N26" s="2505">
        <f>'A11 Avstemming pensjon NTO'!G86</f>
        <v>0</v>
      </c>
      <c r="O26" s="2521"/>
      <c r="P26" s="2518">
        <f>IF(ISBLANK('A11 Avstemming pensjon NTO'!H86),'A11 Avstemming pensjon NTO'!I86,'A11 Avstemming pensjon NTO'!H86)</f>
        <v>0</v>
      </c>
      <c r="Q26" s="53"/>
      <c r="R26" s="53"/>
      <c r="S26" s="53"/>
      <c r="T26" s="53"/>
      <c r="U26" s="53"/>
      <c r="V26" s="53"/>
      <c r="W26" s="53"/>
    </row>
    <row r="27" spans="1:23" ht="30" customHeight="1" x14ac:dyDescent="0.25">
      <c r="A27" s="2504" t="s">
        <v>448</v>
      </c>
      <c r="B27" s="2548" t="str">
        <f>+_xlfn.SINGLE('A11 Avstemming pensjon NTO'!A89)</f>
        <v>Del 4) Kontroll av saldi ved årsslutt - pensjon</v>
      </c>
      <c r="C27" s="2548"/>
      <c r="D27" s="2548"/>
      <c r="E27" s="2520"/>
      <c r="F27" s="2519"/>
      <c r="G27" s="2519"/>
      <c r="H27" s="2519"/>
      <c r="I27" s="2519"/>
      <c r="J27" s="2519"/>
      <c r="K27" s="2519"/>
      <c r="L27" s="2519"/>
      <c r="M27" s="2519"/>
      <c r="N27" s="2519"/>
      <c r="O27" s="2521"/>
      <c r="P27" s="2518">
        <f>'A11 Avstemming pensjon NTO'!I95</f>
        <v>0</v>
      </c>
      <c r="Q27" s="53"/>
      <c r="R27" s="53"/>
      <c r="S27" s="53"/>
      <c r="T27" s="53"/>
      <c r="U27" s="53"/>
      <c r="V27" s="53"/>
      <c r="W27" s="53"/>
    </row>
    <row r="28" spans="1:23" ht="30" customHeight="1" x14ac:dyDescent="0.25">
      <c r="A28" s="2504" t="s">
        <v>449</v>
      </c>
      <c r="B28" s="2548" t="str">
        <f>+'A12 Avstemming MVA omv.avg.p'!B2:M2</f>
        <v>Avstemming av skattemelding merverdiavgift omvendt avgiftsplikt</v>
      </c>
      <c r="C28" s="2548"/>
      <c r="D28" s="2548"/>
      <c r="E28" s="2520"/>
      <c r="F28" s="2519"/>
      <c r="G28" s="2505">
        <f>'A12 Avstemming MVA omv.avg.p'!G49</f>
        <v>0</v>
      </c>
      <c r="H28" s="2519"/>
      <c r="I28" s="2519"/>
      <c r="J28" s="2505">
        <f>'A12 Avstemming MVA omv.avg.p'!I49</f>
        <v>0</v>
      </c>
      <c r="K28" s="2519"/>
      <c r="L28" s="2519"/>
      <c r="M28" s="2505">
        <f>'A12 Avstemming MVA omv.avg.p'!K49</f>
        <v>0</v>
      </c>
      <c r="N28" s="2519"/>
      <c r="O28" s="2521"/>
      <c r="P28" s="2518">
        <f>'A12 Avstemming MVA omv.avg.p'!M49</f>
        <v>0</v>
      </c>
      <c r="Q28" s="53"/>
      <c r="R28" s="53"/>
      <c r="S28" s="53"/>
      <c r="T28" s="53"/>
      <c r="U28" s="53"/>
      <c r="V28" s="53"/>
      <c r="W28" s="53"/>
    </row>
    <row r="29" spans="1:23" ht="30" customHeight="1" x14ac:dyDescent="0.25">
      <c r="A29" s="2504" t="s">
        <v>449</v>
      </c>
      <c r="B29" s="2548" t="str">
        <f>+_xlfn.SINGLE('A12 Avstemming MVA omv.avg.p'!A63)</f>
        <v>Årssammendrag skattemelding merverdiavgift omvendt avgiftsplikt</v>
      </c>
      <c r="C29" s="2548"/>
      <c r="D29" s="2548"/>
      <c r="E29" s="2520"/>
      <c r="F29" s="2519"/>
      <c r="G29" s="2505">
        <f>'A12 Avstemming MVA omv.avg.p'!G83</f>
        <v>0</v>
      </c>
      <c r="H29" s="2519"/>
      <c r="I29" s="2519"/>
      <c r="J29" s="2505">
        <f>'A12 Avstemming MVA omv.avg.p'!H83</f>
        <v>0</v>
      </c>
      <c r="K29" s="2519"/>
      <c r="L29" s="2519"/>
      <c r="M29" s="2505">
        <f>'A12 Avstemming MVA omv.avg.p'!I83</f>
        <v>0</v>
      </c>
      <c r="N29" s="2519"/>
      <c r="O29" s="2521"/>
      <c r="P29" s="2518">
        <f>'A12 Avstemming MVA omv.avg.p'!J83</f>
        <v>0</v>
      </c>
      <c r="Q29" s="53"/>
      <c r="R29" s="53"/>
      <c r="S29" s="53"/>
      <c r="T29" s="53"/>
      <c r="U29" s="53"/>
      <c r="V29" s="53"/>
      <c r="W29" s="53"/>
    </row>
    <row r="30" spans="1:23" ht="30" customHeight="1" x14ac:dyDescent="0.25">
      <c r="A30" s="2504" t="s">
        <v>449</v>
      </c>
      <c r="B30" s="2548" t="str">
        <f>+_xlfn.SINGLE('A12 Avstemming MVA omv.avg.p'!K79)</f>
        <v>Årsavstemming MVA</v>
      </c>
      <c r="C30" s="2548"/>
      <c r="D30" s="2548"/>
      <c r="E30" s="2520"/>
      <c r="F30" s="2522"/>
      <c r="G30" s="2522"/>
      <c r="H30" s="2522"/>
      <c r="I30" s="2522"/>
      <c r="J30" s="2522"/>
      <c r="K30" s="2522"/>
      <c r="L30" s="2522"/>
      <c r="M30" s="2522"/>
      <c r="N30" s="2522"/>
      <c r="O30" s="1317"/>
      <c r="P30" s="2518">
        <f>'A12 Avstemming MVA omv.avg.p'!L83</f>
        <v>0</v>
      </c>
      <c r="Q30" s="53"/>
      <c r="R30" s="53"/>
      <c r="S30" s="53"/>
      <c r="T30" s="53"/>
      <c r="U30" s="53"/>
      <c r="V30" s="53"/>
      <c r="W30" s="53"/>
    </row>
    <row r="31" spans="1:23" ht="30" customHeight="1" x14ac:dyDescent="0.25">
      <c r="A31" s="2507" t="s">
        <v>450</v>
      </c>
      <c r="B31" s="2550" t="s">
        <v>451</v>
      </c>
      <c r="C31" s="2550"/>
      <c r="D31" s="2550"/>
      <c r="E31" s="2550"/>
      <c r="F31" s="2550"/>
      <c r="G31" s="2550"/>
      <c r="H31" s="2550"/>
      <c r="I31" s="2550"/>
      <c r="J31" s="2550"/>
      <c r="K31" s="2550"/>
      <c r="L31" s="2550"/>
      <c r="M31" s="2550"/>
      <c r="N31" s="2550"/>
      <c r="O31" s="2550"/>
      <c r="P31" s="2551"/>
      <c r="Q31" s="53"/>
      <c r="R31" s="53"/>
      <c r="S31" s="53"/>
      <c r="U31" s="53"/>
      <c r="V31" s="53"/>
      <c r="W31" s="53"/>
    </row>
    <row r="32" spans="1:23" ht="30" customHeight="1" x14ac:dyDescent="0.25">
      <c r="A32" s="2504" t="s">
        <v>452</v>
      </c>
      <c r="B32" s="2548" t="str">
        <f>'B1 Rapportering til statsr(BTO)'!B2:J2</f>
        <v xml:space="preserve">Avstemming kontantregnskap mot A-rapport </v>
      </c>
      <c r="C32" s="2548"/>
      <c r="D32" s="2548"/>
      <c r="E32" s="2505">
        <f>'B1 Rapportering til statsr(BTO)'!D25</f>
        <v>0</v>
      </c>
      <c r="F32" s="2505">
        <f>'B1 Rapportering til statsr(BTO)'!D26</f>
        <v>0</v>
      </c>
      <c r="G32" s="2505">
        <f>'B1 Rapportering til statsr(BTO)'!D27</f>
        <v>0</v>
      </c>
      <c r="H32" s="2505">
        <f>'B1 Rapportering til statsr(BTO)'!D28</f>
        <v>0</v>
      </c>
      <c r="I32" s="2505">
        <f>'B1 Rapportering til statsr(BTO)'!D29</f>
        <v>0</v>
      </c>
      <c r="J32" s="2505">
        <f>'B1 Rapportering til statsr(BTO)'!D30</f>
        <v>0</v>
      </c>
      <c r="K32" s="2505">
        <f>'B1 Rapportering til statsr(BTO)'!D31</f>
        <v>0</v>
      </c>
      <c r="L32" s="2505">
        <f>'B1 Rapportering til statsr(BTO)'!D32</f>
        <v>0</v>
      </c>
      <c r="M32" s="2505">
        <f>'B1 Rapportering til statsr(BTO)'!D33</f>
        <v>0</v>
      </c>
      <c r="N32" s="2505">
        <f>'B1 Rapportering til statsr(BTO)'!D34</f>
        <v>0</v>
      </c>
      <c r="O32" s="2505">
        <f>'B1 Rapportering til statsr(BTO)'!D35</f>
        <v>0</v>
      </c>
      <c r="P32" s="2511">
        <f>'B1 Rapportering til statsr(BTO)'!D36</f>
        <v>0</v>
      </c>
      <c r="Q32" s="53"/>
      <c r="R32" s="53"/>
      <c r="S32" s="53"/>
      <c r="U32" s="53"/>
      <c r="V32" s="53"/>
      <c r="W32" s="53"/>
    </row>
    <row r="33" spans="1:23" ht="30" customHeight="1" x14ac:dyDescent="0.25">
      <c r="A33" s="2504" t="s">
        <v>244</v>
      </c>
      <c r="B33" s="2548" t="str">
        <f>'B2 Rapportering til statsr(NTO)'!B2:H2</f>
        <v>Avstemming virksomhetsregnskap mot A-rapport</v>
      </c>
      <c r="C33" s="2548"/>
      <c r="D33" s="2548"/>
      <c r="E33" s="2505">
        <f>'B2 Rapportering til statsr(NTO)'!D24</f>
        <v>0</v>
      </c>
      <c r="F33" s="2505">
        <f>'B2 Rapportering til statsr(NTO)'!D25</f>
        <v>0</v>
      </c>
      <c r="G33" s="2505">
        <f>'B2 Rapportering til statsr(NTO)'!D26</f>
        <v>0</v>
      </c>
      <c r="H33" s="2505">
        <f>'B2 Rapportering til statsr(NTO)'!D27</f>
        <v>0</v>
      </c>
      <c r="I33" s="2505">
        <f>'B2 Rapportering til statsr(NTO)'!D28</f>
        <v>0</v>
      </c>
      <c r="J33" s="2505">
        <f>'B2 Rapportering til statsr(NTO)'!D29</f>
        <v>0</v>
      </c>
      <c r="K33" s="2505">
        <f>'B2 Rapportering til statsr(NTO)'!D30</f>
        <v>0</v>
      </c>
      <c r="L33" s="2505">
        <f>'B2 Rapportering til statsr(NTO)'!D31</f>
        <v>0</v>
      </c>
      <c r="M33" s="2505">
        <f>'B2 Rapportering til statsr(NTO)'!D32</f>
        <v>0</v>
      </c>
      <c r="N33" s="2505">
        <f>'B2 Rapportering til statsr(NTO)'!D33</f>
        <v>0</v>
      </c>
      <c r="O33" s="2505">
        <f>'B2 Rapportering til statsr(NTO)'!D34</f>
        <v>0</v>
      </c>
      <c r="P33" s="2511">
        <f>'B2 Rapportering til statsr(NTO)'!D35</f>
        <v>0</v>
      </c>
      <c r="Q33" s="53"/>
      <c r="R33" s="53"/>
      <c r="S33" s="53"/>
      <c r="U33" s="53"/>
      <c r="V33" s="53"/>
      <c r="W33" s="53"/>
    </row>
    <row r="34" spans="1:23" ht="30" customHeight="1" x14ac:dyDescent="0.25">
      <c r="A34" s="2507" t="s">
        <v>453</v>
      </c>
      <c r="B34" s="2550" t="s">
        <v>454</v>
      </c>
      <c r="C34" s="2550"/>
      <c r="D34" s="2550"/>
      <c r="E34" s="2550"/>
      <c r="F34" s="2550"/>
      <c r="G34" s="2550"/>
      <c r="H34" s="2550"/>
      <c r="I34" s="2550"/>
      <c r="J34" s="2550"/>
      <c r="K34" s="2550"/>
      <c r="L34" s="2550"/>
      <c r="M34" s="2550"/>
      <c r="N34" s="2550"/>
      <c r="O34" s="2550"/>
      <c r="P34" s="2551"/>
      <c r="Q34" s="53"/>
      <c r="R34" s="53"/>
      <c r="S34" s="53"/>
      <c r="U34" s="53"/>
      <c r="V34" s="53"/>
      <c r="W34" s="53"/>
    </row>
    <row r="35" spans="1:23" ht="30" customHeight="1" x14ac:dyDescent="0.25">
      <c r="A35" s="2504" t="s">
        <v>455</v>
      </c>
      <c r="B35" s="2549" t="str">
        <f>+'C2 Avst.av utleggstrekk'!B2:N2</f>
        <v>Avstemming av utleggstrekk</v>
      </c>
      <c r="C35" s="2549"/>
      <c r="D35" s="2549"/>
      <c r="E35" s="2523"/>
      <c r="F35" s="2508">
        <f>'C2 Avst.av utleggstrekk'!H35</f>
        <v>0</v>
      </c>
      <c r="G35" s="2524"/>
      <c r="H35" s="2508">
        <f>'C2 Avst.av utleggstrekk'!I35</f>
        <v>0</v>
      </c>
      <c r="I35" s="2524"/>
      <c r="J35" s="2508">
        <f>'C2 Avst.av utleggstrekk'!J35</f>
        <v>0</v>
      </c>
      <c r="K35" s="2524"/>
      <c r="L35" s="2508">
        <f>'C2 Avst.av utleggstrekk'!K35</f>
        <v>0</v>
      </c>
      <c r="M35" s="2523"/>
      <c r="N35" s="2508">
        <f>'C2 Avst.av utleggstrekk'!L35</f>
        <v>0</v>
      </c>
      <c r="O35" s="2523"/>
      <c r="P35" s="2509">
        <f>'C2 Avst.av utleggstrekk'!M35</f>
        <v>0</v>
      </c>
      <c r="Q35" s="53"/>
      <c r="R35" s="53"/>
      <c r="U35" s="53"/>
      <c r="V35" s="53"/>
      <c r="W35" s="53"/>
    </row>
    <row r="36" spans="1:23" ht="30" customHeight="1" x14ac:dyDescent="0.25">
      <c r="A36" s="2504" t="s">
        <v>456</v>
      </c>
      <c r="B36" s="2549" t="str">
        <f>+'C3 Avst. av forskuddstrekk'!B2:K2</f>
        <v>Avstemming av forskuddstrekk</v>
      </c>
      <c r="C36" s="2549"/>
      <c r="D36" s="2549"/>
      <c r="E36" s="2508">
        <f>'C3 Avst. av forskuddstrekk'!R27</f>
        <v>0</v>
      </c>
      <c r="F36" s="2508">
        <f>'C3 Avst. av forskuddstrekk'!R28</f>
        <v>0</v>
      </c>
      <c r="G36" s="2508">
        <f>'C3 Avst. av forskuddstrekk'!R29</f>
        <v>0</v>
      </c>
      <c r="H36" s="2508">
        <f>'C3 Avst. av forskuddstrekk'!R30</f>
        <v>0</v>
      </c>
      <c r="I36" s="2508">
        <f>'C3 Avst. av forskuddstrekk'!R31</f>
        <v>0</v>
      </c>
      <c r="J36" s="2508">
        <f>'C3 Avst. av forskuddstrekk'!R32</f>
        <v>0</v>
      </c>
      <c r="K36" s="2508">
        <f>'C3 Avst. av forskuddstrekk'!R33</f>
        <v>0</v>
      </c>
      <c r="L36" s="2508">
        <f>'C3 Avst. av forskuddstrekk'!R34</f>
        <v>0</v>
      </c>
      <c r="M36" s="2508">
        <f>'C3 Avst. av forskuddstrekk'!R35</f>
        <v>0</v>
      </c>
      <c r="N36" s="2508">
        <f>'C3 Avst. av forskuddstrekk'!R36</f>
        <v>0</v>
      </c>
      <c r="O36" s="2508">
        <f>'C3 Avst. av forskuddstrekk'!R37</f>
        <v>0</v>
      </c>
      <c r="P36" s="2509">
        <f>'C3 Avst. av forskuddstrekk'!R38</f>
        <v>0</v>
      </c>
      <c r="Q36" s="53"/>
      <c r="R36" s="53"/>
      <c r="U36" s="53"/>
      <c r="V36" s="53"/>
      <c r="W36" s="53"/>
    </row>
    <row r="37" spans="1:23" ht="30" customHeight="1" x14ac:dyDescent="0.25">
      <c r="A37" s="2504" t="s">
        <v>457</v>
      </c>
      <c r="B37" s="2548" t="str">
        <f>+'C3B Forskuddstrekk skatt utland'!B2:L2</f>
        <v>Kontroll forskuddstrekk av skatt til utland</v>
      </c>
      <c r="C37" s="2548"/>
      <c r="D37" s="2548"/>
      <c r="E37" s="2505">
        <f>'C3B Forskuddstrekk skatt utland'!L28</f>
        <v>0</v>
      </c>
      <c r="F37" s="2505">
        <f>'C3B Forskuddstrekk skatt utland'!L29</f>
        <v>0</v>
      </c>
      <c r="G37" s="2505">
        <f>'C3B Forskuddstrekk skatt utland'!L30</f>
        <v>0</v>
      </c>
      <c r="H37" s="2505">
        <f>'C3B Forskuddstrekk skatt utland'!L31</f>
        <v>0</v>
      </c>
      <c r="I37" s="2505">
        <f>'C3B Forskuddstrekk skatt utland'!L32</f>
        <v>0</v>
      </c>
      <c r="J37" s="2505">
        <f>'C3B Forskuddstrekk skatt utland'!L33</f>
        <v>0</v>
      </c>
      <c r="K37" s="2505">
        <f>'C3B Forskuddstrekk skatt utland'!L34</f>
        <v>0</v>
      </c>
      <c r="L37" s="2505">
        <f>'C3B Forskuddstrekk skatt utland'!L35</f>
        <v>0</v>
      </c>
      <c r="M37" s="2505">
        <f>'C3B Forskuddstrekk skatt utland'!L36</f>
        <v>0</v>
      </c>
      <c r="N37" s="2505">
        <f>'C3B Forskuddstrekk skatt utland'!L37</f>
        <v>0</v>
      </c>
      <c r="O37" s="2505">
        <f>'C3B Forskuddstrekk skatt utland'!L38</f>
        <v>0</v>
      </c>
      <c r="P37" s="2511">
        <f>'C3B Forskuddstrekk skatt utland'!L39</f>
        <v>0</v>
      </c>
      <c r="Q37" s="53"/>
      <c r="R37" s="53"/>
      <c r="U37" s="53"/>
      <c r="V37" s="53"/>
      <c r="W37" s="53"/>
    </row>
    <row r="38" spans="1:23" ht="30" customHeight="1" x14ac:dyDescent="0.25">
      <c r="A38" s="2504" t="s">
        <v>458</v>
      </c>
      <c r="B38" s="2548" t="str">
        <f>+'C4 Avst. Svalbardskatt '!B2:R2</f>
        <v>Avstemming av svalbardskatt</v>
      </c>
      <c r="C38" s="2548"/>
      <c r="D38" s="2548"/>
      <c r="E38" s="2508">
        <f>'C4 Avst. Svalbardskatt '!R28</f>
        <v>0</v>
      </c>
      <c r="F38" s="2508">
        <f>'C4 Avst. Svalbardskatt '!R29</f>
        <v>0</v>
      </c>
      <c r="G38" s="2508">
        <f>'C4 Avst. Svalbardskatt '!R30</f>
        <v>0</v>
      </c>
      <c r="H38" s="2508">
        <f>'C4 Avst. Svalbardskatt '!R31</f>
        <v>0</v>
      </c>
      <c r="I38" s="2508">
        <f>'C4 Avst. Svalbardskatt '!R32</f>
        <v>0</v>
      </c>
      <c r="J38" s="2508">
        <f>'C4 Avst. Svalbardskatt '!R33</f>
        <v>0</v>
      </c>
      <c r="K38" s="2508">
        <f>'C4 Avst. Svalbardskatt '!R34</f>
        <v>0</v>
      </c>
      <c r="L38" s="2508">
        <f>'C4 Avst. Svalbardskatt '!R35</f>
        <v>0</v>
      </c>
      <c r="M38" s="2508">
        <f>'C4 Avst. Svalbardskatt '!R36</f>
        <v>0</v>
      </c>
      <c r="N38" s="2508">
        <f>'C4 Avst. Svalbardskatt '!R37</f>
        <v>0</v>
      </c>
      <c r="O38" s="2508">
        <f>'C4 Avst. Svalbardskatt '!R38</f>
        <v>0</v>
      </c>
      <c r="P38" s="2509">
        <f>'C4 Avst. Svalbardskatt '!R39</f>
        <v>0</v>
      </c>
      <c r="Q38" s="53"/>
      <c r="R38" s="53"/>
      <c r="U38" s="53"/>
      <c r="V38" s="53"/>
      <c r="W38" s="53"/>
    </row>
    <row r="39" spans="1:23" ht="30" customHeight="1" x14ac:dyDescent="0.25">
      <c r="A39" s="2504" t="s">
        <v>459</v>
      </c>
      <c r="B39" s="2549" t="str">
        <f>+'C5 Avst. AGA bruttobudsj.'!B2:K2</f>
        <v>Kontroll av arbeidsgiveravgift SAP for virksomheter med forenklet oppgjør</v>
      </c>
      <c r="C39" s="2549"/>
      <c r="D39" s="2549"/>
      <c r="E39" s="2508">
        <f>'C5 Avst. AGA bruttobudsj.'!K27</f>
        <v>0</v>
      </c>
      <c r="F39" s="2508">
        <f>'C5 Avst. AGA bruttobudsj.'!K28</f>
        <v>0</v>
      </c>
      <c r="G39" s="2508">
        <f>'C5 Avst. AGA bruttobudsj.'!K29</f>
        <v>0</v>
      </c>
      <c r="H39" s="2508">
        <f>'C5 Avst. AGA bruttobudsj.'!K30</f>
        <v>0</v>
      </c>
      <c r="I39" s="2508">
        <f>'C5 Avst. AGA bruttobudsj.'!K31</f>
        <v>0</v>
      </c>
      <c r="J39" s="2508">
        <f>'C5 Avst. AGA bruttobudsj.'!K32</f>
        <v>0</v>
      </c>
      <c r="K39" s="2508">
        <f>'C5 Avst. AGA bruttobudsj.'!K33</f>
        <v>0</v>
      </c>
      <c r="L39" s="2508">
        <f>'C5 Avst. AGA bruttobudsj.'!K34</f>
        <v>0</v>
      </c>
      <c r="M39" s="2508">
        <f>'C5 Avst. AGA bruttobudsj.'!K35</f>
        <v>0</v>
      </c>
      <c r="N39" s="2508">
        <f>'C5 Avst. AGA bruttobudsj.'!K36</f>
        <v>0</v>
      </c>
      <c r="O39" s="2508">
        <f>'C5 Avst. AGA bruttobudsj.'!K37</f>
        <v>0</v>
      </c>
      <c r="P39" s="2509">
        <f>'C5 Avst. AGA bruttobudsj.'!K38</f>
        <v>0</v>
      </c>
      <c r="Q39" s="53"/>
      <c r="R39" s="53"/>
      <c r="U39" s="53"/>
      <c r="V39" s="53"/>
      <c r="W39" s="53"/>
    </row>
    <row r="40" spans="1:23" ht="30" customHeight="1" x14ac:dyDescent="0.25">
      <c r="A40" s="2504" t="s">
        <v>289</v>
      </c>
      <c r="B40" s="2549" t="str">
        <f>+'C6 Avst. AGA nettobudsj.'!B2:M2</f>
        <v>Kontroll av arbeidsgiveravgift</v>
      </c>
      <c r="C40" s="2549"/>
      <c r="D40" s="2549"/>
      <c r="E40" s="2508">
        <f>'C6 Avst. AGA nettobudsj.'!M29</f>
        <v>0</v>
      </c>
      <c r="F40" s="2508">
        <f>'C6 Avst. AGA nettobudsj.'!M30</f>
        <v>0</v>
      </c>
      <c r="G40" s="2508">
        <f>'C6 Avst. AGA nettobudsj.'!M31</f>
        <v>0</v>
      </c>
      <c r="H40" s="2508">
        <f>'C6 Avst. AGA nettobudsj.'!M32</f>
        <v>0</v>
      </c>
      <c r="I40" s="2508">
        <f>'C6 Avst. AGA nettobudsj.'!M33</f>
        <v>0</v>
      </c>
      <c r="J40" s="2508">
        <f>'C6 Avst. AGA nettobudsj.'!M34</f>
        <v>0</v>
      </c>
      <c r="K40" s="2508">
        <f>'C6 Avst. AGA nettobudsj.'!M35</f>
        <v>0</v>
      </c>
      <c r="L40" s="2508">
        <f>'C6 Avst. AGA nettobudsj.'!M36</f>
        <v>0</v>
      </c>
      <c r="M40" s="2508">
        <f>'C6 Avst. AGA nettobudsj.'!M37</f>
        <v>0</v>
      </c>
      <c r="N40" s="2508">
        <f>'C6 Avst. AGA nettobudsj.'!M38</f>
        <v>0</v>
      </c>
      <c r="O40" s="2508">
        <f>'C6 Avst. AGA nettobudsj.'!M39</f>
        <v>0</v>
      </c>
      <c r="P40" s="2509">
        <f>'C6 Avst. AGA nettobudsj.'!M40</f>
        <v>0</v>
      </c>
      <c r="Q40" s="53"/>
      <c r="R40" s="53"/>
      <c r="U40" s="53"/>
      <c r="V40" s="53"/>
      <c r="W40" s="53"/>
    </row>
    <row r="41" spans="1:23" ht="30" customHeight="1" x14ac:dyDescent="0.25">
      <c r="A41" s="2504" t="s">
        <v>291</v>
      </c>
      <c r="B41" s="2549" t="str">
        <f>+'C7 Avst. finansskatt'!B2:L2</f>
        <v>Avstemming av finansskatt</v>
      </c>
      <c r="C41" s="2549"/>
      <c r="D41" s="2549"/>
      <c r="E41" s="2505">
        <f>'C7 Avst. finansskatt'!L27</f>
        <v>0</v>
      </c>
      <c r="F41" s="2505">
        <f>'C7 Avst. finansskatt'!L28</f>
        <v>0</v>
      </c>
      <c r="G41" s="2505">
        <f>'C7 Avst. finansskatt'!L29</f>
        <v>0</v>
      </c>
      <c r="H41" s="2505">
        <f>'C7 Avst. finansskatt'!L30</f>
        <v>0</v>
      </c>
      <c r="I41" s="2505">
        <f>'C7 Avst. finansskatt'!L31</f>
        <v>0</v>
      </c>
      <c r="J41" s="2505">
        <f>'C7 Avst. finansskatt'!L32</f>
        <v>0</v>
      </c>
      <c r="K41" s="2505">
        <f>'C7 Avst. finansskatt'!L33</f>
        <v>0</v>
      </c>
      <c r="L41" s="2505">
        <f>'C7 Avst. finansskatt'!L34</f>
        <v>0</v>
      </c>
      <c r="M41" s="2505">
        <f>'C7 Avst. finansskatt'!L35</f>
        <v>0</v>
      </c>
      <c r="N41" s="2505">
        <f>'C7 Avst. finansskatt'!L36</f>
        <v>0</v>
      </c>
      <c r="O41" s="2505">
        <f>'C7 Avst. finansskatt'!L37</f>
        <v>0</v>
      </c>
      <c r="P41" s="2511">
        <f>'C7 Avst. finansskatt'!L38</f>
        <v>0</v>
      </c>
      <c r="Q41" s="53"/>
      <c r="U41" s="53"/>
      <c r="V41" s="53"/>
      <c r="W41" s="53"/>
    </row>
    <row r="42" spans="1:23" ht="30" customHeight="1" x14ac:dyDescent="0.25">
      <c r="A42" s="2504" t="s">
        <v>460</v>
      </c>
      <c r="B42" s="2549" t="str">
        <f>'C8 Tidstyring overf.timer'!B2:R2</f>
        <v>Tidstyring - antall overførte timer fra SAP til Unit4 ERP</v>
      </c>
      <c r="C42" s="2549"/>
      <c r="D42" s="2549"/>
      <c r="E42" s="2508">
        <f>'C8 Tidstyring overf.timer'!G27</f>
        <v>0</v>
      </c>
      <c r="F42" s="2508">
        <f>'C8 Tidstyring overf.timer'!H27</f>
        <v>0</v>
      </c>
      <c r="G42" s="2508">
        <f>'C8 Tidstyring overf.timer'!I27</f>
        <v>0</v>
      </c>
      <c r="H42" s="2508">
        <f>'C8 Tidstyring overf.timer'!J27</f>
        <v>0</v>
      </c>
      <c r="I42" s="2508">
        <f>'C8 Tidstyring overf.timer'!K27</f>
        <v>0</v>
      </c>
      <c r="J42" s="2508">
        <f>'C8 Tidstyring overf.timer'!L27</f>
        <v>0</v>
      </c>
      <c r="K42" s="2508">
        <f>'C8 Tidstyring overf.timer'!M27</f>
        <v>0</v>
      </c>
      <c r="L42" s="2508">
        <f>'C8 Tidstyring overf.timer'!N27</f>
        <v>0</v>
      </c>
      <c r="M42" s="2508">
        <f>'C8 Tidstyring overf.timer'!O27</f>
        <v>0</v>
      </c>
      <c r="N42" s="2508">
        <f>'C8 Tidstyring overf.timer'!P27</f>
        <v>0</v>
      </c>
      <c r="O42" s="2508">
        <f>'C8 Tidstyring overf.timer'!Q27</f>
        <v>0</v>
      </c>
      <c r="P42" s="2509">
        <f>'C8 Tidstyring overf.timer'!R27</f>
        <v>0</v>
      </c>
      <c r="Q42" s="53"/>
      <c r="R42" s="53"/>
      <c r="U42" s="53"/>
      <c r="V42" s="53"/>
      <c r="W42" s="53"/>
    </row>
    <row r="43" spans="1:23" ht="30" customHeight="1" x14ac:dyDescent="0.25">
      <c r="A43" s="2507" t="s">
        <v>461</v>
      </c>
      <c r="B43" s="2550" t="s">
        <v>462</v>
      </c>
      <c r="C43" s="2550"/>
      <c r="D43" s="2550"/>
      <c r="E43" s="2550"/>
      <c r="F43" s="2550"/>
      <c r="G43" s="2550"/>
      <c r="H43" s="2550"/>
      <c r="I43" s="2550"/>
      <c r="J43" s="2550"/>
      <c r="K43" s="2550"/>
      <c r="L43" s="2550"/>
      <c r="M43" s="2550"/>
      <c r="N43" s="2550"/>
      <c r="O43" s="2550"/>
      <c r="P43" s="2551"/>
      <c r="Q43" s="53"/>
      <c r="R43" s="53"/>
      <c r="U43" s="53"/>
      <c r="V43" s="53"/>
      <c r="W43" s="53"/>
    </row>
    <row r="44" spans="1:23" ht="30" customHeight="1" x14ac:dyDescent="0.25">
      <c r="A44" s="2504" t="s">
        <v>463</v>
      </c>
      <c r="B44" s="2549" t="str">
        <f>+'D1 Spes. balansekonti lønn'!B2:P2</f>
        <v>Spesifikasjon av balansekonti lønn (inkl. trekk i lønn)</v>
      </c>
      <c r="C44" s="2549"/>
      <c r="D44" s="2549"/>
      <c r="E44" s="2508">
        <f>'D1 Spes. balansekonti lønn'!E45</f>
        <v>0</v>
      </c>
      <c r="F44" s="2508">
        <f>'D1 Spes. balansekonti lønn'!F45</f>
        <v>0</v>
      </c>
      <c r="G44" s="2508">
        <f>'D1 Spes. balansekonti lønn'!G45</f>
        <v>0</v>
      </c>
      <c r="H44" s="2508">
        <f>'D1 Spes. balansekonti lønn'!H45</f>
        <v>0</v>
      </c>
      <c r="I44" s="2508">
        <f>'D1 Spes. balansekonti lønn'!I45</f>
        <v>0</v>
      </c>
      <c r="J44" s="2508">
        <f>'D1 Spes. balansekonti lønn'!J45</f>
        <v>0</v>
      </c>
      <c r="K44" s="2508">
        <f>'D1 Spes. balansekonti lønn'!K45</f>
        <v>0</v>
      </c>
      <c r="L44" s="2508">
        <f>'D1 Spes. balansekonti lønn'!L45</f>
        <v>0</v>
      </c>
      <c r="M44" s="2508">
        <f>'D1 Spes. balansekonti lønn'!M45</f>
        <v>0</v>
      </c>
      <c r="N44" s="2508">
        <f>'D1 Spes. balansekonti lønn'!N45</f>
        <v>0</v>
      </c>
      <c r="O44" s="2508">
        <f>'D1 Spes. balansekonti lønn'!O45</f>
        <v>0</v>
      </c>
      <c r="P44" s="2509">
        <f>'D1 Spes. balansekonti lønn'!P45</f>
        <v>0</v>
      </c>
      <c r="Q44" s="53"/>
      <c r="R44" s="53"/>
      <c r="U44" s="53"/>
      <c r="V44" s="53"/>
      <c r="W44" s="53"/>
    </row>
    <row r="45" spans="1:23" ht="30" customHeight="1" x14ac:dyDescent="0.25">
      <c r="A45" s="2504" t="s">
        <v>464</v>
      </c>
      <c r="B45" s="2549" t="str">
        <f>+'D2 Spes. andre balansekonti'!B2:P2</f>
        <v>Spesifikasjon av andre balansekonti</v>
      </c>
      <c r="C45" s="2549"/>
      <c r="D45" s="2549"/>
      <c r="E45" s="2508">
        <f>'D2 Spes. andre balansekonti'!E40</f>
        <v>0</v>
      </c>
      <c r="F45" s="2508">
        <f>'D2 Spes. andre balansekonti'!F40</f>
        <v>0</v>
      </c>
      <c r="G45" s="2508">
        <f>'D2 Spes. andre balansekonti'!G40</f>
        <v>0</v>
      </c>
      <c r="H45" s="2508">
        <f>'D2 Spes. andre balansekonti'!H40</f>
        <v>0</v>
      </c>
      <c r="I45" s="2508">
        <f>'D2 Spes. andre balansekonti'!I40</f>
        <v>0</v>
      </c>
      <c r="J45" s="2508">
        <f>'D2 Spes. andre balansekonti'!J40</f>
        <v>0</v>
      </c>
      <c r="K45" s="2508">
        <f>'D2 Spes. andre balansekonti'!K40</f>
        <v>0</v>
      </c>
      <c r="L45" s="2508">
        <f>'D2 Spes. andre balansekonti'!L40</f>
        <v>0</v>
      </c>
      <c r="M45" s="2508">
        <f>'D2 Spes. andre balansekonti'!M40</f>
        <v>0</v>
      </c>
      <c r="N45" s="2508">
        <f>'D2 Spes. andre balansekonti'!N40</f>
        <v>0</v>
      </c>
      <c r="O45" s="2508">
        <f>'D2 Spes. andre balansekonti'!O40</f>
        <v>0</v>
      </c>
      <c r="P45" s="2509">
        <f>'D2 Spes. andre balansekonti'!P40</f>
        <v>0</v>
      </c>
      <c r="Q45" s="53"/>
      <c r="R45" s="53"/>
      <c r="U45" s="53"/>
      <c r="V45" s="53"/>
      <c r="W45" s="53"/>
    </row>
    <row r="46" spans="1:23" ht="30" customHeight="1" x14ac:dyDescent="0.25">
      <c r="A46" s="2478" t="s">
        <v>465</v>
      </c>
      <c r="B46" s="2548" t="str">
        <f>+'D2B Aksjer og andeler'!B2</f>
        <v>Spesifikasjon av aksjer og andeler</v>
      </c>
      <c r="C46" s="2548"/>
      <c r="D46" s="2548"/>
      <c r="E46" s="2503"/>
      <c r="F46" s="2503"/>
      <c r="G46" s="2503"/>
      <c r="H46" s="2503"/>
      <c r="I46" s="2503"/>
      <c r="J46" s="2503"/>
      <c r="K46" s="2503"/>
      <c r="L46" s="2503"/>
      <c r="M46" s="2503"/>
      <c r="N46" s="2503"/>
      <c r="O46" s="2503"/>
      <c r="P46" s="2510"/>
      <c r="Q46" s="53"/>
      <c r="R46" s="53"/>
      <c r="U46" s="53"/>
      <c r="V46" s="53"/>
      <c r="W46" s="53"/>
    </row>
    <row r="47" spans="1:23" ht="30" customHeight="1" x14ac:dyDescent="0.25">
      <c r="A47" s="2504" t="s">
        <v>466</v>
      </c>
      <c r="B47" s="2549" t="str">
        <f>+'D3 Spesifikasjon av forskudd'!B2:P2</f>
        <v>Spesifikasjon lønns- og reiseforskudd</v>
      </c>
      <c r="C47" s="2549"/>
      <c r="D47" s="2549"/>
      <c r="E47" s="2508">
        <f>'D3 Spesifikasjon av forskudd'!E40</f>
        <v>0</v>
      </c>
      <c r="F47" s="2508">
        <f>'D3 Spesifikasjon av forskudd'!F40</f>
        <v>0</v>
      </c>
      <c r="G47" s="2508">
        <f>'D3 Spesifikasjon av forskudd'!G40</f>
        <v>0</v>
      </c>
      <c r="H47" s="2508">
        <f>'D3 Spesifikasjon av forskudd'!H40</f>
        <v>0</v>
      </c>
      <c r="I47" s="2508">
        <f>'D3 Spesifikasjon av forskudd'!I40</f>
        <v>0</v>
      </c>
      <c r="J47" s="2508">
        <f>'D3 Spesifikasjon av forskudd'!J40</f>
        <v>0</v>
      </c>
      <c r="K47" s="2508">
        <f>'D3 Spesifikasjon av forskudd'!K40</f>
        <v>0</v>
      </c>
      <c r="L47" s="2508">
        <f>'D3 Spesifikasjon av forskudd'!L40</f>
        <v>0</v>
      </c>
      <c r="M47" s="2508">
        <f>'D3 Spesifikasjon av forskudd'!M40</f>
        <v>0</v>
      </c>
      <c r="N47" s="2508">
        <f>'D3 Spesifikasjon av forskudd'!N40</f>
        <v>0</v>
      </c>
      <c r="O47" s="2508">
        <f>'D3 Spesifikasjon av forskudd'!O40</f>
        <v>0</v>
      </c>
      <c r="P47" s="2509">
        <f>'D3 Spesifikasjon av forskudd'!P40</f>
        <v>0</v>
      </c>
      <c r="Q47" s="53"/>
      <c r="R47" s="53"/>
      <c r="U47" s="53"/>
      <c r="V47" s="53"/>
      <c r="W47" s="53"/>
    </row>
    <row r="48" spans="1:23" ht="30" customHeight="1" x14ac:dyDescent="0.25">
      <c r="A48" s="2504" t="s">
        <v>467</v>
      </c>
      <c r="B48" s="2549" t="str">
        <f>+'D4 Spesifikasjon arb.giverlån'!B2:L2</f>
        <v xml:space="preserve">Oppfølging / spesifikasjon av arbeidsgiverlån </v>
      </c>
      <c r="C48" s="2549"/>
      <c r="D48" s="2549"/>
      <c r="E48" s="2508">
        <f>'D4 Spesifikasjon arb.giverlån'!F60</f>
        <v>0</v>
      </c>
      <c r="F48" s="2508">
        <f>'D4 Spesifikasjon arb.giverlån'!G60</f>
        <v>0</v>
      </c>
      <c r="G48" s="2508">
        <f>'D4 Spesifikasjon arb.giverlån'!H60</f>
        <v>0</v>
      </c>
      <c r="H48" s="2508">
        <f>'D4 Spesifikasjon arb.giverlån'!I60</f>
        <v>0</v>
      </c>
      <c r="I48" s="2508">
        <f>'D4 Spesifikasjon arb.giverlån'!J60</f>
        <v>0</v>
      </c>
      <c r="J48" s="2508">
        <f>'D4 Spesifikasjon arb.giverlån'!K60</f>
        <v>0</v>
      </c>
      <c r="K48" s="2508">
        <f>'D4 Spesifikasjon arb.giverlån'!L60</f>
        <v>0</v>
      </c>
      <c r="L48" s="2508">
        <f>'D4 Spesifikasjon arb.giverlån'!M60</f>
        <v>0</v>
      </c>
      <c r="M48" s="2508">
        <f>'D4 Spesifikasjon arb.giverlån'!N60</f>
        <v>0</v>
      </c>
      <c r="N48" s="2508">
        <f>'D4 Spesifikasjon arb.giverlån'!O60</f>
        <v>0</v>
      </c>
      <c r="O48" s="2508">
        <f>'D4 Spesifikasjon arb.giverlån'!P60</f>
        <v>0</v>
      </c>
      <c r="P48" s="2509">
        <f>'D4 Spesifikasjon arb.giverlån'!Q60</f>
        <v>0</v>
      </c>
      <c r="Q48" s="53"/>
      <c r="R48" s="53"/>
      <c r="T48" s="53"/>
      <c r="U48" s="53"/>
      <c r="V48" s="53"/>
      <c r="W48" s="53"/>
    </row>
    <row r="49" spans="1:23" ht="30" customHeight="1" x14ac:dyDescent="0.25">
      <c r="A49" s="2504" t="s">
        <v>468</v>
      </c>
      <c r="B49" s="2549" t="str">
        <f>+'D5 Avst. kto. 1987 - netto.mva.'!B2:W2</f>
        <v>Månedlig avstemming av kto. 1987 - Nettoføringsordningen for inngående MVA</v>
      </c>
      <c r="C49" s="2549"/>
      <c r="D49" s="2549"/>
      <c r="E49" s="2508">
        <f>'D5 Avst. kto. 1987 - netto.mva.'!W27</f>
        <v>0</v>
      </c>
      <c r="F49" s="2508">
        <f>'D5 Avst. kto. 1987 - netto.mva.'!W29</f>
        <v>0</v>
      </c>
      <c r="G49" s="2508">
        <f>'D5 Avst. kto. 1987 - netto.mva.'!W31</f>
        <v>0</v>
      </c>
      <c r="H49" s="2508">
        <f>'D5 Avst. kto. 1987 - netto.mva.'!W33</f>
        <v>0</v>
      </c>
      <c r="I49" s="2508">
        <f>'D5 Avst. kto. 1987 - netto.mva.'!W35</f>
        <v>0</v>
      </c>
      <c r="J49" s="2508">
        <f>'D5 Avst. kto. 1987 - netto.mva.'!W37</f>
        <v>0</v>
      </c>
      <c r="K49" s="2508">
        <f>'D5 Avst. kto. 1987 - netto.mva.'!W39</f>
        <v>0</v>
      </c>
      <c r="L49" s="2508">
        <f>'D5 Avst. kto. 1987 - netto.mva.'!W41</f>
        <v>0</v>
      </c>
      <c r="M49" s="2508">
        <f>'D5 Avst. kto. 1987 - netto.mva.'!W43</f>
        <v>0</v>
      </c>
      <c r="N49" s="2508">
        <f>'D5 Avst. kto. 1987 - netto.mva.'!W45</f>
        <v>0</v>
      </c>
      <c r="O49" s="2508">
        <f>'D5 Avst. kto. 1987 - netto.mva.'!W47</f>
        <v>0</v>
      </c>
      <c r="P49" s="2509">
        <f>'D5 Avst. kto. 1987 - netto.mva.'!W49</f>
        <v>0</v>
      </c>
      <c r="Q49" s="53"/>
      <c r="R49" s="53"/>
      <c r="U49" s="53"/>
      <c r="V49" s="53"/>
      <c r="W49" s="53"/>
    </row>
    <row r="50" spans="1:23" ht="30" customHeight="1" x14ac:dyDescent="0.25">
      <c r="A50" s="2507" t="s">
        <v>469</v>
      </c>
      <c r="B50" s="2550" t="s">
        <v>470</v>
      </c>
      <c r="C50" s="2550"/>
      <c r="D50" s="2550"/>
      <c r="E50" s="2550"/>
      <c r="F50" s="2550"/>
      <c r="G50" s="2550"/>
      <c r="H50" s="2550"/>
      <c r="I50" s="2550"/>
      <c r="J50" s="2550"/>
      <c r="K50" s="2550"/>
      <c r="L50" s="2550"/>
      <c r="M50" s="2550"/>
      <c r="N50" s="2550"/>
      <c r="O50" s="2550"/>
      <c r="P50" s="2551"/>
      <c r="Q50" s="53"/>
      <c r="R50" s="53"/>
      <c r="U50" s="53"/>
      <c r="V50" s="53"/>
      <c r="W50" s="53"/>
    </row>
    <row r="51" spans="1:23" ht="30" customHeight="1" x14ac:dyDescent="0.25">
      <c r="A51" s="2504" t="s">
        <v>471</v>
      </c>
      <c r="B51" s="2548" t="str">
        <f>+'E1 Tilskudd og innkreving'!B2:J2</f>
        <v>Kontroll av tilskuddsgjeld og fordring til innkreving</v>
      </c>
      <c r="C51" s="2548"/>
      <c r="D51" s="2548"/>
      <c r="E51" s="2525"/>
      <c r="F51" s="2525"/>
      <c r="G51" s="2525"/>
      <c r="H51" s="2508"/>
      <c r="I51" s="2525"/>
      <c r="J51" s="2525"/>
      <c r="K51" s="2525"/>
      <c r="L51" s="2508"/>
      <c r="M51" s="2525"/>
      <c r="N51" s="2525"/>
      <c r="O51" s="2525"/>
      <c r="P51" s="2509"/>
      <c r="Q51" s="53"/>
      <c r="R51" s="53"/>
      <c r="U51" s="53"/>
      <c r="V51" s="53"/>
      <c r="W51" s="53"/>
    </row>
    <row r="52" spans="1:23" ht="30" customHeight="1" x14ac:dyDescent="0.25">
      <c r="A52" s="2504" t="s">
        <v>472</v>
      </c>
      <c r="B52" s="2549" t="str">
        <f>+'E2 Avstemming feriep. SAP'!B2:M2</f>
        <v>Avstemming feriepenger</v>
      </c>
      <c r="C52" s="2549"/>
      <c r="D52" s="2549"/>
      <c r="E52" s="2526"/>
      <c r="F52" s="2508">
        <f>'E2 Avstemming feriep. SAP'!P51</f>
        <v>0</v>
      </c>
      <c r="G52" s="2524"/>
      <c r="H52" s="2508">
        <f>'E2 Avstemming feriep. SAP'!P52</f>
        <v>0</v>
      </c>
      <c r="I52" s="2524"/>
      <c r="J52" s="2505">
        <f>'E2 Avstemming feriep. SAP'!P53</f>
        <v>0</v>
      </c>
      <c r="K52" s="2524"/>
      <c r="L52" s="2508">
        <f>'E2 Avstemming feriep. SAP'!P54</f>
        <v>0</v>
      </c>
      <c r="M52" s="2524"/>
      <c r="N52" s="2508">
        <f>'E2 Avstemming feriep. SAP'!P55</f>
        <v>0</v>
      </c>
      <c r="O52" s="2524"/>
      <c r="P52" s="2509">
        <f>'E2 Avstemming feriep. SAP'!P56</f>
        <v>0</v>
      </c>
      <c r="Q52" s="53"/>
      <c r="R52" s="53"/>
      <c r="U52" s="53"/>
      <c r="V52" s="53"/>
      <c r="W52" s="53"/>
    </row>
    <row r="53" spans="1:23" ht="30" customHeight="1" x14ac:dyDescent="0.25">
      <c r="A53" s="2504" t="s">
        <v>473</v>
      </c>
      <c r="B53" s="2549" t="str">
        <f>+'E3 Halvårlig avst. feriepenger'!B2:J2</f>
        <v>Halvårlig avstemming feriepenger</v>
      </c>
      <c r="C53" s="2549"/>
      <c r="D53" s="2549"/>
      <c r="E53" s="2527"/>
      <c r="F53" s="2528"/>
      <c r="G53" s="2528"/>
      <c r="H53" s="2528"/>
      <c r="I53" s="2529"/>
      <c r="J53" s="2508">
        <f>'E3 Halvårlig avst. feriepenger'!I34</f>
        <v>0</v>
      </c>
      <c r="K53" s="2530"/>
      <c r="L53" s="2531"/>
      <c r="M53" s="2531"/>
      <c r="N53" s="2531"/>
      <c r="O53" s="2532"/>
      <c r="P53" s="2509">
        <f>'E3 Halvårlig avst. feriepenger'!J34</f>
        <v>0</v>
      </c>
      <c r="Q53" s="53"/>
      <c r="R53" s="53"/>
      <c r="V53" s="53"/>
      <c r="W53" s="53"/>
    </row>
    <row r="54" spans="1:23" ht="30" customHeight="1" x14ac:dyDescent="0.25">
      <c r="A54" s="2507" t="s">
        <v>474</v>
      </c>
      <c r="B54" s="2594" t="s">
        <v>475</v>
      </c>
      <c r="C54" s="2595"/>
      <c r="D54" s="2595"/>
      <c r="E54" s="2595"/>
      <c r="F54" s="2595"/>
      <c r="G54" s="2595"/>
      <c r="H54" s="2595"/>
      <c r="I54" s="2595"/>
      <c r="J54" s="2595"/>
      <c r="K54" s="2595"/>
      <c r="L54" s="2595"/>
      <c r="M54" s="2595"/>
      <c r="N54" s="2595"/>
      <c r="O54" s="2595"/>
      <c r="P54" s="2596"/>
      <c r="Q54" s="53"/>
      <c r="R54" s="53"/>
      <c r="U54" s="53"/>
      <c r="V54" s="53"/>
      <c r="W54" s="53"/>
    </row>
    <row r="55" spans="1:23" ht="30" customHeight="1" thickBot="1" x14ac:dyDescent="0.3">
      <c r="A55" s="2533" t="s">
        <v>476</v>
      </c>
      <c r="B55" s="2589" t="str">
        <f>+'F2 Mellomregn. vs statsregn'!B2:K2</f>
        <v>Avstemming av mellomregnskapet mot statsregnskapet</v>
      </c>
      <c r="C55" s="2590"/>
      <c r="D55" s="2591"/>
      <c r="E55" s="705"/>
      <c r="F55" s="705"/>
      <c r="G55" s="705"/>
      <c r="H55" s="705"/>
      <c r="I55" s="705"/>
      <c r="J55" s="705"/>
      <c r="K55" s="705"/>
      <c r="L55" s="705"/>
      <c r="M55" s="705"/>
      <c r="N55" s="705"/>
      <c r="O55" s="958"/>
      <c r="P55" s="2534">
        <f>'F2 Mellomregn. vs statsregn'!C27</f>
        <v>0</v>
      </c>
      <c r="Q55" s="53"/>
      <c r="R55" s="53"/>
      <c r="U55" s="53"/>
      <c r="V55" s="53"/>
      <c r="W55" s="53"/>
    </row>
    <row r="56" spans="1:23" ht="15" customHeight="1" x14ac:dyDescent="0.25">
      <c r="A56" s="2579" t="s">
        <v>477</v>
      </c>
      <c r="B56" s="2580"/>
      <c r="C56" s="2580"/>
      <c r="D56" s="2580"/>
      <c r="E56" s="2581"/>
      <c r="F56" s="2581"/>
      <c r="G56" s="2581"/>
      <c r="H56" s="2582"/>
      <c r="I56" s="2565" t="s">
        <v>434</v>
      </c>
      <c r="J56" s="2566"/>
      <c r="K56" s="2566" t="s">
        <v>478</v>
      </c>
      <c r="L56" s="2569"/>
      <c r="M56" s="2571" t="s">
        <v>479</v>
      </c>
      <c r="N56" s="2566"/>
      <c r="O56" s="2566"/>
      <c r="P56" s="2572"/>
      <c r="Q56" s="53"/>
      <c r="R56" s="53"/>
      <c r="S56" s="53"/>
      <c r="T56" s="53"/>
      <c r="U56" s="53"/>
      <c r="V56" s="53"/>
    </row>
    <row r="57" spans="1:23" ht="15" customHeight="1" x14ac:dyDescent="0.25">
      <c r="A57" s="2583"/>
      <c r="B57" s="2584"/>
      <c r="C57" s="2584"/>
      <c r="D57" s="2584"/>
      <c r="E57" s="2584"/>
      <c r="F57" s="2584"/>
      <c r="G57" s="2584"/>
      <c r="H57" s="2585"/>
      <c r="I57" s="2567"/>
      <c r="J57" s="2568"/>
      <c r="K57" s="2568"/>
      <c r="L57" s="2570"/>
      <c r="M57" s="2573"/>
      <c r="N57" s="2574"/>
      <c r="O57" s="2574"/>
      <c r="P57" s="2575"/>
      <c r="Q57" s="53"/>
      <c r="R57" s="53"/>
      <c r="S57" s="53"/>
      <c r="T57" s="53"/>
      <c r="U57" s="53"/>
      <c r="V57" s="53"/>
    </row>
    <row r="58" spans="1:23" ht="15" customHeight="1" x14ac:dyDescent="0.25">
      <c r="A58" s="2583"/>
      <c r="B58" s="2584"/>
      <c r="C58" s="2584"/>
      <c r="D58" s="2584"/>
      <c r="E58" s="2584"/>
      <c r="F58" s="2584"/>
      <c r="G58" s="2584"/>
      <c r="H58" s="2585"/>
      <c r="I58" s="2560"/>
      <c r="J58" s="2561"/>
      <c r="K58" s="2564"/>
      <c r="L58" s="2561"/>
      <c r="M58" s="2576"/>
      <c r="N58" s="2576"/>
      <c r="O58" s="2576"/>
      <c r="P58" s="2577"/>
      <c r="Q58" s="53"/>
      <c r="R58" s="53"/>
      <c r="S58" s="53"/>
      <c r="T58" s="53"/>
      <c r="U58" s="53"/>
      <c r="V58" s="53"/>
    </row>
    <row r="59" spans="1:23" ht="15.75" customHeight="1" thickBot="1" x14ac:dyDescent="0.3">
      <c r="A59" s="2586"/>
      <c r="B59" s="2587"/>
      <c r="C59" s="2587"/>
      <c r="D59" s="2587"/>
      <c r="E59" s="2587"/>
      <c r="F59" s="2587"/>
      <c r="G59" s="2587"/>
      <c r="H59" s="2588"/>
      <c r="I59" s="2562"/>
      <c r="J59" s="2563"/>
      <c r="K59" s="2563"/>
      <c r="L59" s="2563"/>
      <c r="M59" s="2563"/>
      <c r="N59" s="2563"/>
      <c r="O59" s="2563"/>
      <c r="P59" s="2578"/>
    </row>
    <row r="60" spans="1:23" ht="15.75" customHeight="1" x14ac:dyDescent="0.25">
      <c r="A60" s="135"/>
      <c r="B60" s="136"/>
      <c r="C60" s="136"/>
      <c r="D60" s="136"/>
      <c r="E60" s="136"/>
      <c r="F60" s="136"/>
      <c r="G60" s="136"/>
      <c r="H60" s="136"/>
    </row>
    <row r="61" spans="1:23" ht="15.75" customHeight="1" x14ac:dyDescent="0.25">
      <c r="A61" s="135"/>
      <c r="B61" s="136"/>
      <c r="C61" s="136"/>
      <c r="D61" s="136"/>
      <c r="E61" s="136"/>
      <c r="F61" s="136"/>
      <c r="G61" s="136"/>
      <c r="H61" s="136"/>
    </row>
    <row r="62" spans="1:23" ht="15.75" customHeight="1" x14ac:dyDescent="0.25"/>
  </sheetData>
  <mergeCells count="64">
    <mergeCell ref="B23:D23"/>
    <mergeCell ref="B21:D21"/>
    <mergeCell ref="B42:D42"/>
    <mergeCell ref="B17:D17"/>
    <mergeCell ref="B43:P43"/>
    <mergeCell ref="B41:D41"/>
    <mergeCell ref="B30:D30"/>
    <mergeCell ref="B24:D24"/>
    <mergeCell ref="B25:D25"/>
    <mergeCell ref="B26:D26"/>
    <mergeCell ref="B34:P34"/>
    <mergeCell ref="B40:D40"/>
    <mergeCell ref="B35:D35"/>
    <mergeCell ref="B38:D38"/>
    <mergeCell ref="B32:D32"/>
    <mergeCell ref="B27:D27"/>
    <mergeCell ref="B54:P54"/>
    <mergeCell ref="B47:D47"/>
    <mergeCell ref="B49:D49"/>
    <mergeCell ref="B44:D44"/>
    <mergeCell ref="B45:D45"/>
    <mergeCell ref="B52:D52"/>
    <mergeCell ref="B51:D51"/>
    <mergeCell ref="B48:D48"/>
    <mergeCell ref="B46:D46"/>
    <mergeCell ref="B50:P50"/>
    <mergeCell ref="A2:P2"/>
    <mergeCell ref="I58:J59"/>
    <mergeCell ref="K58:L59"/>
    <mergeCell ref="I56:J57"/>
    <mergeCell ref="K56:L57"/>
    <mergeCell ref="M56:P57"/>
    <mergeCell ref="M58:P59"/>
    <mergeCell ref="B11:D11"/>
    <mergeCell ref="B14:D14"/>
    <mergeCell ref="B39:D39"/>
    <mergeCell ref="A56:H59"/>
    <mergeCell ref="B12:D12"/>
    <mergeCell ref="B55:D55"/>
    <mergeCell ref="B53:D53"/>
    <mergeCell ref="M3:N3"/>
    <mergeCell ref="B22:D22"/>
    <mergeCell ref="K4:L4"/>
    <mergeCell ref="M4:N4"/>
    <mergeCell ref="B3:F3"/>
    <mergeCell ref="B4:C4"/>
    <mergeCell ref="K3:L3"/>
    <mergeCell ref="B6:D6"/>
    <mergeCell ref="B9:D9"/>
    <mergeCell ref="B18:D18"/>
    <mergeCell ref="B19:D19"/>
    <mergeCell ref="B20:D20"/>
    <mergeCell ref="B7:D7"/>
    <mergeCell ref="B8:P8"/>
    <mergeCell ref="B13:D13"/>
    <mergeCell ref="B16:D16"/>
    <mergeCell ref="B15:D15"/>
    <mergeCell ref="B10:D10"/>
    <mergeCell ref="B28:D28"/>
    <mergeCell ref="B29:D29"/>
    <mergeCell ref="B36:D36"/>
    <mergeCell ref="B37:D37"/>
    <mergeCell ref="B31:P31"/>
    <mergeCell ref="B33:D33"/>
  </mergeCells>
  <conditionalFormatting sqref="E7:P7 E9:P9 E10 E11:P30 E32:P33 E35:P42 E44:P45 E46 E47:P49 E51:P53 E55:P55">
    <cfRule type="cellIs" dxfId="253" priority="30" operator="equal">
      <formula>"Kunde følger opp"</formula>
    </cfRule>
    <cfRule type="cellIs" dxfId="252" priority="31" operator="equal">
      <formula>"DFØ følger opp"</formula>
    </cfRule>
    <cfRule type="cellIs" dxfId="251" priority="32" operator="equal">
      <formula>"Alt ok"</formula>
    </cfRule>
  </conditionalFormatting>
  <hyperlinks>
    <hyperlink ref="A9" location="'A1 Bank Kontroll oppgjørskonto'!A1" display="A1" xr:uid="{00000000-0004-0000-0300-000000000000}"/>
    <hyperlink ref="A11" location="'A2 Avst. SAP FI - Unit4 ERP'!A1" display="A2" xr:uid="{00000000-0004-0000-0300-000001000000}"/>
    <hyperlink ref="A12" location="'A3 Gjennomgang av feilkonto'!A1" display="A3" xr:uid="{00000000-0004-0000-0300-000002000000}"/>
    <hyperlink ref="A14" location="'A5 Kontroll kontant BTO'!A1" display="A5" xr:uid="{00000000-0004-0000-0300-000004000000}"/>
    <hyperlink ref="A16" location="'A6 Avst. reskontro'!A1" display="A6" xr:uid="{00000000-0004-0000-0300-000005000000}"/>
    <hyperlink ref="A17" location="'A7 Avst. NAV-refusjoner'!A1" display="A7" xr:uid="{00000000-0004-0000-0300-000006000000}"/>
    <hyperlink ref="A18" location="'A8 Naturalytelser og gruppeliv'!A1" display="A8" xr:uid="{00000000-0004-0000-0300-000007000000}"/>
    <hyperlink ref="A19" location="'A9 Andre per. kontroller'!A1" display="A9" xr:uid="{00000000-0004-0000-0300-000008000000}"/>
    <hyperlink ref="A35" location="'C2 Avst.av utleggstrekk'!A1" display="C2" xr:uid="{00000000-0004-0000-0300-00000B000000}"/>
    <hyperlink ref="A36" location="'C3 Avst. av forskuddstrekk'!A1" display="C3" xr:uid="{00000000-0004-0000-0300-00000C000000}"/>
    <hyperlink ref="A38" location="'C4 Avst. Svalbardskatt '!A1" display="C4" xr:uid="{00000000-0004-0000-0300-00000D000000}"/>
    <hyperlink ref="A39" location="'C5 Avst. AGA bruttobudsj.'!A1" display="C5" xr:uid="{00000000-0004-0000-0300-00000E000000}"/>
    <hyperlink ref="A40" location="'C6 Avst. AGA nettobudsj.'!A1" display="C6" xr:uid="{00000000-0004-0000-0300-00000F000000}"/>
    <hyperlink ref="A44" location="'D1 Spes. balansekonti lønn'!A1" display="D1" xr:uid="{00000000-0004-0000-0300-000010000000}"/>
    <hyperlink ref="A45" location="'D2 Spes. andre balansekonti'!A1" display="D2" xr:uid="{00000000-0004-0000-0300-000011000000}"/>
    <hyperlink ref="A47" location="'D3 Spesifikasjon av forskudd'!A1" display="D3" xr:uid="{00000000-0004-0000-0300-000012000000}"/>
    <hyperlink ref="A48" location="'D4 Spesifikasjon arb.giverlån'!A1" display="D4" xr:uid="{00000000-0004-0000-0300-000013000000}"/>
    <hyperlink ref="A49" location="'D5 Avst. kto. 1987 - netto.mva.'!A1" display="D5" xr:uid="{00000000-0004-0000-0300-000014000000}"/>
    <hyperlink ref="A52" location="'E2 Avstemming feriep. SAP'!A1" display="E2" xr:uid="{00000000-0004-0000-0300-00001A000000}"/>
    <hyperlink ref="A53" location="'E3 Halvårlig avst. feriepenger'!A1" display="E3" xr:uid="{00000000-0004-0000-0300-00001B000000}"/>
    <hyperlink ref="A7" location="'IB Kontroll IB nytt år'!A1" display="IB" xr:uid="{00000000-0004-0000-0300-00001C000000}"/>
    <hyperlink ref="A41" location="'C7 Avst. finansskatt'!A1" display="C7" xr:uid="{00000000-0004-0000-0300-00001E000000}"/>
    <hyperlink ref="A42" location="'C8 Tidstyring overf.timer'!A1" display="C8" xr:uid="{00000000-0004-0000-0300-00001F000000}"/>
    <hyperlink ref="A13" location="'A4 Oppfølging systemkonti'!A1" display="A4" xr:uid="{91B55D62-9D74-4B09-BED0-E8E563132B80}"/>
    <hyperlink ref="A34" location="'B2 Rapportering til Statsr(NTO)'!A1" display="B2" xr:uid="{00000000-0004-0000-0300-000020000000}"/>
    <hyperlink ref="A32" location="'B1 Rapportering til Statsr(BTO)'!A1" display="B1" xr:uid="{7FF79421-4BD8-4EC5-98A9-5B3745225C74}"/>
    <hyperlink ref="A33" location="'B2 Rapportering til Statsr(NTO)'!A1" display="B2" xr:uid="{1814A37F-AB63-41A9-A598-F7DAF39B95F8}"/>
    <hyperlink ref="A15" location="'A5B Kontroll kontant BTO'!A1" display="A5B" xr:uid="{4541E12B-7CD7-42D4-B7C1-C91C9E61082E}"/>
    <hyperlink ref="A20" location="'A10 Avstemming pensjon BTO'!A1" display="A10" xr:uid="{071EA799-FE2F-4BC2-9570-17B91A2E5108}"/>
    <hyperlink ref="A21:A23" location="'A10 Avstemming pensjon BTO'!A1" display="A10" xr:uid="{CD2CEBDB-DA1E-40A1-963A-4B4BFDAF9DC8}"/>
    <hyperlink ref="A24" location="'A11 Avstemming pensjon NTO'!A1" display="A11" xr:uid="{57E10191-AFCA-4031-A2A0-4B148048ACDA}"/>
    <hyperlink ref="A25" location="'A11 Avstemming pensjon NTO'!A50" display="A11" xr:uid="{C9812A57-F151-4BA0-9545-D79FDF47940C}"/>
    <hyperlink ref="A26" location="'A11 Avstemming pensjon NTO'!A87" display="A11" xr:uid="{4CBD1FCA-F165-4A8A-BFFE-3FD317246EF1}"/>
    <hyperlink ref="A27" location="'A11 Avstemming pensjon NTO'!A96" display="A11" xr:uid="{DCF80D7E-3C4E-4BC0-911F-EEACF0674E5A}"/>
    <hyperlink ref="A28" location="'A12 Avstemming MVA omv.avg.p'!A1" display="A12" xr:uid="{630ED1E8-74A4-43B6-998C-D93A16CAF2E2}"/>
    <hyperlink ref="A30" location="'A12 Avstemming MVA omv.avg.p'!A84" display="A12" xr:uid="{309CF152-A329-4888-9D86-DD0346789495}"/>
    <hyperlink ref="A37" location="'C3B Forskuddstrekk skatt utland'!A1" display="C3B" xr:uid="{FD7CF50C-B157-45BA-9F3B-20A464F9EE13}"/>
    <hyperlink ref="A29" location="'A12 Avstemming MVA omv.avg.p'!A84" display="A12" xr:uid="{93CE3E85-4D72-4525-884D-061C981225D4}"/>
    <hyperlink ref="A51" location="'E1 Tilskudd og innkreving'!A1" display="E1" xr:uid="{4E743EDD-38D3-43A9-AEC0-9B23C606B91A}"/>
    <hyperlink ref="A21" location="'A10 Avstemming pensjon BTO'!A50" display="A10" xr:uid="{9C4DA4C7-81B8-4356-9BC6-78395CB0C0C4}"/>
    <hyperlink ref="A22" location="'A10 Avstemming pensjon BTO'!A77" display="A10" xr:uid="{5CF297B0-DBD6-4F9C-9F66-B7EE33B16391}"/>
    <hyperlink ref="A23" location="'A10 Avstemming pensjon BTO'!A86" display="A10" xr:uid="{4C88C65B-D2CD-4094-B4E5-D4034ACD08E9}"/>
    <hyperlink ref="A10" location="'A1B Bankavstemming'!A1" display="A1B" xr:uid="{256619EE-D560-4199-AFE4-BA38D6DF08B7}"/>
    <hyperlink ref="A46" location="'D2B Aksjer og andeler'!A1" display="D2B" xr:uid="{7DD8D5C5-6851-4B53-B105-386DE35606F5}"/>
  </hyperlinks>
  <pageMargins left="0.7" right="0.7" top="0.75" bottom="0.75" header="0.3" footer="0.3"/>
  <pageSetup paperSize="9" scale="30" orientation="portrait" r:id="rId1"/>
  <ignoredErrors>
    <ignoredError sqref="B11:D12 B35:D36 B47:D49 B31 E52:I52 B44:D45 C38:D38 E47:P49 B16:D17 E6:P6 B52:B53 C52:D52 C53:D53 B39:D40 B41:B42 E9:P9 B9:D9 E35:P36 E53:P53 E38:P40 E44:P45 E11:P12 B19:D19 C18:D18 E17:P19 K52:P52 E42:P42" unlocked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4687-33D7-4C6F-805A-0CD4584E0AFD}">
  <dimension ref="A1:M103"/>
  <sheetViews>
    <sheetView showGridLines="0" zoomScaleNormal="100" workbookViewId="0"/>
  </sheetViews>
  <sheetFormatPr baseColWidth="10" defaultColWidth="11.42578125" defaultRowHeight="15" outlineLevelRow="1" x14ac:dyDescent="0.25"/>
  <cols>
    <col min="1" max="1" width="31.42578125" customWidth="1"/>
    <col min="2" max="2" width="37.42578125" customWidth="1"/>
    <col min="3" max="3" width="25.7109375" customWidth="1"/>
    <col min="4" max="4" width="21.85546875" customWidth="1"/>
    <col min="5" max="6" width="22.28515625" customWidth="1"/>
    <col min="7" max="7" width="27" customWidth="1"/>
    <col min="8" max="8" width="23.42578125" customWidth="1"/>
    <col min="9" max="9" width="20.28515625" customWidth="1"/>
    <col min="10" max="10" width="24.7109375" customWidth="1"/>
    <col min="12" max="12" width="19.7109375" customWidth="1"/>
    <col min="13" max="13" width="19" customWidth="1"/>
  </cols>
  <sheetData>
    <row r="1" spans="1:10" ht="19.5" thickBot="1" x14ac:dyDescent="0.35">
      <c r="A1" s="137" t="s">
        <v>1955</v>
      </c>
      <c r="B1" s="138"/>
      <c r="C1" s="138"/>
      <c r="D1" s="139"/>
      <c r="E1" s="139"/>
      <c r="F1" s="139"/>
      <c r="G1" s="138"/>
    </row>
    <row r="2" spans="1:10" ht="18.75" x14ac:dyDescent="0.3">
      <c r="A2" s="973" t="s">
        <v>1244</v>
      </c>
      <c r="B2" s="3820" t="s">
        <v>576</v>
      </c>
      <c r="C2" s="3821"/>
      <c r="D2" s="3821"/>
      <c r="E2" s="3821"/>
      <c r="F2" s="3821"/>
      <c r="G2" s="3821"/>
      <c r="H2" s="3821"/>
      <c r="I2" s="3821"/>
      <c r="J2" s="3822"/>
    </row>
    <row r="3" spans="1:10" ht="15.75" thickBot="1" x14ac:dyDescent="0.3">
      <c r="A3" s="974" t="s">
        <v>1245</v>
      </c>
      <c r="B3" s="2901" t="s">
        <v>1246</v>
      </c>
      <c r="C3" s="2752"/>
      <c r="D3" s="2752"/>
      <c r="E3" s="2752"/>
      <c r="F3" s="2752"/>
      <c r="G3" s="2752"/>
      <c r="H3" s="2752"/>
      <c r="I3" s="2752"/>
      <c r="J3" s="2753"/>
    </row>
    <row r="4" spans="1:10" x14ac:dyDescent="0.25">
      <c r="A4" s="985" t="s">
        <v>1247</v>
      </c>
      <c r="B4" s="3823" t="str">
        <f>Avstemmingsoversikt!A5</f>
        <v>XX - MAL - XXX/XXXX</v>
      </c>
      <c r="C4" s="3824"/>
      <c r="D4" s="3824"/>
      <c r="E4" s="3824"/>
      <c r="F4" s="3824"/>
      <c r="G4" s="3824"/>
      <c r="H4" s="3824"/>
      <c r="I4" s="997" t="s">
        <v>481</v>
      </c>
      <c r="J4" s="1152">
        <v>2024</v>
      </c>
    </row>
    <row r="5" spans="1:10" ht="15.75" thickBot="1" x14ac:dyDescent="0.3">
      <c r="A5" s="989" t="s">
        <v>1248</v>
      </c>
      <c r="B5" s="3292"/>
      <c r="C5" s="2971"/>
      <c r="D5" s="2971"/>
      <c r="E5" s="2971"/>
      <c r="F5" s="2971"/>
      <c r="G5" s="995" t="s">
        <v>1249</v>
      </c>
      <c r="H5" s="1151"/>
      <c r="I5" s="995" t="s">
        <v>1250</v>
      </c>
      <c r="J5" s="1001" t="str">
        <f>IF(Avstemmingsoversikt!P4= " "," ",Avstemmingsoversikt!P4)</f>
        <v>xx/2024</v>
      </c>
    </row>
    <row r="6" spans="1:10" x14ac:dyDescent="0.25">
      <c r="A6" s="121"/>
      <c r="B6" s="121"/>
      <c r="C6" s="121"/>
      <c r="D6" s="121"/>
      <c r="E6" s="121"/>
      <c r="F6" s="121"/>
      <c r="G6" s="121"/>
      <c r="H6" s="121"/>
    </row>
    <row r="7" spans="1:10" x14ac:dyDescent="0.25">
      <c r="A7" s="3825" t="s">
        <v>1956</v>
      </c>
      <c r="B7" s="3825"/>
      <c r="C7" s="3825"/>
      <c r="D7" s="3825"/>
      <c r="E7" s="3825"/>
    </row>
    <row r="8" spans="1:10" x14ac:dyDescent="0.25">
      <c r="A8" s="3825"/>
      <c r="B8" s="3825"/>
      <c r="C8" s="3825"/>
      <c r="D8" s="3825"/>
      <c r="E8" s="3825"/>
    </row>
    <row r="9" spans="1:10" ht="15.75" thickBot="1" x14ac:dyDescent="0.3">
      <c r="A9" s="121"/>
      <c r="B9" s="121"/>
      <c r="C9" s="121"/>
      <c r="D9" s="121"/>
      <c r="E9" s="121"/>
      <c r="F9" s="121"/>
      <c r="G9" s="121"/>
      <c r="H9" s="121"/>
    </row>
    <row r="10" spans="1:10" ht="19.5" thickBot="1" x14ac:dyDescent="0.35">
      <c r="A10" s="2895" t="s">
        <v>1252</v>
      </c>
      <c r="B10" s="2896"/>
      <c r="C10" s="2896"/>
      <c r="D10" s="2896"/>
      <c r="E10" s="2897"/>
      <c r="G10" s="1103" t="s">
        <v>1253</v>
      </c>
      <c r="H10" s="1104"/>
      <c r="I10" s="1104"/>
      <c r="J10" s="1105"/>
    </row>
    <row r="11" spans="1:10" x14ac:dyDescent="0.25">
      <c r="A11" s="3814"/>
      <c r="B11" s="3815"/>
      <c r="C11" s="3815"/>
      <c r="D11" s="3815"/>
      <c r="E11" s="3816"/>
      <c r="G11" s="2682"/>
      <c r="H11" s="2683"/>
      <c r="I11" s="2683"/>
      <c r="J11" s="2684"/>
    </row>
    <row r="12" spans="1:10" x14ac:dyDescent="0.25">
      <c r="A12" s="3814"/>
      <c r="B12" s="3815"/>
      <c r="C12" s="3815"/>
      <c r="D12" s="3815"/>
      <c r="E12" s="3816"/>
      <c r="G12" s="2685"/>
      <c r="H12" s="2686"/>
      <c r="I12" s="2686"/>
      <c r="J12" s="2687"/>
    </row>
    <row r="13" spans="1:10" x14ac:dyDescent="0.25">
      <c r="A13" s="3814"/>
      <c r="B13" s="3815"/>
      <c r="C13" s="3815"/>
      <c r="D13" s="3815"/>
      <c r="E13" s="3816"/>
      <c r="G13" s="2685"/>
      <c r="H13" s="2686"/>
      <c r="I13" s="2686"/>
      <c r="J13" s="2687"/>
    </row>
    <row r="14" spans="1:10" x14ac:dyDescent="0.25">
      <c r="A14" s="3814"/>
      <c r="B14" s="3815"/>
      <c r="C14" s="3815"/>
      <c r="D14" s="3815"/>
      <c r="E14" s="3816"/>
      <c r="G14" s="2685"/>
      <c r="H14" s="2686"/>
      <c r="I14" s="2686"/>
      <c r="J14" s="2687"/>
    </row>
    <row r="15" spans="1:10" ht="15.75" thickBot="1" x14ac:dyDescent="0.3">
      <c r="A15" s="3817"/>
      <c r="B15" s="3818"/>
      <c r="C15" s="3818"/>
      <c r="D15" s="3818"/>
      <c r="E15" s="3819"/>
      <c r="G15" s="2688"/>
      <c r="H15" s="2689"/>
      <c r="I15" s="2689"/>
      <c r="J15" s="2690"/>
    </row>
    <row r="16" spans="1:10" x14ac:dyDescent="0.25">
      <c r="A16" s="2691"/>
      <c r="B16" s="2691"/>
      <c r="C16" s="2691"/>
      <c r="D16" s="2691"/>
      <c r="E16" s="2691"/>
      <c r="F16" s="2691"/>
      <c r="G16" s="2691"/>
      <c r="H16" s="2691"/>
    </row>
    <row r="17" spans="1:13" x14ac:dyDescent="0.25">
      <c r="A17" s="140" t="s">
        <v>1254</v>
      </c>
      <c r="G17" s="2"/>
    </row>
    <row r="18" spans="1:13" x14ac:dyDescent="0.25">
      <c r="A18" t="s">
        <v>1957</v>
      </c>
    </row>
    <row r="19" spans="1:13" x14ac:dyDescent="0.25">
      <c r="A19" t="s">
        <v>1958</v>
      </c>
    </row>
    <row r="21" spans="1:13" x14ac:dyDescent="0.25">
      <c r="A21" t="s">
        <v>1959</v>
      </c>
    </row>
    <row r="23" spans="1:13" ht="19.5" thickBot="1" x14ac:dyDescent="0.35">
      <c r="A23" s="100" t="s">
        <v>1960</v>
      </c>
      <c r="C23" s="594"/>
      <c r="E23" s="594"/>
      <c r="F23" s="594"/>
    </row>
    <row r="24" spans="1:13" x14ac:dyDescent="0.25">
      <c r="A24" s="1128" t="s">
        <v>1259</v>
      </c>
      <c r="B24" s="877"/>
      <c r="C24" s="1346">
        <v>2400</v>
      </c>
      <c r="D24" s="1346">
        <v>2401</v>
      </c>
      <c r="E24" s="1346"/>
      <c r="F24" s="877">
        <v>2407</v>
      </c>
      <c r="G24" s="877">
        <v>2500</v>
      </c>
      <c r="H24" s="877">
        <v>2550</v>
      </c>
      <c r="I24" s="1129"/>
      <c r="J24" s="1129"/>
      <c r="K24" s="3257" t="s">
        <v>478</v>
      </c>
      <c r="L24" s="3812" t="s">
        <v>1268</v>
      </c>
      <c r="M24" s="3813" t="s">
        <v>1454</v>
      </c>
    </row>
    <row r="25" spans="1:13" ht="45" x14ac:dyDescent="0.25">
      <c r="A25" s="1879" t="s">
        <v>1961</v>
      </c>
      <c r="B25" s="1657"/>
      <c r="C25" s="1880" t="s">
        <v>821</v>
      </c>
      <c r="D25" s="1807" t="s">
        <v>822</v>
      </c>
      <c r="E25" s="1880"/>
      <c r="F25" s="1880" t="s">
        <v>823</v>
      </c>
      <c r="G25" s="1807" t="s">
        <v>824</v>
      </c>
      <c r="H25" s="1657" t="s">
        <v>1962</v>
      </c>
      <c r="I25" s="1881" t="s">
        <v>1963</v>
      </c>
      <c r="J25" s="1881"/>
      <c r="K25" s="3258"/>
      <c r="L25" s="3796"/>
      <c r="M25" s="3799"/>
    </row>
    <row r="26" spans="1:13" hidden="1" outlineLevel="1" x14ac:dyDescent="0.25">
      <c r="A26" s="1879" t="s">
        <v>1964</v>
      </c>
      <c r="B26" s="1882" t="s">
        <v>1315</v>
      </c>
      <c r="C26" s="1883"/>
      <c r="D26" s="1609"/>
      <c r="E26" s="1883"/>
      <c r="F26" s="1883"/>
      <c r="G26" s="1609"/>
      <c r="H26" s="1609"/>
      <c r="I26" s="1884">
        <f>SUM(C26:G26)</f>
        <v>0</v>
      </c>
      <c r="J26" s="1885"/>
      <c r="K26" s="1886"/>
      <c r="L26" s="1887"/>
      <c r="M26" s="1888"/>
    </row>
    <row r="27" spans="1:13" hidden="1" outlineLevel="1" x14ac:dyDescent="0.25">
      <c r="A27" s="1879" t="s">
        <v>1965</v>
      </c>
      <c r="B27" s="1882" t="s">
        <v>1966</v>
      </c>
      <c r="C27" s="1883"/>
      <c r="D27" s="1609"/>
      <c r="E27" s="1883"/>
      <c r="F27" s="1883"/>
      <c r="G27" s="1609"/>
      <c r="H27" s="1609"/>
      <c r="I27" s="1884">
        <f t="shared" ref="I27:I31" si="0">SUM(C27:G27)</f>
        <v>0</v>
      </c>
      <c r="J27" s="1885"/>
      <c r="K27" s="1181"/>
      <c r="L27" s="1178"/>
      <c r="M27" s="1177"/>
    </row>
    <row r="28" spans="1:13" hidden="1" outlineLevel="1" x14ac:dyDescent="0.25">
      <c r="A28" s="1879" t="s">
        <v>1965</v>
      </c>
      <c r="B28" s="1882" t="s">
        <v>1967</v>
      </c>
      <c r="C28" s="1883"/>
      <c r="D28" s="1609"/>
      <c r="E28" s="1883"/>
      <c r="F28" s="1883"/>
      <c r="G28" s="1609"/>
      <c r="H28" s="1609"/>
      <c r="I28" s="1884">
        <f t="shared" si="0"/>
        <v>0</v>
      </c>
      <c r="J28" s="1885"/>
      <c r="K28" s="1181"/>
      <c r="L28" s="1178"/>
      <c r="M28" s="1177"/>
    </row>
    <row r="29" spans="1:13" hidden="1" outlineLevel="1" x14ac:dyDescent="0.25">
      <c r="A29" s="1879" t="s">
        <v>1965</v>
      </c>
      <c r="B29" s="1882" t="s">
        <v>1968</v>
      </c>
      <c r="C29" s="1883"/>
      <c r="D29" s="1609"/>
      <c r="E29" s="1883"/>
      <c r="F29" s="1883"/>
      <c r="G29" s="1609"/>
      <c r="H29" s="1609"/>
      <c r="I29" s="1884">
        <f t="shared" si="0"/>
        <v>0</v>
      </c>
      <c r="J29" s="1885"/>
      <c r="K29" s="1181"/>
      <c r="L29" s="1178"/>
      <c r="M29" s="1177"/>
    </row>
    <row r="30" spans="1:13" hidden="1" outlineLevel="1" x14ac:dyDescent="0.25">
      <c r="A30" s="1879" t="s">
        <v>1965</v>
      </c>
      <c r="B30" s="1882" t="s">
        <v>1969</v>
      </c>
      <c r="C30" s="1883"/>
      <c r="D30" s="1609"/>
      <c r="E30" s="1883"/>
      <c r="F30" s="1883"/>
      <c r="G30" s="1609"/>
      <c r="H30" s="1609"/>
      <c r="I30" s="1884">
        <f t="shared" si="0"/>
        <v>0</v>
      </c>
      <c r="J30" s="1885"/>
      <c r="K30" s="1181"/>
      <c r="L30" s="1178"/>
      <c r="M30" s="1177"/>
    </row>
    <row r="31" spans="1:13" hidden="1" outlineLevel="1" x14ac:dyDescent="0.25">
      <c r="A31" s="1879" t="s">
        <v>1970</v>
      </c>
      <c r="B31" s="1882" t="s">
        <v>1315</v>
      </c>
      <c r="C31" s="1883">
        <f>SUM(C26:C30)</f>
        <v>0</v>
      </c>
      <c r="D31" s="1883">
        <f t="shared" ref="D31:H31" si="1">SUM(D26:D30)</f>
        <v>0</v>
      </c>
      <c r="E31" s="1883">
        <f t="shared" si="1"/>
        <v>0</v>
      </c>
      <c r="F31" s="1883">
        <f t="shared" si="1"/>
        <v>0</v>
      </c>
      <c r="G31" s="1883">
        <f t="shared" si="1"/>
        <v>0</v>
      </c>
      <c r="H31" s="1883">
        <f t="shared" si="1"/>
        <v>0</v>
      </c>
      <c r="I31" s="1884">
        <f t="shared" si="0"/>
        <v>0</v>
      </c>
      <c r="J31" s="1885"/>
      <c r="K31" s="1182"/>
      <c r="L31" s="1402"/>
      <c r="M31" s="1889"/>
    </row>
    <row r="32" spans="1:13" ht="60" hidden="1" outlineLevel="1" x14ac:dyDescent="0.25">
      <c r="A32" s="1890" t="s">
        <v>1971</v>
      </c>
      <c r="B32" s="1882" t="s">
        <v>1972</v>
      </c>
      <c r="C32" s="1891"/>
      <c r="D32" s="1892"/>
      <c r="E32" s="1891"/>
      <c r="F32" s="1891"/>
      <c r="G32" s="1892"/>
      <c r="H32" s="1892"/>
      <c r="I32" s="1893">
        <f>I26-I31</f>
        <v>0</v>
      </c>
      <c r="J32" s="1894" t="s">
        <v>1973</v>
      </c>
      <c r="K32" s="1183"/>
      <c r="L32" s="1179"/>
      <c r="M32" s="1180"/>
    </row>
    <row r="33" spans="1:13" hidden="1" outlineLevel="1" x14ac:dyDescent="0.25">
      <c r="A33" s="1879" t="s">
        <v>1964</v>
      </c>
      <c r="B33" s="1882" t="s">
        <v>1315</v>
      </c>
      <c r="C33" s="1883"/>
      <c r="D33" s="1609"/>
      <c r="E33" s="1883"/>
      <c r="F33" s="1883"/>
      <c r="G33" s="1609"/>
      <c r="H33" s="1609"/>
      <c r="I33" s="1884">
        <f>SUM(C33:G33)</f>
        <v>0</v>
      </c>
      <c r="J33" s="1885"/>
      <c r="K33" s="1886"/>
      <c r="L33" s="1887"/>
      <c r="M33" s="1888"/>
    </row>
    <row r="34" spans="1:13" hidden="1" outlineLevel="1" x14ac:dyDescent="0.25">
      <c r="A34" s="1879" t="s">
        <v>1974</v>
      </c>
      <c r="B34" s="1882" t="s">
        <v>1966</v>
      </c>
      <c r="C34" s="1883"/>
      <c r="D34" s="1609"/>
      <c r="E34" s="1883"/>
      <c r="F34" s="1883"/>
      <c r="G34" s="1609"/>
      <c r="H34" s="1609"/>
      <c r="I34" s="1884">
        <f t="shared" ref="I34:I38" si="2">SUM(C34:G34)</f>
        <v>0</v>
      </c>
      <c r="J34" s="1885"/>
      <c r="K34" s="1181"/>
      <c r="L34" s="1178"/>
      <c r="M34" s="1177"/>
    </row>
    <row r="35" spans="1:13" hidden="1" outlineLevel="1" x14ac:dyDescent="0.25">
      <c r="A35" s="1879" t="s">
        <v>1974</v>
      </c>
      <c r="B35" s="1882" t="s">
        <v>1967</v>
      </c>
      <c r="C35" s="1883"/>
      <c r="D35" s="1609"/>
      <c r="E35" s="1883"/>
      <c r="F35" s="1883"/>
      <c r="G35" s="1609"/>
      <c r="H35" s="1609"/>
      <c r="I35" s="1884">
        <f t="shared" si="2"/>
        <v>0</v>
      </c>
      <c r="J35" s="1885"/>
      <c r="K35" s="1181"/>
      <c r="L35" s="1178"/>
      <c r="M35" s="1177"/>
    </row>
    <row r="36" spans="1:13" hidden="1" outlineLevel="1" x14ac:dyDescent="0.25">
      <c r="A36" s="1879" t="s">
        <v>1974</v>
      </c>
      <c r="B36" s="1882" t="s">
        <v>1968</v>
      </c>
      <c r="C36" s="1883"/>
      <c r="D36" s="1609"/>
      <c r="E36" s="1883"/>
      <c r="F36" s="1883"/>
      <c r="G36" s="1609"/>
      <c r="H36" s="1609"/>
      <c r="I36" s="1884">
        <f t="shared" si="2"/>
        <v>0</v>
      </c>
      <c r="J36" s="1885"/>
      <c r="K36" s="1181"/>
      <c r="L36" s="1178"/>
      <c r="M36" s="1177"/>
    </row>
    <row r="37" spans="1:13" hidden="1" outlineLevel="1" x14ac:dyDescent="0.25">
      <c r="A37" s="1879" t="s">
        <v>1974</v>
      </c>
      <c r="B37" s="1882" t="s">
        <v>1969</v>
      </c>
      <c r="C37" s="1883"/>
      <c r="D37" s="1609"/>
      <c r="E37" s="1883"/>
      <c r="F37" s="1883"/>
      <c r="G37" s="1609"/>
      <c r="H37" s="1609"/>
      <c r="I37" s="1884">
        <f t="shared" si="2"/>
        <v>0</v>
      </c>
      <c r="J37" s="1885"/>
      <c r="K37" s="1181"/>
      <c r="L37" s="1178"/>
      <c r="M37" s="1177"/>
    </row>
    <row r="38" spans="1:13" hidden="1" outlineLevel="1" x14ac:dyDescent="0.25">
      <c r="A38" s="1879" t="s">
        <v>1970</v>
      </c>
      <c r="B38" s="1882" t="s">
        <v>1315</v>
      </c>
      <c r="C38" s="1883">
        <f>SUM(C33:C37)</f>
        <v>0</v>
      </c>
      <c r="D38" s="1883">
        <f>SUM(D33:D37)</f>
        <v>0</v>
      </c>
      <c r="E38" s="1883">
        <f t="shared" ref="E38:H38" si="3">SUM(E33:E37)</f>
        <v>0</v>
      </c>
      <c r="F38" s="1883">
        <f t="shared" si="3"/>
        <v>0</v>
      </c>
      <c r="G38" s="1883">
        <f t="shared" si="3"/>
        <v>0</v>
      </c>
      <c r="H38" s="1883">
        <f t="shared" si="3"/>
        <v>0</v>
      </c>
      <c r="I38" s="1884">
        <f t="shared" si="2"/>
        <v>0</v>
      </c>
      <c r="J38" s="1885"/>
      <c r="K38" s="1182"/>
      <c r="L38" s="1402"/>
      <c r="M38" s="1889"/>
    </row>
    <row r="39" spans="1:13" ht="45" hidden="1" outlineLevel="1" x14ac:dyDescent="0.25">
      <c r="A39" s="1890" t="s">
        <v>1971</v>
      </c>
      <c r="B39" s="1882" t="s">
        <v>1972</v>
      </c>
      <c r="C39" s="1891"/>
      <c r="D39" s="1892"/>
      <c r="E39" s="1891"/>
      <c r="F39" s="1891"/>
      <c r="G39" s="1892"/>
      <c r="H39" s="1892"/>
      <c r="I39" s="1893">
        <f>I33-I38</f>
        <v>0</v>
      </c>
      <c r="J39" s="1894" t="s">
        <v>1975</v>
      </c>
      <c r="K39" s="1895"/>
      <c r="L39" s="1896"/>
      <c r="M39" s="1897"/>
    </row>
    <row r="40" spans="1:13" collapsed="1" x14ac:dyDescent="0.25">
      <c r="A40" s="1898" t="s">
        <v>1976</v>
      </c>
      <c r="B40" s="1657"/>
      <c r="C40" s="1880"/>
      <c r="D40" s="1807"/>
      <c r="E40" s="1880"/>
      <c r="F40" s="1880"/>
      <c r="G40" s="1807"/>
      <c r="H40" s="1657"/>
      <c r="I40" s="1881"/>
      <c r="J40" s="1881"/>
      <c r="K40" s="1202"/>
      <c r="L40" s="1410"/>
      <c r="M40" s="1411"/>
    </row>
    <row r="41" spans="1:13" x14ac:dyDescent="0.25">
      <c r="A41" s="1879" t="s">
        <v>1977</v>
      </c>
      <c r="B41" s="1882" t="s">
        <v>1315</v>
      </c>
      <c r="C41" s="1883"/>
      <c r="D41" s="1609"/>
      <c r="E41" s="1883"/>
      <c r="F41" s="1883"/>
      <c r="G41" s="1609"/>
      <c r="H41" s="1609"/>
      <c r="I41" s="1884">
        <f>SUM(C41:G41)</f>
        <v>0</v>
      </c>
      <c r="J41" s="1885"/>
      <c r="K41" s="1886"/>
      <c r="L41" s="1887"/>
      <c r="M41" s="1888"/>
    </row>
    <row r="42" spans="1:13" x14ac:dyDescent="0.25">
      <c r="A42" s="1879" t="s">
        <v>1978</v>
      </c>
      <c r="B42" s="1882" t="s">
        <v>1966</v>
      </c>
      <c r="C42" s="1883"/>
      <c r="D42" s="1609"/>
      <c r="E42" s="1883"/>
      <c r="F42" s="1883"/>
      <c r="G42" s="1609"/>
      <c r="H42" s="1609"/>
      <c r="I42" s="1884">
        <f t="shared" ref="I42:I46" si="4">SUM(C42:G42)</f>
        <v>0</v>
      </c>
      <c r="J42" s="1885"/>
      <c r="K42" s="1181"/>
      <c r="L42" s="1178"/>
      <c r="M42" s="1177"/>
    </row>
    <row r="43" spans="1:13" x14ac:dyDescent="0.25">
      <c r="A43" s="1879" t="s">
        <v>1978</v>
      </c>
      <c r="B43" s="1882" t="s">
        <v>1967</v>
      </c>
      <c r="C43" s="1883"/>
      <c r="D43" s="1609"/>
      <c r="E43" s="1883"/>
      <c r="F43" s="1883"/>
      <c r="G43" s="1609"/>
      <c r="H43" s="1609"/>
      <c r="I43" s="1884">
        <f t="shared" si="4"/>
        <v>0</v>
      </c>
      <c r="J43" s="1885"/>
      <c r="K43" s="1181"/>
      <c r="L43" s="1178"/>
      <c r="M43" s="1177"/>
    </row>
    <row r="44" spans="1:13" x14ac:dyDescent="0.25">
      <c r="A44" s="1879" t="s">
        <v>1978</v>
      </c>
      <c r="B44" s="1882" t="s">
        <v>1968</v>
      </c>
      <c r="C44" s="1883"/>
      <c r="D44" s="1609"/>
      <c r="E44" s="1883"/>
      <c r="F44" s="1883"/>
      <c r="G44" s="1609"/>
      <c r="H44" s="1609"/>
      <c r="I44" s="1884">
        <f t="shared" si="4"/>
        <v>0</v>
      </c>
      <c r="J44" s="1885"/>
      <c r="K44" s="1181"/>
      <c r="L44" s="1178"/>
      <c r="M44" s="1177"/>
    </row>
    <row r="45" spans="1:13" x14ac:dyDescent="0.25">
      <c r="A45" s="1879" t="s">
        <v>1978</v>
      </c>
      <c r="B45" s="1882" t="s">
        <v>1969</v>
      </c>
      <c r="C45" s="1883"/>
      <c r="D45" s="1609"/>
      <c r="E45" s="1883"/>
      <c r="F45" s="1883"/>
      <c r="G45" s="1609"/>
      <c r="H45" s="1609"/>
      <c r="I45" s="1884">
        <f t="shared" si="4"/>
        <v>0</v>
      </c>
      <c r="J45" s="1885"/>
      <c r="K45" s="1181"/>
      <c r="L45" s="1178"/>
      <c r="M45" s="1177"/>
    </row>
    <row r="46" spans="1:13" x14ac:dyDescent="0.25">
      <c r="A46" s="1879" t="s">
        <v>1979</v>
      </c>
      <c r="B46" s="1882" t="s">
        <v>1315</v>
      </c>
      <c r="C46" s="1883">
        <f>SUM(C41:C45)</f>
        <v>0</v>
      </c>
      <c r="D46" s="1883">
        <f t="shared" ref="D46:H46" si="5">SUM(D41:D45)</f>
        <v>0</v>
      </c>
      <c r="E46" s="1883">
        <f t="shared" si="5"/>
        <v>0</v>
      </c>
      <c r="F46" s="1883">
        <f t="shared" si="5"/>
        <v>0</v>
      </c>
      <c r="G46" s="1883">
        <f t="shared" si="5"/>
        <v>0</v>
      </c>
      <c r="H46" s="1883">
        <f t="shared" si="5"/>
        <v>0</v>
      </c>
      <c r="I46" s="1884">
        <f t="shared" si="4"/>
        <v>0</v>
      </c>
      <c r="J46" s="1885"/>
      <c r="K46" s="1182"/>
      <c r="L46" s="1402"/>
      <c r="M46" s="1889"/>
    </row>
    <row r="47" spans="1:13" ht="60" x14ac:dyDescent="0.25">
      <c r="A47" s="1890" t="s">
        <v>1971</v>
      </c>
      <c r="B47" s="1882" t="s">
        <v>1972</v>
      </c>
      <c r="C47" s="1891"/>
      <c r="D47" s="1892"/>
      <c r="E47" s="1891"/>
      <c r="F47" s="1891"/>
      <c r="G47" s="1892"/>
      <c r="H47" s="1892"/>
      <c r="I47" s="1893">
        <f>I41-I46</f>
        <v>0</v>
      </c>
      <c r="J47" s="1894" t="s">
        <v>1980</v>
      </c>
      <c r="K47" s="1183"/>
      <c r="L47" s="1179"/>
      <c r="M47" s="1180"/>
    </row>
    <row r="48" spans="1:13" ht="45" x14ac:dyDescent="0.25">
      <c r="A48" s="1130" t="s">
        <v>1981</v>
      </c>
      <c r="B48" s="1131"/>
      <c r="C48" s="1132"/>
      <c r="D48" s="1133"/>
      <c r="E48" s="1132"/>
      <c r="F48" s="1134" t="s">
        <v>1982</v>
      </c>
      <c r="G48" s="1134" t="s">
        <v>1982</v>
      </c>
      <c r="H48" s="1133"/>
      <c r="I48" s="1135"/>
      <c r="J48" s="1176"/>
      <c r="K48" s="1184"/>
      <c r="L48" s="599"/>
      <c r="M48" s="601"/>
    </row>
    <row r="49" spans="1:12" x14ac:dyDescent="0.25">
      <c r="A49" s="60" t="s">
        <v>1983</v>
      </c>
      <c r="C49" s="594"/>
      <c r="E49" s="594"/>
      <c r="F49" s="1172">
        <f>_xlfn.XLOOKUP(F24,'Saldobalanse m arb-status'!A:A,'Saldobalanse m arb-status'!C:C,"Ikke funnet",0)</f>
        <v>0</v>
      </c>
      <c r="G49" s="1172">
        <f>_xlfn.XLOOKUP(G24,'Saldobalanse m arb-status'!A:A,'Saldobalanse m arb-status'!C:C,"Ikke funnet",0)</f>
        <v>0</v>
      </c>
      <c r="H49" s="1172">
        <f>_xlfn.XLOOKUP(H24,'Saldobalanse m arb-status'!A:A,'Saldobalanse m arb-status'!C:C,"Ikke funnet",0)</f>
        <v>0</v>
      </c>
    </row>
    <row r="50" spans="1:12" x14ac:dyDescent="0.25">
      <c r="A50" s="1171" t="s">
        <v>1260</v>
      </c>
      <c r="C50" s="594"/>
      <c r="E50" s="594"/>
      <c r="F50" s="1172">
        <f>F46-F49</f>
        <v>0</v>
      </c>
      <c r="G50" s="1172">
        <f t="shared" ref="G50:H50" si="6">G46-G49</f>
        <v>0</v>
      </c>
      <c r="H50" s="1172">
        <f t="shared" si="6"/>
        <v>0</v>
      </c>
    </row>
    <row r="52" spans="1:12" ht="19.5" thickBot="1" x14ac:dyDescent="0.35">
      <c r="A52" s="100" t="s">
        <v>1984</v>
      </c>
    </row>
    <row r="53" spans="1:12" x14ac:dyDescent="0.25">
      <c r="A53" s="1136" t="s">
        <v>1259</v>
      </c>
      <c r="B53" s="625"/>
      <c r="C53" s="1340">
        <v>1500</v>
      </c>
      <c r="D53" s="1340"/>
      <c r="E53" s="625">
        <v>1509</v>
      </c>
      <c r="F53" s="625">
        <v>1510</v>
      </c>
      <c r="G53" s="625">
        <v>1520</v>
      </c>
      <c r="H53" s="625"/>
      <c r="I53" s="1175"/>
      <c r="J53" s="3257" t="s">
        <v>478</v>
      </c>
      <c r="K53" s="3812" t="s">
        <v>1268</v>
      </c>
      <c r="L53" s="3813" t="s">
        <v>1454</v>
      </c>
    </row>
    <row r="54" spans="1:12" ht="30" x14ac:dyDescent="0.25">
      <c r="A54" s="1879" t="s">
        <v>1961</v>
      </c>
      <c r="B54" s="1657"/>
      <c r="C54" s="1657" t="s">
        <v>710</v>
      </c>
      <c r="D54" s="1657"/>
      <c r="E54" s="1807" t="s">
        <v>712</v>
      </c>
      <c r="F54" s="1807" t="s">
        <v>713</v>
      </c>
      <c r="G54" s="1807" t="s">
        <v>713</v>
      </c>
      <c r="H54" s="1657" t="s">
        <v>1985</v>
      </c>
      <c r="I54" s="1881"/>
      <c r="J54" s="3258"/>
      <c r="K54" s="3796"/>
      <c r="L54" s="3799"/>
    </row>
    <row r="55" spans="1:12" hidden="1" outlineLevel="1" x14ac:dyDescent="0.25">
      <c r="A55" s="1899" t="s">
        <v>1986</v>
      </c>
      <c r="B55" s="1882" t="s">
        <v>1315</v>
      </c>
      <c r="C55" s="1609"/>
      <c r="D55" s="1609"/>
      <c r="E55" s="1609"/>
      <c r="F55" s="1609"/>
      <c r="G55" s="1609"/>
      <c r="H55" s="1884">
        <f>SUM(C55:F55)</f>
        <v>0</v>
      </c>
      <c r="I55" s="1900"/>
      <c r="J55" s="1886"/>
      <c r="K55" s="1887"/>
      <c r="L55" s="1888"/>
    </row>
    <row r="56" spans="1:12" hidden="1" outlineLevel="1" x14ac:dyDescent="0.25">
      <c r="A56" s="1899" t="s">
        <v>1965</v>
      </c>
      <c r="B56" s="1882" t="s">
        <v>1966</v>
      </c>
      <c r="C56" s="1609"/>
      <c r="D56" s="1609"/>
      <c r="E56" s="1609"/>
      <c r="F56" s="1609"/>
      <c r="G56" s="1609"/>
      <c r="H56" s="1884">
        <f t="shared" ref="H56:H60" si="7">SUM(C56:F56)</f>
        <v>0</v>
      </c>
      <c r="I56" s="1900"/>
      <c r="J56" s="1181"/>
      <c r="K56" s="1178"/>
      <c r="L56" s="1177"/>
    </row>
    <row r="57" spans="1:12" hidden="1" outlineLevel="1" x14ac:dyDescent="0.25">
      <c r="A57" s="1899" t="s">
        <v>1965</v>
      </c>
      <c r="B57" s="1882" t="s">
        <v>1967</v>
      </c>
      <c r="C57" s="1609"/>
      <c r="D57" s="1609"/>
      <c r="E57" s="1609"/>
      <c r="F57" s="1609"/>
      <c r="G57" s="1609"/>
      <c r="H57" s="1884">
        <f t="shared" si="7"/>
        <v>0</v>
      </c>
      <c r="I57" s="1900"/>
      <c r="J57" s="1181"/>
      <c r="K57" s="1178"/>
      <c r="L57" s="1177"/>
    </row>
    <row r="58" spans="1:12" hidden="1" outlineLevel="1" x14ac:dyDescent="0.25">
      <c r="A58" s="1899" t="s">
        <v>1965</v>
      </c>
      <c r="B58" s="1882" t="s">
        <v>1968</v>
      </c>
      <c r="C58" s="1609"/>
      <c r="D58" s="1609"/>
      <c r="E58" s="1609"/>
      <c r="F58" s="1609"/>
      <c r="G58" s="1609"/>
      <c r="H58" s="1884">
        <f t="shared" si="7"/>
        <v>0</v>
      </c>
      <c r="I58" s="1900"/>
      <c r="J58" s="1181"/>
      <c r="K58" s="1178"/>
      <c r="L58" s="1177"/>
    </row>
    <row r="59" spans="1:12" hidden="1" outlineLevel="1" x14ac:dyDescent="0.25">
      <c r="A59" s="1899" t="s">
        <v>1965</v>
      </c>
      <c r="B59" s="1882" t="s">
        <v>1969</v>
      </c>
      <c r="C59" s="1609"/>
      <c r="D59" s="1609"/>
      <c r="E59" s="1609"/>
      <c r="F59" s="1609"/>
      <c r="G59" s="1609"/>
      <c r="H59" s="1884">
        <f t="shared" si="7"/>
        <v>0</v>
      </c>
      <c r="I59" s="1900"/>
      <c r="J59" s="1181"/>
      <c r="K59" s="1178"/>
      <c r="L59" s="1177"/>
    </row>
    <row r="60" spans="1:12" hidden="1" outlineLevel="1" x14ac:dyDescent="0.25">
      <c r="A60" s="1899" t="s">
        <v>1970</v>
      </c>
      <c r="B60" s="1882" t="s">
        <v>1315</v>
      </c>
      <c r="C60" s="1883">
        <f>SUM(C55:C59)</f>
        <v>0</v>
      </c>
      <c r="D60" s="1883">
        <f t="shared" ref="D60:G60" si="8">SUM(D55:D59)</f>
        <v>0</v>
      </c>
      <c r="E60" s="1883">
        <f t="shared" si="8"/>
        <v>0</v>
      </c>
      <c r="F60" s="1883">
        <f t="shared" si="8"/>
        <v>0</v>
      </c>
      <c r="G60" s="1883">
        <f t="shared" si="8"/>
        <v>0</v>
      </c>
      <c r="H60" s="1884">
        <f t="shared" si="7"/>
        <v>0</v>
      </c>
      <c r="I60" s="1900"/>
      <c r="J60" s="1182"/>
      <c r="K60" s="1402"/>
      <c r="L60" s="1889"/>
    </row>
    <row r="61" spans="1:12" ht="60" hidden="1" outlineLevel="1" x14ac:dyDescent="0.25">
      <c r="A61" s="1901" t="s">
        <v>1987</v>
      </c>
      <c r="B61" s="1882" t="s">
        <v>1972</v>
      </c>
      <c r="C61" s="1892"/>
      <c r="D61" s="1892"/>
      <c r="E61" s="1892"/>
      <c r="F61" s="1892"/>
      <c r="G61" s="1892"/>
      <c r="H61" s="1902">
        <f>H55-H60</f>
        <v>0</v>
      </c>
      <c r="I61" s="1903" t="s">
        <v>1988</v>
      </c>
      <c r="J61" s="1183"/>
      <c r="K61" s="1179"/>
      <c r="L61" s="1180"/>
    </row>
    <row r="62" spans="1:12" hidden="1" outlineLevel="1" x14ac:dyDescent="0.25">
      <c r="A62" s="1899" t="s">
        <v>1986</v>
      </c>
      <c r="B62" s="1882" t="s">
        <v>1315</v>
      </c>
      <c r="C62" s="1609"/>
      <c r="D62" s="1609"/>
      <c r="E62" s="1609"/>
      <c r="F62" s="1609"/>
      <c r="G62" s="1609"/>
      <c r="H62" s="1904">
        <f>SUM(C62:F62)</f>
        <v>0</v>
      </c>
      <c r="I62" s="1900"/>
      <c r="J62" s="1886"/>
      <c r="K62" s="1887"/>
      <c r="L62" s="1888"/>
    </row>
    <row r="63" spans="1:12" hidden="1" outlineLevel="1" x14ac:dyDescent="0.25">
      <c r="A63" s="1899" t="s">
        <v>1974</v>
      </c>
      <c r="B63" s="1882" t="s">
        <v>1966</v>
      </c>
      <c r="C63" s="1609"/>
      <c r="D63" s="1609"/>
      <c r="E63" s="1609"/>
      <c r="F63" s="1609"/>
      <c r="G63" s="1609"/>
      <c r="H63" s="1904">
        <f t="shared" ref="H63:H67" si="9">SUM(C63:F63)</f>
        <v>0</v>
      </c>
      <c r="I63" s="1900"/>
      <c r="J63" s="1181"/>
      <c r="K63" s="1178"/>
      <c r="L63" s="1177"/>
    </row>
    <row r="64" spans="1:12" hidden="1" outlineLevel="1" x14ac:dyDescent="0.25">
      <c r="A64" s="1899" t="s">
        <v>1974</v>
      </c>
      <c r="B64" s="1882" t="s">
        <v>1967</v>
      </c>
      <c r="C64" s="1609"/>
      <c r="D64" s="1609"/>
      <c r="E64" s="1609"/>
      <c r="F64" s="1609"/>
      <c r="G64" s="1609"/>
      <c r="H64" s="1904">
        <f t="shared" si="9"/>
        <v>0</v>
      </c>
      <c r="I64" s="1900"/>
      <c r="J64" s="1181"/>
      <c r="K64" s="1178"/>
      <c r="L64" s="1177"/>
    </row>
    <row r="65" spans="1:12" hidden="1" outlineLevel="1" x14ac:dyDescent="0.25">
      <c r="A65" s="1899" t="s">
        <v>1974</v>
      </c>
      <c r="B65" s="1882" t="s">
        <v>1968</v>
      </c>
      <c r="C65" s="1609"/>
      <c r="D65" s="1609"/>
      <c r="E65" s="1609"/>
      <c r="F65" s="1609"/>
      <c r="G65" s="1609"/>
      <c r="H65" s="1904">
        <f t="shared" si="9"/>
        <v>0</v>
      </c>
      <c r="I65" s="1900"/>
      <c r="J65" s="1181"/>
      <c r="K65" s="1178"/>
      <c r="L65" s="1177"/>
    </row>
    <row r="66" spans="1:12" hidden="1" outlineLevel="1" x14ac:dyDescent="0.25">
      <c r="A66" s="1899" t="s">
        <v>1974</v>
      </c>
      <c r="B66" s="1882" t="s">
        <v>1969</v>
      </c>
      <c r="C66" s="1609"/>
      <c r="D66" s="1609"/>
      <c r="E66" s="1609"/>
      <c r="F66" s="1609"/>
      <c r="G66" s="1609"/>
      <c r="H66" s="1904">
        <f t="shared" si="9"/>
        <v>0</v>
      </c>
      <c r="I66" s="1900"/>
      <c r="J66" s="1181"/>
      <c r="K66" s="1178"/>
      <c r="L66" s="1177"/>
    </row>
    <row r="67" spans="1:12" hidden="1" outlineLevel="1" x14ac:dyDescent="0.25">
      <c r="A67" s="1899" t="s">
        <v>1970</v>
      </c>
      <c r="B67" s="1882" t="s">
        <v>1315</v>
      </c>
      <c r="C67" s="1883">
        <f>SUM(C62:C66)</f>
        <v>0</v>
      </c>
      <c r="D67" s="1883">
        <f t="shared" ref="D67:G67" si="10">SUM(D62:D66)</f>
        <v>0</v>
      </c>
      <c r="E67" s="1883">
        <f t="shared" si="10"/>
        <v>0</v>
      </c>
      <c r="F67" s="1883">
        <f t="shared" si="10"/>
        <v>0</v>
      </c>
      <c r="G67" s="1883">
        <f t="shared" si="10"/>
        <v>0</v>
      </c>
      <c r="H67" s="1904">
        <f t="shared" si="9"/>
        <v>0</v>
      </c>
      <c r="I67" s="1900"/>
      <c r="J67" s="1182"/>
      <c r="K67" s="1402"/>
      <c r="L67" s="1889"/>
    </row>
    <row r="68" spans="1:12" ht="60" hidden="1" outlineLevel="1" x14ac:dyDescent="0.25">
      <c r="A68" s="1901" t="s">
        <v>1987</v>
      </c>
      <c r="B68" s="1882" t="s">
        <v>1972</v>
      </c>
      <c r="C68" s="1892"/>
      <c r="D68" s="1892"/>
      <c r="E68" s="1892"/>
      <c r="F68" s="1892"/>
      <c r="G68" s="1892"/>
      <c r="H68" s="1902">
        <f>H62-H67</f>
        <v>0</v>
      </c>
      <c r="I68" s="1903" t="s">
        <v>1989</v>
      </c>
      <c r="J68" s="1183"/>
      <c r="K68" s="1179"/>
      <c r="L68" s="1180"/>
    </row>
    <row r="69" spans="1:12" collapsed="1" x14ac:dyDescent="0.25">
      <c r="A69" s="1898" t="s">
        <v>1976</v>
      </c>
      <c r="B69" s="1657"/>
      <c r="C69" s="1657"/>
      <c r="D69" s="1657"/>
      <c r="E69" s="1807"/>
      <c r="F69" s="1807"/>
      <c r="G69" s="1807"/>
      <c r="H69" s="1881"/>
      <c r="I69" s="1881"/>
      <c r="J69" s="1901"/>
      <c r="K69" s="1882"/>
      <c r="L69" s="1905"/>
    </row>
    <row r="70" spans="1:12" x14ac:dyDescent="0.25">
      <c r="A70" s="1879" t="s">
        <v>1977</v>
      </c>
      <c r="B70" s="1882" t="s">
        <v>1315</v>
      </c>
      <c r="C70" s="1609"/>
      <c r="D70" s="1609"/>
      <c r="E70" s="1609"/>
      <c r="F70" s="1609"/>
      <c r="G70" s="1609"/>
      <c r="H70" s="1904">
        <f>SUM(C70:F70)</f>
        <v>0</v>
      </c>
      <c r="I70" s="1885"/>
      <c r="J70" s="1886"/>
      <c r="K70" s="1887"/>
      <c r="L70" s="1888"/>
    </row>
    <row r="71" spans="1:12" x14ac:dyDescent="0.25">
      <c r="A71" s="1879" t="s">
        <v>1978</v>
      </c>
      <c r="B71" s="1882" t="s">
        <v>1966</v>
      </c>
      <c r="C71" s="1609"/>
      <c r="D71" s="1609"/>
      <c r="E71" s="1609"/>
      <c r="F71" s="1609"/>
      <c r="G71" s="1609"/>
      <c r="H71" s="1904">
        <f t="shared" ref="H71:H75" si="11">SUM(C71:F71)</f>
        <v>0</v>
      </c>
      <c r="I71" s="1885"/>
      <c r="J71" s="1181"/>
      <c r="K71" s="1178"/>
      <c r="L71" s="1177"/>
    </row>
    <row r="72" spans="1:12" x14ac:dyDescent="0.25">
      <c r="A72" s="1879" t="s">
        <v>1978</v>
      </c>
      <c r="B72" s="1882" t="s">
        <v>1967</v>
      </c>
      <c r="C72" s="1609"/>
      <c r="D72" s="1609"/>
      <c r="E72" s="1609"/>
      <c r="F72" s="1609"/>
      <c r="G72" s="1609"/>
      <c r="H72" s="1904">
        <f t="shared" si="11"/>
        <v>0</v>
      </c>
      <c r="I72" s="1885"/>
      <c r="J72" s="1181"/>
      <c r="K72" s="1178"/>
      <c r="L72" s="1177"/>
    </row>
    <row r="73" spans="1:12" x14ac:dyDescent="0.25">
      <c r="A73" s="1879" t="s">
        <v>1978</v>
      </c>
      <c r="B73" s="1882" t="s">
        <v>1968</v>
      </c>
      <c r="C73" s="1609"/>
      <c r="D73" s="1609"/>
      <c r="E73" s="1609"/>
      <c r="F73" s="1609"/>
      <c r="G73" s="1609"/>
      <c r="H73" s="1904">
        <f t="shared" si="11"/>
        <v>0</v>
      </c>
      <c r="I73" s="1885"/>
      <c r="J73" s="1181"/>
      <c r="K73" s="1178"/>
      <c r="L73" s="1177"/>
    </row>
    <row r="74" spans="1:12" x14ac:dyDescent="0.25">
      <c r="A74" s="1879" t="s">
        <v>1978</v>
      </c>
      <c r="B74" s="1882" t="s">
        <v>1969</v>
      </c>
      <c r="C74" s="1609"/>
      <c r="D74" s="1609"/>
      <c r="E74" s="1609"/>
      <c r="F74" s="1609"/>
      <c r="G74" s="1609"/>
      <c r="H74" s="1904">
        <f t="shared" si="11"/>
        <v>0</v>
      </c>
      <c r="I74" s="1885"/>
      <c r="J74" s="1181"/>
      <c r="K74" s="1178"/>
      <c r="L74" s="1177"/>
    </row>
    <row r="75" spans="1:12" x14ac:dyDescent="0.25">
      <c r="A75" s="1879" t="s">
        <v>1979</v>
      </c>
      <c r="B75" s="1882" t="s">
        <v>1315</v>
      </c>
      <c r="C75" s="1883">
        <f>SUM(C70:C74)</f>
        <v>0</v>
      </c>
      <c r="D75" s="1883">
        <f t="shared" ref="D75:G75" si="12">SUM(D70:D74)</f>
        <v>0</v>
      </c>
      <c r="E75" s="1883">
        <f t="shared" si="12"/>
        <v>0</v>
      </c>
      <c r="F75" s="1883">
        <f t="shared" si="12"/>
        <v>0</v>
      </c>
      <c r="G75" s="1883">
        <f t="shared" si="12"/>
        <v>0</v>
      </c>
      <c r="H75" s="1904">
        <f t="shared" si="11"/>
        <v>0</v>
      </c>
      <c r="I75" s="1885"/>
      <c r="J75" s="1182"/>
      <c r="K75" s="1402"/>
      <c r="L75" s="1889"/>
    </row>
    <row r="76" spans="1:12" ht="75" x14ac:dyDescent="0.25">
      <c r="A76" s="1901" t="s">
        <v>1987</v>
      </c>
      <c r="B76" s="1882" t="s">
        <v>1972</v>
      </c>
      <c r="C76" s="1892"/>
      <c r="D76" s="1892"/>
      <c r="E76" s="1892"/>
      <c r="F76" s="1892"/>
      <c r="G76" s="1892"/>
      <c r="H76" s="1902">
        <f>H70-H75</f>
        <v>0</v>
      </c>
      <c r="I76" s="1903" t="s">
        <v>1990</v>
      </c>
      <c r="J76" s="1183"/>
      <c r="K76" s="1179"/>
      <c r="L76" s="1180"/>
    </row>
    <row r="77" spans="1:12" ht="45" x14ac:dyDescent="0.25">
      <c r="A77" s="1137" t="s">
        <v>1981</v>
      </c>
      <c r="B77" s="599"/>
      <c r="C77" s="1138"/>
      <c r="D77" s="1138"/>
      <c r="E77" s="1139" t="s">
        <v>1982</v>
      </c>
      <c r="F77" s="1139" t="s">
        <v>1982</v>
      </c>
      <c r="G77" s="1139"/>
      <c r="H77" s="1140"/>
      <c r="I77" s="1174"/>
      <c r="J77" s="1184"/>
      <c r="K77" s="599"/>
      <c r="L77" s="601"/>
    </row>
    <row r="78" spans="1:12" x14ac:dyDescent="0.25">
      <c r="A78" s="60" t="s">
        <v>1983</v>
      </c>
      <c r="E78" s="1173">
        <f>_xlfn.XLOOKUP(E53,'Saldobalanse m arb-status'!A:A,'Saldobalanse m arb-status'!C:C,"Ikke funnet",0)</f>
        <v>0</v>
      </c>
      <c r="F78" s="1173">
        <f>_xlfn.XLOOKUP(F53,'Saldobalanse m arb-status'!A:A,'Saldobalanse m arb-status'!C:C,"Ikke funnet",0)</f>
        <v>0</v>
      </c>
    </row>
    <row r="79" spans="1:12" x14ac:dyDescent="0.25">
      <c r="A79" s="60" t="s">
        <v>1260</v>
      </c>
      <c r="E79" s="1173">
        <f>E75-E78</f>
        <v>0</v>
      </c>
      <c r="F79" s="1173">
        <f>F75-F78</f>
        <v>0</v>
      </c>
    </row>
    <row r="81" spans="1:8" ht="15.75" thickBot="1" x14ac:dyDescent="0.3">
      <c r="A81" s="2" t="s">
        <v>1991</v>
      </c>
    </row>
    <row r="82" spans="1:8" x14ac:dyDescent="0.25">
      <c r="A82" s="681" t="s">
        <v>1259</v>
      </c>
      <c r="B82" s="624" t="s">
        <v>1299</v>
      </c>
      <c r="C82" s="624" t="s">
        <v>1325</v>
      </c>
      <c r="D82" s="624" t="s">
        <v>434</v>
      </c>
      <c r="E82" s="624" t="s">
        <v>608</v>
      </c>
      <c r="F82" s="2951" t="s">
        <v>1261</v>
      </c>
      <c r="G82" s="2952"/>
      <c r="H82" s="2953"/>
    </row>
    <row r="83" spans="1:8" x14ac:dyDescent="0.25">
      <c r="A83" s="1547"/>
      <c r="B83" s="1526"/>
      <c r="C83" s="1550"/>
      <c r="D83" s="1526"/>
      <c r="E83" s="1526"/>
      <c r="F83" s="2948"/>
      <c r="G83" s="2949"/>
      <c r="H83" s="3186"/>
    </row>
    <row r="84" spans="1:8" x14ac:dyDescent="0.25">
      <c r="A84" s="1547"/>
      <c r="B84" s="1559"/>
      <c r="C84" s="1550"/>
      <c r="D84" s="1526"/>
      <c r="E84" s="1526"/>
      <c r="F84" s="2948"/>
      <c r="G84" s="2949"/>
      <c r="H84" s="3186"/>
    </row>
    <row r="85" spans="1:8" x14ac:dyDescent="0.25">
      <c r="A85" s="1547"/>
      <c r="B85" s="1559"/>
      <c r="C85" s="1550"/>
      <c r="D85" s="1526"/>
      <c r="E85" s="1526"/>
      <c r="F85" s="2948"/>
      <c r="G85" s="2949"/>
      <c r="H85" s="3186"/>
    </row>
    <row r="86" spans="1:8" x14ac:dyDescent="0.25">
      <c r="A86" s="1547"/>
      <c r="B86" s="1559"/>
      <c r="C86" s="1550"/>
      <c r="D86" s="1526"/>
      <c r="E86" s="1526"/>
      <c r="F86" s="2948"/>
      <c r="G86" s="2949"/>
      <c r="H86" s="3186"/>
    </row>
    <row r="87" spans="1:8" x14ac:dyDescent="0.25">
      <c r="A87" s="1547"/>
      <c r="B87" s="1559"/>
      <c r="C87" s="1550"/>
      <c r="D87" s="1526"/>
      <c r="E87" s="1526"/>
      <c r="F87" s="2948"/>
      <c r="G87" s="2949"/>
      <c r="H87" s="3186"/>
    </row>
    <row r="88" spans="1:8" x14ac:dyDescent="0.25">
      <c r="A88" s="1547"/>
      <c r="B88" s="1559"/>
      <c r="C88" s="1550"/>
      <c r="D88" s="1526"/>
      <c r="E88" s="1526"/>
      <c r="F88" s="2948"/>
      <c r="G88" s="2949"/>
      <c r="H88" s="3186"/>
    </row>
    <row r="89" spans="1:8" x14ac:dyDescent="0.25">
      <c r="A89" s="1547"/>
      <c r="B89" s="1559"/>
      <c r="C89" s="1550"/>
      <c r="D89" s="1526"/>
      <c r="E89" s="1526"/>
      <c r="F89" s="2948"/>
      <c r="G89" s="2949"/>
      <c r="H89" s="3186"/>
    </row>
    <row r="90" spans="1:8" x14ac:dyDescent="0.25">
      <c r="A90" s="1547"/>
      <c r="B90" s="1559"/>
      <c r="C90" s="1550"/>
      <c r="D90" s="1526"/>
      <c r="E90" s="1526"/>
      <c r="F90" s="2948"/>
      <c r="G90" s="2949"/>
      <c r="H90" s="3186"/>
    </row>
    <row r="91" spans="1:8" x14ac:dyDescent="0.25">
      <c r="A91" s="1547"/>
      <c r="B91" s="1559"/>
      <c r="C91" s="1550"/>
      <c r="D91" s="1526"/>
      <c r="E91" s="1526"/>
      <c r="F91" s="2948"/>
      <c r="G91" s="2949"/>
      <c r="H91" s="3186"/>
    </row>
    <row r="92" spans="1:8" x14ac:dyDescent="0.25">
      <c r="A92" s="1547"/>
      <c r="B92" s="1559"/>
      <c r="C92" s="1550"/>
      <c r="D92" s="1526"/>
      <c r="E92" s="1526"/>
      <c r="F92" s="2948"/>
      <c r="G92" s="2949"/>
      <c r="H92" s="3186"/>
    </row>
    <row r="93" spans="1:8" x14ac:dyDescent="0.25">
      <c r="A93" s="1547"/>
      <c r="B93" s="1559"/>
      <c r="C93" s="1550"/>
      <c r="D93" s="1526"/>
      <c r="E93" s="1526"/>
      <c r="F93" s="2948"/>
      <c r="G93" s="2949"/>
      <c r="H93" s="3186"/>
    </row>
    <row r="94" spans="1:8" x14ac:dyDescent="0.25">
      <c r="A94" s="1547"/>
      <c r="B94" s="1559"/>
      <c r="C94" s="1550"/>
      <c r="D94" s="1526"/>
      <c r="E94" s="1526"/>
      <c r="F94" s="2948"/>
      <c r="G94" s="2949"/>
      <c r="H94" s="3186"/>
    </row>
    <row r="95" spans="1:8" x14ac:dyDescent="0.25">
      <c r="A95" s="1547"/>
      <c r="B95" s="1559"/>
      <c r="C95" s="1550"/>
      <c r="D95" s="1526"/>
      <c r="E95" s="1526"/>
      <c r="F95" s="2948"/>
      <c r="G95" s="2949"/>
      <c r="H95" s="3186"/>
    </row>
    <row r="96" spans="1:8" x14ac:dyDescent="0.25">
      <c r="A96" s="1547"/>
      <c r="B96" s="1559"/>
      <c r="C96" s="1550"/>
      <c r="D96" s="1526"/>
      <c r="E96" s="1526"/>
      <c r="F96" s="2948"/>
      <c r="G96" s="2949"/>
      <c r="H96" s="3186"/>
    </row>
    <row r="97" spans="1:8" x14ac:dyDescent="0.25">
      <c r="A97" s="1547"/>
      <c r="B97" s="1559"/>
      <c r="C97" s="1550"/>
      <c r="D97" s="1526"/>
      <c r="E97" s="1526"/>
      <c r="F97" s="2948"/>
      <c r="G97" s="2949"/>
      <c r="H97" s="3186"/>
    </row>
    <row r="98" spans="1:8" x14ac:dyDescent="0.25">
      <c r="A98" s="1547"/>
      <c r="B98" s="1559"/>
      <c r="C98" s="1550"/>
      <c r="D98" s="1526"/>
      <c r="E98" s="1526"/>
      <c r="F98" s="2948"/>
      <c r="G98" s="2949"/>
      <c r="H98" s="3186"/>
    </row>
    <row r="99" spans="1:8" x14ac:dyDescent="0.25">
      <c r="A99" s="1547"/>
      <c r="B99" s="1559"/>
      <c r="C99" s="1550"/>
      <c r="D99" s="1526"/>
      <c r="E99" s="1526"/>
      <c r="F99" s="2948"/>
      <c r="G99" s="2949"/>
      <c r="H99" s="3186"/>
    </row>
    <row r="100" spans="1:8" x14ac:dyDescent="0.25">
      <c r="A100" s="1547"/>
      <c r="B100" s="1559"/>
      <c r="C100" s="1550"/>
      <c r="D100" s="1526"/>
      <c r="E100" s="1593"/>
      <c r="F100" s="2948"/>
      <c r="G100" s="2949"/>
      <c r="H100" s="3186"/>
    </row>
    <row r="101" spans="1:8" x14ac:dyDescent="0.25">
      <c r="A101" s="1547"/>
      <c r="B101" s="1559"/>
      <c r="C101" s="1550"/>
      <c r="D101" s="1526"/>
      <c r="E101" s="1593"/>
      <c r="F101" s="2948"/>
      <c r="G101" s="2949"/>
      <c r="H101" s="3186"/>
    </row>
    <row r="102" spans="1:8" x14ac:dyDescent="0.25">
      <c r="A102" s="1547"/>
      <c r="B102" s="1559"/>
      <c r="C102" s="1550"/>
      <c r="D102" s="1526"/>
      <c r="E102" s="1593"/>
      <c r="F102" s="2948"/>
      <c r="G102" s="2949"/>
      <c r="H102" s="3186"/>
    </row>
    <row r="103" spans="1:8" ht="15.75" thickBot="1" x14ac:dyDescent="0.3">
      <c r="A103" s="468"/>
      <c r="B103" s="469"/>
      <c r="C103" s="469"/>
      <c r="D103" s="469"/>
      <c r="E103" s="469"/>
      <c r="F103" s="749"/>
      <c r="G103" s="749"/>
      <c r="H103" s="750"/>
    </row>
  </sheetData>
  <mergeCells count="36">
    <mergeCell ref="A11:E15"/>
    <mergeCell ref="A10:E10"/>
    <mergeCell ref="B2:J2"/>
    <mergeCell ref="B3:J3"/>
    <mergeCell ref="B4:H4"/>
    <mergeCell ref="B5:F5"/>
    <mergeCell ref="G11:J15"/>
    <mergeCell ref="A7:E8"/>
    <mergeCell ref="F101:H101"/>
    <mergeCell ref="F102:H102"/>
    <mergeCell ref="F91:H91"/>
    <mergeCell ref="F92:H92"/>
    <mergeCell ref="F93:H93"/>
    <mergeCell ref="F94:H94"/>
    <mergeCell ref="F95:H95"/>
    <mergeCell ref="F96:H96"/>
    <mergeCell ref="F97:H97"/>
    <mergeCell ref="F98:H98"/>
    <mergeCell ref="F99:H99"/>
    <mergeCell ref="F100:H100"/>
    <mergeCell ref="F90:H90"/>
    <mergeCell ref="A16:H16"/>
    <mergeCell ref="F82:H82"/>
    <mergeCell ref="F83:H83"/>
    <mergeCell ref="F84:H84"/>
    <mergeCell ref="F85:H85"/>
    <mergeCell ref="F86:H86"/>
    <mergeCell ref="F87:H87"/>
    <mergeCell ref="F88:H88"/>
    <mergeCell ref="F89:H89"/>
    <mergeCell ref="K24:K25"/>
    <mergeCell ref="L24:L25"/>
    <mergeCell ref="M24:M25"/>
    <mergeCell ref="J53:J54"/>
    <mergeCell ref="K53:K54"/>
    <mergeCell ref="L53:L54"/>
  </mergeCells>
  <conditionalFormatting sqref="M32 M39:M40 M47 L61 L68:L69 L76">
    <cfRule type="cellIs" dxfId="119" priority="1" operator="equal">
      <formula>"Alt ok"</formula>
    </cfRule>
    <cfRule type="cellIs" dxfId="118" priority="2" operator="equal">
      <formula>"DFØ følger opp"</formula>
    </cfRule>
    <cfRule type="cellIs" dxfId="117" priority="3" operator="equal">
      <formula>"Kunde følger opp"</formula>
    </cfRule>
  </conditionalFormatting>
  <hyperlinks>
    <hyperlink ref="A2" location="Avstemmingsoversikt!A1" display="Til avviksoversikt" xr:uid="{39F4116E-2515-4D90-944E-A99FE06745AD}"/>
  </hyperlinks>
  <pageMargins left="0.7" right="0.7" top="0.75" bottom="0.75" header="0.3" footer="0.3"/>
  <pageSetup paperSize="9" orientation="portrait" r:id="rId1"/>
  <ignoredErrors>
    <ignoredError sqref="I32 I39 H61 H68"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5315CB1-74D1-482D-A32F-02F461350EF6}">
          <x14:formula1>
            <xm:f>Avstemmingskoder!$A$3:$A$5</xm:f>
          </x14:formula1>
          <xm:sqref>L76 M32 M39:M40 M47 L61 L68:L69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2">
    <pageSetUpPr fitToPage="1"/>
  </sheetPr>
  <dimension ref="A1:S173"/>
  <sheetViews>
    <sheetView showGridLines="0" zoomScaleNormal="100" workbookViewId="0"/>
  </sheetViews>
  <sheetFormatPr baseColWidth="10" defaultColWidth="11.42578125" defaultRowHeight="15" x14ac:dyDescent="0.25"/>
  <cols>
    <col min="1" max="1" width="13.42578125" style="3" customWidth="1"/>
    <col min="2" max="2" width="11.42578125" style="3"/>
    <col min="3" max="3" width="17.7109375" style="3" customWidth="1"/>
    <col min="4" max="4" width="20.85546875" style="3" customWidth="1"/>
    <col min="5" max="10" width="17.7109375" style="3" customWidth="1"/>
    <col min="11" max="11" width="17.28515625" style="3" customWidth="1"/>
    <col min="12" max="12" width="17.5703125" style="3" customWidth="1"/>
    <col min="13" max="13" width="19.85546875" style="3" customWidth="1"/>
    <col min="14" max="16" width="16.140625" style="3" customWidth="1"/>
    <col min="17" max="18" width="11.42578125" style="3"/>
    <col min="19" max="19" width="14.7109375" style="3" customWidth="1"/>
    <col min="20" max="20" width="13.42578125" style="3" bestFit="1" customWidth="1"/>
    <col min="21" max="16384" width="11.42578125" style="3"/>
  </cols>
  <sheetData>
    <row r="1" spans="1:16" ht="19.5" thickBot="1" x14ac:dyDescent="0.35">
      <c r="A1" s="8" t="s">
        <v>1992</v>
      </c>
      <c r="B1" s="9"/>
      <c r="C1" s="10"/>
      <c r="D1" s="10"/>
      <c r="E1" s="10"/>
      <c r="F1" s="10"/>
      <c r="G1" s="10"/>
      <c r="H1" s="10"/>
      <c r="I1" s="10"/>
      <c r="J1" s="10"/>
      <c r="K1" s="10"/>
      <c r="L1" s="10"/>
      <c r="M1" s="10"/>
      <c r="N1" s="10"/>
      <c r="O1" s="9"/>
      <c r="P1" s="9"/>
    </row>
    <row r="2" spans="1:16" ht="18.75" x14ac:dyDescent="0.3">
      <c r="A2" s="973" t="s">
        <v>1244</v>
      </c>
      <c r="B2" s="2898" t="s">
        <v>577</v>
      </c>
      <c r="C2" s="2899"/>
      <c r="D2" s="2899"/>
      <c r="E2" s="2899"/>
      <c r="F2" s="2899"/>
      <c r="G2" s="2899"/>
      <c r="H2" s="2899"/>
      <c r="I2" s="2899"/>
      <c r="J2" s="2899"/>
      <c r="K2" s="2899"/>
      <c r="L2" s="2899"/>
      <c r="M2" s="2900"/>
    </row>
    <row r="3" spans="1:16" ht="15.75" thickBot="1" x14ac:dyDescent="0.3">
      <c r="A3" s="974" t="s">
        <v>1245</v>
      </c>
      <c r="B3" s="2901" t="s">
        <v>1569</v>
      </c>
      <c r="C3" s="2752"/>
      <c r="D3" s="2752"/>
      <c r="E3" s="2752"/>
      <c r="F3" s="2752"/>
      <c r="G3" s="2752"/>
      <c r="H3" s="2752"/>
      <c r="I3" s="2752"/>
      <c r="J3" s="2752"/>
      <c r="K3" s="2752"/>
      <c r="L3" s="2752"/>
      <c r="M3" s="2753"/>
    </row>
    <row r="4" spans="1:16" x14ac:dyDescent="0.25">
      <c r="A4" s="986" t="s">
        <v>1247</v>
      </c>
      <c r="B4" s="2902" t="str">
        <f>Avstemmingsoversikt!A5</f>
        <v>XX - MAL - XXX/XXXX</v>
      </c>
      <c r="C4" s="2903"/>
      <c r="D4" s="2903"/>
      <c r="E4" s="2903"/>
      <c r="F4" s="2903"/>
      <c r="G4" s="2903"/>
      <c r="H4" s="2903"/>
      <c r="I4" s="2903"/>
      <c r="J4" s="2903"/>
      <c r="K4" s="2903"/>
      <c r="L4" s="977" t="s">
        <v>481</v>
      </c>
      <c r="M4" s="1007">
        <f>IF(Avstemmingsoversikt!P3= " "," ",Avstemmingsoversikt!P3)</f>
        <v>2024</v>
      </c>
    </row>
    <row r="5" spans="1:16" s="51" customFormat="1" ht="15.75" thickBot="1" x14ac:dyDescent="0.3">
      <c r="A5" s="987" t="s">
        <v>1248</v>
      </c>
      <c r="B5" s="2756"/>
      <c r="C5" s="2757"/>
      <c r="D5" s="2757"/>
      <c r="E5" s="2757"/>
      <c r="F5" s="2757"/>
      <c r="G5" s="2757"/>
      <c r="H5" s="2757"/>
      <c r="I5" s="2757"/>
      <c r="J5" s="971" t="s">
        <v>1249</v>
      </c>
      <c r="K5" s="972"/>
      <c r="L5" s="971" t="s">
        <v>1250</v>
      </c>
      <c r="M5" s="1001" t="str">
        <f>IF(Avstemmingsoversikt!P4= " "," ",Avstemmingsoversikt!P4)</f>
        <v>xx/2024</v>
      </c>
    </row>
    <row r="6" spans="1:16" s="51" customFormat="1" x14ac:dyDescent="0.25">
      <c r="A6" s="85"/>
      <c r="B6" s="80"/>
      <c r="C6" s="80"/>
      <c r="D6" s="80"/>
      <c r="E6" s="80"/>
      <c r="F6" s="80"/>
      <c r="G6" s="80"/>
      <c r="H6" s="80"/>
      <c r="I6" s="80"/>
      <c r="J6" s="80"/>
      <c r="K6" s="80"/>
      <c r="L6" s="80"/>
      <c r="M6" s="85"/>
      <c r="N6" s="96"/>
      <c r="O6" s="85"/>
      <c r="P6" s="90"/>
    </row>
    <row r="7" spans="1:16" s="51" customFormat="1" ht="14.25" customHeight="1" x14ac:dyDescent="0.25">
      <c r="A7" s="3784" t="s">
        <v>1993</v>
      </c>
      <c r="B7" s="3784"/>
      <c r="C7" s="3784"/>
      <c r="D7" s="3784"/>
      <c r="E7" s="3784"/>
      <c r="F7" s="3784"/>
      <c r="G7" s="3784"/>
      <c r="H7" s="3784"/>
      <c r="I7" s="3784"/>
      <c r="J7" s="3784"/>
      <c r="K7" s="3784"/>
      <c r="L7" s="3784"/>
      <c r="M7" s="3784"/>
      <c r="N7" s="96"/>
      <c r="O7" s="85"/>
      <c r="P7" s="90"/>
    </row>
    <row r="8" spans="1:16" s="51" customFormat="1" ht="14.25" customHeight="1" x14ac:dyDescent="0.25">
      <c r="B8" s="80"/>
      <c r="C8" s="80"/>
      <c r="D8" s="80"/>
      <c r="E8" s="80"/>
      <c r="F8" s="80"/>
      <c r="G8" s="80"/>
      <c r="H8" s="80"/>
      <c r="I8" s="80"/>
      <c r="J8" s="80"/>
      <c r="K8" s="80"/>
      <c r="L8" s="80"/>
      <c r="M8" s="85"/>
      <c r="N8" s="96"/>
      <c r="O8" s="85"/>
      <c r="P8" s="90"/>
    </row>
    <row r="9" spans="1:16" s="51" customFormat="1" ht="14.25" customHeight="1" thickBot="1" x14ac:dyDescent="0.3">
      <c r="A9" s="85"/>
      <c r="B9" s="80"/>
      <c r="C9" s="80"/>
      <c r="D9" s="80"/>
      <c r="E9" s="80"/>
      <c r="F9" s="80"/>
      <c r="G9" s="80"/>
      <c r="H9" s="80"/>
      <c r="I9" s="80"/>
      <c r="J9" s="80"/>
      <c r="K9" s="80"/>
      <c r="L9" s="80"/>
      <c r="M9" s="85"/>
      <c r="N9" s="96"/>
      <c r="O9" s="85"/>
      <c r="P9" s="90"/>
    </row>
    <row r="10" spans="1:16" ht="19.5" thickBot="1" x14ac:dyDescent="0.3">
      <c r="A10" s="854" t="s">
        <v>1252</v>
      </c>
      <c r="B10" s="855"/>
      <c r="C10" s="855"/>
      <c r="D10" s="855"/>
      <c r="E10" s="855"/>
      <c r="F10" s="855"/>
      <c r="G10" s="855"/>
      <c r="H10" s="856"/>
      <c r="J10" s="3143" t="s">
        <v>1253</v>
      </c>
      <c r="K10" s="3144"/>
      <c r="L10" s="3144"/>
      <c r="M10" s="3145"/>
    </row>
    <row r="11" spans="1:16" x14ac:dyDescent="0.25">
      <c r="A11" s="1142"/>
      <c r="B11" s="1143"/>
      <c r="C11" s="1143"/>
      <c r="D11" s="1143"/>
      <c r="E11" s="1143"/>
      <c r="F11" s="1143"/>
      <c r="G11" s="1143"/>
      <c r="H11" s="1144"/>
      <c r="J11" s="3149"/>
      <c r="K11" s="3150"/>
      <c r="L11" s="3150"/>
      <c r="M11" s="3151"/>
    </row>
    <row r="12" spans="1:16" x14ac:dyDescent="0.25">
      <c r="A12" s="1145"/>
      <c r="B12" s="1146"/>
      <c r="C12" s="1146"/>
      <c r="D12" s="1146"/>
      <c r="E12" s="1146"/>
      <c r="F12" s="1146"/>
      <c r="G12" s="1146"/>
      <c r="H12" s="1147"/>
      <c r="J12" s="2890"/>
      <c r="K12" s="2686"/>
      <c r="L12" s="2686"/>
      <c r="M12" s="2891"/>
    </row>
    <row r="13" spans="1:16" x14ac:dyDescent="0.25">
      <c r="A13" s="1145"/>
      <c r="B13" s="1146"/>
      <c r="C13" s="1146"/>
      <c r="D13" s="1146"/>
      <c r="E13" s="1146"/>
      <c r="F13" s="1146"/>
      <c r="G13" s="1146"/>
      <c r="H13" s="1147"/>
      <c r="J13" s="2890"/>
      <c r="K13" s="2686"/>
      <c r="L13" s="2686"/>
      <c r="M13" s="2891"/>
    </row>
    <row r="14" spans="1:16" x14ac:dyDescent="0.25">
      <c r="A14" s="1145"/>
      <c r="B14" s="1146"/>
      <c r="C14" s="1146"/>
      <c r="D14" s="1146"/>
      <c r="E14" s="1146"/>
      <c r="F14" s="1146"/>
      <c r="G14" s="1146"/>
      <c r="H14" s="1147"/>
      <c r="J14" s="2890"/>
      <c r="K14" s="2686"/>
      <c r="L14" s="2686"/>
      <c r="M14" s="2891"/>
    </row>
    <row r="15" spans="1:16" ht="15.75" thickBot="1" x14ac:dyDescent="0.3">
      <c r="A15" s="1148"/>
      <c r="B15" s="1149"/>
      <c r="C15" s="1149"/>
      <c r="D15" s="1149"/>
      <c r="E15" s="1149"/>
      <c r="F15" s="1149"/>
      <c r="G15" s="1149"/>
      <c r="H15" s="1150"/>
      <c r="J15" s="2892"/>
      <c r="K15" s="2893"/>
      <c r="L15" s="2893"/>
      <c r="M15" s="2894"/>
    </row>
    <row r="16" spans="1:16" x14ac:dyDescent="0.25">
      <c r="A16" s="862"/>
      <c r="B16" s="862"/>
      <c r="C16" s="862"/>
      <c r="D16" s="862"/>
      <c r="E16" s="862"/>
      <c r="F16" s="862"/>
      <c r="G16" s="862"/>
      <c r="H16" s="862"/>
      <c r="I16" s="862"/>
      <c r="J16" s="862"/>
      <c r="K16" s="862"/>
      <c r="M16" s="88"/>
      <c r="N16" s="88"/>
      <c r="O16" s="88"/>
      <c r="P16" s="88"/>
    </row>
    <row r="17" spans="1:16" x14ac:dyDescent="0.25">
      <c r="A17" s="85" t="s">
        <v>1254</v>
      </c>
      <c r="B17" s="51"/>
      <c r="C17" s="80"/>
      <c r="D17" s="80"/>
      <c r="E17" s="85"/>
      <c r="F17" s="80"/>
      <c r="G17" s="80"/>
      <c r="I17" s="862"/>
      <c r="J17" s="2" t="s">
        <v>1255</v>
      </c>
      <c r="K17" s="862"/>
      <c r="M17" s="88"/>
      <c r="N17" s="88"/>
      <c r="O17" s="88"/>
      <c r="P17" s="88"/>
    </row>
    <row r="18" spans="1:16" x14ac:dyDescent="0.25">
      <c r="A18" s="3" t="s">
        <v>1994</v>
      </c>
      <c r="B18" s="862"/>
      <c r="C18" s="862"/>
      <c r="D18" s="862"/>
      <c r="E18" s="862"/>
      <c r="F18" s="862"/>
      <c r="G18" s="862"/>
      <c r="I18" s="862"/>
      <c r="J18" s="862" t="s">
        <v>1995</v>
      </c>
      <c r="K18" s="862"/>
      <c r="M18" s="88"/>
      <c r="N18" s="88"/>
      <c r="O18" s="88"/>
      <c r="P18" s="88"/>
    </row>
    <row r="19" spans="1:16" x14ac:dyDescent="0.25">
      <c r="A19" s="862" t="s">
        <v>1996</v>
      </c>
      <c r="B19" s="862"/>
      <c r="C19" s="862"/>
      <c r="D19" s="862"/>
      <c r="E19" s="862"/>
      <c r="F19" s="862"/>
      <c r="G19" s="862"/>
      <c r="H19" s="862"/>
      <c r="I19" s="862"/>
      <c r="J19" s="862"/>
      <c r="K19" s="862"/>
      <c r="M19" s="88"/>
      <c r="N19" s="88"/>
      <c r="O19" s="88"/>
      <c r="P19" s="88"/>
    </row>
    <row r="20" spans="1:16" x14ac:dyDescent="0.25">
      <c r="A20" s="862" t="s">
        <v>1997</v>
      </c>
      <c r="B20" s="862"/>
      <c r="C20" s="862"/>
      <c r="D20" s="862"/>
      <c r="E20" s="862"/>
      <c r="F20" s="862"/>
      <c r="G20" s="862"/>
      <c r="H20" s="862"/>
      <c r="I20" s="862"/>
      <c r="J20" s="862"/>
      <c r="K20" s="862"/>
      <c r="M20" s="88"/>
      <c r="N20" s="88"/>
      <c r="O20" s="88"/>
      <c r="P20" s="88"/>
    </row>
    <row r="21" spans="1:16" x14ac:dyDescent="0.25">
      <c r="A21" s="862" t="s">
        <v>1998</v>
      </c>
      <c r="B21" s="862"/>
      <c r="C21" s="862"/>
      <c r="D21" s="862"/>
      <c r="E21" s="862"/>
      <c r="F21" s="862"/>
      <c r="G21" s="862"/>
      <c r="H21" s="862"/>
      <c r="I21" s="862"/>
      <c r="J21" s="862"/>
      <c r="K21" s="862"/>
      <c r="M21" s="88"/>
      <c r="N21" s="88"/>
      <c r="O21" s="88"/>
      <c r="P21" s="88"/>
    </row>
    <row r="22" spans="1:16" x14ac:dyDescent="0.25">
      <c r="A22" s="862" t="s">
        <v>1999</v>
      </c>
      <c r="B22" s="862"/>
      <c r="C22" s="862"/>
      <c r="D22" s="862"/>
      <c r="E22" s="862"/>
      <c r="F22" s="862"/>
      <c r="G22" s="862"/>
      <c r="H22" s="862"/>
      <c r="I22" s="862"/>
      <c r="J22" s="862"/>
      <c r="K22" s="862"/>
      <c r="M22" s="88"/>
      <c r="N22" s="88"/>
      <c r="O22" s="88"/>
      <c r="P22" s="88"/>
    </row>
    <row r="23" spans="1:16" x14ac:dyDescent="0.25">
      <c r="A23" s="862" t="s">
        <v>2000</v>
      </c>
      <c r="B23" s="862"/>
      <c r="C23" s="862"/>
      <c r="D23" s="862"/>
      <c r="E23" s="862"/>
      <c r="F23" s="862"/>
      <c r="G23" s="862"/>
      <c r="H23" s="862"/>
      <c r="I23" s="862"/>
      <c r="J23" s="862"/>
      <c r="K23" s="862"/>
      <c r="M23" s="88"/>
      <c r="N23" s="88"/>
      <c r="O23" s="88"/>
      <c r="P23" s="88"/>
    </row>
    <row r="24" spans="1:16" x14ac:dyDescent="0.25">
      <c r="A24" s="862" t="s">
        <v>2001</v>
      </c>
      <c r="B24" s="862"/>
      <c r="C24" s="862"/>
      <c r="D24" s="862"/>
      <c r="E24" s="862"/>
      <c r="F24" s="862"/>
      <c r="G24" s="862"/>
      <c r="H24" s="862"/>
      <c r="I24" s="862"/>
      <c r="J24" s="862"/>
      <c r="K24" s="862"/>
      <c r="M24" s="88"/>
      <c r="N24" s="88"/>
      <c r="O24" s="88"/>
      <c r="P24" s="88"/>
    </row>
    <row r="25" spans="1:16" x14ac:dyDescent="0.25">
      <c r="A25" s="862"/>
      <c r="B25" s="862"/>
      <c r="C25" s="862"/>
      <c r="D25" s="862"/>
      <c r="E25" s="862"/>
      <c r="F25" s="862"/>
      <c r="G25" s="862"/>
      <c r="H25" s="862"/>
      <c r="I25" s="862"/>
      <c r="J25" s="862"/>
      <c r="K25" s="862"/>
      <c r="M25" s="88"/>
      <c r="N25" s="88"/>
      <c r="O25" s="88"/>
      <c r="P25" s="88"/>
    </row>
    <row r="26" spans="1:16" x14ac:dyDescent="0.25">
      <c r="B26" s="862"/>
      <c r="C26" s="862"/>
      <c r="D26" s="862"/>
      <c r="E26" s="862"/>
      <c r="F26" s="862"/>
      <c r="G26" s="862"/>
      <c r="H26" s="862"/>
      <c r="I26" s="862"/>
      <c r="J26" s="862"/>
      <c r="K26" s="862"/>
      <c r="M26" s="88"/>
      <c r="N26" s="88"/>
      <c r="O26" s="88"/>
      <c r="P26" s="88"/>
    </row>
    <row r="27" spans="1:16" s="11" customFormat="1" ht="15.75" thickBot="1" x14ac:dyDescent="0.3">
      <c r="A27" s="11" t="s">
        <v>2002</v>
      </c>
    </row>
    <row r="28" spans="1:16" s="11" customFormat="1" x14ac:dyDescent="0.25">
      <c r="A28" s="2915" t="s">
        <v>1455</v>
      </c>
      <c r="B28" s="2917"/>
      <c r="C28" s="674" t="s">
        <v>1457</v>
      </c>
      <c r="D28" s="674" t="s">
        <v>1504</v>
      </c>
      <c r="E28" s="674" t="s">
        <v>1459</v>
      </c>
      <c r="F28" s="674" t="s">
        <v>1460</v>
      </c>
      <c r="G28" s="674" t="s">
        <v>1461</v>
      </c>
      <c r="H28" s="674" t="s">
        <v>1526</v>
      </c>
      <c r="I28" s="674" t="s">
        <v>1697</v>
      </c>
      <c r="J28" s="674" t="s">
        <v>2003</v>
      </c>
      <c r="K28" s="674" t="s">
        <v>2004</v>
      </c>
      <c r="L28" s="631" t="s">
        <v>2005</v>
      </c>
      <c r="M28" s="860" t="s">
        <v>2006</v>
      </c>
    </row>
    <row r="29" spans="1:16" s="11" customFormat="1" ht="15" customHeight="1" x14ac:dyDescent="0.25">
      <c r="A29" s="3916" t="s">
        <v>2007</v>
      </c>
      <c r="B29" s="3917"/>
      <c r="C29" s="1403" t="s">
        <v>3</v>
      </c>
      <c r="D29" s="3912" t="s">
        <v>1282</v>
      </c>
      <c r="E29" s="3913"/>
      <c r="F29" s="3912" t="s">
        <v>3</v>
      </c>
      <c r="G29" s="3915"/>
      <c r="H29" s="3913"/>
      <c r="I29" s="3912" t="s">
        <v>1282</v>
      </c>
      <c r="J29" s="3913"/>
      <c r="K29" s="1403" t="s">
        <v>3</v>
      </c>
      <c r="L29" s="3562" t="s">
        <v>2008</v>
      </c>
      <c r="M29" s="3914" t="s">
        <v>2009</v>
      </c>
      <c r="N29"/>
    </row>
    <row r="30" spans="1:16" ht="46.5" customHeight="1" x14ac:dyDescent="0.25">
      <c r="A30" s="3916"/>
      <c r="B30" s="3917"/>
      <c r="C30" s="3136" t="s">
        <v>2010</v>
      </c>
      <c r="D30" s="3908" t="s">
        <v>2011</v>
      </c>
      <c r="E30" s="3909"/>
      <c r="F30" s="3136" t="s">
        <v>2012</v>
      </c>
      <c r="G30" s="3136" t="s">
        <v>2013</v>
      </c>
      <c r="H30" s="3136" t="s">
        <v>2014</v>
      </c>
      <c r="I30" s="3908" t="s">
        <v>2015</v>
      </c>
      <c r="J30" s="3909"/>
      <c r="K30" s="3136" t="s">
        <v>2016</v>
      </c>
      <c r="L30" s="3766"/>
      <c r="M30" s="3765"/>
      <c r="N30"/>
    </row>
    <row r="31" spans="1:16" x14ac:dyDescent="0.25">
      <c r="A31" s="3916"/>
      <c r="B31" s="3917"/>
      <c r="C31" s="3136"/>
      <c r="D31" s="3910"/>
      <c r="E31" s="3911"/>
      <c r="F31" s="3136"/>
      <c r="G31" s="3136"/>
      <c r="H31" s="3136"/>
      <c r="I31" s="3910"/>
      <c r="J31" s="3911"/>
      <c r="K31" s="3136"/>
      <c r="L31" s="3766"/>
      <c r="M31" s="3765"/>
      <c r="N31"/>
    </row>
    <row r="32" spans="1:16" s="94" customFormat="1" ht="30" x14ac:dyDescent="0.25">
      <c r="A32" s="3918"/>
      <c r="B32" s="3913"/>
      <c r="C32" s="1585" t="s">
        <v>2017</v>
      </c>
      <c r="D32" s="1585">
        <v>2941</v>
      </c>
      <c r="E32" s="1585">
        <v>2944</v>
      </c>
      <c r="F32" s="1585" t="s">
        <v>2018</v>
      </c>
      <c r="G32" s="1585" t="s">
        <v>2019</v>
      </c>
      <c r="H32" s="1585" t="s">
        <v>2020</v>
      </c>
      <c r="I32" s="1585">
        <v>5080</v>
      </c>
      <c r="J32" s="1585">
        <v>5180</v>
      </c>
      <c r="K32" s="1585" t="s">
        <v>2021</v>
      </c>
      <c r="L32" s="3135"/>
      <c r="M32" s="3137"/>
      <c r="N32" s="53"/>
    </row>
    <row r="33" spans="1:16" s="27" customFormat="1" x14ac:dyDescent="0.25">
      <c r="A33" s="3919" t="s">
        <v>438</v>
      </c>
      <c r="B33" s="3920"/>
      <c r="C33" s="1906"/>
      <c r="D33" s="1550"/>
      <c r="E33" s="1550"/>
      <c r="F33" s="1906"/>
      <c r="G33" s="1596"/>
      <c r="H33" s="1906"/>
      <c r="I33" s="1906"/>
      <c r="J33" s="1596"/>
      <c r="K33" s="1906"/>
      <c r="L33" s="1596"/>
      <c r="M33" s="1597"/>
      <c r="N33"/>
    </row>
    <row r="34" spans="1:16" x14ac:dyDescent="0.25">
      <c r="A34" s="3927" t="s">
        <v>2022</v>
      </c>
      <c r="B34" s="2950"/>
      <c r="C34" s="1550"/>
      <c r="D34" s="1550"/>
      <c r="E34" s="1550"/>
      <c r="F34" s="1550"/>
      <c r="G34" s="1550"/>
      <c r="H34" s="1550"/>
      <c r="I34" s="1550"/>
      <c r="J34" s="1550"/>
      <c r="K34" s="1550"/>
      <c r="L34" s="1790">
        <f>C34+D34+E34+G34-H34-K34</f>
        <v>0</v>
      </c>
      <c r="M34" s="1803">
        <f>D34+E34+F34+G34-H34+I34+J34-K34</f>
        <v>0</v>
      </c>
      <c r="N34"/>
    </row>
    <row r="35" spans="1:16" x14ac:dyDescent="0.25">
      <c r="A35" s="3927" t="s">
        <v>2023</v>
      </c>
      <c r="B35" s="2950"/>
      <c r="C35" s="1550"/>
      <c r="D35" s="1550"/>
      <c r="E35" s="1550"/>
      <c r="F35" s="1550"/>
      <c r="G35" s="1550"/>
      <c r="H35" s="1550"/>
      <c r="I35" s="1550"/>
      <c r="J35" s="1550"/>
      <c r="K35" s="1550"/>
      <c r="L35" s="1790">
        <f t="shared" ref="L35:L39" si="0">C35+D35+E35+G35-H35-K35</f>
        <v>0</v>
      </c>
      <c r="M35" s="1803">
        <f t="shared" ref="M35:M39" si="1">D35+E35+F35+G35-H35+I35+J35-K35</f>
        <v>0</v>
      </c>
      <c r="N35"/>
    </row>
    <row r="36" spans="1:16" x14ac:dyDescent="0.25">
      <c r="A36" s="3927" t="s">
        <v>2024</v>
      </c>
      <c r="B36" s="2950"/>
      <c r="C36" s="1550"/>
      <c r="D36" s="1550"/>
      <c r="E36" s="1550"/>
      <c r="F36" s="1550"/>
      <c r="G36" s="1550"/>
      <c r="H36" s="1550"/>
      <c r="I36" s="1550"/>
      <c r="J36" s="1550"/>
      <c r="K36" s="1550"/>
      <c r="L36" s="1790">
        <f t="shared" si="0"/>
        <v>0</v>
      </c>
      <c r="M36" s="1803">
        <f t="shared" si="1"/>
        <v>0</v>
      </c>
      <c r="N36"/>
    </row>
    <row r="37" spans="1:16" x14ac:dyDescent="0.25">
      <c r="A37" s="3927" t="s">
        <v>2025</v>
      </c>
      <c r="B37" s="2950"/>
      <c r="C37" s="1550"/>
      <c r="D37" s="1550"/>
      <c r="E37" s="1550"/>
      <c r="F37" s="1550"/>
      <c r="G37" s="1550"/>
      <c r="H37" s="1550"/>
      <c r="I37" s="1550"/>
      <c r="J37" s="1550"/>
      <c r="K37" s="1550"/>
      <c r="L37" s="1790">
        <f t="shared" si="0"/>
        <v>0</v>
      </c>
      <c r="M37" s="1803">
        <f t="shared" si="1"/>
        <v>0</v>
      </c>
      <c r="N37"/>
    </row>
    <row r="38" spans="1:16" x14ac:dyDescent="0.25">
      <c r="A38" s="3927" t="s">
        <v>2026</v>
      </c>
      <c r="B38" s="2950"/>
      <c r="C38" s="1550"/>
      <c r="D38" s="1550"/>
      <c r="E38" s="1550"/>
      <c r="F38" s="1550"/>
      <c r="G38" s="1550"/>
      <c r="H38" s="1550"/>
      <c r="I38" s="1550"/>
      <c r="J38" s="1550"/>
      <c r="K38" s="1550"/>
      <c r="L38" s="1790">
        <f t="shared" si="0"/>
        <v>0</v>
      </c>
      <c r="M38" s="1803">
        <f t="shared" si="1"/>
        <v>0</v>
      </c>
      <c r="N38"/>
    </row>
    <row r="39" spans="1:16" x14ac:dyDescent="0.25">
      <c r="A39" s="3927" t="s">
        <v>2027</v>
      </c>
      <c r="B39" s="2950"/>
      <c r="C39" s="1550"/>
      <c r="D39" s="1550"/>
      <c r="E39" s="1550"/>
      <c r="F39" s="1550"/>
      <c r="G39" s="1550"/>
      <c r="H39" s="1550"/>
      <c r="I39" s="1550"/>
      <c r="J39" s="1550"/>
      <c r="K39" s="1550"/>
      <c r="L39" s="1790">
        <f t="shared" si="0"/>
        <v>0</v>
      </c>
      <c r="M39" s="1803">
        <f t="shared" si="1"/>
        <v>0</v>
      </c>
      <c r="N39"/>
    </row>
    <row r="40" spans="1:16" ht="15.75" thickBot="1" x14ac:dyDescent="0.3">
      <c r="A40" s="3905" t="s">
        <v>2028</v>
      </c>
      <c r="B40" s="2984"/>
      <c r="C40" s="457">
        <f t="shared" ref="C40:J40" si="2">SUM(C34:C39)</f>
        <v>0</v>
      </c>
      <c r="D40" s="457">
        <f t="shared" si="2"/>
        <v>0</v>
      </c>
      <c r="E40" s="457">
        <f t="shared" si="2"/>
        <v>0</v>
      </c>
      <c r="F40" s="457">
        <f t="shared" si="2"/>
        <v>0</v>
      </c>
      <c r="G40" s="457">
        <f t="shared" si="2"/>
        <v>0</v>
      </c>
      <c r="H40" s="457">
        <f t="shared" si="2"/>
        <v>0</v>
      </c>
      <c r="I40" s="457">
        <f t="shared" si="2"/>
        <v>0</v>
      </c>
      <c r="J40" s="457">
        <f t="shared" si="2"/>
        <v>0</v>
      </c>
      <c r="K40" s="457">
        <f>SUM(K34:K39)</f>
        <v>0</v>
      </c>
      <c r="L40" s="462">
        <f>SUM(L34:L39)</f>
        <v>0</v>
      </c>
      <c r="M40" s="463">
        <f>SUM(M34:M39)</f>
        <v>0</v>
      </c>
      <c r="N40"/>
    </row>
    <row r="41" spans="1:16" x14ac:dyDescent="0.25">
      <c r="A41" s="58" t="s">
        <v>1327</v>
      </c>
      <c r="D41" s="130">
        <f>_xlfn.XLOOKUP(D32,'Saldobalanse m arb-status'!A:A,'Saldobalanse m arb-status'!C:C,"Ikke funnet",0)</f>
        <v>0</v>
      </c>
      <c r="E41" s="130">
        <f>_xlfn.XLOOKUP(E32,'Saldobalanse m arb-status'!A:A,'Saldobalanse m arb-status'!C:C,"Ikke funnet",0)</f>
        <v>0</v>
      </c>
      <c r="F41" s="1075"/>
      <c r="G41" s="1076"/>
      <c r="H41" s="1076"/>
      <c r="I41" s="130">
        <f>_xlfn.XLOOKUP(I32,'Saldobalanse m arb-status'!A:A,'Saldobalanse m arb-status'!C:C,"Ikke funnet",0)</f>
        <v>0</v>
      </c>
      <c r="J41" s="130">
        <f>_xlfn.XLOOKUP(J32,'Saldobalanse m arb-status'!A:A,'Saldobalanse m arb-status'!C:C,"Ikke funnet",0)</f>
        <v>0</v>
      </c>
    </row>
    <row r="42" spans="1:16" x14ac:dyDescent="0.25">
      <c r="A42" s="58" t="s">
        <v>1260</v>
      </c>
      <c r="D42" s="130">
        <f t="shared" ref="D42:E42" si="3">D40-D41</f>
        <v>0</v>
      </c>
      <c r="E42" s="130">
        <f t="shared" si="3"/>
        <v>0</v>
      </c>
      <c r="F42" s="1075"/>
      <c r="G42" s="1076"/>
      <c r="H42" s="1076"/>
      <c r="I42" s="130">
        <f t="shared" ref="I42" si="4">I40-I41</f>
        <v>0</v>
      </c>
      <c r="J42" s="130">
        <f t="shared" ref="J42" si="5">J40-J41</f>
        <v>0</v>
      </c>
    </row>
    <row r="43" spans="1:16" x14ac:dyDescent="0.25">
      <c r="E43" s="25"/>
    </row>
    <row r="44" spans="1:16" ht="15.75" thickBot="1" x14ac:dyDescent="0.3">
      <c r="A44" s="11" t="s">
        <v>2029</v>
      </c>
    </row>
    <row r="45" spans="1:16" x14ac:dyDescent="0.25">
      <c r="A45" s="2706" t="s">
        <v>1455</v>
      </c>
      <c r="B45" s="2707"/>
      <c r="C45" s="674" t="s">
        <v>1457</v>
      </c>
      <c r="D45" s="674" t="s">
        <v>1504</v>
      </c>
      <c r="E45" s="674" t="s">
        <v>1459</v>
      </c>
      <c r="F45" s="674" t="s">
        <v>1460</v>
      </c>
      <c r="G45" s="674" t="s">
        <v>1461</v>
      </c>
      <c r="H45" s="674" t="s">
        <v>1526</v>
      </c>
      <c r="I45" s="674" t="s">
        <v>1697</v>
      </c>
      <c r="J45" s="674" t="s">
        <v>2003</v>
      </c>
      <c r="K45" s="632" t="s">
        <v>2030</v>
      </c>
      <c r="L45" s="632" t="s">
        <v>2031</v>
      </c>
      <c r="M45" s="632" t="s">
        <v>2032</v>
      </c>
      <c r="N45" s="928"/>
      <c r="O45" s="928"/>
      <c r="P45" s="929"/>
    </row>
    <row r="46" spans="1:16" s="11" customFormat="1" ht="15" customHeight="1" x14ac:dyDescent="0.25">
      <c r="A46" s="3907" t="s">
        <v>2007</v>
      </c>
      <c r="B46" s="3228"/>
      <c r="C46" s="1614" t="s">
        <v>3</v>
      </c>
      <c r="D46" s="1614" t="s">
        <v>1282</v>
      </c>
      <c r="E46" s="3228" t="s">
        <v>3</v>
      </c>
      <c r="F46" s="3228"/>
      <c r="G46" s="3228"/>
      <c r="H46" s="3228"/>
      <c r="I46" s="1614" t="s">
        <v>1282</v>
      </c>
      <c r="J46" s="1614" t="s">
        <v>3</v>
      </c>
      <c r="K46" s="3059" t="s">
        <v>2033</v>
      </c>
      <c r="L46" s="3059" t="s">
        <v>2034</v>
      </c>
      <c r="M46" s="3059" t="s">
        <v>2035</v>
      </c>
      <c r="N46" s="3136" t="s">
        <v>478</v>
      </c>
      <c r="O46" s="3136" t="s">
        <v>1268</v>
      </c>
      <c r="P46" s="3138" t="s">
        <v>1454</v>
      </c>
    </row>
    <row r="47" spans="1:16" ht="75" customHeight="1" x14ac:dyDescent="0.25">
      <c r="A47" s="3907"/>
      <c r="B47" s="3228"/>
      <c r="C47" s="1585" t="s">
        <v>2036</v>
      </c>
      <c r="D47" s="1585" t="s">
        <v>2037</v>
      </c>
      <c r="E47" s="1585" t="s">
        <v>2038</v>
      </c>
      <c r="F47" s="1585" t="s">
        <v>2039</v>
      </c>
      <c r="G47" s="1585" t="s">
        <v>2040</v>
      </c>
      <c r="H47" s="1585" t="s">
        <v>2041</v>
      </c>
      <c r="I47" s="1585" t="s">
        <v>2042</v>
      </c>
      <c r="J47" s="1585" t="s">
        <v>2043</v>
      </c>
      <c r="K47" s="3059"/>
      <c r="L47" s="3059"/>
      <c r="M47" s="3059"/>
      <c r="N47" s="3136"/>
      <c r="O47" s="3136"/>
      <c r="P47" s="3138"/>
    </row>
    <row r="48" spans="1:16" ht="30" x14ac:dyDescent="0.25">
      <c r="A48" s="3907"/>
      <c r="B48" s="3228"/>
      <c r="C48" s="1585" t="s">
        <v>2044</v>
      </c>
      <c r="D48" s="1585" t="s">
        <v>2045</v>
      </c>
      <c r="E48" s="1585" t="s">
        <v>2046</v>
      </c>
      <c r="F48" s="1585" t="s">
        <v>2047</v>
      </c>
      <c r="G48" s="1585" t="s">
        <v>2048</v>
      </c>
      <c r="H48" s="1585" t="s">
        <v>2049</v>
      </c>
      <c r="I48" s="1585" t="s">
        <v>2050</v>
      </c>
      <c r="J48" s="1585" t="s">
        <v>2051</v>
      </c>
      <c r="K48" s="1585"/>
      <c r="L48" s="1585"/>
      <c r="M48" s="1585"/>
      <c r="N48" s="3136"/>
      <c r="O48" s="3136"/>
      <c r="P48" s="3138"/>
    </row>
    <row r="49" spans="1:16" x14ac:dyDescent="0.25">
      <c r="A49" s="3904"/>
      <c r="B49" s="3236"/>
      <c r="C49" s="1585"/>
      <c r="D49" s="1585">
        <v>2785</v>
      </c>
      <c r="E49" s="1585"/>
      <c r="F49" s="1585"/>
      <c r="G49" s="1585"/>
      <c r="H49" s="1585"/>
      <c r="I49" s="1585">
        <v>5411</v>
      </c>
      <c r="J49" s="1585"/>
      <c r="K49" s="1585"/>
      <c r="L49" s="1585"/>
      <c r="M49" s="1585"/>
      <c r="N49" s="3136"/>
      <c r="O49" s="3136"/>
      <c r="P49" s="3138"/>
    </row>
    <row r="50" spans="1:16" s="50" customFormat="1" x14ac:dyDescent="0.25">
      <c r="A50" s="3907" t="s">
        <v>438</v>
      </c>
      <c r="B50" s="3228"/>
      <c r="C50" s="1585"/>
      <c r="D50" s="1587"/>
      <c r="E50" s="1585"/>
      <c r="F50" s="1585"/>
      <c r="G50" s="1585"/>
      <c r="H50" s="1585"/>
      <c r="I50" s="1585"/>
      <c r="J50" s="1585"/>
      <c r="K50" s="1585"/>
      <c r="L50" s="1585"/>
      <c r="M50" s="1585"/>
      <c r="N50" s="1907"/>
      <c r="O50" s="1907"/>
      <c r="P50" s="1908"/>
    </row>
    <row r="51" spans="1:16" x14ac:dyDescent="0.25">
      <c r="A51" s="3906" t="s">
        <v>2022</v>
      </c>
      <c r="B51" s="3479"/>
      <c r="C51" s="1587"/>
      <c r="D51" s="1587"/>
      <c r="E51" s="1587"/>
      <c r="F51" s="1587"/>
      <c r="G51" s="1587"/>
      <c r="H51" s="1587"/>
      <c r="I51" s="1587"/>
      <c r="J51" s="1587"/>
      <c r="K51" s="1627">
        <f>C51+D51-E51+F51-G51+H51-J51</f>
        <v>0</v>
      </c>
      <c r="L51" s="1627">
        <f>D51+F51-G51+H51-J51+I51</f>
        <v>0</v>
      </c>
      <c r="M51" s="1627">
        <f>J51-I51-D51-H51-F51+G51</f>
        <v>0</v>
      </c>
      <c r="N51" s="1606"/>
      <c r="O51" s="1557" t="s">
        <v>621</v>
      </c>
      <c r="P51" s="1558"/>
    </row>
    <row r="52" spans="1:16" x14ac:dyDescent="0.25">
      <c r="A52" s="3906" t="s">
        <v>2023</v>
      </c>
      <c r="B52" s="3479"/>
      <c r="C52" s="1587"/>
      <c r="D52" s="1587"/>
      <c r="E52" s="1587"/>
      <c r="F52" s="1587"/>
      <c r="G52" s="1587"/>
      <c r="H52" s="1587"/>
      <c r="I52" s="1587"/>
      <c r="J52" s="1587"/>
      <c r="K52" s="1627">
        <f t="shared" ref="K52:K56" si="6">C52+D52-E52+F52-G52+H52-J52</f>
        <v>0</v>
      </c>
      <c r="L52" s="1627">
        <f t="shared" ref="L52:L56" si="7">D52+F52-G52+H52-J52+I52</f>
        <v>0</v>
      </c>
      <c r="M52" s="1627">
        <f t="shared" ref="M52:M56" si="8">J52-I52-D52-H52-F52+G52</f>
        <v>0</v>
      </c>
      <c r="N52" s="1606" t="s">
        <v>621</v>
      </c>
      <c r="O52" s="1557" t="s">
        <v>621</v>
      </c>
      <c r="P52" s="1558"/>
    </row>
    <row r="53" spans="1:16" x14ac:dyDescent="0.25">
      <c r="A53" s="3906" t="s">
        <v>2024</v>
      </c>
      <c r="B53" s="3479"/>
      <c r="C53" s="1527"/>
      <c r="D53" s="1527"/>
      <c r="E53" s="1527"/>
      <c r="F53" s="1587"/>
      <c r="G53" s="1587"/>
      <c r="H53" s="1527"/>
      <c r="I53" s="1527"/>
      <c r="J53" s="1527"/>
      <c r="K53" s="1627">
        <f t="shared" si="6"/>
        <v>0</v>
      </c>
      <c r="L53" s="1627">
        <f t="shared" si="7"/>
        <v>0</v>
      </c>
      <c r="M53" s="1627">
        <f t="shared" si="8"/>
        <v>0</v>
      </c>
      <c r="N53" s="1606" t="s">
        <v>621</v>
      </c>
      <c r="O53" s="1557" t="s">
        <v>621</v>
      </c>
      <c r="P53" s="1558"/>
    </row>
    <row r="54" spans="1:16" x14ac:dyDescent="0.25">
      <c r="A54" s="3906" t="s">
        <v>2025</v>
      </c>
      <c r="B54" s="3479"/>
      <c r="C54" s="1587"/>
      <c r="D54" s="1587"/>
      <c r="E54" s="1587"/>
      <c r="F54" s="1587"/>
      <c r="G54" s="1587"/>
      <c r="H54" s="1587"/>
      <c r="I54" s="1587"/>
      <c r="J54" s="1587"/>
      <c r="K54" s="1627">
        <f t="shared" si="6"/>
        <v>0</v>
      </c>
      <c r="L54" s="1627">
        <f t="shared" si="7"/>
        <v>0</v>
      </c>
      <c r="M54" s="1627">
        <f t="shared" si="8"/>
        <v>0</v>
      </c>
      <c r="N54" s="1606" t="s">
        <v>621</v>
      </c>
      <c r="O54" s="1557" t="s">
        <v>621</v>
      </c>
      <c r="P54" s="1558"/>
    </row>
    <row r="55" spans="1:16" x14ac:dyDescent="0.25">
      <c r="A55" s="3906" t="s">
        <v>2026</v>
      </c>
      <c r="B55" s="3479"/>
      <c r="C55" s="1587"/>
      <c r="D55" s="1587"/>
      <c r="E55" s="1587"/>
      <c r="F55" s="1587"/>
      <c r="G55" s="1587"/>
      <c r="H55" s="1587"/>
      <c r="I55" s="1587"/>
      <c r="J55" s="1587"/>
      <c r="K55" s="1627">
        <f t="shared" si="6"/>
        <v>0</v>
      </c>
      <c r="L55" s="1627">
        <f t="shared" si="7"/>
        <v>0</v>
      </c>
      <c r="M55" s="1627">
        <f t="shared" si="8"/>
        <v>0</v>
      </c>
      <c r="N55" s="1606" t="s">
        <v>621</v>
      </c>
      <c r="O55" s="1557" t="s">
        <v>621</v>
      </c>
      <c r="P55" s="1558"/>
    </row>
    <row r="56" spans="1:16" x14ac:dyDescent="0.25">
      <c r="A56" s="3906" t="s">
        <v>2027</v>
      </c>
      <c r="B56" s="3479"/>
      <c r="C56" s="1587"/>
      <c r="D56" s="1587"/>
      <c r="E56" s="1587"/>
      <c r="F56" s="1587"/>
      <c r="G56" s="1587"/>
      <c r="H56" s="1587"/>
      <c r="I56" s="1587"/>
      <c r="J56" s="1587"/>
      <c r="K56" s="1627">
        <f t="shared" si="6"/>
        <v>0</v>
      </c>
      <c r="L56" s="1627">
        <f t="shared" si="7"/>
        <v>0</v>
      </c>
      <c r="M56" s="1627">
        <f t="shared" si="8"/>
        <v>0</v>
      </c>
      <c r="N56" s="1606" t="s">
        <v>621</v>
      </c>
      <c r="O56" s="1557" t="s">
        <v>621</v>
      </c>
      <c r="P56" s="1558"/>
    </row>
    <row r="57" spans="1:16" ht="15.75" thickBot="1" x14ac:dyDescent="0.3">
      <c r="A57" s="3900" t="s">
        <v>2028</v>
      </c>
      <c r="B57" s="3901"/>
      <c r="C57" s="675">
        <f t="shared" ref="C57:M57" si="9">SUM(C51:C56)</f>
        <v>0</v>
      </c>
      <c r="D57" s="675">
        <f t="shared" si="9"/>
        <v>0</v>
      </c>
      <c r="E57" s="675">
        <f t="shared" si="9"/>
        <v>0</v>
      </c>
      <c r="F57" s="675">
        <f t="shared" si="9"/>
        <v>0</v>
      </c>
      <c r="G57" s="675">
        <f t="shared" si="9"/>
        <v>0</v>
      </c>
      <c r="H57" s="675">
        <f>SUM(H51:H56)</f>
        <v>0</v>
      </c>
      <c r="I57" s="675">
        <f>SUM(I51:I56)</f>
        <v>0</v>
      </c>
      <c r="J57" s="675">
        <f>SUM(J51:J56)</f>
        <v>0</v>
      </c>
      <c r="K57" s="496">
        <f t="shared" si="9"/>
        <v>0</v>
      </c>
      <c r="L57" s="496">
        <f t="shared" si="9"/>
        <v>0</v>
      </c>
      <c r="M57" s="496">
        <f t="shared" si="9"/>
        <v>0</v>
      </c>
      <c r="N57" s="3902"/>
      <c r="O57" s="3902"/>
      <c r="P57" s="3903"/>
    </row>
    <row r="58" spans="1:16" x14ac:dyDescent="0.25">
      <c r="A58" s="58" t="s">
        <v>1327</v>
      </c>
      <c r="D58" s="67">
        <f>_xlfn.XLOOKUP(D49,'Saldobalanse m arb-status'!A:A,'Saldobalanse m arb-status'!C:C,"Ikke funnet",0)</f>
        <v>0</v>
      </c>
      <c r="I58" s="67">
        <f>_xlfn.XLOOKUP(I49,'Saldobalanse m arb-status'!A:A,'Saldobalanse m arb-status'!C:C,"Ikke funnet",0)</f>
        <v>0</v>
      </c>
    </row>
    <row r="59" spans="1:16" x14ac:dyDescent="0.25">
      <c r="A59" s="58" t="s">
        <v>1260</v>
      </c>
      <c r="D59" s="67">
        <f t="shared" ref="D59" si="10">D57-D58</f>
        <v>0</v>
      </c>
      <c r="I59" s="67">
        <f t="shared" ref="I59" si="11">I57-I58</f>
        <v>0</v>
      </c>
    </row>
    <row r="60" spans="1:16" hidden="1" x14ac:dyDescent="0.25"/>
    <row r="61" spans="1:16" ht="15.75" hidden="1" thickBot="1" x14ac:dyDescent="0.3">
      <c r="A61" s="11" t="s">
        <v>2052</v>
      </c>
    </row>
    <row r="62" spans="1:16" hidden="1" x14ac:dyDescent="0.25">
      <c r="A62" s="553" t="s">
        <v>1516</v>
      </c>
      <c r="B62" s="3890"/>
      <c r="C62" s="3890"/>
      <c r="D62" s="3890"/>
      <c r="E62" s="3890"/>
      <c r="F62" s="3890"/>
      <c r="G62" s="3890"/>
      <c r="H62" s="3890"/>
      <c r="I62" s="3890"/>
      <c r="J62" s="3890"/>
      <c r="K62" s="3890"/>
      <c r="L62" s="3890"/>
      <c r="M62" s="3890"/>
      <c r="N62" s="3890"/>
      <c r="O62" s="3890"/>
      <c r="P62" s="3891"/>
    </row>
    <row r="63" spans="1:16" hidden="1" x14ac:dyDescent="0.25">
      <c r="A63" s="1909" t="s">
        <v>1517</v>
      </c>
      <c r="B63" s="3892"/>
      <c r="C63" s="3892"/>
      <c r="D63" s="3892"/>
      <c r="E63" s="3892"/>
      <c r="F63" s="3892"/>
      <c r="G63" s="3892"/>
      <c r="H63" s="3892"/>
      <c r="I63" s="3892"/>
      <c r="J63" s="3892"/>
      <c r="K63" s="3892"/>
      <c r="L63" s="3892"/>
      <c r="M63" s="3892"/>
      <c r="N63" s="3892"/>
      <c r="O63" s="3892"/>
      <c r="P63" s="3893"/>
    </row>
    <row r="64" spans="1:16" hidden="1" x14ac:dyDescent="0.25">
      <c r="A64" s="1909" t="s">
        <v>1518</v>
      </c>
      <c r="B64" s="3892"/>
      <c r="C64" s="3892"/>
      <c r="D64" s="3892"/>
      <c r="E64" s="3892"/>
      <c r="F64" s="3892"/>
      <c r="G64" s="3892"/>
      <c r="H64" s="3892"/>
      <c r="I64" s="3892"/>
      <c r="J64" s="3892"/>
      <c r="K64" s="3892"/>
      <c r="L64" s="3892"/>
      <c r="M64" s="3892"/>
      <c r="N64" s="3892"/>
      <c r="O64" s="3892"/>
      <c r="P64" s="3893"/>
    </row>
    <row r="65" spans="1:19" hidden="1" x14ac:dyDescent="0.25">
      <c r="A65" s="1909" t="s">
        <v>1519</v>
      </c>
      <c r="B65" s="3892"/>
      <c r="C65" s="3892"/>
      <c r="D65" s="3892"/>
      <c r="E65" s="3892"/>
      <c r="F65" s="3892"/>
      <c r="G65" s="3892"/>
      <c r="H65" s="3892"/>
      <c r="I65" s="3892"/>
      <c r="J65" s="3892"/>
      <c r="K65" s="3892"/>
      <c r="L65" s="3892"/>
      <c r="M65" s="3892"/>
      <c r="N65" s="3892"/>
      <c r="O65" s="3892"/>
      <c r="P65" s="3893"/>
    </row>
    <row r="66" spans="1:19" hidden="1" x14ac:dyDescent="0.25">
      <c r="A66" s="1909" t="s">
        <v>1520</v>
      </c>
      <c r="B66" s="3892"/>
      <c r="C66" s="3892"/>
      <c r="D66" s="3892"/>
      <c r="E66" s="3892"/>
      <c r="F66" s="3892"/>
      <c r="G66" s="3892"/>
      <c r="H66" s="3892"/>
      <c r="I66" s="3892"/>
      <c r="J66" s="3892"/>
      <c r="K66" s="3892"/>
      <c r="L66" s="3892"/>
      <c r="M66" s="3892"/>
      <c r="N66" s="3892"/>
      <c r="O66" s="3892"/>
      <c r="P66" s="3893"/>
    </row>
    <row r="67" spans="1:19" ht="15.75" hidden="1" thickBot="1" x14ac:dyDescent="0.3">
      <c r="A67" s="455" t="s">
        <v>1521</v>
      </c>
      <c r="B67" s="3880"/>
      <c r="C67" s="3880"/>
      <c r="D67" s="3880"/>
      <c r="E67" s="3880"/>
      <c r="F67" s="3880"/>
      <c r="G67" s="3880"/>
      <c r="H67" s="3880"/>
      <c r="I67" s="3880"/>
      <c r="J67" s="3880"/>
      <c r="K67" s="3880"/>
      <c r="L67" s="3880"/>
      <c r="M67" s="3880"/>
      <c r="N67" s="3880"/>
      <c r="O67" s="3880"/>
      <c r="P67" s="3881"/>
    </row>
    <row r="68" spans="1:19" hidden="1" x14ac:dyDescent="0.25"/>
    <row r="69" spans="1:19" hidden="1" x14ac:dyDescent="0.25"/>
    <row r="70" spans="1:19" hidden="1" x14ac:dyDescent="0.25"/>
    <row r="72" spans="1:19" x14ac:dyDescent="0.25">
      <c r="A72" s="57"/>
    </row>
    <row r="73" spans="1:19" x14ac:dyDescent="0.25">
      <c r="A73" s="370"/>
      <c r="B73" s="370"/>
      <c r="C73" s="370"/>
      <c r="D73" s="370"/>
      <c r="E73" s="370"/>
      <c r="F73" s="370"/>
      <c r="G73" s="370"/>
      <c r="H73" s="370"/>
      <c r="I73" s="370"/>
      <c r="J73" s="370"/>
      <c r="K73" s="370"/>
      <c r="L73" s="370"/>
      <c r="M73" s="370"/>
      <c r="N73" s="370"/>
      <c r="O73" s="370"/>
      <c r="P73" s="370"/>
    </row>
    <row r="74" spans="1:19" x14ac:dyDescent="0.25">
      <c r="A74" s="370"/>
      <c r="B74" s="370"/>
      <c r="C74" s="370"/>
      <c r="D74" s="370"/>
      <c r="E74" s="370"/>
      <c r="F74" s="370"/>
      <c r="G74" s="370"/>
      <c r="H74" s="370"/>
      <c r="I74" s="370"/>
      <c r="J74" s="370"/>
      <c r="K74" s="370"/>
      <c r="L74" s="370"/>
      <c r="M74" s="370"/>
      <c r="N74" s="370"/>
      <c r="O74" s="370"/>
      <c r="P74" s="370"/>
    </row>
    <row r="75" spans="1:19" x14ac:dyDescent="0.25">
      <c r="A75" s="370"/>
      <c r="B75" s="370"/>
      <c r="C75" s="370"/>
      <c r="D75" s="370"/>
      <c r="E75" s="370"/>
      <c r="F75" s="370"/>
      <c r="G75" s="370"/>
      <c r="H75" s="370"/>
      <c r="I75" s="370"/>
      <c r="J75" s="370"/>
      <c r="K75" s="370"/>
      <c r="L75" s="370"/>
      <c r="M75" s="370"/>
      <c r="N75" s="370"/>
      <c r="O75" s="370"/>
      <c r="P75" s="370"/>
    </row>
    <row r="76" spans="1:19" s="71" customFormat="1" hidden="1" x14ac:dyDescent="0.25">
      <c r="A76" s="371" t="s">
        <v>2053</v>
      </c>
      <c r="B76" s="372"/>
      <c r="C76" s="372"/>
      <c r="D76" s="372"/>
      <c r="E76" s="372"/>
      <c r="F76" s="373">
        <v>2941</v>
      </c>
      <c r="G76" s="372"/>
      <c r="H76" s="372"/>
      <c r="I76" s="372"/>
      <c r="J76" s="372"/>
      <c r="K76" s="372"/>
      <c r="L76" s="372"/>
      <c r="M76" s="372"/>
      <c r="N76" s="372"/>
      <c r="O76" s="372"/>
      <c r="P76" s="372"/>
    </row>
    <row r="77" spans="1:19" s="71" customFormat="1" hidden="1" x14ac:dyDescent="0.25">
      <c r="A77" s="654" t="s">
        <v>254</v>
      </c>
      <c r="B77" s="654" t="s">
        <v>1299</v>
      </c>
      <c r="C77" s="654" t="s">
        <v>1447</v>
      </c>
      <c r="D77" s="654" t="s">
        <v>1325</v>
      </c>
      <c r="E77" s="654" t="s">
        <v>434</v>
      </c>
      <c r="F77" s="654" t="s">
        <v>608</v>
      </c>
      <c r="G77" s="654" t="s">
        <v>1338</v>
      </c>
      <c r="H77" s="3894" t="s">
        <v>1261</v>
      </c>
      <c r="I77" s="3895"/>
      <c r="J77" s="3896"/>
      <c r="K77" s="372"/>
      <c r="L77" s="3897" t="s">
        <v>2054</v>
      </c>
      <c r="M77" s="3898"/>
      <c r="N77" s="3898"/>
      <c r="O77" s="3899"/>
      <c r="P77" s="372"/>
      <c r="Q77" s="3934" t="s">
        <v>1894</v>
      </c>
      <c r="R77" s="3935"/>
      <c r="S77" s="3936"/>
    </row>
    <row r="78" spans="1:19" s="71" customFormat="1" hidden="1" x14ac:dyDescent="0.25">
      <c r="A78" s="1910"/>
      <c r="B78" s="1911"/>
      <c r="C78" s="1911"/>
      <c r="D78" s="1911"/>
      <c r="E78" s="1911"/>
      <c r="F78" s="1912"/>
      <c r="G78" s="1911"/>
      <c r="H78" s="3937"/>
      <c r="I78" s="3937"/>
      <c r="J78" s="3938"/>
      <c r="K78" s="372"/>
      <c r="L78" s="3939"/>
      <c r="M78" s="3940"/>
      <c r="N78" s="3940"/>
      <c r="O78" s="3941"/>
      <c r="P78" s="372"/>
      <c r="Q78" s="3948"/>
      <c r="R78" s="3949"/>
      <c r="S78" s="3950"/>
    </row>
    <row r="79" spans="1:19" s="71" customFormat="1" hidden="1" x14ac:dyDescent="0.25">
      <c r="A79" s="1910"/>
      <c r="B79" s="1911"/>
      <c r="C79" s="1911"/>
      <c r="D79" s="1913"/>
      <c r="E79" s="1911"/>
      <c r="F79" s="1912"/>
      <c r="G79" s="1911"/>
      <c r="H79" s="3937"/>
      <c r="I79" s="3937"/>
      <c r="J79" s="3938"/>
      <c r="K79" s="372"/>
      <c r="L79" s="3942"/>
      <c r="M79" s="3943"/>
      <c r="N79" s="3943"/>
      <c r="O79" s="3944"/>
      <c r="P79" s="372"/>
      <c r="Q79" s="3951"/>
      <c r="R79" s="3952"/>
      <c r="S79" s="3953"/>
    </row>
    <row r="80" spans="1:19" s="71" customFormat="1" hidden="1" x14ac:dyDescent="0.25">
      <c r="A80" s="1910"/>
      <c r="B80" s="1911"/>
      <c r="C80" s="1911"/>
      <c r="D80" s="1913"/>
      <c r="E80" s="1911"/>
      <c r="F80" s="1912"/>
      <c r="G80" s="1911"/>
      <c r="H80" s="3937"/>
      <c r="I80" s="3937"/>
      <c r="J80" s="3938"/>
      <c r="K80" s="372"/>
      <c r="L80" s="3942"/>
      <c r="M80" s="3943"/>
      <c r="N80" s="3943"/>
      <c r="O80" s="3944"/>
      <c r="P80" s="372"/>
      <c r="Q80" s="3951"/>
      <c r="R80" s="3952"/>
      <c r="S80" s="3953"/>
    </row>
    <row r="81" spans="1:19" s="71" customFormat="1" hidden="1" x14ac:dyDescent="0.25">
      <c r="A81" s="1910"/>
      <c r="B81" s="1911"/>
      <c r="C81" s="1911"/>
      <c r="D81" s="1913"/>
      <c r="E81" s="1911"/>
      <c r="F81" s="1912"/>
      <c r="G81" s="1911"/>
      <c r="H81" s="3937"/>
      <c r="I81" s="3937"/>
      <c r="J81" s="3938"/>
      <c r="K81" s="372"/>
      <c r="L81" s="3942"/>
      <c r="M81" s="3943"/>
      <c r="N81" s="3943"/>
      <c r="O81" s="3944"/>
      <c r="P81" s="372"/>
      <c r="Q81" s="3951"/>
      <c r="R81" s="3952"/>
      <c r="S81" s="3953"/>
    </row>
    <row r="82" spans="1:19" s="71" customFormat="1" hidden="1" x14ac:dyDescent="0.25">
      <c r="A82" s="1910"/>
      <c r="B82" s="1911"/>
      <c r="C82" s="1911"/>
      <c r="D82" s="1913"/>
      <c r="E82" s="1911"/>
      <c r="F82" s="1912"/>
      <c r="G82" s="1911"/>
      <c r="H82" s="3937"/>
      <c r="I82" s="3937"/>
      <c r="J82" s="3938"/>
      <c r="K82" s="372"/>
      <c r="L82" s="3942"/>
      <c r="M82" s="3943"/>
      <c r="N82" s="3943"/>
      <c r="O82" s="3944"/>
      <c r="P82" s="372"/>
      <c r="Q82" s="3951"/>
      <c r="R82" s="3952"/>
      <c r="S82" s="3953"/>
    </row>
    <row r="83" spans="1:19" s="71" customFormat="1" hidden="1" x14ac:dyDescent="0.25">
      <c r="A83" s="1910"/>
      <c r="B83" s="1911"/>
      <c r="C83" s="1911"/>
      <c r="D83" s="1913"/>
      <c r="E83" s="1911"/>
      <c r="F83" s="1912"/>
      <c r="G83" s="1911"/>
      <c r="H83" s="3937"/>
      <c r="I83" s="3937"/>
      <c r="J83" s="3938"/>
      <c r="K83" s="372"/>
      <c r="L83" s="3942"/>
      <c r="M83" s="3943"/>
      <c r="N83" s="3943"/>
      <c r="O83" s="3944"/>
      <c r="P83" s="372"/>
      <c r="Q83" s="3951"/>
      <c r="R83" s="3952"/>
      <c r="S83" s="3953"/>
    </row>
    <row r="84" spans="1:19" s="71" customFormat="1" hidden="1" x14ac:dyDescent="0.25">
      <c r="A84" s="1910"/>
      <c r="B84" s="1911"/>
      <c r="C84" s="1911"/>
      <c r="D84" s="1913"/>
      <c r="E84" s="1911"/>
      <c r="F84" s="1912"/>
      <c r="G84" s="1911"/>
      <c r="H84" s="3937"/>
      <c r="I84" s="3937"/>
      <c r="J84" s="3938"/>
      <c r="K84" s="372"/>
      <c r="L84" s="3942"/>
      <c r="M84" s="3943"/>
      <c r="N84" s="3943"/>
      <c r="O84" s="3944"/>
      <c r="P84" s="372"/>
      <c r="Q84" s="3954"/>
      <c r="R84" s="3955"/>
      <c r="S84" s="3956"/>
    </row>
    <row r="85" spans="1:19" s="71" customFormat="1" hidden="1" x14ac:dyDescent="0.25">
      <c r="A85" s="1910"/>
      <c r="B85" s="1911"/>
      <c r="C85" s="1911"/>
      <c r="D85" s="1913"/>
      <c r="E85" s="1911"/>
      <c r="F85" s="1912"/>
      <c r="G85" s="1911"/>
      <c r="H85" s="3937"/>
      <c r="I85" s="3937"/>
      <c r="J85" s="3938"/>
      <c r="K85" s="372"/>
      <c r="L85" s="3942"/>
      <c r="M85" s="3943"/>
      <c r="N85" s="3943"/>
      <c r="O85" s="3944"/>
      <c r="P85" s="372"/>
    </row>
    <row r="86" spans="1:19" s="71" customFormat="1" hidden="1" x14ac:dyDescent="0.25">
      <c r="A86" s="1910"/>
      <c r="B86" s="1911"/>
      <c r="C86" s="1911"/>
      <c r="D86" s="1913"/>
      <c r="E86" s="1911"/>
      <c r="F86" s="1912"/>
      <c r="G86" s="1911"/>
      <c r="H86" s="3937"/>
      <c r="I86" s="3937"/>
      <c r="J86" s="3938"/>
      <c r="K86" s="372"/>
      <c r="L86" s="3942"/>
      <c r="M86" s="3943"/>
      <c r="N86" s="3943"/>
      <c r="O86" s="3944"/>
      <c r="P86" s="372"/>
    </row>
    <row r="87" spans="1:19" s="71" customFormat="1" hidden="1" x14ac:dyDescent="0.25">
      <c r="A87" s="1910"/>
      <c r="B87" s="1911"/>
      <c r="C87" s="1911"/>
      <c r="D87" s="1913"/>
      <c r="E87" s="1911"/>
      <c r="F87" s="1912"/>
      <c r="G87" s="1911"/>
      <c r="H87" s="3937"/>
      <c r="I87" s="3937"/>
      <c r="J87" s="3938"/>
      <c r="K87" s="372"/>
      <c r="L87" s="3942"/>
      <c r="M87" s="3943"/>
      <c r="N87" s="3943"/>
      <c r="O87" s="3944"/>
      <c r="P87" s="372"/>
    </row>
    <row r="88" spans="1:19" s="71" customFormat="1" hidden="1" x14ac:dyDescent="0.25">
      <c r="A88" s="1910"/>
      <c r="B88" s="1911"/>
      <c r="C88" s="1911"/>
      <c r="D88" s="1913"/>
      <c r="E88" s="1911"/>
      <c r="F88" s="1912"/>
      <c r="G88" s="1911"/>
      <c r="H88" s="3937"/>
      <c r="I88" s="3937"/>
      <c r="J88" s="3938"/>
      <c r="K88" s="372"/>
      <c r="L88" s="3942"/>
      <c r="M88" s="3943"/>
      <c r="N88" s="3943"/>
      <c r="O88" s="3944"/>
      <c r="P88" s="372"/>
    </row>
    <row r="89" spans="1:19" s="71" customFormat="1" hidden="1" x14ac:dyDescent="0.25">
      <c r="A89" s="1910"/>
      <c r="B89" s="1911"/>
      <c r="C89" s="1911"/>
      <c r="D89" s="1913"/>
      <c r="E89" s="1911"/>
      <c r="F89" s="1912"/>
      <c r="G89" s="1914"/>
      <c r="H89" s="3932"/>
      <c r="I89" s="3932"/>
      <c r="J89" s="3933"/>
      <c r="K89" s="372"/>
      <c r="L89" s="3942"/>
      <c r="M89" s="3943"/>
      <c r="N89" s="3943"/>
      <c r="O89" s="3944"/>
      <c r="P89" s="372"/>
    </row>
    <row r="90" spans="1:19" s="71" customFormat="1" hidden="1" x14ac:dyDescent="0.25">
      <c r="A90" s="479" t="s">
        <v>1326</v>
      </c>
      <c r="B90" s="480"/>
      <c r="C90" s="480"/>
      <c r="D90" s="480"/>
      <c r="E90" s="481"/>
      <c r="F90" s="482">
        <f>SUBTOTAL(9,F78:F89)</f>
        <v>0</v>
      </c>
      <c r="G90" s="1915"/>
      <c r="H90" s="1916"/>
      <c r="I90" s="1916"/>
      <c r="J90" s="1917"/>
      <c r="K90" s="372"/>
      <c r="L90" s="3945"/>
      <c r="M90" s="3946"/>
      <c r="N90" s="3946"/>
      <c r="O90" s="3947"/>
      <c r="P90" s="372"/>
    </row>
    <row r="91" spans="1:19" s="71" customFormat="1" hidden="1" x14ac:dyDescent="0.25">
      <c r="A91" s="374" t="s">
        <v>1414</v>
      </c>
      <c r="B91" s="372"/>
      <c r="C91" s="372"/>
      <c r="D91" s="372"/>
      <c r="E91" s="372"/>
      <c r="F91" s="375">
        <f>_xlfn.XLOOKUP(F76,'Saldobalanse m arb-status'!$A$5:$A$620,'Saldobalanse m arb-status'!$C$5:$C$620,"Ikke funnet",0)</f>
        <v>0</v>
      </c>
      <c r="G91" s="372"/>
      <c r="H91" s="874"/>
      <c r="I91" s="874"/>
      <c r="J91" s="874"/>
      <c r="K91" s="372"/>
      <c r="L91" s="372"/>
      <c r="M91" s="372"/>
      <c r="N91" s="372"/>
      <c r="O91" s="372"/>
      <c r="P91" s="372"/>
    </row>
    <row r="92" spans="1:19" s="71" customFormat="1" hidden="1" x14ac:dyDescent="0.25">
      <c r="A92" s="374" t="s">
        <v>1892</v>
      </c>
      <c r="B92" s="372"/>
      <c r="C92" s="372"/>
      <c r="D92" s="372"/>
      <c r="E92" s="372"/>
      <c r="F92" s="375">
        <f>F90-F91</f>
        <v>0</v>
      </c>
      <c r="G92" s="372"/>
      <c r="H92" s="372"/>
      <c r="I92" s="372"/>
      <c r="J92" s="372"/>
      <c r="K92" s="372" t="s">
        <v>621</v>
      </c>
      <c r="L92" s="372"/>
      <c r="M92" s="372"/>
      <c r="N92" s="372"/>
      <c r="O92" s="372"/>
      <c r="P92" s="372"/>
    </row>
    <row r="93" spans="1:19" s="71" customFormat="1" hidden="1" x14ac:dyDescent="0.25">
      <c r="A93" s="372"/>
      <c r="B93" s="372"/>
      <c r="C93" s="372"/>
      <c r="D93" s="372"/>
      <c r="E93" s="372"/>
      <c r="F93" s="372"/>
      <c r="G93" s="372"/>
      <c r="H93" s="372"/>
      <c r="I93" s="372"/>
      <c r="J93" s="372"/>
      <c r="K93" s="372"/>
      <c r="L93" s="372"/>
      <c r="M93" s="372"/>
      <c r="N93" s="372"/>
      <c r="O93" s="372"/>
      <c r="P93" s="372"/>
    </row>
    <row r="94" spans="1:19" s="71" customFormat="1" hidden="1" x14ac:dyDescent="0.25">
      <c r="A94" s="372"/>
      <c r="B94" s="372"/>
      <c r="C94" s="372"/>
      <c r="D94" s="372"/>
      <c r="E94" s="372"/>
      <c r="F94" s="372"/>
      <c r="G94" s="372"/>
      <c r="H94" s="372"/>
      <c r="I94" s="372"/>
      <c r="J94" s="372"/>
      <c r="K94" s="372"/>
      <c r="L94" s="372"/>
      <c r="M94" s="372"/>
      <c r="N94" s="372"/>
      <c r="O94" s="372"/>
      <c r="P94" s="372"/>
    </row>
    <row r="95" spans="1:19" s="71" customFormat="1" hidden="1" x14ac:dyDescent="0.25">
      <c r="A95" s="371" t="s">
        <v>2055</v>
      </c>
      <c r="B95" s="372"/>
      <c r="C95" s="373">
        <v>2944</v>
      </c>
      <c r="D95" s="372"/>
      <c r="E95" s="372"/>
      <c r="F95" s="372"/>
      <c r="G95" s="372"/>
      <c r="H95" s="372"/>
      <c r="I95" s="372"/>
      <c r="J95" s="372"/>
      <c r="K95" s="372"/>
      <c r="L95" s="372"/>
      <c r="M95" s="372"/>
      <c r="N95" s="372"/>
      <c r="O95" s="372"/>
      <c r="P95" s="372"/>
    </row>
    <row r="96" spans="1:19" s="71" customFormat="1" hidden="1" x14ac:dyDescent="0.25">
      <c r="A96" s="654" t="s">
        <v>254</v>
      </c>
      <c r="B96" s="654" t="s">
        <v>1299</v>
      </c>
      <c r="C96" s="654" t="s">
        <v>1447</v>
      </c>
      <c r="D96" s="654" t="s">
        <v>1325</v>
      </c>
      <c r="E96" s="654" t="s">
        <v>434</v>
      </c>
      <c r="F96" s="654" t="s">
        <v>608</v>
      </c>
      <c r="G96" s="654" t="s">
        <v>1338</v>
      </c>
      <c r="H96" s="3894" t="s">
        <v>1261</v>
      </c>
      <c r="I96" s="3895"/>
      <c r="J96" s="3896"/>
      <c r="K96" s="372"/>
      <c r="L96" s="3897" t="s">
        <v>2054</v>
      </c>
      <c r="M96" s="3898"/>
      <c r="N96" s="3898"/>
      <c r="O96" s="3899"/>
      <c r="P96" s="372"/>
      <c r="Q96" s="3934" t="s">
        <v>1894</v>
      </c>
      <c r="R96" s="3935"/>
      <c r="S96" s="3936"/>
    </row>
    <row r="97" spans="1:19" s="71" customFormat="1" hidden="1" x14ac:dyDescent="0.25">
      <c r="A97" s="1910"/>
      <c r="B97" s="1911"/>
      <c r="C97" s="1911"/>
      <c r="D97" s="1911"/>
      <c r="E97" s="1911"/>
      <c r="F97" s="1912"/>
      <c r="G97" s="1911"/>
      <c r="H97" s="3937"/>
      <c r="I97" s="3937"/>
      <c r="J97" s="3938"/>
      <c r="K97" s="372"/>
      <c r="L97" s="3939"/>
      <c r="M97" s="3940"/>
      <c r="N97" s="3940"/>
      <c r="O97" s="3941"/>
      <c r="P97" s="372"/>
      <c r="Q97" s="3948"/>
      <c r="R97" s="3949"/>
      <c r="S97" s="3950"/>
    </row>
    <row r="98" spans="1:19" s="71" customFormat="1" hidden="1" x14ac:dyDescent="0.25">
      <c r="A98" s="1910"/>
      <c r="B98" s="1911"/>
      <c r="C98" s="1911"/>
      <c r="D98" s="1913"/>
      <c r="E98" s="1911"/>
      <c r="F98" s="1912"/>
      <c r="G98" s="1911"/>
      <c r="H98" s="3937"/>
      <c r="I98" s="3937"/>
      <c r="J98" s="3938"/>
      <c r="K98" s="372"/>
      <c r="L98" s="3942"/>
      <c r="M98" s="3943"/>
      <c r="N98" s="3943"/>
      <c r="O98" s="3944"/>
      <c r="P98" s="372"/>
      <c r="Q98" s="3951"/>
      <c r="R98" s="3952"/>
      <c r="S98" s="3953"/>
    </row>
    <row r="99" spans="1:19" s="71" customFormat="1" hidden="1" x14ac:dyDescent="0.25">
      <c r="A99" s="1910"/>
      <c r="B99" s="1911"/>
      <c r="C99" s="1911"/>
      <c r="D99" s="1913"/>
      <c r="E99" s="1911"/>
      <c r="F99" s="1912"/>
      <c r="G99" s="1911"/>
      <c r="H99" s="3937"/>
      <c r="I99" s="3937"/>
      <c r="J99" s="3938"/>
      <c r="K99" s="372"/>
      <c r="L99" s="3942"/>
      <c r="M99" s="3943"/>
      <c r="N99" s="3943"/>
      <c r="O99" s="3944"/>
      <c r="P99" s="372"/>
      <c r="Q99" s="3951"/>
      <c r="R99" s="3952"/>
      <c r="S99" s="3953"/>
    </row>
    <row r="100" spans="1:19" s="71" customFormat="1" hidden="1" x14ac:dyDescent="0.25">
      <c r="A100" s="1910"/>
      <c r="B100" s="1911"/>
      <c r="C100" s="1911"/>
      <c r="D100" s="1913"/>
      <c r="E100" s="1911"/>
      <c r="F100" s="1912"/>
      <c r="G100" s="1911"/>
      <c r="H100" s="3937"/>
      <c r="I100" s="3937"/>
      <c r="J100" s="3938"/>
      <c r="K100" s="372"/>
      <c r="L100" s="3942"/>
      <c r="M100" s="3943"/>
      <c r="N100" s="3943"/>
      <c r="O100" s="3944"/>
      <c r="P100" s="372"/>
      <c r="Q100" s="3951"/>
      <c r="R100" s="3952"/>
      <c r="S100" s="3953"/>
    </row>
    <row r="101" spans="1:19" s="71" customFormat="1" hidden="1" x14ac:dyDescent="0.25">
      <c r="A101" s="1910"/>
      <c r="B101" s="1911"/>
      <c r="C101" s="1911"/>
      <c r="D101" s="1913"/>
      <c r="E101" s="1911"/>
      <c r="F101" s="1912"/>
      <c r="G101" s="1911"/>
      <c r="H101" s="3937"/>
      <c r="I101" s="3937"/>
      <c r="J101" s="3938"/>
      <c r="K101" s="372"/>
      <c r="L101" s="3942"/>
      <c r="M101" s="3943"/>
      <c r="N101" s="3943"/>
      <c r="O101" s="3944"/>
      <c r="P101" s="372"/>
      <c r="Q101" s="3951"/>
      <c r="R101" s="3952"/>
      <c r="S101" s="3953"/>
    </row>
    <row r="102" spans="1:19" s="71" customFormat="1" hidden="1" x14ac:dyDescent="0.25">
      <c r="A102" s="1910"/>
      <c r="B102" s="1911"/>
      <c r="C102" s="1911"/>
      <c r="D102" s="1913"/>
      <c r="E102" s="1911"/>
      <c r="F102" s="1912"/>
      <c r="G102" s="1911"/>
      <c r="H102" s="3937"/>
      <c r="I102" s="3937"/>
      <c r="J102" s="3938"/>
      <c r="K102" s="372"/>
      <c r="L102" s="3942"/>
      <c r="M102" s="3943"/>
      <c r="N102" s="3943"/>
      <c r="O102" s="3944"/>
      <c r="P102" s="372"/>
      <c r="Q102" s="3951"/>
      <c r="R102" s="3952"/>
      <c r="S102" s="3953"/>
    </row>
    <row r="103" spans="1:19" s="71" customFormat="1" hidden="1" x14ac:dyDescent="0.25">
      <c r="A103" s="1910"/>
      <c r="B103" s="1911"/>
      <c r="C103" s="1911"/>
      <c r="D103" s="1913"/>
      <c r="E103" s="1911"/>
      <c r="F103" s="1912"/>
      <c r="G103" s="1911"/>
      <c r="H103" s="3937"/>
      <c r="I103" s="3937"/>
      <c r="J103" s="3938"/>
      <c r="K103" s="372"/>
      <c r="L103" s="3942"/>
      <c r="M103" s="3943"/>
      <c r="N103" s="3943"/>
      <c r="O103" s="3944"/>
      <c r="P103" s="372"/>
      <c r="Q103" s="3954"/>
      <c r="R103" s="3955"/>
      <c r="S103" s="3956"/>
    </row>
    <row r="104" spans="1:19" s="71" customFormat="1" hidden="1" x14ac:dyDescent="0.25">
      <c r="A104" s="1910"/>
      <c r="B104" s="1911"/>
      <c r="C104" s="1911"/>
      <c r="D104" s="1913"/>
      <c r="E104" s="1911"/>
      <c r="F104" s="1912"/>
      <c r="G104" s="1911"/>
      <c r="H104" s="3937"/>
      <c r="I104" s="3937"/>
      <c r="J104" s="3938"/>
      <c r="K104" s="372"/>
      <c r="L104" s="3942"/>
      <c r="M104" s="3943"/>
      <c r="N104" s="3943"/>
      <c r="O104" s="3944"/>
      <c r="P104" s="372"/>
    </row>
    <row r="105" spans="1:19" s="71" customFormat="1" hidden="1" x14ac:dyDescent="0.25">
      <c r="A105" s="1910"/>
      <c r="B105" s="1911"/>
      <c r="C105" s="1911"/>
      <c r="D105" s="1913"/>
      <c r="E105" s="1911"/>
      <c r="F105" s="1912"/>
      <c r="G105" s="1911"/>
      <c r="H105" s="3937"/>
      <c r="I105" s="3937"/>
      <c r="J105" s="3938"/>
      <c r="K105" s="372"/>
      <c r="L105" s="3942"/>
      <c r="M105" s="3943"/>
      <c r="N105" s="3943"/>
      <c r="O105" s="3944"/>
      <c r="P105" s="372"/>
    </row>
    <row r="106" spans="1:19" s="71" customFormat="1" hidden="1" x14ac:dyDescent="0.25">
      <c r="A106" s="1910"/>
      <c r="B106" s="1911"/>
      <c r="C106" s="1911"/>
      <c r="D106" s="1913"/>
      <c r="E106" s="1911"/>
      <c r="F106" s="1912"/>
      <c r="G106" s="1911"/>
      <c r="H106" s="3937"/>
      <c r="I106" s="3937"/>
      <c r="J106" s="3938"/>
      <c r="K106" s="372"/>
      <c r="L106" s="3942"/>
      <c r="M106" s="3943"/>
      <c r="N106" s="3943"/>
      <c r="O106" s="3944"/>
      <c r="P106" s="372"/>
    </row>
    <row r="107" spans="1:19" s="71" customFormat="1" hidden="1" x14ac:dyDescent="0.25">
      <c r="A107" s="1910"/>
      <c r="B107" s="1911"/>
      <c r="C107" s="1911"/>
      <c r="D107" s="1913"/>
      <c r="E107" s="1911"/>
      <c r="F107" s="1912"/>
      <c r="G107" s="1911"/>
      <c r="H107" s="3937"/>
      <c r="I107" s="3937"/>
      <c r="J107" s="3938"/>
      <c r="K107" s="372"/>
      <c r="L107" s="3942"/>
      <c r="M107" s="3943"/>
      <c r="N107" s="3943"/>
      <c r="O107" s="3944"/>
      <c r="P107" s="372"/>
    </row>
    <row r="108" spans="1:19" s="71" customFormat="1" hidden="1" x14ac:dyDescent="0.25">
      <c r="A108" s="1910"/>
      <c r="B108" s="1911"/>
      <c r="C108" s="1911"/>
      <c r="D108" s="1913"/>
      <c r="E108" s="1911"/>
      <c r="F108" s="1912"/>
      <c r="G108" s="1914"/>
      <c r="H108" s="3932"/>
      <c r="I108" s="3932"/>
      <c r="J108" s="3933"/>
      <c r="K108" s="372"/>
      <c r="L108" s="3942"/>
      <c r="M108" s="3943"/>
      <c r="N108" s="3943"/>
      <c r="O108" s="3944"/>
      <c r="P108" s="372"/>
    </row>
    <row r="109" spans="1:19" s="71" customFormat="1" hidden="1" x14ac:dyDescent="0.25">
      <c r="A109" s="479" t="s">
        <v>1326</v>
      </c>
      <c r="B109" s="480"/>
      <c r="C109" s="480"/>
      <c r="D109" s="480"/>
      <c r="E109" s="481"/>
      <c r="F109" s="482">
        <f>SUBTOTAL(9,F97:F108)</f>
        <v>0</v>
      </c>
      <c r="G109" s="1915"/>
      <c r="H109" s="1916"/>
      <c r="I109" s="1916"/>
      <c r="J109" s="1917"/>
      <c r="K109" s="372"/>
      <c r="L109" s="3945"/>
      <c r="M109" s="3946"/>
      <c r="N109" s="3946"/>
      <c r="O109" s="3947"/>
      <c r="P109" s="372"/>
    </row>
    <row r="110" spans="1:19" s="71" customFormat="1" hidden="1" x14ac:dyDescent="0.25">
      <c r="A110" s="374" t="s">
        <v>1414</v>
      </c>
      <c r="B110" s="372"/>
      <c r="C110" s="372"/>
      <c r="D110" s="372"/>
      <c r="E110" s="372"/>
      <c r="F110" s="375">
        <f>_xlfn.XLOOKUP(C95,'Saldobalanse m arb-status'!$A$5:$A$620,'Saldobalanse m arb-status'!$C$5:$C$620,"Ikke funnet",0)</f>
        <v>0</v>
      </c>
      <c r="G110" s="372"/>
      <c r="H110" s="874"/>
      <c r="I110" s="874"/>
      <c r="J110" s="874"/>
      <c r="K110" s="372"/>
      <c r="L110" s="372"/>
      <c r="M110" s="372"/>
      <c r="N110" s="372"/>
      <c r="O110" s="372"/>
      <c r="P110" s="372"/>
    </row>
    <row r="111" spans="1:19" s="71" customFormat="1" hidden="1" x14ac:dyDescent="0.25">
      <c r="A111" s="374" t="s">
        <v>1892</v>
      </c>
      <c r="B111" s="372"/>
      <c r="C111" s="372"/>
      <c r="D111" s="372"/>
      <c r="E111" s="372"/>
      <c r="F111" s="375">
        <f>F109-F110</f>
        <v>0</v>
      </c>
      <c r="G111" s="372"/>
      <c r="H111" s="372"/>
      <c r="I111" s="372"/>
      <c r="J111" s="372"/>
      <c r="K111" s="372" t="s">
        <v>621</v>
      </c>
      <c r="L111" s="372"/>
      <c r="M111" s="372"/>
      <c r="N111" s="372"/>
      <c r="O111" s="372"/>
      <c r="P111" s="372"/>
    </row>
    <row r="112" spans="1:19" s="71" customFormat="1" hidden="1" x14ac:dyDescent="0.25">
      <c r="A112" s="372"/>
      <c r="B112" s="372"/>
      <c r="C112" s="372"/>
      <c r="D112" s="372"/>
      <c r="E112" s="372"/>
      <c r="F112" s="372"/>
      <c r="G112" s="372"/>
      <c r="H112" s="372"/>
      <c r="I112" s="372"/>
      <c r="J112" s="372"/>
      <c r="K112" s="372"/>
      <c r="L112" s="372"/>
      <c r="M112" s="372"/>
      <c r="N112" s="372"/>
      <c r="O112" s="372"/>
      <c r="P112" s="372"/>
    </row>
    <row r="113" spans="1:19" s="71" customFormat="1" hidden="1" x14ac:dyDescent="0.25">
      <c r="A113" s="372"/>
      <c r="B113" s="372"/>
      <c r="C113" s="372"/>
      <c r="D113" s="372"/>
      <c r="E113" s="372"/>
      <c r="F113" s="372"/>
      <c r="G113" s="372"/>
      <c r="H113" s="372"/>
      <c r="I113" s="372"/>
      <c r="J113" s="372"/>
      <c r="K113" s="372"/>
      <c r="L113" s="372"/>
      <c r="M113" s="372"/>
      <c r="N113" s="372"/>
      <c r="O113" s="372"/>
      <c r="P113" s="372"/>
    </row>
    <row r="114" spans="1:19" s="71" customFormat="1" hidden="1" x14ac:dyDescent="0.25">
      <c r="A114" s="372"/>
      <c r="B114" s="372"/>
      <c r="C114" s="372"/>
      <c r="D114" s="372"/>
      <c r="E114" s="372"/>
      <c r="F114" s="372"/>
      <c r="G114" s="372"/>
      <c r="H114" s="372"/>
      <c r="I114" s="372"/>
      <c r="J114" s="372"/>
      <c r="K114" s="372"/>
      <c r="L114" s="372"/>
      <c r="M114" s="372"/>
      <c r="N114" s="372"/>
      <c r="O114" s="372"/>
      <c r="P114" s="372"/>
    </row>
    <row r="115" spans="1:19" s="71" customFormat="1" hidden="1" x14ac:dyDescent="0.25">
      <c r="A115" s="371" t="s">
        <v>2055</v>
      </c>
      <c r="B115" s="372"/>
      <c r="C115" s="373">
        <v>2785</v>
      </c>
      <c r="D115" s="372"/>
      <c r="E115" s="372"/>
      <c r="F115" s="372"/>
      <c r="G115" s="372"/>
      <c r="H115" s="372"/>
      <c r="I115" s="372"/>
      <c r="J115" s="372"/>
      <c r="K115" s="372"/>
      <c r="L115" s="372"/>
      <c r="M115" s="372"/>
      <c r="N115" s="372"/>
      <c r="O115" s="372"/>
      <c r="P115" s="372"/>
    </row>
    <row r="116" spans="1:19" s="71" customFormat="1" hidden="1" x14ac:dyDescent="0.25">
      <c r="A116" s="654" t="s">
        <v>254</v>
      </c>
      <c r="B116" s="654" t="s">
        <v>1299</v>
      </c>
      <c r="C116" s="654" t="s">
        <v>1447</v>
      </c>
      <c r="D116" s="654" t="s">
        <v>1325</v>
      </c>
      <c r="E116" s="654" t="s">
        <v>434</v>
      </c>
      <c r="F116" s="654" t="s">
        <v>608</v>
      </c>
      <c r="G116" s="654" t="s">
        <v>1338</v>
      </c>
      <c r="H116" s="3894" t="s">
        <v>1261</v>
      </c>
      <c r="I116" s="3895"/>
      <c r="J116" s="3896"/>
      <c r="K116" s="372"/>
      <c r="L116" s="3897" t="s">
        <v>2054</v>
      </c>
      <c r="M116" s="3898"/>
      <c r="N116" s="3898"/>
      <c r="O116" s="3899"/>
      <c r="P116" s="372"/>
      <c r="Q116" s="3934" t="s">
        <v>1894</v>
      </c>
      <c r="R116" s="3935"/>
      <c r="S116" s="3936"/>
    </row>
    <row r="117" spans="1:19" s="71" customFormat="1" hidden="1" x14ac:dyDescent="0.25">
      <c r="A117" s="1910"/>
      <c r="B117" s="1911"/>
      <c r="C117" s="1911"/>
      <c r="D117" s="1911"/>
      <c r="E117" s="1911"/>
      <c r="F117" s="1912"/>
      <c r="G117" s="1911"/>
      <c r="H117" s="3937"/>
      <c r="I117" s="3937"/>
      <c r="J117" s="3938"/>
      <c r="K117" s="372"/>
      <c r="L117" s="3939"/>
      <c r="M117" s="3940"/>
      <c r="N117" s="3940"/>
      <c r="O117" s="3941"/>
      <c r="P117" s="372"/>
      <c r="Q117" s="3948"/>
      <c r="R117" s="3949"/>
      <c r="S117" s="3950"/>
    </row>
    <row r="118" spans="1:19" s="71" customFormat="1" hidden="1" x14ac:dyDescent="0.25">
      <c r="A118" s="1910"/>
      <c r="B118" s="1911"/>
      <c r="C118" s="1911"/>
      <c r="D118" s="1913"/>
      <c r="E118" s="1911"/>
      <c r="F118" s="1912"/>
      <c r="G118" s="1911"/>
      <c r="H118" s="3937"/>
      <c r="I118" s="3937"/>
      <c r="J118" s="3938"/>
      <c r="K118" s="372"/>
      <c r="L118" s="3942"/>
      <c r="M118" s="3943"/>
      <c r="N118" s="3943"/>
      <c r="O118" s="3944"/>
      <c r="P118" s="372"/>
      <c r="Q118" s="3951"/>
      <c r="R118" s="3952"/>
      <c r="S118" s="3953"/>
    </row>
    <row r="119" spans="1:19" s="71" customFormat="1" hidden="1" x14ac:dyDescent="0.25">
      <c r="A119" s="1910"/>
      <c r="B119" s="1911"/>
      <c r="C119" s="1911"/>
      <c r="D119" s="1913"/>
      <c r="E119" s="1911"/>
      <c r="F119" s="1912"/>
      <c r="G119" s="1911"/>
      <c r="H119" s="3937"/>
      <c r="I119" s="3937"/>
      <c r="J119" s="3938"/>
      <c r="K119" s="372"/>
      <c r="L119" s="3942"/>
      <c r="M119" s="3943"/>
      <c r="N119" s="3943"/>
      <c r="O119" s="3944"/>
      <c r="P119" s="372"/>
      <c r="Q119" s="3951"/>
      <c r="R119" s="3952"/>
      <c r="S119" s="3953"/>
    </row>
    <row r="120" spans="1:19" s="71" customFormat="1" hidden="1" x14ac:dyDescent="0.25">
      <c r="A120" s="1910"/>
      <c r="B120" s="1911"/>
      <c r="C120" s="1911"/>
      <c r="D120" s="1913"/>
      <c r="E120" s="1911"/>
      <c r="F120" s="1912"/>
      <c r="G120" s="1911"/>
      <c r="H120" s="3937"/>
      <c r="I120" s="3937"/>
      <c r="J120" s="3938"/>
      <c r="K120" s="372"/>
      <c r="L120" s="3942"/>
      <c r="M120" s="3943"/>
      <c r="N120" s="3943"/>
      <c r="O120" s="3944"/>
      <c r="P120" s="372"/>
      <c r="Q120" s="3951"/>
      <c r="R120" s="3952"/>
      <c r="S120" s="3953"/>
    </row>
    <row r="121" spans="1:19" s="71" customFormat="1" hidden="1" x14ac:dyDescent="0.25">
      <c r="A121" s="1910"/>
      <c r="B121" s="1911"/>
      <c r="C121" s="1911"/>
      <c r="D121" s="1913"/>
      <c r="E121" s="1911"/>
      <c r="F121" s="1912"/>
      <c r="G121" s="1911"/>
      <c r="H121" s="3937"/>
      <c r="I121" s="3937"/>
      <c r="J121" s="3938"/>
      <c r="K121" s="372"/>
      <c r="L121" s="3942"/>
      <c r="M121" s="3943"/>
      <c r="N121" s="3943"/>
      <c r="O121" s="3944"/>
      <c r="P121" s="372"/>
      <c r="Q121" s="3951"/>
      <c r="R121" s="3952"/>
      <c r="S121" s="3953"/>
    </row>
    <row r="122" spans="1:19" s="71" customFormat="1" hidden="1" x14ac:dyDescent="0.25">
      <c r="A122" s="1910"/>
      <c r="B122" s="1911"/>
      <c r="C122" s="1911"/>
      <c r="D122" s="1913"/>
      <c r="E122" s="1911"/>
      <c r="F122" s="1912"/>
      <c r="G122" s="1911"/>
      <c r="H122" s="3937"/>
      <c r="I122" s="3937"/>
      <c r="J122" s="3938"/>
      <c r="K122" s="372"/>
      <c r="L122" s="3942"/>
      <c r="M122" s="3943"/>
      <c r="N122" s="3943"/>
      <c r="O122" s="3944"/>
      <c r="P122" s="372"/>
      <c r="Q122" s="3951"/>
      <c r="R122" s="3952"/>
      <c r="S122" s="3953"/>
    </row>
    <row r="123" spans="1:19" s="71" customFormat="1" hidden="1" x14ac:dyDescent="0.25">
      <c r="A123" s="1910"/>
      <c r="B123" s="1911"/>
      <c r="C123" s="1911"/>
      <c r="D123" s="1913"/>
      <c r="E123" s="1911"/>
      <c r="F123" s="1912"/>
      <c r="G123" s="1911"/>
      <c r="H123" s="3937"/>
      <c r="I123" s="3937"/>
      <c r="J123" s="3938"/>
      <c r="K123" s="372"/>
      <c r="L123" s="3942"/>
      <c r="M123" s="3943"/>
      <c r="N123" s="3943"/>
      <c r="O123" s="3944"/>
      <c r="P123" s="372"/>
      <c r="Q123" s="3954"/>
      <c r="R123" s="3955"/>
      <c r="S123" s="3956"/>
    </row>
    <row r="124" spans="1:19" s="71" customFormat="1" hidden="1" x14ac:dyDescent="0.25">
      <c r="A124" s="1910"/>
      <c r="B124" s="1911"/>
      <c r="C124" s="1911"/>
      <c r="D124" s="1913"/>
      <c r="E124" s="1911"/>
      <c r="F124" s="1912"/>
      <c r="G124" s="1911"/>
      <c r="H124" s="3937"/>
      <c r="I124" s="3937"/>
      <c r="J124" s="3938"/>
      <c r="K124" s="372"/>
      <c r="L124" s="3942"/>
      <c r="M124" s="3943"/>
      <c r="N124" s="3943"/>
      <c r="O124" s="3944"/>
      <c r="P124" s="372"/>
    </row>
    <row r="125" spans="1:19" s="71" customFormat="1" hidden="1" x14ac:dyDescent="0.25">
      <c r="A125" s="1910"/>
      <c r="B125" s="1911"/>
      <c r="C125" s="1911"/>
      <c r="D125" s="1913"/>
      <c r="E125" s="1911"/>
      <c r="F125" s="1912"/>
      <c r="G125" s="1911"/>
      <c r="H125" s="3937"/>
      <c r="I125" s="3937"/>
      <c r="J125" s="3938"/>
      <c r="K125" s="372"/>
      <c r="L125" s="3942"/>
      <c r="M125" s="3943"/>
      <c r="N125" s="3943"/>
      <c r="O125" s="3944"/>
      <c r="P125" s="372"/>
    </row>
    <row r="126" spans="1:19" s="71" customFormat="1" hidden="1" x14ac:dyDescent="0.25">
      <c r="A126" s="1910"/>
      <c r="B126" s="1911"/>
      <c r="C126" s="1911"/>
      <c r="D126" s="1913"/>
      <c r="E126" s="1911"/>
      <c r="F126" s="1912"/>
      <c r="G126" s="1911"/>
      <c r="H126" s="3937"/>
      <c r="I126" s="3937"/>
      <c r="J126" s="3938"/>
      <c r="K126" s="372"/>
      <c r="L126" s="3942"/>
      <c r="M126" s="3943"/>
      <c r="N126" s="3943"/>
      <c r="O126" s="3944"/>
      <c r="P126" s="372"/>
    </row>
    <row r="127" spans="1:19" s="71" customFormat="1" hidden="1" x14ac:dyDescent="0.25">
      <c r="A127" s="1910"/>
      <c r="B127" s="1911"/>
      <c r="C127" s="1911"/>
      <c r="D127" s="1913"/>
      <c r="E127" s="1911"/>
      <c r="F127" s="1912"/>
      <c r="G127" s="1911"/>
      <c r="H127" s="3937"/>
      <c r="I127" s="3937"/>
      <c r="J127" s="3938"/>
      <c r="K127" s="372"/>
      <c r="L127" s="3942"/>
      <c r="M127" s="3943"/>
      <c r="N127" s="3943"/>
      <c r="O127" s="3944"/>
      <c r="P127" s="372"/>
    </row>
    <row r="128" spans="1:19" s="71" customFormat="1" hidden="1" x14ac:dyDescent="0.25">
      <c r="A128" s="1910"/>
      <c r="B128" s="1911"/>
      <c r="C128" s="1911"/>
      <c r="D128" s="1913"/>
      <c r="E128" s="1911"/>
      <c r="F128" s="1912"/>
      <c r="G128" s="1914"/>
      <c r="H128" s="3932"/>
      <c r="I128" s="3932"/>
      <c r="J128" s="3933"/>
      <c r="K128" s="372"/>
      <c r="L128" s="3942"/>
      <c r="M128" s="3943"/>
      <c r="N128" s="3943"/>
      <c r="O128" s="3944"/>
      <c r="P128" s="372"/>
    </row>
    <row r="129" spans="1:16" s="71" customFormat="1" hidden="1" x14ac:dyDescent="0.25">
      <c r="A129" s="479" t="s">
        <v>1326</v>
      </c>
      <c r="B129" s="480"/>
      <c r="C129" s="480"/>
      <c r="D129" s="480"/>
      <c r="E129" s="481"/>
      <c r="F129" s="482">
        <f>SUBTOTAL(9,F117:F128)</f>
        <v>0</v>
      </c>
      <c r="G129" s="1915"/>
      <c r="H129" s="1916"/>
      <c r="I129" s="1916"/>
      <c r="J129" s="1917"/>
      <c r="K129" s="372"/>
      <c r="L129" s="3945"/>
      <c r="M129" s="3946"/>
      <c r="N129" s="3946"/>
      <c r="O129" s="3947"/>
      <c r="P129" s="372"/>
    </row>
    <row r="130" spans="1:16" s="71" customFormat="1" hidden="1" x14ac:dyDescent="0.25">
      <c r="A130" s="374" t="s">
        <v>1414</v>
      </c>
      <c r="B130" s="372"/>
      <c r="C130" s="372"/>
      <c r="D130" s="372"/>
      <c r="E130" s="372"/>
      <c r="F130" s="375">
        <f>_xlfn.XLOOKUP(C115,'Saldobalanse m arb-status'!$A$5:$A$620,'Saldobalanse m arb-status'!$C$5:$C$620,"Ikke funnet",0)</f>
        <v>0</v>
      </c>
      <c r="G130" s="372"/>
      <c r="H130" s="874"/>
      <c r="I130" s="874"/>
      <c r="J130" s="874"/>
      <c r="K130" s="372"/>
      <c r="L130" s="372"/>
      <c r="M130" s="372"/>
      <c r="N130" s="372"/>
      <c r="O130" s="372"/>
      <c r="P130" s="372"/>
    </row>
    <row r="131" spans="1:16" s="71" customFormat="1" hidden="1" x14ac:dyDescent="0.25">
      <c r="A131" s="374" t="s">
        <v>1892</v>
      </c>
      <c r="B131" s="372"/>
      <c r="C131" s="372"/>
      <c r="D131" s="372"/>
      <c r="E131" s="372"/>
      <c r="F131" s="375">
        <f>F129-F130</f>
        <v>0</v>
      </c>
      <c r="G131" s="372"/>
      <c r="H131" s="372"/>
      <c r="I131" s="372"/>
      <c r="J131" s="372"/>
      <c r="K131" s="372" t="s">
        <v>621</v>
      </c>
      <c r="L131" s="372"/>
      <c r="M131" s="372"/>
      <c r="N131" s="372"/>
      <c r="O131" s="372"/>
      <c r="P131" s="372"/>
    </row>
    <row r="132" spans="1:16" hidden="1" x14ac:dyDescent="0.25">
      <c r="A132" s="370"/>
      <c r="B132" s="370"/>
      <c r="C132" s="370"/>
      <c r="D132" s="370"/>
      <c r="E132" s="370"/>
      <c r="F132" s="370"/>
      <c r="G132" s="370"/>
      <c r="H132" s="370"/>
      <c r="I132" s="370"/>
      <c r="J132" s="370"/>
      <c r="K132" s="370"/>
      <c r="L132" s="370"/>
      <c r="M132" s="370"/>
      <c r="N132" s="370"/>
      <c r="O132" s="370"/>
      <c r="P132" s="370"/>
    </row>
    <row r="133" spans="1:16" x14ac:dyDescent="0.25">
      <c r="A133" s="370"/>
      <c r="B133" s="370"/>
      <c r="C133" s="370"/>
      <c r="D133" s="370"/>
      <c r="E133" s="370"/>
      <c r="F133" s="370"/>
      <c r="G133" s="370"/>
      <c r="H133" s="370"/>
      <c r="I133" s="370"/>
      <c r="J133" s="370"/>
      <c r="K133" s="370"/>
      <c r="L133" s="370"/>
      <c r="M133" s="370"/>
      <c r="N133" s="370"/>
      <c r="O133" s="370"/>
      <c r="P133" s="370"/>
    </row>
    <row r="134" spans="1:16" hidden="1" x14ac:dyDescent="0.25">
      <c r="A134" s="3928" t="s">
        <v>2056</v>
      </c>
      <c r="B134" s="3929"/>
      <c r="C134" s="3929"/>
      <c r="D134" s="3929"/>
      <c r="E134" s="3929"/>
      <c r="F134" s="3929"/>
      <c r="G134" s="3929"/>
      <c r="H134" s="3929"/>
      <c r="I134" s="3930"/>
    </row>
    <row r="135" spans="1:16" hidden="1" x14ac:dyDescent="0.25">
      <c r="A135" s="3931"/>
      <c r="B135" s="3853"/>
      <c r="C135" s="3853"/>
      <c r="D135" s="3853"/>
      <c r="E135" s="3853"/>
      <c r="F135" s="3853"/>
      <c r="G135" s="3853"/>
      <c r="H135" s="3853"/>
      <c r="I135" s="3854"/>
    </row>
    <row r="136" spans="1:16" hidden="1" x14ac:dyDescent="0.25">
      <c r="A136" s="1412" t="s">
        <v>1259</v>
      </c>
      <c r="B136" s="3882" t="s">
        <v>607</v>
      </c>
      <c r="C136" s="3883"/>
      <c r="D136" s="3883"/>
      <c r="E136" s="3884"/>
      <c r="F136" s="3885" t="s">
        <v>2057</v>
      </c>
      <c r="G136" s="3886"/>
      <c r="H136" s="3885" t="s">
        <v>2058</v>
      </c>
      <c r="I136" s="3886"/>
    </row>
    <row r="137" spans="1:16" hidden="1" x14ac:dyDescent="0.25">
      <c r="A137" s="1412"/>
      <c r="B137" s="1918"/>
      <c r="C137" s="1186"/>
      <c r="D137" s="1186"/>
      <c r="E137" s="1919"/>
      <c r="F137" s="451"/>
      <c r="G137" s="76"/>
      <c r="H137" s="451"/>
      <c r="I137" s="76"/>
    </row>
    <row r="138" spans="1:16" hidden="1" x14ac:dyDescent="0.25">
      <c r="A138" s="1413" t="s">
        <v>2059</v>
      </c>
      <c r="B138" s="3887" t="s">
        <v>2060</v>
      </c>
      <c r="C138" s="3888"/>
      <c r="D138" s="3888"/>
      <c r="E138" s="3889"/>
      <c r="F138" s="3872"/>
      <c r="G138" s="3873"/>
      <c r="H138" s="3872"/>
      <c r="I138" s="3873"/>
    </row>
    <row r="139" spans="1:16" hidden="1" x14ac:dyDescent="0.25">
      <c r="A139" s="3855"/>
      <c r="B139" s="3853"/>
      <c r="C139" s="3853"/>
      <c r="D139" s="3853"/>
      <c r="E139" s="3853"/>
      <c r="F139" s="3853"/>
      <c r="G139" s="3853"/>
      <c r="H139" s="3853"/>
      <c r="I139" s="3854"/>
    </row>
    <row r="140" spans="1:16" hidden="1" x14ac:dyDescent="0.25">
      <c r="A140" s="3840" t="s">
        <v>2061</v>
      </c>
      <c r="B140" s="3841"/>
      <c r="C140" s="3841"/>
      <c r="D140" s="3841"/>
      <c r="E140" s="3841"/>
      <c r="F140" s="3841"/>
      <c r="G140" s="3841"/>
      <c r="H140" s="3841"/>
      <c r="I140" s="3842"/>
    </row>
    <row r="141" spans="1:16" hidden="1" x14ac:dyDescent="0.25">
      <c r="A141" s="3867" t="s">
        <v>2062</v>
      </c>
      <c r="B141" s="3868"/>
      <c r="C141" s="3868"/>
      <c r="D141" s="3868"/>
      <c r="E141" s="3868"/>
      <c r="F141" s="3868"/>
      <c r="G141" s="3869"/>
      <c r="H141" s="3872"/>
      <c r="I141" s="3873"/>
    </row>
    <row r="142" spans="1:16" hidden="1" x14ac:dyDescent="0.25">
      <c r="A142" s="3867" t="s">
        <v>2063</v>
      </c>
      <c r="B142" s="3868"/>
      <c r="C142" s="3868"/>
      <c r="D142" s="3868"/>
      <c r="E142" s="3868"/>
      <c r="F142" s="3868"/>
      <c r="G142" s="3869"/>
      <c r="H142" s="3872"/>
      <c r="I142" s="3873"/>
    </row>
    <row r="143" spans="1:16" ht="15.75" hidden="1" thickBot="1" x14ac:dyDescent="0.3">
      <c r="A143" s="3926" t="s">
        <v>2064</v>
      </c>
      <c r="B143" s="3868"/>
      <c r="C143" s="3868"/>
      <c r="D143" s="3868"/>
      <c r="E143" s="3868"/>
      <c r="F143" s="3868"/>
      <c r="G143" s="3869"/>
      <c r="H143" s="3874"/>
      <c r="I143" s="3875"/>
    </row>
    <row r="144" spans="1:16" hidden="1" x14ac:dyDescent="0.25">
      <c r="A144" s="3867" t="s">
        <v>2065</v>
      </c>
      <c r="B144" s="3868"/>
      <c r="C144" s="3868"/>
      <c r="D144" s="3868"/>
      <c r="E144" s="3868"/>
      <c r="F144" s="3868"/>
      <c r="G144" s="3869"/>
      <c r="H144" s="3876">
        <f>H142-H143</f>
        <v>0</v>
      </c>
      <c r="I144" s="3877"/>
    </row>
    <row r="145" spans="1:9" hidden="1" x14ac:dyDescent="0.25">
      <c r="A145" s="3867" t="s">
        <v>1260</v>
      </c>
      <c r="B145" s="3868"/>
      <c r="C145" s="3868"/>
      <c r="D145" s="3868"/>
      <c r="E145" s="3868"/>
      <c r="F145" s="3868"/>
      <c r="G145" s="3869"/>
      <c r="H145" s="3878">
        <f>H138-H144</f>
        <v>0</v>
      </c>
      <c r="I145" s="3879"/>
    </row>
    <row r="146" spans="1:9" hidden="1" x14ac:dyDescent="0.25">
      <c r="A146" s="3867" t="s">
        <v>2066</v>
      </c>
      <c r="B146" s="3868"/>
      <c r="C146" s="3868"/>
      <c r="D146" s="3868"/>
      <c r="E146" s="3868"/>
      <c r="F146" s="3868"/>
      <c r="G146" s="3869"/>
      <c r="H146" s="3921">
        <f>IF(H142&gt;0,H142/H141,0)*100</f>
        <v>0</v>
      </c>
      <c r="I146" s="3922"/>
    </row>
    <row r="147" spans="1:9" hidden="1" x14ac:dyDescent="0.25">
      <c r="A147" s="452"/>
      <c r="B147" s="73"/>
      <c r="C147" s="73"/>
      <c r="D147" s="73"/>
      <c r="E147" s="73"/>
      <c r="F147" s="73"/>
      <c r="G147" s="73"/>
      <c r="H147" s="74"/>
      <c r="I147" s="75"/>
    </row>
    <row r="148" spans="1:9" hidden="1" x14ac:dyDescent="0.25">
      <c r="A148" s="3826" t="s">
        <v>2067</v>
      </c>
      <c r="B148" s="3827"/>
      <c r="C148" s="3827"/>
      <c r="D148" s="3827"/>
      <c r="E148" s="3827"/>
      <c r="F148" s="3827"/>
      <c r="G148" s="3827"/>
      <c r="H148" s="3827"/>
      <c r="I148" s="3828"/>
    </row>
    <row r="149" spans="1:9" hidden="1" x14ac:dyDescent="0.25">
      <c r="A149" s="3829"/>
      <c r="B149" s="3830"/>
      <c r="C149" s="3830"/>
      <c r="D149" s="3830"/>
      <c r="E149" s="3830"/>
      <c r="F149" s="3830"/>
      <c r="G149" s="3830"/>
      <c r="H149" s="3830"/>
      <c r="I149" s="3831"/>
    </row>
    <row r="150" spans="1:9" hidden="1" x14ac:dyDescent="0.25">
      <c r="A150" s="3923"/>
      <c r="B150" s="3924"/>
      <c r="C150" s="3924"/>
      <c r="D150" s="3924"/>
      <c r="E150" s="3924"/>
      <c r="F150" s="3924"/>
      <c r="G150" s="3924"/>
      <c r="H150" s="3924"/>
      <c r="I150" s="3925"/>
    </row>
    <row r="151" spans="1:9" hidden="1" x14ac:dyDescent="0.25">
      <c r="A151" s="3840" t="s">
        <v>2068</v>
      </c>
      <c r="B151" s="3841"/>
      <c r="C151" s="3841"/>
      <c r="D151" s="3841"/>
      <c r="E151" s="3841"/>
      <c r="F151" s="3841"/>
      <c r="G151" s="3841"/>
      <c r="H151" s="3841"/>
      <c r="I151" s="3842"/>
    </row>
    <row r="152" spans="1:9" hidden="1" x14ac:dyDescent="0.25">
      <c r="A152" s="1921" t="s">
        <v>1259</v>
      </c>
      <c r="B152" s="3843" t="s">
        <v>2069</v>
      </c>
      <c r="C152" s="3844"/>
      <c r="D152" s="3844"/>
      <c r="E152" s="3844"/>
      <c r="F152" s="3844"/>
      <c r="G152" s="3844"/>
      <c r="H152" s="3845"/>
      <c r="I152" s="1922" t="s">
        <v>608</v>
      </c>
    </row>
    <row r="153" spans="1:9" hidden="1" x14ac:dyDescent="0.25">
      <c r="A153" s="1923">
        <v>5000</v>
      </c>
      <c r="B153" s="3832" t="s">
        <v>2070</v>
      </c>
      <c r="C153" s="3833"/>
      <c r="D153" s="3833"/>
      <c r="E153" s="3833"/>
      <c r="F153" s="3833"/>
      <c r="G153" s="3833"/>
      <c r="H153" s="3834"/>
      <c r="I153" s="1924">
        <f>_xlfn.XLOOKUP(A153,'Saldobalanse m arb-status'!$A$5:$A$620,'Saldobalanse m arb-status'!$C$5:$C$620,"Ikke funnet",0)</f>
        <v>0</v>
      </c>
    </row>
    <row r="154" spans="1:9" hidden="1" x14ac:dyDescent="0.25">
      <c r="A154" s="1923">
        <v>5030</v>
      </c>
      <c r="B154" s="3832" t="s">
        <v>2071</v>
      </c>
      <c r="C154" s="3833"/>
      <c r="D154" s="3833"/>
      <c r="E154" s="3833"/>
      <c r="F154" s="3833"/>
      <c r="G154" s="3833"/>
      <c r="H154" s="3834"/>
      <c r="I154" s="1924" t="str">
        <f>_xlfn.XLOOKUP(A154,'Saldobalanse m arb-status'!$A$5:$A$620,'Saldobalanse m arb-status'!$C$5:$C$620,"Ikke funnet",0)</f>
        <v>Ikke funnet</v>
      </c>
    </row>
    <row r="155" spans="1:9" hidden="1" x14ac:dyDescent="0.25">
      <c r="A155" s="77"/>
      <c r="B155" s="3832"/>
      <c r="C155" s="3833"/>
      <c r="D155" s="3833"/>
      <c r="E155" s="3833"/>
      <c r="F155" s="3833"/>
      <c r="G155" s="3833"/>
      <c r="H155" s="3834"/>
      <c r="I155" s="1924" t="str">
        <f>_xlfn.XLOOKUP(A155,'Saldobalanse m arb-status'!$A$5:$A$620,'Saldobalanse m arb-status'!$C$5:$C$620,"Ikke funnet",0)</f>
        <v>Ikke funnet</v>
      </c>
    </row>
    <row r="156" spans="1:9" hidden="1" x14ac:dyDescent="0.25">
      <c r="A156" s="1923"/>
      <c r="B156" s="3832"/>
      <c r="C156" s="3833"/>
      <c r="D156" s="3833"/>
      <c r="E156" s="3833"/>
      <c r="F156" s="3833"/>
      <c r="G156" s="3833"/>
      <c r="H156" s="3834"/>
      <c r="I156" s="1924" t="str">
        <f>_xlfn.XLOOKUP(A156,'Saldobalanse m arb-status'!$A$5:$A$620,'Saldobalanse m arb-status'!$C$5:$C$620,"Ikke funnet",0)</f>
        <v>Ikke funnet</v>
      </c>
    </row>
    <row r="157" spans="1:9" hidden="1" x14ac:dyDescent="0.25">
      <c r="A157" s="1923"/>
      <c r="B157" s="3832"/>
      <c r="C157" s="3833"/>
      <c r="D157" s="3833"/>
      <c r="E157" s="3833"/>
      <c r="F157" s="3833"/>
      <c r="G157" s="3833"/>
      <c r="H157" s="3834"/>
      <c r="I157" s="1924" t="str">
        <f>_xlfn.XLOOKUP(A157,'Saldobalanse m arb-status'!$A$5:$A$620,'Saldobalanse m arb-status'!$C$5:$C$620,"Ikke funnet",0)</f>
        <v>Ikke funnet</v>
      </c>
    </row>
    <row r="158" spans="1:9" hidden="1" x14ac:dyDescent="0.25">
      <c r="A158" s="1925"/>
      <c r="B158" s="3832"/>
      <c r="C158" s="3833"/>
      <c r="D158" s="3833"/>
      <c r="E158" s="3833"/>
      <c r="F158" s="3833"/>
      <c r="G158" s="3833"/>
      <c r="H158" s="3834"/>
      <c r="I158" s="1924" t="str">
        <f>_xlfn.XLOOKUP(A158,'Saldobalanse m arb-status'!$A$5:$A$620,'Saldobalanse m arb-status'!$C$5:$C$620,"Ikke funnet",0)</f>
        <v>Ikke funnet</v>
      </c>
    </row>
    <row r="159" spans="1:9" hidden="1" x14ac:dyDescent="0.25">
      <c r="A159" s="3835" t="s">
        <v>2072</v>
      </c>
      <c r="B159" s="3836"/>
      <c r="C159" s="3836"/>
      <c r="D159" s="3836"/>
      <c r="E159" s="3836"/>
      <c r="F159" s="3836"/>
      <c r="G159" s="3836"/>
      <c r="H159" s="3836"/>
      <c r="I159" s="1926">
        <f>SUM(I152:I158)</f>
        <v>0</v>
      </c>
    </row>
    <row r="160" spans="1:9" hidden="1" x14ac:dyDescent="0.25">
      <c r="A160" s="3837" t="s">
        <v>2073</v>
      </c>
      <c r="B160" s="3838"/>
      <c r="C160" s="3838"/>
      <c r="D160" s="3838"/>
      <c r="E160" s="3838"/>
      <c r="F160" s="3838"/>
      <c r="G160" s="3838"/>
      <c r="H160" s="3839"/>
      <c r="I160" s="1927">
        <f>H141-I159</f>
        <v>0</v>
      </c>
    </row>
    <row r="161" spans="1:9" hidden="1" x14ac:dyDescent="0.25">
      <c r="A161" s="3855"/>
      <c r="B161" s="3853"/>
      <c r="C161" s="3853"/>
      <c r="D161" s="3853"/>
      <c r="E161" s="3853"/>
      <c r="F161" s="3853"/>
      <c r="G161" s="3853"/>
      <c r="H161" s="3853"/>
      <c r="I161" s="3854"/>
    </row>
    <row r="162" spans="1:9" hidden="1" x14ac:dyDescent="0.25">
      <c r="A162" s="3826" t="s">
        <v>2074</v>
      </c>
      <c r="B162" s="3827"/>
      <c r="C162" s="3827"/>
      <c r="D162" s="3827"/>
      <c r="E162" s="3827"/>
      <c r="F162" s="3827"/>
      <c r="G162" s="3827"/>
      <c r="H162" s="3827"/>
      <c r="I162" s="1920"/>
    </row>
    <row r="163" spans="1:9" ht="45.75" hidden="1" customHeight="1" x14ac:dyDescent="0.25">
      <c r="A163" s="3856"/>
      <c r="B163" s="3857"/>
      <c r="C163" s="3857"/>
      <c r="D163" s="3857"/>
      <c r="E163" s="3857"/>
      <c r="F163" s="3857"/>
      <c r="G163" s="3857"/>
      <c r="H163" s="3857"/>
      <c r="I163" s="3858"/>
    </row>
    <row r="164" spans="1:9" ht="45.75" hidden="1" customHeight="1" x14ac:dyDescent="0.25">
      <c r="A164" s="3859"/>
      <c r="B164" s="3860"/>
      <c r="C164" s="3860"/>
      <c r="D164" s="3860"/>
      <c r="E164" s="3860"/>
      <c r="F164" s="3860"/>
      <c r="G164" s="3861"/>
      <c r="H164" s="3861"/>
      <c r="I164" s="3862"/>
    </row>
    <row r="165" spans="1:9" hidden="1" x14ac:dyDescent="0.25">
      <c r="A165" s="3863" t="s">
        <v>2075</v>
      </c>
      <c r="B165" s="3864"/>
      <c r="C165" s="3864"/>
      <c r="D165" s="3864"/>
      <c r="E165" s="3864"/>
      <c r="F165" s="3864"/>
      <c r="G165" s="3865"/>
      <c r="H165" s="3865"/>
      <c r="I165" s="3866"/>
    </row>
    <row r="166" spans="1:9" hidden="1" x14ac:dyDescent="0.25">
      <c r="A166" s="3870"/>
      <c r="B166" s="3871"/>
      <c r="C166" s="3871"/>
      <c r="D166" s="3871"/>
      <c r="E166" s="3871"/>
      <c r="F166" s="3871"/>
      <c r="G166" s="1928">
        <f>+H144</f>
        <v>0</v>
      </c>
      <c r="H166" s="1929">
        <v>0.14099999999999999</v>
      </c>
      <c r="I166" s="1930">
        <f>+G166*H166</f>
        <v>0</v>
      </c>
    </row>
    <row r="167" spans="1:9" hidden="1" x14ac:dyDescent="0.25">
      <c r="A167" s="3846" t="s">
        <v>2076</v>
      </c>
      <c r="B167" s="3847"/>
      <c r="C167" s="3847"/>
      <c r="D167" s="1931">
        <v>2785</v>
      </c>
      <c r="E167" s="3835" t="s">
        <v>2077</v>
      </c>
      <c r="F167" s="3848"/>
      <c r="G167" s="3849"/>
      <c r="H167" s="3850"/>
      <c r="I167" s="1926">
        <f>_xlfn.XLOOKUP(D167,'Saldobalanse m arb-status'!$A$5:$A$620,'Saldobalanse m arb-status'!$C$5:$C$620,"Ikke funnet",0)</f>
        <v>0</v>
      </c>
    </row>
    <row r="168" spans="1:9" hidden="1" x14ac:dyDescent="0.25">
      <c r="A168" s="3851" t="s">
        <v>2078</v>
      </c>
      <c r="B168" s="3838"/>
      <c r="C168" s="3838"/>
      <c r="D168" s="3838"/>
      <c r="E168" s="3838"/>
      <c r="F168" s="3838"/>
      <c r="G168" s="3838"/>
      <c r="H168" s="3838"/>
      <c r="I168" s="1927">
        <f>I166-I167</f>
        <v>0</v>
      </c>
    </row>
    <row r="169" spans="1:9" hidden="1" x14ac:dyDescent="0.25">
      <c r="A169" s="3852"/>
      <c r="B169" s="3853"/>
      <c r="C169" s="3853"/>
      <c r="D169" s="3853"/>
      <c r="E169" s="3853"/>
      <c r="F169" s="3853"/>
      <c r="G169" s="3853"/>
      <c r="H169" s="3853"/>
      <c r="I169" s="3854"/>
    </row>
    <row r="170" spans="1:9" hidden="1" x14ac:dyDescent="0.25">
      <c r="A170" s="3826" t="s">
        <v>2074</v>
      </c>
      <c r="B170" s="3827"/>
      <c r="C170" s="3827"/>
      <c r="D170" s="3827"/>
      <c r="E170" s="3827"/>
      <c r="F170" s="3827"/>
      <c r="G170" s="3827"/>
      <c r="H170" s="3827"/>
      <c r="I170" s="3828"/>
    </row>
    <row r="171" spans="1:9" hidden="1" x14ac:dyDescent="0.25">
      <c r="A171" s="3829"/>
      <c r="B171" s="3830"/>
      <c r="C171" s="3830"/>
      <c r="D171" s="3830"/>
      <c r="E171" s="3830"/>
      <c r="F171" s="3830"/>
      <c r="G171" s="3830"/>
      <c r="H171" s="3830"/>
      <c r="I171" s="3831"/>
    </row>
    <row r="172" spans="1:9" hidden="1" x14ac:dyDescent="0.25">
      <c r="A172" s="1932"/>
      <c r="B172" s="1933"/>
      <c r="C172" s="1933"/>
      <c r="D172" s="1933"/>
      <c r="E172" s="1933"/>
      <c r="F172" s="1933"/>
      <c r="G172" s="1933"/>
      <c r="H172" s="1933"/>
      <c r="I172" s="1934"/>
    </row>
    <row r="173" spans="1:9" x14ac:dyDescent="0.25">
      <c r="A173" s="60"/>
      <c r="B173" s="67"/>
      <c r="C173" s="67"/>
      <c r="D173" s="67"/>
    </row>
  </sheetData>
  <sheetProtection formatCells="0" formatColumns="0" formatRows="0" insertColumns="0" insertRows="0" insertHyperlinks="0" deleteColumns="0" deleteRows="0" sort="0" autoFilter="0"/>
  <mergeCells count="152">
    <mergeCell ref="Q77:S77"/>
    <mergeCell ref="H78:J78"/>
    <mergeCell ref="L78:O90"/>
    <mergeCell ref="Q78:S84"/>
    <mergeCell ref="H79:J79"/>
    <mergeCell ref="H80:J80"/>
    <mergeCell ref="H81:J81"/>
    <mergeCell ref="H82:J82"/>
    <mergeCell ref="H83:J83"/>
    <mergeCell ref="H84:J84"/>
    <mergeCell ref="H85:J85"/>
    <mergeCell ref="H88:J88"/>
    <mergeCell ref="H89:J89"/>
    <mergeCell ref="H86:J86"/>
    <mergeCell ref="H87:J87"/>
    <mergeCell ref="Q96:S96"/>
    <mergeCell ref="H97:J97"/>
    <mergeCell ref="H106:J106"/>
    <mergeCell ref="H107:J107"/>
    <mergeCell ref="H108:J108"/>
    <mergeCell ref="Q97:S103"/>
    <mergeCell ref="H98:J98"/>
    <mergeCell ref="H99:J99"/>
    <mergeCell ref="H100:J100"/>
    <mergeCell ref="H101:J101"/>
    <mergeCell ref="H102:J102"/>
    <mergeCell ref="H104:J104"/>
    <mergeCell ref="H105:J105"/>
    <mergeCell ref="H96:J96"/>
    <mergeCell ref="L97:O109"/>
    <mergeCell ref="H103:J103"/>
    <mergeCell ref="L96:O96"/>
    <mergeCell ref="Q116:S116"/>
    <mergeCell ref="H117:J117"/>
    <mergeCell ref="L117:O129"/>
    <mergeCell ref="Q117:S123"/>
    <mergeCell ref="H118:J118"/>
    <mergeCell ref="H119:J119"/>
    <mergeCell ref="H120:J120"/>
    <mergeCell ref="H121:J121"/>
    <mergeCell ref="H122:J122"/>
    <mergeCell ref="H123:J123"/>
    <mergeCell ref="H124:J124"/>
    <mergeCell ref="H125:J125"/>
    <mergeCell ref="H126:J126"/>
    <mergeCell ref="H127:J127"/>
    <mergeCell ref="H116:J116"/>
    <mergeCell ref="L116:O116"/>
    <mergeCell ref="A33:B33"/>
    <mergeCell ref="B2:M2"/>
    <mergeCell ref="B3:M3"/>
    <mergeCell ref="B4:K4"/>
    <mergeCell ref="B5:I5"/>
    <mergeCell ref="B155:H155"/>
    <mergeCell ref="A146:G146"/>
    <mergeCell ref="H146:I146"/>
    <mergeCell ref="A148:I148"/>
    <mergeCell ref="A149:I149"/>
    <mergeCell ref="A150:I150"/>
    <mergeCell ref="A143:G143"/>
    <mergeCell ref="A34:B34"/>
    <mergeCell ref="A35:B35"/>
    <mergeCell ref="A36:B36"/>
    <mergeCell ref="A37:B37"/>
    <mergeCell ref="A38:B38"/>
    <mergeCell ref="A39:B39"/>
    <mergeCell ref="A141:G141"/>
    <mergeCell ref="H141:I141"/>
    <mergeCell ref="A134:I134"/>
    <mergeCell ref="A135:I135"/>
    <mergeCell ref="A56:B56"/>
    <mergeCell ref="H128:J128"/>
    <mergeCell ref="J10:M10"/>
    <mergeCell ref="J11:M15"/>
    <mergeCell ref="I30:J31"/>
    <mergeCell ref="D29:E29"/>
    <mergeCell ref="A28:B28"/>
    <mergeCell ref="L29:L32"/>
    <mergeCell ref="M29:M32"/>
    <mergeCell ref="F29:H29"/>
    <mergeCell ref="I29:J29"/>
    <mergeCell ref="C30:C31"/>
    <mergeCell ref="F30:F31"/>
    <mergeCell ref="G30:G31"/>
    <mergeCell ref="H30:H31"/>
    <mergeCell ref="K30:K31"/>
    <mergeCell ref="A29:B32"/>
    <mergeCell ref="D30:E31"/>
    <mergeCell ref="A40:B40"/>
    <mergeCell ref="A45:B45"/>
    <mergeCell ref="A53:B53"/>
    <mergeCell ref="A54:B54"/>
    <mergeCell ref="A55:B55"/>
    <mergeCell ref="N46:N49"/>
    <mergeCell ref="O46:O49"/>
    <mergeCell ref="P46:P49"/>
    <mergeCell ref="A52:B52"/>
    <mergeCell ref="A51:B51"/>
    <mergeCell ref="A46:B48"/>
    <mergeCell ref="A50:B50"/>
    <mergeCell ref="M46:M47"/>
    <mergeCell ref="B62:P62"/>
    <mergeCell ref="B63:P63"/>
    <mergeCell ref="B64:P64"/>
    <mergeCell ref="B65:P65"/>
    <mergeCell ref="H77:J77"/>
    <mergeCell ref="L77:O77"/>
    <mergeCell ref="B66:P66"/>
    <mergeCell ref="A57:B57"/>
    <mergeCell ref="E46:H46"/>
    <mergeCell ref="K46:K47"/>
    <mergeCell ref="L46:L47"/>
    <mergeCell ref="N57:P57"/>
    <mergeCell ref="A49:B49"/>
    <mergeCell ref="A166:F166"/>
    <mergeCell ref="F138:G138"/>
    <mergeCell ref="H138:I138"/>
    <mergeCell ref="H143:I143"/>
    <mergeCell ref="A144:G144"/>
    <mergeCell ref="H144:I144"/>
    <mergeCell ref="A145:G145"/>
    <mergeCell ref="H145:I145"/>
    <mergeCell ref="B67:P67"/>
    <mergeCell ref="B136:E136"/>
    <mergeCell ref="F136:G136"/>
    <mergeCell ref="H136:I136"/>
    <mergeCell ref="B138:E138"/>
    <mergeCell ref="H142:I142"/>
    <mergeCell ref="A7:M7"/>
    <mergeCell ref="A170:I170"/>
    <mergeCell ref="A171:I171"/>
    <mergeCell ref="B156:H156"/>
    <mergeCell ref="B157:H157"/>
    <mergeCell ref="B158:H158"/>
    <mergeCell ref="A159:H159"/>
    <mergeCell ref="A160:H160"/>
    <mergeCell ref="A151:I151"/>
    <mergeCell ref="B152:H152"/>
    <mergeCell ref="B153:H153"/>
    <mergeCell ref="B154:H154"/>
    <mergeCell ref="A167:C167"/>
    <mergeCell ref="E167:H167"/>
    <mergeCell ref="A168:H168"/>
    <mergeCell ref="A169:I169"/>
    <mergeCell ref="A161:I161"/>
    <mergeCell ref="A162:H162"/>
    <mergeCell ref="A163:I163"/>
    <mergeCell ref="A164:I164"/>
    <mergeCell ref="A165:I165"/>
    <mergeCell ref="A139:I139"/>
    <mergeCell ref="A140:I140"/>
    <mergeCell ref="A142:G142"/>
  </mergeCells>
  <conditionalFormatting sqref="P51:P56">
    <cfRule type="expression" dxfId="116" priority="13">
      <formula>P51="Alt OK"</formula>
    </cfRule>
    <cfRule type="expression" dxfId="115" priority="14">
      <formula>P51="DFØ følger opp"</formula>
    </cfRule>
    <cfRule type="expression" dxfId="114" priority="15">
      <formula>P51="Kunde følger opp"</formula>
    </cfRule>
  </conditionalFormatting>
  <hyperlinks>
    <hyperlink ref="A2" location="Avstemmingsoversikt!A1" display="Til avviksoversikt" xr:uid="{00000000-0004-0000-2200-000000000000}"/>
  </hyperlinks>
  <pageMargins left="0.7" right="0.7" top="0.75" bottom="0.75" header="0.3" footer="0.3"/>
  <pageSetup paperSize="9" scale="48" fitToHeight="0" orientation="landscape" r:id="rId1"/>
  <ignoredErrors>
    <ignoredError sqref="B4 L4" unlockedFormula="1"/>
    <ignoredError sqref="D40" formulaRange="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D28C4A53-58D7-474E-A2C6-7E6D3B68DB5D}">
          <x14:formula1>
            <xm:f>Avstemmingskoder!$A$3:$A$5</xm:f>
          </x14:formula1>
          <xm:sqref>P51:P56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3"/>
  <dimension ref="A1:AB76"/>
  <sheetViews>
    <sheetView showGridLines="0" zoomScaleNormal="100" workbookViewId="0"/>
  </sheetViews>
  <sheetFormatPr baseColWidth="10" defaultColWidth="11.42578125" defaultRowHeight="15" x14ac:dyDescent="0.25"/>
  <cols>
    <col min="1" max="1" width="15.28515625" customWidth="1"/>
    <col min="2" max="2" width="11.7109375" customWidth="1"/>
    <col min="3" max="3" width="32.28515625" customWidth="1"/>
    <col min="4" max="4" width="16.85546875" customWidth="1"/>
    <col min="8" max="8" width="13.28515625" customWidth="1"/>
    <col min="9" max="10" width="15.85546875" customWidth="1"/>
    <col min="11" max="11" width="14.140625" customWidth="1"/>
  </cols>
  <sheetData>
    <row r="1" spans="1:10" ht="19.5" thickBot="1" x14ac:dyDescent="0.35">
      <c r="A1" s="8" t="s">
        <v>2079</v>
      </c>
      <c r="B1" s="9"/>
      <c r="C1" s="10"/>
      <c r="D1" s="10"/>
      <c r="E1" s="10"/>
      <c r="F1" s="10"/>
      <c r="G1" s="10"/>
      <c r="H1" s="10"/>
    </row>
    <row r="2" spans="1:10" ht="18.75" x14ac:dyDescent="0.3">
      <c r="A2" s="973" t="s">
        <v>1244</v>
      </c>
      <c r="B2" s="2898" t="s">
        <v>579</v>
      </c>
      <c r="C2" s="2899"/>
      <c r="D2" s="2899"/>
      <c r="E2" s="2899"/>
      <c r="F2" s="2899"/>
      <c r="G2" s="2899"/>
      <c r="H2" s="2899"/>
      <c r="I2" s="2899"/>
      <c r="J2" s="2900"/>
    </row>
    <row r="3" spans="1:10" ht="15.75" thickBot="1" x14ac:dyDescent="0.3">
      <c r="A3" s="974" t="s">
        <v>1245</v>
      </c>
      <c r="B3" s="2901" t="s">
        <v>1569</v>
      </c>
      <c r="C3" s="2752"/>
      <c r="D3" s="2752"/>
      <c r="E3" s="2752"/>
      <c r="F3" s="2752"/>
      <c r="G3" s="2752"/>
      <c r="H3" s="2752"/>
      <c r="I3" s="2752"/>
      <c r="J3" s="2753"/>
    </row>
    <row r="4" spans="1:10" x14ac:dyDescent="0.25">
      <c r="A4" s="986" t="s">
        <v>1247</v>
      </c>
      <c r="B4" s="2902" t="str">
        <f>Avstemmingsoversikt!A5</f>
        <v>XX - MAL - XXX/XXXX</v>
      </c>
      <c r="C4" s="2903"/>
      <c r="D4" s="2903"/>
      <c r="E4" s="2903"/>
      <c r="F4" s="2903"/>
      <c r="G4" s="2903"/>
      <c r="H4" s="2903"/>
      <c r="I4" s="998" t="s">
        <v>481</v>
      </c>
      <c r="J4" s="1007">
        <f>IF(Avstemmingsoversikt!P3= " "," ",Avstemmingsoversikt!P3)</f>
        <v>2024</v>
      </c>
    </row>
    <row r="5" spans="1:10" ht="15.75" thickBot="1" x14ac:dyDescent="0.3">
      <c r="A5" s="987" t="s">
        <v>1248</v>
      </c>
      <c r="B5" s="3024"/>
      <c r="C5" s="3019"/>
      <c r="D5" s="3019"/>
      <c r="E5" s="3019"/>
      <c r="F5" s="3019"/>
      <c r="G5" s="1000" t="s">
        <v>1249</v>
      </c>
      <c r="H5" s="972"/>
      <c r="I5" s="1000" t="s">
        <v>1250</v>
      </c>
      <c r="J5" s="1001" t="str">
        <f>IF(Avstemmingsoversikt!P4= " "," ",Avstemmingsoversikt!P4)</f>
        <v>xx/2024</v>
      </c>
    </row>
    <row r="6" spans="1:10" x14ac:dyDescent="0.25">
      <c r="A6" s="85"/>
      <c r="B6" s="80"/>
      <c r="C6" s="80"/>
      <c r="D6" s="80"/>
      <c r="E6" s="80"/>
      <c r="F6" s="80"/>
      <c r="G6" s="85"/>
      <c r="H6" s="96"/>
      <c r="I6" s="85"/>
      <c r="J6" s="90"/>
    </row>
    <row r="7" spans="1:10" x14ac:dyDescent="0.25">
      <c r="A7" s="3964" t="s">
        <v>2080</v>
      </c>
      <c r="B7" s="3964"/>
      <c r="C7" s="3964"/>
      <c r="D7" s="3964"/>
      <c r="E7" s="3964"/>
      <c r="F7" s="3964"/>
      <c r="G7" s="3964"/>
      <c r="H7" s="3964"/>
      <c r="I7" s="3964"/>
      <c r="J7" s="3964"/>
    </row>
    <row r="8" spans="1:10" x14ac:dyDescent="0.25">
      <c r="B8" s="80"/>
      <c r="C8" s="80"/>
      <c r="D8" s="80"/>
      <c r="E8" s="80"/>
      <c r="F8" s="80"/>
      <c r="G8" s="85"/>
      <c r="H8" s="96"/>
      <c r="I8" s="85"/>
      <c r="J8" s="90"/>
    </row>
    <row r="9" spans="1:10" ht="15.75" thickBot="1" x14ac:dyDescent="0.3">
      <c r="A9" s="85"/>
      <c r="B9" s="80"/>
      <c r="C9" s="80"/>
      <c r="D9" s="80"/>
      <c r="E9" s="80"/>
      <c r="F9" s="80"/>
      <c r="G9" s="85"/>
      <c r="H9" s="96"/>
      <c r="I9" s="85"/>
      <c r="J9" s="90"/>
    </row>
    <row r="10" spans="1:10" ht="19.5" thickBot="1" x14ac:dyDescent="0.3">
      <c r="A10" s="3143" t="s">
        <v>1252</v>
      </c>
      <c r="B10" s="3144"/>
      <c r="C10" s="3144"/>
      <c r="D10" s="3144"/>
      <c r="E10" s="3145"/>
      <c r="F10" s="3"/>
      <c r="G10" s="3143" t="s">
        <v>1253</v>
      </c>
      <c r="H10" s="3144"/>
      <c r="I10" s="3144"/>
      <c r="J10" s="3145"/>
    </row>
    <row r="11" spans="1:10" x14ac:dyDescent="0.25">
      <c r="A11" s="2740"/>
      <c r="B11" s="2741"/>
      <c r="C11" s="2741"/>
      <c r="D11" s="2741"/>
      <c r="E11" s="2742"/>
      <c r="F11" s="3"/>
      <c r="G11" s="3149"/>
      <c r="H11" s="3150"/>
      <c r="I11" s="3150"/>
      <c r="J11" s="3151"/>
    </row>
    <row r="12" spans="1:10" x14ac:dyDescent="0.25">
      <c r="A12" s="2743"/>
      <c r="B12" s="2670"/>
      <c r="C12" s="2670"/>
      <c r="D12" s="2670"/>
      <c r="E12" s="2744"/>
      <c r="F12" s="3"/>
      <c r="G12" s="2890"/>
      <c r="H12" s="2686"/>
      <c r="I12" s="2686"/>
      <c r="J12" s="2891"/>
    </row>
    <row r="13" spans="1:10" x14ac:dyDescent="0.25">
      <c r="A13" s="2743"/>
      <c r="B13" s="2670"/>
      <c r="C13" s="2670"/>
      <c r="D13" s="2670"/>
      <c r="E13" s="2744"/>
      <c r="F13" s="3"/>
      <c r="G13" s="2890"/>
      <c r="H13" s="2686"/>
      <c r="I13" s="2686"/>
      <c r="J13" s="2891"/>
    </row>
    <row r="14" spans="1:10" x14ac:dyDescent="0.25">
      <c r="A14" s="2743"/>
      <c r="B14" s="2670"/>
      <c r="C14" s="2670"/>
      <c r="D14" s="2670"/>
      <c r="E14" s="2744"/>
      <c r="F14" s="3"/>
      <c r="G14" s="2890"/>
      <c r="H14" s="2686"/>
      <c r="I14" s="2686"/>
      <c r="J14" s="2891"/>
    </row>
    <row r="15" spans="1:10" ht="15.75" thickBot="1" x14ac:dyDescent="0.3">
      <c r="A15" s="2745"/>
      <c r="B15" s="2746"/>
      <c r="C15" s="2746"/>
      <c r="D15" s="2746"/>
      <c r="E15" s="2747"/>
      <c r="F15" s="3"/>
      <c r="G15" s="2892"/>
      <c r="H15" s="2893"/>
      <c r="I15" s="2893"/>
      <c r="J15" s="2894"/>
    </row>
    <row r="16" spans="1:10" x14ac:dyDescent="0.25">
      <c r="A16" s="862"/>
      <c r="B16" s="862"/>
      <c r="C16" s="862"/>
      <c r="D16" s="862"/>
      <c r="E16" s="862"/>
      <c r="F16" s="3"/>
      <c r="G16" s="88"/>
      <c r="H16" s="88"/>
      <c r="I16" s="88"/>
      <c r="J16" s="88"/>
    </row>
    <row r="17" spans="1:28" x14ac:dyDescent="0.25">
      <c r="A17" s="85" t="s">
        <v>1254</v>
      </c>
      <c r="B17" s="51"/>
      <c r="C17" s="80"/>
      <c r="D17" s="80"/>
      <c r="E17" s="85"/>
      <c r="F17" s="80"/>
      <c r="G17" s="80"/>
      <c r="H17" s="2"/>
      <c r="I17" s="862"/>
      <c r="J17" s="88"/>
    </row>
    <row r="18" spans="1:28" x14ac:dyDescent="0.25">
      <c r="A18" s="51" t="s">
        <v>2081</v>
      </c>
      <c r="B18" s="51"/>
      <c r="C18" s="862"/>
      <c r="D18" s="862"/>
      <c r="E18" s="862"/>
      <c r="F18" s="3"/>
      <c r="G18" s="88"/>
      <c r="H18" s="88"/>
      <c r="I18" s="88"/>
      <c r="J18" s="88"/>
    </row>
    <row r="19" spans="1:28" x14ac:dyDescent="0.25">
      <c r="A19" s="51" t="s">
        <v>2082</v>
      </c>
      <c r="B19" s="51"/>
      <c r="C19" s="862"/>
      <c r="D19" s="862"/>
      <c r="E19" s="862"/>
      <c r="F19" s="3"/>
      <c r="G19" s="88"/>
      <c r="H19" s="88"/>
      <c r="I19" s="88"/>
      <c r="J19" s="88"/>
    </row>
    <row r="20" spans="1:28" x14ac:dyDescent="0.25">
      <c r="A20" s="51" t="s">
        <v>2083</v>
      </c>
      <c r="B20" s="51"/>
      <c r="C20" s="862"/>
      <c r="D20" s="862"/>
      <c r="E20" s="862"/>
      <c r="F20" s="3"/>
      <c r="G20" s="88"/>
      <c r="H20" s="88"/>
      <c r="I20" s="88"/>
      <c r="J20" s="88"/>
    </row>
    <row r="21" spans="1:28" x14ac:dyDescent="0.25">
      <c r="A21" s="862"/>
      <c r="B21" s="862"/>
      <c r="C21" s="862"/>
      <c r="D21" s="862"/>
      <c r="E21" s="862"/>
      <c r="F21" s="3"/>
      <c r="G21" s="88"/>
      <c r="H21" s="88"/>
      <c r="I21" s="88"/>
      <c r="J21" s="88"/>
    </row>
    <row r="22" spans="1:28" x14ac:dyDescent="0.25">
      <c r="A22" s="11"/>
    </row>
    <row r="23" spans="1:28" ht="15.75" thickBot="1" x14ac:dyDescent="0.3">
      <c r="A23" s="11" t="s">
        <v>2084</v>
      </c>
    </row>
    <row r="24" spans="1:28" x14ac:dyDescent="0.25">
      <c r="A24" s="3957"/>
      <c r="B24" s="3958"/>
      <c r="C24" s="3958"/>
      <c r="D24" s="3959"/>
      <c r="E24" s="2707" t="s">
        <v>2085</v>
      </c>
      <c r="F24" s="2707"/>
      <c r="G24" s="2707"/>
      <c r="H24" s="624" t="s">
        <v>1455</v>
      </c>
      <c r="I24" s="624" t="s">
        <v>2086</v>
      </c>
      <c r="J24" s="718" t="s">
        <v>2087</v>
      </c>
    </row>
    <row r="25" spans="1:28" ht="15" customHeight="1" x14ac:dyDescent="0.25">
      <c r="A25" s="3960" t="s">
        <v>2088</v>
      </c>
      <c r="B25" s="3961"/>
      <c r="C25" s="3961"/>
      <c r="D25" s="3962"/>
      <c r="E25" s="1935" t="s">
        <v>1282</v>
      </c>
      <c r="F25" s="3963">
        <v>2940</v>
      </c>
      <c r="G25" s="3963"/>
      <c r="H25" s="1937" t="s">
        <v>2089</v>
      </c>
      <c r="I25" s="1938"/>
      <c r="J25" s="1551"/>
      <c r="M25" s="185"/>
      <c r="N25" s="185"/>
      <c r="O25" s="185"/>
      <c r="P25" s="185"/>
      <c r="Q25" s="185"/>
      <c r="R25" s="185"/>
      <c r="S25" s="185"/>
      <c r="T25" s="185"/>
      <c r="U25" s="185"/>
      <c r="V25" s="185"/>
      <c r="W25" s="185"/>
      <c r="X25" s="185"/>
      <c r="Y25" s="185"/>
      <c r="Z25" s="185"/>
      <c r="AA25" s="185"/>
      <c r="AB25" s="185"/>
    </row>
    <row r="26" spans="1:28" ht="15" customHeight="1" x14ac:dyDescent="0.25">
      <c r="A26" s="3960" t="s">
        <v>2090</v>
      </c>
      <c r="B26" s="3961"/>
      <c r="C26" s="3961"/>
      <c r="D26" s="3962"/>
      <c r="E26" s="1935" t="s">
        <v>1282</v>
      </c>
      <c r="F26" s="3963" t="s">
        <v>2091</v>
      </c>
      <c r="G26" s="3963"/>
      <c r="H26" s="1937" t="s">
        <v>1456</v>
      </c>
      <c r="I26" s="1938"/>
      <c r="J26" s="1551"/>
      <c r="M26" s="185"/>
      <c r="N26" s="185"/>
      <c r="O26" s="185"/>
      <c r="P26" s="185"/>
      <c r="Q26" s="185"/>
      <c r="R26" s="185"/>
      <c r="S26" s="185"/>
      <c r="T26" s="185"/>
      <c r="U26" s="185"/>
      <c r="V26" s="185"/>
      <c r="W26" s="185"/>
      <c r="X26" s="185"/>
      <c r="Y26" s="185"/>
      <c r="Z26" s="185"/>
      <c r="AA26" s="185"/>
      <c r="AB26" s="185"/>
    </row>
    <row r="27" spans="1:28" ht="21" customHeight="1" x14ac:dyDescent="0.25">
      <c r="A27" s="3967" t="s">
        <v>2092</v>
      </c>
      <c r="B27" s="3968"/>
      <c r="C27" s="3968"/>
      <c r="D27" s="3968"/>
      <c r="E27" s="3968"/>
      <c r="F27" s="3968"/>
      <c r="G27" s="3969"/>
      <c r="H27" s="1937" t="s">
        <v>2093</v>
      </c>
      <c r="I27" s="1939">
        <f>I25+I26</f>
        <v>0</v>
      </c>
      <c r="J27" s="1940">
        <f>J25+J26</f>
        <v>0</v>
      </c>
      <c r="M27" s="185"/>
      <c r="N27" s="185"/>
      <c r="O27" s="185"/>
      <c r="P27" s="185"/>
      <c r="Q27" s="185"/>
      <c r="R27" s="185"/>
      <c r="S27" s="185"/>
      <c r="T27" s="185"/>
      <c r="U27" s="185"/>
      <c r="V27" s="185"/>
      <c r="W27" s="185"/>
      <c r="X27" s="185"/>
      <c r="Y27" s="185"/>
      <c r="Z27" s="185"/>
      <c r="AA27" s="185"/>
      <c r="AB27" s="185"/>
    </row>
    <row r="28" spans="1:28" ht="15" customHeight="1" x14ac:dyDescent="0.25">
      <c r="A28" s="3960" t="s">
        <v>2094</v>
      </c>
      <c r="B28" s="3961"/>
      <c r="C28" s="3961"/>
      <c r="D28" s="3962"/>
      <c r="E28" s="1935" t="s">
        <v>3</v>
      </c>
      <c r="F28" s="3974" t="s">
        <v>2095</v>
      </c>
      <c r="G28" s="3974"/>
      <c r="H28" s="1937" t="s">
        <v>1504</v>
      </c>
      <c r="I28" s="1414"/>
      <c r="J28" s="1551"/>
      <c r="M28" s="185"/>
      <c r="N28" s="185"/>
      <c r="O28" s="185"/>
      <c r="P28" s="185"/>
      <c r="Q28" s="185"/>
      <c r="R28" s="185"/>
      <c r="S28" s="185"/>
      <c r="T28" s="185"/>
      <c r="U28" s="185"/>
      <c r="V28" s="185"/>
      <c r="W28" s="185"/>
      <c r="X28" s="185"/>
      <c r="Y28" s="185"/>
      <c r="Z28" s="185"/>
      <c r="AA28" s="185"/>
      <c r="AB28" s="185"/>
    </row>
    <row r="29" spans="1:28" ht="15" customHeight="1" x14ac:dyDescent="0.25">
      <c r="A29" s="3960" t="s">
        <v>2096</v>
      </c>
      <c r="B29" s="3961"/>
      <c r="C29" s="3961"/>
      <c r="D29" s="3962"/>
      <c r="E29" s="1935" t="s">
        <v>3</v>
      </c>
      <c r="F29" s="3974" t="s">
        <v>2097</v>
      </c>
      <c r="G29" s="3974"/>
      <c r="H29" s="1937" t="s">
        <v>1459</v>
      </c>
      <c r="I29" s="1938"/>
      <c r="J29" s="1551"/>
      <c r="M29" s="185"/>
      <c r="N29" s="185"/>
      <c r="O29" s="185"/>
      <c r="P29" s="185"/>
      <c r="Q29" s="185"/>
      <c r="R29" s="185"/>
      <c r="S29" s="185"/>
      <c r="T29" s="185"/>
      <c r="U29" s="185"/>
      <c r="V29" s="185"/>
      <c r="W29" s="185"/>
      <c r="X29" s="185"/>
      <c r="Y29" s="185"/>
      <c r="Z29" s="185"/>
      <c r="AA29" s="185"/>
      <c r="AB29" s="185"/>
    </row>
    <row r="30" spans="1:28" ht="15" customHeight="1" x14ac:dyDescent="0.25">
      <c r="A30" s="3960" t="s">
        <v>2098</v>
      </c>
      <c r="B30" s="3961"/>
      <c r="C30" s="3961"/>
      <c r="D30" s="3962"/>
      <c r="E30" s="1935" t="s">
        <v>3</v>
      </c>
      <c r="F30" s="3974" t="s">
        <v>2099</v>
      </c>
      <c r="G30" s="3974"/>
      <c r="H30" s="1937" t="s">
        <v>1460</v>
      </c>
      <c r="I30" s="1938"/>
      <c r="J30" s="1551"/>
      <c r="M30" s="185"/>
      <c r="N30" s="185"/>
      <c r="O30" s="185"/>
      <c r="P30" s="185"/>
      <c r="Q30" s="185"/>
      <c r="R30" s="185"/>
      <c r="S30" s="185"/>
      <c r="T30" s="185"/>
      <c r="U30" s="185"/>
      <c r="V30" s="185"/>
      <c r="W30" s="185"/>
      <c r="X30" s="185"/>
      <c r="Y30" s="185"/>
      <c r="Z30" s="185"/>
      <c r="AA30" s="185"/>
      <c r="AB30" s="185"/>
    </row>
    <row r="31" spans="1:28" ht="30.75" customHeight="1" thickBot="1" x14ac:dyDescent="0.3">
      <c r="A31" s="3970" t="s">
        <v>1262</v>
      </c>
      <c r="B31" s="3971"/>
      <c r="C31" s="3971"/>
      <c r="D31" s="3971"/>
      <c r="E31" s="3971"/>
      <c r="F31" s="3971"/>
      <c r="G31" s="3972"/>
      <c r="H31" s="1239" t="s">
        <v>2100</v>
      </c>
      <c r="I31" s="472">
        <f>I27-I28+I29-I30</f>
        <v>0</v>
      </c>
      <c r="J31" s="473">
        <f>J27+J28+J29-J30</f>
        <v>0</v>
      </c>
      <c r="M31" s="185"/>
      <c r="N31" s="185"/>
      <c r="O31" s="185"/>
      <c r="P31" s="185"/>
      <c r="Q31" s="185"/>
      <c r="R31" s="185"/>
      <c r="S31" s="185"/>
      <c r="T31" s="185"/>
      <c r="U31" s="185"/>
      <c r="V31" s="185"/>
      <c r="W31" s="185"/>
      <c r="X31" s="185"/>
      <c r="Y31" s="185"/>
      <c r="Z31" s="185"/>
      <c r="AA31" s="185"/>
      <c r="AB31" s="185"/>
    </row>
    <row r="32" spans="1:28" x14ac:dyDescent="0.25">
      <c r="H32" s="681" t="s">
        <v>478</v>
      </c>
      <c r="I32" s="766"/>
      <c r="J32" s="767"/>
      <c r="M32" s="185"/>
      <c r="N32" s="185"/>
      <c r="O32" s="185"/>
      <c r="P32" s="185"/>
      <c r="Q32" s="185"/>
      <c r="R32" s="185"/>
      <c r="S32" s="185"/>
      <c r="T32" s="185"/>
      <c r="U32" s="185"/>
      <c r="V32" s="185"/>
      <c r="W32" s="185"/>
      <c r="X32" s="185"/>
      <c r="Y32" s="185"/>
      <c r="Z32" s="185"/>
      <c r="AA32" s="185"/>
      <c r="AB32" s="185"/>
    </row>
    <row r="33" spans="1:28" ht="15" customHeight="1" x14ac:dyDescent="0.25">
      <c r="H33" s="1430" t="s">
        <v>1268</v>
      </c>
      <c r="I33" s="1941"/>
      <c r="J33" s="1558"/>
      <c r="M33" s="185"/>
      <c r="N33" s="185"/>
      <c r="O33" s="185"/>
      <c r="P33" s="185"/>
      <c r="Q33" s="185"/>
      <c r="R33" s="185"/>
      <c r="S33" s="185"/>
      <c r="T33" s="185"/>
      <c r="U33" s="185"/>
      <c r="V33" s="185"/>
      <c r="W33" s="185"/>
      <c r="X33" s="185"/>
      <c r="Y33" s="185"/>
      <c r="Z33" s="185"/>
      <c r="AA33" s="185"/>
      <c r="AB33" s="185"/>
    </row>
    <row r="34" spans="1:28" ht="15.75" customHeight="1" thickBot="1" x14ac:dyDescent="0.3">
      <c r="A34" s="11"/>
      <c r="H34" s="470" t="s">
        <v>1454</v>
      </c>
      <c r="I34" s="464"/>
      <c r="J34" s="768"/>
      <c r="M34" s="185"/>
      <c r="N34" s="185"/>
      <c r="O34" s="185"/>
      <c r="P34" s="185"/>
      <c r="Q34" s="185"/>
      <c r="R34" s="185"/>
      <c r="S34" s="185"/>
      <c r="T34" s="185"/>
      <c r="U34" s="185"/>
      <c r="V34" s="185"/>
      <c r="W34" s="185"/>
      <c r="X34" s="185"/>
      <c r="Y34" s="185"/>
      <c r="Z34" s="185"/>
      <c r="AA34" s="185"/>
      <c r="AB34" s="185"/>
    </row>
    <row r="35" spans="1:28" x14ac:dyDescent="0.25">
      <c r="M35" s="185"/>
      <c r="N35" s="185"/>
      <c r="O35" s="185"/>
      <c r="P35" s="185"/>
      <c r="Q35" s="185"/>
      <c r="R35" s="185"/>
      <c r="S35" s="185"/>
      <c r="T35" s="185"/>
      <c r="U35" s="185"/>
      <c r="V35" s="185"/>
      <c r="W35" s="185"/>
      <c r="X35" s="185"/>
      <c r="Y35" s="185"/>
      <c r="Z35" s="185"/>
      <c r="AA35" s="185"/>
      <c r="AB35" s="185"/>
    </row>
    <row r="36" spans="1:28" ht="15.75" thickBot="1" x14ac:dyDescent="0.3">
      <c r="M36" s="185"/>
      <c r="N36" s="185"/>
      <c r="O36" s="185"/>
      <c r="P36" s="185"/>
      <c r="Q36" s="185"/>
      <c r="R36" s="185"/>
      <c r="S36" s="185"/>
      <c r="T36" s="185"/>
      <c r="U36" s="185"/>
      <c r="V36" s="185"/>
      <c r="W36" s="185"/>
      <c r="X36" s="185"/>
      <c r="Y36" s="185"/>
      <c r="Z36" s="185"/>
      <c r="AA36" s="185"/>
      <c r="AB36" s="185"/>
    </row>
    <row r="37" spans="1:28" s="3" customFormat="1" x14ac:dyDescent="0.25">
      <c r="A37" s="1236" t="s">
        <v>2101</v>
      </c>
      <c r="B37" s="1237"/>
      <c r="C37" s="1237"/>
      <c r="D37" s="1237"/>
      <c r="E37" s="1237"/>
      <c r="F37" s="1345">
        <v>2940</v>
      </c>
      <c r="G37" s="1237"/>
      <c r="H37" s="1237"/>
      <c r="I37" s="1237"/>
      <c r="J37" s="1238"/>
    </row>
    <row r="38" spans="1:28" s="3" customFormat="1" x14ac:dyDescent="0.25">
      <c r="A38" s="1115" t="s">
        <v>254</v>
      </c>
      <c r="B38" s="1360" t="s">
        <v>1299</v>
      </c>
      <c r="C38" s="1360" t="s">
        <v>1447</v>
      </c>
      <c r="D38" s="1360" t="s">
        <v>1325</v>
      </c>
      <c r="E38" s="1360" t="s">
        <v>434</v>
      </c>
      <c r="F38" s="1360" t="s">
        <v>608</v>
      </c>
      <c r="G38" s="1360" t="s">
        <v>1338</v>
      </c>
      <c r="H38" s="3129" t="s">
        <v>1261</v>
      </c>
      <c r="I38" s="3129"/>
      <c r="J38" s="3673"/>
      <c r="L38" s="68"/>
      <c r="M38" s="68"/>
      <c r="N38" s="68"/>
      <c r="O38" s="68"/>
      <c r="Q38" s="68"/>
      <c r="R38" s="68"/>
      <c r="S38" s="68"/>
    </row>
    <row r="39" spans="1:28" s="3" customFormat="1" x14ac:dyDescent="0.25">
      <c r="A39" s="1431"/>
      <c r="B39" s="1942"/>
      <c r="C39" s="1942"/>
      <c r="D39" s="1942"/>
      <c r="E39" s="1942"/>
      <c r="F39" s="1938"/>
      <c r="G39" s="1942"/>
      <c r="H39" s="3973"/>
      <c r="I39" s="3973"/>
      <c r="J39" s="3043"/>
      <c r="L39" s="23"/>
      <c r="M39" s="23"/>
      <c r="N39" s="23"/>
      <c r="O39" s="23"/>
    </row>
    <row r="40" spans="1:28" s="3" customFormat="1" x14ac:dyDescent="0.25">
      <c r="A40" s="1431"/>
      <c r="B40" s="1942"/>
      <c r="C40" s="1942"/>
      <c r="D40" s="1943"/>
      <c r="E40" s="1942"/>
      <c r="F40" s="1938"/>
      <c r="G40" s="1942"/>
      <c r="H40" s="3973"/>
      <c r="I40" s="3973"/>
      <c r="J40" s="3043"/>
      <c r="L40" s="23"/>
      <c r="M40" s="23"/>
      <c r="N40" s="23"/>
      <c r="O40" s="23"/>
    </row>
    <row r="41" spans="1:28" s="3" customFormat="1" x14ac:dyDescent="0.25">
      <c r="A41" s="1431"/>
      <c r="B41" s="1942"/>
      <c r="C41" s="1942"/>
      <c r="D41" s="1943"/>
      <c r="E41" s="1942"/>
      <c r="F41" s="1938"/>
      <c r="G41" s="1942"/>
      <c r="H41" s="3973"/>
      <c r="I41" s="3973"/>
      <c r="J41" s="3043"/>
      <c r="L41" s="23"/>
      <c r="M41" s="23"/>
      <c r="N41" s="23"/>
      <c r="O41" s="23"/>
    </row>
    <row r="42" spans="1:28" s="3" customFormat="1" x14ac:dyDescent="0.25">
      <c r="A42" s="1431"/>
      <c r="B42" s="1942"/>
      <c r="C42" s="1942"/>
      <c r="D42" s="1943"/>
      <c r="E42" s="1942"/>
      <c r="F42" s="1938"/>
      <c r="G42" s="1942"/>
      <c r="H42" s="3973"/>
      <c r="I42" s="3973"/>
      <c r="J42" s="3043"/>
      <c r="L42" s="23"/>
      <c r="M42" s="23"/>
      <c r="N42" s="23"/>
      <c r="O42" s="23"/>
    </row>
    <row r="43" spans="1:28" s="3" customFormat="1" x14ac:dyDescent="0.25">
      <c r="A43" s="1431"/>
      <c r="B43" s="1942"/>
      <c r="C43" s="1942"/>
      <c r="D43" s="1943"/>
      <c r="E43" s="1942"/>
      <c r="F43" s="1938"/>
      <c r="G43" s="1942"/>
      <c r="H43" s="3973"/>
      <c r="I43" s="3973"/>
      <c r="J43" s="3043"/>
      <c r="L43" s="23"/>
      <c r="M43" s="23"/>
      <c r="N43" s="23"/>
      <c r="O43" s="23"/>
    </row>
    <row r="44" spans="1:28" s="3" customFormat="1" x14ac:dyDescent="0.25">
      <c r="A44" s="1431"/>
      <c r="B44" s="1942"/>
      <c r="C44" s="1942"/>
      <c r="D44" s="1943"/>
      <c r="E44" s="1942"/>
      <c r="F44" s="1938"/>
      <c r="G44" s="1942"/>
      <c r="H44" s="3973"/>
      <c r="I44" s="3973"/>
      <c r="J44" s="3043"/>
      <c r="L44" s="23"/>
      <c r="M44" s="23"/>
      <c r="N44" s="23"/>
      <c r="O44" s="23"/>
    </row>
    <row r="45" spans="1:28" s="3" customFormat="1" x14ac:dyDescent="0.25">
      <c r="A45" s="1431"/>
      <c r="B45" s="1942"/>
      <c r="C45" s="1942"/>
      <c r="D45" s="1943"/>
      <c r="E45" s="1942"/>
      <c r="F45" s="1938"/>
      <c r="G45" s="1942"/>
      <c r="H45" s="3973"/>
      <c r="I45" s="3973"/>
      <c r="J45" s="3043"/>
      <c r="L45" s="23"/>
      <c r="M45" s="23"/>
      <c r="N45" s="23"/>
      <c r="O45" s="23"/>
    </row>
    <row r="46" spans="1:28" s="3" customFormat="1" x14ac:dyDescent="0.25">
      <c r="A46" s="1431"/>
      <c r="B46" s="1942"/>
      <c r="C46" s="1942"/>
      <c r="D46" s="1943"/>
      <c r="E46" s="1942"/>
      <c r="F46" s="1938"/>
      <c r="G46" s="1942"/>
      <c r="H46" s="3973"/>
      <c r="I46" s="3973"/>
      <c r="J46" s="3043"/>
      <c r="L46" s="23"/>
      <c r="M46" s="23"/>
      <c r="N46" s="23"/>
      <c r="O46" s="23"/>
    </row>
    <row r="47" spans="1:28" s="3" customFormat="1" x14ac:dyDescent="0.25">
      <c r="A47" s="1431"/>
      <c r="B47" s="1942"/>
      <c r="C47" s="1942"/>
      <c r="D47" s="1943"/>
      <c r="E47" s="1942"/>
      <c r="F47" s="1938"/>
      <c r="G47" s="1942"/>
      <c r="H47" s="3973"/>
      <c r="I47" s="3973"/>
      <c r="J47" s="3043"/>
      <c r="L47" s="23"/>
      <c r="M47" s="23"/>
      <c r="N47" s="23"/>
      <c r="O47" s="23"/>
    </row>
    <row r="48" spans="1:28" s="3" customFormat="1" x14ac:dyDescent="0.25">
      <c r="A48" s="1431"/>
      <c r="B48" s="1942"/>
      <c r="C48" s="1942"/>
      <c r="D48" s="1943"/>
      <c r="E48" s="1942"/>
      <c r="F48" s="1938"/>
      <c r="G48" s="1942"/>
      <c r="H48" s="3973"/>
      <c r="I48" s="3973"/>
      <c r="J48" s="3043"/>
      <c r="L48" s="23"/>
      <c r="M48" s="23"/>
      <c r="N48" s="23"/>
      <c r="O48" s="23"/>
    </row>
    <row r="49" spans="1:19" s="3" customFormat="1" x14ac:dyDescent="0.25">
      <c r="A49" s="1431"/>
      <c r="B49" s="1942"/>
      <c r="C49" s="1942"/>
      <c r="D49" s="1943"/>
      <c r="E49" s="1942"/>
      <c r="F49" s="1938"/>
      <c r="G49" s="1942"/>
      <c r="H49" s="3973"/>
      <c r="I49" s="3973"/>
      <c r="J49" s="3043"/>
      <c r="L49" s="23"/>
      <c r="M49" s="23"/>
      <c r="N49" s="23"/>
      <c r="O49" s="23"/>
    </row>
    <row r="50" spans="1:19" s="3" customFormat="1" x14ac:dyDescent="0.25">
      <c r="A50" s="1431"/>
      <c r="B50" s="1942"/>
      <c r="C50" s="1942"/>
      <c r="D50" s="1943"/>
      <c r="E50" s="1942"/>
      <c r="F50" s="1938"/>
      <c r="G50" s="1944"/>
      <c r="H50" s="3965"/>
      <c r="I50" s="3965"/>
      <c r="J50" s="3966"/>
      <c r="L50" s="23"/>
      <c r="M50" s="23"/>
      <c r="N50" s="23"/>
      <c r="O50" s="23"/>
    </row>
    <row r="51" spans="1:19" s="3" customFormat="1" ht="15.75" thickBot="1" x14ac:dyDescent="0.3">
      <c r="A51" s="468" t="s">
        <v>1326</v>
      </c>
      <c r="B51" s="469"/>
      <c r="C51" s="469"/>
      <c r="D51" s="469"/>
      <c r="E51" s="714"/>
      <c r="F51" s="458">
        <f>SUBTOTAL(9,F39:F50)</f>
        <v>0</v>
      </c>
      <c r="G51" s="966"/>
      <c r="H51" s="749"/>
      <c r="I51" s="749"/>
      <c r="J51" s="750"/>
      <c r="L51" s="23"/>
      <c r="M51" s="23"/>
      <c r="N51" s="23"/>
      <c r="O51" s="23"/>
    </row>
    <row r="52" spans="1:19" s="3" customFormat="1" x14ac:dyDescent="0.25">
      <c r="A52" s="58" t="s">
        <v>1327</v>
      </c>
      <c r="F52" s="67">
        <f>_xlfn.XLOOKUP(F37,'Saldobalanse m arb-status'!A:A,'Saldobalanse m arb-status'!C:C,"Ikke funnet",0)</f>
        <v>0</v>
      </c>
    </row>
    <row r="53" spans="1:19" s="3" customFormat="1" x14ac:dyDescent="0.25">
      <c r="A53" s="58" t="s">
        <v>1260</v>
      </c>
      <c r="F53" s="67">
        <f>F51-F52</f>
        <v>0</v>
      </c>
      <c r="K53" s="3" t="s">
        <v>621</v>
      </c>
    </row>
    <row r="54" spans="1:19" s="3" customFormat="1" ht="15.75" thickBot="1" x14ac:dyDescent="0.3">
      <c r="A54" s="58"/>
      <c r="F54" s="67"/>
    </row>
    <row r="55" spans="1:19" s="3" customFormat="1" x14ac:dyDescent="0.25">
      <c r="A55" s="1236" t="s">
        <v>2101</v>
      </c>
      <c r="B55" s="1237"/>
      <c r="C55" s="1237"/>
      <c r="D55" s="1237"/>
      <c r="E55" s="1237"/>
      <c r="F55" s="1345">
        <v>2943</v>
      </c>
      <c r="G55" s="1237"/>
      <c r="H55" s="1237"/>
      <c r="I55" s="1237"/>
      <c r="J55" s="1238"/>
    </row>
    <row r="56" spans="1:19" s="3" customFormat="1" x14ac:dyDescent="0.25">
      <c r="A56" s="1115" t="s">
        <v>254</v>
      </c>
      <c r="B56" s="1360" t="s">
        <v>1299</v>
      </c>
      <c r="C56" s="1360" t="s">
        <v>1447</v>
      </c>
      <c r="D56" s="1360" t="s">
        <v>1325</v>
      </c>
      <c r="E56" s="1360" t="s">
        <v>434</v>
      </c>
      <c r="F56" s="1360" t="s">
        <v>608</v>
      </c>
      <c r="G56" s="1360" t="s">
        <v>1338</v>
      </c>
      <c r="H56" s="3129" t="s">
        <v>1261</v>
      </c>
      <c r="I56" s="3129"/>
      <c r="J56" s="3673"/>
      <c r="L56" s="68"/>
      <c r="M56" s="68"/>
      <c r="N56" s="68"/>
      <c r="O56" s="68"/>
      <c r="Q56" s="68"/>
      <c r="R56" s="68"/>
      <c r="S56" s="68"/>
    </row>
    <row r="57" spans="1:19" s="3" customFormat="1" x14ac:dyDescent="0.25">
      <c r="A57" s="1431"/>
      <c r="B57" s="1942"/>
      <c r="C57" s="1942"/>
      <c r="D57" s="1942"/>
      <c r="E57" s="1942"/>
      <c r="F57" s="1938"/>
      <c r="G57" s="1942"/>
      <c r="H57" s="3973"/>
      <c r="I57" s="3973"/>
      <c r="J57" s="3043"/>
      <c r="L57" s="23"/>
      <c r="M57" s="23"/>
      <c r="N57" s="23"/>
      <c r="O57" s="23"/>
    </row>
    <row r="58" spans="1:19" s="3" customFormat="1" x14ac:dyDescent="0.25">
      <c r="A58" s="1431"/>
      <c r="B58" s="1942"/>
      <c r="C58" s="1942"/>
      <c r="D58" s="1943"/>
      <c r="E58" s="1942"/>
      <c r="F58" s="1938"/>
      <c r="G58" s="1942"/>
      <c r="H58" s="3973"/>
      <c r="I58" s="3973"/>
      <c r="J58" s="3043"/>
      <c r="L58" s="23"/>
      <c r="M58" s="23"/>
      <c r="N58" s="23"/>
      <c r="O58" s="23"/>
    </row>
    <row r="59" spans="1:19" s="3" customFormat="1" x14ac:dyDescent="0.25">
      <c r="A59" s="1431"/>
      <c r="B59" s="1942"/>
      <c r="C59" s="1942"/>
      <c r="D59" s="1943"/>
      <c r="E59" s="1942"/>
      <c r="F59" s="1938"/>
      <c r="G59" s="1942"/>
      <c r="H59" s="3973"/>
      <c r="I59" s="3973"/>
      <c r="J59" s="3043"/>
      <c r="L59" s="23"/>
      <c r="M59" s="23"/>
      <c r="N59" s="23"/>
      <c r="O59" s="23"/>
    </row>
    <row r="60" spans="1:19" s="3" customFormat="1" x14ac:dyDescent="0.25">
      <c r="A60" s="1431"/>
      <c r="B60" s="1942"/>
      <c r="C60" s="1942"/>
      <c r="D60" s="1943"/>
      <c r="E60" s="1942"/>
      <c r="F60" s="1938"/>
      <c r="G60" s="1942"/>
      <c r="H60" s="3973"/>
      <c r="I60" s="3973"/>
      <c r="J60" s="3043"/>
      <c r="L60" s="23"/>
      <c r="M60" s="23"/>
      <c r="N60" s="23"/>
      <c r="O60" s="23"/>
    </row>
    <row r="61" spans="1:19" s="3" customFormat="1" x14ac:dyDescent="0.25">
      <c r="A61" s="1431"/>
      <c r="B61" s="1942"/>
      <c r="C61" s="1942"/>
      <c r="D61" s="1943"/>
      <c r="E61" s="1942"/>
      <c r="F61" s="1938"/>
      <c r="G61" s="1942"/>
      <c r="H61" s="3973"/>
      <c r="I61" s="3973"/>
      <c r="J61" s="3043"/>
      <c r="L61" s="23"/>
      <c r="M61" s="23"/>
      <c r="N61" s="23"/>
      <c r="O61" s="23"/>
    </row>
    <row r="62" spans="1:19" s="3" customFormat="1" x14ac:dyDescent="0.25">
      <c r="A62" s="1431"/>
      <c r="B62" s="1942"/>
      <c r="C62" s="1942"/>
      <c r="D62" s="1943"/>
      <c r="E62" s="1942"/>
      <c r="F62" s="1938"/>
      <c r="G62" s="1942"/>
      <c r="H62" s="3973"/>
      <c r="I62" s="3973"/>
      <c r="J62" s="3043"/>
      <c r="L62" s="23"/>
      <c r="M62" s="23"/>
      <c r="N62" s="23"/>
      <c r="O62" s="23"/>
    </row>
    <row r="63" spans="1:19" s="3" customFormat="1" x14ac:dyDescent="0.25">
      <c r="A63" s="1431"/>
      <c r="B63" s="1942"/>
      <c r="C63" s="1942"/>
      <c r="D63" s="1943"/>
      <c r="E63" s="1942"/>
      <c r="F63" s="1938"/>
      <c r="G63" s="1942"/>
      <c r="H63" s="3973"/>
      <c r="I63" s="3973"/>
      <c r="J63" s="3043"/>
      <c r="L63" s="23"/>
      <c r="M63" s="23"/>
      <c r="N63" s="23"/>
      <c r="O63" s="23"/>
    </row>
    <row r="64" spans="1:19" s="3" customFormat="1" x14ac:dyDescent="0.25">
      <c r="A64" s="1431"/>
      <c r="B64" s="1942"/>
      <c r="C64" s="1942"/>
      <c r="D64" s="1943"/>
      <c r="E64" s="1942"/>
      <c r="F64" s="1938"/>
      <c r="G64" s="1942"/>
      <c r="H64" s="3973"/>
      <c r="I64" s="3973"/>
      <c r="J64" s="3043"/>
      <c r="L64" s="23"/>
      <c r="M64" s="23"/>
      <c r="N64" s="23"/>
      <c r="O64" s="23"/>
    </row>
    <row r="65" spans="1:15" s="3" customFormat="1" x14ac:dyDescent="0.25">
      <c r="A65" s="1431"/>
      <c r="B65" s="1942"/>
      <c r="C65" s="1942"/>
      <c r="D65" s="1943"/>
      <c r="E65" s="1942"/>
      <c r="F65" s="1938"/>
      <c r="G65" s="1942"/>
      <c r="H65" s="3973"/>
      <c r="I65" s="3973"/>
      <c r="J65" s="3043"/>
      <c r="L65" s="23"/>
      <c r="M65" s="23"/>
      <c r="N65" s="23"/>
      <c r="O65" s="23"/>
    </row>
    <row r="66" spans="1:15" s="3" customFormat="1" x14ac:dyDescent="0.25">
      <c r="A66" s="1431"/>
      <c r="B66" s="1942"/>
      <c r="C66" s="1942"/>
      <c r="D66" s="1943"/>
      <c r="E66" s="1942"/>
      <c r="F66" s="1938"/>
      <c r="G66" s="1942"/>
      <c r="H66" s="3973"/>
      <c r="I66" s="3973"/>
      <c r="J66" s="3043"/>
      <c r="L66" s="23"/>
      <c r="M66" s="23"/>
      <c r="N66" s="23"/>
      <c r="O66" s="23"/>
    </row>
    <row r="67" spans="1:15" s="3" customFormat="1" x14ac:dyDescent="0.25">
      <c r="A67" s="1431"/>
      <c r="B67" s="1942"/>
      <c r="C67" s="1942"/>
      <c r="D67" s="1943"/>
      <c r="E67" s="1942"/>
      <c r="F67" s="1938"/>
      <c r="G67" s="1942"/>
      <c r="H67" s="3973"/>
      <c r="I67" s="3973"/>
      <c r="J67" s="3043"/>
      <c r="L67" s="23"/>
      <c r="M67" s="23"/>
      <c r="N67" s="23"/>
      <c r="O67" s="23"/>
    </row>
    <row r="68" spans="1:15" s="3" customFormat="1" x14ac:dyDescent="0.25">
      <c r="A68" s="1431"/>
      <c r="B68" s="1942"/>
      <c r="C68" s="1942"/>
      <c r="D68" s="1943"/>
      <c r="E68" s="1942"/>
      <c r="F68" s="1938"/>
      <c r="G68" s="1944"/>
      <c r="H68" s="3965"/>
      <c r="I68" s="3965"/>
      <c r="J68" s="3966"/>
      <c r="L68" s="23"/>
      <c r="M68" s="23"/>
      <c r="N68" s="23"/>
      <c r="O68" s="23"/>
    </row>
    <row r="69" spans="1:15" s="3" customFormat="1" ht="15.75" thickBot="1" x14ac:dyDescent="0.3">
      <c r="A69" s="468" t="s">
        <v>1326</v>
      </c>
      <c r="B69" s="469"/>
      <c r="C69" s="469"/>
      <c r="D69" s="469"/>
      <c r="E69" s="714"/>
      <c r="F69" s="458">
        <f>SUBTOTAL(9,F57:F68)</f>
        <v>0</v>
      </c>
      <c r="G69" s="966"/>
      <c r="H69" s="749"/>
      <c r="I69" s="749"/>
      <c r="J69" s="750"/>
      <c r="L69" s="23"/>
      <c r="M69" s="23"/>
      <c r="N69" s="23"/>
      <c r="O69" s="23"/>
    </row>
    <row r="70" spans="1:15" s="3" customFormat="1" x14ac:dyDescent="0.25">
      <c r="A70" s="58" t="s">
        <v>1327</v>
      </c>
      <c r="F70" s="67">
        <f>_xlfn.XLOOKUP(F55,'Saldobalanse m arb-status'!A:A,'Saldobalanse m arb-status'!C:C,"Ikke funnet",0)</f>
        <v>0</v>
      </c>
    </row>
    <row r="71" spans="1:15" s="3" customFormat="1" x14ac:dyDescent="0.25">
      <c r="A71" s="58" t="s">
        <v>1260</v>
      </c>
      <c r="F71" s="67">
        <f>F69-F70</f>
        <v>0</v>
      </c>
      <c r="K71" s="3" t="s">
        <v>621</v>
      </c>
    </row>
    <row r="72" spans="1:15" s="3" customFormat="1" x14ac:dyDescent="0.25"/>
    <row r="74" spans="1:15" x14ac:dyDescent="0.25">
      <c r="A74" s="2"/>
    </row>
    <row r="75" spans="1:15" x14ac:dyDescent="0.25">
      <c r="A75" s="83"/>
      <c r="B75" s="84"/>
      <c r="C75" s="84"/>
      <c r="D75" s="84"/>
      <c r="E75" s="51"/>
      <c r="F75" s="51"/>
      <c r="G75" s="51"/>
      <c r="H75" s="51"/>
      <c r="I75" s="51"/>
      <c r="J75" s="51"/>
    </row>
    <row r="76" spans="1:15" x14ac:dyDescent="0.25">
      <c r="A76" s="83"/>
      <c r="B76" s="84"/>
      <c r="C76" s="84"/>
      <c r="D76" s="84"/>
      <c r="E76" s="51"/>
      <c r="F76" s="51"/>
      <c r="G76" s="51"/>
      <c r="H76" s="51"/>
      <c r="I76" s="51"/>
      <c r="J76" s="51"/>
    </row>
  </sheetData>
  <mergeCells count="49">
    <mergeCell ref="F28:G28"/>
    <mergeCell ref="F29:G29"/>
    <mergeCell ref="F30:G30"/>
    <mergeCell ref="F26:G26"/>
    <mergeCell ref="H44:J44"/>
    <mergeCell ref="H45:J45"/>
    <mergeCell ref="H46:J46"/>
    <mergeCell ref="H41:J41"/>
    <mergeCell ref="H42:J42"/>
    <mergeCell ref="H43:J43"/>
    <mergeCell ref="H49:J49"/>
    <mergeCell ref="H57:J57"/>
    <mergeCell ref="H58:J58"/>
    <mergeCell ref="H59:J59"/>
    <mergeCell ref="H60:J60"/>
    <mergeCell ref="H66:J66"/>
    <mergeCell ref="H67:J67"/>
    <mergeCell ref="H63:J63"/>
    <mergeCell ref="H64:J64"/>
    <mergeCell ref="H65:J65"/>
    <mergeCell ref="H68:J68"/>
    <mergeCell ref="B5:F5"/>
    <mergeCell ref="H50:J50"/>
    <mergeCell ref="H56:J56"/>
    <mergeCell ref="H38:J38"/>
    <mergeCell ref="A27:G27"/>
    <mergeCell ref="A31:G31"/>
    <mergeCell ref="A28:D28"/>
    <mergeCell ref="A29:D29"/>
    <mergeCell ref="A30:D30"/>
    <mergeCell ref="H61:J61"/>
    <mergeCell ref="H62:J62"/>
    <mergeCell ref="H47:J47"/>
    <mergeCell ref="H48:J48"/>
    <mergeCell ref="H39:J39"/>
    <mergeCell ref="H40:J40"/>
    <mergeCell ref="B2:J2"/>
    <mergeCell ref="B4:H4"/>
    <mergeCell ref="A24:D24"/>
    <mergeCell ref="A25:D25"/>
    <mergeCell ref="A26:D26"/>
    <mergeCell ref="E24:G24"/>
    <mergeCell ref="F25:G25"/>
    <mergeCell ref="G10:J10"/>
    <mergeCell ref="G11:J15"/>
    <mergeCell ref="A10:E10"/>
    <mergeCell ref="A11:E15"/>
    <mergeCell ref="B3:J3"/>
    <mergeCell ref="A7:J7"/>
  </mergeCells>
  <conditionalFormatting sqref="I34:J34">
    <cfRule type="expression" dxfId="113" priority="13">
      <formula>I34="Alt OK"</formula>
    </cfRule>
    <cfRule type="expression" dxfId="112" priority="14">
      <formula>I34="DFØ følger opp"</formula>
    </cfRule>
    <cfRule type="expression" dxfId="111" priority="15">
      <formula>I34="Kunde følger opp"</formula>
    </cfRule>
  </conditionalFormatting>
  <hyperlinks>
    <hyperlink ref="A2" location="Avstemmingsoversikt!A1" display="Til avviksoversikt" xr:uid="{00000000-0004-0000-2300-000000000000}"/>
  </hyperlinks>
  <pageMargins left="0.7" right="0.7" top="0.75" bottom="0.75" header="0.3" footer="0.3"/>
  <pageSetup paperSize="9" scale="65" orientation="landscape" r:id="rId1"/>
  <rowBreaks count="1" manualBreakCount="1">
    <brk id="54" max="9" man="1"/>
  </rowBreaks>
  <ignoredErrors>
    <ignoredError sqref="I27:J27 B4:I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2300-000000000000}">
          <x14:formula1>
            <xm:f>Avstemmingskoder!$A$3:$A$5</xm:f>
          </x14:formula1>
          <xm:sqref>I34:J34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5"/>
  <dimension ref="A1:M31"/>
  <sheetViews>
    <sheetView showGridLines="0" zoomScaleNormal="100" workbookViewId="0"/>
  </sheetViews>
  <sheetFormatPr baseColWidth="10" defaultColWidth="11.42578125" defaultRowHeight="15" x14ac:dyDescent="0.25"/>
  <cols>
    <col min="1" max="1" width="13.42578125" style="3" customWidth="1"/>
    <col min="2" max="2" width="11.42578125" style="3"/>
    <col min="3" max="3" width="14.42578125" style="3" bestFit="1" customWidth="1"/>
    <col min="4" max="4" width="11.42578125" style="3"/>
    <col min="5" max="5" width="13.85546875" style="3" customWidth="1"/>
    <col min="6" max="6" width="18" style="3" customWidth="1"/>
    <col min="7" max="10" width="11.42578125" style="3"/>
    <col min="11" max="11" width="17.42578125" style="3" customWidth="1"/>
    <col min="12" max="16384" width="11.42578125" style="3"/>
  </cols>
  <sheetData>
    <row r="1" spans="1:13" ht="19.5" thickBot="1" x14ac:dyDescent="0.35">
      <c r="A1" s="8" t="s">
        <v>2102</v>
      </c>
      <c r="B1" s="9"/>
      <c r="C1" s="10"/>
      <c r="D1" s="10"/>
      <c r="E1" s="10"/>
      <c r="F1" s="10"/>
      <c r="G1" s="10"/>
      <c r="H1" s="10"/>
      <c r="I1" s="10"/>
      <c r="J1" s="9"/>
      <c r="K1" s="9"/>
      <c r="L1"/>
      <c r="M1"/>
    </row>
    <row r="2" spans="1:13" ht="18.75" x14ac:dyDescent="0.3">
      <c r="A2" s="973" t="s">
        <v>1244</v>
      </c>
      <c r="B2" s="2898" t="s">
        <v>581</v>
      </c>
      <c r="C2" s="3975"/>
      <c r="D2" s="3975"/>
      <c r="E2" s="3975"/>
      <c r="F2" s="3975"/>
      <c r="G2" s="3975"/>
      <c r="H2" s="3975"/>
      <c r="I2" s="3975"/>
      <c r="J2" s="3975"/>
      <c r="K2" s="3976"/>
    </row>
    <row r="3" spans="1:13" ht="15.75" thickBot="1" x14ac:dyDescent="0.3">
      <c r="A3" s="974" t="s">
        <v>1245</v>
      </c>
      <c r="B3" s="2901" t="s">
        <v>1353</v>
      </c>
      <c r="C3" s="2752"/>
      <c r="D3" s="2752"/>
      <c r="E3" s="2752"/>
      <c r="F3" s="2752"/>
      <c r="G3" s="2752"/>
      <c r="H3" s="2752"/>
      <c r="I3" s="2752"/>
      <c r="J3" s="2752"/>
      <c r="K3" s="2753"/>
    </row>
    <row r="4" spans="1:13" x14ac:dyDescent="0.25">
      <c r="A4" s="986" t="s">
        <v>1247</v>
      </c>
      <c r="B4" s="3598" t="str">
        <f>Avstemmingsoversikt!A5</f>
        <v>XX - MAL - XXX/XXXX</v>
      </c>
      <c r="C4" s="3599"/>
      <c r="D4" s="3599"/>
      <c r="E4" s="3599"/>
      <c r="F4" s="3599"/>
      <c r="G4" s="3599"/>
      <c r="H4" s="3599"/>
      <c r="I4" s="3599"/>
      <c r="J4" s="998" t="s">
        <v>481</v>
      </c>
      <c r="K4" s="978">
        <f>IF(Avstemmingsoversikt!P3= " "," ",Avstemmingsoversikt!P3)</f>
        <v>2024</v>
      </c>
    </row>
    <row r="5" spans="1:13" ht="15.75" thickBot="1" x14ac:dyDescent="0.3">
      <c r="A5" s="987" t="s">
        <v>1248</v>
      </c>
      <c r="B5" s="3024"/>
      <c r="C5" s="3019"/>
      <c r="D5" s="3019"/>
      <c r="E5" s="3019"/>
      <c r="F5" s="3019"/>
      <c r="G5" s="3019"/>
      <c r="H5" s="1000" t="s">
        <v>1249</v>
      </c>
      <c r="I5" s="972"/>
      <c r="J5" s="1000" t="s">
        <v>1250</v>
      </c>
      <c r="K5" s="1001" t="str">
        <f>IF(Avstemmingsoversikt!P4= " "," ",Avstemmingsoversikt!P4)</f>
        <v>xx/2024</v>
      </c>
    </row>
    <row r="6" spans="1:13" s="22" customFormat="1" x14ac:dyDescent="0.25">
      <c r="A6" s="22" t="s">
        <v>2103</v>
      </c>
    </row>
    <row r="7" spans="1:13" s="22" customFormat="1" x14ac:dyDescent="0.25">
      <c r="A7" s="1319"/>
    </row>
    <row r="8" spans="1:13" s="22" customFormat="1" x14ac:dyDescent="0.25"/>
    <row r="9" spans="1:13" s="22" customFormat="1" ht="15.75" thickBot="1" x14ac:dyDescent="0.3"/>
    <row r="10" spans="1:13" ht="19.5" thickBot="1" x14ac:dyDescent="0.35">
      <c r="A10" s="3143" t="s">
        <v>1252</v>
      </c>
      <c r="B10" s="3144"/>
      <c r="C10" s="3144"/>
      <c r="D10" s="3144"/>
      <c r="E10" s="3144"/>
      <c r="F10" s="3145"/>
      <c r="H10" s="2663" t="s">
        <v>1253</v>
      </c>
      <c r="I10" s="2664"/>
      <c r="J10" s="2664"/>
      <c r="K10" s="2665"/>
    </row>
    <row r="11" spans="1:13" x14ac:dyDescent="0.25">
      <c r="A11" s="2743"/>
      <c r="B11" s="2670"/>
      <c r="C11" s="2670"/>
      <c r="D11" s="2670"/>
      <c r="E11" s="2670"/>
      <c r="F11" s="2744"/>
      <c r="H11" s="2682"/>
      <c r="I11" s="2683"/>
      <c r="J11" s="2683"/>
      <c r="K11" s="2684"/>
    </row>
    <row r="12" spans="1:13" x14ac:dyDescent="0.25">
      <c r="A12" s="2743"/>
      <c r="B12" s="2670"/>
      <c r="C12" s="2670"/>
      <c r="D12" s="2670"/>
      <c r="E12" s="2670"/>
      <c r="F12" s="2744"/>
      <c r="H12" s="2685"/>
      <c r="I12" s="2686"/>
      <c r="J12" s="2686"/>
      <c r="K12" s="2687"/>
    </row>
    <row r="13" spans="1:13" x14ac:dyDescent="0.25">
      <c r="A13" s="2743"/>
      <c r="B13" s="2670"/>
      <c r="C13" s="2670"/>
      <c r="D13" s="2670"/>
      <c r="E13" s="2670"/>
      <c r="F13" s="2744"/>
      <c r="H13" s="2685"/>
      <c r="I13" s="2686"/>
      <c r="J13" s="2686"/>
      <c r="K13" s="2687"/>
    </row>
    <row r="14" spans="1:13" x14ac:dyDescent="0.25">
      <c r="A14" s="2743"/>
      <c r="B14" s="2670"/>
      <c r="C14" s="2670"/>
      <c r="D14" s="2670"/>
      <c r="E14" s="2670"/>
      <c r="F14" s="2744"/>
      <c r="H14" s="2685"/>
      <c r="I14" s="2686"/>
      <c r="J14" s="2686"/>
      <c r="K14" s="2687"/>
    </row>
    <row r="15" spans="1:13" ht="15.75" thickBot="1" x14ac:dyDescent="0.3">
      <c r="A15" s="2745"/>
      <c r="B15" s="2746"/>
      <c r="C15" s="2746"/>
      <c r="D15" s="2746"/>
      <c r="E15" s="2746"/>
      <c r="F15" s="2747"/>
      <c r="H15" s="2688"/>
      <c r="I15" s="2689"/>
      <c r="J15" s="2689"/>
      <c r="K15" s="2690"/>
    </row>
    <row r="16" spans="1:13" x14ac:dyDescent="0.25">
      <c r="A16" s="862"/>
      <c r="B16" s="862"/>
      <c r="C16" s="862"/>
      <c r="D16" s="862"/>
      <c r="E16" s="862"/>
      <c r="F16" s="862"/>
      <c r="H16" s="88"/>
      <c r="I16" s="88"/>
      <c r="J16" s="88"/>
      <c r="K16" s="88"/>
    </row>
    <row r="17" spans="1:13" x14ac:dyDescent="0.25">
      <c r="A17" s="85" t="s">
        <v>1254</v>
      </c>
      <c r="B17" s="51"/>
      <c r="C17" s="80"/>
      <c r="D17" s="80"/>
      <c r="E17" s="85"/>
      <c r="F17" s="80"/>
      <c r="G17" s="80"/>
      <c r="H17" s="2" t="s">
        <v>1255</v>
      </c>
      <c r="I17" s="862"/>
      <c r="J17" s="88"/>
      <c r="K17" s="88"/>
    </row>
    <row r="18" spans="1:13" x14ac:dyDescent="0.25">
      <c r="A18" s="862"/>
      <c r="B18" s="862"/>
      <c r="C18" s="862"/>
      <c r="D18" s="862"/>
      <c r="E18" s="862"/>
      <c r="F18" s="862"/>
      <c r="H18" s="88"/>
      <c r="I18" s="88"/>
      <c r="J18" s="88"/>
      <c r="K18" s="88"/>
    </row>
    <row r="19" spans="1:13" s="169" customFormat="1" ht="15.75" thickBot="1" x14ac:dyDescent="0.3">
      <c r="A19" s="430"/>
      <c r="B19" s="430"/>
      <c r="C19" s="430"/>
      <c r="D19" s="430"/>
      <c r="E19" s="430"/>
      <c r="F19" s="430"/>
      <c r="G19" s="430"/>
      <c r="H19" s="430"/>
      <c r="I19" s="430"/>
      <c r="J19" s="430"/>
      <c r="K19" s="430"/>
      <c r="L19" s="430"/>
      <c r="M19" s="430"/>
    </row>
    <row r="20" spans="1:13" x14ac:dyDescent="0.25">
      <c r="A20" s="3983" t="s">
        <v>2104</v>
      </c>
      <c r="B20" s="3984"/>
      <c r="C20" s="3984"/>
      <c r="D20" s="3984"/>
      <c r="E20" s="3984"/>
      <c r="F20" s="3984"/>
      <c r="G20" s="3984"/>
      <c r="H20" s="3984"/>
      <c r="I20" s="3984"/>
      <c r="J20" s="3977"/>
      <c r="K20" s="3978"/>
    </row>
    <row r="21" spans="1:13" ht="15" customHeight="1" x14ac:dyDescent="0.25">
      <c r="A21" s="3985" t="s">
        <v>2105</v>
      </c>
      <c r="B21" s="3986"/>
      <c r="C21" s="3986"/>
      <c r="D21" s="3986"/>
      <c r="E21" s="3986" t="s">
        <v>621</v>
      </c>
      <c r="F21" s="3986"/>
      <c r="G21" s="3986"/>
      <c r="H21" s="3986"/>
      <c r="I21" s="3986"/>
      <c r="J21" s="3979"/>
      <c r="K21" s="3980"/>
    </row>
    <row r="22" spans="1:13" ht="15" customHeight="1" thickBot="1" x14ac:dyDescent="0.3">
      <c r="A22" s="3987" t="s">
        <v>2106</v>
      </c>
      <c r="B22" s="3988"/>
      <c r="C22" s="3988"/>
      <c r="D22" s="3988"/>
      <c r="E22" s="3988" t="s">
        <v>621</v>
      </c>
      <c r="F22" s="3988"/>
      <c r="G22" s="3988"/>
      <c r="H22" s="3988"/>
      <c r="I22" s="3988"/>
      <c r="J22" s="3981"/>
      <c r="K22" s="3982"/>
    </row>
    <row r="23" spans="1:13" ht="69.75" customHeight="1" x14ac:dyDescent="0.25">
      <c r="A23" s="3416" t="s">
        <v>2107</v>
      </c>
      <c r="B23" s="3416"/>
      <c r="C23" s="3416"/>
      <c r="D23" s="3416"/>
      <c r="E23" s="3416"/>
      <c r="F23" s="3416"/>
      <c r="G23" s="3416"/>
      <c r="H23" s="3416"/>
      <c r="I23" s="3416"/>
      <c r="J23" s="3416"/>
      <c r="K23" s="3416"/>
    </row>
    <row r="25" spans="1:13" ht="15.75" thickBot="1" x14ac:dyDescent="0.3"/>
    <row r="26" spans="1:13" x14ac:dyDescent="0.25">
      <c r="A26" s="668" t="s">
        <v>478</v>
      </c>
      <c r="B26" s="627" t="s">
        <v>1268</v>
      </c>
      <c r="C26" s="748" t="s">
        <v>1269</v>
      </c>
    </row>
    <row r="27" spans="1:13" ht="15.75" thickBot="1" x14ac:dyDescent="0.3">
      <c r="A27" s="770"/>
      <c r="B27" s="771"/>
      <c r="C27" s="465"/>
    </row>
    <row r="28" spans="1:13" x14ac:dyDescent="0.25">
      <c r="A28" s="3" t="s">
        <v>621</v>
      </c>
      <c r="B28" s="3" t="s">
        <v>621</v>
      </c>
      <c r="C28" s="3" t="s">
        <v>2108</v>
      </c>
    </row>
    <row r="30" spans="1:13" x14ac:dyDescent="0.25">
      <c r="A30" s="60"/>
      <c r="B30" s="67"/>
      <c r="C30" s="67"/>
      <c r="D30" s="67"/>
    </row>
    <row r="31" spans="1:13" x14ac:dyDescent="0.25">
      <c r="A31" s="60"/>
      <c r="B31" s="67"/>
      <c r="C31" s="67"/>
      <c r="D31" s="67"/>
    </row>
  </sheetData>
  <sheetProtection formatCells="0" formatColumns="0" formatRows="0" insertColumns="0" insertRows="0" insertHyperlinks="0" deleteColumns="0" deleteRows="0" sort="0" autoFilter="0"/>
  <mergeCells count="15">
    <mergeCell ref="J22:K22"/>
    <mergeCell ref="A20:I20"/>
    <mergeCell ref="A21:I21"/>
    <mergeCell ref="A22:I22"/>
    <mergeCell ref="A23:K23"/>
    <mergeCell ref="B2:K2"/>
    <mergeCell ref="B4:I4"/>
    <mergeCell ref="J20:K20"/>
    <mergeCell ref="J21:K21"/>
    <mergeCell ref="B5:G5"/>
    <mergeCell ref="H10:K10"/>
    <mergeCell ref="H11:K15"/>
    <mergeCell ref="A10:F10"/>
    <mergeCell ref="A11:F15"/>
    <mergeCell ref="B3:K3"/>
  </mergeCells>
  <conditionalFormatting sqref="A7">
    <cfRule type="cellIs" dxfId="110" priority="4" operator="equal">
      <formula>"Kunde følger opp"</formula>
    </cfRule>
    <cfRule type="cellIs" dxfId="109" priority="5" operator="equal">
      <formula>"Alt ok"</formula>
    </cfRule>
    <cfRule type="cellIs" dxfId="108" priority="6" operator="equal">
      <formula>"DFØ følger opp"</formula>
    </cfRule>
  </conditionalFormatting>
  <conditionalFormatting sqref="A10:A11">
    <cfRule type="cellIs" dxfId="107" priority="10" operator="equal">
      <formula>"Kunde følger opp"</formula>
    </cfRule>
    <cfRule type="cellIs" dxfId="106" priority="11" operator="equal">
      <formula>"Alt ok"</formula>
    </cfRule>
    <cfRule type="cellIs" dxfId="105" priority="12" operator="equal">
      <formula>"DFØ følger opp"</formula>
    </cfRule>
  </conditionalFormatting>
  <conditionalFormatting sqref="A3:B3">
    <cfRule type="cellIs" dxfId="104" priority="1" operator="equal">
      <formula>"Kunde følger opp"</formula>
    </cfRule>
    <cfRule type="cellIs" dxfId="103" priority="2" operator="equal">
      <formula>"Alt ok"</formula>
    </cfRule>
    <cfRule type="cellIs" dxfId="102" priority="3" operator="equal">
      <formula>"DFØ følger opp"</formula>
    </cfRule>
  </conditionalFormatting>
  <conditionalFormatting sqref="C27">
    <cfRule type="expression" dxfId="101" priority="13">
      <formula>C27="Alt OK"</formula>
    </cfRule>
    <cfRule type="expression" dxfId="100" priority="14">
      <formula>C27="DFØ følger opp"</formula>
    </cfRule>
    <cfRule type="expression" dxfId="99" priority="15">
      <formula>C27="Kunde følger opp"</formula>
    </cfRule>
  </conditionalFormatting>
  <conditionalFormatting sqref="H10">
    <cfRule type="cellIs" dxfId="98" priority="7" operator="equal">
      <formula>"Kunde følger opp"</formula>
    </cfRule>
    <cfRule type="cellIs" dxfId="97" priority="8" operator="equal">
      <formula>"Alt ok"</formula>
    </cfRule>
    <cfRule type="cellIs" dxfId="96" priority="9" operator="equal">
      <formula>"DFØ følger opp"</formula>
    </cfRule>
  </conditionalFormatting>
  <hyperlinks>
    <hyperlink ref="A2" location="Avstemmingsoversikt!A1" display="Til avviksoversikt" xr:uid="{00000000-0004-0000-2500-000000000000}"/>
  </hyperlinks>
  <pageMargins left="0.7" right="0.7" top="0.75" bottom="0.75" header="0.3" footer="0.3"/>
  <pageSetup paperSize="9" scale="63" orientation="landscape" r:id="rId1"/>
  <ignoredErrors>
    <ignoredError sqref="B4:K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679731A2-6D87-40F2-A5D6-D5927C01F597}">
          <x14:formula1>
            <xm:f>Avstemmingskoder!$A$7:$A$8</xm:f>
          </x14:formula1>
          <xm:sqref>C27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673A-C9B6-42EC-BD9B-37E980B2AE64}">
  <dimension ref="A1:M71"/>
  <sheetViews>
    <sheetView showGridLines="0" zoomScaleNormal="100" workbookViewId="0"/>
  </sheetViews>
  <sheetFormatPr baseColWidth="10" defaultColWidth="11.42578125" defaultRowHeight="15" x14ac:dyDescent="0.25"/>
  <cols>
    <col min="1" max="1" width="16.5703125" style="3" customWidth="1"/>
    <col min="2" max="2" width="38.7109375" style="3" customWidth="1"/>
    <col min="3" max="3" width="35.28515625" style="3" customWidth="1"/>
    <col min="4" max="4" width="15" style="3" customWidth="1"/>
    <col min="5" max="5" width="15.85546875" style="3" customWidth="1"/>
    <col min="6" max="6" width="24.7109375" style="3" customWidth="1"/>
    <col min="7" max="7" width="13.28515625" style="3" customWidth="1"/>
    <col min="8" max="16384" width="11.42578125" style="3"/>
  </cols>
  <sheetData>
    <row r="1" spans="1:13" ht="19.5" thickBot="1" x14ac:dyDescent="0.35">
      <c r="A1" s="8" t="s">
        <v>2109</v>
      </c>
      <c r="B1" s="9"/>
      <c r="C1" s="10"/>
      <c r="D1" s="10"/>
      <c r="E1" s="10"/>
      <c r="F1" s="10"/>
      <c r="G1" s="10"/>
      <c r="H1" s="10"/>
      <c r="I1" s="10"/>
      <c r="J1" s="9"/>
      <c r="K1" s="9"/>
      <c r="L1" s="129"/>
      <c r="M1" s="129"/>
    </row>
    <row r="2" spans="1:13" ht="18.75" x14ac:dyDescent="0.3">
      <c r="A2" s="1292" t="s">
        <v>1244</v>
      </c>
      <c r="B2" s="3992" t="s">
        <v>2110</v>
      </c>
      <c r="C2" s="3993"/>
      <c r="D2" s="3993"/>
      <c r="E2" s="3993"/>
      <c r="F2" s="3993"/>
      <c r="G2" s="3994"/>
    </row>
    <row r="3" spans="1:13" ht="15.75" thickBot="1" x14ac:dyDescent="0.3">
      <c r="A3" s="1293" t="s">
        <v>1245</v>
      </c>
      <c r="B3" s="3995" t="s">
        <v>1353</v>
      </c>
      <c r="C3" s="3996"/>
      <c r="D3" s="3996"/>
      <c r="E3" s="3996"/>
      <c r="F3" s="3996"/>
      <c r="G3" s="3997"/>
    </row>
    <row r="4" spans="1:13" x14ac:dyDescent="0.25">
      <c r="A4" s="1294" t="s">
        <v>1247</v>
      </c>
      <c r="B4" s="4000" t="str">
        <f>Avstemmingsoversikt!A5</f>
        <v>XX - MAL - XXX/XXXX</v>
      </c>
      <c r="C4" s="4001"/>
      <c r="D4" s="4001"/>
      <c r="E4" s="4002"/>
      <c r="F4" s="998" t="s">
        <v>481</v>
      </c>
      <c r="G4" s="1297">
        <f>IF(Avstemmingsoversikt!P3= " "," ",Avstemmingsoversikt!P3)</f>
        <v>2024</v>
      </c>
    </row>
    <row r="5" spans="1:13" ht="15.75" thickBot="1" x14ac:dyDescent="0.3">
      <c r="A5" s="1295" t="s">
        <v>1248</v>
      </c>
      <c r="B5" s="3998"/>
      <c r="C5" s="3999"/>
      <c r="D5" s="1296" t="s">
        <v>1249</v>
      </c>
      <c r="E5" s="1207"/>
      <c r="F5" s="1296" t="s">
        <v>1250</v>
      </c>
      <c r="G5" s="1208" t="str">
        <f>IF(Avstemmingsoversikt!P4= " "," ",Avstemmingsoversikt!P4)</f>
        <v>xx/2024</v>
      </c>
    </row>
    <row r="6" spans="1:13" x14ac:dyDescent="0.25">
      <c r="A6" s="22" t="s">
        <v>2103</v>
      </c>
      <c r="B6" s="85"/>
      <c r="C6" s="85"/>
      <c r="D6" s="85"/>
      <c r="E6" s="96"/>
      <c r="F6" s="85"/>
      <c r="G6" s="151"/>
    </row>
    <row r="7" spans="1:13" x14ac:dyDescent="0.25">
      <c r="A7" s="51"/>
      <c r="B7" s="51"/>
      <c r="C7" s="51"/>
      <c r="D7" s="51"/>
      <c r="E7" s="51"/>
      <c r="F7" s="51"/>
      <c r="G7" s="51"/>
      <c r="H7" s="51"/>
      <c r="I7" s="91"/>
      <c r="J7" s="51"/>
      <c r="K7" s="51"/>
    </row>
    <row r="8" spans="1:13" x14ac:dyDescent="0.25">
      <c r="A8" s="2659" t="s">
        <v>2111</v>
      </c>
      <c r="B8" s="2659"/>
      <c r="C8" s="2659"/>
      <c r="D8" s="2659"/>
      <c r="E8" s="2659"/>
      <c r="F8" s="2659"/>
      <c r="G8" s="2659"/>
      <c r="H8" s="22"/>
      <c r="I8" s="22"/>
      <c r="J8" s="22"/>
      <c r="K8" s="22"/>
    </row>
    <row r="9" spans="1:13" ht="15.75" thickBot="1" x14ac:dyDescent="0.3">
      <c r="A9" s="22"/>
      <c r="B9" s="22"/>
      <c r="C9" s="22"/>
      <c r="D9" s="22"/>
      <c r="E9" s="22"/>
      <c r="F9" s="22"/>
      <c r="G9" s="22"/>
      <c r="H9" s="22"/>
      <c r="I9" s="22"/>
      <c r="J9" s="22"/>
      <c r="K9" s="22"/>
    </row>
    <row r="10" spans="1:13" ht="19.5" thickBot="1" x14ac:dyDescent="0.35">
      <c r="A10" s="3600" t="s">
        <v>1252</v>
      </c>
      <c r="B10" s="3601"/>
      <c r="C10" s="3602"/>
      <c r="E10" s="4003" t="s">
        <v>1253</v>
      </c>
      <c r="F10" s="4004"/>
      <c r="G10" s="4005"/>
    </row>
    <row r="11" spans="1:13" x14ac:dyDescent="0.25">
      <c r="A11" s="3991"/>
      <c r="B11" s="2667"/>
      <c r="C11" s="2668"/>
      <c r="E11" s="2682"/>
      <c r="F11" s="2683"/>
      <c r="G11" s="2684"/>
    </row>
    <row r="12" spans="1:13" x14ac:dyDescent="0.25">
      <c r="A12" s="2669"/>
      <c r="B12" s="2670"/>
      <c r="C12" s="2671"/>
      <c r="E12" s="2685"/>
      <c r="F12" s="2686"/>
      <c r="G12" s="2687"/>
    </row>
    <row r="13" spans="1:13" x14ac:dyDescent="0.25">
      <c r="A13" s="2669"/>
      <c r="B13" s="2670"/>
      <c r="C13" s="2671"/>
      <c r="E13" s="2685"/>
      <c r="F13" s="2686"/>
      <c r="G13" s="2687"/>
    </row>
    <row r="14" spans="1:13" x14ac:dyDescent="0.25">
      <c r="A14" s="2669"/>
      <c r="B14" s="2670"/>
      <c r="C14" s="2671"/>
      <c r="E14" s="2685"/>
      <c r="F14" s="2686"/>
      <c r="G14" s="2687"/>
    </row>
    <row r="15" spans="1:13" ht="15.75" thickBot="1" x14ac:dyDescent="0.3">
      <c r="A15" s="2672"/>
      <c r="B15" s="2673"/>
      <c r="C15" s="2674"/>
      <c r="E15" s="2688"/>
      <c r="F15" s="2689"/>
      <c r="G15" s="2690"/>
    </row>
    <row r="16" spans="1:13" x14ac:dyDescent="0.25">
      <c r="A16" s="862"/>
      <c r="B16" s="862"/>
      <c r="C16" s="862"/>
      <c r="D16" s="862"/>
      <c r="E16" s="862"/>
      <c r="F16" s="862"/>
      <c r="H16" s="88"/>
      <c r="I16" s="88"/>
      <c r="J16" s="88"/>
      <c r="K16" s="88"/>
    </row>
    <row r="17" spans="1:11" x14ac:dyDescent="0.25">
      <c r="A17" s="85" t="s">
        <v>1254</v>
      </c>
      <c r="B17" s="51"/>
      <c r="C17" s="80"/>
      <c r="D17" s="80"/>
      <c r="E17" s="2" t="s">
        <v>1255</v>
      </c>
      <c r="F17" s="80"/>
      <c r="G17" s="80"/>
      <c r="I17" s="862"/>
      <c r="J17" s="88"/>
      <c r="K17" s="88"/>
    </row>
    <row r="18" spans="1:11" x14ac:dyDescent="0.25">
      <c r="A18" s="51"/>
      <c r="B18" s="51"/>
      <c r="C18" s="51"/>
      <c r="D18" s="51"/>
      <c r="E18" s="51"/>
      <c r="F18" s="51"/>
      <c r="G18" s="51"/>
      <c r="H18" s="51"/>
      <c r="I18" s="51"/>
      <c r="J18" s="51"/>
      <c r="K18" s="51"/>
    </row>
    <row r="19" spans="1:11" x14ac:dyDescent="0.25">
      <c r="A19" s="51"/>
      <c r="B19" s="51"/>
      <c r="C19" s="51"/>
      <c r="D19" s="51"/>
      <c r="E19" s="51"/>
      <c r="F19" s="51"/>
      <c r="G19" s="51"/>
      <c r="H19" s="51"/>
      <c r="I19" s="51"/>
      <c r="J19" s="51"/>
      <c r="K19" s="51"/>
    </row>
    <row r="20" spans="1:11" x14ac:dyDescent="0.25">
      <c r="A20" s="51"/>
      <c r="B20" s="51"/>
      <c r="C20" s="51"/>
      <c r="D20" s="51"/>
      <c r="E20" s="51"/>
      <c r="F20" s="51"/>
      <c r="G20" s="51"/>
      <c r="H20" s="51"/>
      <c r="I20" s="51"/>
      <c r="J20" s="51"/>
      <c r="K20" s="51"/>
    </row>
    <row r="21" spans="1:11" x14ac:dyDescent="0.25">
      <c r="A21" s="51"/>
      <c r="B21" s="51"/>
      <c r="C21" s="51"/>
      <c r="D21" s="51"/>
      <c r="E21" s="51"/>
      <c r="F21" s="51"/>
      <c r="G21" s="51"/>
      <c r="H21" s="51"/>
      <c r="I21" s="51"/>
      <c r="J21" s="51"/>
      <c r="K21" s="51"/>
    </row>
    <row r="22" spans="1:11" ht="19.5" thickBot="1" x14ac:dyDescent="0.35">
      <c r="A22" s="1305" t="s">
        <v>2112</v>
      </c>
      <c r="B22" s="51"/>
      <c r="C22" s="1303" t="s">
        <v>2113</v>
      </c>
      <c r="D22" s="70"/>
      <c r="E22" s="70"/>
      <c r="F22" s="70"/>
      <c r="G22" s="51"/>
      <c r="H22" s="51"/>
      <c r="I22" s="51"/>
      <c r="J22" s="51"/>
      <c r="K22" s="51"/>
    </row>
    <row r="23" spans="1:11" ht="45" x14ac:dyDescent="0.25">
      <c r="A23" s="1301" t="s">
        <v>2114</v>
      </c>
      <c r="B23" s="1285" t="s">
        <v>607</v>
      </c>
      <c r="C23" s="632" t="s">
        <v>2115</v>
      </c>
      <c r="D23" s="632" t="s">
        <v>2116</v>
      </c>
      <c r="E23" s="632" t="s">
        <v>1260</v>
      </c>
      <c r="F23" s="4006" t="s">
        <v>2117</v>
      </c>
      <c r="G23" s="4007"/>
      <c r="H23" s="51"/>
      <c r="I23" s="51"/>
      <c r="J23" s="51"/>
      <c r="K23" s="51"/>
    </row>
    <row r="24" spans="1:11" x14ac:dyDescent="0.25">
      <c r="A24" s="1433"/>
      <c r="B24" s="1945"/>
      <c r="C24" s="1946"/>
      <c r="D24" s="1946"/>
      <c r="E24" s="1947">
        <f>D24-C24</f>
        <v>0</v>
      </c>
      <c r="F24" s="4008"/>
      <c r="G24" s="4009"/>
    </row>
    <row r="25" spans="1:11" x14ac:dyDescent="0.25">
      <c r="A25" s="1433"/>
      <c r="B25" s="1945"/>
      <c r="C25" s="1946"/>
      <c r="D25" s="1946"/>
      <c r="E25" s="1947">
        <f t="shared" ref="E25:E30" si="0">C25-D25</f>
        <v>0</v>
      </c>
      <c r="F25" s="4008"/>
      <c r="G25" s="4009"/>
    </row>
    <row r="26" spans="1:11" x14ac:dyDescent="0.25">
      <c r="A26" s="1433"/>
      <c r="B26" s="1945"/>
      <c r="C26" s="1946"/>
      <c r="D26" s="1946"/>
      <c r="E26" s="1947">
        <f t="shared" si="0"/>
        <v>0</v>
      </c>
      <c r="F26" s="4008"/>
      <c r="G26" s="4009"/>
    </row>
    <row r="27" spans="1:11" x14ac:dyDescent="0.25">
      <c r="A27" s="1433"/>
      <c r="B27" s="1945"/>
      <c r="C27" s="1946"/>
      <c r="D27" s="1946"/>
      <c r="E27" s="1947">
        <f t="shared" si="0"/>
        <v>0</v>
      </c>
      <c r="F27" s="4008"/>
      <c r="G27" s="4009"/>
    </row>
    <row r="28" spans="1:11" x14ac:dyDescent="0.25">
      <c r="A28" s="1433"/>
      <c r="B28" s="1945"/>
      <c r="C28" s="1946"/>
      <c r="D28" s="1946"/>
      <c r="E28" s="1947">
        <f t="shared" si="0"/>
        <v>0</v>
      </c>
      <c r="F28" s="4008"/>
      <c r="G28" s="4009"/>
    </row>
    <row r="29" spans="1:11" x14ac:dyDescent="0.25">
      <c r="A29" s="1433"/>
      <c r="B29" s="1945"/>
      <c r="C29" s="1946"/>
      <c r="D29" s="1946"/>
      <c r="E29" s="1947">
        <f t="shared" si="0"/>
        <v>0</v>
      </c>
      <c r="F29" s="4008"/>
      <c r="G29" s="4009"/>
    </row>
    <row r="30" spans="1:11" x14ac:dyDescent="0.25">
      <c r="A30" s="1433"/>
      <c r="B30" s="1945"/>
      <c r="C30" s="1946"/>
      <c r="D30" s="1946"/>
      <c r="E30" s="1947">
        <f t="shared" si="0"/>
        <v>0</v>
      </c>
      <c r="F30" s="4008"/>
      <c r="G30" s="4009"/>
    </row>
    <row r="31" spans="1:11" x14ac:dyDescent="0.25">
      <c r="A31" s="1433"/>
      <c r="B31" s="1945"/>
      <c r="C31" s="1946"/>
      <c r="D31" s="1946"/>
      <c r="E31" s="1947">
        <f t="shared" ref="E31:E62" si="1">C31-D31</f>
        <v>0</v>
      </c>
      <c r="F31" s="4008"/>
      <c r="G31" s="4009"/>
    </row>
    <row r="32" spans="1:11" x14ac:dyDescent="0.25">
      <c r="A32" s="1433"/>
      <c r="B32" s="1945"/>
      <c r="C32" s="1946"/>
      <c r="D32" s="1946"/>
      <c r="E32" s="1947">
        <f t="shared" si="1"/>
        <v>0</v>
      </c>
      <c r="F32" s="4008"/>
      <c r="G32" s="4009"/>
    </row>
    <row r="33" spans="1:7" x14ac:dyDescent="0.25">
      <c r="A33" s="1433"/>
      <c r="B33" s="1945"/>
      <c r="C33" s="1946"/>
      <c r="D33" s="1946"/>
      <c r="E33" s="1947">
        <f t="shared" si="1"/>
        <v>0</v>
      </c>
      <c r="F33" s="4008"/>
      <c r="G33" s="4009"/>
    </row>
    <row r="34" spans="1:7" x14ac:dyDescent="0.25">
      <c r="A34" s="1433"/>
      <c r="B34" s="1945"/>
      <c r="C34" s="1946"/>
      <c r="D34" s="1946"/>
      <c r="E34" s="1947">
        <f t="shared" si="1"/>
        <v>0</v>
      </c>
      <c r="F34" s="4008"/>
      <c r="G34" s="4009"/>
    </row>
    <row r="35" spans="1:7" x14ac:dyDescent="0.25">
      <c r="A35" s="1433"/>
      <c r="B35" s="1945"/>
      <c r="C35" s="1946"/>
      <c r="D35" s="1946"/>
      <c r="E35" s="1947">
        <f t="shared" si="1"/>
        <v>0</v>
      </c>
      <c r="F35" s="4008"/>
      <c r="G35" s="4009"/>
    </row>
    <row r="36" spans="1:7" x14ac:dyDescent="0.25">
      <c r="A36" s="1433"/>
      <c r="B36" s="1945"/>
      <c r="C36" s="1946"/>
      <c r="D36" s="1946"/>
      <c r="E36" s="1947">
        <f t="shared" si="1"/>
        <v>0</v>
      </c>
      <c r="F36" s="4008"/>
      <c r="G36" s="4009"/>
    </row>
    <row r="37" spans="1:7" x14ac:dyDescent="0.25">
      <c r="A37" s="1433"/>
      <c r="B37" s="1945"/>
      <c r="C37" s="1946"/>
      <c r="D37" s="1946"/>
      <c r="E37" s="1947">
        <f t="shared" si="1"/>
        <v>0</v>
      </c>
      <c r="F37" s="4008"/>
      <c r="G37" s="4009"/>
    </row>
    <row r="38" spans="1:7" x14ac:dyDescent="0.25">
      <c r="A38" s="1433"/>
      <c r="B38" s="1945"/>
      <c r="C38" s="1946"/>
      <c r="D38" s="1946"/>
      <c r="E38" s="1947">
        <f t="shared" si="1"/>
        <v>0</v>
      </c>
      <c r="F38" s="4008"/>
      <c r="G38" s="4009"/>
    </row>
    <row r="39" spans="1:7" x14ac:dyDescent="0.25">
      <c r="A39" s="1433"/>
      <c r="B39" s="1945"/>
      <c r="C39" s="1946"/>
      <c r="D39" s="1946"/>
      <c r="E39" s="1947">
        <f t="shared" si="1"/>
        <v>0</v>
      </c>
      <c r="F39" s="4008"/>
      <c r="G39" s="4009"/>
    </row>
    <row r="40" spans="1:7" x14ac:dyDescent="0.25">
      <c r="A40" s="1433"/>
      <c r="B40" s="1945"/>
      <c r="C40" s="1946"/>
      <c r="D40" s="1946"/>
      <c r="E40" s="1947">
        <f t="shared" si="1"/>
        <v>0</v>
      </c>
      <c r="F40" s="4008"/>
      <c r="G40" s="4009"/>
    </row>
    <row r="41" spans="1:7" x14ac:dyDescent="0.25">
      <c r="A41" s="1433"/>
      <c r="B41" s="1945"/>
      <c r="C41" s="1946"/>
      <c r="D41" s="1946"/>
      <c r="E41" s="1947">
        <f t="shared" si="1"/>
        <v>0</v>
      </c>
      <c r="F41" s="4008"/>
      <c r="G41" s="4009"/>
    </row>
    <row r="42" spans="1:7" x14ac:dyDescent="0.25">
      <c r="A42" s="1433"/>
      <c r="B42" s="1945"/>
      <c r="C42" s="1946"/>
      <c r="D42" s="1946"/>
      <c r="E42" s="1947">
        <f t="shared" si="1"/>
        <v>0</v>
      </c>
      <c r="F42" s="4008"/>
      <c r="G42" s="4009"/>
    </row>
    <row r="43" spans="1:7" x14ac:dyDescent="0.25">
      <c r="A43" s="1433"/>
      <c r="B43" s="1945"/>
      <c r="C43" s="1946"/>
      <c r="D43" s="1946"/>
      <c r="E43" s="1947">
        <f t="shared" si="1"/>
        <v>0</v>
      </c>
      <c r="F43" s="4008"/>
      <c r="G43" s="4009"/>
    </row>
    <row r="44" spans="1:7" x14ac:dyDescent="0.25">
      <c r="A44" s="1433"/>
      <c r="B44" s="1945"/>
      <c r="C44" s="1946"/>
      <c r="D44" s="1946"/>
      <c r="E44" s="1947">
        <f t="shared" si="1"/>
        <v>0</v>
      </c>
      <c r="F44" s="4008"/>
      <c r="G44" s="4009"/>
    </row>
    <row r="45" spans="1:7" x14ac:dyDescent="0.25">
      <c r="A45" s="1433"/>
      <c r="B45" s="1945"/>
      <c r="C45" s="1946"/>
      <c r="D45" s="1946"/>
      <c r="E45" s="1947">
        <f t="shared" si="1"/>
        <v>0</v>
      </c>
      <c r="F45" s="4008"/>
      <c r="G45" s="4009"/>
    </row>
    <row r="46" spans="1:7" x14ac:dyDescent="0.25">
      <c r="A46" s="1433"/>
      <c r="B46" s="1945"/>
      <c r="C46" s="1946"/>
      <c r="D46" s="1946"/>
      <c r="E46" s="1947">
        <f t="shared" si="1"/>
        <v>0</v>
      </c>
      <c r="F46" s="4008"/>
      <c r="G46" s="4009"/>
    </row>
    <row r="47" spans="1:7" x14ac:dyDescent="0.25">
      <c r="A47" s="1433"/>
      <c r="B47" s="1945"/>
      <c r="C47" s="1946"/>
      <c r="D47" s="1946"/>
      <c r="E47" s="1947">
        <f t="shared" si="1"/>
        <v>0</v>
      </c>
      <c r="F47" s="4008"/>
      <c r="G47" s="4009"/>
    </row>
    <row r="48" spans="1:7" x14ac:dyDescent="0.25">
      <c r="A48" s="1433"/>
      <c r="B48" s="1945"/>
      <c r="C48" s="1946"/>
      <c r="D48" s="1946"/>
      <c r="E48" s="1947">
        <f t="shared" si="1"/>
        <v>0</v>
      </c>
      <c r="F48" s="4008"/>
      <c r="G48" s="4009"/>
    </row>
    <row r="49" spans="1:7" x14ac:dyDescent="0.25">
      <c r="A49" s="1433"/>
      <c r="B49" s="1945"/>
      <c r="C49" s="1946"/>
      <c r="D49" s="1946"/>
      <c r="E49" s="1947">
        <f t="shared" si="1"/>
        <v>0</v>
      </c>
      <c r="F49" s="4008"/>
      <c r="G49" s="4009"/>
    </row>
    <row r="50" spans="1:7" x14ac:dyDescent="0.25">
      <c r="A50" s="1433"/>
      <c r="B50" s="1945"/>
      <c r="C50" s="1946"/>
      <c r="D50" s="1946"/>
      <c r="E50" s="1947">
        <f t="shared" si="1"/>
        <v>0</v>
      </c>
      <c r="F50" s="4008"/>
      <c r="G50" s="4009"/>
    </row>
    <row r="51" spans="1:7" x14ac:dyDescent="0.25">
      <c r="A51" s="1433"/>
      <c r="B51" s="1945"/>
      <c r="C51" s="1946"/>
      <c r="D51" s="1946"/>
      <c r="E51" s="1947">
        <f t="shared" si="1"/>
        <v>0</v>
      </c>
      <c r="F51" s="4008"/>
      <c r="G51" s="4009"/>
    </row>
    <row r="52" spans="1:7" x14ac:dyDescent="0.25">
      <c r="A52" s="1433"/>
      <c r="B52" s="1945"/>
      <c r="C52" s="1946"/>
      <c r="D52" s="1946"/>
      <c r="E52" s="1947">
        <f t="shared" si="1"/>
        <v>0</v>
      </c>
      <c r="F52" s="4008"/>
      <c r="G52" s="4009"/>
    </row>
    <row r="53" spans="1:7" x14ac:dyDescent="0.25">
      <c r="A53" s="1433"/>
      <c r="B53" s="1945"/>
      <c r="C53" s="1946"/>
      <c r="D53" s="1946"/>
      <c r="E53" s="1947">
        <f t="shared" si="1"/>
        <v>0</v>
      </c>
      <c r="F53" s="4008"/>
      <c r="G53" s="4009"/>
    </row>
    <row r="54" spans="1:7" x14ac:dyDescent="0.25">
      <c r="A54" s="1433"/>
      <c r="B54" s="1945"/>
      <c r="C54" s="1946"/>
      <c r="D54" s="1946"/>
      <c r="E54" s="1947">
        <f t="shared" si="1"/>
        <v>0</v>
      </c>
      <c r="F54" s="4008"/>
      <c r="G54" s="4009"/>
    </row>
    <row r="55" spans="1:7" x14ac:dyDescent="0.25">
      <c r="A55" s="1433"/>
      <c r="B55" s="1945"/>
      <c r="C55" s="1946"/>
      <c r="D55" s="1946"/>
      <c r="E55" s="1947">
        <f t="shared" si="1"/>
        <v>0</v>
      </c>
      <c r="F55" s="4008"/>
      <c r="G55" s="4009"/>
    </row>
    <row r="56" spans="1:7" x14ac:dyDescent="0.25">
      <c r="A56" s="1433"/>
      <c r="B56" s="1945"/>
      <c r="C56" s="1946"/>
      <c r="D56" s="1946"/>
      <c r="E56" s="1947">
        <f t="shared" si="1"/>
        <v>0</v>
      </c>
      <c r="F56" s="4008"/>
      <c r="G56" s="4009"/>
    </row>
    <row r="57" spans="1:7" x14ac:dyDescent="0.25">
      <c r="A57" s="1433"/>
      <c r="B57" s="1945"/>
      <c r="C57" s="1946"/>
      <c r="D57" s="1946"/>
      <c r="E57" s="1947">
        <f t="shared" si="1"/>
        <v>0</v>
      </c>
      <c r="F57" s="4008"/>
      <c r="G57" s="4009"/>
    </row>
    <row r="58" spans="1:7" x14ac:dyDescent="0.25">
      <c r="A58" s="1433"/>
      <c r="B58" s="1945"/>
      <c r="C58" s="1946"/>
      <c r="D58" s="1946"/>
      <c r="E58" s="1947">
        <f t="shared" si="1"/>
        <v>0</v>
      </c>
      <c r="F58" s="4008"/>
      <c r="G58" s="4009"/>
    </row>
    <row r="59" spans="1:7" x14ac:dyDescent="0.25">
      <c r="A59" s="1433"/>
      <c r="B59" s="1945"/>
      <c r="C59" s="1946"/>
      <c r="D59" s="1946"/>
      <c r="E59" s="1947">
        <f t="shared" si="1"/>
        <v>0</v>
      </c>
      <c r="F59" s="4008"/>
      <c r="G59" s="4009"/>
    </row>
    <row r="60" spans="1:7" x14ac:dyDescent="0.25">
      <c r="A60" s="1433"/>
      <c r="B60" s="1945"/>
      <c r="C60" s="1946"/>
      <c r="D60" s="1946"/>
      <c r="E60" s="1947">
        <f t="shared" si="1"/>
        <v>0</v>
      </c>
      <c r="F60" s="4008"/>
      <c r="G60" s="4009"/>
    </row>
    <row r="61" spans="1:7" x14ac:dyDescent="0.25">
      <c r="A61" s="1433"/>
      <c r="B61" s="1945"/>
      <c r="C61" s="1946"/>
      <c r="D61" s="1946"/>
      <c r="E61" s="1947">
        <f t="shared" si="1"/>
        <v>0</v>
      </c>
      <c r="F61" s="4008"/>
      <c r="G61" s="4009"/>
    </row>
    <row r="62" spans="1:7" x14ac:dyDescent="0.25">
      <c r="A62" s="1433"/>
      <c r="B62" s="1945"/>
      <c r="C62" s="1946"/>
      <c r="D62" s="1946"/>
      <c r="E62" s="1947">
        <f t="shared" si="1"/>
        <v>0</v>
      </c>
      <c r="F62" s="4008"/>
      <c r="G62" s="4009"/>
    </row>
    <row r="63" spans="1:7" ht="15.75" thickBot="1" x14ac:dyDescent="0.3">
      <c r="A63" s="1302"/>
      <c r="B63" s="676"/>
      <c r="C63" s="676"/>
      <c r="D63" s="676"/>
      <c r="E63" s="471">
        <f>SUM(E24:E62)</f>
        <v>0</v>
      </c>
      <c r="F63" s="4012"/>
      <c r="G63" s="4013"/>
    </row>
    <row r="64" spans="1:7" x14ac:dyDescent="0.25">
      <c r="E64" s="25"/>
    </row>
    <row r="65" spans="1:7" x14ac:dyDescent="0.25">
      <c r="E65" s="25"/>
    </row>
    <row r="66" spans="1:7" ht="15.75" thickBot="1" x14ac:dyDescent="0.3">
      <c r="A66" s="51" t="s">
        <v>2118</v>
      </c>
      <c r="B66" s="51"/>
      <c r="C66" s="51"/>
      <c r="D66" s="51"/>
      <c r="E66" s="51"/>
      <c r="F66" s="51"/>
    </row>
    <row r="67" spans="1:7" x14ac:dyDescent="0.25">
      <c r="A67" s="1301" t="s">
        <v>1299</v>
      </c>
      <c r="B67" s="1304" t="s">
        <v>2119</v>
      </c>
      <c r="C67" s="632" t="s">
        <v>608</v>
      </c>
      <c r="D67" s="4014" t="s">
        <v>2120</v>
      </c>
      <c r="E67" s="4015"/>
      <c r="F67" s="4015"/>
      <c r="G67" s="3200"/>
    </row>
    <row r="68" spans="1:7" x14ac:dyDescent="0.25">
      <c r="A68" s="1467"/>
      <c r="B68" s="1948"/>
      <c r="C68" s="1949"/>
      <c r="D68" s="4010"/>
      <c r="E68" s="4010"/>
      <c r="F68" s="4010"/>
      <c r="G68" s="4011"/>
    </row>
    <row r="69" spans="1:7" x14ac:dyDescent="0.25">
      <c r="A69" s="1468"/>
      <c r="B69" s="1950"/>
      <c r="C69" s="1951"/>
      <c r="D69" s="4010"/>
      <c r="E69" s="4010"/>
      <c r="F69" s="4010"/>
      <c r="G69" s="4011"/>
    </row>
    <row r="70" spans="1:7" x14ac:dyDescent="0.25">
      <c r="A70" s="1468"/>
      <c r="B70" s="1950"/>
      <c r="C70" s="1951"/>
      <c r="D70" s="4010"/>
      <c r="E70" s="4010"/>
      <c r="F70" s="4010"/>
      <c r="G70" s="4011"/>
    </row>
    <row r="71" spans="1:7" ht="15.75" thickBot="1" x14ac:dyDescent="0.3">
      <c r="A71" s="1298"/>
      <c r="B71" s="1299"/>
      <c r="C71" s="1300"/>
      <c r="D71" s="3989"/>
      <c r="E71" s="3989"/>
      <c r="F71" s="3989"/>
      <c r="G71" s="3990"/>
    </row>
  </sheetData>
  <sheetProtection formatCells="0" formatColumns="0" formatRows="0" insertColumns="0" insertRows="0" insertHyperlinks="0" deleteColumns="0" deleteRows="0" sort="0" autoFilter="0"/>
  <mergeCells count="55">
    <mergeCell ref="F59:G59"/>
    <mergeCell ref="D68:G68"/>
    <mergeCell ref="D69:G69"/>
    <mergeCell ref="D70:G70"/>
    <mergeCell ref="F60:G60"/>
    <mergeCell ref="F61:G61"/>
    <mergeCell ref="F62:G62"/>
    <mergeCell ref="F63:G63"/>
    <mergeCell ref="D67:G67"/>
    <mergeCell ref="F54:G54"/>
    <mergeCell ref="F55:G55"/>
    <mergeCell ref="F56:G56"/>
    <mergeCell ref="F57:G57"/>
    <mergeCell ref="F58:G58"/>
    <mergeCell ref="F49:G49"/>
    <mergeCell ref="F50:G50"/>
    <mergeCell ref="F51:G51"/>
    <mergeCell ref="F52:G52"/>
    <mergeCell ref="F53:G53"/>
    <mergeCell ref="F44:G44"/>
    <mergeCell ref="F45:G45"/>
    <mergeCell ref="F46:G46"/>
    <mergeCell ref="F47:G47"/>
    <mergeCell ref="F48:G48"/>
    <mergeCell ref="F39:G39"/>
    <mergeCell ref="F40:G40"/>
    <mergeCell ref="F41:G41"/>
    <mergeCell ref="F42:G42"/>
    <mergeCell ref="F43:G43"/>
    <mergeCell ref="F34:G34"/>
    <mergeCell ref="F35:G35"/>
    <mergeCell ref="F36:G36"/>
    <mergeCell ref="F37:G37"/>
    <mergeCell ref="F38:G38"/>
    <mergeCell ref="F29:G29"/>
    <mergeCell ref="F30:G30"/>
    <mergeCell ref="F31:G31"/>
    <mergeCell ref="F32:G32"/>
    <mergeCell ref="F33:G33"/>
    <mergeCell ref="A8:G8"/>
    <mergeCell ref="D71:G71"/>
    <mergeCell ref="A10:C10"/>
    <mergeCell ref="A11:C15"/>
    <mergeCell ref="B2:G2"/>
    <mergeCell ref="B3:G3"/>
    <mergeCell ref="B5:C5"/>
    <mergeCell ref="B4:E4"/>
    <mergeCell ref="E10:G10"/>
    <mergeCell ref="E11:G15"/>
    <mergeCell ref="F23:G23"/>
    <mergeCell ref="F24:G24"/>
    <mergeCell ref="F25:G25"/>
    <mergeCell ref="F26:G26"/>
    <mergeCell ref="F27:G27"/>
    <mergeCell ref="F28:G28"/>
  </mergeCells>
  <conditionalFormatting sqref="A8">
    <cfRule type="cellIs" dxfId="95" priority="1" operator="equal">
      <formula>"Kunde følger opp"</formula>
    </cfRule>
    <cfRule type="cellIs" dxfId="94" priority="2" operator="equal">
      <formula>"Alt ok"</formula>
    </cfRule>
    <cfRule type="cellIs" dxfId="93" priority="3" operator="equal">
      <formula>"DFØ følger opp"</formula>
    </cfRule>
  </conditionalFormatting>
  <conditionalFormatting sqref="A10:A11">
    <cfRule type="cellIs" dxfId="92" priority="7" operator="equal">
      <formula>"Kunde følger opp"</formula>
    </cfRule>
    <cfRule type="cellIs" dxfId="91" priority="8" operator="equal">
      <formula>"Alt ok"</formula>
    </cfRule>
    <cfRule type="cellIs" dxfId="90" priority="9" operator="equal">
      <formula>"DFØ følger opp"</formula>
    </cfRule>
  </conditionalFormatting>
  <conditionalFormatting sqref="A3:B3">
    <cfRule type="cellIs" dxfId="89" priority="10" operator="equal">
      <formula>"Kunde følger opp"</formula>
    </cfRule>
    <cfRule type="cellIs" dxfId="88" priority="11" operator="equal">
      <formula>"Alt ok"</formula>
    </cfRule>
    <cfRule type="cellIs" dxfId="87" priority="12" operator="equal">
      <formula>"DFØ følger opp"</formula>
    </cfRule>
  </conditionalFormatting>
  <conditionalFormatting sqref="E10">
    <cfRule type="cellIs" dxfId="86" priority="4" operator="equal">
      <formula>"Kunde følger opp"</formula>
    </cfRule>
    <cfRule type="cellIs" dxfId="85" priority="5" operator="equal">
      <formula>"Alt ok"</formula>
    </cfRule>
    <cfRule type="cellIs" dxfId="84" priority="6" operator="equal">
      <formula>"DFØ følger opp"</formula>
    </cfRule>
  </conditionalFormatting>
  <hyperlinks>
    <hyperlink ref="A2" location="Avstemmingsoversikt!A1" display="Til avviksoversikt" xr:uid="{6C69BAF3-5FD0-4632-8C4E-F42D96F18786}"/>
  </hyperlinks>
  <pageMargins left="0.7" right="0.7" top="0.75" bottom="0.75" header="0.3" footer="0.3"/>
  <pageSetup paperSize="9" scale="6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D47C9-31F5-4639-9857-F24603506849}">
  <sheetPr>
    <pageSetUpPr fitToPage="1"/>
  </sheetPr>
  <dimension ref="A1:L121"/>
  <sheetViews>
    <sheetView showGridLines="0" zoomScaleNormal="100" workbookViewId="0"/>
  </sheetViews>
  <sheetFormatPr baseColWidth="10" defaultColWidth="11.42578125" defaultRowHeight="15" outlineLevelRow="1" x14ac:dyDescent="0.25"/>
  <cols>
    <col min="1" max="1" width="28.5703125" customWidth="1"/>
    <col min="2" max="2" width="26.7109375" customWidth="1"/>
    <col min="3" max="3" width="25.85546875" customWidth="1"/>
    <col min="4" max="4" width="22.85546875" customWidth="1"/>
    <col min="5" max="5" width="16.7109375" customWidth="1"/>
    <col min="6" max="6" width="18.85546875" customWidth="1"/>
    <col min="7" max="7" width="27.42578125" customWidth="1"/>
    <col min="8" max="8" width="5.42578125" customWidth="1"/>
    <col min="10" max="10" width="52.28515625" customWidth="1"/>
  </cols>
  <sheetData>
    <row r="1" spans="1:12" ht="19.5" thickBot="1" x14ac:dyDescent="0.35">
      <c r="A1" s="137" t="s">
        <v>2121</v>
      </c>
      <c r="B1" s="138"/>
      <c r="C1" s="138"/>
      <c r="D1" s="139"/>
      <c r="E1" s="139"/>
      <c r="F1" s="139"/>
      <c r="G1" s="138"/>
    </row>
    <row r="2" spans="1:12" ht="18.75" x14ac:dyDescent="0.3">
      <c r="A2" s="2108" t="s">
        <v>1244</v>
      </c>
      <c r="B2" s="4043" t="s">
        <v>585</v>
      </c>
      <c r="C2" s="4044"/>
      <c r="D2" s="4044"/>
      <c r="E2" s="4044"/>
      <c r="F2" s="4044"/>
      <c r="G2" s="4045"/>
    </row>
    <row r="3" spans="1:12" ht="15.75" thickBot="1" x14ac:dyDescent="0.3">
      <c r="A3" s="1155" t="s">
        <v>1245</v>
      </c>
      <c r="B3" s="4046" t="s">
        <v>1246</v>
      </c>
      <c r="C3" s="4047"/>
      <c r="D3" s="4047"/>
      <c r="E3" s="4047"/>
      <c r="F3" s="4047"/>
      <c r="G3" s="4048"/>
    </row>
    <row r="4" spans="1:12" x14ac:dyDescent="0.25">
      <c r="A4" s="1153" t="s">
        <v>1247</v>
      </c>
      <c r="B4" s="4049" t="str">
        <f>Avstemmingsoversikt!A5</f>
        <v>XX - MAL - XXX/XXXX</v>
      </c>
      <c r="C4" s="4050"/>
      <c r="D4" s="4050"/>
      <c r="E4" s="4050"/>
      <c r="F4" s="1415" t="s">
        <v>481</v>
      </c>
      <c r="G4" s="1416">
        <f>IF(Avstemmingsoversikt!P3= " "," ",Avstemmingsoversikt!P3)</f>
        <v>2024</v>
      </c>
    </row>
    <row r="5" spans="1:12" ht="15.75" thickBot="1" x14ac:dyDescent="0.3">
      <c r="A5" s="1154" t="s">
        <v>1248</v>
      </c>
      <c r="B5" s="4051"/>
      <c r="C5" s="4052"/>
      <c r="D5" s="461" t="s">
        <v>1249</v>
      </c>
      <c r="E5" s="695"/>
      <c r="F5" s="461" t="s">
        <v>1250</v>
      </c>
      <c r="G5" s="486" t="str">
        <f>IF(Avstemmingsoversikt!P4= " "," ",Avstemmingsoversikt!P4)</f>
        <v>xx/2024</v>
      </c>
      <c r="L5" t="s">
        <v>621</v>
      </c>
    </row>
    <row r="6" spans="1:12" x14ac:dyDescent="0.25">
      <c r="A6" s="121"/>
      <c r="B6" s="121"/>
      <c r="C6" s="121"/>
      <c r="D6" s="121"/>
      <c r="E6" s="121"/>
      <c r="F6" s="121"/>
      <c r="G6" s="121"/>
      <c r="H6" s="121"/>
    </row>
    <row r="7" spans="1:12" ht="30.75" customHeight="1" x14ac:dyDescent="0.35">
      <c r="A7" s="4053" t="s">
        <v>2122</v>
      </c>
      <c r="B7" s="4053"/>
      <c r="C7" s="4053"/>
      <c r="D7" s="4053"/>
      <c r="E7" s="4053"/>
      <c r="F7" s="4053"/>
      <c r="G7" s="4053"/>
      <c r="H7" s="103"/>
      <c r="I7" s="141"/>
    </row>
    <row r="8" spans="1:12" ht="24" thickBot="1" x14ac:dyDescent="0.4">
      <c r="A8" s="140"/>
      <c r="B8" s="140"/>
      <c r="C8" s="140"/>
      <c r="D8" s="140"/>
      <c r="E8" s="140"/>
      <c r="F8" s="140"/>
      <c r="G8" s="140"/>
      <c r="H8" s="140"/>
      <c r="I8" s="141"/>
    </row>
    <row r="9" spans="1:12" ht="19.5" customHeight="1" thickBot="1" x14ac:dyDescent="0.35">
      <c r="A9" s="2663" t="s">
        <v>1252</v>
      </c>
      <c r="B9" s="2664"/>
      <c r="C9" s="2665"/>
      <c r="E9" s="2663" t="s">
        <v>1253</v>
      </c>
      <c r="F9" s="2664"/>
      <c r="G9" s="2665"/>
      <c r="H9" s="2762"/>
      <c r="I9" s="2762"/>
    </row>
    <row r="10" spans="1:12" x14ac:dyDescent="0.25">
      <c r="A10" s="3991"/>
      <c r="B10" s="2667"/>
      <c r="C10" s="2668"/>
      <c r="E10" s="2682"/>
      <c r="F10" s="2683"/>
      <c r="G10" s="2684"/>
      <c r="H10" s="4033"/>
      <c r="I10" s="4033"/>
    </row>
    <row r="11" spans="1:12" x14ac:dyDescent="0.25">
      <c r="A11" s="2669"/>
      <c r="B11" s="2670"/>
      <c r="C11" s="2671"/>
      <c r="E11" s="2685"/>
      <c r="F11" s="2686"/>
      <c r="G11" s="2687"/>
      <c r="H11" s="4033"/>
      <c r="I11" s="4033"/>
    </row>
    <row r="12" spans="1:12" x14ac:dyDescent="0.25">
      <c r="A12" s="2669"/>
      <c r="B12" s="2670"/>
      <c r="C12" s="2671"/>
      <c r="E12" s="2685"/>
      <c r="F12" s="2686"/>
      <c r="G12" s="2687"/>
      <c r="H12" s="4033"/>
      <c r="I12" s="4033"/>
    </row>
    <row r="13" spans="1:12" ht="16.5" customHeight="1" x14ac:dyDescent="0.25">
      <c r="A13" s="2669"/>
      <c r="B13" s="2670"/>
      <c r="C13" s="2671"/>
      <c r="E13" s="2685"/>
      <c r="F13" s="2686"/>
      <c r="G13" s="2687"/>
      <c r="H13" s="4033"/>
      <c r="I13" s="4033"/>
    </row>
    <row r="14" spans="1:12" ht="15.75" thickBot="1" x14ac:dyDescent="0.3">
      <c r="A14" s="2672"/>
      <c r="B14" s="2673"/>
      <c r="C14" s="2674"/>
      <c r="E14" s="2688"/>
      <c r="F14" s="2689"/>
      <c r="G14" s="2690"/>
      <c r="H14" s="142"/>
    </row>
    <row r="15" spans="1:12" x14ac:dyDescent="0.25">
      <c r="A15" s="143"/>
      <c r="B15" s="144"/>
      <c r="C15" s="144"/>
      <c r="D15" s="145"/>
      <c r="E15" s="121"/>
      <c r="F15" s="121"/>
      <c r="G15" s="144"/>
      <c r="H15" s="121"/>
      <c r="I15" s="142"/>
    </row>
    <row r="16" spans="1:12" x14ac:dyDescent="0.25">
      <c r="A16" s="140" t="s">
        <v>1254</v>
      </c>
      <c r="C16" s="146"/>
      <c r="E16" s="2" t="s">
        <v>1255</v>
      </c>
      <c r="F16" s="144"/>
      <c r="G16" s="144"/>
      <c r="H16" s="121"/>
      <c r="I16" s="142"/>
    </row>
    <row r="17" spans="1:9" x14ac:dyDescent="0.25">
      <c r="A17" s="146" t="s">
        <v>2123</v>
      </c>
      <c r="C17" s="143"/>
      <c r="E17" s="1078" t="s">
        <v>2124</v>
      </c>
      <c r="F17" s="144"/>
      <c r="G17" s="144"/>
      <c r="H17" s="121"/>
      <c r="I17" s="142"/>
    </row>
    <row r="18" spans="1:9" x14ac:dyDescent="0.25">
      <c r="A18" s="143" t="s">
        <v>2125</v>
      </c>
      <c r="B18" s="143"/>
      <c r="C18" s="143"/>
      <c r="D18" s="1078"/>
      <c r="E18" s="121"/>
      <c r="F18" s="144"/>
      <c r="G18" s="144"/>
      <c r="H18" s="121"/>
      <c r="I18" s="142"/>
    </row>
    <row r="19" spans="1:9" x14ac:dyDescent="0.25">
      <c r="A19" s="143"/>
      <c r="B19" s="143"/>
      <c r="C19" s="143"/>
      <c r="D19" s="1078"/>
      <c r="E19" s="121"/>
      <c r="F19" s="144"/>
      <c r="G19" s="144"/>
      <c r="H19" s="121"/>
      <c r="I19" s="142"/>
    </row>
    <row r="20" spans="1:9" x14ac:dyDescent="0.25">
      <c r="I20" s="142"/>
    </row>
    <row r="21" spans="1:9" x14ac:dyDescent="0.25">
      <c r="A21" s="2" t="s">
        <v>2126</v>
      </c>
      <c r="I21" s="142"/>
    </row>
    <row r="22" spans="1:9" ht="15.75" thickBot="1" x14ac:dyDescent="0.3">
      <c r="A22" s="4042" t="s">
        <v>2127</v>
      </c>
      <c r="B22" s="4042"/>
      <c r="C22" s="4042"/>
      <c r="D22" s="4042"/>
      <c r="E22" s="4042"/>
      <c r="F22" s="144"/>
      <c r="G22" s="144"/>
      <c r="H22" s="121"/>
    </row>
    <row r="23" spans="1:9" ht="15.75" customHeight="1" x14ac:dyDescent="0.25">
      <c r="A23" s="869" t="s">
        <v>1455</v>
      </c>
      <c r="B23" s="870" t="s">
        <v>1456</v>
      </c>
      <c r="C23" s="870" t="s">
        <v>1457</v>
      </c>
      <c r="D23" s="870" t="s">
        <v>1458</v>
      </c>
      <c r="E23" s="3807"/>
      <c r="F23" s="3808"/>
      <c r="G23" s="4062"/>
      <c r="H23" s="121"/>
    </row>
    <row r="24" spans="1:9" ht="15.75" customHeight="1" x14ac:dyDescent="0.25">
      <c r="A24" s="4034" t="s">
        <v>434</v>
      </c>
      <c r="B24" s="4036" t="s">
        <v>2128</v>
      </c>
      <c r="C24" s="4036" t="s">
        <v>2129</v>
      </c>
      <c r="D24" s="4036" t="s">
        <v>1919</v>
      </c>
      <c r="E24" s="4040" t="s">
        <v>478</v>
      </c>
      <c r="F24" s="4040" t="s">
        <v>1268</v>
      </c>
      <c r="G24" s="4038" t="s">
        <v>1289</v>
      </c>
    </row>
    <row r="25" spans="1:9" x14ac:dyDescent="0.25">
      <c r="A25" s="4035"/>
      <c r="B25" s="4037"/>
      <c r="C25" s="4037"/>
      <c r="D25" s="4037"/>
      <c r="E25" s="4041"/>
      <c r="F25" s="4041"/>
      <c r="G25" s="4039"/>
    </row>
    <row r="26" spans="1:9" x14ac:dyDescent="0.25">
      <c r="A26" s="1436" t="str">
        <f>CONCATENATE($G$4,"01")</f>
        <v>202401</v>
      </c>
      <c r="B26" s="1953"/>
      <c r="C26" s="1953"/>
      <c r="D26" s="1954">
        <f t="shared" ref="D26:D37" si="0">B26-C26</f>
        <v>0</v>
      </c>
      <c r="E26" s="1955"/>
      <c r="F26" s="1956"/>
      <c r="G26" s="1957"/>
    </row>
    <row r="27" spans="1:9" x14ac:dyDescent="0.25">
      <c r="A27" s="1436" t="str">
        <f>CONCATENATE($G$4,"02")</f>
        <v>202402</v>
      </c>
      <c r="B27" s="1953"/>
      <c r="C27" s="1953"/>
      <c r="D27" s="1954">
        <f t="shared" si="0"/>
        <v>0</v>
      </c>
      <c r="E27" s="1955"/>
      <c r="F27" s="1956"/>
      <c r="G27" s="1957"/>
    </row>
    <row r="28" spans="1:9" x14ac:dyDescent="0.25">
      <c r="A28" s="1436" t="str">
        <f>CONCATENATE($G$4,"03")</f>
        <v>202403</v>
      </c>
      <c r="B28" s="1958"/>
      <c r="C28" s="1958"/>
      <c r="D28" s="1954">
        <f t="shared" si="0"/>
        <v>0</v>
      </c>
      <c r="E28" s="1955"/>
      <c r="F28" s="1956"/>
      <c r="G28" s="1959"/>
    </row>
    <row r="29" spans="1:9" x14ac:dyDescent="0.25">
      <c r="A29" s="1436" t="str">
        <f>CONCATENATE($G$4,"04")</f>
        <v>202404</v>
      </c>
      <c r="B29" s="1958"/>
      <c r="C29" s="1958"/>
      <c r="D29" s="1954">
        <f t="shared" si="0"/>
        <v>0</v>
      </c>
      <c r="E29" s="1955"/>
      <c r="F29" s="1956"/>
      <c r="G29" s="1959"/>
    </row>
    <row r="30" spans="1:9" x14ac:dyDescent="0.25">
      <c r="A30" s="1436" t="str">
        <f>CONCATENATE($G$4,"05")</f>
        <v>202405</v>
      </c>
      <c r="B30" s="1958"/>
      <c r="C30" s="1958"/>
      <c r="D30" s="1954">
        <f t="shared" si="0"/>
        <v>0</v>
      </c>
      <c r="E30" s="1955"/>
      <c r="F30" s="1956"/>
      <c r="G30" s="1959"/>
    </row>
    <row r="31" spans="1:9" x14ac:dyDescent="0.25">
      <c r="A31" s="1436" t="str">
        <f>CONCATENATE($G$4,"06")</f>
        <v>202406</v>
      </c>
      <c r="B31" s="1958"/>
      <c r="C31" s="1958"/>
      <c r="D31" s="1954">
        <f t="shared" si="0"/>
        <v>0</v>
      </c>
      <c r="E31" s="1955"/>
      <c r="F31" s="1956"/>
      <c r="G31" s="1959"/>
    </row>
    <row r="32" spans="1:9" x14ac:dyDescent="0.25">
      <c r="A32" s="1436" t="str">
        <f>CONCATENATE($G$4,"07")</f>
        <v>202407</v>
      </c>
      <c r="B32" s="1958"/>
      <c r="C32" s="1958"/>
      <c r="D32" s="1954">
        <f t="shared" si="0"/>
        <v>0</v>
      </c>
      <c r="E32" s="1955"/>
      <c r="F32" s="1956"/>
      <c r="G32" s="1959"/>
    </row>
    <row r="33" spans="1:9" x14ac:dyDescent="0.25">
      <c r="A33" s="1436" t="str">
        <f>CONCATENATE($G$4,"08")</f>
        <v>202408</v>
      </c>
      <c r="B33" s="1958"/>
      <c r="C33" s="1958"/>
      <c r="D33" s="1954">
        <f t="shared" si="0"/>
        <v>0</v>
      </c>
      <c r="E33" s="1955"/>
      <c r="F33" s="1956"/>
      <c r="G33" s="1959"/>
    </row>
    <row r="34" spans="1:9" x14ac:dyDescent="0.25">
      <c r="A34" s="1436" t="str">
        <f>CONCATENATE($G$4,"09")</f>
        <v>202409</v>
      </c>
      <c r="B34" s="1958"/>
      <c r="C34" s="1958"/>
      <c r="D34" s="1954">
        <f t="shared" si="0"/>
        <v>0</v>
      </c>
      <c r="E34" s="1955"/>
      <c r="F34" s="1956"/>
      <c r="G34" s="1959"/>
    </row>
    <row r="35" spans="1:9" x14ac:dyDescent="0.25">
      <c r="A35" s="1436" t="str">
        <f>CONCATENATE($G$4,"10")</f>
        <v>202410</v>
      </c>
      <c r="B35" s="1958"/>
      <c r="C35" s="1958"/>
      <c r="D35" s="1954">
        <f t="shared" si="0"/>
        <v>0</v>
      </c>
      <c r="E35" s="1955"/>
      <c r="F35" s="1956"/>
      <c r="G35" s="1959"/>
    </row>
    <row r="36" spans="1:9" x14ac:dyDescent="0.25">
      <c r="A36" s="1436" t="str">
        <f>CONCATENATE($G$4,"11")</f>
        <v>202411</v>
      </c>
      <c r="B36" s="1958"/>
      <c r="C36" s="1958"/>
      <c r="D36" s="1954">
        <f t="shared" si="0"/>
        <v>0</v>
      </c>
      <c r="E36" s="1955"/>
      <c r="F36" s="1956"/>
      <c r="G36" s="1959"/>
    </row>
    <row r="37" spans="1:9" x14ac:dyDescent="0.25">
      <c r="A37" s="1436" t="str">
        <f>CONCATENATE($G$4,"12")</f>
        <v>202412</v>
      </c>
      <c r="B37" s="1958"/>
      <c r="C37" s="1958"/>
      <c r="D37" s="1954">
        <f t="shared" si="0"/>
        <v>0</v>
      </c>
      <c r="E37" s="1955"/>
      <c r="F37" s="1956"/>
      <c r="G37" s="1959"/>
    </row>
    <row r="38" spans="1:9" ht="15.75" thickBot="1" x14ac:dyDescent="0.3">
      <c r="A38" s="460"/>
      <c r="B38" s="827"/>
      <c r="C38" s="487"/>
      <c r="D38" s="487"/>
      <c r="E38" s="488"/>
      <c r="F38" s="488"/>
      <c r="G38" s="489"/>
    </row>
    <row r="39" spans="1:9" ht="32.25" customHeight="1" x14ac:dyDescent="0.25">
      <c r="A39" s="132" t="s">
        <v>2130</v>
      </c>
      <c r="B39" s="1077">
        <f>SUMIFS('Saldobalanse m arb-status'!C:C,'Saldobalanse m arb-status'!K:K,10&amp;"*")+SUMIFS('Saldobalanse m arb-status'!C:C,'Saldobalanse m arb-status'!K:K,11&amp;"*")+SUMIFS('Saldobalanse m arb-status'!C:C,'Saldobalanse m arb-status'!K:K,12&amp;"*")</f>
        <v>0</v>
      </c>
    </row>
    <row r="40" spans="1:9" ht="17.25" customHeight="1" x14ac:dyDescent="0.25">
      <c r="A40" s="58" t="s">
        <v>1260</v>
      </c>
      <c r="B40" s="67">
        <f>B37-B39</f>
        <v>0</v>
      </c>
    </row>
    <row r="43" spans="1:9" x14ac:dyDescent="0.25">
      <c r="A43" s="140" t="s">
        <v>2131</v>
      </c>
      <c r="B43" s="144"/>
      <c r="C43" s="144"/>
      <c r="D43" s="145"/>
      <c r="E43" s="121"/>
      <c r="F43" s="144"/>
      <c r="G43" s="144"/>
      <c r="H43" s="121"/>
    </row>
    <row r="44" spans="1:9" x14ac:dyDescent="0.25">
      <c r="A44" s="4042" t="s">
        <v>2132</v>
      </c>
      <c r="B44" s="4042"/>
      <c r="C44" s="4042"/>
      <c r="D44" s="4042"/>
      <c r="E44" s="4042"/>
      <c r="F44" s="144"/>
      <c r="G44" s="103"/>
      <c r="H44" s="103"/>
      <c r="I44" s="103"/>
    </row>
    <row r="45" spans="1:9" ht="15.75" customHeight="1" x14ac:dyDescent="0.25">
      <c r="A45" s="1960" t="s">
        <v>1455</v>
      </c>
      <c r="B45" s="1960"/>
      <c r="C45" s="1960" t="s">
        <v>1457</v>
      </c>
      <c r="D45" s="1960" t="s">
        <v>1504</v>
      </c>
      <c r="E45" s="1960" t="s">
        <v>2133</v>
      </c>
      <c r="F45" s="144"/>
      <c r="G45" s="103"/>
      <c r="H45" s="103"/>
      <c r="I45" s="103"/>
    </row>
    <row r="46" spans="1:9" ht="30" x14ac:dyDescent="0.25">
      <c r="A46" s="1123" t="s">
        <v>1259</v>
      </c>
      <c r="B46" s="1417" t="s">
        <v>607</v>
      </c>
      <c r="C46" s="1417" t="s">
        <v>2134</v>
      </c>
      <c r="D46" s="1417" t="s">
        <v>2135</v>
      </c>
      <c r="E46" s="1418" t="s">
        <v>1260</v>
      </c>
      <c r="F46" s="103"/>
      <c r="G46" s="103"/>
      <c r="H46" s="103"/>
      <c r="I46" s="103"/>
    </row>
    <row r="47" spans="1:9" x14ac:dyDescent="0.25">
      <c r="A47" s="1469"/>
      <c r="B47" s="1961"/>
      <c r="C47" s="1958"/>
      <c r="D47" s="1958"/>
      <c r="E47" s="1962">
        <f>C47-D47</f>
        <v>0</v>
      </c>
      <c r="F47" s="103"/>
      <c r="G47" s="103"/>
      <c r="H47" s="103"/>
    </row>
    <row r="48" spans="1:9" x14ac:dyDescent="0.25">
      <c r="A48" s="1469"/>
      <c r="B48" s="1961"/>
      <c r="C48" s="1958"/>
      <c r="D48" s="1958"/>
      <c r="E48" s="1962">
        <f t="shared" ref="E48:E62" si="1">C48-D48</f>
        <v>0</v>
      </c>
      <c r="F48" s="103"/>
      <c r="G48" s="103"/>
      <c r="H48" s="103"/>
    </row>
    <row r="49" spans="1:8" x14ac:dyDescent="0.25">
      <c r="A49" s="1469"/>
      <c r="B49" s="1961"/>
      <c r="C49" s="1958"/>
      <c r="D49" s="1958"/>
      <c r="E49" s="1962">
        <f>C49-D49</f>
        <v>0</v>
      </c>
      <c r="F49" s="103"/>
      <c r="G49" s="103"/>
      <c r="H49" s="103"/>
    </row>
    <row r="50" spans="1:8" x14ac:dyDescent="0.25">
      <c r="A50" s="1469"/>
      <c r="B50" s="1961"/>
      <c r="C50" s="1958"/>
      <c r="D50" s="1958"/>
      <c r="E50" s="1962">
        <f>C50-D50</f>
        <v>0</v>
      </c>
      <c r="F50" s="103"/>
      <c r="G50" s="103"/>
      <c r="H50" s="103"/>
    </row>
    <row r="51" spans="1:8" x14ac:dyDescent="0.25">
      <c r="A51" s="1469"/>
      <c r="B51" s="1961"/>
      <c r="C51" s="1958"/>
      <c r="D51" s="1958"/>
      <c r="E51" s="1962">
        <f>C51-D51</f>
        <v>0</v>
      </c>
      <c r="F51" s="103"/>
      <c r="G51" s="103"/>
      <c r="H51" s="103"/>
    </row>
    <row r="52" spans="1:8" ht="15.75" customHeight="1" x14ac:dyDescent="0.25">
      <c r="A52" s="1469"/>
      <c r="B52" s="1961"/>
      <c r="C52" s="1958"/>
      <c r="D52" s="1958"/>
      <c r="E52" s="1962">
        <f t="shared" si="1"/>
        <v>0</v>
      </c>
      <c r="F52" s="103"/>
      <c r="G52" s="103"/>
      <c r="H52" s="103"/>
    </row>
    <row r="53" spans="1:8" x14ac:dyDescent="0.25">
      <c r="A53" s="1469"/>
      <c r="B53" s="1961"/>
      <c r="C53" s="1958"/>
      <c r="D53" s="1958"/>
      <c r="E53" s="1962">
        <f t="shared" si="1"/>
        <v>0</v>
      </c>
      <c r="F53" s="103"/>
      <c r="G53" s="103"/>
      <c r="H53" s="103"/>
    </row>
    <row r="54" spans="1:8" x14ac:dyDescent="0.25">
      <c r="A54" s="1469"/>
      <c r="B54" s="1961"/>
      <c r="C54" s="1958"/>
      <c r="D54" s="1958"/>
      <c r="E54" s="1962">
        <f t="shared" si="1"/>
        <v>0</v>
      </c>
      <c r="F54" s="103"/>
      <c r="G54" s="103"/>
      <c r="H54" s="103"/>
    </row>
    <row r="55" spans="1:8" x14ac:dyDescent="0.25">
      <c r="A55" s="1469"/>
      <c r="B55" s="1961"/>
      <c r="C55" s="1958"/>
      <c r="D55" s="1958"/>
      <c r="E55" s="1962">
        <f t="shared" si="1"/>
        <v>0</v>
      </c>
      <c r="F55" s="103"/>
      <c r="G55" s="103"/>
      <c r="H55" s="103"/>
    </row>
    <row r="56" spans="1:8" x14ac:dyDescent="0.25">
      <c r="A56" s="1469"/>
      <c r="B56" s="1961"/>
      <c r="C56" s="1958"/>
      <c r="D56" s="1958"/>
      <c r="E56" s="1962">
        <f t="shared" si="1"/>
        <v>0</v>
      </c>
      <c r="F56" s="103"/>
      <c r="G56" s="103"/>
      <c r="H56" s="103"/>
    </row>
    <row r="57" spans="1:8" x14ac:dyDescent="0.25">
      <c r="A57" s="1469"/>
      <c r="B57" s="1961"/>
      <c r="C57" s="1958"/>
      <c r="D57" s="1958"/>
      <c r="E57" s="1962">
        <f t="shared" si="1"/>
        <v>0</v>
      </c>
      <c r="F57" s="103"/>
      <c r="G57" s="103"/>
      <c r="H57" s="103"/>
    </row>
    <row r="58" spans="1:8" x14ac:dyDescent="0.25">
      <c r="A58" s="1469"/>
      <c r="B58" s="1961"/>
      <c r="C58" s="1958"/>
      <c r="D58" s="1958"/>
      <c r="E58" s="1962">
        <f t="shared" si="1"/>
        <v>0</v>
      </c>
      <c r="F58" s="103"/>
      <c r="G58" s="103"/>
      <c r="H58" s="103"/>
    </row>
    <row r="59" spans="1:8" x14ac:dyDescent="0.25">
      <c r="A59" s="1469"/>
      <c r="B59" s="1961"/>
      <c r="C59" s="1958"/>
      <c r="D59" s="1958"/>
      <c r="E59" s="1962">
        <f t="shared" si="1"/>
        <v>0</v>
      </c>
      <c r="F59" s="103"/>
      <c r="G59" s="103"/>
      <c r="H59" s="103"/>
    </row>
    <row r="60" spans="1:8" x14ac:dyDescent="0.25">
      <c r="A60" s="1469"/>
      <c r="B60" s="1961"/>
      <c r="C60" s="1958"/>
      <c r="D60" s="1958"/>
      <c r="E60" s="1962">
        <f t="shared" si="1"/>
        <v>0</v>
      </c>
      <c r="F60" s="103"/>
      <c r="G60" s="103"/>
      <c r="H60" s="103"/>
    </row>
    <row r="61" spans="1:8" x14ac:dyDescent="0.25">
      <c r="A61" s="1470"/>
      <c r="B61" s="1963"/>
      <c r="C61" s="1958"/>
      <c r="D61" s="1958"/>
      <c r="E61" s="1962">
        <f t="shared" si="1"/>
        <v>0</v>
      </c>
      <c r="F61" s="103"/>
      <c r="G61" s="103"/>
      <c r="H61" s="103"/>
    </row>
    <row r="62" spans="1:8" x14ac:dyDescent="0.25">
      <c r="A62" s="1470"/>
      <c r="B62" s="1963"/>
      <c r="C62" s="1958"/>
      <c r="D62" s="1958"/>
      <c r="E62" s="1962">
        <f t="shared" si="1"/>
        <v>0</v>
      </c>
      <c r="F62" s="103"/>
      <c r="G62" s="103"/>
      <c r="H62" s="103"/>
    </row>
    <row r="63" spans="1:8" ht="15.75" thickBot="1" x14ac:dyDescent="0.3">
      <c r="A63" s="1091" t="s">
        <v>1326</v>
      </c>
      <c r="B63" s="692"/>
      <c r="C63" s="693">
        <f>SUM(C47:C62)</f>
        <v>0</v>
      </c>
      <c r="D63" s="693">
        <f>SUM(D47:D62)</f>
        <v>0</v>
      </c>
      <c r="E63" s="694">
        <f>SUM(E47:E62)</f>
        <v>0</v>
      </c>
      <c r="F63" s="103"/>
      <c r="G63" s="103"/>
      <c r="H63" s="103"/>
    </row>
    <row r="64" spans="1:8" ht="15.75" thickBot="1" x14ac:dyDescent="0.3">
      <c r="A64" s="53"/>
      <c r="B64" s="293"/>
      <c r="C64" s="848"/>
      <c r="D64" s="849"/>
      <c r="E64" s="850"/>
      <c r="F64" s="103"/>
      <c r="G64" s="103"/>
      <c r="H64" s="103"/>
    </row>
    <row r="65" spans="1:12" x14ac:dyDescent="0.25">
      <c r="A65" s="4054" t="s">
        <v>2136</v>
      </c>
      <c r="B65" s="4055"/>
      <c r="C65" s="4055"/>
      <c r="D65" s="4056"/>
      <c r="E65" s="4060">
        <f>E63-E82-H105</f>
        <v>0</v>
      </c>
      <c r="F65" s="146"/>
      <c r="G65" s="146"/>
      <c r="H65" s="146"/>
      <c r="I65" s="103"/>
      <c r="J65" s="103"/>
      <c r="K65" s="103"/>
      <c r="L65" s="142"/>
    </row>
    <row r="66" spans="1:12" ht="15.75" thickBot="1" x14ac:dyDescent="0.3">
      <c r="A66" s="4057"/>
      <c r="B66" s="4058"/>
      <c r="C66" s="4058"/>
      <c r="D66" s="4059"/>
      <c r="E66" s="4061"/>
      <c r="F66" s="146"/>
      <c r="G66" s="146"/>
      <c r="H66" s="146"/>
      <c r="I66" s="103"/>
      <c r="J66" s="103"/>
      <c r="K66" s="103"/>
      <c r="L66" s="142"/>
    </row>
    <row r="67" spans="1:12" x14ac:dyDescent="0.25">
      <c r="A67" s="53"/>
      <c r="B67" s="293"/>
      <c r="C67" s="293"/>
      <c r="D67" s="144"/>
      <c r="E67" s="121"/>
      <c r="F67" s="103"/>
      <c r="G67" s="103"/>
      <c r="H67" s="103"/>
    </row>
    <row r="68" spans="1:12" x14ac:dyDescent="0.25">
      <c r="A68" s="2" t="s">
        <v>2137</v>
      </c>
    </row>
    <row r="69" spans="1:12" x14ac:dyDescent="0.25">
      <c r="A69" s="4025" t="s">
        <v>2138</v>
      </c>
      <c r="B69" s="4025"/>
      <c r="C69" s="4025"/>
      <c r="D69" s="4025"/>
      <c r="E69" s="4025"/>
      <c r="F69" s="4025"/>
      <c r="G69" s="4025"/>
      <c r="H69" s="147"/>
    </row>
    <row r="70" spans="1:12" ht="15" customHeight="1" thickBot="1" x14ac:dyDescent="0.3">
      <c r="A70" s="4030" t="s">
        <v>2139</v>
      </c>
      <c r="B70" s="4030"/>
      <c r="C70" s="4030"/>
      <c r="D70" s="4030"/>
      <c r="E70" s="4030"/>
      <c r="F70" s="4030"/>
      <c r="G70" s="4030"/>
    </row>
    <row r="71" spans="1:12" ht="15.75" customHeight="1" x14ac:dyDescent="0.25">
      <c r="A71" s="554" t="s">
        <v>1492</v>
      </c>
      <c r="B71" s="656" t="s">
        <v>2140</v>
      </c>
      <c r="C71" s="656" t="s">
        <v>478</v>
      </c>
      <c r="D71" s="656" t="s">
        <v>1259</v>
      </c>
      <c r="E71" s="656" t="s">
        <v>2141</v>
      </c>
      <c r="F71" s="4031" t="s">
        <v>2142</v>
      </c>
      <c r="G71" s="4032"/>
    </row>
    <row r="72" spans="1:12" ht="15" customHeight="1" x14ac:dyDescent="0.25">
      <c r="A72" s="1470"/>
      <c r="B72" s="1964"/>
      <c r="C72" s="1965"/>
      <c r="D72" s="1966"/>
      <c r="E72" s="1967"/>
      <c r="F72" s="4027"/>
      <c r="G72" s="4028"/>
    </row>
    <row r="73" spans="1:12" x14ac:dyDescent="0.25">
      <c r="A73" s="1470"/>
      <c r="B73" s="1964"/>
      <c r="C73" s="1965"/>
      <c r="D73" s="1966"/>
      <c r="E73" s="1967"/>
      <c r="F73" s="4027"/>
      <c r="G73" s="4028"/>
    </row>
    <row r="74" spans="1:12" x14ac:dyDescent="0.25">
      <c r="A74" s="1470"/>
      <c r="B74" s="1964"/>
      <c r="C74" s="1965"/>
      <c r="D74" s="1966"/>
      <c r="E74" s="1967"/>
      <c r="F74" s="4027"/>
      <c r="G74" s="4028"/>
    </row>
    <row r="75" spans="1:12" x14ac:dyDescent="0.25">
      <c r="A75" s="1470"/>
      <c r="B75" s="1964"/>
      <c r="C75" s="1965"/>
      <c r="D75" s="1966"/>
      <c r="E75" s="1967"/>
      <c r="F75" s="4027"/>
      <c r="G75" s="4028"/>
    </row>
    <row r="76" spans="1:12" x14ac:dyDescent="0.25">
      <c r="A76" s="1470"/>
      <c r="B76" s="1964"/>
      <c r="C76" s="1965"/>
      <c r="D76" s="1966"/>
      <c r="E76" s="1967"/>
      <c r="F76" s="4027"/>
      <c r="G76" s="4028"/>
    </row>
    <row r="77" spans="1:12" x14ac:dyDescent="0.25">
      <c r="A77" s="1470"/>
      <c r="B77" s="1964"/>
      <c r="C77" s="1965"/>
      <c r="D77" s="1966"/>
      <c r="E77" s="1967"/>
      <c r="F77" s="4027"/>
      <c r="G77" s="4028"/>
    </row>
    <row r="78" spans="1:12" x14ac:dyDescent="0.25">
      <c r="A78" s="1470"/>
      <c r="B78" s="1964"/>
      <c r="C78" s="1965"/>
      <c r="D78" s="1966"/>
      <c r="E78" s="1967"/>
      <c r="F78" s="4027"/>
      <c r="G78" s="4028"/>
    </row>
    <row r="79" spans="1:12" x14ac:dyDescent="0.25">
      <c r="A79" s="1470"/>
      <c r="B79" s="1964"/>
      <c r="C79" s="1965"/>
      <c r="D79" s="1966"/>
      <c r="E79" s="1967"/>
      <c r="F79" s="4027"/>
      <c r="G79" s="4028"/>
    </row>
    <row r="80" spans="1:12" x14ac:dyDescent="0.25">
      <c r="A80" s="1470"/>
      <c r="B80" s="1964"/>
      <c r="C80" s="1965"/>
      <c r="D80" s="1966"/>
      <c r="E80" s="1967"/>
      <c r="F80" s="4027"/>
      <c r="G80" s="4028"/>
    </row>
    <row r="81" spans="1:7" x14ac:dyDescent="0.25">
      <c r="A81" s="1470"/>
      <c r="B81" s="1964"/>
      <c r="C81" s="1965"/>
      <c r="D81" s="1966"/>
      <c r="E81" s="1967"/>
      <c r="F81" s="4027"/>
      <c r="G81" s="4028"/>
    </row>
    <row r="82" spans="1:7" ht="15.75" thickBot="1" x14ac:dyDescent="0.3">
      <c r="A82" s="690"/>
      <c r="B82" s="691"/>
      <c r="C82" s="691"/>
      <c r="D82" s="691"/>
      <c r="E82" s="693">
        <f>SUM(E72:E81)</f>
        <v>0</v>
      </c>
      <c r="F82" s="4018"/>
      <c r="G82" s="4029"/>
    </row>
    <row r="84" spans="1:7" x14ac:dyDescent="0.25">
      <c r="A84" s="2" t="s">
        <v>2143</v>
      </c>
    </row>
    <row r="85" spans="1:7" x14ac:dyDescent="0.25">
      <c r="A85" s="2" t="s">
        <v>2144</v>
      </c>
    </row>
    <row r="86" spans="1:7" ht="15.75" thickBot="1" x14ac:dyDescent="0.3">
      <c r="A86" t="s">
        <v>2145</v>
      </c>
    </row>
    <row r="87" spans="1:7" hidden="1" outlineLevel="1" x14ac:dyDescent="0.25">
      <c r="A87" s="554" t="s">
        <v>1259</v>
      </c>
      <c r="B87" s="656" t="s">
        <v>607</v>
      </c>
      <c r="C87" s="656" t="s">
        <v>2146</v>
      </c>
      <c r="D87" s="4023" t="s">
        <v>2147</v>
      </c>
      <c r="E87" s="4024"/>
      <c r="F87" s="657" t="s">
        <v>608</v>
      </c>
    </row>
    <row r="88" spans="1:7" hidden="1" outlineLevel="1" x14ac:dyDescent="0.25">
      <c r="A88" s="1469"/>
      <c r="B88" s="1961"/>
      <c r="C88" s="1961"/>
      <c r="D88" s="4016"/>
      <c r="E88" s="4017"/>
      <c r="F88" s="1968"/>
    </row>
    <row r="89" spans="1:7" hidden="1" outlineLevel="1" x14ac:dyDescent="0.25">
      <c r="A89" s="1469"/>
      <c r="B89" s="1961"/>
      <c r="C89" s="1961"/>
      <c r="D89" s="4016"/>
      <c r="E89" s="4017"/>
      <c r="F89" s="1968"/>
    </row>
    <row r="90" spans="1:7" hidden="1" outlineLevel="1" x14ac:dyDescent="0.25">
      <c r="A90" s="1469"/>
      <c r="B90" s="1961"/>
      <c r="C90" s="1961"/>
      <c r="D90" s="4016"/>
      <c r="E90" s="4017"/>
      <c r="F90" s="1968"/>
    </row>
    <row r="91" spans="1:7" hidden="1" outlineLevel="1" x14ac:dyDescent="0.25">
      <c r="A91" s="1469"/>
      <c r="B91" s="1961"/>
      <c r="C91" s="1961"/>
      <c r="D91" s="4016"/>
      <c r="E91" s="4017"/>
      <c r="F91" s="1968"/>
    </row>
    <row r="92" spans="1:7" hidden="1" outlineLevel="1" x14ac:dyDescent="0.25">
      <c r="A92" s="1469"/>
      <c r="B92" s="1961"/>
      <c r="C92" s="1961"/>
      <c r="D92" s="4016"/>
      <c r="E92" s="4017"/>
      <c r="F92" s="1968"/>
    </row>
    <row r="93" spans="1:7" hidden="1" outlineLevel="1" x14ac:dyDescent="0.25">
      <c r="A93" s="1469"/>
      <c r="B93" s="1961"/>
      <c r="C93" s="1961"/>
      <c r="D93" s="4016"/>
      <c r="E93" s="4017"/>
      <c r="F93" s="1968"/>
    </row>
    <row r="94" spans="1:7" hidden="1" outlineLevel="1" x14ac:dyDescent="0.25">
      <c r="A94" s="1469"/>
      <c r="B94" s="1961"/>
      <c r="C94" s="1961"/>
      <c r="D94" s="4016"/>
      <c r="E94" s="4017"/>
      <c r="F94" s="1968"/>
    </row>
    <row r="95" spans="1:7" hidden="1" outlineLevel="1" x14ac:dyDescent="0.25">
      <c r="A95" s="1469"/>
      <c r="B95" s="1961"/>
      <c r="C95" s="1961"/>
      <c r="D95" s="4016"/>
      <c r="E95" s="4017"/>
      <c r="F95" s="1968"/>
    </row>
    <row r="96" spans="1:7" hidden="1" outlineLevel="1" x14ac:dyDescent="0.25">
      <c r="A96" s="1469"/>
      <c r="B96" s="1961"/>
      <c r="C96" s="1961"/>
      <c r="D96" s="4016"/>
      <c r="E96" s="4017"/>
      <c r="F96" s="1968"/>
    </row>
    <row r="97" spans="1:8" hidden="1" outlineLevel="1" x14ac:dyDescent="0.25">
      <c r="A97" s="1469"/>
      <c r="B97" s="1961"/>
      <c r="C97" s="1961"/>
      <c r="D97" s="4016"/>
      <c r="E97" s="4017"/>
      <c r="F97" s="1968"/>
    </row>
    <row r="98" spans="1:8" hidden="1" outlineLevel="1" x14ac:dyDescent="0.25">
      <c r="A98" s="1469"/>
      <c r="B98" s="1961"/>
      <c r="C98" s="1961"/>
      <c r="D98" s="4016"/>
      <c r="E98" s="4017"/>
      <c r="F98" s="1968"/>
    </row>
    <row r="99" spans="1:8" hidden="1" outlineLevel="1" x14ac:dyDescent="0.25">
      <c r="A99" s="1469"/>
      <c r="B99" s="1961"/>
      <c r="C99" s="1961"/>
      <c r="D99" s="4016"/>
      <c r="E99" s="4017"/>
      <c r="F99" s="1968"/>
    </row>
    <row r="100" spans="1:8" hidden="1" outlineLevel="1" x14ac:dyDescent="0.25">
      <c r="A100" s="1469"/>
      <c r="B100" s="1961"/>
      <c r="C100" s="1961"/>
      <c r="D100" s="4016"/>
      <c r="E100" s="4017"/>
      <c r="F100" s="1968"/>
    </row>
    <row r="101" spans="1:8" hidden="1" outlineLevel="1" x14ac:dyDescent="0.25">
      <c r="A101" s="1469"/>
      <c r="B101" s="1961"/>
      <c r="C101" s="1961"/>
      <c r="D101" s="4016"/>
      <c r="E101" s="4017"/>
      <c r="F101" s="1968"/>
    </row>
    <row r="102" spans="1:8" hidden="1" outlineLevel="1" x14ac:dyDescent="0.25">
      <c r="A102" s="1469"/>
      <c r="B102" s="1961"/>
      <c r="C102" s="1961"/>
      <c r="D102" s="4016"/>
      <c r="E102" s="4017"/>
      <c r="F102" s="1968"/>
    </row>
    <row r="103" spans="1:8" hidden="1" outlineLevel="1" x14ac:dyDescent="0.25">
      <c r="A103" s="1469"/>
      <c r="B103" s="1961"/>
      <c r="C103" s="1961"/>
      <c r="D103" s="4016"/>
      <c r="E103" s="4017"/>
      <c r="F103" s="1968"/>
    </row>
    <row r="104" spans="1:8" hidden="1" outlineLevel="1" x14ac:dyDescent="0.25">
      <c r="A104" s="1469"/>
      <c r="B104" s="1961"/>
      <c r="C104" s="1961"/>
      <c r="D104" s="4016"/>
      <c r="E104" s="4017"/>
      <c r="F104" s="1968"/>
    </row>
    <row r="105" spans="1:8" ht="15.75" hidden="1" outlineLevel="1" thickBot="1" x14ac:dyDescent="0.3">
      <c r="A105" s="690"/>
      <c r="B105" s="691"/>
      <c r="C105" s="691"/>
      <c r="D105" s="4018"/>
      <c r="E105" s="4019"/>
      <c r="F105" s="694">
        <f>SUM(F88:F104)</f>
        <v>0</v>
      </c>
    </row>
    <row r="106" spans="1:8" ht="15.75" hidden="1" outlineLevel="1" thickBot="1" x14ac:dyDescent="0.3"/>
    <row r="107" spans="1:8" ht="15.75" collapsed="1" thickBot="1" x14ac:dyDescent="0.3">
      <c r="A107" s="4020" t="s">
        <v>2148</v>
      </c>
      <c r="B107" s="4021"/>
      <c r="C107" s="4021"/>
      <c r="D107" s="4021"/>
      <c r="E107" s="4021"/>
      <c r="F107" s="4021"/>
      <c r="G107" s="4022"/>
    </row>
    <row r="108" spans="1:8" x14ac:dyDescent="0.25">
      <c r="A108" s="696"/>
      <c r="B108" s="214"/>
      <c r="C108" s="214"/>
      <c r="D108" s="214"/>
      <c r="E108" s="214"/>
      <c r="F108" s="214"/>
      <c r="G108" s="214"/>
    </row>
    <row r="109" spans="1:8" x14ac:dyDescent="0.25">
      <c r="A109" s="696"/>
      <c r="B109" s="214"/>
      <c r="C109" s="214"/>
      <c r="D109" s="214"/>
      <c r="E109" s="214"/>
      <c r="F109" s="214"/>
      <c r="G109" s="214"/>
    </row>
    <row r="110" spans="1:8" x14ac:dyDescent="0.25">
      <c r="A110" s="696"/>
      <c r="B110" s="214"/>
      <c r="C110" s="214"/>
      <c r="D110" s="214"/>
      <c r="E110" s="214"/>
      <c r="F110" s="214"/>
      <c r="G110" s="214"/>
    </row>
    <row r="111" spans="1:8" x14ac:dyDescent="0.25">
      <c r="A111" s="140"/>
      <c r="B111" s="144"/>
      <c r="C111" s="144"/>
      <c r="D111" s="1034"/>
      <c r="E111" s="321"/>
      <c r="F111" s="144"/>
      <c r="G111" s="144"/>
      <c r="H111" s="121"/>
    </row>
    <row r="112" spans="1:8" x14ac:dyDescent="0.25">
      <c r="A112" s="4025"/>
      <c r="B112" s="4025"/>
      <c r="C112" s="4025"/>
      <c r="D112" s="4025"/>
      <c r="E112" s="4025"/>
      <c r="F112" s="4025"/>
      <c r="G112" s="4025"/>
      <c r="H112" s="4025"/>
    </row>
    <row r="113" spans="1:8" x14ac:dyDescent="0.25">
      <c r="A113" s="4026"/>
      <c r="B113" s="4026"/>
      <c r="C113" s="4026"/>
      <c r="D113" s="4026"/>
      <c r="E113" s="4026"/>
      <c r="F113" s="4026"/>
      <c r="G113" s="4026"/>
      <c r="H113" s="4026"/>
    </row>
    <row r="114" spans="1:8" x14ac:dyDescent="0.25">
      <c r="A114" s="4025"/>
      <c r="B114" s="4025"/>
      <c r="C114" s="4025"/>
      <c r="D114" s="4025"/>
      <c r="E114" s="4025"/>
      <c r="F114" s="4025"/>
      <c r="G114" s="4025"/>
      <c r="H114" s="4025"/>
    </row>
    <row r="115" spans="1:8" x14ac:dyDescent="0.25">
      <c r="A115" s="4026"/>
      <c r="B115" s="4026"/>
      <c r="C115" s="4026"/>
      <c r="D115" s="4026"/>
      <c r="E115" s="4026"/>
      <c r="F115" s="4026"/>
      <c r="G115" s="4026"/>
      <c r="H115" s="4026"/>
    </row>
    <row r="116" spans="1:8" x14ac:dyDescent="0.25">
      <c r="A116" s="4025"/>
      <c r="B116" s="4025"/>
      <c r="C116" s="4025"/>
      <c r="D116" s="4025"/>
      <c r="E116" s="4025"/>
      <c r="F116" s="4025"/>
      <c r="G116" s="4025"/>
      <c r="H116" s="4025"/>
    </row>
    <row r="117" spans="1:8" x14ac:dyDescent="0.25">
      <c r="A117" s="4026"/>
      <c r="B117" s="4026"/>
      <c r="C117" s="4026"/>
      <c r="D117" s="4026"/>
      <c r="E117" s="4026"/>
      <c r="F117" s="4026"/>
      <c r="G117" s="4026"/>
      <c r="H117" s="4026"/>
    </row>
    <row r="118" spans="1:8" x14ac:dyDescent="0.25">
      <c r="A118" s="4025"/>
      <c r="B118" s="4025"/>
      <c r="C118" s="4025"/>
      <c r="D118" s="4025"/>
      <c r="E118" s="4025"/>
      <c r="F118" s="4025"/>
      <c r="G118" s="4025"/>
      <c r="H118" s="4025"/>
    </row>
    <row r="119" spans="1:8" x14ac:dyDescent="0.25">
      <c r="A119" s="4026"/>
      <c r="B119" s="4026"/>
      <c r="C119" s="4026"/>
      <c r="D119" s="4026"/>
      <c r="E119" s="4026"/>
      <c r="F119" s="4026"/>
      <c r="G119" s="4026"/>
      <c r="H119" s="4026"/>
    </row>
    <row r="120" spans="1:8" x14ac:dyDescent="0.25">
      <c r="A120" s="4025"/>
      <c r="B120" s="4025"/>
      <c r="C120" s="4025"/>
      <c r="D120" s="4025"/>
      <c r="E120" s="4025"/>
      <c r="F120" s="4025"/>
      <c r="G120" s="4025"/>
      <c r="H120" s="4025"/>
    </row>
    <row r="121" spans="1:8" x14ac:dyDescent="0.25">
      <c r="A121" s="4026"/>
      <c r="B121" s="4026"/>
      <c r="C121" s="4026"/>
      <c r="D121" s="4026"/>
      <c r="E121" s="4026"/>
      <c r="F121" s="4026"/>
      <c r="G121" s="4026"/>
      <c r="H121" s="4026"/>
    </row>
  </sheetData>
  <mergeCells count="67">
    <mergeCell ref="A65:D66"/>
    <mergeCell ref="E65:E66"/>
    <mergeCell ref="A9:C9"/>
    <mergeCell ref="A10:C14"/>
    <mergeCell ref="E9:G9"/>
    <mergeCell ref="E10:G14"/>
    <mergeCell ref="E23:G23"/>
    <mergeCell ref="B2:G2"/>
    <mergeCell ref="B3:G3"/>
    <mergeCell ref="B4:E4"/>
    <mergeCell ref="B5:C5"/>
    <mergeCell ref="A7:G7"/>
    <mergeCell ref="H9:I9"/>
    <mergeCell ref="H10:I13"/>
    <mergeCell ref="F79:G79"/>
    <mergeCell ref="F78:G78"/>
    <mergeCell ref="A24:A25"/>
    <mergeCell ref="C24:C25"/>
    <mergeCell ref="D24:D25"/>
    <mergeCell ref="G24:G25"/>
    <mergeCell ref="B24:B25"/>
    <mergeCell ref="E24:E25"/>
    <mergeCell ref="F24:F25"/>
    <mergeCell ref="F73:G73"/>
    <mergeCell ref="F74:G74"/>
    <mergeCell ref="A22:E22"/>
    <mergeCell ref="A44:E44"/>
    <mergeCell ref="A69:G69"/>
    <mergeCell ref="F80:G80"/>
    <mergeCell ref="F81:G81"/>
    <mergeCell ref="F82:G82"/>
    <mergeCell ref="A70:G70"/>
    <mergeCell ref="F71:G71"/>
    <mergeCell ref="F72:G72"/>
    <mergeCell ref="F75:G75"/>
    <mergeCell ref="F76:G76"/>
    <mergeCell ref="F77:G77"/>
    <mergeCell ref="A121:H121"/>
    <mergeCell ref="A120:H120"/>
    <mergeCell ref="A119:H119"/>
    <mergeCell ref="A118:H118"/>
    <mergeCell ref="A117:H117"/>
    <mergeCell ref="A116:H116"/>
    <mergeCell ref="A115:H115"/>
    <mergeCell ref="A114:H114"/>
    <mergeCell ref="A113:H113"/>
    <mergeCell ref="A112:H112"/>
    <mergeCell ref="D97:E97"/>
    <mergeCell ref="D98:E98"/>
    <mergeCell ref="D99:E99"/>
    <mergeCell ref="D100:E100"/>
    <mergeCell ref="D101:E101"/>
    <mergeCell ref="D92:E92"/>
    <mergeCell ref="D93:E93"/>
    <mergeCell ref="D94:E94"/>
    <mergeCell ref="D95:E95"/>
    <mergeCell ref="D96:E96"/>
    <mergeCell ref="D87:E87"/>
    <mergeCell ref="D88:E88"/>
    <mergeCell ref="D89:E89"/>
    <mergeCell ref="D90:E90"/>
    <mergeCell ref="D91:E91"/>
    <mergeCell ref="D102:E102"/>
    <mergeCell ref="D103:E103"/>
    <mergeCell ref="D104:E104"/>
    <mergeCell ref="D105:E105"/>
    <mergeCell ref="A107:G107"/>
  </mergeCells>
  <conditionalFormatting sqref="G26:G37">
    <cfRule type="cellIs" dxfId="83" priority="1" operator="equal">
      <formula>"Kunde følger opp"</formula>
    </cfRule>
    <cfRule type="cellIs" dxfId="82" priority="2" operator="equal">
      <formula>"Alt ok"</formula>
    </cfRule>
    <cfRule type="cellIs" dxfId="81" priority="3" operator="equal">
      <formula>"DFØ følger opp"</formula>
    </cfRule>
  </conditionalFormatting>
  <hyperlinks>
    <hyperlink ref="A2" location="'Avstemmingsoversikt SRS'!A1" display="Til avst.oversikt" xr:uid="{3E75DA8B-9ED5-4C6C-891F-24497678DC0A}"/>
  </hyperlinks>
  <pageMargins left="0.7" right="0.7" top="0.75" bottom="0.75" header="0.3" footer="0.3"/>
  <pageSetup paperSize="9" scale="78" fitToHeight="0" orientation="landscape" r:id="rId1"/>
  <rowBreaks count="1" manualBreakCount="1">
    <brk id="67"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26888C2-27C6-4A8C-866D-5DA03754A539}">
          <x14:formula1>
            <xm:f>Avstemmingskoder!$A$3:$A$5</xm:f>
          </x14:formula1>
          <xm:sqref>G26:G37</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297E1-8905-49B5-8D25-F1A36B371F07}">
  <sheetPr>
    <pageSetUpPr fitToPage="1"/>
  </sheetPr>
  <dimension ref="A1:Z104"/>
  <sheetViews>
    <sheetView showGridLines="0" zoomScaleNormal="100" workbookViewId="0"/>
  </sheetViews>
  <sheetFormatPr baseColWidth="10" defaultColWidth="11.42578125" defaultRowHeight="15" x14ac:dyDescent="0.25"/>
  <cols>
    <col min="1" max="1" width="14.28515625" customWidth="1"/>
    <col min="2" max="2" width="22" customWidth="1"/>
    <col min="4" max="4" width="13" customWidth="1"/>
    <col min="5" max="6" width="13.85546875" customWidth="1"/>
    <col min="7" max="7" width="13.28515625" customWidth="1"/>
    <col min="9" max="9" width="13.7109375" customWidth="1"/>
    <col min="10" max="11" width="13.28515625" customWidth="1"/>
    <col min="12" max="13" width="13.85546875" customWidth="1"/>
    <col min="18" max="18" width="15.5703125" customWidth="1"/>
  </cols>
  <sheetData>
    <row r="1" spans="1:19" ht="19.5" thickBot="1" x14ac:dyDescent="0.35">
      <c r="A1" s="128" t="s">
        <v>2149</v>
      </c>
      <c r="B1" s="138"/>
      <c r="C1" s="138"/>
      <c r="D1" s="138"/>
      <c r="E1" s="138"/>
      <c r="F1" s="138"/>
      <c r="G1" s="138"/>
      <c r="H1" s="138"/>
      <c r="I1" s="138"/>
      <c r="J1" s="138"/>
      <c r="K1" s="138"/>
      <c r="L1" s="138"/>
      <c r="M1" s="138"/>
      <c r="N1" s="139"/>
      <c r="O1" s="139"/>
      <c r="P1" s="139"/>
      <c r="Q1" s="138"/>
    </row>
    <row r="2" spans="1:19" ht="19.5" thickBot="1" x14ac:dyDescent="0.35">
      <c r="A2" s="152" t="s">
        <v>1244</v>
      </c>
      <c r="B2" s="4111" t="s">
        <v>585</v>
      </c>
      <c r="C2" s="4112"/>
      <c r="D2" s="4112"/>
      <c r="E2" s="4112"/>
      <c r="F2" s="4112"/>
      <c r="G2" s="4112"/>
      <c r="H2" s="4112"/>
      <c r="I2" s="4112"/>
      <c r="J2" s="4112"/>
      <c r="K2" s="4112"/>
      <c r="L2" s="4112"/>
      <c r="M2" s="4112"/>
      <c r="N2" s="4112"/>
      <c r="O2" s="4112"/>
      <c r="P2" s="4112"/>
      <c r="Q2" s="4113"/>
    </row>
    <row r="3" spans="1:19" ht="15.75" thickBot="1" x14ac:dyDescent="0.3">
      <c r="A3" s="1106" t="s">
        <v>1245</v>
      </c>
      <c r="B3" s="4114" t="s">
        <v>1246</v>
      </c>
      <c r="C3" s="4115"/>
      <c r="D3" s="4115"/>
      <c r="E3" s="4115"/>
      <c r="F3" s="4115"/>
      <c r="G3" s="4115"/>
      <c r="H3" s="4115"/>
      <c r="I3" s="4115"/>
      <c r="J3" s="4115"/>
      <c r="K3" s="4115"/>
      <c r="L3" s="4115"/>
      <c r="M3" s="4115"/>
      <c r="N3" s="4115"/>
      <c r="O3" s="4115"/>
      <c r="P3" s="4115"/>
      <c r="Q3" s="4116"/>
      <c r="R3" s="879"/>
      <c r="S3" s="879"/>
    </row>
    <row r="4" spans="1:19" ht="15.75" thickBot="1" x14ac:dyDescent="0.3">
      <c r="A4" s="158" t="s">
        <v>1247</v>
      </c>
      <c r="B4" s="4117" t="str">
        <f>Avstemmingsoversikt!A5</f>
        <v>XX - MAL - XXX/XXXX</v>
      </c>
      <c r="C4" s="4118"/>
      <c r="D4" s="4118"/>
      <c r="E4" s="4118"/>
      <c r="F4" s="4118"/>
      <c r="G4" s="4118"/>
      <c r="H4" s="4118"/>
      <c r="I4" s="4118"/>
      <c r="J4" s="4118"/>
      <c r="K4" s="4118"/>
      <c r="L4" s="4118"/>
      <c r="M4" s="4118"/>
      <c r="N4" s="4118"/>
      <c r="O4" s="4119"/>
      <c r="P4" s="1415" t="s">
        <v>481</v>
      </c>
      <c r="Q4" s="1416">
        <f>IF(Avstemmingsoversikt!P3= " "," ",Avstemmingsoversikt!P3)</f>
        <v>2024</v>
      </c>
    </row>
    <row r="5" spans="1:19" ht="15.75" thickBot="1" x14ac:dyDescent="0.3">
      <c r="A5" s="153" t="s">
        <v>1248</v>
      </c>
      <c r="B5" s="4120"/>
      <c r="C5" s="4121"/>
      <c r="D5" s="4121"/>
      <c r="E5" s="4121"/>
      <c r="F5" s="4121"/>
      <c r="G5" s="4121"/>
      <c r="H5" s="4121"/>
      <c r="I5" s="4121"/>
      <c r="J5" s="4121"/>
      <c r="K5" s="4121"/>
      <c r="L5" s="4121"/>
      <c r="M5" s="4122"/>
      <c r="N5" s="1445" t="s">
        <v>1249</v>
      </c>
      <c r="O5" s="695"/>
      <c r="P5" s="461" t="s">
        <v>1250</v>
      </c>
      <c r="Q5" s="486" t="str">
        <f>IF(Avstemmingsoversikt!P4= " "," ",Avstemmingsoversikt!P4)</f>
        <v>xx/2024</v>
      </c>
    </row>
    <row r="6" spans="1:19" ht="15" customHeight="1" thickBot="1" x14ac:dyDescent="0.3"/>
    <row r="7" spans="1:19" ht="27.75" customHeight="1" thickBot="1" x14ac:dyDescent="0.3">
      <c r="A7" s="4063" t="s">
        <v>2150</v>
      </c>
      <c r="B7" s="4064"/>
      <c r="C7" s="4064"/>
      <c r="D7" s="4064"/>
      <c r="E7" s="4064"/>
      <c r="F7" s="4064"/>
      <c r="G7" s="4064"/>
      <c r="H7" s="4064"/>
      <c r="I7" s="4064"/>
      <c r="J7" s="4064"/>
      <c r="K7" s="4064"/>
      <c r="L7" s="4064"/>
      <c r="M7" s="4064"/>
      <c r="N7" s="4064"/>
      <c r="O7" s="4064"/>
      <c r="P7" s="4064"/>
      <c r="Q7" s="4065"/>
    </row>
    <row r="8" spans="1:19" ht="15" customHeight="1" x14ac:dyDescent="0.25">
      <c r="A8" s="4066" t="s">
        <v>2151</v>
      </c>
      <c r="B8" s="4067"/>
      <c r="C8" s="4067"/>
      <c r="D8" s="4067"/>
      <c r="E8" s="4067"/>
      <c r="F8" s="4067"/>
      <c r="G8" s="4067"/>
      <c r="H8" s="4067"/>
      <c r="I8" s="4067"/>
      <c r="J8" s="4067"/>
      <c r="K8" s="4067"/>
      <c r="L8" s="4067"/>
      <c r="M8" s="4067"/>
      <c r="N8" s="4067"/>
      <c r="O8" s="4067"/>
      <c r="P8" s="4067"/>
      <c r="Q8" s="4068"/>
    </row>
    <row r="9" spans="1:19" ht="15" customHeight="1" x14ac:dyDescent="0.25">
      <c r="A9" s="4069"/>
      <c r="B9" s="4070"/>
      <c r="C9" s="4070"/>
      <c r="D9" s="4070"/>
      <c r="E9" s="4070"/>
      <c r="F9" s="4070"/>
      <c r="G9" s="4070"/>
      <c r="H9" s="4070"/>
      <c r="I9" s="4070"/>
      <c r="J9" s="4070"/>
      <c r="K9" s="4070"/>
      <c r="L9" s="4070"/>
      <c r="M9" s="4070"/>
      <c r="N9" s="4070"/>
      <c r="O9" s="4070"/>
      <c r="P9" s="4070"/>
      <c r="Q9" s="4071"/>
    </row>
    <row r="10" spans="1:19" ht="15" customHeight="1" x14ac:dyDescent="0.25">
      <c r="A10" s="4069"/>
      <c r="B10" s="4070"/>
      <c r="C10" s="4070"/>
      <c r="D10" s="4070"/>
      <c r="E10" s="4070"/>
      <c r="F10" s="4070"/>
      <c r="G10" s="4070"/>
      <c r="H10" s="4070"/>
      <c r="I10" s="4070"/>
      <c r="J10" s="4070"/>
      <c r="K10" s="4070"/>
      <c r="L10" s="4070"/>
      <c r="M10" s="4070"/>
      <c r="N10" s="4070"/>
      <c r="O10" s="4070"/>
      <c r="P10" s="4070"/>
      <c r="Q10" s="4071"/>
    </row>
    <row r="11" spans="1:19" ht="15" customHeight="1" thickBot="1" x14ac:dyDescent="0.3">
      <c r="A11" s="4072"/>
      <c r="B11" s="4073"/>
      <c r="C11" s="4073"/>
      <c r="D11" s="4073"/>
      <c r="E11" s="4073"/>
      <c r="F11" s="4073"/>
      <c r="G11" s="4073"/>
      <c r="H11" s="4073"/>
      <c r="I11" s="4073"/>
      <c r="J11" s="4073"/>
      <c r="K11" s="4073"/>
      <c r="L11" s="4073"/>
      <c r="M11" s="4073"/>
      <c r="N11" s="4073"/>
      <c r="O11" s="4073"/>
      <c r="P11" s="4073"/>
      <c r="Q11" s="4074"/>
    </row>
    <row r="12" spans="1:19" ht="15" customHeight="1" thickBot="1" x14ac:dyDescent="0.3"/>
    <row r="13" spans="1:19" x14ac:dyDescent="0.25">
      <c r="A13" s="4075" t="s">
        <v>2152</v>
      </c>
      <c r="B13" s="4076"/>
      <c r="C13" s="4076"/>
      <c r="D13" s="4076"/>
      <c r="E13" s="4076"/>
      <c r="F13" s="4076"/>
      <c r="G13" s="4076"/>
      <c r="H13" s="4076"/>
      <c r="I13" s="4076"/>
      <c r="J13" s="4076"/>
      <c r="K13" s="4076"/>
      <c r="L13" s="4076"/>
      <c r="M13" s="4077"/>
      <c r="N13" s="4081" t="s">
        <v>2153</v>
      </c>
      <c r="O13" s="4081"/>
      <c r="P13" s="4081" t="s">
        <v>478</v>
      </c>
      <c r="Q13" s="4082"/>
      <c r="S13" s="3"/>
    </row>
    <row r="14" spans="1:19" ht="15.75" thickBot="1" x14ac:dyDescent="0.3">
      <c r="A14" s="4078"/>
      <c r="B14" s="4079"/>
      <c r="C14" s="4079"/>
      <c r="D14" s="4079"/>
      <c r="E14" s="4079"/>
      <c r="F14" s="4079"/>
      <c r="G14" s="4079"/>
      <c r="H14" s="4079"/>
      <c r="I14" s="4079"/>
      <c r="J14" s="4079"/>
      <c r="K14" s="4079"/>
      <c r="L14" s="4079"/>
      <c r="M14" s="4080"/>
      <c r="N14" s="4083"/>
      <c r="O14" s="4084"/>
      <c r="P14" s="4085"/>
      <c r="Q14" s="4086"/>
      <c r="S14" s="3"/>
    </row>
    <row r="15" spans="1:19" ht="15.75" thickBot="1" x14ac:dyDescent="0.3">
      <c r="A15" s="4087"/>
      <c r="B15" s="4088"/>
      <c r="C15" s="4088"/>
      <c r="D15" s="4088"/>
      <c r="E15" s="4088"/>
      <c r="F15" s="4088"/>
      <c r="G15" s="4088"/>
      <c r="H15" s="4088"/>
      <c r="I15" s="4088"/>
      <c r="J15" s="4088"/>
      <c r="K15" s="4088"/>
      <c r="L15" s="4088"/>
      <c r="M15" s="4088"/>
      <c r="N15" s="4088"/>
      <c r="O15" s="4088"/>
      <c r="P15" s="4088"/>
      <c r="Q15" s="4089"/>
      <c r="S15" s="3"/>
    </row>
    <row r="16" spans="1:19" ht="15.75" thickBot="1" x14ac:dyDescent="0.3">
      <c r="A16" s="4090" t="s">
        <v>1259</v>
      </c>
      <c r="B16" s="4092" t="s">
        <v>607</v>
      </c>
      <c r="C16" s="3495" t="s">
        <v>2154</v>
      </c>
      <c r="D16" s="3496"/>
      <c r="E16" s="3496"/>
      <c r="F16" s="3496"/>
      <c r="G16" s="4092" t="s">
        <v>2155</v>
      </c>
      <c r="H16" s="3495" t="s">
        <v>2156</v>
      </c>
      <c r="I16" s="3496"/>
      <c r="J16" s="3496"/>
      <c r="K16" s="3496"/>
      <c r="L16" s="3496"/>
      <c r="M16" s="3496"/>
      <c r="N16" s="3496"/>
      <c r="O16" s="3496"/>
      <c r="P16" s="3496"/>
      <c r="Q16" s="3497"/>
      <c r="S16" s="3"/>
    </row>
    <row r="17" spans="1:26" ht="45" x14ac:dyDescent="0.25">
      <c r="A17" s="4091"/>
      <c r="B17" s="4093"/>
      <c r="C17" s="1969" t="s">
        <v>2157</v>
      </c>
      <c r="D17" s="1969" t="s">
        <v>2158</v>
      </c>
      <c r="E17" s="1969" t="s">
        <v>2159</v>
      </c>
      <c r="F17" s="1969" t="s">
        <v>2160</v>
      </c>
      <c r="G17" s="4093"/>
      <c r="H17" s="1969" t="s">
        <v>2161</v>
      </c>
      <c r="I17" s="1969" t="s">
        <v>2162</v>
      </c>
      <c r="J17" s="1969" t="s">
        <v>2163</v>
      </c>
      <c r="K17" s="1969" t="s">
        <v>2164</v>
      </c>
      <c r="L17" s="1969" t="s">
        <v>2165</v>
      </c>
      <c r="M17" s="1969" t="s">
        <v>2160</v>
      </c>
      <c r="N17" s="1969" t="s">
        <v>2166</v>
      </c>
      <c r="O17" s="1969" t="s">
        <v>2167</v>
      </c>
      <c r="P17" s="1969" t="s">
        <v>1868</v>
      </c>
      <c r="Q17" s="1970" t="s">
        <v>1880</v>
      </c>
      <c r="R17" s="414" t="s">
        <v>1327</v>
      </c>
      <c r="S17" s="380" t="s">
        <v>1260</v>
      </c>
    </row>
    <row r="18" spans="1:26" x14ac:dyDescent="0.25">
      <c r="A18" s="1124" t="s">
        <v>2168</v>
      </c>
      <c r="B18" s="1420"/>
      <c r="C18" s="1969"/>
      <c r="D18" s="1969"/>
      <c r="E18" s="1969"/>
      <c r="F18" s="1969"/>
      <c r="G18" s="1419"/>
      <c r="H18" s="1969"/>
      <c r="I18" s="1969"/>
      <c r="J18" s="1969"/>
      <c r="K18" s="780" t="s">
        <v>2169</v>
      </c>
      <c r="L18" s="1969">
        <v>6070</v>
      </c>
      <c r="M18" s="1969">
        <v>6070</v>
      </c>
      <c r="N18" s="1969"/>
      <c r="O18" s="1969"/>
      <c r="P18" s="781"/>
      <c r="Q18" s="782"/>
      <c r="R18" s="415"/>
      <c r="S18" s="1088"/>
    </row>
    <row r="19" spans="1:26" x14ac:dyDescent="0.25">
      <c r="A19" s="1097"/>
      <c r="B19" s="1971"/>
      <c r="C19" s="1972"/>
      <c r="D19" s="1972"/>
      <c r="E19" s="1972"/>
      <c r="F19" s="1972"/>
      <c r="G19" s="1973">
        <f t="shared" ref="G19:G40" si="0">+C19-D19-E19+F19</f>
        <v>0</v>
      </c>
      <c r="H19" s="1972"/>
      <c r="I19" s="1972"/>
      <c r="J19" s="1972"/>
      <c r="K19" s="1972"/>
      <c r="L19" s="1972"/>
      <c r="M19" s="1974"/>
      <c r="N19" s="1973">
        <f>+G19+H19-J19-K19-L19+M19</f>
        <v>0</v>
      </c>
      <c r="O19" s="1972"/>
      <c r="P19" s="1973">
        <f>IF((O19-J19)&gt;-1,(O19-J19),0)</f>
        <v>0</v>
      </c>
      <c r="Q19" s="1975">
        <f>IF((O19-J19)&gt;-1,0,(J19-O19))</f>
        <v>0</v>
      </c>
      <c r="R19" s="67">
        <v>0</v>
      </c>
      <c r="S19" s="1089">
        <f>N19-R19</f>
        <v>0</v>
      </c>
    </row>
    <row r="20" spans="1:26" x14ac:dyDescent="0.25">
      <c r="A20" s="1097"/>
      <c r="B20" s="1971"/>
      <c r="C20" s="1972"/>
      <c r="D20" s="1972"/>
      <c r="E20" s="1972"/>
      <c r="F20" s="1972"/>
      <c r="G20" s="1973">
        <f t="shared" si="0"/>
        <v>0</v>
      </c>
      <c r="H20" s="1972"/>
      <c r="I20" s="1972"/>
      <c r="J20" s="1972"/>
      <c r="K20" s="1972"/>
      <c r="L20" s="1972"/>
      <c r="M20" s="1972"/>
      <c r="N20" s="1973">
        <f t="shared" ref="N20:N40" si="1">+G20+H20-J20-K20-L20+M20</f>
        <v>0</v>
      </c>
      <c r="O20" s="1972"/>
      <c r="P20" s="1973">
        <f t="shared" ref="P20:P40" si="2">IF((O20-J20)&gt;-1,(O20-J20),0)</f>
        <v>0</v>
      </c>
      <c r="Q20" s="1975">
        <f t="shared" ref="Q20:Q40" si="3">IF((O20-J20)&gt;-1,0,(J20-O20))</f>
        <v>0</v>
      </c>
      <c r="R20" s="67">
        <v>0</v>
      </c>
      <c r="S20" s="1089">
        <f t="shared" ref="S20:S40" si="4">N20-R20</f>
        <v>0</v>
      </c>
      <c r="Z20" s="107" t="s">
        <v>2170</v>
      </c>
    </row>
    <row r="21" spans="1:26" x14ac:dyDescent="0.25">
      <c r="A21" s="1097"/>
      <c r="B21" s="1971"/>
      <c r="C21" s="1972"/>
      <c r="D21" s="1972"/>
      <c r="E21" s="1972"/>
      <c r="F21" s="1972"/>
      <c r="G21" s="1973">
        <f t="shared" si="0"/>
        <v>0</v>
      </c>
      <c r="H21" s="1972"/>
      <c r="I21" s="1972"/>
      <c r="J21" s="1972"/>
      <c r="K21" s="1972"/>
      <c r="L21" s="1972"/>
      <c r="M21" s="1972"/>
      <c r="N21" s="1973">
        <f t="shared" si="1"/>
        <v>0</v>
      </c>
      <c r="O21" s="1972"/>
      <c r="P21" s="1973">
        <f t="shared" si="2"/>
        <v>0</v>
      </c>
      <c r="Q21" s="1975">
        <f t="shared" si="3"/>
        <v>0</v>
      </c>
      <c r="R21" s="67">
        <v>0</v>
      </c>
      <c r="S21" s="1089">
        <f t="shared" si="4"/>
        <v>0</v>
      </c>
    </row>
    <row r="22" spans="1:26" x14ac:dyDescent="0.25">
      <c r="A22" s="1097"/>
      <c r="B22" s="1971"/>
      <c r="C22" s="1972"/>
      <c r="D22" s="1972"/>
      <c r="E22" s="1972"/>
      <c r="F22" s="1972"/>
      <c r="G22" s="1973">
        <f t="shared" si="0"/>
        <v>0</v>
      </c>
      <c r="H22" s="1972"/>
      <c r="I22" s="1972"/>
      <c r="J22" s="1972"/>
      <c r="K22" s="1972"/>
      <c r="L22" s="1972"/>
      <c r="M22" s="1972"/>
      <c r="N22" s="1973">
        <f t="shared" si="1"/>
        <v>0</v>
      </c>
      <c r="O22" s="1972"/>
      <c r="P22" s="1973">
        <f t="shared" si="2"/>
        <v>0</v>
      </c>
      <c r="Q22" s="1975">
        <f t="shared" si="3"/>
        <v>0</v>
      </c>
      <c r="R22" s="67">
        <v>0</v>
      </c>
      <c r="S22" s="1089">
        <f t="shared" si="4"/>
        <v>0</v>
      </c>
    </row>
    <row r="23" spans="1:26" x14ac:dyDescent="0.25">
      <c r="A23" s="1097"/>
      <c r="B23" s="1971"/>
      <c r="C23" s="1972"/>
      <c r="D23" s="1972"/>
      <c r="E23" s="1972"/>
      <c r="F23" s="1972"/>
      <c r="G23" s="1973">
        <f t="shared" si="0"/>
        <v>0</v>
      </c>
      <c r="H23" s="1972"/>
      <c r="I23" s="1972"/>
      <c r="J23" s="1972"/>
      <c r="K23" s="1972"/>
      <c r="L23" s="1972"/>
      <c r="M23" s="1972"/>
      <c r="N23" s="1973">
        <f t="shared" si="1"/>
        <v>0</v>
      </c>
      <c r="O23" s="1972"/>
      <c r="P23" s="1973">
        <f t="shared" si="2"/>
        <v>0</v>
      </c>
      <c r="Q23" s="1975">
        <f t="shared" si="3"/>
        <v>0</v>
      </c>
      <c r="R23" s="67">
        <v>0</v>
      </c>
      <c r="S23" s="1089">
        <f t="shared" si="4"/>
        <v>0</v>
      </c>
    </row>
    <row r="24" spans="1:26" x14ac:dyDescent="0.25">
      <c r="A24" s="1097"/>
      <c r="B24" s="1971"/>
      <c r="C24" s="1972"/>
      <c r="D24" s="1972"/>
      <c r="E24" s="1972"/>
      <c r="F24" s="1972"/>
      <c r="G24" s="1973">
        <f t="shared" si="0"/>
        <v>0</v>
      </c>
      <c r="H24" s="1972"/>
      <c r="I24" s="1972"/>
      <c r="J24" s="1972"/>
      <c r="K24" s="1972"/>
      <c r="L24" s="1972"/>
      <c r="M24" s="1972"/>
      <c r="N24" s="1973">
        <f t="shared" si="1"/>
        <v>0</v>
      </c>
      <c r="O24" s="1972"/>
      <c r="P24" s="1973">
        <f t="shared" si="2"/>
        <v>0</v>
      </c>
      <c r="Q24" s="1975">
        <f t="shared" si="3"/>
        <v>0</v>
      </c>
      <c r="R24" s="67">
        <v>0</v>
      </c>
      <c r="S24" s="1089">
        <f t="shared" si="4"/>
        <v>0</v>
      </c>
    </row>
    <row r="25" spans="1:26" x14ac:dyDescent="0.25">
      <c r="A25" s="1097"/>
      <c r="B25" s="1971"/>
      <c r="C25" s="1972"/>
      <c r="D25" s="1972"/>
      <c r="E25" s="1972"/>
      <c r="F25" s="1972"/>
      <c r="G25" s="1973">
        <f t="shared" si="0"/>
        <v>0</v>
      </c>
      <c r="H25" s="1972"/>
      <c r="I25" s="1972"/>
      <c r="J25" s="1972"/>
      <c r="K25" s="1972"/>
      <c r="L25" s="1972"/>
      <c r="M25" s="1972"/>
      <c r="N25" s="1973">
        <f t="shared" si="1"/>
        <v>0</v>
      </c>
      <c r="O25" s="1972"/>
      <c r="P25" s="1973">
        <f t="shared" si="2"/>
        <v>0</v>
      </c>
      <c r="Q25" s="1975">
        <f t="shared" si="3"/>
        <v>0</v>
      </c>
      <c r="R25" s="67">
        <v>0</v>
      </c>
      <c r="S25" s="1089">
        <f t="shared" si="4"/>
        <v>0</v>
      </c>
    </row>
    <row r="26" spans="1:26" x14ac:dyDescent="0.25">
      <c r="A26" s="1097"/>
      <c r="B26" s="1971"/>
      <c r="C26" s="1972"/>
      <c r="D26" s="1972"/>
      <c r="E26" s="1972"/>
      <c r="F26" s="1972"/>
      <c r="G26" s="1973">
        <f t="shared" si="0"/>
        <v>0</v>
      </c>
      <c r="H26" s="1972"/>
      <c r="I26" s="1972"/>
      <c r="J26" s="1972"/>
      <c r="K26" s="1972"/>
      <c r="L26" s="1972"/>
      <c r="M26" s="1972"/>
      <c r="N26" s="1973">
        <f t="shared" si="1"/>
        <v>0</v>
      </c>
      <c r="O26" s="1972"/>
      <c r="P26" s="1973">
        <f t="shared" si="2"/>
        <v>0</v>
      </c>
      <c r="Q26" s="1975">
        <f t="shared" si="3"/>
        <v>0</v>
      </c>
      <c r="R26" s="67">
        <v>0</v>
      </c>
      <c r="S26" s="1089">
        <f t="shared" si="4"/>
        <v>0</v>
      </c>
    </row>
    <row r="27" spans="1:26" x14ac:dyDescent="0.25">
      <c r="A27" s="1097"/>
      <c r="B27" s="1971"/>
      <c r="C27" s="1972"/>
      <c r="D27" s="1972"/>
      <c r="E27" s="1972"/>
      <c r="F27" s="1972"/>
      <c r="G27" s="1973">
        <f t="shared" si="0"/>
        <v>0</v>
      </c>
      <c r="H27" s="1972"/>
      <c r="I27" s="1972"/>
      <c r="J27" s="1972"/>
      <c r="K27" s="1972"/>
      <c r="L27" s="1972"/>
      <c r="M27" s="1972"/>
      <c r="N27" s="1973">
        <f t="shared" si="1"/>
        <v>0</v>
      </c>
      <c r="O27" s="1972"/>
      <c r="P27" s="1973">
        <f t="shared" si="2"/>
        <v>0</v>
      </c>
      <c r="Q27" s="1975">
        <f t="shared" si="3"/>
        <v>0</v>
      </c>
      <c r="R27" s="67">
        <v>0</v>
      </c>
      <c r="S27" s="1089">
        <f t="shared" si="4"/>
        <v>0</v>
      </c>
    </row>
    <row r="28" spans="1:26" x14ac:dyDescent="0.25">
      <c r="A28" s="1097"/>
      <c r="B28" s="1971"/>
      <c r="C28" s="1972"/>
      <c r="D28" s="1972"/>
      <c r="E28" s="1972"/>
      <c r="F28" s="1972"/>
      <c r="G28" s="1973">
        <f t="shared" si="0"/>
        <v>0</v>
      </c>
      <c r="H28" s="1972"/>
      <c r="I28" s="1972"/>
      <c r="J28" s="1972"/>
      <c r="K28" s="1972"/>
      <c r="L28" s="1972"/>
      <c r="M28" s="1972"/>
      <c r="N28" s="1973">
        <f t="shared" si="1"/>
        <v>0</v>
      </c>
      <c r="O28" s="1972"/>
      <c r="P28" s="1973">
        <f t="shared" si="2"/>
        <v>0</v>
      </c>
      <c r="Q28" s="1975">
        <f t="shared" si="3"/>
        <v>0</v>
      </c>
      <c r="R28" s="67">
        <v>0</v>
      </c>
      <c r="S28" s="1089">
        <f t="shared" si="4"/>
        <v>0</v>
      </c>
    </row>
    <row r="29" spans="1:26" x14ac:dyDescent="0.25">
      <c r="A29" s="1097"/>
      <c r="B29" s="1971"/>
      <c r="C29" s="1972"/>
      <c r="D29" s="1972"/>
      <c r="E29" s="1972"/>
      <c r="F29" s="1972"/>
      <c r="G29" s="1973">
        <f t="shared" si="0"/>
        <v>0</v>
      </c>
      <c r="H29" s="1972"/>
      <c r="I29" s="1972"/>
      <c r="J29" s="1972"/>
      <c r="K29" s="1972"/>
      <c r="L29" s="1972"/>
      <c r="M29" s="1972"/>
      <c r="N29" s="1973">
        <f t="shared" si="1"/>
        <v>0</v>
      </c>
      <c r="O29" s="1972"/>
      <c r="P29" s="1973">
        <f t="shared" si="2"/>
        <v>0</v>
      </c>
      <c r="Q29" s="1975">
        <f t="shared" si="3"/>
        <v>0</v>
      </c>
      <c r="R29" s="67">
        <v>0</v>
      </c>
      <c r="S29" s="1089">
        <f t="shared" si="4"/>
        <v>0</v>
      </c>
    </row>
    <row r="30" spans="1:26" x14ac:dyDescent="0.25">
      <c r="A30" s="1097"/>
      <c r="B30" s="1971"/>
      <c r="C30" s="1972"/>
      <c r="D30" s="1972"/>
      <c r="E30" s="1972"/>
      <c r="F30" s="1972"/>
      <c r="G30" s="1973">
        <f t="shared" si="0"/>
        <v>0</v>
      </c>
      <c r="H30" s="1972"/>
      <c r="I30" s="1972"/>
      <c r="J30" s="1972"/>
      <c r="K30" s="1972"/>
      <c r="L30" s="1972"/>
      <c r="M30" s="1972"/>
      <c r="N30" s="1973">
        <f t="shared" si="1"/>
        <v>0</v>
      </c>
      <c r="O30" s="1972"/>
      <c r="P30" s="1973">
        <f t="shared" si="2"/>
        <v>0</v>
      </c>
      <c r="Q30" s="1975">
        <f t="shared" si="3"/>
        <v>0</v>
      </c>
      <c r="R30" s="67">
        <v>0</v>
      </c>
      <c r="S30" s="1089">
        <f t="shared" si="4"/>
        <v>0</v>
      </c>
    </row>
    <row r="31" spans="1:26" x14ac:dyDescent="0.25">
      <c r="A31" s="1097"/>
      <c r="B31" s="1971"/>
      <c r="C31" s="1972"/>
      <c r="D31" s="1972"/>
      <c r="E31" s="1972"/>
      <c r="F31" s="1972"/>
      <c r="G31" s="1973">
        <f t="shared" si="0"/>
        <v>0</v>
      </c>
      <c r="H31" s="1972"/>
      <c r="I31" s="1972"/>
      <c r="J31" s="1972"/>
      <c r="K31" s="1972"/>
      <c r="L31" s="1972"/>
      <c r="M31" s="1972"/>
      <c r="N31" s="1973">
        <f t="shared" si="1"/>
        <v>0</v>
      </c>
      <c r="O31" s="1972"/>
      <c r="P31" s="1973">
        <f t="shared" si="2"/>
        <v>0</v>
      </c>
      <c r="Q31" s="1975">
        <f t="shared" si="3"/>
        <v>0</v>
      </c>
      <c r="R31" s="67">
        <v>0</v>
      </c>
      <c r="S31" s="1089">
        <f t="shared" si="4"/>
        <v>0</v>
      </c>
    </row>
    <row r="32" spans="1:26" x14ac:dyDescent="0.25">
      <c r="A32" s="1097"/>
      <c r="B32" s="1971"/>
      <c r="C32" s="1972"/>
      <c r="D32" s="1972"/>
      <c r="E32" s="1972"/>
      <c r="F32" s="1972"/>
      <c r="G32" s="1973">
        <f t="shared" si="0"/>
        <v>0</v>
      </c>
      <c r="H32" s="1972"/>
      <c r="I32" s="1972"/>
      <c r="J32" s="1972"/>
      <c r="K32" s="1972"/>
      <c r="L32" s="1972"/>
      <c r="M32" s="1972"/>
      <c r="N32" s="1973">
        <f t="shared" si="1"/>
        <v>0</v>
      </c>
      <c r="O32" s="1972"/>
      <c r="P32" s="1973">
        <f t="shared" si="2"/>
        <v>0</v>
      </c>
      <c r="Q32" s="1975">
        <f t="shared" si="3"/>
        <v>0</v>
      </c>
      <c r="R32" s="67">
        <v>0</v>
      </c>
      <c r="S32" s="1089">
        <f t="shared" si="4"/>
        <v>0</v>
      </c>
    </row>
    <row r="33" spans="1:19" x14ac:dyDescent="0.25">
      <c r="A33" s="1097"/>
      <c r="B33" s="1971"/>
      <c r="C33" s="1972"/>
      <c r="D33" s="1972"/>
      <c r="E33" s="1972"/>
      <c r="F33" s="1972"/>
      <c r="G33" s="1973">
        <f t="shared" si="0"/>
        <v>0</v>
      </c>
      <c r="H33" s="1972"/>
      <c r="I33" s="1972"/>
      <c r="J33" s="1972"/>
      <c r="K33" s="1972"/>
      <c r="L33" s="1972"/>
      <c r="M33" s="1972"/>
      <c r="N33" s="1973">
        <f t="shared" si="1"/>
        <v>0</v>
      </c>
      <c r="O33" s="1972"/>
      <c r="P33" s="1973">
        <f t="shared" si="2"/>
        <v>0</v>
      </c>
      <c r="Q33" s="1975">
        <f t="shared" si="3"/>
        <v>0</v>
      </c>
      <c r="R33" s="67">
        <v>0</v>
      </c>
      <c r="S33" s="1089">
        <f t="shared" si="4"/>
        <v>0</v>
      </c>
    </row>
    <row r="34" spans="1:19" x14ac:dyDescent="0.25">
      <c r="A34" s="1097"/>
      <c r="B34" s="1971"/>
      <c r="C34" s="1972"/>
      <c r="D34" s="1972"/>
      <c r="E34" s="1972"/>
      <c r="F34" s="1972"/>
      <c r="G34" s="1973">
        <f t="shared" si="0"/>
        <v>0</v>
      </c>
      <c r="H34" s="1972"/>
      <c r="I34" s="1972"/>
      <c r="J34" s="1972"/>
      <c r="K34" s="1972"/>
      <c r="L34" s="1972"/>
      <c r="M34" s="1972"/>
      <c r="N34" s="1973">
        <f t="shared" si="1"/>
        <v>0</v>
      </c>
      <c r="O34" s="1972"/>
      <c r="P34" s="1973">
        <f t="shared" si="2"/>
        <v>0</v>
      </c>
      <c r="Q34" s="1975">
        <f t="shared" si="3"/>
        <v>0</v>
      </c>
      <c r="R34" s="67">
        <v>0</v>
      </c>
      <c r="S34" s="1089">
        <f t="shared" si="4"/>
        <v>0</v>
      </c>
    </row>
    <row r="35" spans="1:19" x14ac:dyDescent="0.25">
      <c r="A35" s="1097"/>
      <c r="B35" s="1971"/>
      <c r="C35" s="1972"/>
      <c r="D35" s="1972"/>
      <c r="E35" s="1972"/>
      <c r="F35" s="1972"/>
      <c r="G35" s="1973">
        <f t="shared" si="0"/>
        <v>0</v>
      </c>
      <c r="H35" s="1972"/>
      <c r="I35" s="1972"/>
      <c r="J35" s="1972"/>
      <c r="K35" s="1972"/>
      <c r="L35" s="1972"/>
      <c r="M35" s="1972"/>
      <c r="N35" s="1973">
        <f t="shared" si="1"/>
        <v>0</v>
      </c>
      <c r="O35" s="1972"/>
      <c r="P35" s="1973">
        <f t="shared" si="2"/>
        <v>0</v>
      </c>
      <c r="Q35" s="1975">
        <f t="shared" si="3"/>
        <v>0</v>
      </c>
      <c r="R35" s="67">
        <v>0</v>
      </c>
      <c r="S35" s="1089">
        <f t="shared" si="4"/>
        <v>0</v>
      </c>
    </row>
    <row r="36" spans="1:19" x14ac:dyDescent="0.25">
      <c r="A36" s="1097"/>
      <c r="B36" s="1971"/>
      <c r="C36" s="1972"/>
      <c r="D36" s="1972"/>
      <c r="E36" s="1972"/>
      <c r="F36" s="1972"/>
      <c r="G36" s="1973">
        <f t="shared" si="0"/>
        <v>0</v>
      </c>
      <c r="H36" s="1972"/>
      <c r="I36" s="1972"/>
      <c r="J36" s="1972"/>
      <c r="K36" s="1972"/>
      <c r="L36" s="1972"/>
      <c r="M36" s="1972"/>
      <c r="N36" s="1973">
        <f t="shared" si="1"/>
        <v>0</v>
      </c>
      <c r="O36" s="1972"/>
      <c r="P36" s="1973">
        <f t="shared" si="2"/>
        <v>0</v>
      </c>
      <c r="Q36" s="1975">
        <f t="shared" si="3"/>
        <v>0</v>
      </c>
      <c r="R36" s="67">
        <v>0</v>
      </c>
      <c r="S36" s="1089">
        <f t="shared" si="4"/>
        <v>0</v>
      </c>
    </row>
    <row r="37" spans="1:19" x14ac:dyDescent="0.25">
      <c r="A37" s="1097"/>
      <c r="B37" s="1971"/>
      <c r="C37" s="1972"/>
      <c r="D37" s="1972"/>
      <c r="E37" s="1972"/>
      <c r="F37" s="1972"/>
      <c r="G37" s="1973">
        <f t="shared" si="0"/>
        <v>0</v>
      </c>
      <c r="H37" s="1972"/>
      <c r="I37" s="1972"/>
      <c r="J37" s="1972"/>
      <c r="K37" s="1972"/>
      <c r="L37" s="1972"/>
      <c r="M37" s="1972"/>
      <c r="N37" s="1973">
        <f t="shared" si="1"/>
        <v>0</v>
      </c>
      <c r="O37" s="1972"/>
      <c r="P37" s="1973">
        <f t="shared" si="2"/>
        <v>0</v>
      </c>
      <c r="Q37" s="1975">
        <f t="shared" si="3"/>
        <v>0</v>
      </c>
      <c r="R37" s="67">
        <v>0</v>
      </c>
      <c r="S37" s="1089">
        <f t="shared" si="4"/>
        <v>0</v>
      </c>
    </row>
    <row r="38" spans="1:19" x14ac:dyDescent="0.25">
      <c r="A38" s="1097"/>
      <c r="B38" s="1971"/>
      <c r="C38" s="1972"/>
      <c r="D38" s="1972"/>
      <c r="E38" s="1972"/>
      <c r="F38" s="1972"/>
      <c r="G38" s="1973">
        <f t="shared" si="0"/>
        <v>0</v>
      </c>
      <c r="H38" s="1972"/>
      <c r="I38" s="1972"/>
      <c r="J38" s="1972"/>
      <c r="K38" s="1972"/>
      <c r="L38" s="1972"/>
      <c r="M38" s="1972"/>
      <c r="N38" s="1973">
        <f t="shared" si="1"/>
        <v>0</v>
      </c>
      <c r="O38" s="1972"/>
      <c r="P38" s="1973">
        <f t="shared" si="2"/>
        <v>0</v>
      </c>
      <c r="Q38" s="1975">
        <f t="shared" si="3"/>
        <v>0</v>
      </c>
      <c r="R38" s="67">
        <v>0</v>
      </c>
      <c r="S38" s="1089">
        <f t="shared" si="4"/>
        <v>0</v>
      </c>
    </row>
    <row r="39" spans="1:19" x14ac:dyDescent="0.25">
      <c r="A39" s="1097"/>
      <c r="B39" s="1971"/>
      <c r="C39" s="1972"/>
      <c r="D39" s="1972"/>
      <c r="E39" s="1972"/>
      <c r="F39" s="1972"/>
      <c r="G39" s="1973">
        <f t="shared" si="0"/>
        <v>0</v>
      </c>
      <c r="H39" s="1972"/>
      <c r="I39" s="1972"/>
      <c r="J39" s="1972"/>
      <c r="K39" s="1972"/>
      <c r="L39" s="1972"/>
      <c r="M39" s="1972"/>
      <c r="N39" s="1973">
        <f t="shared" si="1"/>
        <v>0</v>
      </c>
      <c r="O39" s="1972"/>
      <c r="P39" s="1973">
        <f t="shared" si="2"/>
        <v>0</v>
      </c>
      <c r="Q39" s="1975">
        <f t="shared" si="3"/>
        <v>0</v>
      </c>
      <c r="R39" s="67">
        <v>0</v>
      </c>
      <c r="S39" s="1089">
        <f t="shared" si="4"/>
        <v>0</v>
      </c>
    </row>
    <row r="40" spans="1:19" ht="15.75" thickBot="1" x14ac:dyDescent="0.3">
      <c r="A40" s="783"/>
      <c r="B40" s="784"/>
      <c r="C40" s="785"/>
      <c r="D40" s="785"/>
      <c r="E40" s="785"/>
      <c r="F40" s="785"/>
      <c r="G40" s="457">
        <f t="shared" si="0"/>
        <v>0</v>
      </c>
      <c r="H40" s="785"/>
      <c r="I40" s="785"/>
      <c r="J40" s="785"/>
      <c r="K40" s="785"/>
      <c r="L40" s="785"/>
      <c r="M40" s="785"/>
      <c r="N40" s="457">
        <f t="shared" si="1"/>
        <v>0</v>
      </c>
      <c r="O40" s="785"/>
      <c r="P40" s="457">
        <f t="shared" si="2"/>
        <v>0</v>
      </c>
      <c r="Q40" s="453">
        <f t="shared" si="3"/>
        <v>0</v>
      </c>
      <c r="R40" s="1079">
        <v>0</v>
      </c>
      <c r="S40" s="1090">
        <f t="shared" si="4"/>
        <v>0</v>
      </c>
    </row>
    <row r="41" spans="1:19" ht="15.75" thickBot="1" x14ac:dyDescent="0.3">
      <c r="A41" s="4094" t="s">
        <v>1326</v>
      </c>
      <c r="B41" s="4095"/>
      <c r="C41" s="4095"/>
      <c r="D41" s="4095"/>
      <c r="E41" s="4095"/>
      <c r="F41" s="4095"/>
      <c r="G41" s="416">
        <f t="shared" ref="G41:N41" si="5">SUM(G19:G40)</f>
        <v>0</v>
      </c>
      <c r="H41" s="416">
        <f t="shared" si="5"/>
        <v>0</v>
      </c>
      <c r="I41" s="416">
        <f t="shared" si="5"/>
        <v>0</v>
      </c>
      <c r="J41" s="416">
        <f t="shared" si="5"/>
        <v>0</v>
      </c>
      <c r="K41" s="416">
        <f t="shared" si="5"/>
        <v>0</v>
      </c>
      <c r="L41" s="416">
        <f t="shared" si="5"/>
        <v>0</v>
      </c>
      <c r="M41" s="416">
        <f t="shared" si="5"/>
        <v>0</v>
      </c>
      <c r="N41" s="416">
        <f t="shared" si="5"/>
        <v>0</v>
      </c>
      <c r="O41" s="416">
        <f>SUM(O19:O40)</f>
        <v>0</v>
      </c>
      <c r="P41" s="416">
        <f>SUM(P19:P40)</f>
        <v>0</v>
      </c>
      <c r="Q41" s="417">
        <f>SUM(Q19:Q40)</f>
        <v>0</v>
      </c>
      <c r="R41" s="108"/>
      <c r="S41" s="3"/>
    </row>
    <row r="42" spans="1:19" ht="14.25" customHeight="1" x14ac:dyDescent="0.25">
      <c r="A42" s="4088"/>
      <c r="B42" s="4088"/>
      <c r="C42" s="4088"/>
      <c r="D42" s="4088"/>
      <c r="E42" s="4088"/>
      <c r="F42" s="4088"/>
      <c r="G42" s="4088"/>
      <c r="H42" s="4088"/>
      <c r="I42" s="4088"/>
      <c r="J42" s="4088"/>
      <c r="K42" s="4088"/>
      <c r="L42" s="4088"/>
      <c r="M42" s="4088"/>
      <c r="N42" s="4088"/>
      <c r="O42" s="4088"/>
      <c r="P42" s="4088"/>
      <c r="Q42" s="4088"/>
      <c r="S42" s="3"/>
    </row>
    <row r="43" spans="1:19" s="60" customFormat="1" hidden="1" x14ac:dyDescent="0.25">
      <c r="A43" s="1125" t="s">
        <v>1414</v>
      </c>
      <c r="B43" s="1976"/>
      <c r="C43" s="1976"/>
      <c r="D43" s="1976"/>
      <c r="E43" s="1976"/>
      <c r="F43" s="1976"/>
      <c r="G43" s="1976"/>
      <c r="H43" s="1976"/>
      <c r="I43" s="1976"/>
      <c r="J43" s="1976"/>
      <c r="K43" s="59" t="e">
        <v>#VALUE!</v>
      </c>
      <c r="L43" s="59" t="e">
        <v>#VALUE!</v>
      </c>
      <c r="M43" s="1976"/>
      <c r="N43" s="1976"/>
      <c r="O43" s="1976"/>
      <c r="P43" s="1976"/>
      <c r="Q43" s="1977"/>
      <c r="S43" s="58"/>
    </row>
    <row r="44" spans="1:19" s="60" customFormat="1" hidden="1" x14ac:dyDescent="0.25">
      <c r="A44" s="1978" t="s">
        <v>1260</v>
      </c>
      <c r="B44" s="875"/>
      <c r="C44" s="875"/>
      <c r="D44" s="875"/>
      <c r="E44" s="875"/>
      <c r="F44" s="875"/>
      <c r="G44" s="875"/>
      <c r="H44" s="875"/>
      <c r="I44" s="875"/>
      <c r="J44" s="875"/>
      <c r="K44" s="876" t="e">
        <f>K41-K43</f>
        <v>#VALUE!</v>
      </c>
      <c r="L44" s="876" t="e">
        <f>(L41+M41)-L43</f>
        <v>#VALUE!</v>
      </c>
      <c r="M44" s="875"/>
      <c r="N44" s="875"/>
      <c r="O44" s="875"/>
      <c r="P44" s="875"/>
      <c r="Q44" s="1979"/>
      <c r="S44" s="58"/>
    </row>
    <row r="49" spans="1:17" x14ac:dyDescent="0.25">
      <c r="A49" s="103" t="s">
        <v>2171</v>
      </c>
    </row>
    <row r="50" spans="1:17" x14ac:dyDescent="0.25">
      <c r="A50" s="89" t="s">
        <v>2172</v>
      </c>
      <c r="B50" s="4096" t="s">
        <v>2173</v>
      </c>
      <c r="C50" s="4096"/>
      <c r="D50" s="4096"/>
      <c r="E50" s="4096"/>
      <c r="F50" s="4096"/>
      <c r="G50" s="4096"/>
      <c r="H50" s="4096"/>
      <c r="I50" s="4096"/>
      <c r="J50" s="4096"/>
      <c r="K50" s="4096"/>
      <c r="L50" s="4096"/>
      <c r="M50" s="4096"/>
      <c r="N50" s="4096"/>
      <c r="O50" s="4096"/>
      <c r="P50" s="4096"/>
      <c r="Q50" s="4096"/>
    </row>
    <row r="51" spans="1:17" x14ac:dyDescent="0.25">
      <c r="A51" s="89" t="s">
        <v>2174</v>
      </c>
      <c r="B51" s="4096" t="s">
        <v>2175</v>
      </c>
      <c r="C51" s="4096"/>
      <c r="D51" s="4096"/>
      <c r="E51" s="4096"/>
      <c r="F51" s="4096"/>
      <c r="G51" s="4096"/>
      <c r="H51" s="4096"/>
      <c r="I51" s="4096"/>
      <c r="J51" s="4096"/>
      <c r="K51" s="4096"/>
      <c r="L51" s="4096"/>
      <c r="M51" s="4096"/>
      <c r="N51" s="4096"/>
      <c r="O51" s="4096"/>
      <c r="P51" s="4096"/>
      <c r="Q51" s="4096"/>
    </row>
    <row r="52" spans="1:17" x14ac:dyDescent="0.25">
      <c r="A52" s="109"/>
      <c r="B52" s="4096" t="s">
        <v>2176</v>
      </c>
      <c r="C52" s="4096"/>
      <c r="D52" s="4096"/>
      <c r="E52" s="4096" t="s">
        <v>2177</v>
      </c>
      <c r="F52" s="4096"/>
      <c r="G52" s="4096"/>
      <c r="H52" s="4096"/>
      <c r="I52" s="4096"/>
      <c r="J52" s="4096"/>
      <c r="K52" s="4096"/>
      <c r="L52" s="4096"/>
      <c r="M52" s="4096"/>
      <c r="N52" s="4096"/>
      <c r="O52" s="4096"/>
      <c r="P52" s="4096"/>
      <c r="Q52" s="4096"/>
    </row>
    <row r="53" spans="1:17" x14ac:dyDescent="0.25">
      <c r="A53" s="109"/>
      <c r="B53" s="4096" t="s">
        <v>2178</v>
      </c>
      <c r="C53" s="4096"/>
      <c r="D53" s="4096"/>
      <c r="E53" s="4096"/>
      <c r="F53" s="4096"/>
      <c r="G53" s="4096"/>
      <c r="H53" s="4096"/>
      <c r="I53" s="4096"/>
      <c r="J53" s="4096"/>
      <c r="K53" s="4096"/>
      <c r="L53" s="4096"/>
      <c r="M53" s="4096"/>
      <c r="N53" s="4096"/>
      <c r="O53" s="4096"/>
      <c r="P53" s="4096"/>
      <c r="Q53" s="4096"/>
    </row>
    <row r="54" spans="1:17" x14ac:dyDescent="0.25">
      <c r="A54" s="15"/>
      <c r="B54" s="4100"/>
      <c r="C54" s="4100"/>
      <c r="D54" s="4100"/>
      <c r="E54" s="4100"/>
      <c r="F54" s="4100"/>
      <c r="G54" s="4100"/>
      <c r="H54" s="4100"/>
      <c r="I54" s="4100"/>
      <c r="J54" s="4100"/>
      <c r="K54" s="4100"/>
      <c r="L54" s="4100"/>
      <c r="M54" s="4100"/>
      <c r="N54" s="4100"/>
      <c r="O54" s="4100"/>
      <c r="P54" s="4100"/>
      <c r="Q54" s="4100"/>
    </row>
    <row r="55" spans="1:17" x14ac:dyDescent="0.25">
      <c r="A55" s="15"/>
      <c r="B55" s="4100"/>
      <c r="C55" s="4100"/>
      <c r="D55" s="4100"/>
      <c r="E55" s="4100"/>
      <c r="F55" s="4100"/>
      <c r="G55" s="4100"/>
      <c r="H55" s="4100"/>
      <c r="I55" s="4100"/>
      <c r="J55" s="4100"/>
      <c r="K55" s="4100"/>
      <c r="L55" s="4100"/>
      <c r="M55" s="4100"/>
      <c r="N55" s="4100"/>
      <c r="O55" s="4100"/>
      <c r="P55" s="4100"/>
      <c r="Q55" s="4100"/>
    </row>
    <row r="58" spans="1:17" ht="15.75" thickBot="1" x14ac:dyDescent="0.3">
      <c r="A58" s="89" t="s">
        <v>2179</v>
      </c>
    </row>
    <row r="59" spans="1:17" ht="15.75" x14ac:dyDescent="0.25">
      <c r="A59" s="4101" t="s">
        <v>2180</v>
      </c>
      <c r="B59" s="4102"/>
      <c r="C59" s="4102"/>
      <c r="D59" s="4102"/>
      <c r="E59" s="4102"/>
      <c r="F59" s="4102"/>
      <c r="G59" s="4102"/>
      <c r="H59" s="4102"/>
      <c r="I59" s="4102"/>
      <c r="J59" s="4102"/>
      <c r="K59" s="4102"/>
      <c r="L59" s="4103"/>
    </row>
    <row r="60" spans="1:17" s="15" customFormat="1" ht="67.5" customHeight="1" x14ac:dyDescent="0.25">
      <c r="A60" s="382"/>
      <c r="B60"/>
      <c r="C60"/>
      <c r="D60"/>
      <c r="E60"/>
      <c r="F60"/>
      <c r="G60"/>
      <c r="H60"/>
      <c r="I60"/>
      <c r="J60"/>
      <c r="K60"/>
      <c r="L60" s="383"/>
      <c r="M60"/>
      <c r="N60"/>
      <c r="O60"/>
      <c r="P60"/>
      <c r="Q60"/>
    </row>
    <row r="61" spans="1:17" s="15" customFormat="1" ht="65.25" customHeight="1" x14ac:dyDescent="0.25">
      <c r="A61" s="382"/>
      <c r="B61"/>
      <c r="C61"/>
      <c r="D61" s="389" t="s">
        <v>2181</v>
      </c>
      <c r="E61" s="389" t="s">
        <v>2182</v>
      </c>
      <c r="F61" s="389" t="s">
        <v>2183</v>
      </c>
      <c r="G61" s="389" t="s">
        <v>2184</v>
      </c>
      <c r="H61" s="389" t="s">
        <v>634</v>
      </c>
      <c r="I61" s="389" t="s">
        <v>2185</v>
      </c>
      <c r="J61" s="404" t="s">
        <v>1326</v>
      </c>
      <c r="K61" s="436" t="s">
        <v>1414</v>
      </c>
      <c r="L61" s="431" t="s">
        <v>1892</v>
      </c>
      <c r="M61"/>
      <c r="N61"/>
      <c r="O61"/>
      <c r="P61"/>
      <c r="Q61"/>
    </row>
    <row r="62" spans="1:17" s="15" customFormat="1" x14ac:dyDescent="0.25">
      <c r="A62" s="384" t="s">
        <v>2186</v>
      </c>
      <c r="B62" s="385"/>
      <c r="C62" s="385"/>
      <c r="D62" s="390" t="s">
        <v>2187</v>
      </c>
      <c r="E62" s="390" t="s">
        <v>2188</v>
      </c>
      <c r="F62" s="390" t="s">
        <v>2189</v>
      </c>
      <c r="G62" s="390" t="s">
        <v>2190</v>
      </c>
      <c r="H62" s="390" t="s">
        <v>2191</v>
      </c>
      <c r="I62" s="390">
        <v>117</v>
      </c>
      <c r="J62" s="405"/>
      <c r="K62" s="382"/>
      <c r="L62" s="383"/>
      <c r="M62"/>
      <c r="N62"/>
      <c r="O62"/>
      <c r="P62"/>
      <c r="Q62"/>
    </row>
    <row r="63" spans="1:17" s="15" customFormat="1" ht="15.75" x14ac:dyDescent="0.25">
      <c r="A63" s="382"/>
      <c r="B63"/>
      <c r="C63"/>
      <c r="D63" s="389"/>
      <c r="E63" s="389"/>
      <c r="F63" s="389"/>
      <c r="G63" s="389"/>
      <c r="H63" s="389"/>
      <c r="I63" s="389"/>
      <c r="J63" s="404"/>
      <c r="K63" s="382"/>
      <c r="L63" s="383"/>
      <c r="M63"/>
      <c r="N63"/>
      <c r="O63"/>
      <c r="P63"/>
      <c r="Q63"/>
    </row>
    <row r="64" spans="1:17" ht="15.75" x14ac:dyDescent="0.25">
      <c r="A64" s="4097" t="s">
        <v>2192</v>
      </c>
      <c r="B64" s="4098"/>
      <c r="C64" s="4099"/>
      <c r="D64" s="393">
        <v>0</v>
      </c>
      <c r="E64" s="391">
        <v>0</v>
      </c>
      <c r="F64" s="391">
        <v>0</v>
      </c>
      <c r="G64" s="391">
        <v>0</v>
      </c>
      <c r="H64" s="391">
        <v>0</v>
      </c>
      <c r="I64" s="391">
        <v>0</v>
      </c>
      <c r="J64" s="397">
        <f>SUM(D64:I64)</f>
        <v>0</v>
      </c>
      <c r="K64" s="382"/>
      <c r="L64" s="383"/>
    </row>
    <row r="65" spans="1:12" ht="15.75" x14ac:dyDescent="0.25">
      <c r="A65" s="4097" t="s">
        <v>2193</v>
      </c>
      <c r="B65" s="4098"/>
      <c r="C65" s="4099"/>
      <c r="D65" s="393">
        <v>0</v>
      </c>
      <c r="E65" s="391">
        <v>0</v>
      </c>
      <c r="F65" s="391">
        <v>0</v>
      </c>
      <c r="G65" s="391">
        <v>0</v>
      </c>
      <c r="H65" s="391">
        <v>0</v>
      </c>
      <c r="I65" s="391">
        <v>0</v>
      </c>
      <c r="J65" s="397">
        <f t="shared" ref="J65:J74" si="6">SUM(D65:I65)</f>
        <v>0</v>
      </c>
      <c r="K65" s="382"/>
      <c r="L65" s="383"/>
    </row>
    <row r="66" spans="1:12" ht="15.75" x14ac:dyDescent="0.25">
      <c r="A66" s="4097" t="s">
        <v>2194</v>
      </c>
      <c r="B66" s="4098"/>
      <c r="C66" s="4099"/>
      <c r="D66" s="393">
        <v>0</v>
      </c>
      <c r="E66" s="391">
        <v>0</v>
      </c>
      <c r="F66" s="391">
        <v>0</v>
      </c>
      <c r="G66" s="391">
        <v>0</v>
      </c>
      <c r="H66" s="391">
        <v>0</v>
      </c>
      <c r="I66" s="391">
        <v>0</v>
      </c>
      <c r="J66" s="397">
        <f t="shared" si="6"/>
        <v>0</v>
      </c>
      <c r="K66" s="382"/>
      <c r="L66" s="383"/>
    </row>
    <row r="67" spans="1:12" ht="15.75" x14ac:dyDescent="0.25">
      <c r="A67" s="432" t="s">
        <v>2195</v>
      </c>
      <c r="B67" s="395"/>
      <c r="C67" s="396"/>
      <c r="D67" s="393">
        <v>0</v>
      </c>
      <c r="E67" s="391">
        <v>0</v>
      </c>
      <c r="F67" s="391">
        <v>0</v>
      </c>
      <c r="G67" s="391">
        <v>0</v>
      </c>
      <c r="H67" s="391">
        <v>0</v>
      </c>
      <c r="I67" s="391">
        <v>0</v>
      </c>
      <c r="J67" s="397">
        <f t="shared" si="6"/>
        <v>0</v>
      </c>
      <c r="K67" s="382"/>
      <c r="L67" s="383"/>
    </row>
    <row r="68" spans="1:12" ht="15.75" x14ac:dyDescent="0.25">
      <c r="A68" s="4097" t="s">
        <v>2196</v>
      </c>
      <c r="B68" s="4098"/>
      <c r="C68" s="4099"/>
      <c r="D68" s="393">
        <v>0</v>
      </c>
      <c r="E68" s="391">
        <v>0</v>
      </c>
      <c r="F68" s="391">
        <v>0</v>
      </c>
      <c r="G68" s="391">
        <v>0</v>
      </c>
      <c r="H68" s="391">
        <v>0</v>
      </c>
      <c r="I68" s="391">
        <v>0</v>
      </c>
      <c r="J68" s="397">
        <f t="shared" si="6"/>
        <v>0</v>
      </c>
      <c r="K68" s="382"/>
      <c r="L68" s="383"/>
    </row>
    <row r="69" spans="1:12" ht="15.75" x14ac:dyDescent="0.25">
      <c r="A69" s="4105" t="s">
        <v>2197</v>
      </c>
      <c r="B69" s="4106"/>
      <c r="C69" s="4107"/>
      <c r="D69" s="393">
        <f>D64+D65+D66-D67+D68</f>
        <v>0</v>
      </c>
      <c r="E69" s="391">
        <f t="shared" ref="E69:J69" si="7">E64+E65+E66-E67+E68</f>
        <v>0</v>
      </c>
      <c r="F69" s="391">
        <f t="shared" si="7"/>
        <v>0</v>
      </c>
      <c r="G69" s="391">
        <f t="shared" si="7"/>
        <v>0</v>
      </c>
      <c r="H69" s="391">
        <f t="shared" si="7"/>
        <v>0</v>
      </c>
      <c r="I69" s="391">
        <f t="shared" si="7"/>
        <v>0</v>
      </c>
      <c r="J69" s="397">
        <f t="shared" si="7"/>
        <v>0</v>
      </c>
      <c r="K69" s="382"/>
      <c r="L69" s="383"/>
    </row>
    <row r="70" spans="1:12" ht="15.75" x14ac:dyDescent="0.25">
      <c r="A70" s="4097" t="s">
        <v>2198</v>
      </c>
      <c r="B70" s="4098"/>
      <c r="C70" s="4099"/>
      <c r="D70" s="393">
        <v>0</v>
      </c>
      <c r="E70" s="391">
        <v>0</v>
      </c>
      <c r="F70" s="391">
        <v>0</v>
      </c>
      <c r="G70" s="391">
        <v>0</v>
      </c>
      <c r="H70" s="391">
        <v>0</v>
      </c>
      <c r="I70" s="391">
        <v>0</v>
      </c>
      <c r="J70" s="406">
        <f t="shared" si="6"/>
        <v>0</v>
      </c>
      <c r="K70" s="382"/>
      <c r="L70" s="383"/>
    </row>
    <row r="71" spans="1:12" ht="15.75" x14ac:dyDescent="0.25">
      <c r="A71" s="4097" t="s">
        <v>2199</v>
      </c>
      <c r="B71" s="4098"/>
      <c r="C71" s="4099"/>
      <c r="D71" s="393">
        <v>0</v>
      </c>
      <c r="E71" s="391">
        <v>0</v>
      </c>
      <c r="F71" s="391">
        <v>0</v>
      </c>
      <c r="G71" s="391">
        <v>0</v>
      </c>
      <c r="H71" s="391">
        <v>0</v>
      </c>
      <c r="I71" s="397">
        <v>0</v>
      </c>
      <c r="J71" s="397">
        <f t="shared" si="6"/>
        <v>0</v>
      </c>
      <c r="K71" s="399">
        <f>L41</f>
        <v>0</v>
      </c>
      <c r="L71" s="400">
        <f>J71-K71</f>
        <v>0</v>
      </c>
    </row>
    <row r="72" spans="1:12" ht="15.75" x14ac:dyDescent="0.25">
      <c r="A72" s="4097" t="s">
        <v>2200</v>
      </c>
      <c r="B72" s="4098"/>
      <c r="C72" s="4099"/>
      <c r="D72" s="393">
        <v>0</v>
      </c>
      <c r="E72" s="391">
        <v>0</v>
      </c>
      <c r="F72" s="391">
        <v>0</v>
      </c>
      <c r="G72" s="391">
        <v>0</v>
      </c>
      <c r="H72" s="391">
        <v>0</v>
      </c>
      <c r="I72" s="397">
        <v>0</v>
      </c>
      <c r="J72" s="397">
        <f t="shared" si="6"/>
        <v>0</v>
      </c>
      <c r="K72" s="401"/>
      <c r="L72" s="383"/>
    </row>
    <row r="73" spans="1:12" ht="15.75" x14ac:dyDescent="0.25">
      <c r="A73" s="4108" t="s">
        <v>2201</v>
      </c>
      <c r="B73" s="4109"/>
      <c r="C73" s="4110"/>
      <c r="D73" s="408">
        <v>0</v>
      </c>
      <c r="E73" s="398">
        <v>0</v>
      </c>
      <c r="F73" s="398">
        <v>0</v>
      </c>
      <c r="G73" s="398">
        <v>0</v>
      </c>
      <c r="H73" s="398">
        <v>0</v>
      </c>
      <c r="I73" s="406">
        <v>0</v>
      </c>
      <c r="J73" s="406">
        <f t="shared" si="6"/>
        <v>0</v>
      </c>
      <c r="K73" s="399">
        <f>K41</f>
        <v>0</v>
      </c>
      <c r="L73" s="400">
        <f>J73-K73</f>
        <v>0</v>
      </c>
    </row>
    <row r="74" spans="1:12" ht="16.5" thickBot="1" x14ac:dyDescent="0.3">
      <c r="A74" s="4123" t="s">
        <v>2202</v>
      </c>
      <c r="B74" s="4124"/>
      <c r="C74" s="4124"/>
      <c r="D74" s="409">
        <v>0</v>
      </c>
      <c r="E74" s="409">
        <v>0</v>
      </c>
      <c r="F74" s="409">
        <v>0</v>
      </c>
      <c r="G74" s="409">
        <v>0</v>
      </c>
      <c r="H74" s="409">
        <v>0</v>
      </c>
      <c r="I74" s="409">
        <v>0</v>
      </c>
      <c r="J74" s="424">
        <f t="shared" si="6"/>
        <v>0</v>
      </c>
      <c r="K74" s="382"/>
      <c r="L74" s="383"/>
    </row>
    <row r="75" spans="1:12" ht="16.5" thickBot="1" x14ac:dyDescent="0.3">
      <c r="A75" s="433" t="s">
        <v>2203</v>
      </c>
      <c r="B75" s="434"/>
      <c r="C75" s="434"/>
      <c r="D75" s="435">
        <f>D69-SUM(D70:D74)</f>
        <v>0</v>
      </c>
      <c r="E75" s="413">
        <f t="shared" ref="E75:J75" si="8">E69-SUM(E70:E74)</f>
        <v>0</v>
      </c>
      <c r="F75" s="413">
        <f t="shared" si="8"/>
        <v>0</v>
      </c>
      <c r="G75" s="413">
        <f t="shared" si="8"/>
        <v>0</v>
      </c>
      <c r="H75" s="413">
        <f t="shared" si="8"/>
        <v>0</v>
      </c>
      <c r="I75" s="425">
        <f t="shared" si="8"/>
        <v>0</v>
      </c>
      <c r="J75" s="425">
        <f t="shared" si="8"/>
        <v>0</v>
      </c>
      <c r="K75" s="402">
        <f>N41</f>
        <v>0</v>
      </c>
      <c r="L75" s="403">
        <f>J75-K75</f>
        <v>0</v>
      </c>
    </row>
    <row r="76" spans="1:12" ht="15.75" x14ac:dyDescent="0.25">
      <c r="A76" s="386"/>
      <c r="B76" s="32"/>
      <c r="C76" s="32"/>
      <c r="D76" s="32"/>
      <c r="E76" s="32"/>
      <c r="F76" s="32"/>
      <c r="G76" s="32"/>
      <c r="H76" s="32"/>
      <c r="I76" s="32"/>
      <c r="J76" s="32"/>
      <c r="L76" s="383"/>
    </row>
    <row r="77" spans="1:12" ht="47.25" x14ac:dyDescent="0.25">
      <c r="A77" s="386" t="s">
        <v>2204</v>
      </c>
      <c r="B77" s="32"/>
      <c r="C77" s="32"/>
      <c r="D77" s="407" t="s">
        <v>2205</v>
      </c>
      <c r="E77" s="407" t="s">
        <v>2206</v>
      </c>
      <c r="F77" s="407" t="s">
        <v>2207</v>
      </c>
      <c r="G77" s="407" t="s">
        <v>2207</v>
      </c>
      <c r="H77" s="407" t="s">
        <v>2205</v>
      </c>
      <c r="I77" s="407" t="s">
        <v>2208</v>
      </c>
      <c r="J77" s="392"/>
      <c r="K77" s="4030" t="s">
        <v>2209</v>
      </c>
      <c r="L77" s="4125"/>
    </row>
    <row r="78" spans="1:12" ht="15.75" x14ac:dyDescent="0.25">
      <c r="A78" s="428" t="s">
        <v>2210</v>
      </c>
      <c r="B78" s="429"/>
      <c r="C78" s="429"/>
      <c r="D78" s="392"/>
      <c r="E78" s="392"/>
      <c r="F78" s="392"/>
      <c r="G78" s="392"/>
      <c r="H78" s="392"/>
      <c r="I78" s="392"/>
      <c r="J78" s="392"/>
      <c r="L78" s="383"/>
    </row>
    <row r="79" spans="1:12" ht="15.75" x14ac:dyDescent="0.25">
      <c r="A79" s="412" t="s">
        <v>2211</v>
      </c>
      <c r="B79" s="411"/>
      <c r="C79" s="394"/>
      <c r="D79" s="393">
        <v>0</v>
      </c>
      <c r="E79" s="391">
        <v>0</v>
      </c>
      <c r="F79" s="391">
        <v>0</v>
      </c>
      <c r="G79" s="391">
        <v>0</v>
      </c>
      <c r="H79" s="391">
        <v>0</v>
      </c>
      <c r="I79" s="391">
        <v>0</v>
      </c>
      <c r="J79" s="391">
        <v>0</v>
      </c>
      <c r="L79" s="383"/>
    </row>
    <row r="80" spans="1:12" ht="16.5" thickBot="1" x14ac:dyDescent="0.3">
      <c r="A80" s="4126" t="s">
        <v>2212</v>
      </c>
      <c r="B80" s="4127"/>
      <c r="C80" s="4128"/>
      <c r="D80" s="410">
        <v>0</v>
      </c>
      <c r="E80" s="409">
        <v>0</v>
      </c>
      <c r="F80" s="409">
        <v>0</v>
      </c>
      <c r="G80" s="409">
        <v>0</v>
      </c>
      <c r="H80" s="409">
        <v>0</v>
      </c>
      <c r="I80" s="409">
        <v>0</v>
      </c>
      <c r="J80" s="409">
        <v>0</v>
      </c>
      <c r="L80" s="383"/>
    </row>
    <row r="81" spans="1:12" ht="16.5" thickBot="1" x14ac:dyDescent="0.3">
      <c r="A81" s="4129" t="s">
        <v>2213</v>
      </c>
      <c r="B81" s="4130"/>
      <c r="C81" s="4131"/>
      <c r="D81" s="413">
        <f>D79-D80</f>
        <v>0</v>
      </c>
      <c r="E81" s="413">
        <f t="shared" ref="E81:J81" si="9">E79-E80</f>
        <v>0</v>
      </c>
      <c r="F81" s="413">
        <f t="shared" si="9"/>
        <v>0</v>
      </c>
      <c r="G81" s="413">
        <f t="shared" si="9"/>
        <v>0</v>
      </c>
      <c r="H81" s="413">
        <f t="shared" si="9"/>
        <v>0</v>
      </c>
      <c r="I81" s="413">
        <f t="shared" si="9"/>
        <v>0</v>
      </c>
      <c r="J81" s="413">
        <f t="shared" si="9"/>
        <v>0</v>
      </c>
      <c r="K81" s="387"/>
      <c r="L81" s="388"/>
    </row>
    <row r="85" spans="1:12" ht="53.25" customHeight="1" x14ac:dyDescent="0.25"/>
    <row r="87" spans="1:12" x14ac:dyDescent="0.25">
      <c r="A87" s="110" t="s">
        <v>2214</v>
      </c>
      <c r="B87" s="111"/>
      <c r="C87" s="111"/>
      <c r="D87" s="111"/>
      <c r="E87" s="82"/>
      <c r="F87" s="112" t="s">
        <v>1414</v>
      </c>
      <c r="G87" s="82"/>
      <c r="H87" s="82"/>
      <c r="I87" s="82"/>
      <c r="J87" s="82"/>
    </row>
    <row r="88" spans="1:12" x14ac:dyDescent="0.25">
      <c r="A88" s="4104" t="s">
        <v>2215</v>
      </c>
      <c r="B88" s="4104"/>
      <c r="C88" s="4104"/>
      <c r="D88" s="4104"/>
      <c r="E88" s="4104"/>
      <c r="F88" s="3416"/>
      <c r="G88" s="3416"/>
      <c r="H88" s="3416"/>
      <c r="I88" s="3416"/>
      <c r="J88" s="3416"/>
    </row>
    <row r="89" spans="1:12" x14ac:dyDescent="0.25">
      <c r="A89" s="4104" t="s">
        <v>2216</v>
      </c>
      <c r="B89" s="4104"/>
      <c r="C89" s="4104"/>
      <c r="D89" s="4104"/>
      <c r="E89" s="4104"/>
      <c r="F89" s="3416"/>
      <c r="G89" s="3416"/>
      <c r="H89" s="3416"/>
      <c r="I89" s="3416"/>
      <c r="J89" s="3416"/>
    </row>
    <row r="90" spans="1:12" x14ac:dyDescent="0.25">
      <c r="A90" s="4104" t="s">
        <v>2217</v>
      </c>
      <c r="B90" s="4104"/>
      <c r="C90" s="4104"/>
      <c r="D90" s="4104"/>
      <c r="E90" s="4104"/>
      <c r="F90" s="3416"/>
      <c r="G90" s="3416"/>
      <c r="H90" s="3416"/>
      <c r="I90" s="3416"/>
      <c r="J90" s="3416"/>
    </row>
    <row r="91" spans="1:12" x14ac:dyDescent="0.25">
      <c r="A91" s="4104" t="s">
        <v>2218</v>
      </c>
      <c r="B91" s="4104"/>
      <c r="C91" s="4104"/>
      <c r="D91" s="4104"/>
      <c r="E91" s="4104"/>
      <c r="F91" s="3416"/>
      <c r="G91" s="3416"/>
      <c r="H91" s="3416"/>
      <c r="I91" s="3416"/>
      <c r="J91" s="3416"/>
    </row>
    <row r="92" spans="1:12" x14ac:dyDescent="0.25">
      <c r="A92" s="4104" t="s">
        <v>2219</v>
      </c>
      <c r="B92" s="4104"/>
      <c r="C92" s="4104"/>
      <c r="D92" s="4104"/>
      <c r="E92" s="4104"/>
      <c r="F92" s="3416"/>
      <c r="G92" s="3416"/>
      <c r="H92" s="3416"/>
      <c r="I92" s="3416"/>
      <c r="J92" s="3416"/>
    </row>
    <row r="93" spans="1:12" x14ac:dyDescent="0.25">
      <c r="A93" s="4104" t="s">
        <v>2220</v>
      </c>
      <c r="B93" s="4104"/>
      <c r="C93" s="4104"/>
      <c r="D93" s="4104"/>
      <c r="E93" s="4104"/>
      <c r="F93" s="3416" t="s">
        <v>2221</v>
      </c>
      <c r="G93" s="3416"/>
      <c r="H93" s="3416"/>
      <c r="I93" s="3416"/>
      <c r="J93" s="3416"/>
    </row>
    <row r="94" spans="1:12" x14ac:dyDescent="0.25">
      <c r="A94" s="4104" t="s">
        <v>2222</v>
      </c>
      <c r="B94" s="4104"/>
      <c r="C94" s="4104"/>
      <c r="D94" s="4104"/>
      <c r="E94" s="4104"/>
      <c r="F94" s="3416"/>
      <c r="G94" s="3416"/>
      <c r="H94" s="3416"/>
      <c r="I94" s="3416"/>
      <c r="J94" s="3416"/>
    </row>
    <row r="95" spans="1:12" hidden="1" x14ac:dyDescent="0.25">
      <c r="A95" s="4104" t="s">
        <v>2223</v>
      </c>
      <c r="B95" s="4104"/>
      <c r="C95" s="4104"/>
      <c r="D95" s="4104"/>
      <c r="E95" s="4104"/>
      <c r="F95" s="3416"/>
      <c r="G95" s="3416"/>
      <c r="H95" s="3416"/>
      <c r="I95" s="3416"/>
      <c r="J95" s="3416"/>
    </row>
    <row r="96" spans="1:12" ht="36" hidden="1" customHeight="1" x14ac:dyDescent="0.25">
      <c r="A96" s="4104" t="s">
        <v>2224</v>
      </c>
      <c r="B96" s="4104"/>
      <c r="C96" s="4104"/>
      <c r="D96" s="4104"/>
      <c r="E96" s="4104"/>
      <c r="F96" s="3416"/>
      <c r="G96" s="3416"/>
      <c r="H96" s="3416"/>
      <c r="I96" s="3416"/>
      <c r="J96" s="3416"/>
    </row>
    <row r="97" ht="33.75" hidden="1" customHeight="1" x14ac:dyDescent="0.25"/>
    <row r="98" ht="23.25" hidden="1" customHeight="1" x14ac:dyDescent="0.25"/>
    <row r="99" ht="23.25" hidden="1" customHeight="1" x14ac:dyDescent="0.25"/>
    <row r="100" ht="30.75" hidden="1" customHeight="1" x14ac:dyDescent="0.25"/>
    <row r="101" ht="33" hidden="1" customHeight="1" x14ac:dyDescent="0.25"/>
    <row r="102" ht="37.5" hidden="1" customHeight="1" x14ac:dyDescent="0.25"/>
    <row r="103" ht="38.25" hidden="1" customHeight="1" x14ac:dyDescent="0.25"/>
    <row r="104" ht="32.25" hidden="1" customHeight="1" x14ac:dyDescent="0.25"/>
  </sheetData>
  <mergeCells count="63">
    <mergeCell ref="B2:Q2"/>
    <mergeCell ref="B3:Q3"/>
    <mergeCell ref="B4:O4"/>
    <mergeCell ref="B5:M5"/>
    <mergeCell ref="A95:E95"/>
    <mergeCell ref="F95:J95"/>
    <mergeCell ref="A89:E89"/>
    <mergeCell ref="F89:J89"/>
    <mergeCell ref="A90:E90"/>
    <mergeCell ref="F90:J90"/>
    <mergeCell ref="A91:E91"/>
    <mergeCell ref="F91:J91"/>
    <mergeCell ref="A74:C74"/>
    <mergeCell ref="K77:L77"/>
    <mergeCell ref="A80:C80"/>
    <mergeCell ref="A81:C81"/>
    <mergeCell ref="A96:E96"/>
    <mergeCell ref="F96:J96"/>
    <mergeCell ref="A92:E92"/>
    <mergeCell ref="F92:J92"/>
    <mergeCell ref="A93:E93"/>
    <mergeCell ref="F93:J93"/>
    <mergeCell ref="A94:E94"/>
    <mergeCell ref="F94:J94"/>
    <mergeCell ref="A88:E88"/>
    <mergeCell ref="F88:J88"/>
    <mergeCell ref="A68:C68"/>
    <mergeCell ref="A69:C69"/>
    <mergeCell ref="A70:C70"/>
    <mergeCell ref="A71:C71"/>
    <mergeCell ref="A72:C72"/>
    <mergeCell ref="A73:C73"/>
    <mergeCell ref="A66:C66"/>
    <mergeCell ref="B52:D52"/>
    <mergeCell ref="E52:Q52"/>
    <mergeCell ref="B53:D53"/>
    <mergeCell ref="E53:Q53"/>
    <mergeCell ref="B54:D54"/>
    <mergeCell ref="E54:Q54"/>
    <mergeCell ref="B55:D55"/>
    <mergeCell ref="E55:Q55"/>
    <mergeCell ref="A59:L59"/>
    <mergeCell ref="A64:C64"/>
    <mergeCell ref="A65:C65"/>
    <mergeCell ref="A41:F41"/>
    <mergeCell ref="A42:Q42"/>
    <mergeCell ref="B50:D50"/>
    <mergeCell ref="E50:Q50"/>
    <mergeCell ref="B51:D51"/>
    <mergeCell ref="E51:Q51"/>
    <mergeCell ref="A15:Q15"/>
    <mergeCell ref="A16:A17"/>
    <mergeCell ref="B16:B17"/>
    <mergeCell ref="C16:F16"/>
    <mergeCell ref="G16:G17"/>
    <mergeCell ref="H16:Q16"/>
    <mergeCell ref="A7:Q7"/>
    <mergeCell ref="A8:Q11"/>
    <mergeCell ref="A13:M14"/>
    <mergeCell ref="N13:O13"/>
    <mergeCell ref="P13:Q13"/>
    <mergeCell ref="N14:O14"/>
    <mergeCell ref="P14:Q14"/>
  </mergeCells>
  <conditionalFormatting sqref="A3">
    <cfRule type="cellIs" dxfId="80" priority="1" operator="equal">
      <formula>"Kunde følger opp"</formula>
    </cfRule>
    <cfRule type="cellIs" dxfId="79" priority="2" operator="equal">
      <formula>"Alt ok"</formula>
    </cfRule>
    <cfRule type="cellIs" dxfId="78" priority="3" operator="equal">
      <formula>"DFØ følger opp"</formula>
    </cfRule>
  </conditionalFormatting>
  <hyperlinks>
    <hyperlink ref="A2" location="'Avstemmingsoversikt SRS'!A1" display="Til avst.oversikt" xr:uid="{AD484D6D-6BBB-49B9-817F-A6B710D06E92}"/>
  </hyperlinks>
  <pageMargins left="0.7" right="0.7" top="0.75" bottom="0.75" header="0.3" footer="0.3"/>
  <pageSetup paperSize="9" scale="52" fitToHeight="0" orientation="landscape" r:id="rId1"/>
  <rowBreaks count="1" manualBreakCount="1">
    <brk id="56" max="1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F310C-C596-4BAC-8F6F-27A23F9F6EE1}">
  <sheetPr>
    <pageSetUpPr fitToPage="1"/>
  </sheetPr>
  <dimension ref="A1:Z74"/>
  <sheetViews>
    <sheetView showGridLines="0" zoomScaleNormal="100" workbookViewId="0"/>
  </sheetViews>
  <sheetFormatPr baseColWidth="10" defaultColWidth="11.42578125" defaultRowHeight="15" x14ac:dyDescent="0.25"/>
  <cols>
    <col min="1" max="1" width="14.28515625" customWidth="1"/>
    <col min="2" max="2" width="22" customWidth="1"/>
    <col min="3" max="3" width="25" customWidth="1"/>
    <col min="4" max="4" width="13" customWidth="1"/>
    <col min="5" max="6" width="13.85546875" customWidth="1"/>
    <col min="7" max="7" width="13.28515625" customWidth="1"/>
    <col min="9" max="9" width="13.7109375" customWidth="1"/>
    <col min="10" max="11" width="13.28515625" customWidth="1"/>
    <col min="18" max="18" width="17.28515625" customWidth="1"/>
  </cols>
  <sheetData>
    <row r="1" spans="1:22" ht="19.5" thickBot="1" x14ac:dyDescent="0.35">
      <c r="A1" s="100" t="s">
        <v>2225</v>
      </c>
      <c r="B1" s="1"/>
      <c r="C1" s="1"/>
      <c r="D1" s="1"/>
      <c r="E1" s="1"/>
      <c r="F1" s="1"/>
      <c r="G1" s="1"/>
      <c r="H1" s="1"/>
      <c r="I1" s="1"/>
      <c r="J1" s="1"/>
      <c r="K1" s="1"/>
      <c r="L1" s="1"/>
      <c r="M1" s="101"/>
      <c r="N1" s="101"/>
      <c r="O1" s="101"/>
      <c r="P1" s="101"/>
      <c r="Q1" s="1"/>
    </row>
    <row r="2" spans="1:22" ht="19.5" thickBot="1" x14ac:dyDescent="0.35">
      <c r="A2" s="152" t="s">
        <v>1244</v>
      </c>
      <c r="B2" s="4111" t="s">
        <v>585</v>
      </c>
      <c r="C2" s="4112"/>
      <c r="D2" s="4112"/>
      <c r="E2" s="4112"/>
      <c r="F2" s="4112"/>
      <c r="G2" s="4112"/>
      <c r="H2" s="4112"/>
      <c r="I2" s="4112"/>
      <c r="J2" s="4112"/>
      <c r="K2" s="4112"/>
      <c r="L2" s="4112"/>
      <c r="M2" s="4112"/>
      <c r="N2" s="4112"/>
      <c r="O2" s="4112"/>
      <c r="P2" s="4112"/>
      <c r="Q2" s="4113"/>
    </row>
    <row r="3" spans="1:22" ht="15.75" thickBot="1" x14ac:dyDescent="0.3">
      <c r="A3" s="1106" t="s">
        <v>1245</v>
      </c>
      <c r="B3" s="4114" t="s">
        <v>1246</v>
      </c>
      <c r="C3" s="4115"/>
      <c r="D3" s="4115"/>
      <c r="E3" s="4115"/>
      <c r="F3" s="4115"/>
      <c r="G3" s="4115"/>
      <c r="H3" s="4115"/>
      <c r="I3" s="4115"/>
      <c r="J3" s="4115"/>
      <c r="K3" s="4115"/>
      <c r="L3" s="4115"/>
      <c r="M3" s="4115"/>
      <c r="N3" s="4115"/>
      <c r="O3" s="4115"/>
      <c r="P3" s="4115"/>
      <c r="Q3" s="4116"/>
      <c r="R3" s="879"/>
      <c r="S3" s="879"/>
    </row>
    <row r="4" spans="1:22" ht="15.75" thickBot="1" x14ac:dyDescent="0.3">
      <c r="A4" s="158" t="s">
        <v>1247</v>
      </c>
      <c r="B4" s="4117" t="str">
        <f>Avstemmingsoversikt!A5</f>
        <v>XX - MAL - XXX/XXXX</v>
      </c>
      <c r="C4" s="4118"/>
      <c r="D4" s="4118"/>
      <c r="E4" s="4118"/>
      <c r="F4" s="4118"/>
      <c r="G4" s="4118"/>
      <c r="H4" s="4118"/>
      <c r="I4" s="4118"/>
      <c r="J4" s="4118"/>
      <c r="K4" s="4118"/>
      <c r="L4" s="4118"/>
      <c r="M4" s="4118"/>
      <c r="N4" s="4118"/>
      <c r="O4" s="4119"/>
      <c r="P4" s="1415" t="s">
        <v>481</v>
      </c>
      <c r="Q4" s="1416">
        <f>IF(Avstemmingsoversikt!P3= " "," ",Avstemmingsoversikt!P3)</f>
        <v>2024</v>
      </c>
    </row>
    <row r="5" spans="1:22" ht="20.25" customHeight="1" thickBot="1" x14ac:dyDescent="0.3">
      <c r="A5" s="153" t="s">
        <v>1248</v>
      </c>
      <c r="B5" s="4120"/>
      <c r="C5" s="4121"/>
      <c r="D5" s="4121"/>
      <c r="E5" s="4121"/>
      <c r="F5" s="4121"/>
      <c r="G5" s="4121"/>
      <c r="H5" s="4121"/>
      <c r="I5" s="4121"/>
      <c r="J5" s="4121"/>
      <c r="K5" s="4121"/>
      <c r="L5" s="4121"/>
      <c r="M5" s="4122"/>
      <c r="N5" s="1445" t="s">
        <v>1249</v>
      </c>
      <c r="O5" s="695"/>
      <c r="P5" s="461" t="s">
        <v>1250</v>
      </c>
      <c r="Q5" s="486" t="str">
        <f>IF(Avstemmingsoversikt!P4= " "," ",Avstemmingsoversikt!P4)</f>
        <v>xx/2024</v>
      </c>
      <c r="V5" s="176"/>
    </row>
    <row r="6" spans="1:22" ht="15" customHeight="1" thickBot="1" x14ac:dyDescent="0.3"/>
    <row r="7" spans="1:22" ht="28.5" customHeight="1" thickBot="1" x14ac:dyDescent="0.3">
      <c r="A7" s="4063" t="s">
        <v>2150</v>
      </c>
      <c r="B7" s="4064"/>
      <c r="C7" s="4064"/>
      <c r="D7" s="4064"/>
      <c r="E7" s="4064"/>
      <c r="F7" s="4064"/>
      <c r="G7" s="4064"/>
      <c r="H7" s="4064"/>
      <c r="I7" s="4064"/>
      <c r="J7" s="4064"/>
      <c r="K7" s="4064"/>
      <c r="L7" s="4064"/>
      <c r="M7" s="4064"/>
      <c r="N7" s="4064"/>
      <c r="O7" s="4064"/>
      <c r="P7" s="4064"/>
      <c r="Q7" s="4065"/>
    </row>
    <row r="8" spans="1:22" ht="15" customHeight="1" x14ac:dyDescent="0.25">
      <c r="A8" s="4066" t="s">
        <v>2151</v>
      </c>
      <c r="B8" s="4067"/>
      <c r="C8" s="4067"/>
      <c r="D8" s="4067"/>
      <c r="E8" s="4067"/>
      <c r="F8" s="4067"/>
      <c r="G8" s="4067"/>
      <c r="H8" s="4067"/>
      <c r="I8" s="4067"/>
      <c r="J8" s="4067"/>
      <c r="K8" s="4067"/>
      <c r="L8" s="4067"/>
      <c r="M8" s="4067"/>
      <c r="N8" s="4067"/>
      <c r="O8" s="4067"/>
      <c r="P8" s="4067"/>
      <c r="Q8" s="4068"/>
    </row>
    <row r="9" spans="1:22" ht="15" customHeight="1" x14ac:dyDescent="0.25">
      <c r="A9" s="4069"/>
      <c r="B9" s="4070"/>
      <c r="C9" s="4070"/>
      <c r="D9" s="4070"/>
      <c r="E9" s="4070"/>
      <c r="F9" s="4070"/>
      <c r="G9" s="4070"/>
      <c r="H9" s="4070"/>
      <c r="I9" s="4070"/>
      <c r="J9" s="4070"/>
      <c r="K9" s="4070"/>
      <c r="L9" s="4070"/>
      <c r="M9" s="4070"/>
      <c r="N9" s="4070"/>
      <c r="O9" s="4070"/>
      <c r="P9" s="4070"/>
      <c r="Q9" s="4071"/>
    </row>
    <row r="10" spans="1:22" ht="15" customHeight="1" x14ac:dyDescent="0.25">
      <c r="A10" s="4069"/>
      <c r="B10" s="4070"/>
      <c r="C10" s="4070"/>
      <c r="D10" s="4070"/>
      <c r="E10" s="4070"/>
      <c r="F10" s="4070"/>
      <c r="G10" s="4070"/>
      <c r="H10" s="4070"/>
      <c r="I10" s="4070"/>
      <c r="J10" s="4070"/>
      <c r="K10" s="4070"/>
      <c r="L10" s="4070"/>
      <c r="M10" s="4070"/>
      <c r="N10" s="4070"/>
      <c r="O10" s="4070"/>
      <c r="P10" s="4070"/>
      <c r="Q10" s="4071"/>
    </row>
    <row r="11" spans="1:22" ht="15" customHeight="1" thickBot="1" x14ac:dyDescent="0.3">
      <c r="A11" s="4072"/>
      <c r="B11" s="4073"/>
      <c r="C11" s="4073"/>
      <c r="D11" s="4073"/>
      <c r="E11" s="4073"/>
      <c r="F11" s="4073"/>
      <c r="G11" s="4073"/>
      <c r="H11" s="4073"/>
      <c r="I11" s="4073"/>
      <c r="J11" s="4073"/>
      <c r="K11" s="4073"/>
      <c r="L11" s="4073"/>
      <c r="M11" s="4073"/>
      <c r="N11" s="4073"/>
      <c r="O11" s="4073"/>
      <c r="P11" s="4073"/>
      <c r="Q11" s="4074"/>
    </row>
    <row r="12" spans="1:22" ht="15" customHeight="1" thickBot="1" x14ac:dyDescent="0.3"/>
    <row r="13" spans="1:22" x14ac:dyDescent="0.25">
      <c r="A13" s="4075" t="s">
        <v>2226</v>
      </c>
      <c r="B13" s="4076"/>
      <c r="C13" s="4076"/>
      <c r="D13" s="4076"/>
      <c r="E13" s="4076"/>
      <c r="F13" s="4076"/>
      <c r="G13" s="4076"/>
      <c r="H13" s="4076"/>
      <c r="I13" s="4076"/>
      <c r="J13" s="4076"/>
      <c r="K13" s="4076"/>
      <c r="L13" s="4076"/>
      <c r="M13" s="4077"/>
      <c r="N13" s="3184" t="s">
        <v>2153</v>
      </c>
      <c r="O13" s="3184"/>
      <c r="P13" s="3184" t="s">
        <v>478</v>
      </c>
      <c r="Q13" s="3196"/>
      <c r="S13" s="3"/>
    </row>
    <row r="14" spans="1:22" ht="15.75" thickBot="1" x14ac:dyDescent="0.3">
      <c r="A14" s="4078"/>
      <c r="B14" s="4079"/>
      <c r="C14" s="4079"/>
      <c r="D14" s="4079"/>
      <c r="E14" s="4079"/>
      <c r="F14" s="4079"/>
      <c r="G14" s="4079"/>
      <c r="H14" s="4079"/>
      <c r="I14" s="4079"/>
      <c r="J14" s="4079"/>
      <c r="K14" s="4079"/>
      <c r="L14" s="4079"/>
      <c r="M14" s="4080"/>
      <c r="N14" s="4132"/>
      <c r="O14" s="4133"/>
      <c r="P14" s="4134"/>
      <c r="Q14" s="4135"/>
      <c r="S14" s="3"/>
    </row>
    <row r="15" spans="1:22" ht="15.75" thickBot="1" x14ac:dyDescent="0.3">
      <c r="A15" s="4087"/>
      <c r="B15" s="4088"/>
      <c r="C15" s="4088"/>
      <c r="D15" s="4088"/>
      <c r="E15" s="4088"/>
      <c r="F15" s="4088"/>
      <c r="G15" s="4088"/>
      <c r="H15" s="4088"/>
      <c r="I15" s="4088"/>
      <c r="J15" s="4088"/>
      <c r="K15" s="4088"/>
      <c r="L15" s="4088"/>
      <c r="M15" s="4088"/>
      <c r="N15" s="4088"/>
      <c r="O15" s="4088"/>
      <c r="P15" s="4088"/>
      <c r="Q15" s="4089"/>
      <c r="S15" s="3"/>
    </row>
    <row r="16" spans="1:22" ht="15.75" thickBot="1" x14ac:dyDescent="0.3">
      <c r="A16" s="4137" t="s">
        <v>1259</v>
      </c>
      <c r="B16" s="4139" t="s">
        <v>607</v>
      </c>
      <c r="C16" s="4140" t="s">
        <v>2154</v>
      </c>
      <c r="D16" s="4141"/>
      <c r="E16" s="4141"/>
      <c r="F16" s="4141"/>
      <c r="G16" s="4139" t="s">
        <v>2155</v>
      </c>
      <c r="H16" s="4140" t="s">
        <v>2156</v>
      </c>
      <c r="I16" s="4141"/>
      <c r="J16" s="4141"/>
      <c r="K16" s="4141"/>
      <c r="L16" s="4141"/>
      <c r="M16" s="4141"/>
      <c r="N16" s="4141"/>
      <c r="O16" s="4141"/>
      <c r="P16" s="4141"/>
      <c r="Q16" s="4142"/>
      <c r="S16" s="3"/>
    </row>
    <row r="17" spans="1:26" ht="60" x14ac:dyDescent="0.25">
      <c r="A17" s="4138"/>
      <c r="B17" s="4093"/>
      <c r="C17" s="1969" t="s">
        <v>2157</v>
      </c>
      <c r="D17" s="1969" t="s">
        <v>2158</v>
      </c>
      <c r="E17" s="1969" t="s">
        <v>2159</v>
      </c>
      <c r="F17" s="1969" t="s">
        <v>2160</v>
      </c>
      <c r="G17" s="4093"/>
      <c r="H17" s="1969" t="s">
        <v>2161</v>
      </c>
      <c r="I17" s="1969" t="s">
        <v>2162</v>
      </c>
      <c r="J17" s="1969" t="s">
        <v>2163</v>
      </c>
      <c r="K17" s="1969" t="s">
        <v>2164</v>
      </c>
      <c r="L17" s="1969" t="s">
        <v>2165</v>
      </c>
      <c r="M17" s="1969" t="s">
        <v>2160</v>
      </c>
      <c r="N17" s="1969" t="s">
        <v>2166</v>
      </c>
      <c r="O17" s="1969" t="s">
        <v>2167</v>
      </c>
      <c r="P17" s="1969" t="s">
        <v>1868</v>
      </c>
      <c r="Q17" s="1980" t="s">
        <v>1880</v>
      </c>
      <c r="R17" s="379" t="s">
        <v>1327</v>
      </c>
      <c r="S17" s="380" t="s">
        <v>1260</v>
      </c>
    </row>
    <row r="18" spans="1:26" x14ac:dyDescent="0.25">
      <c r="A18" s="1126" t="s">
        <v>2168</v>
      </c>
      <c r="B18" s="1419"/>
      <c r="C18" s="1969"/>
      <c r="D18" s="1969"/>
      <c r="E18" s="1969"/>
      <c r="F18" s="1969"/>
      <c r="G18" s="1419"/>
      <c r="H18" s="1969"/>
      <c r="I18" s="1969"/>
      <c r="J18" s="1969"/>
      <c r="K18" s="780" t="s">
        <v>2169</v>
      </c>
      <c r="L18" s="1969">
        <v>6070</v>
      </c>
      <c r="M18" s="1969">
        <v>6070</v>
      </c>
      <c r="N18" s="1969"/>
      <c r="O18" s="1969"/>
      <c r="P18" s="781"/>
      <c r="Q18" s="781"/>
      <c r="R18" s="381"/>
      <c r="S18" s="324"/>
    </row>
    <row r="19" spans="1:26" x14ac:dyDescent="0.25">
      <c r="A19" s="1981"/>
      <c r="B19" s="1971"/>
      <c r="C19" s="1972"/>
      <c r="D19" s="1972"/>
      <c r="E19" s="1972"/>
      <c r="F19" s="1972"/>
      <c r="G19" s="1973">
        <f t="shared" ref="G19:G31" si="0">+C19-D19-E19+F19</f>
        <v>0</v>
      </c>
      <c r="H19" s="1972"/>
      <c r="I19" s="1972"/>
      <c r="J19" s="1972"/>
      <c r="K19" s="1972"/>
      <c r="L19" s="1972"/>
      <c r="M19" s="1974"/>
      <c r="N19" s="1973">
        <f>+G19+H19-J19-K19-L19+M19</f>
        <v>0</v>
      </c>
      <c r="O19" s="1972"/>
      <c r="P19" s="1973">
        <f>IF((O19-J19)&gt;-1,(O19-J19),0)</f>
        <v>0</v>
      </c>
      <c r="Q19" s="1982">
        <f>IF((O19-J19)&gt;-1,0,(J19-O19))</f>
        <v>0</v>
      </c>
      <c r="R19" s="1086">
        <v>0</v>
      </c>
      <c r="S19" s="1087">
        <f>N19-R19</f>
        <v>0</v>
      </c>
    </row>
    <row r="20" spans="1:26" x14ac:dyDescent="0.25">
      <c r="A20" s="1981"/>
      <c r="B20" s="1971"/>
      <c r="C20" s="1972"/>
      <c r="D20" s="1972"/>
      <c r="E20" s="1972"/>
      <c r="F20" s="1972"/>
      <c r="G20" s="1973">
        <f t="shared" si="0"/>
        <v>0</v>
      </c>
      <c r="H20" s="1972"/>
      <c r="I20" s="1972"/>
      <c r="J20" s="1972"/>
      <c r="K20" s="1972"/>
      <c r="L20" s="1972"/>
      <c r="M20" s="1972"/>
      <c r="N20" s="1973">
        <f t="shared" ref="N20:N31" si="1">+G20+H20-J20-K20-L20+M20</f>
        <v>0</v>
      </c>
      <c r="O20" s="1972"/>
      <c r="P20" s="1973">
        <f t="shared" ref="P20:P31" si="2">IF((O20-J20)&gt;-1,(O20-J20),0)</f>
        <v>0</v>
      </c>
      <c r="Q20" s="1982">
        <f t="shared" ref="Q20:Q31" si="3">IF((O20-J20)&gt;-1,0,(J20-O20))</f>
        <v>0</v>
      </c>
      <c r="R20" s="1086">
        <v>0</v>
      </c>
      <c r="S20" s="1087">
        <f t="shared" ref="S20:S31" si="4">N20-R20</f>
        <v>0</v>
      </c>
      <c r="Z20" s="107" t="s">
        <v>2170</v>
      </c>
    </row>
    <row r="21" spans="1:26" x14ac:dyDescent="0.25">
      <c r="A21" s="1981"/>
      <c r="B21" s="1971"/>
      <c r="C21" s="1972"/>
      <c r="D21" s="1972"/>
      <c r="E21" s="1972"/>
      <c r="F21" s="1972"/>
      <c r="G21" s="1973">
        <f t="shared" si="0"/>
        <v>0</v>
      </c>
      <c r="H21" s="1972"/>
      <c r="I21" s="1972"/>
      <c r="J21" s="1972"/>
      <c r="K21" s="1972"/>
      <c r="L21" s="1972"/>
      <c r="M21" s="1972"/>
      <c r="N21" s="1973">
        <f t="shared" si="1"/>
        <v>0</v>
      </c>
      <c r="O21" s="1972"/>
      <c r="P21" s="1973">
        <f t="shared" si="2"/>
        <v>0</v>
      </c>
      <c r="Q21" s="1982">
        <f t="shared" si="3"/>
        <v>0</v>
      </c>
      <c r="R21" s="1086">
        <v>0</v>
      </c>
      <c r="S21" s="1087">
        <f t="shared" si="4"/>
        <v>0</v>
      </c>
    </row>
    <row r="22" spans="1:26" x14ac:dyDescent="0.25">
      <c r="A22" s="1981"/>
      <c r="B22" s="1971"/>
      <c r="C22" s="1972"/>
      <c r="D22" s="1972"/>
      <c r="E22" s="1972"/>
      <c r="F22" s="1972"/>
      <c r="G22" s="1973">
        <f t="shared" si="0"/>
        <v>0</v>
      </c>
      <c r="H22" s="1972"/>
      <c r="I22" s="1972"/>
      <c r="J22" s="1972"/>
      <c r="K22" s="1972"/>
      <c r="L22" s="1972"/>
      <c r="M22" s="1972"/>
      <c r="N22" s="1973">
        <f t="shared" si="1"/>
        <v>0</v>
      </c>
      <c r="O22" s="1972"/>
      <c r="P22" s="1973">
        <f t="shared" si="2"/>
        <v>0</v>
      </c>
      <c r="Q22" s="1982">
        <f t="shared" si="3"/>
        <v>0</v>
      </c>
      <c r="R22" s="1086">
        <v>0</v>
      </c>
      <c r="S22" s="1087">
        <f t="shared" si="4"/>
        <v>0</v>
      </c>
    </row>
    <row r="23" spans="1:26" x14ac:dyDescent="0.25">
      <c r="A23" s="1981"/>
      <c r="B23" s="1971"/>
      <c r="C23" s="1972"/>
      <c r="D23" s="1972"/>
      <c r="E23" s="1972"/>
      <c r="F23" s="1972"/>
      <c r="G23" s="1973">
        <f t="shared" si="0"/>
        <v>0</v>
      </c>
      <c r="H23" s="1972"/>
      <c r="I23" s="1972"/>
      <c r="J23" s="1972"/>
      <c r="K23" s="1972"/>
      <c r="L23" s="1972"/>
      <c r="M23" s="1972"/>
      <c r="N23" s="1973">
        <f t="shared" si="1"/>
        <v>0</v>
      </c>
      <c r="O23" s="1972"/>
      <c r="P23" s="1973">
        <f t="shared" si="2"/>
        <v>0</v>
      </c>
      <c r="Q23" s="1982">
        <f t="shared" si="3"/>
        <v>0</v>
      </c>
      <c r="R23" s="1086">
        <v>0</v>
      </c>
      <c r="S23" s="1087">
        <f t="shared" si="4"/>
        <v>0</v>
      </c>
    </row>
    <row r="24" spans="1:26" x14ac:dyDescent="0.25">
      <c r="A24" s="1981"/>
      <c r="B24" s="1971"/>
      <c r="C24" s="1972"/>
      <c r="D24" s="1972"/>
      <c r="E24" s="1972"/>
      <c r="F24" s="1972"/>
      <c r="G24" s="1973">
        <f t="shared" si="0"/>
        <v>0</v>
      </c>
      <c r="H24" s="1972"/>
      <c r="I24" s="1972"/>
      <c r="J24" s="1972"/>
      <c r="K24" s="1972"/>
      <c r="L24" s="1972"/>
      <c r="M24" s="1972"/>
      <c r="N24" s="1973">
        <f t="shared" si="1"/>
        <v>0</v>
      </c>
      <c r="O24" s="1972"/>
      <c r="P24" s="1973">
        <f t="shared" si="2"/>
        <v>0</v>
      </c>
      <c r="Q24" s="1982">
        <f t="shared" si="3"/>
        <v>0</v>
      </c>
      <c r="R24" s="1086">
        <v>0</v>
      </c>
      <c r="S24" s="1087">
        <f t="shared" si="4"/>
        <v>0</v>
      </c>
    </row>
    <row r="25" spans="1:26" x14ac:dyDescent="0.25">
      <c r="A25" s="1981"/>
      <c r="B25" s="1971"/>
      <c r="C25" s="1972"/>
      <c r="D25" s="1972"/>
      <c r="E25" s="1972"/>
      <c r="F25" s="1972"/>
      <c r="G25" s="1973">
        <f t="shared" si="0"/>
        <v>0</v>
      </c>
      <c r="H25" s="1972"/>
      <c r="I25" s="1972"/>
      <c r="J25" s="1972"/>
      <c r="K25" s="1972"/>
      <c r="L25" s="1972"/>
      <c r="M25" s="1972"/>
      <c r="N25" s="1973">
        <f t="shared" si="1"/>
        <v>0</v>
      </c>
      <c r="O25" s="1972"/>
      <c r="P25" s="1973">
        <f t="shared" si="2"/>
        <v>0</v>
      </c>
      <c r="Q25" s="1982">
        <f t="shared" si="3"/>
        <v>0</v>
      </c>
      <c r="R25" s="1086">
        <v>0</v>
      </c>
      <c r="S25" s="1087">
        <f t="shared" si="4"/>
        <v>0</v>
      </c>
    </row>
    <row r="26" spans="1:26" x14ac:dyDescent="0.25">
      <c r="A26" s="1981"/>
      <c r="B26" s="1971"/>
      <c r="C26" s="1972"/>
      <c r="D26" s="1972"/>
      <c r="E26" s="1972"/>
      <c r="F26" s="1972"/>
      <c r="G26" s="1973">
        <f t="shared" si="0"/>
        <v>0</v>
      </c>
      <c r="H26" s="1972"/>
      <c r="I26" s="1972"/>
      <c r="J26" s="1972"/>
      <c r="K26" s="1972"/>
      <c r="L26" s="1972"/>
      <c r="M26" s="1972"/>
      <c r="N26" s="1973">
        <f t="shared" si="1"/>
        <v>0</v>
      </c>
      <c r="O26" s="1972"/>
      <c r="P26" s="1973">
        <f t="shared" si="2"/>
        <v>0</v>
      </c>
      <c r="Q26" s="1982">
        <f t="shared" si="3"/>
        <v>0</v>
      </c>
      <c r="R26" s="1086">
        <v>0</v>
      </c>
      <c r="S26" s="1087">
        <f t="shared" si="4"/>
        <v>0</v>
      </c>
    </row>
    <row r="27" spans="1:26" x14ac:dyDescent="0.25">
      <c r="A27" s="1981"/>
      <c r="B27" s="1971"/>
      <c r="C27" s="1972"/>
      <c r="D27" s="1972"/>
      <c r="E27" s="1972"/>
      <c r="F27" s="1972"/>
      <c r="G27" s="1973">
        <f t="shared" si="0"/>
        <v>0</v>
      </c>
      <c r="H27" s="1972"/>
      <c r="I27" s="1972"/>
      <c r="J27" s="1972"/>
      <c r="K27" s="1972"/>
      <c r="L27" s="1972"/>
      <c r="M27" s="1972"/>
      <c r="N27" s="1973">
        <f t="shared" si="1"/>
        <v>0</v>
      </c>
      <c r="O27" s="1972"/>
      <c r="P27" s="1973">
        <f t="shared" si="2"/>
        <v>0</v>
      </c>
      <c r="Q27" s="1982">
        <f t="shared" si="3"/>
        <v>0</v>
      </c>
      <c r="R27" s="1086">
        <v>0</v>
      </c>
      <c r="S27" s="1087">
        <f t="shared" si="4"/>
        <v>0</v>
      </c>
    </row>
    <row r="28" spans="1:26" x14ac:dyDescent="0.25">
      <c r="A28" s="1981"/>
      <c r="B28" s="1971"/>
      <c r="C28" s="1972"/>
      <c r="D28" s="1972"/>
      <c r="E28" s="1972"/>
      <c r="F28" s="1972"/>
      <c r="G28" s="1973">
        <f t="shared" si="0"/>
        <v>0</v>
      </c>
      <c r="H28" s="1972"/>
      <c r="I28" s="1972"/>
      <c r="J28" s="1972"/>
      <c r="K28" s="1972"/>
      <c r="L28" s="1972"/>
      <c r="M28" s="1972"/>
      <c r="N28" s="1973">
        <f t="shared" si="1"/>
        <v>0</v>
      </c>
      <c r="O28" s="1972"/>
      <c r="P28" s="1973">
        <f t="shared" si="2"/>
        <v>0</v>
      </c>
      <c r="Q28" s="1982">
        <f t="shared" si="3"/>
        <v>0</v>
      </c>
      <c r="R28" s="1086">
        <v>0</v>
      </c>
      <c r="S28" s="1087">
        <f t="shared" si="4"/>
        <v>0</v>
      </c>
    </row>
    <row r="29" spans="1:26" x14ac:dyDescent="0.25">
      <c r="A29" s="1981"/>
      <c r="B29" s="1971"/>
      <c r="C29" s="1972"/>
      <c r="D29" s="1972"/>
      <c r="E29" s="1972"/>
      <c r="F29" s="1972"/>
      <c r="G29" s="1973">
        <f t="shared" si="0"/>
        <v>0</v>
      </c>
      <c r="H29" s="1972"/>
      <c r="I29" s="1972"/>
      <c r="J29" s="1972"/>
      <c r="K29" s="1972"/>
      <c r="L29" s="1972"/>
      <c r="M29" s="1972"/>
      <c r="N29" s="1973">
        <f t="shared" si="1"/>
        <v>0</v>
      </c>
      <c r="O29" s="1972"/>
      <c r="P29" s="1973">
        <f t="shared" si="2"/>
        <v>0</v>
      </c>
      <c r="Q29" s="1982">
        <f t="shared" si="3"/>
        <v>0</v>
      </c>
      <c r="R29" s="1086">
        <v>0</v>
      </c>
      <c r="S29" s="1087">
        <f t="shared" si="4"/>
        <v>0</v>
      </c>
    </row>
    <row r="30" spans="1:26" x14ac:dyDescent="0.25">
      <c r="A30" s="1981"/>
      <c r="B30" s="1971"/>
      <c r="C30" s="1972"/>
      <c r="D30" s="1972"/>
      <c r="E30" s="1972"/>
      <c r="F30" s="1972"/>
      <c r="G30" s="1973">
        <f t="shared" si="0"/>
        <v>0</v>
      </c>
      <c r="H30" s="1972"/>
      <c r="I30" s="1972"/>
      <c r="J30" s="1972"/>
      <c r="K30" s="1972"/>
      <c r="L30" s="1972"/>
      <c r="M30" s="1972"/>
      <c r="N30" s="1973">
        <f t="shared" si="1"/>
        <v>0</v>
      </c>
      <c r="O30" s="1972"/>
      <c r="P30" s="1973">
        <f t="shared" si="2"/>
        <v>0</v>
      </c>
      <c r="Q30" s="1982">
        <f t="shared" si="3"/>
        <v>0</v>
      </c>
      <c r="R30" s="1086">
        <v>0</v>
      </c>
      <c r="S30" s="1087">
        <f t="shared" si="4"/>
        <v>0</v>
      </c>
    </row>
    <row r="31" spans="1:26" ht="15.75" thickBot="1" x14ac:dyDescent="0.3">
      <c r="A31" s="1981"/>
      <c r="B31" s="1971"/>
      <c r="C31" s="1972"/>
      <c r="D31" s="1972"/>
      <c r="E31" s="1972"/>
      <c r="F31" s="1972"/>
      <c r="G31" s="1973">
        <f t="shared" si="0"/>
        <v>0</v>
      </c>
      <c r="H31" s="1972"/>
      <c r="I31" s="1972"/>
      <c r="J31" s="1972"/>
      <c r="K31" s="1972"/>
      <c r="L31" s="1972"/>
      <c r="M31" s="1972"/>
      <c r="N31" s="1973">
        <f t="shared" si="1"/>
        <v>0</v>
      </c>
      <c r="O31" s="1972"/>
      <c r="P31" s="1973">
        <f t="shared" si="2"/>
        <v>0</v>
      </c>
      <c r="Q31" s="1982">
        <f t="shared" si="3"/>
        <v>0</v>
      </c>
      <c r="R31" s="1086">
        <v>0</v>
      </c>
      <c r="S31" s="1087">
        <f t="shared" si="4"/>
        <v>0</v>
      </c>
    </row>
    <row r="32" spans="1:26" ht="15.75" thickBot="1" x14ac:dyDescent="0.3">
      <c r="A32" s="4143" t="s">
        <v>1326</v>
      </c>
      <c r="B32" s="4144"/>
      <c r="C32" s="4144"/>
      <c r="D32" s="4144"/>
      <c r="E32" s="4144"/>
      <c r="F32" s="4144"/>
      <c r="G32" s="418">
        <f t="shared" ref="G32:Q32" si="5">SUM(G19:G31)</f>
        <v>0</v>
      </c>
      <c r="H32" s="418">
        <f t="shared" si="5"/>
        <v>0</v>
      </c>
      <c r="I32" s="418">
        <f t="shared" si="5"/>
        <v>0</v>
      </c>
      <c r="J32" s="418">
        <f t="shared" si="5"/>
        <v>0</v>
      </c>
      <c r="K32" s="418">
        <f t="shared" si="5"/>
        <v>0</v>
      </c>
      <c r="L32" s="418">
        <f t="shared" si="5"/>
        <v>0</v>
      </c>
      <c r="M32" s="418">
        <f t="shared" si="5"/>
        <v>0</v>
      </c>
      <c r="N32" s="418">
        <f t="shared" si="5"/>
        <v>0</v>
      </c>
      <c r="O32" s="418">
        <f t="shared" si="5"/>
        <v>0</v>
      </c>
      <c r="P32" s="418">
        <f t="shared" si="5"/>
        <v>0</v>
      </c>
      <c r="Q32" s="419">
        <f t="shared" si="5"/>
        <v>0</v>
      </c>
      <c r="R32" s="2437"/>
      <c r="S32" s="2438"/>
    </row>
    <row r="33" spans="1:19" ht="14.25" customHeight="1" x14ac:dyDescent="0.25">
      <c r="A33" s="4145"/>
      <c r="B33" s="4146"/>
      <c r="C33" s="4146"/>
      <c r="D33" s="4146"/>
      <c r="E33" s="4146"/>
      <c r="F33" s="4146"/>
      <c r="G33" s="4146"/>
      <c r="H33" s="4146"/>
      <c r="I33" s="4146"/>
      <c r="J33" s="4146"/>
      <c r="K33" s="4146"/>
      <c r="L33" s="4146"/>
      <c r="M33" s="4146"/>
      <c r="N33" s="4146"/>
      <c r="O33" s="4146"/>
      <c r="P33" s="4146"/>
      <c r="Q33" s="4147"/>
      <c r="R33" s="2439"/>
      <c r="S33" s="2440"/>
    </row>
    <row r="34" spans="1:19" s="60" customFormat="1" hidden="1" x14ac:dyDescent="0.25">
      <c r="A34" s="1983" t="s">
        <v>1414</v>
      </c>
      <c r="B34" s="1984"/>
      <c r="C34" s="1984"/>
      <c r="D34" s="1984"/>
      <c r="E34" s="1984"/>
      <c r="F34" s="1984"/>
      <c r="G34" s="1984"/>
      <c r="H34" s="1984"/>
      <c r="I34" s="1984"/>
      <c r="J34" s="1984"/>
      <c r="K34" s="59" t="e">
        <v>#VALUE!</v>
      </c>
      <c r="L34" s="59" t="e">
        <v>#VALUE!</v>
      </c>
      <c r="M34" s="1984"/>
      <c r="N34" s="1984"/>
      <c r="O34" s="1984"/>
      <c r="P34" s="1984"/>
      <c r="Q34" s="1985"/>
      <c r="S34" s="58"/>
    </row>
    <row r="35" spans="1:19" s="60" customFormat="1" hidden="1" x14ac:dyDescent="0.25">
      <c r="A35" s="1978" t="s">
        <v>1260</v>
      </c>
      <c r="B35" s="875"/>
      <c r="C35" s="875"/>
      <c r="D35" s="875"/>
      <c r="E35" s="875"/>
      <c r="F35" s="875"/>
      <c r="G35" s="875"/>
      <c r="H35" s="875"/>
      <c r="I35" s="875"/>
      <c r="J35" s="875"/>
      <c r="K35" s="876" t="e">
        <f>K32-K34</f>
        <v>#VALUE!</v>
      </c>
      <c r="L35" s="876" t="e">
        <f>(L32+M32)-L34</f>
        <v>#VALUE!</v>
      </c>
      <c r="M35" s="875"/>
      <c r="N35" s="875"/>
      <c r="O35" s="875"/>
      <c r="P35" s="875"/>
      <c r="Q35" s="1979"/>
      <c r="S35" s="58"/>
    </row>
    <row r="39" spans="1:19" x14ac:dyDescent="0.25">
      <c r="A39" s="103" t="s">
        <v>2171</v>
      </c>
    </row>
    <row r="40" spans="1:19" x14ac:dyDescent="0.25">
      <c r="A40" t="s">
        <v>2172</v>
      </c>
      <c r="B40" s="81" t="s">
        <v>2227</v>
      </c>
      <c r="C40" s="81"/>
      <c r="D40" s="81"/>
      <c r="E40" s="81"/>
      <c r="F40" s="81"/>
      <c r="G40" s="81"/>
      <c r="H40" s="81"/>
      <c r="I40" s="81"/>
      <c r="J40" s="81"/>
      <c r="K40" s="81"/>
      <c r="L40" s="81"/>
      <c r="M40" s="81"/>
      <c r="N40" s="81"/>
      <c r="O40" s="81"/>
      <c r="P40" s="81"/>
      <c r="Q40" s="81"/>
    </row>
    <row r="41" spans="1:19" x14ac:dyDescent="0.25">
      <c r="A41" t="s">
        <v>2174</v>
      </c>
      <c r="B41" s="81" t="s">
        <v>2175</v>
      </c>
      <c r="C41" s="81"/>
      <c r="D41" s="81"/>
      <c r="E41" s="81"/>
      <c r="F41" s="81"/>
      <c r="G41" s="81"/>
      <c r="H41" s="81"/>
      <c r="I41" s="81"/>
      <c r="J41" s="81"/>
      <c r="K41" s="81"/>
      <c r="L41" s="81"/>
      <c r="M41" s="81"/>
      <c r="N41" s="81"/>
      <c r="O41" s="81"/>
      <c r="P41" s="81"/>
      <c r="Q41" s="81"/>
    </row>
    <row r="42" spans="1:19" x14ac:dyDescent="0.25">
      <c r="A42" s="15"/>
      <c r="B42" s="4100" t="s">
        <v>2176</v>
      </c>
      <c r="C42" s="4100"/>
      <c r="D42" s="4100"/>
      <c r="E42" s="4100" t="s">
        <v>2228</v>
      </c>
      <c r="F42" s="4100"/>
      <c r="G42" s="4100"/>
      <c r="H42" s="4100"/>
      <c r="I42" s="4100"/>
      <c r="J42" s="4100"/>
      <c r="K42" s="4100"/>
      <c r="L42" s="4100"/>
      <c r="M42" s="4100"/>
      <c r="N42" s="4100"/>
      <c r="O42" s="4100"/>
      <c r="P42" s="4100"/>
      <c r="Q42" s="4100"/>
    </row>
    <row r="43" spans="1:19" x14ac:dyDescent="0.25">
      <c r="A43" s="15"/>
      <c r="B43" s="4100" t="s">
        <v>2178</v>
      </c>
      <c r="C43" s="4100"/>
      <c r="D43" s="4100"/>
      <c r="E43" s="4100"/>
      <c r="F43" s="4100"/>
      <c r="G43" s="4100"/>
      <c r="H43" s="4100"/>
      <c r="I43" s="4100"/>
      <c r="J43" s="4100"/>
      <c r="K43" s="4100"/>
      <c r="L43" s="4100"/>
      <c r="M43" s="4100"/>
      <c r="N43" s="4100"/>
      <c r="O43" s="4100"/>
      <c r="P43" s="4100"/>
      <c r="Q43" s="4100"/>
    </row>
    <row r="44" spans="1:19" x14ac:dyDescent="0.25">
      <c r="A44" s="430"/>
      <c r="B44" s="4136"/>
      <c r="C44" s="4136"/>
      <c r="D44" s="4136"/>
      <c r="E44" s="4136"/>
      <c r="F44" s="4136"/>
      <c r="G44" s="4136"/>
      <c r="H44" s="4136"/>
      <c r="I44" s="4136"/>
      <c r="J44" s="4136"/>
      <c r="K44" s="4136"/>
      <c r="L44" s="4136"/>
      <c r="M44" s="4136"/>
      <c r="N44" s="4136"/>
      <c r="O44" s="4136"/>
      <c r="P44" s="4136"/>
      <c r="Q44" s="4136"/>
    </row>
    <row r="45" spans="1:19" x14ac:dyDescent="0.25">
      <c r="A45" s="430"/>
      <c r="B45" s="4136"/>
      <c r="C45" s="4136"/>
      <c r="D45" s="4136"/>
      <c r="E45" s="4136"/>
      <c r="F45" s="4136"/>
      <c r="G45" s="4136"/>
      <c r="H45" s="4136"/>
      <c r="I45" s="4136"/>
      <c r="J45" s="4136"/>
      <c r="K45" s="4136"/>
      <c r="L45" s="4136"/>
      <c r="M45" s="4136"/>
      <c r="N45" s="4136"/>
      <c r="O45" s="4136"/>
      <c r="P45" s="4136"/>
      <c r="Q45" s="4136"/>
    </row>
    <row r="47" spans="1:19" ht="15.75" thickBot="1" x14ac:dyDescent="0.3">
      <c r="A47" s="89" t="s">
        <v>2179</v>
      </c>
    </row>
    <row r="48" spans="1:19" ht="15.75" x14ac:dyDescent="0.25">
      <c r="A48" s="4101" t="s">
        <v>2229</v>
      </c>
      <c r="B48" s="4102"/>
      <c r="C48" s="4102"/>
      <c r="D48" s="4102"/>
      <c r="E48" s="4102"/>
      <c r="F48" s="4102"/>
      <c r="G48" s="4102"/>
      <c r="H48" s="4102"/>
      <c r="I48" s="4102"/>
      <c r="J48" s="4102"/>
      <c r="K48" s="4102"/>
      <c r="L48" s="4103"/>
    </row>
    <row r="49" spans="1:17" x14ac:dyDescent="0.25">
      <c r="A49" s="2439"/>
      <c r="B49" s="2445"/>
      <c r="C49" s="2445"/>
      <c r="D49" s="2445"/>
      <c r="E49" s="2445"/>
      <c r="F49" s="2445"/>
      <c r="G49" s="2445"/>
      <c r="H49" s="2445"/>
      <c r="I49" s="2445"/>
      <c r="J49" s="2445"/>
      <c r="K49" s="2445"/>
      <c r="L49" s="2446"/>
    </row>
    <row r="50" spans="1:17" s="15" customFormat="1" ht="67.5" customHeight="1" x14ac:dyDescent="0.25">
      <c r="A50" s="382"/>
      <c r="B50"/>
      <c r="C50"/>
      <c r="D50" s="2441"/>
      <c r="E50" s="2441"/>
      <c r="F50" s="2441"/>
      <c r="G50" s="2441"/>
      <c r="H50" s="2441" t="s">
        <v>2230</v>
      </c>
      <c r="I50" s="2441" t="s">
        <v>2231</v>
      </c>
      <c r="J50" s="2442" t="s">
        <v>1326</v>
      </c>
      <c r="K50" s="2443" t="s">
        <v>1414</v>
      </c>
      <c r="L50" s="2444" t="s">
        <v>1260</v>
      </c>
      <c r="M50"/>
      <c r="N50"/>
      <c r="O50"/>
      <c r="P50"/>
      <c r="Q50"/>
    </row>
    <row r="51" spans="1:17" s="15" customFormat="1" ht="23.25" customHeight="1" x14ac:dyDescent="0.25">
      <c r="A51" s="384" t="s">
        <v>2186</v>
      </c>
      <c r="B51" s="385"/>
      <c r="C51" s="385"/>
      <c r="D51" s="390"/>
      <c r="E51" s="390"/>
      <c r="F51" s="390"/>
      <c r="G51" s="390"/>
      <c r="H51" s="390" t="s">
        <v>2191</v>
      </c>
      <c r="I51" s="390">
        <v>117</v>
      </c>
      <c r="J51" s="437"/>
      <c r="K51" s="382"/>
      <c r="L51" s="383"/>
      <c r="M51"/>
      <c r="N51"/>
      <c r="O51"/>
      <c r="P51"/>
      <c r="Q51"/>
    </row>
    <row r="52" spans="1:17" s="15" customFormat="1" ht="15.75" x14ac:dyDescent="0.25">
      <c r="A52" s="382"/>
      <c r="B52"/>
      <c r="C52"/>
      <c r="D52" s="389"/>
      <c r="E52" s="389"/>
      <c r="F52" s="389"/>
      <c r="G52" s="389"/>
      <c r="H52" s="389"/>
      <c r="I52" s="389"/>
      <c r="J52" s="404"/>
      <c r="K52" s="382"/>
      <c r="L52" s="383"/>
      <c r="M52"/>
      <c r="N52"/>
      <c r="O52"/>
      <c r="P52"/>
      <c r="Q52"/>
    </row>
    <row r="53" spans="1:17" s="15" customFormat="1" ht="15.75" x14ac:dyDescent="0.25">
      <c r="A53" s="4148" t="s">
        <v>2192</v>
      </c>
      <c r="B53" s="4149"/>
      <c r="C53" s="4150"/>
      <c r="D53" s="391"/>
      <c r="E53" s="391"/>
      <c r="F53" s="391"/>
      <c r="G53" s="391"/>
      <c r="H53" s="391">
        <v>0</v>
      </c>
      <c r="I53" s="391">
        <v>0</v>
      </c>
      <c r="J53" s="397">
        <f>SUM(D53:I53)</f>
        <v>0</v>
      </c>
      <c r="K53" s="382"/>
      <c r="L53" s="383"/>
      <c r="M53"/>
      <c r="N53"/>
      <c r="O53"/>
      <c r="P53"/>
      <c r="Q53"/>
    </row>
    <row r="54" spans="1:17" ht="15.75" x14ac:dyDescent="0.25">
      <c r="A54" s="4148" t="s">
        <v>2193</v>
      </c>
      <c r="B54" s="4149"/>
      <c r="C54" s="4150"/>
      <c r="D54" s="391"/>
      <c r="E54" s="391"/>
      <c r="F54" s="391"/>
      <c r="G54" s="391"/>
      <c r="H54" s="391">
        <v>0</v>
      </c>
      <c r="I54" s="391">
        <v>0</v>
      </c>
      <c r="J54" s="397">
        <f t="shared" ref="J54:J63" si="6">SUM(D54:I54)</f>
        <v>0</v>
      </c>
      <c r="K54" s="382"/>
      <c r="L54" s="383"/>
    </row>
    <row r="55" spans="1:17" ht="15.75" x14ac:dyDescent="0.25">
      <c r="A55" s="4148" t="s">
        <v>2194</v>
      </c>
      <c r="B55" s="4149"/>
      <c r="C55" s="4150"/>
      <c r="D55" s="391"/>
      <c r="E55" s="391"/>
      <c r="F55" s="391"/>
      <c r="G55" s="391"/>
      <c r="H55" s="391">
        <v>0</v>
      </c>
      <c r="I55" s="391">
        <v>0</v>
      </c>
      <c r="J55" s="397">
        <f t="shared" si="6"/>
        <v>0</v>
      </c>
      <c r="K55" s="382"/>
      <c r="L55" s="383"/>
    </row>
    <row r="56" spans="1:17" ht="15.75" x14ac:dyDescent="0.25">
      <c r="A56" s="4148" t="s">
        <v>2195</v>
      </c>
      <c r="B56" s="4149"/>
      <c r="C56" s="4150"/>
      <c r="D56" s="391"/>
      <c r="E56" s="391"/>
      <c r="F56" s="391"/>
      <c r="G56" s="391"/>
      <c r="H56" s="391">
        <v>0</v>
      </c>
      <c r="I56" s="391">
        <v>0</v>
      </c>
      <c r="J56" s="397">
        <f t="shared" si="6"/>
        <v>0</v>
      </c>
      <c r="K56" s="382"/>
      <c r="L56" s="383"/>
    </row>
    <row r="57" spans="1:17" ht="15.75" x14ac:dyDescent="0.25">
      <c r="A57" s="4148" t="s">
        <v>2232</v>
      </c>
      <c r="B57" s="4149"/>
      <c r="C57" s="4150"/>
      <c r="D57" s="391"/>
      <c r="E57" s="391"/>
      <c r="F57" s="391"/>
      <c r="G57" s="391"/>
      <c r="H57" s="391">
        <v>0</v>
      </c>
      <c r="I57" s="391">
        <v>0</v>
      </c>
      <c r="J57" s="397">
        <f t="shared" si="6"/>
        <v>0</v>
      </c>
      <c r="K57" s="382"/>
      <c r="L57" s="383"/>
    </row>
    <row r="58" spans="1:17" ht="15.75" x14ac:dyDescent="0.25">
      <c r="A58" s="4167" t="s">
        <v>2233</v>
      </c>
      <c r="B58" s="4168"/>
      <c r="C58" s="4169"/>
      <c r="D58" s="391"/>
      <c r="E58" s="391"/>
      <c r="F58" s="391"/>
      <c r="G58" s="391"/>
      <c r="H58" s="391">
        <f t="shared" ref="H58:J58" si="7">H53+H54+H55-H56+H57</f>
        <v>0</v>
      </c>
      <c r="I58" s="391">
        <f t="shared" si="7"/>
        <v>0</v>
      </c>
      <c r="J58" s="397">
        <f t="shared" si="7"/>
        <v>0</v>
      </c>
      <c r="K58" s="382"/>
      <c r="L58" s="383"/>
    </row>
    <row r="59" spans="1:17" ht="15.75" x14ac:dyDescent="0.25">
      <c r="A59" s="4148" t="s">
        <v>2198</v>
      </c>
      <c r="B59" s="4149"/>
      <c r="C59" s="4150"/>
      <c r="D59" s="391"/>
      <c r="E59" s="391"/>
      <c r="F59" s="391"/>
      <c r="G59" s="391"/>
      <c r="H59" s="391">
        <v>0</v>
      </c>
      <c r="I59" s="391">
        <v>0</v>
      </c>
      <c r="J59" s="406">
        <f t="shared" si="6"/>
        <v>0</v>
      </c>
      <c r="K59" s="382"/>
      <c r="L59" s="383"/>
    </row>
    <row r="60" spans="1:17" ht="15.75" x14ac:dyDescent="0.25">
      <c r="A60" s="4148" t="s">
        <v>2199</v>
      </c>
      <c r="B60" s="4149"/>
      <c r="C60" s="4150"/>
      <c r="D60" s="391"/>
      <c r="E60" s="391"/>
      <c r="F60" s="391"/>
      <c r="G60" s="391"/>
      <c r="H60" s="391">
        <v>0</v>
      </c>
      <c r="I60" s="397">
        <v>0</v>
      </c>
      <c r="J60" s="397">
        <f t="shared" si="6"/>
        <v>0</v>
      </c>
      <c r="K60" s="399">
        <f>L32</f>
        <v>0</v>
      </c>
      <c r="L60" s="400">
        <f>J60-K60</f>
        <v>0</v>
      </c>
    </row>
    <row r="61" spans="1:17" ht="15.75" x14ac:dyDescent="0.25">
      <c r="A61" s="4148" t="s">
        <v>2200</v>
      </c>
      <c r="B61" s="4149"/>
      <c r="C61" s="4150"/>
      <c r="D61" s="391"/>
      <c r="E61" s="391"/>
      <c r="F61" s="391"/>
      <c r="G61" s="391"/>
      <c r="H61" s="391">
        <v>0</v>
      </c>
      <c r="I61" s="397">
        <v>0</v>
      </c>
      <c r="J61" s="397">
        <f t="shared" si="6"/>
        <v>0</v>
      </c>
      <c r="K61" s="401"/>
      <c r="L61" s="383"/>
    </row>
    <row r="62" spans="1:17" ht="15.75" x14ac:dyDescent="0.25">
      <c r="A62" s="4148" t="s">
        <v>2201</v>
      </c>
      <c r="B62" s="4149"/>
      <c r="C62" s="4150"/>
      <c r="D62" s="391"/>
      <c r="E62" s="391"/>
      <c r="F62" s="391"/>
      <c r="G62" s="391"/>
      <c r="H62" s="391">
        <v>0</v>
      </c>
      <c r="I62" s="397">
        <v>0</v>
      </c>
      <c r="J62" s="397">
        <f t="shared" si="6"/>
        <v>0</v>
      </c>
      <c r="K62" s="399">
        <f>K32</f>
        <v>0</v>
      </c>
      <c r="L62" s="400">
        <f>J62-K62</f>
        <v>0</v>
      </c>
    </row>
    <row r="63" spans="1:17" ht="16.5" thickBot="1" x14ac:dyDescent="0.3">
      <c r="A63" s="4155" t="s">
        <v>2202</v>
      </c>
      <c r="B63" s="4156"/>
      <c r="C63" s="4157"/>
      <c r="D63" s="409"/>
      <c r="E63" s="409"/>
      <c r="F63" s="409"/>
      <c r="G63" s="409"/>
      <c r="H63" s="409">
        <v>0</v>
      </c>
      <c r="I63" s="424">
        <v>0</v>
      </c>
      <c r="J63" s="424">
        <f t="shared" si="6"/>
        <v>0</v>
      </c>
      <c r="K63" s="382"/>
      <c r="L63" s="383"/>
    </row>
    <row r="64" spans="1:17" ht="16.5" thickBot="1" x14ac:dyDescent="0.3">
      <c r="A64" s="4158" t="s">
        <v>2234</v>
      </c>
      <c r="B64" s="4159"/>
      <c r="C64" s="4160"/>
      <c r="D64" s="413"/>
      <c r="E64" s="413"/>
      <c r="F64" s="413"/>
      <c r="G64" s="413"/>
      <c r="H64" s="413">
        <f t="shared" ref="H64:J64" si="8">H58-SUM(H59:H63)</f>
        <v>0</v>
      </c>
      <c r="I64" s="425">
        <f t="shared" si="8"/>
        <v>0</v>
      </c>
      <c r="J64" s="425">
        <f t="shared" si="8"/>
        <v>0</v>
      </c>
      <c r="K64" s="2447">
        <f>N32</f>
        <v>0</v>
      </c>
      <c r="L64" s="2448">
        <f>J64-K64</f>
        <v>0</v>
      </c>
    </row>
    <row r="65" spans="1:12" ht="16.5" thickBot="1" x14ac:dyDescent="0.3">
      <c r="A65" s="386"/>
      <c r="B65" s="32"/>
      <c r="C65" s="32"/>
      <c r="D65" s="32"/>
      <c r="E65" s="32"/>
      <c r="F65" s="32"/>
      <c r="G65" s="32"/>
      <c r="H65" s="32"/>
      <c r="I65" s="32"/>
      <c r="J65" s="32"/>
      <c r="K65" s="2439"/>
      <c r="L65" s="2446"/>
    </row>
    <row r="66" spans="1:12" ht="31.5" x14ac:dyDescent="0.25">
      <c r="A66" s="4161" t="s">
        <v>2204</v>
      </c>
      <c r="B66" s="4162"/>
      <c r="C66" s="4162"/>
      <c r="D66" s="420"/>
      <c r="E66" s="420"/>
      <c r="F66" s="420"/>
      <c r="G66" s="420"/>
      <c r="H66" s="420" t="s">
        <v>2207</v>
      </c>
      <c r="I66" s="420" t="s">
        <v>2205</v>
      </c>
      <c r="J66" s="421"/>
      <c r="K66" s="4163" t="s">
        <v>2209</v>
      </c>
      <c r="L66" s="4164"/>
    </row>
    <row r="67" spans="1:12" ht="15.75" x14ac:dyDescent="0.25">
      <c r="A67" s="4165" t="s">
        <v>2210</v>
      </c>
      <c r="B67" s="4166"/>
      <c r="C67" s="4166"/>
      <c r="D67" s="392"/>
      <c r="E67" s="392"/>
      <c r="F67" s="392"/>
      <c r="G67" s="392"/>
      <c r="H67" s="392"/>
      <c r="I67" s="392"/>
      <c r="J67" s="422"/>
      <c r="L67" s="383"/>
    </row>
    <row r="68" spans="1:12" ht="15.75" x14ac:dyDescent="0.25">
      <c r="A68" s="4148" t="s">
        <v>2211</v>
      </c>
      <c r="B68" s="4149"/>
      <c r="C68" s="4149"/>
      <c r="D68" s="391">
        <v>0</v>
      </c>
      <c r="E68" s="391">
        <v>0</v>
      </c>
      <c r="F68" s="391">
        <v>0</v>
      </c>
      <c r="G68" s="391">
        <v>0</v>
      </c>
      <c r="H68" s="391">
        <v>0</v>
      </c>
      <c r="I68" s="391">
        <v>0</v>
      </c>
      <c r="J68" s="423">
        <v>0</v>
      </c>
      <c r="L68" s="383"/>
    </row>
    <row r="69" spans="1:12" ht="16.5" thickBot="1" x14ac:dyDescent="0.3">
      <c r="A69" s="4151" t="s">
        <v>2212</v>
      </c>
      <c r="B69" s="4152"/>
      <c r="C69" s="4152"/>
      <c r="D69" s="409">
        <v>0</v>
      </c>
      <c r="E69" s="409">
        <v>0</v>
      </c>
      <c r="F69" s="409">
        <v>0</v>
      </c>
      <c r="G69" s="409">
        <v>0</v>
      </c>
      <c r="H69" s="409">
        <v>0</v>
      </c>
      <c r="I69" s="409">
        <v>0</v>
      </c>
      <c r="J69" s="426">
        <v>0</v>
      </c>
      <c r="L69" s="383"/>
    </row>
    <row r="70" spans="1:12" ht="16.5" thickBot="1" x14ac:dyDescent="0.3">
      <c r="A70" s="4153" t="s">
        <v>2213</v>
      </c>
      <c r="B70" s="4154"/>
      <c r="C70" s="4154"/>
      <c r="D70" s="413">
        <f>D68-D69</f>
        <v>0</v>
      </c>
      <c r="E70" s="413">
        <f t="shared" ref="E70:J70" si="9">E68-E69</f>
        <v>0</v>
      </c>
      <c r="F70" s="413">
        <f t="shared" si="9"/>
        <v>0</v>
      </c>
      <c r="G70" s="413">
        <f t="shared" si="9"/>
        <v>0</v>
      </c>
      <c r="H70" s="413">
        <f t="shared" si="9"/>
        <v>0</v>
      </c>
      <c r="I70" s="413">
        <f t="shared" si="9"/>
        <v>0</v>
      </c>
      <c r="J70" s="427">
        <f t="shared" si="9"/>
        <v>0</v>
      </c>
      <c r="K70" s="387"/>
      <c r="L70" s="388"/>
    </row>
    <row r="74" spans="1:12" ht="45" customHeight="1" x14ac:dyDescent="0.25"/>
  </sheetData>
  <mergeCells count="46">
    <mergeCell ref="A68:C68"/>
    <mergeCell ref="A69:C69"/>
    <mergeCell ref="A70:C70"/>
    <mergeCell ref="B2:Q2"/>
    <mergeCell ref="B3:Q3"/>
    <mergeCell ref="B4:O4"/>
    <mergeCell ref="B5:M5"/>
    <mergeCell ref="A62:C62"/>
    <mergeCell ref="A63:C63"/>
    <mergeCell ref="A64:C64"/>
    <mergeCell ref="A66:C66"/>
    <mergeCell ref="K66:L66"/>
    <mergeCell ref="A67:C67"/>
    <mergeCell ref="A56:C56"/>
    <mergeCell ref="A57:C57"/>
    <mergeCell ref="A58:C58"/>
    <mergeCell ref="A59:C59"/>
    <mergeCell ref="A60:C60"/>
    <mergeCell ref="A61:C61"/>
    <mergeCell ref="B45:D45"/>
    <mergeCell ref="E45:Q45"/>
    <mergeCell ref="A48:L48"/>
    <mergeCell ref="A53:C53"/>
    <mergeCell ref="A54:C54"/>
    <mergeCell ref="A55:C55"/>
    <mergeCell ref="B44:D44"/>
    <mergeCell ref="E44:Q44"/>
    <mergeCell ref="A16:A17"/>
    <mergeCell ref="B16:B17"/>
    <mergeCell ref="C16:F16"/>
    <mergeCell ref="G16:G17"/>
    <mergeCell ref="H16:Q16"/>
    <mergeCell ref="A32:F32"/>
    <mergeCell ref="A33:Q33"/>
    <mergeCell ref="B42:D42"/>
    <mergeCell ref="E42:Q42"/>
    <mergeCell ref="B43:D43"/>
    <mergeCell ref="E43:Q43"/>
    <mergeCell ref="A15:Q15"/>
    <mergeCell ref="A7:Q7"/>
    <mergeCell ref="A8:Q11"/>
    <mergeCell ref="A13:M14"/>
    <mergeCell ref="N13:O13"/>
    <mergeCell ref="P13:Q13"/>
    <mergeCell ref="N14:O14"/>
    <mergeCell ref="P14:Q14"/>
  </mergeCells>
  <conditionalFormatting sqref="A3">
    <cfRule type="cellIs" dxfId="77" priority="1" operator="equal">
      <formula>"Kunde følger opp"</formula>
    </cfRule>
    <cfRule type="cellIs" dxfId="76" priority="2" operator="equal">
      <formula>"Alt ok"</formula>
    </cfRule>
    <cfRule type="cellIs" dxfId="75" priority="3" operator="equal">
      <formula>"DFØ følger opp"</formula>
    </cfRule>
  </conditionalFormatting>
  <hyperlinks>
    <hyperlink ref="A2" location="'Avstemmingsoversikt SRS'!A1" display="Til avst.oversikt" xr:uid="{7F02E414-E69F-472B-AF4B-53218697EDA0}"/>
  </hyperlinks>
  <pageMargins left="0.7" right="0.7" top="0.75" bottom="0.75" header="0.3" footer="0.3"/>
  <pageSetup paperSize="9" scale="50" fitToHeight="0" orientation="landscape" r:id="rId1"/>
  <rowBreaks count="1" manualBreakCount="1">
    <brk id="46" max="1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23091-C53F-4BED-BA08-0799311196AD}">
  <sheetPr>
    <pageSetUpPr fitToPage="1"/>
  </sheetPr>
  <dimension ref="A1:Q50"/>
  <sheetViews>
    <sheetView showGridLines="0" zoomScaleNormal="100" workbookViewId="0"/>
  </sheetViews>
  <sheetFormatPr baseColWidth="10" defaultColWidth="11.42578125" defaultRowHeight="15" x14ac:dyDescent="0.25"/>
  <cols>
    <col min="1" max="1" width="13.42578125" customWidth="1"/>
    <col min="2" max="2" width="9.5703125" customWidth="1"/>
    <col min="3" max="3" width="16.42578125" customWidth="1"/>
  </cols>
  <sheetData>
    <row r="1" spans="1:17" ht="19.5" thickBot="1" x14ac:dyDescent="0.35">
      <c r="A1" s="100" t="s">
        <v>2235</v>
      </c>
      <c r="B1" s="1"/>
      <c r="C1" s="1"/>
      <c r="D1" s="1"/>
      <c r="E1" s="1"/>
      <c r="F1" s="1"/>
      <c r="G1" s="1"/>
      <c r="H1" s="1"/>
      <c r="I1" s="1"/>
      <c r="J1" s="1"/>
      <c r="K1" s="1"/>
      <c r="L1" s="1"/>
      <c r="M1" s="101"/>
      <c r="N1" s="101"/>
      <c r="O1" s="101"/>
      <c r="P1" s="101"/>
      <c r="Q1" s="1"/>
    </row>
    <row r="2" spans="1:17" ht="19.5" thickBot="1" x14ac:dyDescent="0.35">
      <c r="A2" s="1446" t="s">
        <v>1244</v>
      </c>
      <c r="B2" s="4193" t="s">
        <v>491</v>
      </c>
      <c r="C2" s="4194"/>
      <c r="D2" s="4194"/>
      <c r="E2" s="4194"/>
      <c r="F2" s="4194"/>
      <c r="G2" s="4194"/>
      <c r="H2" s="4194"/>
      <c r="I2" s="4194"/>
      <c r="J2" s="4194"/>
      <c r="K2" s="4194"/>
      <c r="L2" s="4194"/>
      <c r="M2" s="4194"/>
      <c r="N2" s="4194"/>
      <c r="O2" s="4194"/>
      <c r="P2" s="4194"/>
      <c r="Q2" s="4195"/>
    </row>
    <row r="3" spans="1:17" ht="15.75" thickBot="1" x14ac:dyDescent="0.3">
      <c r="A3" s="1106" t="s">
        <v>1245</v>
      </c>
      <c r="B3" s="4189" t="s">
        <v>1246</v>
      </c>
      <c r="C3" s="4115"/>
      <c r="D3" s="4115"/>
      <c r="E3" s="4115"/>
      <c r="F3" s="4115"/>
      <c r="G3" s="4115"/>
      <c r="H3" s="4115"/>
      <c r="I3" s="4115"/>
      <c r="J3" s="4115"/>
      <c r="K3" s="4115"/>
      <c r="L3" s="4115"/>
      <c r="M3" s="4115"/>
      <c r="N3" s="4115"/>
      <c r="O3" s="4115"/>
      <c r="P3" s="4115"/>
      <c r="Q3" s="4190"/>
    </row>
    <row r="4" spans="1:17" ht="15.75" thickBot="1" x14ac:dyDescent="0.3">
      <c r="A4" s="528" t="s">
        <v>1247</v>
      </c>
      <c r="B4" s="4117" t="str">
        <f>Avstemmingsoversikt!A5</f>
        <v>XX - MAL - XXX/XXXX</v>
      </c>
      <c r="C4" s="4118"/>
      <c r="D4" s="4118"/>
      <c r="E4" s="4118"/>
      <c r="F4" s="4118"/>
      <c r="G4" s="4118"/>
      <c r="H4" s="4118"/>
      <c r="I4" s="4118"/>
      <c r="J4" s="4118"/>
      <c r="K4" s="4118"/>
      <c r="L4" s="4118"/>
      <c r="M4" s="4118"/>
      <c r="N4" s="4118"/>
      <c r="O4" s="4119"/>
      <c r="P4" s="1415" t="s">
        <v>481</v>
      </c>
      <c r="Q4" s="1416">
        <f>IF(Avstemmingsoversikt!P3= " "," ",Avstemmingsoversikt!P3)</f>
        <v>2024</v>
      </c>
    </row>
    <row r="5" spans="1:17" ht="15.75" thickBot="1" x14ac:dyDescent="0.3">
      <c r="A5" s="1447" t="s">
        <v>1248</v>
      </c>
      <c r="B5" s="4120"/>
      <c r="C5" s="4121"/>
      <c r="D5" s="4121"/>
      <c r="E5" s="4121"/>
      <c r="F5" s="4121"/>
      <c r="G5" s="4121"/>
      <c r="H5" s="4121"/>
      <c r="I5" s="4121"/>
      <c r="J5" s="4121"/>
      <c r="K5" s="4121"/>
      <c r="L5" s="4121"/>
      <c r="M5" s="4122"/>
      <c r="N5" s="1445" t="s">
        <v>1249</v>
      </c>
      <c r="O5" s="695"/>
      <c r="P5" s="461" t="s">
        <v>1250</v>
      </c>
      <c r="Q5" s="486" t="str">
        <f>IF(Avstemmingsoversikt!P4= " "," ",Avstemmingsoversikt!P4)</f>
        <v>xx/2024</v>
      </c>
    </row>
    <row r="6" spans="1:17" ht="15.75" x14ac:dyDescent="0.25">
      <c r="D6" s="1448"/>
      <c r="E6" s="1448"/>
      <c r="F6" s="1449"/>
      <c r="G6" s="1449"/>
      <c r="H6" s="1441"/>
      <c r="I6" s="1441"/>
      <c r="J6" s="1441"/>
      <c r="K6" s="1441"/>
    </row>
    <row r="7" spans="1:17" ht="16.5" thickBot="1" x14ac:dyDescent="0.3">
      <c r="D7" s="1448"/>
      <c r="E7" s="1448"/>
      <c r="F7" s="1449"/>
      <c r="G7" s="1449"/>
      <c r="H7" s="1441"/>
      <c r="I7" s="1441"/>
      <c r="J7" s="1441"/>
      <c r="K7" s="1441"/>
    </row>
    <row r="8" spans="1:17" ht="19.5" thickBot="1" x14ac:dyDescent="0.35">
      <c r="A8" s="2663" t="s">
        <v>1252</v>
      </c>
      <c r="B8" s="2664"/>
      <c r="C8" s="2664"/>
      <c r="D8" s="2664"/>
      <c r="E8" s="2664"/>
      <c r="F8" s="2664"/>
      <c r="G8" s="2664"/>
      <c r="H8" s="2664"/>
      <c r="I8" s="2664"/>
      <c r="J8" s="2664"/>
      <c r="K8" s="2664"/>
      <c r="L8" s="2664"/>
      <c r="M8" s="2664"/>
      <c r="N8" s="2664"/>
      <c r="O8" s="2664"/>
      <c r="P8" s="2664"/>
      <c r="Q8" s="2665"/>
    </row>
    <row r="9" spans="1:17" x14ac:dyDescent="0.25">
      <c r="A9" s="3603"/>
      <c r="B9" s="3604"/>
      <c r="C9" s="3604"/>
      <c r="D9" s="3604"/>
      <c r="E9" s="3604"/>
      <c r="F9" s="3604"/>
      <c r="G9" s="3604"/>
      <c r="H9" s="3604"/>
      <c r="I9" s="3604"/>
      <c r="J9" s="3604"/>
      <c r="K9" s="3604"/>
      <c r="L9" s="3604"/>
      <c r="M9" s="3604"/>
      <c r="N9" s="3604"/>
      <c r="O9" s="3604"/>
      <c r="P9" s="3604"/>
      <c r="Q9" s="3605"/>
    </row>
    <row r="10" spans="1:17" x14ac:dyDescent="0.25">
      <c r="A10" s="3606"/>
      <c r="B10" s="3607"/>
      <c r="C10" s="3607"/>
      <c r="D10" s="3607"/>
      <c r="E10" s="3607"/>
      <c r="F10" s="3607"/>
      <c r="G10" s="3607"/>
      <c r="H10" s="3607"/>
      <c r="I10" s="3607"/>
      <c r="J10" s="3607"/>
      <c r="K10" s="3607"/>
      <c r="L10" s="3607"/>
      <c r="M10" s="3607"/>
      <c r="N10" s="3607"/>
      <c r="O10" s="3607"/>
      <c r="P10" s="3607"/>
      <c r="Q10" s="3608"/>
    </row>
    <row r="11" spans="1:17" x14ac:dyDescent="0.25">
      <c r="A11" s="3606"/>
      <c r="B11" s="3607"/>
      <c r="C11" s="3607"/>
      <c r="D11" s="3607"/>
      <c r="E11" s="3607"/>
      <c r="F11" s="3607"/>
      <c r="G11" s="3607"/>
      <c r="H11" s="3607"/>
      <c r="I11" s="3607"/>
      <c r="J11" s="3607"/>
      <c r="K11" s="3607"/>
      <c r="L11" s="3607"/>
      <c r="M11" s="3607"/>
      <c r="N11" s="3607"/>
      <c r="O11" s="3607"/>
      <c r="P11" s="3607"/>
      <c r="Q11" s="3608"/>
    </row>
    <row r="12" spans="1:17" x14ac:dyDescent="0.25">
      <c r="A12" s="3606"/>
      <c r="B12" s="3607"/>
      <c r="C12" s="3607"/>
      <c r="D12" s="3607"/>
      <c r="E12" s="3607"/>
      <c r="F12" s="3607"/>
      <c r="G12" s="3607"/>
      <c r="H12" s="3607"/>
      <c r="I12" s="3607"/>
      <c r="J12" s="3607"/>
      <c r="K12" s="3607"/>
      <c r="L12" s="3607"/>
      <c r="M12" s="3607"/>
      <c r="N12" s="3607"/>
      <c r="O12" s="3607"/>
      <c r="P12" s="3607"/>
      <c r="Q12" s="3608"/>
    </row>
    <row r="13" spans="1:17" ht="15.75" thickBot="1" x14ac:dyDescent="0.3">
      <c r="A13" s="3609"/>
      <c r="B13" s="3610"/>
      <c r="C13" s="3610"/>
      <c r="D13" s="3610"/>
      <c r="E13" s="3610"/>
      <c r="F13" s="3610"/>
      <c r="G13" s="3610"/>
      <c r="H13" s="3610"/>
      <c r="I13" s="3610"/>
      <c r="J13" s="3610"/>
      <c r="K13" s="3610"/>
      <c r="L13" s="3610"/>
      <c r="M13" s="3610"/>
      <c r="N13" s="3610"/>
      <c r="O13" s="3610"/>
      <c r="P13" s="3610"/>
      <c r="Q13" s="3611"/>
    </row>
    <row r="14" spans="1:17" ht="15.75" x14ac:dyDescent="0.25">
      <c r="D14" s="1448"/>
      <c r="E14" s="1448"/>
      <c r="F14" s="1449"/>
      <c r="G14" s="1449"/>
      <c r="H14" s="1441"/>
      <c r="I14" s="1441"/>
      <c r="J14" s="1441"/>
      <c r="K14" s="1441"/>
    </row>
    <row r="15" spans="1:17" ht="15.75" x14ac:dyDescent="0.25">
      <c r="D15" s="1448"/>
      <c r="E15" s="1448"/>
      <c r="F15" s="1449"/>
      <c r="G15" s="1449"/>
      <c r="H15" s="1441"/>
      <c r="I15" s="1441"/>
      <c r="J15" s="1441"/>
      <c r="K15" s="1441"/>
    </row>
    <row r="16" spans="1:17" x14ac:dyDescent="0.25">
      <c r="A16" s="1442"/>
      <c r="B16" s="1442"/>
      <c r="C16" s="1442"/>
      <c r="D16" s="1442"/>
      <c r="E16" s="1442"/>
      <c r="F16" s="1442"/>
    </row>
    <row r="17" spans="1:11" ht="15.75" thickBot="1" x14ac:dyDescent="0.3">
      <c r="A17" s="1443"/>
      <c r="B17" s="1443"/>
      <c r="C17" s="1443"/>
      <c r="D17" s="1443"/>
      <c r="E17" s="1443"/>
      <c r="F17" s="1443"/>
      <c r="G17" s="1443"/>
      <c r="H17" s="1443"/>
      <c r="I17" s="1443"/>
      <c r="J17" s="1443"/>
      <c r="K17" s="1443"/>
    </row>
    <row r="18" spans="1:11" x14ac:dyDescent="0.25">
      <c r="A18" s="2449" t="s">
        <v>2236</v>
      </c>
      <c r="B18" s="2450"/>
      <c r="C18" s="2470"/>
      <c r="D18" s="4172"/>
      <c r="E18" s="4172"/>
      <c r="F18" s="4172"/>
      <c r="G18" s="2450" t="s">
        <v>2237</v>
      </c>
      <c r="H18" s="4172"/>
      <c r="I18" s="4172"/>
      <c r="J18" s="4172"/>
      <c r="K18" s="4173"/>
    </row>
    <row r="19" spans="1:11" ht="15.75" thickBot="1" x14ac:dyDescent="0.3">
      <c r="A19" s="2451" t="s">
        <v>2238</v>
      </c>
      <c r="B19" s="2452"/>
      <c r="C19" s="4174"/>
      <c r="D19" s="4174"/>
      <c r="E19" s="4174"/>
      <c r="F19" s="4174"/>
      <c r="G19" s="4174"/>
      <c r="H19" s="4174"/>
      <c r="I19" s="4174"/>
      <c r="J19" s="4174"/>
      <c r="K19" s="4175"/>
    </row>
    <row r="20" spans="1:11" ht="15.75" thickBot="1" x14ac:dyDescent="0.3">
      <c r="A20" s="2466"/>
      <c r="B20" s="2467"/>
      <c r="C20" s="2467"/>
      <c r="D20" s="2467"/>
      <c r="E20" s="2467"/>
      <c r="F20" s="2467"/>
      <c r="G20" s="2467"/>
      <c r="H20" s="2467"/>
      <c r="I20" s="2468"/>
      <c r="J20" s="2468"/>
      <c r="K20" s="2469"/>
    </row>
    <row r="21" spans="1:11" x14ac:dyDescent="0.25">
      <c r="A21" s="2449" t="s">
        <v>2239</v>
      </c>
      <c r="B21" s="2450"/>
      <c r="C21" s="2470"/>
      <c r="D21" s="2450" t="s">
        <v>2240</v>
      </c>
      <c r="E21" s="2471"/>
      <c r="F21" s="2454" t="s">
        <v>2241</v>
      </c>
      <c r="G21" s="2471"/>
      <c r="H21" s="2454" t="s">
        <v>2242</v>
      </c>
      <c r="I21" s="2471"/>
      <c r="J21" s="2455" t="s">
        <v>2243</v>
      </c>
      <c r="K21" s="2472"/>
    </row>
    <row r="22" spans="1:11" x14ac:dyDescent="0.25">
      <c r="A22" s="2456" t="s">
        <v>2244</v>
      </c>
      <c r="B22" s="4176"/>
      <c r="C22" s="4176"/>
      <c r="D22" s="2453" t="s">
        <v>2245</v>
      </c>
      <c r="E22" s="4170"/>
      <c r="F22" s="2453" t="s">
        <v>2245</v>
      </c>
      <c r="G22" s="4170"/>
      <c r="H22" s="4170"/>
      <c r="I22" s="4170"/>
      <c r="J22" s="4170"/>
      <c r="K22" s="4171"/>
    </row>
    <row r="23" spans="1:11" x14ac:dyDescent="0.25">
      <c r="A23" s="2457"/>
      <c r="B23" s="4176"/>
      <c r="C23" s="4176"/>
      <c r="D23" s="2453" t="s">
        <v>2246</v>
      </c>
      <c r="E23" s="4170"/>
      <c r="F23" s="2453" t="s">
        <v>2247</v>
      </c>
      <c r="G23" s="4170"/>
      <c r="H23" s="4170"/>
      <c r="I23" s="4170"/>
      <c r="J23" s="4170"/>
      <c r="K23" s="4171"/>
    </row>
    <row r="24" spans="1:11" x14ac:dyDescent="0.25">
      <c r="A24" s="2456" t="s">
        <v>2248</v>
      </c>
      <c r="B24" s="4170"/>
      <c r="C24" s="4170"/>
      <c r="D24" s="4170"/>
      <c r="E24" s="4170"/>
      <c r="F24" s="4170"/>
      <c r="G24" s="4170"/>
      <c r="H24" s="4170"/>
      <c r="I24" s="4170"/>
      <c r="J24" s="4170"/>
      <c r="K24" s="4171"/>
    </row>
    <row r="25" spans="1:11" x14ac:dyDescent="0.25">
      <c r="A25" s="2457"/>
      <c r="B25" s="4170"/>
      <c r="C25" s="4170"/>
      <c r="D25" s="4170"/>
      <c r="E25" s="4170"/>
      <c r="F25" s="4170"/>
      <c r="G25" s="4170"/>
      <c r="H25" s="4170"/>
      <c r="I25" s="4170"/>
      <c r="J25" s="4170"/>
      <c r="K25" s="4171"/>
    </row>
    <row r="26" spans="1:11" hidden="1" x14ac:dyDescent="0.25">
      <c r="A26" s="1471" t="s">
        <v>2249</v>
      </c>
      <c r="B26" s="1986"/>
      <c r="C26" s="1986"/>
      <c r="D26" s="1986"/>
      <c r="E26" s="1986"/>
      <c r="F26" s="1986"/>
      <c r="G26" s="1986"/>
      <c r="H26" s="1986"/>
      <c r="I26" s="1987"/>
      <c r="J26" s="1987"/>
      <c r="K26" s="1988"/>
    </row>
    <row r="27" spans="1:11" hidden="1" x14ac:dyDescent="0.25">
      <c r="A27" s="1472" t="s">
        <v>2250</v>
      </c>
      <c r="B27" s="1989"/>
      <c r="C27" s="1989" t="s">
        <v>2251</v>
      </c>
      <c r="D27" s="1989"/>
      <c r="E27" s="1989" t="s">
        <v>2252</v>
      </c>
      <c r="F27" s="1989"/>
      <c r="G27" s="1989" t="s">
        <v>2253</v>
      </c>
      <c r="H27" s="1989"/>
      <c r="I27" s="1990" t="s">
        <v>2254</v>
      </c>
      <c r="J27" s="1991" t="s">
        <v>2255</v>
      </c>
      <c r="K27" s="1992"/>
    </row>
    <row r="28" spans="1:11" hidden="1" x14ac:dyDescent="0.25">
      <c r="A28" s="4177"/>
      <c r="B28" s="4178"/>
      <c r="C28" s="1993"/>
      <c r="D28" s="1993"/>
      <c r="E28" s="4178"/>
      <c r="F28" s="4178"/>
      <c r="G28" s="4178"/>
      <c r="H28" s="4178"/>
      <c r="I28" s="1994"/>
      <c r="J28" s="4178"/>
      <c r="K28" s="4179"/>
    </row>
    <row r="29" spans="1:11" hidden="1" x14ac:dyDescent="0.25">
      <c r="A29" s="4177"/>
      <c r="B29" s="4178"/>
      <c r="C29" s="4178"/>
      <c r="D29" s="4178"/>
      <c r="E29" s="4178"/>
      <c r="F29" s="4178"/>
      <c r="G29" s="4178"/>
      <c r="H29" s="4178"/>
      <c r="I29" s="1994"/>
      <c r="J29" s="4178"/>
      <c r="K29" s="4179"/>
    </row>
    <row r="30" spans="1:11" hidden="1" x14ac:dyDescent="0.25">
      <c r="A30" s="4177"/>
      <c r="B30" s="4178"/>
      <c r="C30" s="4178"/>
      <c r="D30" s="4178"/>
      <c r="E30" s="4178"/>
      <c r="F30" s="4178"/>
      <c r="G30" s="4178"/>
      <c r="H30" s="4178"/>
      <c r="I30" s="1994"/>
      <c r="J30" s="4178"/>
      <c r="K30" s="4179"/>
    </row>
    <row r="31" spans="1:11" hidden="1" x14ac:dyDescent="0.25">
      <c r="A31" s="1471" t="s">
        <v>2256</v>
      </c>
      <c r="B31" s="1986"/>
      <c r="C31" s="1986"/>
      <c r="D31" s="1986"/>
      <c r="E31" s="1986"/>
      <c r="F31" s="1986"/>
      <c r="G31" s="1986"/>
      <c r="H31" s="1986"/>
      <c r="I31" s="1987"/>
      <c r="J31" s="1987"/>
      <c r="K31" s="1988"/>
    </row>
    <row r="32" spans="1:11" hidden="1" x14ac:dyDescent="0.25">
      <c r="A32" s="4201" t="s">
        <v>2257</v>
      </c>
      <c r="B32" s="4202"/>
      <c r="C32" s="4202"/>
      <c r="D32" s="4202"/>
      <c r="E32" s="4202"/>
      <c r="F32" s="4202"/>
      <c r="G32" s="4203" t="s">
        <v>2252</v>
      </c>
      <c r="H32" s="4203"/>
      <c r="I32" s="4203"/>
      <c r="J32" s="1989" t="s">
        <v>2255</v>
      </c>
      <c r="K32" s="1992"/>
    </row>
    <row r="33" spans="1:11" hidden="1" x14ac:dyDescent="0.25">
      <c r="A33" s="4177"/>
      <c r="B33" s="4178"/>
      <c r="C33" s="4178"/>
      <c r="D33" s="4178"/>
      <c r="E33" s="4178"/>
      <c r="F33" s="4178"/>
      <c r="G33" s="4178"/>
      <c r="H33" s="4178"/>
      <c r="I33" s="4178"/>
      <c r="J33" s="4191"/>
      <c r="K33" s="4192"/>
    </row>
    <row r="34" spans="1:11" hidden="1" x14ac:dyDescent="0.25">
      <c r="A34" s="4177"/>
      <c r="B34" s="4178"/>
      <c r="C34" s="4178"/>
      <c r="D34" s="4178"/>
      <c r="E34" s="4178"/>
      <c r="F34" s="4178"/>
      <c r="G34" s="4178"/>
      <c r="H34" s="4178"/>
      <c r="I34" s="4178"/>
      <c r="J34" s="4191"/>
      <c r="K34" s="4192"/>
    </row>
    <row r="35" spans="1:11" hidden="1" x14ac:dyDescent="0.25">
      <c r="A35" s="4177"/>
      <c r="B35" s="4178"/>
      <c r="C35" s="4178"/>
      <c r="D35" s="4178"/>
      <c r="E35" s="4178"/>
      <c r="F35" s="4178"/>
      <c r="G35" s="4178"/>
      <c r="H35" s="4178"/>
      <c r="I35" s="4178"/>
      <c r="J35" s="4191"/>
      <c r="K35" s="4192"/>
    </row>
    <row r="36" spans="1:11" hidden="1" x14ac:dyDescent="0.25">
      <c r="A36" s="4177"/>
      <c r="B36" s="4178"/>
      <c r="C36" s="4178"/>
      <c r="D36" s="4178"/>
      <c r="E36" s="4178"/>
      <c r="F36" s="4178"/>
      <c r="G36" s="4178"/>
      <c r="H36" s="4178"/>
      <c r="I36" s="4178"/>
      <c r="J36" s="4191"/>
      <c r="K36" s="4192"/>
    </row>
    <row r="37" spans="1:11" x14ac:dyDescent="0.25">
      <c r="A37" s="4196" t="s">
        <v>2258</v>
      </c>
      <c r="B37" s="4197"/>
      <c r="C37" s="4197"/>
      <c r="D37" s="4197"/>
      <c r="E37" s="4197"/>
      <c r="F37" s="4197"/>
      <c r="G37" s="4197"/>
      <c r="H37" s="4197"/>
      <c r="I37" s="4197"/>
      <c r="J37" s="4197"/>
      <c r="K37" s="4198"/>
    </row>
    <row r="38" spans="1:11" x14ac:dyDescent="0.25">
      <c r="A38" s="2458"/>
      <c r="B38" s="2459"/>
      <c r="C38" s="2459"/>
      <c r="D38" s="2460" t="s">
        <v>429</v>
      </c>
      <c r="E38" s="2460" t="s">
        <v>608</v>
      </c>
      <c r="F38" s="2460" t="s">
        <v>429</v>
      </c>
      <c r="G38" s="2460" t="s">
        <v>608</v>
      </c>
      <c r="H38" s="2460" t="s">
        <v>429</v>
      </c>
      <c r="I38" s="2460" t="s">
        <v>608</v>
      </c>
      <c r="J38" s="2460" t="s">
        <v>429</v>
      </c>
      <c r="K38" s="2461" t="s">
        <v>608</v>
      </c>
    </row>
    <row r="39" spans="1:11" x14ac:dyDescent="0.25">
      <c r="A39" s="4199" t="s">
        <v>2259</v>
      </c>
      <c r="B39" s="4200"/>
      <c r="C39" s="4200"/>
      <c r="D39" s="2473"/>
      <c r="E39" s="2474"/>
      <c r="F39" s="2473"/>
      <c r="G39" s="2474"/>
      <c r="H39" s="2473"/>
      <c r="I39" s="2474"/>
      <c r="J39" s="2475"/>
      <c r="K39" s="2476"/>
    </row>
    <row r="40" spans="1:11" x14ac:dyDescent="0.25">
      <c r="A40" s="2462"/>
      <c r="B40" s="2459"/>
      <c r="C40" s="2459"/>
      <c r="D40" s="2459"/>
      <c r="E40" s="2463"/>
      <c r="F40" s="2459"/>
      <c r="G40" s="2463"/>
      <c r="H40" s="2459"/>
      <c r="I40" s="2463"/>
      <c r="J40" s="2464"/>
      <c r="K40" s="2465"/>
    </row>
    <row r="41" spans="1:11" hidden="1" x14ac:dyDescent="0.25">
      <c r="A41" s="1473"/>
      <c r="B41" s="1995"/>
      <c r="C41" s="1995"/>
      <c r="D41" s="1996"/>
      <c r="E41" s="1997"/>
      <c r="F41" s="1998"/>
      <c r="G41" s="1997"/>
      <c r="H41" s="1998"/>
      <c r="I41" s="1997"/>
      <c r="J41" s="1998"/>
      <c r="K41" s="1999"/>
    </row>
    <row r="42" spans="1:11" hidden="1" x14ac:dyDescent="0.25">
      <c r="A42" s="1473"/>
      <c r="B42" s="1995"/>
      <c r="C42" s="1995"/>
      <c r="D42" s="1998"/>
      <c r="E42" s="1997"/>
      <c r="F42" s="1998"/>
      <c r="G42" s="1997"/>
      <c r="H42" s="1998"/>
      <c r="I42" s="1997"/>
      <c r="J42" s="1998"/>
      <c r="K42" s="1999"/>
    </row>
    <row r="43" spans="1:11" hidden="1" x14ac:dyDescent="0.25">
      <c r="A43" s="1473"/>
      <c r="B43" s="1995"/>
      <c r="C43" s="1995"/>
      <c r="D43" s="1998"/>
      <c r="E43" s="1997"/>
      <c r="F43" s="1998"/>
      <c r="G43" s="1997"/>
      <c r="H43" s="1998"/>
      <c r="I43" s="1997"/>
      <c r="J43" s="1998"/>
      <c r="K43" s="1999"/>
    </row>
    <row r="44" spans="1:11" x14ac:dyDescent="0.25">
      <c r="A44" s="4180" t="s">
        <v>2260</v>
      </c>
      <c r="B44" s="4181"/>
      <c r="C44" s="4181"/>
      <c r="D44" s="4184"/>
      <c r="E44" s="4184"/>
      <c r="F44" s="4184"/>
      <c r="G44" s="4184"/>
      <c r="H44" s="4184"/>
      <c r="I44" s="4184"/>
      <c r="J44" s="4184"/>
      <c r="K44" s="4185"/>
    </row>
    <row r="45" spans="1:11" x14ac:dyDescent="0.25">
      <c r="A45" s="4180"/>
      <c r="B45" s="4181"/>
      <c r="C45" s="4181"/>
      <c r="D45" s="4184"/>
      <c r="E45" s="4184"/>
      <c r="F45" s="4184"/>
      <c r="G45" s="4184"/>
      <c r="H45" s="4184"/>
      <c r="I45" s="4184"/>
      <c r="J45" s="4184"/>
      <c r="K45" s="4185"/>
    </row>
    <row r="46" spans="1:11" x14ac:dyDescent="0.25">
      <c r="A46" s="4180"/>
      <c r="B46" s="4181"/>
      <c r="C46" s="4181"/>
      <c r="D46" s="4184"/>
      <c r="E46" s="4184"/>
      <c r="F46" s="4184"/>
      <c r="G46" s="4184"/>
      <c r="H46" s="4184"/>
      <c r="I46" s="4184"/>
      <c r="J46" s="4184"/>
      <c r="K46" s="4185"/>
    </row>
    <row r="47" spans="1:11" ht="15.75" thickBot="1" x14ac:dyDescent="0.3">
      <c r="A47" s="4182"/>
      <c r="B47" s="4183"/>
      <c r="C47" s="4183"/>
      <c r="D47" s="4186"/>
      <c r="E47" s="4186"/>
      <c r="F47" s="4186"/>
      <c r="G47" s="4186"/>
      <c r="H47" s="4186"/>
      <c r="I47" s="4186"/>
      <c r="J47" s="4186"/>
      <c r="K47" s="4187"/>
    </row>
    <row r="48" spans="1:11" ht="30" customHeight="1" x14ac:dyDescent="0.25">
      <c r="A48" s="4188" t="s">
        <v>2261</v>
      </c>
      <c r="B48" s="4188"/>
      <c r="C48" s="4188"/>
      <c r="D48" s="4188"/>
      <c r="E48" s="4188"/>
      <c r="F48" s="4188"/>
      <c r="G48" s="4188"/>
      <c r="H48" s="4188"/>
      <c r="I48" s="4188"/>
      <c r="J48" s="4188"/>
      <c r="K48" s="4188"/>
    </row>
    <row r="49" spans="1:11" ht="15.75" x14ac:dyDescent="0.25">
      <c r="A49" s="113"/>
      <c r="B49" s="113"/>
      <c r="C49" s="113"/>
      <c r="D49" s="113"/>
      <c r="E49" s="113"/>
      <c r="F49" s="113"/>
      <c r="G49" s="113"/>
      <c r="H49" s="113"/>
      <c r="I49" s="113"/>
      <c r="J49" s="113"/>
      <c r="K49" s="1444"/>
    </row>
    <row r="50" spans="1:11" ht="15.75" x14ac:dyDescent="0.25">
      <c r="A50" s="113"/>
      <c r="B50" s="113"/>
      <c r="C50" s="113"/>
      <c r="D50" s="113"/>
      <c r="E50" s="113"/>
      <c r="F50" s="113"/>
      <c r="G50" s="113"/>
      <c r="H50" s="113"/>
      <c r="I50" s="113"/>
      <c r="J50" s="113"/>
      <c r="K50" s="1444"/>
    </row>
  </sheetData>
  <mergeCells count="46">
    <mergeCell ref="B2:Q2"/>
    <mergeCell ref="B4:O4"/>
    <mergeCell ref="B5:M5"/>
    <mergeCell ref="A37:K37"/>
    <mergeCell ref="A39:C39"/>
    <mergeCell ref="A30:B30"/>
    <mergeCell ref="C30:D30"/>
    <mergeCell ref="E30:F30"/>
    <mergeCell ref="G30:H30"/>
    <mergeCell ref="J30:K30"/>
    <mergeCell ref="A32:F32"/>
    <mergeCell ref="G32:I32"/>
    <mergeCell ref="A28:B28"/>
    <mergeCell ref="E28:F28"/>
    <mergeCell ref="G28:H28"/>
    <mergeCell ref="J28:K28"/>
    <mergeCell ref="A44:C47"/>
    <mergeCell ref="D44:K47"/>
    <mergeCell ref="A48:K48"/>
    <mergeCell ref="B3:Q3"/>
    <mergeCell ref="A35:F35"/>
    <mergeCell ref="G35:I35"/>
    <mergeCell ref="J35:K35"/>
    <mergeCell ref="A36:F36"/>
    <mergeCell ref="G36:I36"/>
    <mergeCell ref="J36:K36"/>
    <mergeCell ref="A33:F33"/>
    <mergeCell ref="G33:I33"/>
    <mergeCell ref="J33:K33"/>
    <mergeCell ref="A34:F34"/>
    <mergeCell ref="G34:I34"/>
    <mergeCell ref="J34:K34"/>
    <mergeCell ref="A29:B29"/>
    <mergeCell ref="C29:D29"/>
    <mergeCell ref="E29:F29"/>
    <mergeCell ref="G29:H29"/>
    <mergeCell ref="J29:K29"/>
    <mergeCell ref="A8:Q8"/>
    <mergeCell ref="A9:Q13"/>
    <mergeCell ref="B24:K25"/>
    <mergeCell ref="D18:F18"/>
    <mergeCell ref="H18:K18"/>
    <mergeCell ref="C19:K19"/>
    <mergeCell ref="B22:C23"/>
    <mergeCell ref="E22:E23"/>
    <mergeCell ref="G22:K23"/>
  </mergeCells>
  <conditionalFormatting sqref="A3">
    <cfRule type="cellIs" dxfId="74" priority="1" operator="equal">
      <formula>"Kunde følger opp"</formula>
    </cfRule>
    <cfRule type="cellIs" dxfId="73" priority="2" operator="equal">
      <formula>"Alt ok"</formula>
    </cfRule>
    <cfRule type="cellIs" dxfId="72" priority="3" operator="equal">
      <formula>"DFØ følger opp"</formula>
    </cfRule>
  </conditionalFormatting>
  <hyperlinks>
    <hyperlink ref="A2" location="'Avstemmingsoversikt SRS'!A1" display="Til avst.oversikt" xr:uid="{B54B5E17-128E-4E94-BA28-9254AF18A385}"/>
  </hyperlinks>
  <pageMargins left="0.7" right="0.7" top="0.75" bottom="0.75" header="0.3" footer="0.3"/>
  <pageSetup paperSize="9"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AB289-5113-407D-926F-E24ABFD0BD18}">
  <sheetPr codeName="Ark67">
    <pageSetUpPr fitToPage="1"/>
  </sheetPr>
  <dimension ref="A1:R72"/>
  <sheetViews>
    <sheetView showGridLines="0" zoomScaleNormal="100" workbookViewId="0"/>
  </sheetViews>
  <sheetFormatPr baseColWidth="10" defaultColWidth="11.42578125" defaultRowHeight="15" x14ac:dyDescent="0.25"/>
  <cols>
    <col min="1" max="1" width="24.5703125" customWidth="1"/>
    <col min="2" max="3" width="17" customWidth="1"/>
    <col min="4" max="4" width="15.7109375" customWidth="1"/>
    <col min="5" max="7" width="17" customWidth="1"/>
    <col min="8" max="8" width="11.42578125" customWidth="1"/>
    <col min="9" max="9" width="16.28515625" customWidth="1"/>
    <col min="10" max="10" width="16.42578125" bestFit="1" customWidth="1"/>
    <col min="11" max="11" width="12.140625" customWidth="1"/>
    <col min="12" max="12" width="16.42578125" bestFit="1" customWidth="1"/>
    <col min="13" max="13" width="17" customWidth="1"/>
  </cols>
  <sheetData>
    <row r="1" spans="1:18" ht="19.5" thickBot="1" x14ac:dyDescent="0.35">
      <c r="A1" s="100" t="s">
        <v>2262</v>
      </c>
      <c r="B1" s="1"/>
      <c r="C1" s="101"/>
      <c r="D1" s="101"/>
      <c r="E1" s="101"/>
      <c r="F1" s="101"/>
      <c r="G1" s="1"/>
      <c r="H1" s="101"/>
      <c r="I1" s="1"/>
      <c r="J1" s="1"/>
      <c r="L1" s="106"/>
      <c r="M1" s="106"/>
      <c r="N1" s="106"/>
      <c r="O1" s="106"/>
      <c r="P1" s="106"/>
      <c r="Q1" s="106"/>
      <c r="R1" s="106"/>
    </row>
    <row r="2" spans="1:18" ht="18.75" x14ac:dyDescent="0.3">
      <c r="A2" s="973" t="s">
        <v>1244</v>
      </c>
      <c r="B2" s="4218" t="s">
        <v>586</v>
      </c>
      <c r="C2" s="4219"/>
      <c r="D2" s="4219"/>
      <c r="E2" s="4219"/>
      <c r="F2" s="4219"/>
      <c r="G2" s="4219"/>
      <c r="H2" s="4219"/>
      <c r="I2" s="4219"/>
      <c r="J2" s="4220"/>
      <c r="L2" s="114" t="s">
        <v>2214</v>
      </c>
      <c r="M2" s="4206" t="s">
        <v>2263</v>
      </c>
      <c r="N2" s="4206"/>
      <c r="O2" s="4206"/>
      <c r="P2" s="4206"/>
      <c r="Q2" s="4206"/>
      <c r="R2" s="4206"/>
    </row>
    <row r="3" spans="1:18" ht="15.75" thickBot="1" x14ac:dyDescent="0.3">
      <c r="A3" s="974" t="s">
        <v>1245</v>
      </c>
      <c r="B3" s="2901" t="s">
        <v>1569</v>
      </c>
      <c r="C3" s="2752"/>
      <c r="D3" s="2752"/>
      <c r="E3" s="2752"/>
      <c r="F3" s="2752"/>
      <c r="G3" s="2752"/>
      <c r="H3" s="2752"/>
      <c r="I3" s="2752"/>
      <c r="J3" s="2753"/>
      <c r="L3" s="114" t="s">
        <v>2264</v>
      </c>
      <c r="M3" s="4221" t="s">
        <v>2265</v>
      </c>
      <c r="N3" s="4206"/>
      <c r="O3" s="4206"/>
      <c r="P3" s="4206"/>
      <c r="Q3" s="4206"/>
      <c r="R3" s="4206"/>
    </row>
    <row r="4" spans="1:18" x14ac:dyDescent="0.25">
      <c r="A4" s="1156" t="s">
        <v>1247</v>
      </c>
      <c r="B4" s="2754" t="str">
        <f>Avstemmingsoversikt!A5</f>
        <v>XX - MAL - XXX/XXXX</v>
      </c>
      <c r="C4" s="2755"/>
      <c r="D4" s="2755"/>
      <c r="E4" s="2755"/>
      <c r="F4" s="2755"/>
      <c r="G4" s="2755"/>
      <c r="H4" s="2755"/>
      <c r="I4" s="1157" t="s">
        <v>481</v>
      </c>
      <c r="J4" s="1007">
        <f>IF(Avstemmingsoversikt!P3= " "," ",Avstemmingsoversikt!P3)</f>
        <v>2024</v>
      </c>
      <c r="L4" s="114" t="s">
        <v>2266</v>
      </c>
      <c r="M4" s="4206" t="s">
        <v>2267</v>
      </c>
      <c r="N4" s="4206"/>
      <c r="O4" s="4206"/>
      <c r="P4" s="4206"/>
      <c r="Q4" s="4206"/>
      <c r="R4" s="4206"/>
    </row>
    <row r="5" spans="1:18" ht="15.75" thickBot="1" x14ac:dyDescent="0.3">
      <c r="A5" s="987" t="s">
        <v>1248</v>
      </c>
      <c r="B5" s="3024"/>
      <c r="C5" s="3019"/>
      <c r="D5" s="3019"/>
      <c r="E5" s="3019"/>
      <c r="F5" s="3019"/>
      <c r="G5" s="1000" t="s">
        <v>1249</v>
      </c>
      <c r="H5" s="972"/>
      <c r="I5" s="1000" t="s">
        <v>1250</v>
      </c>
      <c r="J5" s="1001" t="str">
        <f>IF(Avstemmingsoversikt!P4= " "," ",Avstemmingsoversikt!P4)</f>
        <v>xx/2024</v>
      </c>
      <c r="L5" s="115" t="s">
        <v>2268</v>
      </c>
      <c r="M5" s="4206"/>
      <c r="N5" s="4206"/>
      <c r="O5" s="4206"/>
      <c r="P5" s="4206"/>
      <c r="Q5" s="4206"/>
      <c r="R5" s="4206"/>
    </row>
    <row r="6" spans="1:18" x14ac:dyDescent="0.25">
      <c r="L6" s="115" t="s">
        <v>2269</v>
      </c>
      <c r="M6" s="4206"/>
      <c r="N6" s="4206"/>
      <c r="O6" s="4206"/>
      <c r="P6" s="4206"/>
      <c r="Q6" s="4206"/>
      <c r="R6" s="4206"/>
    </row>
    <row r="7" spans="1:18" ht="44.25" customHeight="1" x14ac:dyDescent="0.25">
      <c r="A7" s="4207" t="s">
        <v>2270</v>
      </c>
      <c r="B7" s="4207"/>
      <c r="C7" s="4207"/>
      <c r="D7" s="4207"/>
      <c r="E7" s="4207"/>
      <c r="F7" s="4207"/>
      <c r="G7" s="4207"/>
      <c r="H7" s="4207"/>
      <c r="I7" s="4207"/>
      <c r="J7" s="4207"/>
      <c r="L7" s="115"/>
      <c r="M7" s="367"/>
      <c r="N7" s="367"/>
      <c r="O7" s="367"/>
      <c r="P7" s="367"/>
      <c r="Q7" s="367"/>
      <c r="R7" s="367"/>
    </row>
    <row r="8" spans="1:18" x14ac:dyDescent="0.25">
      <c r="A8" s="871"/>
      <c r="B8" s="872"/>
      <c r="C8" s="872"/>
      <c r="D8" s="872"/>
      <c r="E8" s="872"/>
      <c r="F8" s="872"/>
      <c r="G8" s="872"/>
      <c r="H8" s="872"/>
      <c r="I8" s="872"/>
      <c r="J8" s="872"/>
      <c r="L8" s="115"/>
      <c r="M8" s="367"/>
      <c r="N8" s="367"/>
      <c r="O8" s="367"/>
      <c r="P8" s="367"/>
      <c r="Q8" s="367"/>
      <c r="R8" s="367"/>
    </row>
    <row r="9" spans="1:18" ht="15.75" thickBot="1" x14ac:dyDescent="0.3">
      <c r="A9" s="871"/>
      <c r="B9" s="872"/>
      <c r="C9" s="872"/>
      <c r="D9" s="872"/>
      <c r="E9" s="872"/>
      <c r="F9" s="872"/>
      <c r="G9" s="872"/>
      <c r="H9" s="872"/>
      <c r="I9" s="872"/>
      <c r="J9" s="872"/>
      <c r="L9" s="115"/>
      <c r="M9" s="367"/>
      <c r="N9" s="367"/>
      <c r="O9" s="367"/>
      <c r="P9" s="367"/>
      <c r="Q9" s="367"/>
      <c r="R9" s="367"/>
    </row>
    <row r="10" spans="1:18" ht="19.5" thickBot="1" x14ac:dyDescent="0.35">
      <c r="A10" s="2758" t="s">
        <v>1252</v>
      </c>
      <c r="B10" s="2759"/>
      <c r="C10" s="2759"/>
      <c r="D10" s="2759"/>
      <c r="E10" s="2760"/>
      <c r="G10" s="2758" t="s">
        <v>1253</v>
      </c>
      <c r="H10" s="2759"/>
      <c r="I10" s="2759"/>
      <c r="J10" s="2760"/>
      <c r="L10" s="115"/>
      <c r="M10" s="367"/>
      <c r="N10" s="367"/>
      <c r="O10" s="367"/>
      <c r="P10" s="367"/>
      <c r="Q10" s="367"/>
      <c r="R10" s="367"/>
    </row>
    <row r="11" spans="1:18" x14ac:dyDescent="0.25">
      <c r="A11" s="2740"/>
      <c r="B11" s="2741"/>
      <c r="C11" s="2741"/>
      <c r="D11" s="2741"/>
      <c r="E11" s="2742"/>
      <c r="G11" s="4209"/>
      <c r="H11" s="4210"/>
      <c r="I11" s="4210"/>
      <c r="J11" s="4211"/>
      <c r="L11" s="115"/>
      <c r="M11" s="367"/>
      <c r="N11" s="367"/>
      <c r="O11" s="367"/>
      <c r="P11" s="367"/>
      <c r="Q11" s="367"/>
      <c r="R11" s="367"/>
    </row>
    <row r="12" spans="1:18" x14ac:dyDescent="0.25">
      <c r="A12" s="2743"/>
      <c r="B12" s="2670"/>
      <c r="C12" s="2670"/>
      <c r="D12" s="2670"/>
      <c r="E12" s="2744"/>
      <c r="G12" s="4212"/>
      <c r="H12" s="4213"/>
      <c r="I12" s="4213"/>
      <c r="J12" s="4214"/>
      <c r="L12" s="115"/>
      <c r="M12" s="367"/>
      <c r="N12" s="367"/>
      <c r="O12" s="367"/>
      <c r="P12" s="367"/>
      <c r="Q12" s="367"/>
      <c r="R12" s="367"/>
    </row>
    <row r="13" spans="1:18" x14ac:dyDescent="0.25">
      <c r="A13" s="2743"/>
      <c r="B13" s="2670"/>
      <c r="C13" s="2670"/>
      <c r="D13" s="2670"/>
      <c r="E13" s="2744"/>
      <c r="G13" s="4212"/>
      <c r="H13" s="4213"/>
      <c r="I13" s="4213"/>
      <c r="J13" s="4214"/>
      <c r="L13" s="115"/>
      <c r="M13" s="367"/>
      <c r="N13" s="367"/>
      <c r="O13" s="367"/>
      <c r="P13" s="367"/>
      <c r="Q13" s="367"/>
      <c r="R13" s="367"/>
    </row>
    <row r="14" spans="1:18" x14ac:dyDescent="0.25">
      <c r="A14" s="2743"/>
      <c r="B14" s="2670"/>
      <c r="C14" s="2670"/>
      <c r="D14" s="2670"/>
      <c r="E14" s="2744"/>
      <c r="G14" s="4212"/>
      <c r="H14" s="4213"/>
      <c r="I14" s="4213"/>
      <c r="J14" s="4214"/>
      <c r="L14" s="115"/>
      <c r="M14" s="367"/>
      <c r="N14" s="367"/>
      <c r="O14" s="367"/>
      <c r="P14" s="367"/>
      <c r="Q14" s="367"/>
      <c r="R14" s="367"/>
    </row>
    <row r="15" spans="1:18" ht="15.75" thickBot="1" x14ac:dyDescent="0.3">
      <c r="A15" s="2745"/>
      <c r="B15" s="2746"/>
      <c r="C15" s="2746"/>
      <c r="D15" s="2746"/>
      <c r="E15" s="2747"/>
      <c r="G15" s="4215"/>
      <c r="H15" s="4216"/>
      <c r="I15" s="4216"/>
      <c r="J15" s="4217"/>
      <c r="L15" s="115"/>
      <c r="M15" s="367"/>
      <c r="N15" s="367"/>
      <c r="O15" s="367"/>
      <c r="P15" s="367"/>
      <c r="Q15" s="367"/>
      <c r="R15" s="367"/>
    </row>
    <row r="16" spans="1:18" x14ac:dyDescent="0.25">
      <c r="L16" s="115"/>
      <c r="M16" s="367"/>
      <c r="N16" s="367"/>
      <c r="O16" s="367"/>
      <c r="P16" s="367"/>
      <c r="Q16" s="367"/>
      <c r="R16" s="367"/>
    </row>
    <row r="17" spans="1:18" x14ac:dyDescent="0.25">
      <c r="A17" s="140" t="s">
        <v>1254</v>
      </c>
      <c r="B17" s="146"/>
      <c r="C17" s="146"/>
      <c r="E17" s="116"/>
      <c r="G17" s="2" t="s">
        <v>1255</v>
      </c>
      <c r="L17" s="115"/>
      <c r="M17" s="367"/>
      <c r="N17" s="367"/>
      <c r="O17" s="367"/>
      <c r="P17" s="367"/>
      <c r="Q17" s="367"/>
      <c r="R17" s="367"/>
    </row>
    <row r="18" spans="1:18" x14ac:dyDescent="0.25">
      <c r="A18" s="140"/>
      <c r="B18" s="146"/>
      <c r="C18" s="146"/>
      <c r="E18" s="116"/>
      <c r="G18" s="54" t="s">
        <v>2271</v>
      </c>
      <c r="L18" s="115"/>
      <c r="M18" s="367"/>
      <c r="N18" s="367"/>
      <c r="O18" s="367"/>
      <c r="P18" s="367"/>
      <c r="Q18" s="367"/>
      <c r="R18" s="367"/>
    </row>
    <row r="19" spans="1:18" x14ac:dyDescent="0.25">
      <c r="B19" s="54"/>
      <c r="C19" s="116"/>
      <c r="E19" s="116"/>
      <c r="F19" s="116"/>
      <c r="G19" s="54" t="s">
        <v>2272</v>
      </c>
      <c r="L19" s="115"/>
      <c r="M19" s="367"/>
      <c r="N19" s="367"/>
      <c r="O19" s="367"/>
      <c r="P19" s="367"/>
      <c r="Q19" s="367"/>
      <c r="R19" s="367"/>
    </row>
    <row r="20" spans="1:18" x14ac:dyDescent="0.25">
      <c r="B20" s="54"/>
      <c r="C20" s="116"/>
      <c r="D20" s="54"/>
      <c r="E20" s="116"/>
      <c r="F20" s="116"/>
      <c r="G20" s="117"/>
      <c r="L20" s="115"/>
      <c r="M20" s="367"/>
      <c r="N20" s="367"/>
      <c r="O20" s="367"/>
      <c r="P20" s="367"/>
      <c r="Q20" s="367"/>
      <c r="R20" s="367"/>
    </row>
    <row r="21" spans="1:18" ht="16.5" customHeight="1" thickBot="1" x14ac:dyDescent="0.3">
      <c r="L21" s="107"/>
      <c r="M21" s="107"/>
      <c r="N21" s="107"/>
      <c r="O21" s="107"/>
      <c r="P21" s="107"/>
      <c r="Q21" s="107"/>
      <c r="R21" s="107"/>
    </row>
    <row r="22" spans="1:18" ht="16.5" customHeight="1" x14ac:dyDescent="0.25">
      <c r="A22" s="1240"/>
      <c r="B22" s="3586" t="s">
        <v>2273</v>
      </c>
      <c r="C22" s="3586"/>
      <c r="D22" s="3586"/>
      <c r="E22" s="4208" t="s">
        <v>2274</v>
      </c>
      <c r="F22" s="4208"/>
      <c r="G22" s="4208"/>
      <c r="H22" s="3586"/>
      <c r="I22" s="3586"/>
      <c r="J22" s="3587"/>
      <c r="L22" s="107"/>
      <c r="M22" s="107"/>
      <c r="N22" s="107"/>
      <c r="O22" s="107"/>
      <c r="P22" s="107"/>
      <c r="Q22" s="107"/>
      <c r="R22" s="107"/>
    </row>
    <row r="23" spans="1:18" ht="16.5" customHeight="1" x14ac:dyDescent="0.25">
      <c r="A23" s="1436" t="s">
        <v>1455</v>
      </c>
      <c r="B23" s="1935" t="s">
        <v>1456</v>
      </c>
      <c r="C23" s="1935" t="s">
        <v>1457</v>
      </c>
      <c r="D23" s="1935" t="s">
        <v>2275</v>
      </c>
      <c r="E23" s="2000" t="s">
        <v>1459</v>
      </c>
      <c r="F23" s="2000" t="s">
        <v>1460</v>
      </c>
      <c r="G23" s="2000" t="s">
        <v>2276</v>
      </c>
      <c r="H23" s="1935"/>
      <c r="I23" s="1935"/>
      <c r="J23" s="1546"/>
      <c r="L23" s="107"/>
      <c r="M23" s="107"/>
      <c r="N23" s="107"/>
      <c r="O23" s="107"/>
      <c r="P23" s="107"/>
      <c r="Q23" s="107"/>
      <c r="R23" s="107"/>
    </row>
    <row r="24" spans="1:18" x14ac:dyDescent="0.25">
      <c r="A24" s="1432" t="s">
        <v>434</v>
      </c>
      <c r="B24" s="2001" t="s">
        <v>2277</v>
      </c>
      <c r="C24" s="2001" t="s">
        <v>2278</v>
      </c>
      <c r="D24" s="2001" t="s">
        <v>2279</v>
      </c>
      <c r="E24" s="2001" t="s">
        <v>2280</v>
      </c>
      <c r="F24" s="2002" t="s">
        <v>2281</v>
      </c>
      <c r="G24" s="2001" t="s">
        <v>2282</v>
      </c>
      <c r="H24" s="4204" t="s">
        <v>478</v>
      </c>
      <c r="I24" s="4204" t="s">
        <v>1268</v>
      </c>
      <c r="J24" s="4205" t="s">
        <v>1454</v>
      </c>
    </row>
    <row r="25" spans="1:18" x14ac:dyDescent="0.25">
      <c r="A25" s="1438" t="s">
        <v>1259</v>
      </c>
      <c r="B25" s="2002" t="s">
        <v>2283</v>
      </c>
      <c r="C25" s="2002" t="s">
        <v>2284</v>
      </c>
      <c r="D25" s="2002"/>
      <c r="E25" s="2002" t="s">
        <v>2285</v>
      </c>
      <c r="F25" s="2002" t="s">
        <v>2286</v>
      </c>
      <c r="G25" s="2004"/>
      <c r="H25" s="3135"/>
      <c r="I25" s="3135"/>
      <c r="J25" s="3137"/>
    </row>
    <row r="26" spans="1:18" x14ac:dyDescent="0.25">
      <c r="A26" s="1436" t="str">
        <f>CONCATENATE($J$4,"00")</f>
        <v>202400</v>
      </c>
      <c r="B26" s="2005"/>
      <c r="C26" s="2005"/>
      <c r="D26" s="2006">
        <f>+B26+C26</f>
        <v>0</v>
      </c>
      <c r="E26" s="2007"/>
      <c r="F26" s="2008"/>
      <c r="G26" s="2009"/>
      <c r="H26" s="2009"/>
      <c r="I26" s="2009"/>
      <c r="J26" s="1582"/>
    </row>
    <row r="27" spans="1:18" s="3" customFormat="1" x14ac:dyDescent="0.25">
      <c r="A27" s="1436" t="str">
        <f>CONCATENATE($J$4,"01")</f>
        <v>202401</v>
      </c>
      <c r="B27" s="2005"/>
      <c r="C27" s="2005"/>
      <c r="D27" s="2006">
        <f t="shared" ref="D27:D38" si="0">+B27+C27</f>
        <v>0</v>
      </c>
      <c r="E27" s="2005"/>
      <c r="F27" s="2005"/>
      <c r="G27" s="2006">
        <f>+E27+F27</f>
        <v>0</v>
      </c>
      <c r="H27" s="2010"/>
      <c r="I27" s="1936"/>
      <c r="J27" s="1558"/>
    </row>
    <row r="28" spans="1:18" s="50" customFormat="1" x14ac:dyDescent="0.25">
      <c r="A28" s="1436" t="str">
        <f>CONCATENATE($J$4,"02")</f>
        <v>202402</v>
      </c>
      <c r="B28" s="2005"/>
      <c r="C28" s="2005"/>
      <c r="D28" s="2006">
        <f t="shared" si="0"/>
        <v>0</v>
      </c>
      <c r="E28" s="2005"/>
      <c r="F28" s="2005"/>
      <c r="G28" s="2006">
        <f t="shared" ref="G28:G38" si="1">+E28+F28</f>
        <v>0</v>
      </c>
      <c r="H28" s="2010"/>
      <c r="I28" s="1936"/>
      <c r="J28" s="1558"/>
    </row>
    <row r="29" spans="1:18" s="3" customFormat="1" x14ac:dyDescent="0.25">
      <c r="A29" s="1436" t="str">
        <f>CONCATENATE($J$4,"03")</f>
        <v>202403</v>
      </c>
      <c r="B29" s="2005"/>
      <c r="C29" s="2005"/>
      <c r="D29" s="2006">
        <f t="shared" si="0"/>
        <v>0</v>
      </c>
      <c r="E29" s="2005"/>
      <c r="F29" s="2005"/>
      <c r="G29" s="2006">
        <f t="shared" si="1"/>
        <v>0</v>
      </c>
      <c r="H29" s="2010"/>
      <c r="I29" s="1936"/>
      <c r="J29" s="1558"/>
    </row>
    <row r="30" spans="1:18" s="3" customFormat="1" x14ac:dyDescent="0.25">
      <c r="A30" s="1436" t="str">
        <f>CONCATENATE($J$4,"04")</f>
        <v>202404</v>
      </c>
      <c r="B30" s="2005"/>
      <c r="C30" s="2005"/>
      <c r="D30" s="2006">
        <f t="shared" si="0"/>
        <v>0</v>
      </c>
      <c r="E30" s="2005"/>
      <c r="F30" s="2005"/>
      <c r="G30" s="2006">
        <f t="shared" si="1"/>
        <v>0</v>
      </c>
      <c r="H30" s="2010"/>
      <c r="I30" s="1936"/>
      <c r="J30" s="1558"/>
    </row>
    <row r="31" spans="1:18" s="3" customFormat="1" x14ac:dyDescent="0.25">
      <c r="A31" s="1436" t="str">
        <f>CONCATENATE($J$4,"05")</f>
        <v>202405</v>
      </c>
      <c r="B31" s="2005"/>
      <c r="C31" s="2005"/>
      <c r="D31" s="2006">
        <f t="shared" si="0"/>
        <v>0</v>
      </c>
      <c r="E31" s="2005"/>
      <c r="F31" s="2005"/>
      <c r="G31" s="2006">
        <f t="shared" si="1"/>
        <v>0</v>
      </c>
      <c r="H31" s="2010"/>
      <c r="I31" s="1936"/>
      <c r="J31" s="1558"/>
    </row>
    <row r="32" spans="1:18" s="3" customFormat="1" x14ac:dyDescent="0.25">
      <c r="A32" s="1436" t="str">
        <f>CONCATENATE($J$4,"06")</f>
        <v>202406</v>
      </c>
      <c r="B32" s="2005"/>
      <c r="C32" s="2005"/>
      <c r="D32" s="2006">
        <f t="shared" si="0"/>
        <v>0</v>
      </c>
      <c r="E32" s="2005"/>
      <c r="F32" s="2005"/>
      <c r="G32" s="2006">
        <f t="shared" si="1"/>
        <v>0</v>
      </c>
      <c r="H32" s="2010"/>
      <c r="I32" s="1936"/>
      <c r="J32" s="1558"/>
    </row>
    <row r="33" spans="1:10" s="3" customFormat="1" x14ac:dyDescent="0.25">
      <c r="A33" s="1436" t="str">
        <f>CONCATENATE($J$4,"07")</f>
        <v>202407</v>
      </c>
      <c r="B33" s="2005"/>
      <c r="C33" s="2005"/>
      <c r="D33" s="2006">
        <f t="shared" si="0"/>
        <v>0</v>
      </c>
      <c r="E33" s="2005"/>
      <c r="F33" s="2005"/>
      <c r="G33" s="2006">
        <f t="shared" si="1"/>
        <v>0</v>
      </c>
      <c r="H33" s="2010"/>
      <c r="I33" s="1936"/>
      <c r="J33" s="1558"/>
    </row>
    <row r="34" spans="1:10" s="3" customFormat="1" x14ac:dyDescent="0.25">
      <c r="A34" s="1436" t="str">
        <f>CONCATENATE($J$4,"08")</f>
        <v>202408</v>
      </c>
      <c r="B34" s="2005"/>
      <c r="C34" s="2005"/>
      <c r="D34" s="2006">
        <f t="shared" si="0"/>
        <v>0</v>
      </c>
      <c r="E34" s="2005"/>
      <c r="F34" s="2005"/>
      <c r="G34" s="2006">
        <f t="shared" si="1"/>
        <v>0</v>
      </c>
      <c r="H34" s="2010"/>
      <c r="I34" s="1936"/>
      <c r="J34" s="1558"/>
    </row>
    <row r="35" spans="1:10" s="3" customFormat="1" x14ac:dyDescent="0.25">
      <c r="A35" s="1436" t="str">
        <f>CONCATENATE($J$4,"09")</f>
        <v>202409</v>
      </c>
      <c r="B35" s="2005"/>
      <c r="C35" s="2005"/>
      <c r="D35" s="2006">
        <f t="shared" si="0"/>
        <v>0</v>
      </c>
      <c r="E35" s="2005"/>
      <c r="F35" s="2005"/>
      <c r="G35" s="2006">
        <f t="shared" si="1"/>
        <v>0</v>
      </c>
      <c r="H35" s="2010"/>
      <c r="I35" s="1936"/>
      <c r="J35" s="1558"/>
    </row>
    <row r="36" spans="1:10" s="3" customFormat="1" x14ac:dyDescent="0.25">
      <c r="A36" s="1436" t="str">
        <f>CONCATENATE($J$4,"10")</f>
        <v>202410</v>
      </c>
      <c r="B36" s="2005"/>
      <c r="C36" s="2005"/>
      <c r="D36" s="2006">
        <f t="shared" si="0"/>
        <v>0</v>
      </c>
      <c r="E36" s="2005"/>
      <c r="F36" s="2005"/>
      <c r="G36" s="2006">
        <f t="shared" si="1"/>
        <v>0</v>
      </c>
      <c r="H36" s="2010"/>
      <c r="I36" s="1936"/>
      <c r="J36" s="1558"/>
    </row>
    <row r="37" spans="1:10" s="3" customFormat="1" x14ac:dyDescent="0.25">
      <c r="A37" s="1436" t="str">
        <f>CONCATENATE($J$4,"11")</f>
        <v>202411</v>
      </c>
      <c r="B37" s="2005"/>
      <c r="C37" s="2005"/>
      <c r="D37" s="2006">
        <f t="shared" si="0"/>
        <v>0</v>
      </c>
      <c r="E37" s="2005"/>
      <c r="F37" s="2005"/>
      <c r="G37" s="2006">
        <f t="shared" si="1"/>
        <v>0</v>
      </c>
      <c r="H37" s="2010"/>
      <c r="I37" s="1936"/>
      <c r="J37" s="1558"/>
    </row>
    <row r="38" spans="1:10" s="3" customFormat="1" x14ac:dyDescent="0.25">
      <c r="A38" s="1436" t="str">
        <f>CONCATENATE($J$4,"12")</f>
        <v>202412</v>
      </c>
      <c r="B38" s="2005"/>
      <c r="C38" s="2005"/>
      <c r="D38" s="2006">
        <f t="shared" si="0"/>
        <v>0</v>
      </c>
      <c r="E38" s="2005"/>
      <c r="F38" s="2005"/>
      <c r="G38" s="2006">
        <f t="shared" si="1"/>
        <v>0</v>
      </c>
      <c r="H38" s="2010"/>
      <c r="I38" s="1936"/>
      <c r="J38" s="1558"/>
    </row>
    <row r="39" spans="1:10" s="3" customFormat="1" ht="15.75" thickBot="1" x14ac:dyDescent="0.3">
      <c r="A39" s="470" t="s">
        <v>2028</v>
      </c>
      <c r="B39" s="454">
        <f>SUM(B26:B38)</f>
        <v>0</v>
      </c>
      <c r="C39" s="454">
        <f>SUM(C26:C38)</f>
        <v>0</v>
      </c>
      <c r="D39" s="462">
        <f>+B39+C39</f>
        <v>0</v>
      </c>
      <c r="E39" s="493">
        <f t="shared" ref="E39:F39" si="2">SUM(E27:E38)</f>
        <v>0</v>
      </c>
      <c r="F39" s="493">
        <f t="shared" si="2"/>
        <v>0</v>
      </c>
      <c r="G39" s="493">
        <f>+E39+F39</f>
        <v>0</v>
      </c>
      <c r="H39" s="4223"/>
      <c r="I39" s="4223"/>
      <c r="J39" s="4224"/>
    </row>
    <row r="40" spans="1:10" s="3" customFormat="1" x14ac:dyDescent="0.25">
      <c r="A40" s="58" t="s">
        <v>1327</v>
      </c>
      <c r="B40" s="130">
        <f>SUMIFS('Saldobalanse m arb-status'!C:C,'Saldobalanse m arb-status'!K:K,10&amp;"*")+SUMIFS('Saldobalanse m arb-status'!C:C,'Saldobalanse m arb-status'!K:K,11&amp;"*")+SUMIFS('Saldobalanse m arb-status'!C:C,'Saldobalanse m arb-status'!K:K,12&amp;"*")</f>
        <v>0</v>
      </c>
      <c r="C40" s="130">
        <f>SUMIFS('Saldobalanse m arb-status'!C:C,'Saldobalanse m arb-status'!K:K,'S02 Avst. forpliktelse og avskr'!C42&amp;"*")</f>
        <v>0</v>
      </c>
      <c r="D40" s="1076"/>
      <c r="E40" s="130">
        <f>SUMIFS('Saldobalanse m arb-status'!C:C,'Saldobalanse m arb-status'!K:K,'S02 Avst. forpliktelse og avskr'!E42&amp;"*")</f>
        <v>0</v>
      </c>
      <c r="F40" s="130">
        <f>SUMIFS('Saldobalanse m arb-status'!C:C,'Saldobalanse m arb-status'!K:K,600&amp;"*")+SUMIFS('Saldobalanse m arb-status'!C:C,'Saldobalanse m arb-status'!K:K,601&amp;"*")+SUMIFS('Saldobalanse m arb-status'!C:C,'Saldobalanse m arb-status'!K:K,602&amp;"*")+SUMIFS('Saldobalanse m arb-status'!C:C,'Saldobalanse m arb-status'!K:K,603&amp;"*")+SUMIFS('Saldobalanse m arb-status'!C:C,'Saldobalanse m arb-status'!K:K,604&amp;"*")+SUMIFS('Saldobalanse m arb-status'!C:C,'Saldobalanse m arb-status'!K:K,605&amp;"*")+SUMIFS('Saldobalanse m arb-status'!C:C,'Saldobalanse m arb-status'!K:K,606&amp;"*")+SUMIFS('Saldobalanse m arb-status'!C:C,'Saldobalanse m arb-status'!K:K,607&amp;"*")</f>
        <v>0</v>
      </c>
    </row>
    <row r="41" spans="1:10" s="3" customFormat="1" x14ac:dyDescent="0.25">
      <c r="A41" s="58" t="s">
        <v>1260</v>
      </c>
      <c r="B41" s="130">
        <f>B39-B40</f>
        <v>0</v>
      </c>
      <c r="C41" s="130">
        <f>C39-C40</f>
        <v>0</v>
      </c>
      <c r="D41" s="1076"/>
      <c r="E41" s="130">
        <f t="shared" ref="E41:F41" si="3">E39-E40</f>
        <v>0</v>
      </c>
      <c r="F41" s="130">
        <f t="shared" si="3"/>
        <v>0</v>
      </c>
    </row>
    <row r="42" spans="1:10" s="3" customFormat="1" hidden="1" x14ac:dyDescent="0.25">
      <c r="A42" s="58"/>
      <c r="B42" s="59"/>
      <c r="C42" s="84" t="str">
        <f>LEFT(C25,3)</f>
        <v>215</v>
      </c>
      <c r="E42" s="84" t="str">
        <f>LEFT(E25,3)</f>
        <v>395</v>
      </c>
      <c r="F42" s="59"/>
    </row>
    <row r="43" spans="1:10" s="3" customFormat="1" x14ac:dyDescent="0.25">
      <c r="E43"/>
      <c r="F43"/>
    </row>
    <row r="44" spans="1:10" s="3" customFormat="1" ht="15.75" thickBot="1" x14ac:dyDescent="0.3">
      <c r="A44" s="11" t="s">
        <v>2287</v>
      </c>
    </row>
    <row r="45" spans="1:10" s="3" customFormat="1" x14ac:dyDescent="0.25">
      <c r="A45" s="637" t="str">
        <f>CONCATENATE($J$4,"01")</f>
        <v>202401</v>
      </c>
      <c r="B45" s="4225"/>
      <c r="C45" s="4225"/>
      <c r="D45" s="4225"/>
      <c r="E45" s="4225"/>
      <c r="F45" s="4225"/>
      <c r="G45" s="4225"/>
      <c r="H45" s="4225"/>
      <c r="I45" s="4225"/>
      <c r="J45" s="4226"/>
    </row>
    <row r="46" spans="1:10" s="3" customFormat="1" x14ac:dyDescent="0.25">
      <c r="A46" s="1436" t="str">
        <f>CONCATENATE($J$4,"02")</f>
        <v>202402</v>
      </c>
      <c r="B46" s="4222"/>
      <c r="C46" s="4222"/>
      <c r="D46" s="4222"/>
      <c r="E46" s="4222"/>
      <c r="F46" s="4222"/>
      <c r="G46" s="4222"/>
      <c r="H46" s="4222"/>
      <c r="I46" s="4222"/>
      <c r="J46" s="2987"/>
    </row>
    <row r="47" spans="1:10" s="3" customFormat="1" x14ac:dyDescent="0.25">
      <c r="A47" s="1436" t="str">
        <f>CONCATENATE($J$4,"03")</f>
        <v>202403</v>
      </c>
      <c r="B47" s="4222"/>
      <c r="C47" s="4222"/>
      <c r="D47" s="4222"/>
      <c r="E47" s="4222"/>
      <c r="F47" s="4222"/>
      <c r="G47" s="4222"/>
      <c r="H47" s="4222"/>
      <c r="I47" s="4222"/>
      <c r="J47" s="2987"/>
    </row>
    <row r="48" spans="1:10" s="3" customFormat="1" x14ac:dyDescent="0.25">
      <c r="A48" s="1436" t="str">
        <f>CONCATENATE($J$4,"04")</f>
        <v>202404</v>
      </c>
      <c r="B48" s="4222"/>
      <c r="C48" s="4222"/>
      <c r="D48" s="4222"/>
      <c r="E48" s="4222"/>
      <c r="F48" s="4222"/>
      <c r="G48" s="4222"/>
      <c r="H48" s="4222"/>
      <c r="I48" s="4222"/>
      <c r="J48" s="2987"/>
    </row>
    <row r="49" spans="1:10" s="3" customFormat="1" ht="15" customHeight="1" x14ac:dyDescent="0.25">
      <c r="A49" s="1436" t="str">
        <f>CONCATENATE($J$4,"05")</f>
        <v>202405</v>
      </c>
      <c r="B49" s="4222"/>
      <c r="C49" s="4222"/>
      <c r="D49" s="4222"/>
      <c r="E49" s="4222"/>
      <c r="F49" s="4222"/>
      <c r="G49" s="4222"/>
      <c r="H49" s="4222"/>
      <c r="I49" s="4222"/>
      <c r="J49" s="2987"/>
    </row>
    <row r="50" spans="1:10" s="3" customFormat="1" x14ac:dyDescent="0.25">
      <c r="A50" s="1436" t="str">
        <f>CONCATENATE($J$4,"06")</f>
        <v>202406</v>
      </c>
      <c r="B50" s="4222"/>
      <c r="C50" s="4222"/>
      <c r="D50" s="4222"/>
      <c r="E50" s="4222"/>
      <c r="F50" s="4222"/>
      <c r="G50" s="4222"/>
      <c r="H50" s="4222"/>
      <c r="I50" s="4222"/>
      <c r="J50" s="2987"/>
    </row>
    <row r="51" spans="1:10" s="3" customFormat="1" x14ac:dyDescent="0.25">
      <c r="A51" s="1436" t="str">
        <f>CONCATENATE($J$4,"07")</f>
        <v>202407</v>
      </c>
      <c r="B51" s="4222"/>
      <c r="C51" s="4222"/>
      <c r="D51" s="4222"/>
      <c r="E51" s="4222"/>
      <c r="F51" s="4222"/>
      <c r="G51" s="4222"/>
      <c r="H51" s="4222"/>
      <c r="I51" s="4222"/>
      <c r="J51" s="2987"/>
    </row>
    <row r="52" spans="1:10" s="3" customFormat="1" x14ac:dyDescent="0.25">
      <c r="A52" s="1436" t="str">
        <f>CONCATENATE($J$4,"08")</f>
        <v>202408</v>
      </c>
      <c r="B52" s="4222"/>
      <c r="C52" s="4222"/>
      <c r="D52" s="4222"/>
      <c r="E52" s="4222"/>
      <c r="F52" s="4222"/>
      <c r="G52" s="4222"/>
      <c r="H52" s="4222"/>
      <c r="I52" s="4222"/>
      <c r="J52" s="2987"/>
    </row>
    <row r="53" spans="1:10" s="3" customFormat="1" x14ac:dyDescent="0.25">
      <c r="A53" s="1436" t="str">
        <f>CONCATENATE($J$4,"09")</f>
        <v>202409</v>
      </c>
      <c r="B53" s="4222"/>
      <c r="C53" s="4222"/>
      <c r="D53" s="4222"/>
      <c r="E53" s="4222"/>
      <c r="F53" s="4222"/>
      <c r="G53" s="4222"/>
      <c r="H53" s="4222"/>
      <c r="I53" s="4222"/>
      <c r="J53" s="2987"/>
    </row>
    <row r="54" spans="1:10" s="3" customFormat="1" x14ac:dyDescent="0.25">
      <c r="A54" s="1436" t="str">
        <f>CONCATENATE($J$4,"10")</f>
        <v>202410</v>
      </c>
      <c r="B54" s="4222"/>
      <c r="C54" s="4222"/>
      <c r="D54" s="4222"/>
      <c r="E54" s="4222"/>
      <c r="F54" s="4222"/>
      <c r="G54" s="4222"/>
      <c r="H54" s="4222"/>
      <c r="I54" s="4222"/>
      <c r="J54" s="2987"/>
    </row>
    <row r="55" spans="1:10" s="3" customFormat="1" x14ac:dyDescent="0.25">
      <c r="A55" s="1436" t="str">
        <f>CONCATENATE($J$4,"11")</f>
        <v>202411</v>
      </c>
      <c r="B55" s="4222"/>
      <c r="C55" s="4222"/>
      <c r="D55" s="4222"/>
      <c r="E55" s="4222"/>
      <c r="F55" s="4222"/>
      <c r="G55" s="4222"/>
      <c r="H55" s="4222"/>
      <c r="I55" s="4222"/>
      <c r="J55" s="2987"/>
    </row>
    <row r="56" spans="1:10" s="3" customFormat="1" ht="15.75" thickBot="1" x14ac:dyDescent="0.3">
      <c r="A56" s="459" t="str">
        <f>CONCATENATE($J$4,"12")</f>
        <v>202412</v>
      </c>
      <c r="B56" s="3176"/>
      <c r="C56" s="3176"/>
      <c r="D56" s="3176"/>
      <c r="E56" s="3176"/>
      <c r="F56" s="3176"/>
      <c r="G56" s="3176"/>
      <c r="H56" s="3176"/>
      <c r="I56" s="3176"/>
      <c r="J56" s="3177"/>
    </row>
    <row r="57" spans="1:10" s="3" customFormat="1" x14ac:dyDescent="0.25">
      <c r="A57" s="121"/>
      <c r="B57" s="121"/>
      <c r="C57" s="121"/>
      <c r="D57" s="121"/>
      <c r="E57" s="121"/>
      <c r="F57" s="121"/>
      <c r="G57" s="121"/>
      <c r="H57" s="121"/>
      <c r="I57" s="121"/>
      <c r="J57" s="121"/>
    </row>
    <row r="58" spans="1:10" s="3" customFormat="1" x14ac:dyDescent="0.25">
      <c r="A58" s="121"/>
      <c r="B58" s="121"/>
      <c r="C58" s="121"/>
      <c r="D58" s="121"/>
      <c r="E58" s="121"/>
      <c r="F58" s="121"/>
      <c r="G58" s="121"/>
      <c r="H58" s="121"/>
      <c r="I58" s="121"/>
      <c r="J58" s="121"/>
    </row>
    <row r="59" spans="1:10" s="3" customFormat="1" x14ac:dyDescent="0.25">
      <c r="A59" s="53"/>
      <c r="B59" s="53"/>
      <c r="C59" s="53"/>
      <c r="D59" s="53"/>
      <c r="E59" s="53"/>
      <c r="F59" s="53"/>
      <c r="G59" s="53"/>
      <c r="H59" s="53"/>
      <c r="I59" s="53"/>
      <c r="J59" s="53"/>
    </row>
    <row r="60" spans="1:10" x14ac:dyDescent="0.25">
      <c r="A60" s="53"/>
      <c r="B60" s="53"/>
      <c r="C60" s="53"/>
      <c r="D60" s="53"/>
      <c r="E60" s="53"/>
      <c r="F60" s="53"/>
      <c r="G60" s="53"/>
      <c r="H60" s="53"/>
      <c r="I60" s="53"/>
      <c r="J60" s="53"/>
    </row>
    <row r="61" spans="1:10" x14ac:dyDescent="0.25">
      <c r="A61" s="53"/>
      <c r="B61" s="53"/>
      <c r="C61" s="53"/>
      <c r="D61" s="53"/>
      <c r="E61" s="53"/>
      <c r="F61" s="53"/>
      <c r="G61" s="53"/>
      <c r="H61" s="53"/>
      <c r="I61" s="53"/>
      <c r="J61" s="53"/>
    </row>
    <row r="62" spans="1:10" s="53" customFormat="1" x14ac:dyDescent="0.25">
      <c r="A62"/>
      <c r="B62"/>
      <c r="C62"/>
      <c r="D62"/>
      <c r="E62"/>
      <c r="F62"/>
      <c r="G62"/>
      <c r="H62"/>
      <c r="I62"/>
      <c r="J62"/>
    </row>
    <row r="63" spans="1:10" s="53" customFormat="1" x14ac:dyDescent="0.25">
      <c r="A63"/>
      <c r="B63"/>
      <c r="C63"/>
      <c r="D63"/>
      <c r="E63"/>
      <c r="F63"/>
      <c r="G63"/>
      <c r="H63"/>
      <c r="I63"/>
      <c r="J63"/>
    </row>
    <row r="64" spans="1:10" s="53" customFormat="1" x14ac:dyDescent="0.25">
      <c r="A64"/>
      <c r="B64"/>
      <c r="C64"/>
      <c r="D64"/>
      <c r="E64"/>
      <c r="F64"/>
      <c r="G64"/>
      <c r="H64"/>
      <c r="I64"/>
      <c r="J64"/>
    </row>
    <row r="65" spans="1:10" s="53" customFormat="1" x14ac:dyDescent="0.25">
      <c r="A65"/>
      <c r="B65"/>
      <c r="C65"/>
      <c r="D65"/>
      <c r="E65"/>
      <c r="F65"/>
      <c r="G65"/>
      <c r="H65"/>
      <c r="I65"/>
      <c r="J65"/>
    </row>
    <row r="66" spans="1:10" s="53" customFormat="1" x14ac:dyDescent="0.25">
      <c r="A66"/>
      <c r="B66"/>
      <c r="C66"/>
      <c r="D66"/>
      <c r="E66"/>
      <c r="F66"/>
      <c r="G66"/>
      <c r="H66"/>
      <c r="I66"/>
      <c r="J66"/>
    </row>
    <row r="67" spans="1:10" s="53" customFormat="1" x14ac:dyDescent="0.25">
      <c r="A67"/>
      <c r="B67"/>
      <c r="C67"/>
      <c r="D67"/>
      <c r="E67"/>
      <c r="F67"/>
      <c r="G67"/>
      <c r="H67"/>
      <c r="I67"/>
      <c r="J67"/>
    </row>
    <row r="68" spans="1:10" s="53" customFormat="1" x14ac:dyDescent="0.25">
      <c r="A68"/>
      <c r="B68"/>
      <c r="C68"/>
      <c r="D68"/>
      <c r="E68"/>
      <c r="F68"/>
      <c r="G68"/>
      <c r="H68"/>
      <c r="I68"/>
      <c r="J68"/>
    </row>
    <row r="69" spans="1:10" s="53" customFormat="1" x14ac:dyDescent="0.25">
      <c r="A69"/>
      <c r="B69"/>
      <c r="C69"/>
      <c r="D69"/>
      <c r="E69"/>
      <c r="F69"/>
      <c r="G69"/>
      <c r="H69"/>
      <c r="I69"/>
      <c r="J69"/>
    </row>
    <row r="70" spans="1:10" s="53" customFormat="1" x14ac:dyDescent="0.25">
      <c r="A70"/>
      <c r="B70"/>
      <c r="C70"/>
      <c r="D70"/>
      <c r="E70"/>
      <c r="F70"/>
      <c r="G70"/>
      <c r="H70"/>
      <c r="I70"/>
      <c r="J70"/>
    </row>
    <row r="71" spans="1:10" s="53" customFormat="1" x14ac:dyDescent="0.25">
      <c r="A71"/>
      <c r="B71"/>
      <c r="C71"/>
      <c r="D71"/>
      <c r="E71"/>
      <c r="F71"/>
      <c r="G71"/>
      <c r="H71"/>
      <c r="I71"/>
      <c r="J71"/>
    </row>
    <row r="72" spans="1:10" s="53" customFormat="1" x14ac:dyDescent="0.25">
      <c r="A72"/>
      <c r="B72"/>
      <c r="C72"/>
      <c r="D72"/>
      <c r="E72"/>
      <c r="F72"/>
      <c r="G72"/>
      <c r="H72"/>
      <c r="I72"/>
      <c r="J72"/>
    </row>
  </sheetData>
  <mergeCells count="33">
    <mergeCell ref="B51:J51"/>
    <mergeCell ref="B50:J50"/>
    <mergeCell ref="H39:J39"/>
    <mergeCell ref="B45:J45"/>
    <mergeCell ref="B46:J46"/>
    <mergeCell ref="B47:J47"/>
    <mergeCell ref="B48:J48"/>
    <mergeCell ref="B49:J49"/>
    <mergeCell ref="B52:J52"/>
    <mergeCell ref="B53:J53"/>
    <mergeCell ref="B54:J54"/>
    <mergeCell ref="B55:J55"/>
    <mergeCell ref="B56:J56"/>
    <mergeCell ref="B2:J2"/>
    <mergeCell ref="M2:R2"/>
    <mergeCell ref="B4:H4"/>
    <mergeCell ref="M3:R3"/>
    <mergeCell ref="B5:F5"/>
    <mergeCell ref="M5:R5"/>
    <mergeCell ref="B3:J3"/>
    <mergeCell ref="H24:H25"/>
    <mergeCell ref="I24:I25"/>
    <mergeCell ref="J24:J25"/>
    <mergeCell ref="M4:R4"/>
    <mergeCell ref="M6:R6"/>
    <mergeCell ref="H22:J22"/>
    <mergeCell ref="A7:J7"/>
    <mergeCell ref="B22:D22"/>
    <mergeCell ref="E22:G22"/>
    <mergeCell ref="G10:J10"/>
    <mergeCell ref="G11:J15"/>
    <mergeCell ref="A10:E10"/>
    <mergeCell ref="A11:E15"/>
  </mergeCells>
  <conditionalFormatting sqref="J27:J38">
    <cfRule type="expression" dxfId="71" priority="16">
      <formula>J27="Alt OK"</formula>
    </cfRule>
    <cfRule type="expression" dxfId="70" priority="17">
      <formula>J27="DFØ følger opp"</formula>
    </cfRule>
    <cfRule type="expression" dxfId="69" priority="18">
      <formula>J27="Kunde følger opp"</formula>
    </cfRule>
  </conditionalFormatting>
  <hyperlinks>
    <hyperlink ref="A2" location="'Avstemmingsoversikt SRS'!A1" display="Til avst.oversikt" xr:uid="{B4DE4B69-267F-4240-804F-F739545086A3}"/>
    <hyperlink ref="M3" r:id="rId1" xr:uid="{E4B99A84-2CA4-4E53-89F7-B7E07D8480C3}"/>
  </hyperlinks>
  <pageMargins left="0.7" right="0.7" top="0.75" bottom="0.75" header="0.3" footer="0.3"/>
  <pageSetup paperSize="9" scale="54" fitToHeight="0"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F155E10E-63E5-49D9-8100-E94757DC89A4}">
          <x14:formula1>
            <xm:f>Avstemmingskoder!$A$3:$A$5</xm:f>
          </x14:formula1>
          <xm:sqref>J27:J38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478A8-9E4B-45A5-BBC8-93E8DEE5D729}">
  <sheetPr codeName="Ark62"/>
  <dimension ref="A1:AI49"/>
  <sheetViews>
    <sheetView showGridLines="0" showZeros="0" zoomScale="80" zoomScaleNormal="80" workbookViewId="0">
      <pane ySplit="7" topLeftCell="A8" activePane="bottomLeft" state="frozen"/>
      <selection pane="bottomLeft"/>
    </sheetView>
  </sheetViews>
  <sheetFormatPr baseColWidth="10" defaultColWidth="11.42578125" defaultRowHeight="15" x14ac:dyDescent="0.25"/>
  <cols>
    <col min="1" max="1" width="22.7109375" style="3" customWidth="1"/>
    <col min="2" max="2" width="11.42578125" style="3" customWidth="1"/>
    <col min="3" max="3" width="23" style="3" customWidth="1"/>
    <col min="4" max="4" width="11.42578125" style="3" customWidth="1"/>
    <col min="5" max="6" width="18.5703125" style="3" customWidth="1"/>
    <col min="7" max="7" width="20" style="3" customWidth="1"/>
    <col min="8" max="8" width="21" style="3" customWidth="1"/>
    <col min="9" max="9" width="19.5703125" style="3" customWidth="1"/>
    <col min="10" max="10" width="20.7109375" style="3" customWidth="1"/>
    <col min="11" max="16" width="18.5703125" style="3" customWidth="1"/>
    <col min="17" max="17" width="7.140625" style="3" bestFit="1" customWidth="1"/>
    <col min="18" max="18" width="10.140625" style="3" bestFit="1" customWidth="1"/>
    <col min="19" max="19" width="13" style="3" bestFit="1" customWidth="1"/>
    <col min="20" max="20" width="7.140625" style="3" bestFit="1" customWidth="1"/>
    <col min="21" max="21" width="10.140625" style="3" bestFit="1" customWidth="1"/>
    <col min="22" max="22" width="13" style="3" bestFit="1" customWidth="1"/>
    <col min="23" max="23" width="7.140625" style="3" bestFit="1" customWidth="1"/>
    <col min="24" max="24" width="10.140625" style="3" bestFit="1" customWidth="1"/>
    <col min="25" max="25" width="13" style="3" bestFit="1" customWidth="1"/>
    <col min="26" max="26" width="7.140625" style="3" bestFit="1" customWidth="1"/>
    <col min="27" max="27" width="10.140625" style="3" bestFit="1" customWidth="1"/>
    <col min="28" max="28" width="13" style="3" bestFit="1" customWidth="1"/>
    <col min="29" max="29" width="7.140625" style="3" bestFit="1" customWidth="1"/>
    <col min="30" max="30" width="10.140625" style="3" bestFit="1" customWidth="1"/>
    <col min="31" max="31" width="13" style="3" bestFit="1" customWidth="1"/>
    <col min="32" max="16384" width="11.42578125" style="3"/>
  </cols>
  <sheetData>
    <row r="1" spans="1:35" ht="19.5" thickBot="1" x14ac:dyDescent="0.35">
      <c r="A1" s="8"/>
      <c r="B1" s="9"/>
      <c r="C1" s="10"/>
      <c r="D1" s="10"/>
      <c r="E1" s="10"/>
      <c r="F1" s="10"/>
      <c r="G1" s="10"/>
      <c r="H1" s="10"/>
      <c r="I1" s="9"/>
      <c r="J1" s="9"/>
    </row>
    <row r="2" spans="1:35" s="9" customFormat="1" ht="24" thickBot="1" x14ac:dyDescent="0.35">
      <c r="A2" s="2597" t="s">
        <v>480</v>
      </c>
      <c r="B2" s="2597"/>
      <c r="C2" s="2597"/>
      <c r="D2" s="2597"/>
      <c r="E2" s="2597"/>
      <c r="F2" s="2597"/>
      <c r="G2" s="2597"/>
      <c r="H2" s="2597"/>
      <c r="I2" s="2597"/>
      <c r="J2" s="2597"/>
      <c r="K2" s="2597"/>
      <c r="L2" s="2597"/>
      <c r="M2" s="2597"/>
      <c r="N2" s="2597"/>
      <c r="O2" s="2597"/>
      <c r="P2" s="2597"/>
    </row>
    <row r="3" spans="1:35" s="9" customFormat="1" ht="18.75" x14ac:dyDescent="0.3">
      <c r="A3" s="798" t="s">
        <v>427</v>
      </c>
      <c r="B3" s="2601" t="str">
        <f>Avstemmingsoversikt!B3</f>
        <v>MAL</v>
      </c>
      <c r="C3" s="2601"/>
      <c r="D3" s="2601"/>
      <c r="E3" s="2601"/>
      <c r="F3" s="2601"/>
      <c r="G3" s="799" t="s">
        <v>6</v>
      </c>
      <c r="H3" s="844" t="str">
        <f>Avstemmingsoversikt!H3</f>
        <v>Xbudsjettert</v>
      </c>
      <c r="I3" s="1266" t="s">
        <v>7</v>
      </c>
      <c r="J3" s="844" t="str">
        <f>Avstemmingsoversikt!J3</f>
        <v>Kontant/SRS</v>
      </c>
      <c r="K3" s="2599" t="s">
        <v>428</v>
      </c>
      <c r="L3" s="2599"/>
      <c r="M3" s="2600" t="str">
        <f>Avstemmingsoversikt!M3</f>
        <v>Xservice</v>
      </c>
      <c r="N3" s="2600"/>
      <c r="O3" s="800" t="s">
        <v>481</v>
      </c>
      <c r="P3" s="1036">
        <f>Avstemmingsoversikt!P3</f>
        <v>2024</v>
      </c>
      <c r="T3" s="33"/>
      <c r="U3" s="33"/>
      <c r="V3" s="33"/>
      <c r="W3" s="33"/>
      <c r="X3" s="33"/>
      <c r="Y3" s="33"/>
      <c r="Z3" s="33"/>
      <c r="AA3" s="33"/>
      <c r="AB3" s="33"/>
      <c r="AC3" s="33"/>
      <c r="AD3" s="33"/>
      <c r="AE3" s="33"/>
      <c r="AF3" s="33"/>
      <c r="AG3" s="33"/>
      <c r="AH3" s="33"/>
      <c r="AI3" s="33"/>
    </row>
    <row r="4" spans="1:35" s="9" customFormat="1" ht="19.5" thickBot="1" x14ac:dyDescent="0.35">
      <c r="A4" s="801"/>
      <c r="B4" s="2598" t="s">
        <v>430</v>
      </c>
      <c r="C4" s="2598"/>
      <c r="D4" s="845" t="str">
        <f>Avstemmingsoversikt!D4</f>
        <v>XX</v>
      </c>
      <c r="E4" s="802" t="s">
        <v>431</v>
      </c>
      <c r="F4" s="845" t="str">
        <f>Avstemmingsoversikt!F4</f>
        <v>XXX</v>
      </c>
      <c r="G4" s="802" t="s">
        <v>432</v>
      </c>
      <c r="H4" s="1265" t="str">
        <f>Avstemmingsoversikt!H4</f>
        <v>XXXX</v>
      </c>
      <c r="I4" s="802" t="s">
        <v>433</v>
      </c>
      <c r="J4" s="846" t="str">
        <f>Avstemmingsoversikt!J4</f>
        <v>XXX</v>
      </c>
      <c r="K4" s="2553" t="s">
        <v>8</v>
      </c>
      <c r="L4" s="2553"/>
      <c r="M4" s="2602" t="str">
        <f>Avstemmingsoversikt!M4</f>
        <v>Nei</v>
      </c>
      <c r="N4" s="2602"/>
      <c r="O4" s="803" t="s">
        <v>482</v>
      </c>
      <c r="P4" s="1037" t="str">
        <f>Avstemmingsoversikt!P4</f>
        <v>xx/2024</v>
      </c>
      <c r="T4" s="33"/>
      <c r="U4" s="33"/>
      <c r="V4" s="33"/>
      <c r="W4" s="33"/>
      <c r="X4" s="33"/>
      <c r="Y4" s="33"/>
      <c r="Z4" s="33"/>
      <c r="AA4" s="33"/>
      <c r="AB4" s="33"/>
      <c r="AC4" s="33"/>
      <c r="AD4" s="33"/>
      <c r="AE4" s="33"/>
      <c r="AF4" s="33"/>
      <c r="AG4" s="33"/>
      <c r="AH4" s="33"/>
      <c r="AI4" s="33"/>
    </row>
    <row r="5" spans="1:35" s="9" customFormat="1" ht="25.5" customHeight="1" thickBot="1" x14ac:dyDescent="0.35">
      <c r="A5" s="32"/>
      <c r="B5" s="33"/>
      <c r="C5" s="33"/>
      <c r="D5" s="33"/>
      <c r="E5" s="33"/>
      <c r="F5" s="33"/>
      <c r="G5" s="33"/>
      <c r="H5" s="33"/>
      <c r="I5" s="33"/>
      <c r="J5" s="33"/>
      <c r="K5" s="33"/>
      <c r="L5" s="33"/>
      <c r="M5" s="33"/>
      <c r="N5" s="33"/>
      <c r="O5" s="33"/>
      <c r="P5" s="33"/>
      <c r="T5" s="3"/>
      <c r="U5" s="3"/>
      <c r="V5" s="3"/>
      <c r="W5" s="3"/>
      <c r="X5" s="3"/>
      <c r="Y5" s="3"/>
      <c r="Z5" s="3"/>
      <c r="AA5" s="3"/>
      <c r="AB5" s="3"/>
      <c r="AC5" s="3"/>
      <c r="AD5" s="3"/>
      <c r="AE5" s="3"/>
      <c r="AF5" s="3"/>
      <c r="AG5" s="3"/>
      <c r="AH5" s="3"/>
      <c r="AI5" s="3"/>
    </row>
    <row r="6" spans="1:35" s="33" customFormat="1" ht="15" customHeight="1" x14ac:dyDescent="0.25">
      <c r="A6" s="807" t="s">
        <v>436</v>
      </c>
      <c r="B6" s="2604" t="s">
        <v>483</v>
      </c>
      <c r="C6" s="2604"/>
      <c r="D6" s="2604"/>
      <c r="E6" s="1267" t="str">
        <f>CONCATENATE($P$3,"01")</f>
        <v>202401</v>
      </c>
      <c r="F6" s="1267" t="str">
        <f>CONCATENATE($P$3,"02")</f>
        <v>202402</v>
      </c>
      <c r="G6" s="1267" t="str">
        <f>CONCATENATE($P$3,"03")</f>
        <v>202403</v>
      </c>
      <c r="H6" s="1267" t="str">
        <f>CONCATENATE($P$3,"04")</f>
        <v>202404</v>
      </c>
      <c r="I6" s="1267" t="str">
        <f>CONCATENATE($P$3,"05")</f>
        <v>202405</v>
      </c>
      <c r="J6" s="1267" t="str">
        <f>CONCATENATE($P$3,"06")</f>
        <v>202406</v>
      </c>
      <c r="K6" s="1267" t="str">
        <f>CONCATENATE($P$3,"07")</f>
        <v>202407</v>
      </c>
      <c r="L6" s="1267" t="str">
        <f>CONCATENATE($P$3,"08")</f>
        <v>202408</v>
      </c>
      <c r="M6" s="1267" t="str">
        <f>CONCATENATE($P$3,"09")</f>
        <v>202409</v>
      </c>
      <c r="N6" s="1267" t="str">
        <f>CONCATENATE($P$3,"10")</f>
        <v>202410</v>
      </c>
      <c r="O6" s="1267" t="str">
        <f>CONCATENATE($P$3,"11")</f>
        <v>202411</v>
      </c>
      <c r="P6" s="1268" t="str">
        <f>CONCATENATE($P$3,"12")</f>
        <v>202412</v>
      </c>
      <c r="T6" s="3"/>
      <c r="U6" s="3"/>
      <c r="V6" s="3"/>
      <c r="W6" s="3"/>
      <c r="X6" s="3"/>
      <c r="Y6" s="3"/>
      <c r="Z6" s="3"/>
      <c r="AA6" s="3"/>
      <c r="AB6" s="3"/>
      <c r="AC6" s="3"/>
      <c r="AD6" s="3"/>
      <c r="AE6" s="3"/>
      <c r="AF6" s="3"/>
      <c r="AG6" s="3"/>
      <c r="AH6" s="3"/>
      <c r="AI6" s="3"/>
    </row>
    <row r="7" spans="1:35" s="33" customFormat="1" ht="32.25" customHeight="1" x14ac:dyDescent="0.25">
      <c r="A7" s="2605" t="s">
        <v>484</v>
      </c>
      <c r="B7" s="2605"/>
      <c r="C7" s="2605"/>
      <c r="D7" s="2605"/>
      <c r="E7" s="2605"/>
      <c r="F7" s="2605"/>
      <c r="G7" s="2605"/>
      <c r="H7" s="2605"/>
      <c r="I7" s="2605"/>
      <c r="J7" s="2605"/>
      <c r="K7" s="2605"/>
      <c r="L7" s="2605"/>
      <c r="M7" s="2605"/>
      <c r="N7" s="2605"/>
      <c r="O7" s="2605"/>
      <c r="P7" s="2606"/>
      <c r="T7" s="3"/>
      <c r="U7" s="3"/>
      <c r="V7" s="3"/>
      <c r="W7" s="3"/>
      <c r="X7" s="3"/>
      <c r="Y7" s="3"/>
      <c r="Z7" s="3"/>
      <c r="AA7" s="3"/>
      <c r="AB7" s="3"/>
      <c r="AC7" s="3"/>
      <c r="AD7" s="3"/>
      <c r="AE7" s="3"/>
      <c r="AF7" s="3"/>
      <c r="AG7" s="3"/>
      <c r="AH7" s="3"/>
      <c r="AI7" s="3"/>
    </row>
    <row r="8" spans="1:35" ht="36.75" customHeight="1" x14ac:dyDescent="0.25">
      <c r="A8" s="2478" t="s">
        <v>485</v>
      </c>
      <c r="B8" s="2607" t="str">
        <f>+'S01 Avst. HB mot ANL'!B2:G2</f>
        <v>Avstemming hovedbok mot anleggsverdiregnskap (XAT02)</v>
      </c>
      <c r="C8" s="2607"/>
      <c r="D8" s="2607"/>
      <c r="E8" s="1484">
        <f>'S01 Avst. HB mot ANL'!G26</f>
        <v>0</v>
      </c>
      <c r="F8" s="2479">
        <f>'S01 Avst. HB mot ANL'!G27</f>
        <v>0</v>
      </c>
      <c r="G8" s="2479">
        <f>'S01 Avst. HB mot ANL'!G28</f>
        <v>0</v>
      </c>
      <c r="H8" s="2479">
        <f>'S01 Avst. HB mot ANL'!G29</f>
        <v>0</v>
      </c>
      <c r="I8" s="2479">
        <f>'S01 Avst. HB mot ANL'!G30</f>
        <v>0</v>
      </c>
      <c r="J8" s="2479">
        <f>'S01 Avst. HB mot ANL'!G31</f>
        <v>0</v>
      </c>
      <c r="K8" s="2479">
        <f>'S01 Avst. HB mot ANL'!G32</f>
        <v>0</v>
      </c>
      <c r="L8" s="2479">
        <f>'S01 Avst. HB mot ANL'!G33</f>
        <v>0</v>
      </c>
      <c r="M8" s="2479">
        <f>'S01 Avst. HB mot ANL'!G34</f>
        <v>0</v>
      </c>
      <c r="N8" s="2479">
        <f>'S01 Avst. HB mot ANL'!G35</f>
        <v>0</v>
      </c>
      <c r="O8" s="2479">
        <f>'S01 Avst. HB mot ANL'!G36</f>
        <v>0</v>
      </c>
      <c r="P8" s="2480">
        <f>'S01 Avst. HB mot ANL'!G37</f>
        <v>0</v>
      </c>
    </row>
    <row r="9" spans="1:35" ht="30" customHeight="1" x14ac:dyDescent="0.25">
      <c r="A9" s="2478" t="s">
        <v>486</v>
      </c>
      <c r="B9" s="2607" t="s">
        <v>487</v>
      </c>
      <c r="C9" s="2607"/>
      <c r="D9" s="2607"/>
      <c r="E9" s="2477"/>
      <c r="F9" s="2477"/>
      <c r="G9" s="2477"/>
      <c r="H9" s="2477"/>
      <c r="I9" s="2477"/>
      <c r="J9" s="2477"/>
      <c r="K9" s="2477"/>
      <c r="L9" s="2477"/>
      <c r="M9" s="2477"/>
      <c r="N9" s="2477"/>
      <c r="O9" s="2477"/>
      <c r="P9" s="2481"/>
    </row>
    <row r="10" spans="1:35" ht="30" customHeight="1" x14ac:dyDescent="0.25">
      <c r="A10" s="2478" t="s">
        <v>488</v>
      </c>
      <c r="B10" s="2603" t="s">
        <v>489</v>
      </c>
      <c r="C10" s="2603"/>
      <c r="D10" s="2603"/>
      <c r="E10" s="2477"/>
      <c r="F10" s="2477"/>
      <c r="G10" s="2477"/>
      <c r="H10" s="2477"/>
      <c r="I10" s="2477"/>
      <c r="J10" s="2477"/>
      <c r="K10" s="2477"/>
      <c r="L10" s="2477"/>
      <c r="M10" s="2477"/>
      <c r="N10" s="2477"/>
      <c r="O10" s="2477"/>
      <c r="P10" s="2481"/>
    </row>
    <row r="11" spans="1:35" ht="30" customHeight="1" x14ac:dyDescent="0.25">
      <c r="A11" s="2478" t="s">
        <v>490</v>
      </c>
      <c r="B11" s="2603" t="s">
        <v>491</v>
      </c>
      <c r="C11" s="2603"/>
      <c r="D11" s="2603"/>
      <c r="E11" s="2477"/>
      <c r="F11" s="2477"/>
      <c r="G11" s="2477"/>
      <c r="H11" s="2477"/>
      <c r="I11" s="2477"/>
      <c r="J11" s="2477"/>
      <c r="K11" s="2477"/>
      <c r="L11" s="2477"/>
      <c r="M11" s="2477"/>
      <c r="N11" s="2477"/>
      <c r="O11" s="2477"/>
      <c r="P11" s="2481"/>
    </row>
    <row r="12" spans="1:35" ht="30" customHeight="1" x14ac:dyDescent="0.25">
      <c r="A12" s="2478" t="s">
        <v>492</v>
      </c>
      <c r="B12" s="2607" t="str">
        <f>+'S02 Avst. forpliktelse og avskr'!B2:J2</f>
        <v>Avstemming av statens finansiering av immaterielle eiendeler og varige driftmidler</v>
      </c>
      <c r="C12" s="2607"/>
      <c r="D12" s="2607"/>
      <c r="E12" s="1484">
        <f>'S02 Avst. forpliktelse og avskr'!J26</f>
        <v>0</v>
      </c>
      <c r="F12" s="2479">
        <f>'S02 Avst. forpliktelse og avskr'!J27</f>
        <v>0</v>
      </c>
      <c r="G12" s="2479">
        <f>'S02 Avst. forpliktelse og avskr'!J28</f>
        <v>0</v>
      </c>
      <c r="H12" s="2479">
        <f>'S02 Avst. forpliktelse og avskr'!J29</f>
        <v>0</v>
      </c>
      <c r="I12" s="2479">
        <f>'S02 Avst. forpliktelse og avskr'!J30</f>
        <v>0</v>
      </c>
      <c r="J12" s="2479">
        <f>'S02 Avst. forpliktelse og avskr'!J31</f>
        <v>0</v>
      </c>
      <c r="K12" s="2479">
        <f>'S02 Avst. forpliktelse og avskr'!J32</f>
        <v>0</v>
      </c>
      <c r="L12" s="2479">
        <f>'S02 Avst. forpliktelse og avskr'!J33</f>
        <v>0</v>
      </c>
      <c r="M12" s="2479">
        <f>'S02 Avst. forpliktelse og avskr'!J34</f>
        <v>0</v>
      </c>
      <c r="N12" s="2479">
        <f>'S02 Avst. forpliktelse og avskr'!J35</f>
        <v>0</v>
      </c>
      <c r="O12" s="2479">
        <f>'S02 Avst. forpliktelse og avskr'!J36</f>
        <v>0</v>
      </c>
      <c r="P12" s="2480">
        <f>'S02 Avst. forpliktelse og avskr'!J37</f>
        <v>0</v>
      </c>
    </row>
    <row r="13" spans="1:35" ht="30" customHeight="1" x14ac:dyDescent="0.25">
      <c r="A13" s="2478" t="s">
        <v>493</v>
      </c>
      <c r="B13" s="2607" t="str">
        <f>+'S03 Avst. aktivert driftsbev.'!B2:G2</f>
        <v>Avstemming av aktivert driftsbevilgning</v>
      </c>
      <c r="C13" s="2607"/>
      <c r="D13" s="2607"/>
      <c r="E13" s="1484">
        <f>'S03 Avst. aktivert driftsbev.'!G26</f>
        <v>0</v>
      </c>
      <c r="F13" s="2479">
        <f>'S03 Avst. aktivert driftsbev.'!G27</f>
        <v>0</v>
      </c>
      <c r="G13" s="2479">
        <f>'S03 Avst. aktivert driftsbev.'!G28</f>
        <v>0</v>
      </c>
      <c r="H13" s="2479">
        <f>'S03 Avst. aktivert driftsbev.'!G29</f>
        <v>0</v>
      </c>
      <c r="I13" s="2479">
        <f>'S03 Avst. aktivert driftsbev.'!G30</f>
        <v>0</v>
      </c>
      <c r="J13" s="2479">
        <f>'S03 Avst. aktivert driftsbev.'!G31</f>
        <v>0</v>
      </c>
      <c r="K13" s="2479">
        <f>'S03 Avst. aktivert driftsbev.'!G32</f>
        <v>0</v>
      </c>
      <c r="L13" s="2479">
        <f>'S03 Avst. aktivert driftsbev.'!G33</f>
        <v>0</v>
      </c>
      <c r="M13" s="2479">
        <f>'S03 Avst. aktivert driftsbev.'!G34</f>
        <v>0</v>
      </c>
      <c r="N13" s="2479">
        <f>'S03 Avst. aktivert driftsbev.'!G35</f>
        <v>0</v>
      </c>
      <c r="O13" s="2479">
        <f>'S03 Avst. aktivert driftsbev.'!G36</f>
        <v>0</v>
      </c>
      <c r="P13" s="2480">
        <f>'S03 Avst. aktivert driftsbev.'!G37</f>
        <v>0</v>
      </c>
    </row>
    <row r="14" spans="1:35" ht="30" customHeight="1" x14ac:dyDescent="0.25">
      <c r="A14" s="2478" t="s">
        <v>494</v>
      </c>
      <c r="B14" s="2607" t="str">
        <f>+'S04 Kontroll gevinst og tap'!B2:K2</f>
        <v>Kontroll av bokført gevinst/tap ved salg og utrangering av anleggsmidler</v>
      </c>
      <c r="C14" s="2607"/>
      <c r="D14" s="2607"/>
      <c r="E14" s="1484">
        <f>'S04 Kontroll gevinst og tap'!K26</f>
        <v>0</v>
      </c>
      <c r="F14" s="2479">
        <f>'S04 Kontroll gevinst og tap'!K27</f>
        <v>0</v>
      </c>
      <c r="G14" s="2479">
        <f>'S04 Kontroll gevinst og tap'!K28</f>
        <v>0</v>
      </c>
      <c r="H14" s="2479">
        <f>'S04 Kontroll gevinst og tap'!K29</f>
        <v>0</v>
      </c>
      <c r="I14" s="2479">
        <f>'S04 Kontroll gevinst og tap'!K30</f>
        <v>0</v>
      </c>
      <c r="J14" s="2479">
        <f>'S04 Kontroll gevinst og tap'!K31</f>
        <v>0</v>
      </c>
      <c r="K14" s="2479">
        <f>'S04 Kontroll gevinst og tap'!K32</f>
        <v>0</v>
      </c>
      <c r="L14" s="2479">
        <f>'S04 Kontroll gevinst og tap'!K33</f>
        <v>0</v>
      </c>
      <c r="M14" s="2479">
        <f>'S04 Kontroll gevinst og tap'!K34</f>
        <v>0</v>
      </c>
      <c r="N14" s="2479">
        <f>'S04 Kontroll gevinst og tap'!K35</f>
        <v>0</v>
      </c>
      <c r="O14" s="2479">
        <f>'S04 Kontroll gevinst og tap'!K36</f>
        <v>0</v>
      </c>
      <c r="P14" s="2480">
        <f>'S04 Kontroll gevinst og tap'!K37</f>
        <v>0</v>
      </c>
    </row>
    <row r="15" spans="1:35" ht="30" customHeight="1" x14ac:dyDescent="0.25">
      <c r="A15" s="2605" t="s">
        <v>495</v>
      </c>
      <c r="B15" s="2605"/>
      <c r="C15" s="2605"/>
      <c r="D15" s="2605"/>
      <c r="E15" s="2605"/>
      <c r="F15" s="2605"/>
      <c r="G15" s="2605"/>
      <c r="H15" s="2605"/>
      <c r="I15" s="2605"/>
      <c r="J15" s="2605"/>
      <c r="K15" s="2605"/>
      <c r="L15" s="2605"/>
      <c r="M15" s="2605"/>
      <c r="N15" s="2605"/>
      <c r="O15" s="2605"/>
      <c r="P15" s="2606"/>
    </row>
    <row r="16" spans="1:35" ht="33" customHeight="1" x14ac:dyDescent="0.25">
      <c r="A16" s="2478" t="s">
        <v>496</v>
      </c>
      <c r="B16" s="2607" t="str">
        <f>+'S05 Avst. innt.føring BTO'!B2:J2</f>
        <v>Avstemming av inntektsført bevilgning</v>
      </c>
      <c r="C16" s="2607"/>
      <c r="D16" s="2607"/>
      <c r="E16" s="1484">
        <f>'S05 Avst. innt.føring BTO'!J26</f>
        <v>0</v>
      </c>
      <c r="F16" s="2479">
        <f>'S05 Avst. innt.føring BTO'!J27</f>
        <v>0</v>
      </c>
      <c r="G16" s="2479">
        <f>'S05 Avst. innt.føring BTO'!J28</f>
        <v>0</v>
      </c>
      <c r="H16" s="2479">
        <f>'S05 Avst. innt.føring BTO'!J29</f>
        <v>0</v>
      </c>
      <c r="I16" s="2479">
        <f>'S05 Avst. innt.føring BTO'!J30</f>
        <v>0</v>
      </c>
      <c r="J16" s="2479">
        <f>'S05 Avst. innt.føring BTO'!J31</f>
        <v>0</v>
      </c>
      <c r="K16" s="2479">
        <f>'S05 Avst. innt.føring BTO'!J32</f>
        <v>0</v>
      </c>
      <c r="L16" s="2479">
        <f>'S05 Avst. innt.føring BTO'!J33</f>
        <v>0</v>
      </c>
      <c r="M16" s="2479">
        <f>'S05 Avst. innt.føring BTO'!J34</f>
        <v>0</v>
      </c>
      <c r="N16" s="2479">
        <f>'S05 Avst. innt.føring BTO'!J35</f>
        <v>0</v>
      </c>
      <c r="O16" s="2479">
        <f>'S05 Avst. innt.føring BTO'!J36</f>
        <v>0</v>
      </c>
      <c r="P16" s="2480">
        <f>'S05 Avst. innt.føring BTO'!J37</f>
        <v>0</v>
      </c>
    </row>
    <row r="17" spans="1:16" ht="34.5" customHeight="1" x14ac:dyDescent="0.25">
      <c r="A17" s="2478" t="s">
        <v>497</v>
      </c>
      <c r="B17" s="2607" t="str">
        <f>+'S06 Avst. innt.føring NTO'!B2:I2</f>
        <v>Avstemming av inntektsført bevilgning</v>
      </c>
      <c r="C17" s="2607"/>
      <c r="D17" s="2607"/>
      <c r="E17" s="1484">
        <f>'S06 Avst. innt.føring NTO'!I25</f>
        <v>0</v>
      </c>
      <c r="F17" s="2479">
        <f>'S06 Avst. innt.føring NTO'!I26</f>
        <v>0</v>
      </c>
      <c r="G17" s="2479">
        <f>'S06 Avst. innt.føring NTO'!I27</f>
        <v>0</v>
      </c>
      <c r="H17" s="2479">
        <f>'S06 Avst. innt.føring NTO'!I28</f>
        <v>0</v>
      </c>
      <c r="I17" s="2479">
        <f>'S06 Avst. innt.føring NTO'!I29</f>
        <v>0</v>
      </c>
      <c r="J17" s="2479">
        <f>'S06 Avst. innt.føring NTO'!I30</f>
        <v>0</v>
      </c>
      <c r="K17" s="2479">
        <f>'S06 Avst. innt.føring NTO'!I31</f>
        <v>0</v>
      </c>
      <c r="L17" s="2479">
        <f>'S06 Avst. innt.føring NTO'!I32</f>
        <v>0</v>
      </c>
      <c r="M17" s="2479">
        <f>'S06 Avst. innt.føring NTO'!I33</f>
        <v>0</v>
      </c>
      <c r="N17" s="2479">
        <f>'S06 Avst. innt.føring NTO'!I34</f>
        <v>0</v>
      </c>
      <c r="O17" s="2479">
        <f>'S06 Avst. innt.føring NTO'!I35</f>
        <v>0</v>
      </c>
      <c r="P17" s="2480">
        <f>'S06 Avst. innt.føring NTO'!I36</f>
        <v>0</v>
      </c>
    </row>
    <row r="18" spans="1:16" ht="30" customHeight="1" x14ac:dyDescent="0.25">
      <c r="A18" s="2478" t="s">
        <v>498</v>
      </c>
      <c r="B18" s="2607" t="str">
        <f>+'S07 Spesifikasjon konto 216-218'!B2:P2</f>
        <v>Spesifikasjon av konto 216, 217 og 218</v>
      </c>
      <c r="C18" s="2607"/>
      <c r="D18" s="2607"/>
      <c r="E18" s="1484">
        <f>'S07 Spesifikasjon konto 216-218'!E61</f>
        <v>0</v>
      </c>
      <c r="F18" s="2479">
        <f>'S07 Spesifikasjon konto 216-218'!F61</f>
        <v>0</v>
      </c>
      <c r="G18" s="2479">
        <f>'S07 Spesifikasjon konto 216-218'!G61</f>
        <v>0</v>
      </c>
      <c r="H18" s="2479">
        <f>'S07 Spesifikasjon konto 216-218'!H61</f>
        <v>0</v>
      </c>
      <c r="I18" s="2479">
        <f>'S07 Spesifikasjon konto 216-218'!I61</f>
        <v>0</v>
      </c>
      <c r="J18" s="2479">
        <f>'S07 Spesifikasjon konto 216-218'!J61</f>
        <v>0</v>
      </c>
      <c r="K18" s="2479">
        <f>'S07 Spesifikasjon konto 216-218'!K61</f>
        <v>0</v>
      </c>
      <c r="L18" s="2479">
        <f>'S07 Spesifikasjon konto 216-218'!L61</f>
        <v>0</v>
      </c>
      <c r="M18" s="2479">
        <f>'S07 Spesifikasjon konto 216-218'!M61</f>
        <v>0</v>
      </c>
      <c r="N18" s="2479">
        <f>'S07 Spesifikasjon konto 216-218'!N61</f>
        <v>0</v>
      </c>
      <c r="O18" s="2479">
        <f>'S07 Spesifikasjon konto 216-218'!O61</f>
        <v>0</v>
      </c>
      <c r="P18" s="2480">
        <f>'S07 Spesifikasjon konto 216-218'!P61</f>
        <v>0</v>
      </c>
    </row>
    <row r="19" spans="1:16" ht="30" customHeight="1" x14ac:dyDescent="0.25">
      <c r="A19" s="2605" t="s">
        <v>499</v>
      </c>
      <c r="B19" s="2605"/>
      <c r="C19" s="2605"/>
      <c r="D19" s="2605"/>
      <c r="E19" s="2605"/>
      <c r="F19" s="2605"/>
      <c r="G19" s="2605"/>
      <c r="H19" s="2605"/>
      <c r="I19" s="2605"/>
      <c r="J19" s="2605"/>
      <c r="K19" s="2605"/>
      <c r="L19" s="2605"/>
      <c r="M19" s="2605"/>
      <c r="N19" s="2605"/>
      <c r="O19" s="2605"/>
      <c r="P19" s="2606"/>
    </row>
    <row r="20" spans="1:16" ht="30" customHeight="1" x14ac:dyDescent="0.25">
      <c r="A20" s="2478" t="s">
        <v>500</v>
      </c>
      <c r="B20" s="2607" t="str">
        <f>+'S08 Spesifikasjon av div konto'!B2:P2</f>
        <v>Spesifikasjon av andre balansekonti SRS</v>
      </c>
      <c r="C20" s="2607"/>
      <c r="D20" s="2607"/>
      <c r="E20" s="2479">
        <f>'S08 Spesifikasjon av div konto'!E39</f>
        <v>0</v>
      </c>
      <c r="F20" s="2479">
        <f>'S08 Spesifikasjon av div konto'!F39</f>
        <v>0</v>
      </c>
      <c r="G20" s="2479">
        <f>'S08 Spesifikasjon av div konto'!G39</f>
        <v>0</v>
      </c>
      <c r="H20" s="2479">
        <f>'S08 Spesifikasjon av div konto'!H39</f>
        <v>0</v>
      </c>
      <c r="I20" s="2479">
        <f>'S08 Spesifikasjon av div konto'!I39</f>
        <v>0</v>
      </c>
      <c r="J20" s="2479">
        <f>'S08 Spesifikasjon av div konto'!J39</f>
        <v>0</v>
      </c>
      <c r="K20" s="2479">
        <f>'S08 Spesifikasjon av div konto'!K39</f>
        <v>0</v>
      </c>
      <c r="L20" s="2479">
        <f>'S08 Spesifikasjon av div konto'!L39</f>
        <v>0</v>
      </c>
      <c r="M20" s="2479">
        <f>'S08 Spesifikasjon av div konto'!M39</f>
        <v>0</v>
      </c>
      <c r="N20" s="2479">
        <f>'S08 Spesifikasjon av div konto'!N39</f>
        <v>0</v>
      </c>
      <c r="O20" s="2479">
        <f>'S08 Spesifikasjon av div konto'!O39</f>
        <v>0</v>
      </c>
      <c r="P20" s="2480">
        <f>'S08 Spesifikasjon av div konto'!P39</f>
        <v>0</v>
      </c>
    </row>
    <row r="21" spans="1:16" ht="30" customHeight="1" x14ac:dyDescent="0.25">
      <c r="A21" s="2478" t="s">
        <v>502</v>
      </c>
      <c r="B21" s="2607" t="str">
        <f>'S08B Per opptj inntekt'!B2</f>
        <v>Periodisering opptjente inntekter</v>
      </c>
      <c r="C21" s="2607"/>
      <c r="D21" s="2607"/>
      <c r="E21" s="2500"/>
      <c r="F21" s="2500"/>
      <c r="G21" s="2500"/>
      <c r="H21" s="2500"/>
      <c r="I21" s="2500"/>
      <c r="J21" s="2500"/>
      <c r="K21" s="2500"/>
      <c r="L21" s="2500"/>
      <c r="M21" s="2500"/>
      <c r="N21" s="2500"/>
      <c r="O21" s="2500"/>
      <c r="P21" s="2501"/>
    </row>
    <row r="22" spans="1:16" ht="30" customHeight="1" x14ac:dyDescent="0.25">
      <c r="A22" s="2478" t="s">
        <v>503</v>
      </c>
      <c r="B22" s="2607" t="s">
        <v>2638</v>
      </c>
      <c r="C22" s="2607"/>
      <c r="D22" s="2607"/>
      <c r="E22" s="2500"/>
      <c r="F22" s="2500"/>
      <c r="G22" s="2500"/>
      <c r="H22" s="2500"/>
      <c r="I22" s="2500"/>
      <c r="J22" s="2500"/>
      <c r="K22" s="2500"/>
      <c r="L22" s="2500"/>
      <c r="M22" s="2500"/>
      <c r="N22" s="2500"/>
      <c r="O22" s="2500"/>
      <c r="P22" s="2501"/>
    </row>
    <row r="23" spans="1:16" ht="30" customHeight="1" x14ac:dyDescent="0.25">
      <c r="A23" s="2478" t="s">
        <v>504</v>
      </c>
      <c r="B23" s="2607" t="str">
        <f>'S08D Pål kostn'!B2</f>
        <v>Periodisering påløpte kostnader</v>
      </c>
      <c r="C23" s="2607"/>
      <c r="D23" s="2607"/>
      <c r="E23" s="2500"/>
      <c r="F23" s="2500"/>
      <c r="G23" s="2500"/>
      <c r="H23" s="2500"/>
      <c r="I23" s="2500"/>
      <c r="J23" s="2500"/>
      <c r="K23" s="2500"/>
      <c r="L23" s="2500"/>
      <c r="M23" s="2500"/>
      <c r="N23" s="2500"/>
      <c r="O23" s="2500"/>
      <c r="P23" s="2501"/>
    </row>
    <row r="24" spans="1:16" ht="30" customHeight="1" x14ac:dyDescent="0.25">
      <c r="A24" s="2478" t="s">
        <v>2686</v>
      </c>
      <c r="B24" s="2607" t="str">
        <f>'S08E Forskuddsbet kostn'!B2</f>
        <v>Forskuddsbetalte kostnader</v>
      </c>
      <c r="C24" s="2607"/>
      <c r="D24" s="2607"/>
      <c r="E24" s="2500"/>
      <c r="F24" s="2500"/>
      <c r="G24" s="2500"/>
      <c r="H24" s="2500"/>
      <c r="I24" s="2500"/>
      <c r="J24" s="2500"/>
      <c r="K24" s="2500"/>
      <c r="L24" s="2500"/>
      <c r="M24" s="2500"/>
      <c r="N24" s="2500"/>
      <c r="O24" s="2500"/>
      <c r="P24" s="2501"/>
    </row>
    <row r="25" spans="1:16" ht="30" customHeight="1" x14ac:dyDescent="0.25">
      <c r="A25" s="2478" t="s">
        <v>506</v>
      </c>
      <c r="B25" s="2607" t="str">
        <f>+'S09 Kontroll poster med per.nøk'!B2:P2</f>
        <v>Kontroll av poster med periodiseringsnøkkel (1700, 1790 og 2900)</v>
      </c>
      <c r="C25" s="2607"/>
      <c r="D25" s="2607"/>
      <c r="E25" s="2479">
        <f>'S09 Kontroll poster med per.nøk'!E33</f>
        <v>0</v>
      </c>
      <c r="F25" s="2479">
        <f>'S09 Kontroll poster med per.nøk'!F33</f>
        <v>0</v>
      </c>
      <c r="G25" s="2479">
        <f>'S09 Kontroll poster med per.nøk'!G33</f>
        <v>0</v>
      </c>
      <c r="H25" s="2479">
        <f>'S09 Kontroll poster med per.nøk'!H33</f>
        <v>0</v>
      </c>
      <c r="I25" s="2479">
        <f>'S09 Kontroll poster med per.nøk'!I33</f>
        <v>0</v>
      </c>
      <c r="J25" s="2479">
        <f>'S09 Kontroll poster med per.nøk'!J33</f>
        <v>0</v>
      </c>
      <c r="K25" s="2479">
        <f>'S09 Kontroll poster med per.nøk'!K33</f>
        <v>0</v>
      </c>
      <c r="L25" s="2479">
        <f>'S09 Kontroll poster med per.nøk'!L33</f>
        <v>0</v>
      </c>
      <c r="M25" s="2479">
        <f>'S09 Kontroll poster med per.nøk'!M33</f>
        <v>0</v>
      </c>
      <c r="N25" s="2479">
        <f>'S09 Kontroll poster med per.nøk'!N33</f>
        <v>0</v>
      </c>
      <c r="O25" s="2479">
        <f>'S09 Kontroll poster med per.nøk'!O33</f>
        <v>0</v>
      </c>
      <c r="P25" s="2480">
        <f>'S09 Kontroll poster med per.nøk'!P33</f>
        <v>0</v>
      </c>
    </row>
    <row r="26" spans="1:16" ht="30" customHeight="1" x14ac:dyDescent="0.25">
      <c r="A26" s="2605" t="s">
        <v>507</v>
      </c>
      <c r="B26" s="2611"/>
      <c r="C26" s="2611"/>
      <c r="D26" s="2611"/>
      <c r="E26" s="2611"/>
      <c r="F26" s="2611"/>
      <c r="G26" s="2611"/>
      <c r="H26" s="2611"/>
      <c r="I26" s="2611"/>
      <c r="J26" s="2611"/>
      <c r="K26" s="2611"/>
      <c r="L26" s="2611"/>
      <c r="M26" s="2611"/>
      <c r="N26" s="2611"/>
      <c r="O26" s="2611"/>
      <c r="P26" s="2612"/>
    </row>
    <row r="27" spans="1:16" ht="33" customHeight="1" x14ac:dyDescent="0.25">
      <c r="A27" s="2478" t="s">
        <v>508</v>
      </c>
      <c r="B27" s="2607" t="str">
        <f>+'S10 Påløpt refusjon NAV'!B2:J2</f>
        <v>Kontroll av avsetning av påløpte refusjoner fra NAV</v>
      </c>
      <c r="C27" s="2607"/>
      <c r="D27" s="2607"/>
      <c r="E27" s="2479">
        <f>'S10 Påløpt refusjon NAV'!J26</f>
        <v>0</v>
      </c>
      <c r="F27" s="2479">
        <f>'S10 Påløpt refusjon NAV'!J27</f>
        <v>0</v>
      </c>
      <c r="G27" s="2479">
        <f>'S10 Påløpt refusjon NAV'!J28</f>
        <v>0</v>
      </c>
      <c r="H27" s="2479">
        <f>'S10 Påløpt refusjon NAV'!J29</f>
        <v>0</v>
      </c>
      <c r="I27" s="2479">
        <f>'S10 Påløpt refusjon NAV'!J30</f>
        <v>0</v>
      </c>
      <c r="J27" s="2479">
        <f>'S10 Påløpt refusjon NAV'!J31</f>
        <v>0</v>
      </c>
      <c r="K27" s="2479">
        <f>'S10 Påløpt refusjon NAV'!J32</f>
        <v>0</v>
      </c>
      <c r="L27" s="2479">
        <f>'S10 Påløpt refusjon NAV'!J33</f>
        <v>0</v>
      </c>
      <c r="M27" s="2479">
        <f>'S10 Påløpt refusjon NAV'!J34</f>
        <v>0</v>
      </c>
      <c r="N27" s="2479">
        <f>'S10 Påløpt refusjon NAV'!J35</f>
        <v>0</v>
      </c>
      <c r="O27" s="2479">
        <f>'S10 Påløpt refusjon NAV'!J36</f>
        <v>0</v>
      </c>
      <c r="P27" s="2480">
        <f>'S10 Påløpt refusjon NAV'!J37</f>
        <v>0</v>
      </c>
    </row>
    <row r="28" spans="1:16" ht="36" customHeight="1" x14ac:dyDescent="0.25">
      <c r="A28" s="1269" t="s">
        <v>509</v>
      </c>
      <c r="B28" s="2607" t="str">
        <f>+_xlfn.SINGLE('S11 Avst påløpt FP - bto'!A29)</f>
        <v>S11 A - Avstemming av årets avsetning av feriepenger</v>
      </c>
      <c r="C28" s="2607"/>
      <c r="D28" s="2607"/>
      <c r="E28" s="2479">
        <f>'S11 Avst påløpt FP - bto'!N36</f>
        <v>0</v>
      </c>
      <c r="F28" s="2479">
        <f>'S11 Avst påløpt FP - bto'!N37</f>
        <v>0</v>
      </c>
      <c r="G28" s="2479">
        <f>'S11 Avst påløpt FP - bto'!N38</f>
        <v>0</v>
      </c>
      <c r="H28" s="2479">
        <f>'S11 Avst påløpt FP - bto'!N39</f>
        <v>0</v>
      </c>
      <c r="I28" s="2479">
        <f>'S11 Avst påløpt FP - bto'!N40</f>
        <v>0</v>
      </c>
      <c r="J28" s="2479">
        <f>'S11 Avst påløpt FP - bto'!N41</f>
        <v>0</v>
      </c>
      <c r="K28" s="2479">
        <f>'S11 Avst påløpt FP - bto'!N42</f>
        <v>0</v>
      </c>
      <c r="L28" s="2479">
        <f>'S11 Avst påløpt FP - bto'!N43</f>
        <v>0</v>
      </c>
      <c r="M28" s="2479">
        <f>'S11 Avst påløpt FP - bto'!N44</f>
        <v>0</v>
      </c>
      <c r="N28" s="2479">
        <f>'S11 Avst påløpt FP - bto'!N45</f>
        <v>0</v>
      </c>
      <c r="O28" s="2479">
        <f>'S11 Avst påløpt FP - bto'!N46</f>
        <v>0</v>
      </c>
      <c r="P28" s="2480">
        <f>'S11 Avst påløpt FP - bto'!N47</f>
        <v>0</v>
      </c>
    </row>
    <row r="29" spans="1:16" ht="36" customHeight="1" x14ac:dyDescent="0.25">
      <c r="A29" s="2478" t="s">
        <v>509</v>
      </c>
      <c r="B29" s="2613" t="str">
        <f>+_xlfn.SINGLE('S11 Avst påløpt FP - bto'!A53)</f>
        <v xml:space="preserve">S11 B - Kontroll av arbeidsgiveravgift av feriepenger </v>
      </c>
      <c r="C29" s="2614"/>
      <c r="D29" s="2615"/>
      <c r="E29" s="2482">
        <f>'S11 Avst påløpt FP - bto'!N60</f>
        <v>0</v>
      </c>
      <c r="F29" s="2482">
        <f>'S11 Avst påløpt FP - bto'!N61</f>
        <v>0</v>
      </c>
      <c r="G29" s="2482">
        <f>'S11 Avst påløpt FP - bto'!N62</f>
        <v>0</v>
      </c>
      <c r="H29" s="2482">
        <f>'S11 Avst påløpt FP - bto'!N63</f>
        <v>0</v>
      </c>
      <c r="I29" s="2482">
        <f>'S11 Avst påløpt FP - bto'!N64</f>
        <v>0</v>
      </c>
      <c r="J29" s="2479">
        <f>'S11 Avst påløpt FP - bto'!N65</f>
        <v>0</v>
      </c>
      <c r="K29" s="2479">
        <f>'S11 Avst påløpt FP - bto'!N66</f>
        <v>0</v>
      </c>
      <c r="L29" s="2479">
        <f>'S11 Avst påløpt FP - bto'!N67</f>
        <v>0</v>
      </c>
      <c r="M29" s="2479">
        <f>'S11 Avst påløpt FP - bto'!N68</f>
        <v>0</v>
      </c>
      <c r="N29" s="2479">
        <f>'S11 Avst påløpt FP - bto'!N69</f>
        <v>0</v>
      </c>
      <c r="O29" s="2479">
        <f>'S11 Avst påløpt FP - bto'!N70</f>
        <v>0</v>
      </c>
      <c r="P29" s="2480">
        <f>'S11 Avst påløpt FP - bto'!N71</f>
        <v>0</v>
      </c>
    </row>
    <row r="30" spans="1:16" ht="36" customHeight="1" x14ac:dyDescent="0.25">
      <c r="A30" s="2478" t="s">
        <v>509</v>
      </c>
      <c r="B30" s="2613" t="str">
        <f>+_xlfn.SINGLE('S11 Avst påløpt FP - bto'!A76)</f>
        <v>S11 C - Kontroll av utbetalte feriepenger, opptjent tidligere år</v>
      </c>
      <c r="C30" s="2614"/>
      <c r="D30" s="2614"/>
      <c r="E30" s="2483"/>
      <c r="F30" s="2484"/>
      <c r="G30" s="2484"/>
      <c r="H30" s="2484"/>
      <c r="I30" s="2485"/>
      <c r="J30" s="2486">
        <f>'S11 Avst påløpt FP - bto'!K83</f>
        <v>0</v>
      </c>
      <c r="K30" s="2479">
        <f>'S11 Avst påløpt FP - bto'!K84</f>
        <v>0</v>
      </c>
      <c r="L30" s="2479">
        <f>'S11 Avst påløpt FP - bto'!K85</f>
        <v>0</v>
      </c>
      <c r="M30" s="2479">
        <f>'S11 Avst påløpt FP - bto'!K86</f>
        <v>0</v>
      </c>
      <c r="N30" s="2479">
        <f>'S11 Avst påløpt FP - bto'!K87</f>
        <v>0</v>
      </c>
      <c r="O30" s="2479">
        <f>'S11 Avst påløpt FP - bto'!K88</f>
        <v>0</v>
      </c>
      <c r="P30" s="2480">
        <f>'S11 Avst påløpt FP - bto'!K89</f>
        <v>0</v>
      </c>
    </row>
    <row r="31" spans="1:16" ht="33.75" customHeight="1" x14ac:dyDescent="0.25">
      <c r="A31" s="2478" t="s">
        <v>510</v>
      </c>
      <c r="B31" s="2607" t="str">
        <f>+_xlfn.SINGLE('S12 Lønnsavsetninger (bto)'!A30)</f>
        <v>S12 A - Avstemming av påløpt lønnskostnad</v>
      </c>
      <c r="C31" s="2607"/>
      <c r="D31" s="2607"/>
      <c r="E31" s="2487">
        <f>'S12 Lønnsavsetninger (bto)'!K37</f>
        <v>0</v>
      </c>
      <c r="F31" s="2487">
        <f>'S12 Lønnsavsetninger (bto)'!K38</f>
        <v>0</v>
      </c>
      <c r="G31" s="2487">
        <f>'S12 Lønnsavsetninger (bto)'!K39</f>
        <v>0</v>
      </c>
      <c r="H31" s="2487">
        <f>'S12 Lønnsavsetninger (bto)'!K40</f>
        <v>0</v>
      </c>
      <c r="I31" s="2487">
        <f>'S12 Lønnsavsetninger (bto)'!K41</f>
        <v>0</v>
      </c>
      <c r="J31" s="2479">
        <f>'S12 Lønnsavsetninger (bto)'!K42</f>
        <v>0</v>
      </c>
      <c r="K31" s="2479">
        <f>'S12 Lønnsavsetninger (bto)'!K43</f>
        <v>0</v>
      </c>
      <c r="L31" s="2479">
        <f>'S12 Lønnsavsetninger (bto)'!K44</f>
        <v>0</v>
      </c>
      <c r="M31" s="2479">
        <f>'S12 Lønnsavsetninger (bto)'!K45</f>
        <v>0</v>
      </c>
      <c r="N31" s="2479">
        <f>'S12 Lønnsavsetninger (bto)'!K46</f>
        <v>0</v>
      </c>
      <c r="O31" s="2479">
        <f>'S12 Lønnsavsetninger (bto)'!K47</f>
        <v>0</v>
      </c>
      <c r="P31" s="2480">
        <f>'S12 Lønnsavsetninger (bto)'!K48</f>
        <v>0</v>
      </c>
    </row>
    <row r="32" spans="1:16" ht="33.75" customHeight="1" x14ac:dyDescent="0.25">
      <c r="A32" s="2478" t="s">
        <v>510</v>
      </c>
      <c r="B32" s="2607" t="str">
        <f>+_xlfn.SINGLE('S12 Lønnsavsetninger (bto)'!A54)</f>
        <v>S12 B - Avstemming av påløpt fleksitid og feriedager mot SAP</v>
      </c>
      <c r="C32" s="2607"/>
      <c r="D32" s="2607"/>
      <c r="E32" s="2479">
        <f>'S12 Lønnsavsetninger (bto)'!L61</f>
        <v>0</v>
      </c>
      <c r="F32" s="2479">
        <f>'S12 Lønnsavsetninger (bto)'!L62</f>
        <v>0</v>
      </c>
      <c r="G32" s="2479">
        <f>'S12 Lønnsavsetninger (bto)'!L63</f>
        <v>0</v>
      </c>
      <c r="H32" s="2479">
        <f>'S12 Lønnsavsetninger (bto)'!L64</f>
        <v>0</v>
      </c>
      <c r="I32" s="2479">
        <f>'S12 Lønnsavsetninger (bto)'!L65</f>
        <v>0</v>
      </c>
      <c r="J32" s="2479">
        <f>'S12 Lønnsavsetninger (bto)'!L66</f>
        <v>0</v>
      </c>
      <c r="K32" s="2479">
        <f>'S12 Lønnsavsetninger (bto)'!L67</f>
        <v>0</v>
      </c>
      <c r="L32" s="2479">
        <f>'S12 Lønnsavsetninger (bto)'!L68</f>
        <v>0</v>
      </c>
      <c r="M32" s="2479">
        <f>'S12 Lønnsavsetninger (bto)'!L69</f>
        <v>0</v>
      </c>
      <c r="N32" s="2479">
        <f>'S12 Lønnsavsetninger (bto)'!L70</f>
        <v>0</v>
      </c>
      <c r="O32" s="2479">
        <f>'S12 Lønnsavsetninger (bto)'!L71</f>
        <v>0</v>
      </c>
      <c r="P32" s="2480">
        <f>'S12 Lønnsavsetninger (bto)'!L72</f>
        <v>0</v>
      </c>
    </row>
    <row r="33" spans="1:35" ht="33.75" customHeight="1" x14ac:dyDescent="0.25">
      <c r="A33" s="2478" t="s">
        <v>510</v>
      </c>
      <c r="B33" s="2607" t="str">
        <f>+_xlfn.SINGLE('S12 Lønnsavsetninger (bto)'!A102)</f>
        <v>S12 C - Avstemming av påløpt overtid mot SAP</v>
      </c>
      <c r="C33" s="2607"/>
      <c r="D33" s="2607"/>
      <c r="E33" s="2479">
        <f>'S12 Lønnsavsetninger (bto)'!L109</f>
        <v>0</v>
      </c>
      <c r="F33" s="2479">
        <f>'S12 Lønnsavsetninger (bto)'!L110</f>
        <v>0</v>
      </c>
      <c r="G33" s="2479">
        <f>'S12 Lønnsavsetninger (bto)'!L111</f>
        <v>0</v>
      </c>
      <c r="H33" s="2479">
        <f>'S12 Lønnsavsetninger (bto)'!L112</f>
        <v>0</v>
      </c>
      <c r="I33" s="2479">
        <f>'S12 Lønnsavsetninger (bto)'!L113</f>
        <v>0</v>
      </c>
      <c r="J33" s="2479">
        <f>'S12 Lønnsavsetninger (bto)'!L114</f>
        <v>0</v>
      </c>
      <c r="K33" s="2479">
        <f>'S12 Lønnsavsetninger (bto)'!L115</f>
        <v>0</v>
      </c>
      <c r="L33" s="2479">
        <f>'S12 Lønnsavsetninger (bto)'!L116</f>
        <v>0</v>
      </c>
      <c r="M33" s="2479">
        <f>'S12 Lønnsavsetninger (bto)'!L117</f>
        <v>0</v>
      </c>
      <c r="N33" s="2479">
        <f>'S12 Lønnsavsetninger (bto)'!L118</f>
        <v>0</v>
      </c>
      <c r="O33" s="2479">
        <f>'S12 Lønnsavsetninger (bto)'!L119</f>
        <v>0</v>
      </c>
      <c r="P33" s="2480">
        <f>'S12 Lønnsavsetninger (bto)'!L120</f>
        <v>0</v>
      </c>
    </row>
    <row r="34" spans="1:35" ht="30" customHeight="1" x14ac:dyDescent="0.25">
      <c r="A34" s="2478" t="s">
        <v>511</v>
      </c>
      <c r="B34" s="2607" t="str">
        <f>+_xlfn.SINGLE('S14 Lønnsavsetninger (nto)'!A30)</f>
        <v>S14 A - Avstemming av påløpt lønnskostnad</v>
      </c>
      <c r="C34" s="2607"/>
      <c r="D34" s="2607"/>
      <c r="E34" s="2479">
        <f>'S14 Lønnsavsetninger (nto)'!L37</f>
        <v>0</v>
      </c>
      <c r="F34" s="2479">
        <f>'S14 Lønnsavsetninger (nto)'!L38</f>
        <v>0</v>
      </c>
      <c r="G34" s="2479">
        <f>'S14 Lønnsavsetninger (nto)'!L39</f>
        <v>0</v>
      </c>
      <c r="H34" s="2479">
        <f>'S14 Lønnsavsetninger (nto)'!L40</f>
        <v>0</v>
      </c>
      <c r="I34" s="2479">
        <f>'S14 Lønnsavsetninger (nto)'!L41</f>
        <v>0</v>
      </c>
      <c r="J34" s="2479">
        <f>'S14 Lønnsavsetninger (nto)'!L42</f>
        <v>0</v>
      </c>
      <c r="K34" s="2479">
        <f>'S14 Lønnsavsetninger (nto)'!L43</f>
        <v>0</v>
      </c>
      <c r="L34" s="2479">
        <f>'S14 Lønnsavsetninger (nto)'!L44</f>
        <v>0</v>
      </c>
      <c r="M34" s="2479">
        <f>'S14 Lønnsavsetninger (nto)'!L45</f>
        <v>0</v>
      </c>
      <c r="N34" s="2479">
        <f>'S14 Lønnsavsetninger (nto)'!L46</f>
        <v>0</v>
      </c>
      <c r="O34" s="2479">
        <f>'S14 Lønnsavsetninger (nto)'!L47</f>
        <v>0</v>
      </c>
      <c r="P34" s="2480">
        <f>'S14 Lønnsavsetninger (nto)'!L48</f>
        <v>0</v>
      </c>
    </row>
    <row r="35" spans="1:35" ht="30" customHeight="1" x14ac:dyDescent="0.25">
      <c r="A35" s="2478" t="s">
        <v>511</v>
      </c>
      <c r="B35" s="2613" t="str">
        <f>+_xlfn.SINGLE('S14 Lønnsavsetninger (nto)'!A54)</f>
        <v>S14 B - Avstemming av påløpt fleksitid og feriepenger mot SAP</v>
      </c>
      <c r="C35" s="2614"/>
      <c r="D35" s="2615"/>
      <c r="E35" s="2479">
        <f>'S14 Lønnsavsetninger (nto)'!L61</f>
        <v>0</v>
      </c>
      <c r="F35" s="2479">
        <f>'S14 Lønnsavsetninger (nto)'!L62</f>
        <v>0</v>
      </c>
      <c r="G35" s="2479">
        <f>'S14 Lønnsavsetninger (nto)'!L63</f>
        <v>0</v>
      </c>
      <c r="H35" s="2479">
        <f>'S14 Lønnsavsetninger (nto)'!L64</f>
        <v>0</v>
      </c>
      <c r="I35" s="2479">
        <f>'S14 Lønnsavsetninger (nto)'!L65</f>
        <v>0</v>
      </c>
      <c r="J35" s="2479">
        <f>'S14 Lønnsavsetninger (nto)'!L66</f>
        <v>0</v>
      </c>
      <c r="K35" s="2479">
        <f>'S14 Lønnsavsetninger (nto)'!L67</f>
        <v>0</v>
      </c>
      <c r="L35" s="2479">
        <f>'S14 Lønnsavsetninger (nto)'!L68</f>
        <v>0</v>
      </c>
      <c r="M35" s="2479">
        <f>'S14 Lønnsavsetninger (nto)'!L69</f>
        <v>0</v>
      </c>
      <c r="N35" s="2479">
        <f>'S14 Lønnsavsetninger (nto)'!L70</f>
        <v>0</v>
      </c>
      <c r="O35" s="2479">
        <f>'S14 Lønnsavsetninger (nto)'!L71</f>
        <v>0</v>
      </c>
      <c r="P35" s="2480">
        <f>'S14 Lønnsavsetninger (nto)'!L72</f>
        <v>0</v>
      </c>
    </row>
    <row r="36" spans="1:35" ht="30" customHeight="1" x14ac:dyDescent="0.25">
      <c r="A36" s="2478" t="s">
        <v>511</v>
      </c>
      <c r="B36" s="2613" t="str">
        <f>+_xlfn.SINGLE('S14 Lønnsavsetninger (nto)'!A79)</f>
        <v>S14 C - Avstemming av påløpt overtid mot SAP</v>
      </c>
      <c r="C36" s="2614"/>
      <c r="D36" s="2615"/>
      <c r="E36" s="2479">
        <f>'S14 Lønnsavsetninger (nto)'!L86</f>
        <v>0</v>
      </c>
      <c r="F36" s="2479">
        <f>'S14 Lønnsavsetninger (nto)'!L87</f>
        <v>0</v>
      </c>
      <c r="G36" s="2479">
        <f>'S14 Lønnsavsetninger (nto)'!L88</f>
        <v>0</v>
      </c>
      <c r="H36" s="2479">
        <f>'S14 Lønnsavsetninger (nto)'!L89</f>
        <v>0</v>
      </c>
      <c r="I36" s="2479">
        <f>'S14 Lønnsavsetninger (nto)'!L90</f>
        <v>0</v>
      </c>
      <c r="J36" s="2479">
        <f>'S14 Lønnsavsetninger (nto)'!L91</f>
        <v>0</v>
      </c>
      <c r="K36" s="2479">
        <f>'S14 Lønnsavsetninger (nto)'!L92</f>
        <v>0</v>
      </c>
      <c r="L36" s="2479">
        <f>'S14 Lønnsavsetninger (nto)'!L93</f>
        <v>0</v>
      </c>
      <c r="M36" s="2479">
        <f>'S14 Lønnsavsetninger (nto)'!L94</f>
        <v>0</v>
      </c>
      <c r="N36" s="2479">
        <f>'S14 Lønnsavsetninger (nto)'!L95</f>
        <v>0</v>
      </c>
      <c r="O36" s="2479">
        <f>'S14 Lønnsavsetninger (nto)'!L96</f>
        <v>0</v>
      </c>
      <c r="P36" s="2480">
        <f>'S14 Lønnsavsetninger (nto)'!L50</f>
        <v>0</v>
      </c>
    </row>
    <row r="37" spans="1:35" ht="30" customHeight="1" x14ac:dyDescent="0.25">
      <c r="A37" s="2488" t="s">
        <v>512</v>
      </c>
      <c r="B37" s="2607" t="str">
        <f>+_xlfn.SINGLE('S15 Kontroll påløpt AGA'!A29)</f>
        <v xml:space="preserve">S15 A Kontroll av påløpt AGA </v>
      </c>
      <c r="C37" s="2607"/>
      <c r="D37" s="2607"/>
      <c r="E37" s="2479">
        <f>'S15 Kontroll påløpt AGA'!I36</f>
        <v>0</v>
      </c>
      <c r="F37" s="2479">
        <f>'S15 Kontroll påløpt AGA'!I37</f>
        <v>0</v>
      </c>
      <c r="G37" s="2479">
        <f>'S15 Kontroll påløpt AGA'!I38</f>
        <v>0</v>
      </c>
      <c r="H37" s="2479">
        <f>'S15 Kontroll påløpt AGA'!I39</f>
        <v>0</v>
      </c>
      <c r="I37" s="2479">
        <f>'S15 Kontroll påløpt AGA'!I40</f>
        <v>0</v>
      </c>
      <c r="J37" s="2479">
        <f>'S15 Kontroll påløpt AGA'!I41</f>
        <v>0</v>
      </c>
      <c r="K37" s="2479">
        <f>'S15 Kontroll påløpt AGA'!I42</f>
        <v>0</v>
      </c>
      <c r="L37" s="2479">
        <f>'S15 Kontroll påløpt AGA'!I43</f>
        <v>0</v>
      </c>
      <c r="M37" s="2479">
        <f>'S15 Kontroll påløpt AGA'!I44</f>
        <v>0</v>
      </c>
      <c r="N37" s="2479">
        <f>'S15 Kontroll påløpt AGA'!I45</f>
        <v>0</v>
      </c>
      <c r="O37" s="2479">
        <f>'S15 Kontroll påløpt AGA'!I46</f>
        <v>0</v>
      </c>
      <c r="P37" s="2480">
        <f>'S15 Kontroll påløpt AGA'!I47</f>
        <v>0</v>
      </c>
    </row>
    <row r="38" spans="1:35" ht="30" customHeight="1" x14ac:dyDescent="0.25">
      <c r="A38" s="2478" t="s">
        <v>512</v>
      </c>
      <c r="B38" s="2620" t="str">
        <f>+_xlfn.SINGLE('S15 Kontroll påløpt AGA'!A53)</f>
        <v>S15 B Kontroll av påløpt AGA av skyldig påløpt lønn fra SAP</v>
      </c>
      <c r="C38" s="2620"/>
      <c r="D38" s="2620"/>
      <c r="E38" s="2479">
        <f>'S15 Kontroll påløpt AGA'!L60</f>
        <v>0</v>
      </c>
      <c r="F38" s="2479">
        <f>'S15 Kontroll påløpt AGA'!L61</f>
        <v>0</v>
      </c>
      <c r="G38" s="2479">
        <f>'S15 Kontroll påløpt AGA'!L62</f>
        <v>0</v>
      </c>
      <c r="H38" s="2479">
        <f>'S15 Kontroll påløpt AGA'!L63</f>
        <v>0</v>
      </c>
      <c r="I38" s="2479">
        <f>'S15 Kontroll påløpt AGA'!L64</f>
        <v>0</v>
      </c>
      <c r="J38" s="2479">
        <f>'S15 Kontroll påløpt AGA'!L65</f>
        <v>0</v>
      </c>
      <c r="K38" s="2479">
        <f>'S15 Kontroll påløpt AGA'!L66</f>
        <v>0</v>
      </c>
      <c r="L38" s="2479">
        <f>'S15 Kontroll påløpt AGA'!L67</f>
        <v>0</v>
      </c>
      <c r="M38" s="2479">
        <f>'S15 Kontroll påløpt AGA'!L68</f>
        <v>0</v>
      </c>
      <c r="N38" s="2479">
        <f>'S15 Kontroll påløpt AGA'!L69</f>
        <v>0</v>
      </c>
      <c r="O38" s="2479">
        <f>'S15 Kontroll påløpt AGA'!L70</f>
        <v>0</v>
      </c>
      <c r="P38" s="2489">
        <f>'S15 Kontroll påløpt AGA'!L71</f>
        <v>0</v>
      </c>
    </row>
    <row r="39" spans="1:35" ht="30" customHeight="1" x14ac:dyDescent="0.25">
      <c r="A39" s="2490" t="s">
        <v>512</v>
      </c>
      <c r="B39" s="2621" t="str">
        <f>+_xlfn.SINGLE('S15 Kontroll påløpt AGA'!A99)</f>
        <v>S15 C Kontroll av påløpt AGA på fleksitid, reisetid og feriedager fra SAP</v>
      </c>
      <c r="C39" s="2622"/>
      <c r="D39" s="2623"/>
      <c r="E39" s="2479">
        <f>'S15 Kontroll påløpt AGA'!L106</f>
        <v>0</v>
      </c>
      <c r="F39" s="2486">
        <f>'S15 Kontroll påløpt AGA'!L107</f>
        <v>0</v>
      </c>
      <c r="G39" s="2479">
        <f>'S15 Kontroll påløpt AGA'!L108</f>
        <v>0</v>
      </c>
      <c r="H39" s="2479">
        <f>'S15 Kontroll påløpt AGA'!L109</f>
        <v>0</v>
      </c>
      <c r="I39" s="2479">
        <f>'S15 Kontroll påløpt AGA'!L110</f>
        <v>0</v>
      </c>
      <c r="J39" s="2479">
        <f>'S15 Kontroll påløpt AGA'!L111</f>
        <v>0</v>
      </c>
      <c r="K39" s="2479">
        <f>'S15 Kontroll påløpt AGA'!L112</f>
        <v>0</v>
      </c>
      <c r="L39" s="2479">
        <f>'S15 Kontroll påløpt AGA'!L113</f>
        <v>0</v>
      </c>
      <c r="M39" s="2479">
        <f>'S15 Kontroll påløpt AGA'!L114</f>
        <v>0</v>
      </c>
      <c r="N39" s="2479">
        <f>'S15 Kontroll påløpt AGA'!L115</f>
        <v>0</v>
      </c>
      <c r="O39" s="2491">
        <f>'S15 Kontroll påløpt AGA'!L116</f>
        <v>0</v>
      </c>
      <c r="P39" s="1270">
        <f>'S15 Kontroll påløpt AGA'!L117</f>
        <v>0</v>
      </c>
    </row>
    <row r="40" spans="1:35" ht="30" customHeight="1" x14ac:dyDescent="0.25">
      <c r="A40" s="2490" t="s">
        <v>2687</v>
      </c>
      <c r="B40" s="2624" t="str">
        <f>'S15B AGA'!B2</f>
        <v>Avstemming av påløpt arbeidsgiveravgift</v>
      </c>
      <c r="C40" s="2625"/>
      <c r="D40" s="2626"/>
      <c r="E40" s="2500"/>
      <c r="F40" s="2485"/>
      <c r="G40" s="2500"/>
      <c r="H40" s="2500"/>
      <c r="I40" s="2500"/>
      <c r="J40" s="2500"/>
      <c r="K40" s="2500"/>
      <c r="L40" s="2500"/>
      <c r="M40" s="2500"/>
      <c r="N40" s="2500"/>
      <c r="O40" s="2483"/>
      <c r="P40" s="2502"/>
    </row>
    <row r="41" spans="1:35" ht="30" customHeight="1" x14ac:dyDescent="0.25">
      <c r="A41" s="2478" t="s">
        <v>513</v>
      </c>
      <c r="B41" s="2613" t="str">
        <f>+_xlfn.SINGLE('S16 Påløpte reisekostnader SAP'!A22)</f>
        <v>S16 A - Avstemming av påløpt reisekostnad fra SAP</v>
      </c>
      <c r="C41" s="2614"/>
      <c r="D41" s="2615"/>
      <c r="E41" s="2492">
        <f>'S16 Påløpte reisekostnader SAP'!G28</f>
        <v>0</v>
      </c>
      <c r="F41" s="2492">
        <f>'S16 Påløpte reisekostnader SAP'!G29</f>
        <v>0</v>
      </c>
      <c r="G41" s="2479">
        <f>'S16 Påløpte reisekostnader SAP'!G30</f>
        <v>0</v>
      </c>
      <c r="H41" s="2492">
        <f>'S16 Påløpte reisekostnader SAP'!G31</f>
        <v>0</v>
      </c>
      <c r="I41" s="2492">
        <f>'S16 Påløpte reisekostnader SAP'!G32</f>
        <v>0</v>
      </c>
      <c r="J41" s="2479">
        <f>'S16 Påløpte reisekostnader SAP'!G33</f>
        <v>0</v>
      </c>
      <c r="K41" s="2492">
        <f>'S16 Påløpte reisekostnader SAP'!G34</f>
        <v>0</v>
      </c>
      <c r="L41" s="2492">
        <f>'S16 Påløpte reisekostnader SAP'!G35</f>
        <v>0</v>
      </c>
      <c r="M41" s="2479">
        <f>'S16 Påløpte reisekostnader SAP'!G36</f>
        <v>0</v>
      </c>
      <c r="N41" s="2492">
        <f>'S16 Påløpte reisekostnader SAP'!G37</f>
        <v>0</v>
      </c>
      <c r="O41" s="2492">
        <f>'S16 Påløpte reisekostnader SAP'!G38</f>
        <v>0</v>
      </c>
      <c r="P41" s="1270">
        <f>'S16 Påløpte reisekostnader SAP'!G39</f>
        <v>0</v>
      </c>
      <c r="T41" s="71"/>
      <c r="U41" s="71"/>
      <c r="V41" s="71"/>
      <c r="W41" s="71"/>
      <c r="X41" s="71"/>
      <c r="Y41" s="71"/>
      <c r="Z41" s="71"/>
      <c r="AA41" s="71"/>
      <c r="AB41" s="71"/>
      <c r="AC41" s="71"/>
      <c r="AD41" s="71"/>
      <c r="AE41" s="71"/>
      <c r="AF41" s="71"/>
      <c r="AG41" s="71"/>
      <c r="AH41" s="71"/>
      <c r="AI41" s="71"/>
    </row>
    <row r="42" spans="1:35" ht="30" customHeight="1" x14ac:dyDescent="0.25">
      <c r="A42" s="2493" t="s">
        <v>513</v>
      </c>
      <c r="B42" s="2613" t="str">
        <f>+_xlfn.SINGLE('S16 Påløpte reisekostnader SAP'!A45)</f>
        <v>S16 B - Kontroll av påløpt reisekostnad mot SAP</v>
      </c>
      <c r="C42" s="2614"/>
      <c r="D42" s="2615"/>
      <c r="E42" s="2479">
        <f>'S16 Påløpte reisekostnader SAP'!K52</f>
        <v>0</v>
      </c>
      <c r="F42" s="2492">
        <f>'S16 Påløpte reisekostnader SAP'!K53</f>
        <v>0</v>
      </c>
      <c r="G42" s="2492">
        <f>'S16 Påløpte reisekostnader SAP'!K54</f>
        <v>0</v>
      </c>
      <c r="H42" s="2492">
        <f>'S16 Påløpte reisekostnader SAP'!K55</f>
        <v>0</v>
      </c>
      <c r="I42" s="2492">
        <f>'S16 Påløpte reisekostnader SAP'!K56</f>
        <v>0</v>
      </c>
      <c r="J42" s="2492">
        <f>'S16 Påløpte reisekostnader SAP'!K57</f>
        <v>0</v>
      </c>
      <c r="K42" s="2492">
        <f>'S16 Påløpte reisekostnader SAP'!K58</f>
        <v>0</v>
      </c>
      <c r="L42" s="2492">
        <f>'S16 Påløpte reisekostnader SAP'!K59</f>
        <v>0</v>
      </c>
      <c r="M42" s="2492">
        <f>'S16 Påløpte reisekostnader SAP'!K60</f>
        <v>0</v>
      </c>
      <c r="N42" s="2492">
        <f>'S16 Påløpte reisekostnader SAP'!K61</f>
        <v>0</v>
      </c>
      <c r="O42" s="2492">
        <f>'S16 Påløpte reisekostnader SAP'!K62</f>
        <v>0</v>
      </c>
      <c r="P42" s="2494">
        <f>'S16 Påløpte reisekostnader SAP'!K63</f>
        <v>0</v>
      </c>
      <c r="T42" s="71"/>
      <c r="U42" s="71"/>
      <c r="V42" s="71"/>
      <c r="W42" s="71"/>
      <c r="X42" s="71"/>
      <c r="Y42" s="71"/>
      <c r="Z42" s="71"/>
      <c r="AA42" s="71"/>
      <c r="AB42" s="71"/>
      <c r="AC42" s="71"/>
      <c r="AD42" s="71"/>
      <c r="AE42" s="71"/>
      <c r="AF42" s="71"/>
      <c r="AG42" s="71"/>
      <c r="AH42" s="71"/>
      <c r="AI42" s="71"/>
    </row>
    <row r="43" spans="1:35" ht="30" customHeight="1" x14ac:dyDescent="0.25">
      <c r="A43" s="2493" t="s">
        <v>2688</v>
      </c>
      <c r="B43" s="2613" t="str">
        <f>'S17 Sjekkliste - SRS'!B2</f>
        <v>Sjekkliste ved periodeavslutning</v>
      </c>
      <c r="C43" s="2614"/>
      <c r="D43" s="2615"/>
      <c r="E43" s="2536"/>
      <c r="F43" s="2537"/>
      <c r="G43" s="2537"/>
      <c r="H43" s="2538"/>
      <c r="I43" s="2539"/>
      <c r="J43" s="2537"/>
      <c r="K43" s="2537"/>
      <c r="L43" s="2537"/>
      <c r="M43" s="2537"/>
      <c r="N43" s="2537"/>
      <c r="O43" s="2537"/>
      <c r="P43" s="2501"/>
      <c r="T43" s="71"/>
      <c r="U43" s="71"/>
      <c r="V43" s="71"/>
      <c r="W43" s="71"/>
      <c r="X43" s="71"/>
      <c r="Y43" s="71"/>
      <c r="Z43" s="71"/>
      <c r="AA43" s="71"/>
      <c r="AB43" s="71"/>
      <c r="AC43" s="71"/>
      <c r="AD43" s="71"/>
      <c r="AE43" s="71"/>
      <c r="AF43" s="71"/>
      <c r="AG43" s="71"/>
      <c r="AH43" s="71"/>
      <c r="AI43" s="71"/>
    </row>
    <row r="44" spans="1:35" ht="30" customHeight="1" x14ac:dyDescent="0.25">
      <c r="A44" s="2493" t="s">
        <v>2869</v>
      </c>
      <c r="B44" s="2613" t="str">
        <f>'S17B Sjekkliste-halvårskontrol'!B2</f>
        <v>Sjekkliste ved delårs - og årsavslutning</v>
      </c>
      <c r="C44" s="2614"/>
      <c r="D44" s="2615"/>
      <c r="E44" s="2536"/>
      <c r="F44" s="2537"/>
      <c r="G44" s="2537"/>
      <c r="H44" s="2539"/>
      <c r="I44" s="2540"/>
      <c r="J44" s="2537"/>
      <c r="K44" s="2537"/>
      <c r="L44" s="2537"/>
      <c r="M44" s="2537"/>
      <c r="N44" s="2537"/>
      <c r="O44" s="2537"/>
      <c r="P44" s="2541"/>
      <c r="T44" s="71"/>
      <c r="U44" s="71"/>
      <c r="V44" s="71"/>
      <c r="W44" s="71"/>
      <c r="X44" s="71"/>
      <c r="Y44" s="71"/>
      <c r="Z44" s="71"/>
      <c r="AA44" s="71"/>
      <c r="AB44" s="71"/>
      <c r="AC44" s="71"/>
      <c r="AD44" s="71"/>
      <c r="AE44" s="71"/>
      <c r="AF44" s="71"/>
      <c r="AG44" s="71"/>
      <c r="AH44" s="71"/>
      <c r="AI44" s="71"/>
    </row>
    <row r="46" spans="1:35" s="71" customFormat="1" ht="33" customHeight="1" x14ac:dyDescent="0.25">
      <c r="A46" s="2616" t="s">
        <v>477</v>
      </c>
      <c r="B46" s="2581"/>
      <c r="C46" s="2581"/>
      <c r="D46" s="2581"/>
      <c r="E46" s="2581"/>
      <c r="F46" s="2581"/>
      <c r="G46" s="2581"/>
      <c r="H46" s="2617"/>
      <c r="I46" s="2565" t="s">
        <v>434</v>
      </c>
      <c r="J46" s="2566"/>
      <c r="K46" s="2566" t="s">
        <v>478</v>
      </c>
      <c r="L46" s="2566"/>
      <c r="M46" s="2566" t="s">
        <v>479</v>
      </c>
      <c r="N46" s="2566"/>
      <c r="O46" s="2566"/>
      <c r="P46" s="2608"/>
      <c r="T46" s="3"/>
      <c r="U46" s="3"/>
      <c r="V46" s="3"/>
      <c r="W46" s="3"/>
      <c r="X46" s="3"/>
      <c r="Y46" s="3"/>
      <c r="Z46" s="3"/>
      <c r="AA46" s="3"/>
      <c r="AB46" s="3"/>
      <c r="AC46" s="3"/>
      <c r="AD46" s="3"/>
      <c r="AE46" s="3"/>
      <c r="AF46" s="3"/>
      <c r="AG46" s="3"/>
      <c r="AH46" s="3"/>
      <c r="AI46" s="3"/>
    </row>
    <row r="47" spans="1:35" x14ac:dyDescent="0.25">
      <c r="A47" s="2583"/>
      <c r="B47" s="2584"/>
      <c r="C47" s="2584"/>
      <c r="D47" s="2584"/>
      <c r="E47" s="2584"/>
      <c r="F47" s="2584"/>
      <c r="G47" s="2584"/>
      <c r="H47" s="2618"/>
      <c r="I47" s="2567"/>
      <c r="J47" s="2568"/>
      <c r="K47" s="2568"/>
      <c r="L47" s="2568"/>
      <c r="M47" s="2568"/>
      <c r="N47" s="2568"/>
      <c r="O47" s="2568"/>
      <c r="P47" s="2609"/>
    </row>
    <row r="48" spans="1:35" x14ac:dyDescent="0.25">
      <c r="A48" s="2583"/>
      <c r="B48" s="2584"/>
      <c r="C48" s="2584"/>
      <c r="D48" s="2584"/>
      <c r="E48" s="2584"/>
      <c r="F48" s="2584"/>
      <c r="G48" s="2584"/>
      <c r="H48" s="2618"/>
      <c r="I48" s="2560"/>
      <c r="J48" s="2561"/>
      <c r="K48" s="2564"/>
      <c r="L48" s="2561"/>
      <c r="M48" s="2561"/>
      <c r="N48" s="2561"/>
      <c r="O48" s="2561"/>
      <c r="P48" s="2610"/>
    </row>
    <row r="49" spans="1:16" x14ac:dyDescent="0.25">
      <c r="A49" s="2586"/>
      <c r="B49" s="2587"/>
      <c r="C49" s="2587"/>
      <c r="D49" s="2587"/>
      <c r="E49" s="2587"/>
      <c r="F49" s="2587"/>
      <c r="G49" s="2587"/>
      <c r="H49" s="2619"/>
      <c r="I49" s="2562"/>
      <c r="J49" s="2563"/>
      <c r="K49" s="2563"/>
      <c r="L49" s="2563"/>
      <c r="M49" s="2563"/>
      <c r="N49" s="2563"/>
      <c r="O49" s="2563"/>
      <c r="P49" s="2578"/>
    </row>
  </sheetData>
  <mergeCells count="53">
    <mergeCell ref="A46:H49"/>
    <mergeCell ref="I46:J47"/>
    <mergeCell ref="K46:L47"/>
    <mergeCell ref="B42:D42"/>
    <mergeCell ref="B37:D37"/>
    <mergeCell ref="B41:D41"/>
    <mergeCell ref="B38:D38"/>
    <mergeCell ref="B39:D39"/>
    <mergeCell ref="B40:D40"/>
    <mergeCell ref="B43:D43"/>
    <mergeCell ref="B44:D44"/>
    <mergeCell ref="M46:P47"/>
    <mergeCell ref="I48:J49"/>
    <mergeCell ref="K48:L49"/>
    <mergeCell ref="M48:P49"/>
    <mergeCell ref="B25:D25"/>
    <mergeCell ref="A26:P26"/>
    <mergeCell ref="B27:D27"/>
    <mergeCell ref="B34:D34"/>
    <mergeCell ref="B28:D28"/>
    <mergeCell ref="B31:D31"/>
    <mergeCell ref="B32:D32"/>
    <mergeCell ref="B33:D33"/>
    <mergeCell ref="B29:D29"/>
    <mergeCell ref="B30:D30"/>
    <mergeCell ref="B35:D35"/>
    <mergeCell ref="B36:D36"/>
    <mergeCell ref="B24:D24"/>
    <mergeCell ref="B12:D12"/>
    <mergeCell ref="B13:D13"/>
    <mergeCell ref="B14:D14"/>
    <mergeCell ref="A15:P15"/>
    <mergeCell ref="B17:D17"/>
    <mergeCell ref="B18:D18"/>
    <mergeCell ref="A19:P19"/>
    <mergeCell ref="B20:D20"/>
    <mergeCell ref="B21:D21"/>
    <mergeCell ref="B22:D22"/>
    <mergeCell ref="B23:D23"/>
    <mergeCell ref="B16:D16"/>
    <mergeCell ref="B11:D11"/>
    <mergeCell ref="B6:D6"/>
    <mergeCell ref="A7:P7"/>
    <mergeCell ref="B8:D8"/>
    <mergeCell ref="B9:D9"/>
    <mergeCell ref="B10:D10"/>
    <mergeCell ref="A2:P2"/>
    <mergeCell ref="B4:C4"/>
    <mergeCell ref="K3:L3"/>
    <mergeCell ref="K4:L4"/>
    <mergeCell ref="M3:N3"/>
    <mergeCell ref="B3:F3"/>
    <mergeCell ref="M4:N4"/>
  </mergeCells>
  <phoneticPr fontId="63" type="noConversion"/>
  <conditionalFormatting sqref="A8:P8 A9:E11 A12:P44">
    <cfRule type="expression" dxfId="250" priority="1">
      <formula>A8="DFØ følger opp"</formula>
    </cfRule>
    <cfRule type="expression" dxfId="249" priority="2">
      <formula>A8="Kunde følger opp"</formula>
    </cfRule>
    <cfRule type="expression" dxfId="248" priority="3">
      <formula>A8="Alt OK"</formula>
    </cfRule>
  </conditionalFormatting>
  <dataValidations count="1">
    <dataValidation allowBlank="1" showInputMessage="1" showErrorMessage="1" promptTitle="Avstemmingskoder" sqref="E25:P25" xr:uid="{6C8E03D8-CC28-49F0-8F9E-C5D4539CD5DF}"/>
  </dataValidations>
  <hyperlinks>
    <hyperlink ref="A8" location="'S01 Avst. HB mot ANL'!A1" display="S01" xr:uid="{67D526C3-C03C-48C5-8207-756B38DB6B62}"/>
    <hyperlink ref="A12" location="'S02 Avst. forpliktelse og avskr'!A1" display="S02" xr:uid="{76B937B8-425E-48E8-AD39-64684EE18580}"/>
    <hyperlink ref="A13" location="'S03 Avst. aktivert driftsbev.'!A1" display="S03" xr:uid="{E77DC181-1019-4EEC-BC33-3B9AD6CB8082}"/>
    <hyperlink ref="A14" location="'S04 Kontroll gevinst og tap'!A1" display="S04" xr:uid="{B6EF53FC-4D96-45C0-9D37-B246475C6BFF}"/>
    <hyperlink ref="A18" location="'S07 Spesifikasjon konto 216-218'!A1" display="S07" xr:uid="{31618728-C7C6-428B-8A04-1889012FC824}"/>
    <hyperlink ref="A20" location="'S08 Spesifikasjon av div konto'!A1" display="S08" xr:uid="{DA6DE9DC-63B7-491D-92E9-C730CBFD760E}"/>
    <hyperlink ref="A25" location="'S09 Kontroll poster med per.nøk'!A1" display="S09" xr:uid="{58C5790E-1473-416A-A564-33AC5D7E10DA}"/>
    <hyperlink ref="A27" location="'S10 Påløpt refusjon NAV'!A1" display="S10" xr:uid="{0D09B0AD-3E1A-4068-983A-1A277B6F40CD}"/>
    <hyperlink ref="A34" location="'S14 Lønnsavsetninger (nto)'!A1" display="S14" xr:uid="{C2BDF3E2-01FE-4B28-B35F-BBE5DEBAC2DA}"/>
    <hyperlink ref="A37" location="'S15 Kontroll påløpt AGA'!A1" display="S15" xr:uid="{F658B674-8106-4C1B-96A1-E72EC821AA07}"/>
    <hyperlink ref="A17" location="'S06 Avst. innt.føring NTO'!A1" display="S06" xr:uid="{7F206962-3E2F-4CA8-A17B-8D74204EFC4E}"/>
    <hyperlink ref="A9:A11" location="'S01 Avst. HB mot ANL'!A1" display="S01" xr:uid="{9709E172-8CEB-45C0-8B33-B826A928D24F}"/>
    <hyperlink ref="A9" location="'S01B Anlegg - Note 4'!A1" display="S01B" xr:uid="{1A9D64FF-8A2A-4829-B68F-0C7AD2B7EC4A}"/>
    <hyperlink ref="A10" location="'S01C Anlegg - Note 3'!A1" display="S01C" xr:uid="{37FBFA6D-E71B-46D3-95DE-7C334E97B5C8}"/>
    <hyperlink ref="A11" location="'S01D Eiendomsskjema'!A1" display="S01D" xr:uid="{ADC0BF08-8364-4CBE-93E9-DACB44BE5AC0}"/>
    <hyperlink ref="A16" location="'S05 Avst. innt.føring BTO'!A1" display="S05" xr:uid="{6C33A9A9-3D06-47D3-B20D-ABF12EFEE5C6}"/>
    <hyperlink ref="A31" location="'S12 Lønnsavsetninger (bto)'!A1" display="S12" xr:uid="{4D046255-68AE-4BC3-AF81-6A73F6F78721}"/>
    <hyperlink ref="A28" location="'S11 Avst påløpt FP - bto'!Utskriftsområde" display="S11" xr:uid="{E0987383-9497-4FCD-BABD-5FF180AE970D}"/>
    <hyperlink ref="A41" location="'S16 Påløpte reisekostnader SAP'!A1" display="S16" xr:uid="{F6B6FA9A-2C7A-4534-9807-287619EC87DD}"/>
    <hyperlink ref="A38" location="'S15 Kontroll påløpt AGA'!A72" display="S15" xr:uid="{81E7B496-3BEB-4F5E-BE68-B8EA0276778F}"/>
    <hyperlink ref="A39" location="'S15 Kontroll påløpt AGA'!A118" display="S15" xr:uid="{6EFBA555-A546-428B-908C-61B0F7A5F728}"/>
    <hyperlink ref="A33" location="'S12 Lønnsavsetninger (bto)'!A123" display="S12" xr:uid="{8F0A71D4-08A8-4DA2-A938-EDC4E2C369DC}"/>
    <hyperlink ref="A28" location="'S11 Avst påløpt FP - bto'!A1" display="S11" xr:uid="{471474DB-AC34-4389-9671-93B691DF3E6D}"/>
    <hyperlink ref="A29" location="'S11 Avst påløpt FP - bto'!A72" display="S11" xr:uid="{C2604C1F-BBD2-42D6-B9CE-8E97A7F5EAF3}"/>
    <hyperlink ref="A30" location="'S11 Avst påløpt FP - bto'!A91" display="S11" xr:uid="{BEE465BD-72CE-4D97-AA5E-AD680F40DFCA}"/>
    <hyperlink ref="A35" location="'S14 Lønnsavsetninger (nto)'!A76" display="S14" xr:uid="{9D4D8BF4-BA2F-4104-8C1C-D2BA5507D31D}"/>
    <hyperlink ref="A36" location="'S14 Lønnsavsetninger (nto)'!A101" display="S14" xr:uid="{F012F505-F8D3-4945-AC55-E8266237096A}"/>
    <hyperlink ref="A32" location="'S12 Lønnsavsetninger (bto)'!A75" display="S12" xr:uid="{D6918565-FC51-496B-91F5-CD55956A3E50}"/>
    <hyperlink ref="A42" location="'S16 Påløpte reisekostnader SAP'!A65" display="S16" xr:uid="{A55F3BA8-56DB-47C0-AF8F-9F3DF912ABA1}"/>
    <hyperlink ref="A24" location="'S08E Forskuddsbet kostn'!A1" display="S08E" xr:uid="{960C91DA-0904-4CCD-8136-E2301AB36B3B}"/>
    <hyperlink ref="A22" location="'S08C kto 2960'!A1" display="S08C" xr:uid="{185FE8A3-94D2-49E3-82A5-EB28FE494F36}"/>
    <hyperlink ref="A21" location="'S08B Per opptj inntekt'!A1" display="S08B" xr:uid="{A11F3546-7965-4D51-B5B2-FADA47F73C86}"/>
    <hyperlink ref="A23" location="'S08D Pål kostn'!A1" display="S08D" xr:uid="{C353EDD4-A904-43AC-8BD9-906AFC4EC0A2}"/>
    <hyperlink ref="A40" location="'S15B AGA'!A1" display="S15B" xr:uid="{80566DC8-BABB-48EC-B7DC-78DA1024A9E8}"/>
    <hyperlink ref="A43" location="'S17 Sjekkliste - SRS'!A1" display="S17" xr:uid="{81D4CB6A-82D5-4C18-9142-60CA3CE92D8B}"/>
    <hyperlink ref="A44" location="'S17B Sjekkliste-halvårskontrol'!A1" display="S17B" xr:uid="{BD8A329E-D153-4D61-9D67-60770A7B7A95}"/>
  </hyperlinks>
  <pageMargins left="0.7" right="0.7" top="0.75" bottom="0.75" header="0.3" footer="0.3"/>
  <pageSetup paperSize="9" scale="3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17E91-3683-482C-8635-B349ECE079CC}">
  <sheetPr codeName="Ark68">
    <pageSetUpPr fitToPage="1"/>
  </sheetPr>
  <dimension ref="A1:Q60"/>
  <sheetViews>
    <sheetView showGridLines="0" zoomScaleNormal="100" workbookViewId="0"/>
  </sheetViews>
  <sheetFormatPr baseColWidth="10" defaultColWidth="11.42578125" defaultRowHeight="15" x14ac:dyDescent="0.25"/>
  <cols>
    <col min="1" max="1" width="17" customWidth="1"/>
    <col min="2" max="4" width="26.85546875" customWidth="1"/>
    <col min="5" max="6" width="13.28515625" customWidth="1"/>
    <col min="7" max="7" width="24.7109375" customWidth="1"/>
    <col min="8" max="8" width="7.7109375" customWidth="1"/>
    <col min="9" max="10" width="17" customWidth="1"/>
  </cols>
  <sheetData>
    <row r="1" spans="1:15" ht="19.5" thickBot="1" x14ac:dyDescent="0.35">
      <c r="A1" s="100" t="s">
        <v>2288</v>
      </c>
      <c r="B1" s="1"/>
      <c r="C1" s="101"/>
      <c r="D1" s="101"/>
      <c r="E1" s="101"/>
      <c r="F1" s="1"/>
      <c r="G1" s="1"/>
      <c r="I1" s="47" t="s">
        <v>2264</v>
      </c>
      <c r="J1" s="47" t="s">
        <v>2289</v>
      </c>
      <c r="K1" s="47"/>
      <c r="L1" s="47"/>
      <c r="M1" s="47"/>
      <c r="N1" s="47"/>
      <c r="O1" s="47"/>
    </row>
    <row r="2" spans="1:15" ht="18.75" x14ac:dyDescent="0.3">
      <c r="A2" s="973" t="s">
        <v>1244</v>
      </c>
      <c r="B2" s="4218" t="s">
        <v>587</v>
      </c>
      <c r="C2" s="4219"/>
      <c r="D2" s="4219"/>
      <c r="E2" s="4219"/>
      <c r="F2" s="4219"/>
      <c r="G2" s="4220"/>
      <c r="I2" s="47" t="s">
        <v>2266</v>
      </c>
      <c r="J2" s="47" t="s">
        <v>2290</v>
      </c>
      <c r="K2" s="47"/>
      <c r="L2" s="47"/>
      <c r="M2" s="47"/>
      <c r="N2" s="47"/>
      <c r="O2" s="47"/>
    </row>
    <row r="3" spans="1:15" ht="15.75" thickBot="1" x14ac:dyDescent="0.3">
      <c r="A3" s="974" t="s">
        <v>1245</v>
      </c>
      <c r="B3" s="2901" t="s">
        <v>1569</v>
      </c>
      <c r="C3" s="2752"/>
      <c r="D3" s="2752"/>
      <c r="E3" s="2752"/>
      <c r="F3" s="2752"/>
      <c r="G3" s="2753"/>
      <c r="H3" s="879"/>
      <c r="I3" s="879"/>
      <c r="J3" s="879"/>
      <c r="K3" s="47"/>
      <c r="L3" s="47"/>
      <c r="M3" s="47"/>
      <c r="N3" s="47"/>
      <c r="O3" s="47"/>
    </row>
    <row r="4" spans="1:15" x14ac:dyDescent="0.25">
      <c r="A4" s="1019" t="s">
        <v>1247</v>
      </c>
      <c r="B4" s="2754" t="str">
        <f>Avstemmingsoversikt!A5</f>
        <v>XX - MAL - XXX/XXXX</v>
      </c>
      <c r="C4" s="2755"/>
      <c r="D4" s="2755"/>
      <c r="E4" s="2755"/>
      <c r="F4" s="1020" t="s">
        <v>481</v>
      </c>
      <c r="G4" s="1007">
        <f>IF(Avstemmingsoversikt!P3= " "," ",Avstemmingsoversikt!P3)</f>
        <v>2024</v>
      </c>
      <c r="I4" s="47" t="s">
        <v>2269</v>
      </c>
      <c r="J4" s="47"/>
      <c r="K4" s="47"/>
      <c r="L4" s="47"/>
      <c r="M4" s="47"/>
      <c r="N4" s="47"/>
      <c r="O4" s="47"/>
    </row>
    <row r="5" spans="1:15" ht="15.75" thickBot="1" x14ac:dyDescent="0.3">
      <c r="A5" s="987" t="s">
        <v>1248</v>
      </c>
      <c r="B5" s="3024"/>
      <c r="C5" s="3019"/>
      <c r="D5" s="1000" t="s">
        <v>1249</v>
      </c>
      <c r="E5" s="972"/>
      <c r="F5" s="1000" t="s">
        <v>1250</v>
      </c>
      <c r="G5" s="1001" t="str">
        <f>IF(Avstemmingsoversikt!P4= " "," ",Avstemmingsoversikt!P4)</f>
        <v>xx/2024</v>
      </c>
    </row>
    <row r="6" spans="1:15" x14ac:dyDescent="0.25">
      <c r="A6" s="85"/>
      <c r="B6" s="80"/>
      <c r="C6" s="80"/>
      <c r="D6" s="85"/>
      <c r="E6" s="96"/>
      <c r="F6" s="85"/>
      <c r="G6" s="90"/>
    </row>
    <row r="7" spans="1:15" x14ac:dyDescent="0.25">
      <c r="A7" s="4227" t="s">
        <v>2291</v>
      </c>
      <c r="B7" s="4227"/>
      <c r="C7" s="4227"/>
      <c r="D7" s="4227"/>
      <c r="E7" s="4227"/>
      <c r="F7" s="4227"/>
      <c r="G7" s="4227"/>
    </row>
    <row r="8" spans="1:15" x14ac:dyDescent="0.25">
      <c r="B8" s="80"/>
      <c r="C8" s="80"/>
      <c r="D8" s="85"/>
      <c r="E8" s="96"/>
      <c r="F8" s="85"/>
      <c r="G8" s="90"/>
    </row>
    <row r="9" spans="1:15" ht="15.75" thickBot="1" x14ac:dyDescent="0.3">
      <c r="A9" s="85"/>
      <c r="B9" s="80"/>
      <c r="C9" s="80"/>
      <c r="D9" s="85"/>
      <c r="E9" s="96"/>
      <c r="F9" s="85"/>
      <c r="G9" s="90"/>
    </row>
    <row r="10" spans="1:15" ht="19.5" thickBot="1" x14ac:dyDescent="0.3">
      <c r="A10" s="2708" t="s">
        <v>1252</v>
      </c>
      <c r="B10" s="2708"/>
      <c r="C10" s="2709"/>
      <c r="E10" s="2708" t="s">
        <v>1253</v>
      </c>
      <c r="F10" s="2708"/>
      <c r="G10" s="2709"/>
    </row>
    <row r="11" spans="1:15" ht="15.75" thickBot="1" x14ac:dyDescent="0.3">
      <c r="A11" s="3991"/>
      <c r="B11" s="3991"/>
      <c r="C11" s="4239"/>
      <c r="E11" s="2682"/>
      <c r="F11" s="2682"/>
      <c r="G11" s="2710"/>
    </row>
    <row r="12" spans="1:15" ht="15.75" thickBot="1" x14ac:dyDescent="0.3">
      <c r="A12" s="3991"/>
      <c r="B12" s="3991"/>
      <c r="C12" s="4239"/>
      <c r="E12" s="2682"/>
      <c r="F12" s="2682"/>
      <c r="G12" s="2710"/>
    </row>
    <row r="13" spans="1:15" ht="15.75" thickBot="1" x14ac:dyDescent="0.3">
      <c r="A13" s="3991"/>
      <c r="B13" s="3991"/>
      <c r="C13" s="4239"/>
      <c r="E13" s="2682"/>
      <c r="F13" s="2682"/>
      <c r="G13" s="2710"/>
    </row>
    <row r="14" spans="1:15" ht="15.75" thickBot="1" x14ac:dyDescent="0.3">
      <c r="A14" s="3991"/>
      <c r="B14" s="3991"/>
      <c r="C14" s="4239"/>
      <c r="E14" s="2682"/>
      <c r="F14" s="2682"/>
      <c r="G14" s="2710"/>
    </row>
    <row r="15" spans="1:15" ht="15.75" thickBot="1" x14ac:dyDescent="0.3">
      <c r="A15" s="4240"/>
      <c r="B15" s="4240"/>
      <c r="C15" s="4241"/>
      <c r="E15" s="2711"/>
      <c r="F15" s="2711"/>
      <c r="G15" s="2712"/>
    </row>
    <row r="17" spans="1:17" x14ac:dyDescent="0.25">
      <c r="A17" s="140" t="s">
        <v>1254</v>
      </c>
      <c r="B17" s="146"/>
      <c r="C17" s="146"/>
      <c r="E17" s="2" t="s">
        <v>1255</v>
      </c>
    </row>
    <row r="18" spans="1:17" x14ac:dyDescent="0.25">
      <c r="E18" t="s">
        <v>2292</v>
      </c>
    </row>
    <row r="19" spans="1:17" x14ac:dyDescent="0.25">
      <c r="E19" t="s">
        <v>2293</v>
      </c>
    </row>
    <row r="21" spans="1:17" ht="15.75" thickBot="1" x14ac:dyDescent="0.3"/>
    <row r="22" spans="1:17" x14ac:dyDescent="0.25">
      <c r="A22" s="637" t="s">
        <v>1455</v>
      </c>
      <c r="B22" s="625" t="s">
        <v>1456</v>
      </c>
      <c r="C22" s="625" t="s">
        <v>1457</v>
      </c>
      <c r="D22" s="625" t="s">
        <v>2294</v>
      </c>
      <c r="E22" s="885"/>
      <c r="F22" s="885"/>
      <c r="G22" s="931"/>
    </row>
    <row r="23" spans="1:17" s="3" customFormat="1" ht="34.5" customHeight="1" x14ac:dyDescent="0.25">
      <c r="A23" s="4236" t="s">
        <v>434</v>
      </c>
      <c r="B23" s="4237" t="s">
        <v>2295</v>
      </c>
      <c r="C23" s="4242" t="s">
        <v>2296</v>
      </c>
      <c r="D23" s="4238" t="s">
        <v>1260</v>
      </c>
      <c r="E23" s="4238" t="s">
        <v>478</v>
      </c>
      <c r="F23" s="4204" t="s">
        <v>1268</v>
      </c>
      <c r="G23" s="4205" t="s">
        <v>1454</v>
      </c>
      <c r="I23"/>
      <c r="J23"/>
      <c r="K23"/>
      <c r="L23"/>
      <c r="M23"/>
      <c r="N23"/>
      <c r="O23"/>
      <c r="P23"/>
      <c r="Q23"/>
    </row>
    <row r="24" spans="1:17" s="3" customFormat="1" ht="24.75" customHeight="1" x14ac:dyDescent="0.25">
      <c r="A24" s="3214"/>
      <c r="B24" s="3203"/>
      <c r="C24" s="4242"/>
      <c r="D24" s="4238"/>
      <c r="E24" s="4238"/>
      <c r="F24" s="3766"/>
      <c r="G24" s="3765"/>
      <c r="I24"/>
      <c r="J24"/>
      <c r="K24"/>
      <c r="L24"/>
      <c r="M24"/>
      <c r="N24"/>
      <c r="O24"/>
      <c r="P24"/>
      <c r="Q24"/>
    </row>
    <row r="25" spans="1:17" s="3" customFormat="1" ht="13.5" customHeight="1" x14ac:dyDescent="0.25">
      <c r="A25" s="3560"/>
      <c r="B25" s="3204"/>
      <c r="C25" s="2002" t="s">
        <v>2297</v>
      </c>
      <c r="D25" s="4238"/>
      <c r="E25" s="4238"/>
      <c r="F25" s="3135"/>
      <c r="G25" s="3137"/>
      <c r="I25"/>
      <c r="J25"/>
      <c r="K25"/>
      <c r="L25"/>
      <c r="M25"/>
      <c r="N25"/>
      <c r="O25"/>
      <c r="P25"/>
      <c r="Q25"/>
    </row>
    <row r="26" spans="1:17" s="3" customFormat="1" x14ac:dyDescent="0.25">
      <c r="A26" s="1436" t="str">
        <f>CONCATENATE($G$4,"01")</f>
        <v>202401</v>
      </c>
      <c r="B26" s="2005"/>
      <c r="C26" s="2005"/>
      <c r="D26" s="2006">
        <f>+B26-C26</f>
        <v>0</v>
      </c>
      <c r="E26" s="2010"/>
      <c r="F26" s="1936"/>
      <c r="G26" s="1558"/>
      <c r="I26"/>
      <c r="J26"/>
      <c r="K26"/>
      <c r="L26"/>
      <c r="M26"/>
      <c r="N26"/>
      <c r="O26"/>
      <c r="P26"/>
      <c r="Q26"/>
    </row>
    <row r="27" spans="1:17" s="3" customFormat="1" x14ac:dyDescent="0.25">
      <c r="A27" s="1436" t="str">
        <f>CONCATENATE($G$4,"02")</f>
        <v>202402</v>
      </c>
      <c r="B27" s="2005"/>
      <c r="C27" s="2005"/>
      <c r="D27" s="2006">
        <f t="shared" ref="D27:D37" si="0">+B27-C27</f>
        <v>0</v>
      </c>
      <c r="E27" s="2010"/>
      <c r="F27" s="1936"/>
      <c r="G27" s="1558"/>
      <c r="I27"/>
      <c r="J27"/>
      <c r="K27"/>
      <c r="L27"/>
      <c r="M27"/>
      <c r="N27"/>
      <c r="O27"/>
      <c r="P27"/>
      <c r="Q27"/>
    </row>
    <row r="28" spans="1:17" s="3" customFormat="1" x14ac:dyDescent="0.25">
      <c r="A28" s="1436" t="str">
        <f>CONCATENATE($G$4,"03")</f>
        <v>202403</v>
      </c>
      <c r="B28" s="2005"/>
      <c r="C28" s="2005"/>
      <c r="D28" s="2006">
        <f t="shared" si="0"/>
        <v>0</v>
      </c>
      <c r="E28" s="2010"/>
      <c r="F28" s="1936"/>
      <c r="G28" s="1558"/>
      <c r="I28"/>
      <c r="J28"/>
      <c r="K28"/>
      <c r="L28"/>
      <c r="M28"/>
      <c r="N28"/>
      <c r="O28"/>
      <c r="P28"/>
      <c r="Q28"/>
    </row>
    <row r="29" spans="1:17" s="3" customFormat="1" x14ac:dyDescent="0.25">
      <c r="A29" s="1436" t="str">
        <f>CONCATENATE($G$4,"04")</f>
        <v>202404</v>
      </c>
      <c r="B29" s="2005"/>
      <c r="C29" s="2005"/>
      <c r="D29" s="2006">
        <f t="shared" si="0"/>
        <v>0</v>
      </c>
      <c r="E29" s="2010"/>
      <c r="F29" s="1936"/>
      <c r="G29" s="1558"/>
      <c r="I29"/>
      <c r="J29"/>
      <c r="K29"/>
      <c r="L29"/>
      <c r="M29"/>
      <c r="N29"/>
      <c r="O29"/>
      <c r="P29"/>
      <c r="Q29"/>
    </row>
    <row r="30" spans="1:17" s="3" customFormat="1" x14ac:dyDescent="0.25">
      <c r="A30" s="1436" t="str">
        <f>CONCATENATE($G$4,"05")</f>
        <v>202405</v>
      </c>
      <c r="B30" s="2005"/>
      <c r="C30" s="2005"/>
      <c r="D30" s="2006">
        <f t="shared" si="0"/>
        <v>0</v>
      </c>
      <c r="E30" s="2010"/>
      <c r="F30" s="1936"/>
      <c r="G30" s="1558"/>
      <c r="I30"/>
      <c r="J30"/>
      <c r="K30"/>
      <c r="L30"/>
      <c r="M30"/>
      <c r="N30"/>
      <c r="O30"/>
      <c r="P30"/>
      <c r="Q30"/>
    </row>
    <row r="31" spans="1:17" s="3" customFormat="1" x14ac:dyDescent="0.25">
      <c r="A31" s="1436" t="str">
        <f>CONCATENATE($G$4,"06")</f>
        <v>202406</v>
      </c>
      <c r="B31" s="2005"/>
      <c r="C31" s="2005"/>
      <c r="D31" s="2006">
        <f t="shared" si="0"/>
        <v>0</v>
      </c>
      <c r="E31" s="2010"/>
      <c r="F31" s="1936"/>
      <c r="G31" s="1558"/>
      <c r="I31"/>
      <c r="J31"/>
      <c r="K31"/>
      <c r="L31"/>
      <c r="M31"/>
      <c r="N31"/>
      <c r="O31"/>
      <c r="P31"/>
      <c r="Q31"/>
    </row>
    <row r="32" spans="1:17" s="3" customFormat="1" x14ac:dyDescent="0.25">
      <c r="A32" s="1436" t="str">
        <f>CONCATENATE($G$4,"07")</f>
        <v>202407</v>
      </c>
      <c r="B32" s="2005"/>
      <c r="C32" s="2005"/>
      <c r="D32" s="2006">
        <f t="shared" si="0"/>
        <v>0</v>
      </c>
      <c r="E32" s="2010"/>
      <c r="F32" s="1936"/>
      <c r="G32" s="1558"/>
      <c r="I32"/>
      <c r="J32"/>
      <c r="K32"/>
      <c r="L32"/>
      <c r="M32"/>
      <c r="N32"/>
      <c r="O32"/>
      <c r="P32"/>
      <c r="Q32"/>
    </row>
    <row r="33" spans="1:17" s="3" customFormat="1" x14ac:dyDescent="0.25">
      <c r="A33" s="1436" t="str">
        <f>CONCATENATE($G$4,"08")</f>
        <v>202408</v>
      </c>
      <c r="B33" s="2005"/>
      <c r="C33" s="2005"/>
      <c r="D33" s="2006">
        <f t="shared" si="0"/>
        <v>0</v>
      </c>
      <c r="E33" s="2010"/>
      <c r="F33" s="1936"/>
      <c r="G33" s="1558"/>
      <c r="I33"/>
      <c r="J33"/>
      <c r="K33"/>
      <c r="L33"/>
      <c r="M33"/>
      <c r="N33"/>
      <c r="O33"/>
      <c r="P33"/>
      <c r="Q33"/>
    </row>
    <row r="34" spans="1:17" s="3" customFormat="1" x14ac:dyDescent="0.25">
      <c r="A34" s="1436" t="str">
        <f>CONCATENATE($G$4,"09")</f>
        <v>202409</v>
      </c>
      <c r="B34" s="2005"/>
      <c r="C34" s="2005"/>
      <c r="D34" s="2006">
        <f t="shared" si="0"/>
        <v>0</v>
      </c>
      <c r="E34" s="2010"/>
      <c r="F34" s="1936"/>
      <c r="G34" s="1558"/>
      <c r="I34"/>
      <c r="J34"/>
      <c r="K34"/>
      <c r="L34"/>
      <c r="M34"/>
      <c r="N34"/>
      <c r="O34"/>
      <c r="P34"/>
      <c r="Q34"/>
    </row>
    <row r="35" spans="1:17" s="3" customFormat="1" x14ac:dyDescent="0.25">
      <c r="A35" s="1436" t="str">
        <f>CONCATENATE($G$4,"10")</f>
        <v>202410</v>
      </c>
      <c r="B35" s="2005"/>
      <c r="C35" s="2005"/>
      <c r="D35" s="2006">
        <f t="shared" si="0"/>
        <v>0</v>
      </c>
      <c r="E35" s="2010"/>
      <c r="F35" s="1936"/>
      <c r="G35" s="1558"/>
      <c r="I35"/>
      <c r="J35"/>
      <c r="K35"/>
      <c r="L35"/>
      <c r="M35"/>
      <c r="N35"/>
      <c r="O35"/>
      <c r="P35"/>
      <c r="Q35"/>
    </row>
    <row r="36" spans="1:17" s="3" customFormat="1" x14ac:dyDescent="0.25">
      <c r="A36" s="1436" t="str">
        <f>CONCATENATE($G$4,"11")</f>
        <v>202411</v>
      </c>
      <c r="B36" s="2005"/>
      <c r="C36" s="2005"/>
      <c r="D36" s="2006">
        <f t="shared" si="0"/>
        <v>0</v>
      </c>
      <c r="E36" s="2010"/>
      <c r="F36" s="1936"/>
      <c r="G36" s="1558"/>
      <c r="I36"/>
      <c r="J36"/>
      <c r="K36"/>
      <c r="L36"/>
      <c r="M36"/>
      <c r="N36"/>
      <c r="O36"/>
      <c r="P36"/>
      <c r="Q36"/>
    </row>
    <row r="37" spans="1:17" s="3" customFormat="1" x14ac:dyDescent="0.25">
      <c r="A37" s="1436" t="str">
        <f>CONCATENATE($G$4,"12")</f>
        <v>202412</v>
      </c>
      <c r="B37" s="2005"/>
      <c r="C37" s="2005"/>
      <c r="D37" s="2006">
        <f t="shared" si="0"/>
        <v>0</v>
      </c>
      <c r="E37" s="2010"/>
      <c r="F37" s="1936"/>
      <c r="G37" s="1558"/>
      <c r="I37"/>
      <c r="J37"/>
      <c r="K37"/>
      <c r="L37"/>
      <c r="M37"/>
      <c r="N37"/>
      <c r="O37"/>
      <c r="P37"/>
      <c r="Q37"/>
    </row>
    <row r="38" spans="1:17" s="3" customFormat="1" ht="15.75" thickBot="1" x14ac:dyDescent="0.3">
      <c r="A38" s="470" t="s">
        <v>2028</v>
      </c>
      <c r="B38" s="457">
        <f>SUM(B26:B37)</f>
        <v>0</v>
      </c>
      <c r="C38" s="457">
        <f t="shared" ref="C38" si="1">SUM(C26:C37)</f>
        <v>0</v>
      </c>
      <c r="D38" s="462">
        <f>+B38-C38</f>
        <v>0</v>
      </c>
      <c r="E38" s="3579"/>
      <c r="F38" s="3579"/>
      <c r="G38" s="3580"/>
      <c r="I38"/>
      <c r="J38"/>
      <c r="K38"/>
      <c r="L38"/>
      <c r="M38"/>
      <c r="N38"/>
      <c r="O38"/>
      <c r="P38"/>
      <c r="Q38"/>
    </row>
    <row r="39" spans="1:17" s="3" customFormat="1" x14ac:dyDescent="0.25">
      <c r="A39" s="58" t="s">
        <v>1327</v>
      </c>
      <c r="C39" s="130">
        <f>SUMIFS('Saldobalanse m arb-status'!C:C,'Saldobalanse m arb-status'!A:A,'S03 Avst. aktivert driftsbev.'!C41&amp;"*")</f>
        <v>0</v>
      </c>
      <c r="F39" s="59"/>
    </row>
    <row r="40" spans="1:17" s="3" customFormat="1" x14ac:dyDescent="0.25">
      <c r="A40" s="58" t="s">
        <v>1260</v>
      </c>
      <c r="C40" s="130">
        <f>C38-C39</f>
        <v>0</v>
      </c>
      <c r="F40" s="59"/>
    </row>
    <row r="41" spans="1:17" s="3" customFormat="1" ht="17.25" hidden="1" customHeight="1" x14ac:dyDescent="0.25">
      <c r="A41" s="58"/>
      <c r="C41" s="84" t="str">
        <f>LEFT(C25,3)</f>
        <v>391</v>
      </c>
      <c r="F41" s="59"/>
    </row>
    <row r="42" spans="1:17" s="3" customFormat="1" x14ac:dyDescent="0.25"/>
    <row r="43" spans="1:17" s="3" customFormat="1" ht="15.75" thickBot="1" x14ac:dyDescent="0.3">
      <c r="A43" s="11" t="s">
        <v>2287</v>
      </c>
    </row>
    <row r="44" spans="1:17" s="3" customFormat="1" x14ac:dyDescent="0.25">
      <c r="A44" s="637" t="str">
        <f>CONCATENATE($G$4,"01")</f>
        <v>202401</v>
      </c>
      <c r="B44" s="4233"/>
      <c r="C44" s="4234"/>
      <c r="D44" s="4234"/>
      <c r="E44" s="4234"/>
      <c r="F44" s="4234"/>
      <c r="G44" s="4235"/>
    </row>
    <row r="45" spans="1:17" s="3" customFormat="1" ht="15" customHeight="1" x14ac:dyDescent="0.25">
      <c r="A45" s="1436" t="str">
        <f>CONCATENATE($G$4,"02")</f>
        <v>202402</v>
      </c>
      <c r="B45" s="4228"/>
      <c r="C45" s="4222"/>
      <c r="D45" s="4222"/>
      <c r="E45" s="4222"/>
      <c r="F45" s="4222"/>
      <c r="G45" s="4229"/>
    </row>
    <row r="46" spans="1:17" s="3" customFormat="1" x14ac:dyDescent="0.25">
      <c r="A46" s="1436" t="str">
        <f>CONCATENATE($G$4,"03")</f>
        <v>202403</v>
      </c>
      <c r="B46" s="4228"/>
      <c r="C46" s="4222"/>
      <c r="D46" s="4222"/>
      <c r="E46" s="4222"/>
      <c r="F46" s="4222"/>
      <c r="G46" s="4229"/>
    </row>
    <row r="47" spans="1:17" s="3" customFormat="1" x14ac:dyDescent="0.25">
      <c r="A47" s="1436" t="str">
        <f>CONCATENATE($G$4,"04")</f>
        <v>202404</v>
      </c>
      <c r="B47" s="4228"/>
      <c r="C47" s="4222"/>
      <c r="D47" s="4222"/>
      <c r="E47" s="4222"/>
      <c r="F47" s="4222"/>
      <c r="G47" s="4229"/>
    </row>
    <row r="48" spans="1:17" s="3" customFormat="1" x14ac:dyDescent="0.25">
      <c r="A48" s="1436" t="str">
        <f>CONCATENATE($G$4,"05")</f>
        <v>202405</v>
      </c>
      <c r="B48" s="4228"/>
      <c r="C48" s="4222"/>
      <c r="D48" s="4222"/>
      <c r="E48" s="4222"/>
      <c r="F48" s="4222"/>
      <c r="G48" s="4229"/>
    </row>
    <row r="49" spans="1:7" s="3" customFormat="1" x14ac:dyDescent="0.25">
      <c r="A49" s="1436" t="str">
        <f>CONCATENATE($G$4,"06")</f>
        <v>202406</v>
      </c>
      <c r="B49" s="4228"/>
      <c r="C49" s="4222"/>
      <c r="D49" s="4222"/>
      <c r="E49" s="4222"/>
      <c r="F49" s="4222"/>
      <c r="G49" s="4229"/>
    </row>
    <row r="50" spans="1:7" s="3" customFormat="1" x14ac:dyDescent="0.25">
      <c r="A50" s="1436" t="str">
        <f>CONCATENATE($G$4,"07")</f>
        <v>202407</v>
      </c>
      <c r="B50" s="4228"/>
      <c r="C50" s="4222"/>
      <c r="D50" s="4222"/>
      <c r="E50" s="4222"/>
      <c r="F50" s="4222"/>
      <c r="G50" s="4229"/>
    </row>
    <row r="51" spans="1:7" s="3" customFormat="1" x14ac:dyDescent="0.25">
      <c r="A51" s="1436" t="str">
        <f>CONCATENATE($G$4,"08")</f>
        <v>202408</v>
      </c>
      <c r="B51" s="4228"/>
      <c r="C51" s="4222"/>
      <c r="D51" s="4222"/>
      <c r="E51" s="4222"/>
      <c r="F51" s="4222"/>
      <c r="G51" s="4229"/>
    </row>
    <row r="52" spans="1:7" s="3" customFormat="1" x14ac:dyDescent="0.25">
      <c r="A52" s="1436" t="str">
        <f>CONCATENATE($G$4,"09")</f>
        <v>202409</v>
      </c>
      <c r="B52" s="4228"/>
      <c r="C52" s="4222"/>
      <c r="D52" s="4222"/>
      <c r="E52" s="4222"/>
      <c r="F52" s="4222"/>
      <c r="G52" s="4229"/>
    </row>
    <row r="53" spans="1:7" s="3" customFormat="1" x14ac:dyDescent="0.25">
      <c r="A53" s="1436" t="str">
        <f>CONCATENATE($G$4,"10")</f>
        <v>202410</v>
      </c>
      <c r="B53" s="4228"/>
      <c r="C53" s="4222"/>
      <c r="D53" s="4222"/>
      <c r="E53" s="4222"/>
      <c r="F53" s="4222"/>
      <c r="G53" s="4229"/>
    </row>
    <row r="54" spans="1:7" s="3" customFormat="1" x14ac:dyDescent="0.25">
      <c r="A54" s="1436" t="str">
        <f>CONCATENATE($G$4,"11")</f>
        <v>202411</v>
      </c>
      <c r="B54" s="4228"/>
      <c r="C54" s="4222"/>
      <c r="D54" s="4222"/>
      <c r="E54" s="4222"/>
      <c r="F54" s="4222"/>
      <c r="G54" s="4229"/>
    </row>
    <row r="55" spans="1:7" s="3" customFormat="1" ht="15.75" thickBot="1" x14ac:dyDescent="0.3">
      <c r="A55" s="459" t="str">
        <f>CONCATENATE($G$4,"12")</f>
        <v>202412</v>
      </c>
      <c r="B55" s="4230"/>
      <c r="C55" s="4231"/>
      <c r="D55" s="4231"/>
      <c r="E55" s="4231"/>
      <c r="F55" s="4231"/>
      <c r="G55" s="4232"/>
    </row>
    <row r="57" spans="1:7" x14ac:dyDescent="0.25">
      <c r="A57" s="53"/>
      <c r="B57" s="53"/>
      <c r="C57" s="53"/>
      <c r="D57" s="53"/>
      <c r="E57" s="53"/>
      <c r="F57" s="53"/>
      <c r="G57" s="53"/>
    </row>
    <row r="58" spans="1:7" x14ac:dyDescent="0.25">
      <c r="A58" s="53"/>
      <c r="B58" s="53"/>
      <c r="C58" s="53"/>
      <c r="D58" s="53"/>
      <c r="E58" s="53"/>
      <c r="F58" s="53"/>
      <c r="G58" s="53"/>
    </row>
    <row r="59" spans="1:7" x14ac:dyDescent="0.25">
      <c r="A59" s="53"/>
      <c r="B59" s="53"/>
      <c r="C59" s="53"/>
      <c r="D59" s="53"/>
      <c r="E59" s="53"/>
      <c r="F59" s="53"/>
      <c r="G59" s="53"/>
    </row>
    <row r="60" spans="1:7" x14ac:dyDescent="0.25">
      <c r="A60" s="53"/>
      <c r="B60" s="53"/>
      <c r="C60" s="53"/>
      <c r="D60" s="53"/>
      <c r="E60" s="53"/>
      <c r="F60" s="53"/>
      <c r="G60" s="53"/>
    </row>
  </sheetData>
  <mergeCells count="29">
    <mergeCell ref="B3:G3"/>
    <mergeCell ref="B2:G2"/>
    <mergeCell ref="B4:E4"/>
    <mergeCell ref="B5:C5"/>
    <mergeCell ref="B53:G53"/>
    <mergeCell ref="A10:C10"/>
    <mergeCell ref="E10:G10"/>
    <mergeCell ref="A11:C15"/>
    <mergeCell ref="E11:G15"/>
    <mergeCell ref="B47:G47"/>
    <mergeCell ref="B48:G48"/>
    <mergeCell ref="B49:G49"/>
    <mergeCell ref="B50:G50"/>
    <mergeCell ref="B51:G51"/>
    <mergeCell ref="C23:C24"/>
    <mergeCell ref="G23:G25"/>
    <mergeCell ref="A7:G7"/>
    <mergeCell ref="B54:G54"/>
    <mergeCell ref="B55:G55"/>
    <mergeCell ref="B52:G52"/>
    <mergeCell ref="E38:G38"/>
    <mergeCell ref="B44:G44"/>
    <mergeCell ref="B45:G45"/>
    <mergeCell ref="B46:G46"/>
    <mergeCell ref="A23:A25"/>
    <mergeCell ref="B23:B25"/>
    <mergeCell ref="D23:D25"/>
    <mergeCell ref="E23:E25"/>
    <mergeCell ref="F23:F25"/>
  </mergeCells>
  <conditionalFormatting sqref="G26:G37">
    <cfRule type="expression" dxfId="68" priority="14">
      <formula>G26="DFØ følger opp"</formula>
    </cfRule>
    <cfRule type="expression" dxfId="67" priority="15">
      <formula>G26="Kunde følger opp"</formula>
    </cfRule>
    <cfRule type="expression" dxfId="66" priority="17">
      <formula>G26="Alt OK"</formula>
    </cfRule>
  </conditionalFormatting>
  <hyperlinks>
    <hyperlink ref="A2" location="'Avstemmingsoversikt SRS'!A1" display="Til avst.oversikt" xr:uid="{4D5A356E-01EA-4932-9DE1-159C79681863}"/>
  </hyperlinks>
  <pageMargins left="0.7" right="0.7" top="0.75" bottom="0.75" header="0.3" footer="0.3"/>
  <pageSetup paperSize="9" scale="5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CCFAB118-400A-4F86-B2F2-FC8ABDE854E1}">
          <x14:formula1>
            <xm:f>Avstemmingskoder!$A$3:$A$5</xm:f>
          </x14:formula1>
          <xm:sqref>G26:G37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55434-4FC5-4780-864A-8558E3C70A0A}">
  <sheetPr codeName="Ark69">
    <pageSetUpPr fitToPage="1"/>
  </sheetPr>
  <dimension ref="A1:S86"/>
  <sheetViews>
    <sheetView showGridLines="0" zoomScaleNormal="100" workbookViewId="0"/>
  </sheetViews>
  <sheetFormatPr baseColWidth="10" defaultColWidth="11.42578125" defaultRowHeight="15" x14ac:dyDescent="0.25"/>
  <cols>
    <col min="1" max="1" width="20.42578125" customWidth="1"/>
    <col min="2" max="2" width="23" customWidth="1"/>
    <col min="3" max="8" width="22.5703125" customWidth="1"/>
    <col min="9" max="9" width="14.28515625" customWidth="1"/>
    <col min="10" max="10" width="13.28515625" customWidth="1"/>
    <col min="11" max="11" width="16.42578125" bestFit="1" customWidth="1"/>
    <col min="12" max="12" width="9.7109375" customWidth="1"/>
    <col min="13" max="15" width="17" customWidth="1"/>
  </cols>
  <sheetData>
    <row r="1" spans="1:12" ht="19.5" thickBot="1" x14ac:dyDescent="0.35">
      <c r="A1" s="796" t="s">
        <v>2298</v>
      </c>
      <c r="B1" s="1"/>
      <c r="C1" s="1"/>
      <c r="D1" s="101"/>
      <c r="E1" s="101"/>
      <c r="F1" s="101"/>
      <c r="G1" s="101"/>
      <c r="H1" s="101"/>
      <c r="I1" s="1"/>
      <c r="J1" s="101"/>
      <c r="K1" s="1"/>
      <c r="L1" s="1"/>
    </row>
    <row r="2" spans="1:12" ht="18.75" x14ac:dyDescent="0.3">
      <c r="A2" s="973" t="s">
        <v>1244</v>
      </c>
      <c r="B2" s="4218" t="s">
        <v>588</v>
      </c>
      <c r="C2" s="4219"/>
      <c r="D2" s="4219"/>
      <c r="E2" s="4219"/>
      <c r="F2" s="4219"/>
      <c r="G2" s="4219"/>
      <c r="H2" s="4219"/>
      <c r="I2" s="4219"/>
      <c r="J2" s="4219"/>
      <c r="K2" s="4220"/>
    </row>
    <row r="3" spans="1:12" ht="15.75" thickBot="1" x14ac:dyDescent="0.3">
      <c r="A3" s="974" t="s">
        <v>1245</v>
      </c>
      <c r="B3" s="2901" t="s">
        <v>1246</v>
      </c>
      <c r="C3" s="2752"/>
      <c r="D3" s="2752"/>
      <c r="E3" s="2752"/>
      <c r="F3" s="2752"/>
      <c r="G3" s="2752"/>
      <c r="H3" s="2752"/>
      <c r="I3" s="2752"/>
      <c r="J3" s="2752"/>
      <c r="K3" s="2753"/>
    </row>
    <row r="4" spans="1:12" x14ac:dyDescent="0.25">
      <c r="A4" s="1019" t="s">
        <v>1247</v>
      </c>
      <c r="B4" s="2754" t="str">
        <f>Avstemmingsoversikt!A5</f>
        <v>XX - MAL - XXX/XXXX</v>
      </c>
      <c r="C4" s="2755"/>
      <c r="D4" s="2755"/>
      <c r="E4" s="2755"/>
      <c r="F4" s="2755"/>
      <c r="G4" s="2755"/>
      <c r="H4" s="2755"/>
      <c r="I4" s="2755"/>
      <c r="J4" s="1020" t="s">
        <v>481</v>
      </c>
      <c r="K4" s="1007">
        <f>IF(Avstemmingsoversikt!P3= " "," ",Avstemmingsoversikt!P3)</f>
        <v>2024</v>
      </c>
    </row>
    <row r="5" spans="1:12" ht="15.75" thickBot="1" x14ac:dyDescent="0.3">
      <c r="A5" s="987" t="s">
        <v>1248</v>
      </c>
      <c r="B5" s="3076"/>
      <c r="C5" s="3077"/>
      <c r="D5" s="3077"/>
      <c r="E5" s="3077"/>
      <c r="F5" s="3077"/>
      <c r="G5" s="3077"/>
      <c r="H5" s="1000" t="s">
        <v>1249</v>
      </c>
      <c r="I5" s="972"/>
      <c r="J5" s="1000" t="s">
        <v>1250</v>
      </c>
      <c r="K5" s="1001" t="str">
        <f>IF(Avstemmingsoversikt!P4= " "," ",Avstemmingsoversikt!P4)</f>
        <v>xx/2024</v>
      </c>
    </row>
    <row r="6" spans="1:12" x14ac:dyDescent="0.25">
      <c r="A6" s="85"/>
      <c r="B6" s="80"/>
      <c r="C6" s="80"/>
      <c r="D6" s="80"/>
      <c r="E6" s="80"/>
      <c r="F6" s="80"/>
      <c r="G6" s="80"/>
      <c r="H6" s="85"/>
      <c r="I6" s="96"/>
      <c r="J6" s="85"/>
      <c r="K6" s="90"/>
    </row>
    <row r="7" spans="1:12" ht="43.5" customHeight="1" x14ac:dyDescent="0.25">
      <c r="A7" s="4249" t="s">
        <v>2299</v>
      </c>
      <c r="B7" s="4250"/>
      <c r="C7" s="4250"/>
      <c r="D7" s="4250"/>
      <c r="E7" s="4250"/>
      <c r="F7" s="4250"/>
      <c r="G7" s="4250"/>
      <c r="H7" s="4250"/>
      <c r="I7" s="4250"/>
      <c r="J7" s="4250"/>
      <c r="K7" s="4250"/>
    </row>
    <row r="8" spans="1:12" x14ac:dyDescent="0.25">
      <c r="A8" s="378"/>
      <c r="B8" s="80"/>
      <c r="C8" s="80"/>
      <c r="D8" s="80"/>
      <c r="E8" s="80"/>
      <c r="F8" s="80"/>
      <c r="G8" s="80"/>
      <c r="H8" s="85"/>
      <c r="I8" s="96"/>
      <c r="J8" s="85"/>
      <c r="K8" s="90"/>
    </row>
    <row r="9" spans="1:12" ht="15.75" thickBot="1" x14ac:dyDescent="0.3">
      <c r="A9" s="85"/>
      <c r="B9" s="80"/>
      <c r="C9" s="80"/>
      <c r="D9" s="80"/>
      <c r="E9" s="80"/>
      <c r="F9" s="80"/>
      <c r="G9" s="80"/>
      <c r="H9" s="85"/>
      <c r="I9" s="96"/>
      <c r="J9" s="85"/>
      <c r="K9" s="90"/>
    </row>
    <row r="10" spans="1:12" ht="19.5" thickBot="1" x14ac:dyDescent="0.35">
      <c r="A10" s="2758" t="s">
        <v>1252</v>
      </c>
      <c r="B10" s="2759"/>
      <c r="C10" s="2759"/>
      <c r="D10" s="2759"/>
      <c r="E10" s="2759"/>
      <c r="F10" s="2760"/>
      <c r="H10" s="2758" t="s">
        <v>1253</v>
      </c>
      <c r="I10" s="2759"/>
      <c r="J10" s="2759"/>
      <c r="K10" s="2760"/>
    </row>
    <row r="11" spans="1:12" x14ac:dyDescent="0.25">
      <c r="A11" s="2743"/>
      <c r="B11" s="2670"/>
      <c r="C11" s="2670"/>
      <c r="D11" s="2670"/>
      <c r="E11" s="2670"/>
      <c r="F11" s="2744"/>
      <c r="H11" s="3149"/>
      <c r="I11" s="3150"/>
      <c r="J11" s="3150"/>
      <c r="K11" s="3151"/>
    </row>
    <row r="12" spans="1:12" x14ac:dyDescent="0.25">
      <c r="A12" s="2743"/>
      <c r="B12" s="2670"/>
      <c r="C12" s="2670"/>
      <c r="D12" s="2670"/>
      <c r="E12" s="2670"/>
      <c r="F12" s="2744"/>
      <c r="H12" s="2890"/>
      <c r="I12" s="2686"/>
      <c r="J12" s="2686"/>
      <c r="K12" s="2891"/>
    </row>
    <row r="13" spans="1:12" x14ac:dyDescent="0.25">
      <c r="A13" s="2743"/>
      <c r="B13" s="2670"/>
      <c r="C13" s="2670"/>
      <c r="D13" s="2670"/>
      <c r="E13" s="2670"/>
      <c r="F13" s="2744"/>
      <c r="H13" s="2890"/>
      <c r="I13" s="2686"/>
      <c r="J13" s="2686"/>
      <c r="K13" s="2891"/>
    </row>
    <row r="14" spans="1:12" x14ac:dyDescent="0.25">
      <c r="A14" s="2743"/>
      <c r="B14" s="2670"/>
      <c r="C14" s="2670"/>
      <c r="D14" s="2670"/>
      <c r="E14" s="2670"/>
      <c r="F14" s="2744"/>
      <c r="H14" s="2890"/>
      <c r="I14" s="2686"/>
      <c r="J14" s="2686"/>
      <c r="K14" s="2891"/>
    </row>
    <row r="15" spans="1:12" ht="15.75" thickBot="1" x14ac:dyDescent="0.3">
      <c r="A15" s="2745"/>
      <c r="B15" s="2746"/>
      <c r="C15" s="2746"/>
      <c r="D15" s="2746"/>
      <c r="E15" s="2746"/>
      <c r="F15" s="2747"/>
      <c r="H15" s="2892"/>
      <c r="I15" s="2893"/>
      <c r="J15" s="2893"/>
      <c r="K15" s="2894"/>
    </row>
    <row r="16" spans="1:12" x14ac:dyDescent="0.25">
      <c r="A16" s="862"/>
      <c r="B16" s="862"/>
      <c r="C16" s="862"/>
      <c r="D16" s="862"/>
      <c r="E16" s="862"/>
      <c r="F16" s="862"/>
      <c r="H16" s="88"/>
      <c r="I16" s="88"/>
      <c r="J16" s="88"/>
      <c r="K16" s="88"/>
    </row>
    <row r="17" spans="1:19" x14ac:dyDescent="0.25">
      <c r="A17" s="140" t="s">
        <v>1254</v>
      </c>
      <c r="B17" s="146"/>
      <c r="C17" s="146"/>
      <c r="E17" s="2" t="s">
        <v>1255</v>
      </c>
      <c r="F17" s="862"/>
      <c r="H17" s="88"/>
      <c r="I17" s="88"/>
      <c r="J17" s="88"/>
      <c r="K17" s="88"/>
    </row>
    <row r="18" spans="1:19" x14ac:dyDescent="0.25">
      <c r="B18" s="862"/>
      <c r="C18" s="862"/>
      <c r="E18" s="862" t="s">
        <v>2300</v>
      </c>
      <c r="F18" s="862"/>
      <c r="H18" s="88"/>
      <c r="I18" s="88"/>
      <c r="J18" s="88"/>
      <c r="K18" s="88"/>
    </row>
    <row r="19" spans="1:19" x14ac:dyDescent="0.25">
      <c r="A19" s="862"/>
      <c r="B19" s="862"/>
      <c r="C19" s="862"/>
      <c r="E19" s="862" t="s">
        <v>2301</v>
      </c>
      <c r="F19" s="862"/>
      <c r="H19" s="88"/>
      <c r="I19" s="88"/>
      <c r="J19" s="88"/>
      <c r="K19" s="88"/>
    </row>
    <row r="20" spans="1:19" x14ac:dyDescent="0.25">
      <c r="A20" s="862"/>
      <c r="B20" s="862"/>
      <c r="C20" s="862"/>
      <c r="E20" t="s">
        <v>2302</v>
      </c>
      <c r="F20" s="862"/>
      <c r="H20" s="88"/>
      <c r="I20" s="88"/>
      <c r="J20" s="88"/>
      <c r="K20" s="88"/>
    </row>
    <row r="21" spans="1:19" x14ac:dyDescent="0.25">
      <c r="A21" s="862"/>
      <c r="B21" s="862"/>
      <c r="C21" s="862"/>
      <c r="E21" s="862"/>
      <c r="F21" s="862"/>
      <c r="H21" s="88"/>
      <c r="I21" s="88"/>
      <c r="J21" s="88"/>
      <c r="K21" s="88"/>
    </row>
    <row r="22" spans="1:19" ht="15.75" thickBot="1" x14ac:dyDescent="0.3">
      <c r="A22" s="862"/>
      <c r="B22" s="862"/>
      <c r="C22" s="862"/>
      <c r="D22" s="862"/>
      <c r="E22" s="862"/>
      <c r="F22" s="862"/>
      <c r="H22" s="88"/>
      <c r="I22" s="88"/>
      <c r="J22" s="88"/>
      <c r="K22" s="88"/>
    </row>
    <row r="23" spans="1:19" s="176" customFormat="1" x14ac:dyDescent="0.25">
      <c r="A23" s="897" t="s">
        <v>1455</v>
      </c>
      <c r="B23" s="898" t="s">
        <v>1456</v>
      </c>
      <c r="C23" s="898" t="s">
        <v>1457</v>
      </c>
      <c r="D23" s="898" t="s">
        <v>1504</v>
      </c>
      <c r="E23" s="898" t="s">
        <v>2303</v>
      </c>
      <c r="F23" s="625" t="s">
        <v>1460</v>
      </c>
      <c r="G23" s="625" t="s">
        <v>1461</v>
      </c>
      <c r="H23" s="625" t="s">
        <v>2304</v>
      </c>
      <c r="I23" s="885"/>
      <c r="J23" s="885"/>
      <c r="K23" s="931"/>
    </row>
    <row r="24" spans="1:19" s="3" customFormat="1" ht="57.75" customHeight="1" x14ac:dyDescent="0.25">
      <c r="A24" s="1432" t="s">
        <v>434</v>
      </c>
      <c r="B24" s="2001" t="s">
        <v>2305</v>
      </c>
      <c r="C24" s="2001" t="s">
        <v>2306</v>
      </c>
      <c r="D24" s="2001" t="s">
        <v>2307</v>
      </c>
      <c r="E24" s="2002" t="s">
        <v>2308</v>
      </c>
      <c r="F24" s="2002" t="s">
        <v>2309</v>
      </c>
      <c r="G24" s="2002" t="s">
        <v>2310</v>
      </c>
      <c r="H24" s="4237" t="s">
        <v>1260</v>
      </c>
      <c r="I24" s="4238" t="s">
        <v>478</v>
      </c>
      <c r="J24" s="4238" t="s">
        <v>1268</v>
      </c>
      <c r="K24" s="3138" t="s">
        <v>1454</v>
      </c>
    </row>
    <row r="25" spans="1:19" s="3" customFormat="1" x14ac:dyDescent="0.25">
      <c r="A25" s="1432" t="s">
        <v>2311</v>
      </c>
      <c r="B25" s="2001" t="s">
        <v>2312</v>
      </c>
      <c r="C25" s="2001" t="s">
        <v>2313</v>
      </c>
      <c r="D25" s="2001" t="s">
        <v>2313</v>
      </c>
      <c r="E25" s="2001"/>
      <c r="F25" s="2001" t="s">
        <v>2312</v>
      </c>
      <c r="G25" s="2001" t="s">
        <v>2313</v>
      </c>
      <c r="H25" s="3204"/>
      <c r="I25" s="4238"/>
      <c r="J25" s="4238"/>
      <c r="K25" s="3138"/>
      <c r="M25" s="102"/>
      <c r="N25" s="102"/>
      <c r="O25" s="102"/>
      <c r="P25" s="102"/>
      <c r="Q25" s="102"/>
      <c r="R25" s="102"/>
      <c r="S25" s="102"/>
    </row>
    <row r="26" spans="1:19" s="3" customFormat="1" x14ac:dyDescent="0.25">
      <c r="A26" s="1436" t="str">
        <f>CONCATENATE($K$4,"01")</f>
        <v>202401</v>
      </c>
      <c r="B26" s="2005"/>
      <c r="C26" s="2005"/>
      <c r="D26" s="2005"/>
      <c r="E26" s="2006">
        <f>+B26-C26-D26</f>
        <v>0</v>
      </c>
      <c r="F26" s="2005"/>
      <c r="G26" s="2005"/>
      <c r="H26" s="2006">
        <f>F26+G26</f>
        <v>0</v>
      </c>
      <c r="I26" s="2010"/>
      <c r="J26" s="1936"/>
      <c r="K26" s="1558"/>
    </row>
    <row r="27" spans="1:19" s="3" customFormat="1" x14ac:dyDescent="0.25">
      <c r="A27" s="1436" t="str">
        <f>CONCATENATE($K$4,"02")</f>
        <v>202402</v>
      </c>
      <c r="B27" s="2005"/>
      <c r="C27" s="2005"/>
      <c r="D27" s="2005"/>
      <c r="E27" s="2006">
        <f t="shared" ref="E27:E37" si="0">+B27-C27-D27</f>
        <v>0</v>
      </c>
      <c r="F27" s="2005"/>
      <c r="G27" s="2005"/>
      <c r="H27" s="2006">
        <f t="shared" ref="H27:H37" si="1">F27+G27</f>
        <v>0</v>
      </c>
      <c r="I27" s="2010"/>
      <c r="J27" s="1936"/>
      <c r="K27" s="1558"/>
    </row>
    <row r="28" spans="1:19" s="3" customFormat="1" x14ac:dyDescent="0.25">
      <c r="A28" s="1436" t="str">
        <f>CONCATENATE($K$4,"03")</f>
        <v>202403</v>
      </c>
      <c r="B28" s="2005"/>
      <c r="C28" s="2005"/>
      <c r="D28" s="2005"/>
      <c r="E28" s="2006">
        <f t="shared" si="0"/>
        <v>0</v>
      </c>
      <c r="F28" s="2005"/>
      <c r="G28" s="2005"/>
      <c r="H28" s="2006">
        <f t="shared" si="1"/>
        <v>0</v>
      </c>
      <c r="I28" s="2010"/>
      <c r="J28" s="1936"/>
      <c r="K28" s="1558"/>
    </row>
    <row r="29" spans="1:19" s="3" customFormat="1" x14ac:dyDescent="0.25">
      <c r="A29" s="1436" t="str">
        <f>CONCATENATE($K$4,"04")</f>
        <v>202404</v>
      </c>
      <c r="B29" s="2005"/>
      <c r="C29" s="2005"/>
      <c r="D29" s="2005"/>
      <c r="E29" s="2006">
        <f t="shared" si="0"/>
        <v>0</v>
      </c>
      <c r="F29" s="2005"/>
      <c r="G29" s="2005"/>
      <c r="H29" s="2006">
        <f t="shared" si="1"/>
        <v>0</v>
      </c>
      <c r="I29" s="2010"/>
      <c r="J29" s="1936"/>
      <c r="K29" s="1558"/>
    </row>
    <row r="30" spans="1:19" s="3" customFormat="1" x14ac:dyDescent="0.25">
      <c r="A30" s="1436" t="str">
        <f>CONCATENATE($K$4,"05")</f>
        <v>202405</v>
      </c>
      <c r="B30" s="2005"/>
      <c r="C30" s="2005"/>
      <c r="D30" s="2005"/>
      <c r="E30" s="2006">
        <f t="shared" si="0"/>
        <v>0</v>
      </c>
      <c r="F30" s="2005"/>
      <c r="G30" s="2005"/>
      <c r="H30" s="2006">
        <f t="shared" si="1"/>
        <v>0</v>
      </c>
      <c r="I30" s="2010"/>
      <c r="J30" s="1936"/>
      <c r="K30" s="1558"/>
    </row>
    <row r="31" spans="1:19" s="3" customFormat="1" x14ac:dyDescent="0.25">
      <c r="A31" s="1436" t="str">
        <f>CONCATENATE($K$4,"06")</f>
        <v>202406</v>
      </c>
      <c r="B31" s="2005"/>
      <c r="C31" s="2005"/>
      <c r="D31" s="2005"/>
      <c r="E31" s="2006">
        <f t="shared" si="0"/>
        <v>0</v>
      </c>
      <c r="F31" s="2005"/>
      <c r="G31" s="2005"/>
      <c r="H31" s="2006">
        <f t="shared" si="1"/>
        <v>0</v>
      </c>
      <c r="I31" s="2010"/>
      <c r="J31" s="1936"/>
      <c r="K31" s="1558"/>
    </row>
    <row r="32" spans="1:19" s="3" customFormat="1" x14ac:dyDescent="0.25">
      <c r="A32" s="1436" t="str">
        <f>CONCATENATE($K$4,"07")</f>
        <v>202407</v>
      </c>
      <c r="B32" s="2005"/>
      <c r="C32" s="2005"/>
      <c r="D32" s="2005"/>
      <c r="E32" s="2006">
        <f t="shared" si="0"/>
        <v>0</v>
      </c>
      <c r="F32" s="2005"/>
      <c r="G32" s="2005"/>
      <c r="H32" s="2006">
        <f t="shared" si="1"/>
        <v>0</v>
      </c>
      <c r="I32" s="2010"/>
      <c r="J32" s="1936"/>
      <c r="K32" s="1558"/>
    </row>
    <row r="33" spans="1:11" s="3" customFormat="1" x14ac:dyDescent="0.25">
      <c r="A33" s="1436" t="str">
        <f>CONCATENATE($K$4,"08")</f>
        <v>202408</v>
      </c>
      <c r="B33" s="2005"/>
      <c r="C33" s="2005"/>
      <c r="D33" s="2005"/>
      <c r="E33" s="2006">
        <f t="shared" si="0"/>
        <v>0</v>
      </c>
      <c r="F33" s="2005"/>
      <c r="G33" s="2005"/>
      <c r="H33" s="2006">
        <f t="shared" si="1"/>
        <v>0</v>
      </c>
      <c r="I33" s="2010"/>
      <c r="J33" s="1936"/>
      <c r="K33" s="1558"/>
    </row>
    <row r="34" spans="1:11" s="3" customFormat="1" x14ac:dyDescent="0.25">
      <c r="A34" s="1436" t="str">
        <f>CONCATENATE($K$4,"09")</f>
        <v>202409</v>
      </c>
      <c r="B34" s="2005"/>
      <c r="C34" s="2005"/>
      <c r="D34" s="2005"/>
      <c r="E34" s="2006">
        <f t="shared" si="0"/>
        <v>0</v>
      </c>
      <c r="F34" s="2005"/>
      <c r="G34" s="2005"/>
      <c r="H34" s="2006">
        <f t="shared" si="1"/>
        <v>0</v>
      </c>
      <c r="I34" s="2010"/>
      <c r="J34" s="1936"/>
      <c r="K34" s="1558"/>
    </row>
    <row r="35" spans="1:11" s="3" customFormat="1" x14ac:dyDescent="0.25">
      <c r="A35" s="1436" t="str">
        <f>CONCATENATE($K$4,"10")</f>
        <v>202410</v>
      </c>
      <c r="B35" s="2005"/>
      <c r="C35" s="2005"/>
      <c r="D35" s="2005"/>
      <c r="E35" s="2006">
        <f t="shared" si="0"/>
        <v>0</v>
      </c>
      <c r="F35" s="2005"/>
      <c r="G35" s="2005"/>
      <c r="H35" s="2006">
        <f t="shared" si="1"/>
        <v>0</v>
      </c>
      <c r="I35" s="2010"/>
      <c r="J35" s="1936"/>
      <c r="K35" s="1558"/>
    </row>
    <row r="36" spans="1:11" s="3" customFormat="1" x14ac:dyDescent="0.25">
      <c r="A36" s="1436" t="str">
        <f>CONCATENATE($K$4,"11")</f>
        <v>202411</v>
      </c>
      <c r="B36" s="2005"/>
      <c r="C36" s="2005"/>
      <c r="D36" s="2005"/>
      <c r="E36" s="2006">
        <f t="shared" si="0"/>
        <v>0</v>
      </c>
      <c r="F36" s="2005"/>
      <c r="G36" s="2005"/>
      <c r="H36" s="2006">
        <f t="shared" si="1"/>
        <v>0</v>
      </c>
      <c r="I36" s="2010"/>
      <c r="J36" s="1936"/>
      <c r="K36" s="1558"/>
    </row>
    <row r="37" spans="1:11" s="3" customFormat="1" x14ac:dyDescent="0.25">
      <c r="A37" s="1436" t="str">
        <f>CONCATENATE($K$4,"12")</f>
        <v>202412</v>
      </c>
      <c r="B37" s="2005"/>
      <c r="C37" s="2005"/>
      <c r="D37" s="2005"/>
      <c r="E37" s="2006">
        <f t="shared" si="0"/>
        <v>0</v>
      </c>
      <c r="F37" s="2005"/>
      <c r="G37" s="2005"/>
      <c r="H37" s="2006">
        <f t="shared" si="1"/>
        <v>0</v>
      </c>
      <c r="I37" s="2010"/>
      <c r="J37" s="1936"/>
      <c r="K37" s="1558"/>
    </row>
    <row r="38" spans="1:11" s="3" customFormat="1" ht="15.75" thickBot="1" x14ac:dyDescent="0.3">
      <c r="A38" s="470" t="s">
        <v>2028</v>
      </c>
      <c r="B38" s="457">
        <f t="shared" ref="B38:E38" si="2">SUM(B26:B37)</f>
        <v>0</v>
      </c>
      <c r="C38" s="457">
        <f t="shared" si="2"/>
        <v>0</v>
      </c>
      <c r="D38" s="457">
        <f t="shared" si="2"/>
        <v>0</v>
      </c>
      <c r="E38" s="462">
        <f t="shared" si="2"/>
        <v>0</v>
      </c>
      <c r="F38" s="457">
        <f>SUM(F26:F37)</f>
        <v>0</v>
      </c>
      <c r="G38" s="457">
        <f>SUM(G26:G37)</f>
        <v>0</v>
      </c>
      <c r="H38" s="462">
        <f>SUM(H26:H37)</f>
        <v>0</v>
      </c>
      <c r="I38" s="4251"/>
      <c r="J38" s="4251"/>
      <c r="K38" s="4252"/>
    </row>
    <row r="39" spans="1:11" s="3" customFormat="1" ht="15.75" customHeight="1" x14ac:dyDescent="0.25"/>
    <row r="40" spans="1:11" s="3" customFormat="1" ht="15.75" thickBot="1" x14ac:dyDescent="0.3">
      <c r="A40" s="11" t="s">
        <v>2287</v>
      </c>
    </row>
    <row r="41" spans="1:11" s="3" customFormat="1" x14ac:dyDescent="0.25">
      <c r="A41" s="637" t="str">
        <f>CONCATENATE($K$4,"01")</f>
        <v>202401</v>
      </c>
      <c r="B41" s="4253"/>
      <c r="C41" s="4254"/>
      <c r="D41" s="4254"/>
      <c r="E41" s="4254"/>
      <c r="F41" s="4254"/>
      <c r="G41" s="4254"/>
      <c r="H41" s="4254"/>
      <c r="I41" s="4254"/>
      <c r="J41" s="4254"/>
      <c r="K41" s="4255"/>
    </row>
    <row r="42" spans="1:11" s="3" customFormat="1" ht="15" customHeight="1" x14ac:dyDescent="0.25">
      <c r="A42" s="1436" t="str">
        <f>CONCATENATE($K$4,"02")</f>
        <v>202402</v>
      </c>
      <c r="B42" s="4243"/>
      <c r="C42" s="4244"/>
      <c r="D42" s="4244"/>
      <c r="E42" s="4244"/>
      <c r="F42" s="4244"/>
      <c r="G42" s="4244"/>
      <c r="H42" s="4244"/>
      <c r="I42" s="4244"/>
      <c r="J42" s="4244"/>
      <c r="K42" s="4245"/>
    </row>
    <row r="43" spans="1:11" s="3" customFormat="1" x14ac:dyDescent="0.25">
      <c r="A43" s="1436" t="str">
        <f>CONCATENATE($K$4,"03")</f>
        <v>202403</v>
      </c>
      <c r="B43" s="4243"/>
      <c r="C43" s="4244"/>
      <c r="D43" s="4244"/>
      <c r="E43" s="4244"/>
      <c r="F43" s="4244"/>
      <c r="G43" s="4244"/>
      <c r="H43" s="4244"/>
      <c r="I43" s="4244"/>
      <c r="J43" s="4244"/>
      <c r="K43" s="4245"/>
    </row>
    <row r="44" spans="1:11" s="3" customFormat="1" x14ac:dyDescent="0.25">
      <c r="A44" s="1436" t="str">
        <f>CONCATENATE($K$4,"04")</f>
        <v>202404</v>
      </c>
      <c r="B44" s="4243"/>
      <c r="C44" s="4244"/>
      <c r="D44" s="4244"/>
      <c r="E44" s="4244"/>
      <c r="F44" s="4244"/>
      <c r="G44" s="4244"/>
      <c r="H44" s="4244"/>
      <c r="I44" s="4244"/>
      <c r="J44" s="4244"/>
      <c r="K44" s="4245"/>
    </row>
    <row r="45" spans="1:11" s="3" customFormat="1" x14ac:dyDescent="0.25">
      <c r="A45" s="1436" t="str">
        <f>CONCATENATE($K$4,"05")</f>
        <v>202405</v>
      </c>
      <c r="B45" s="4243"/>
      <c r="C45" s="4244"/>
      <c r="D45" s="4244"/>
      <c r="E45" s="4244"/>
      <c r="F45" s="4244"/>
      <c r="G45" s="4244"/>
      <c r="H45" s="4244"/>
      <c r="I45" s="4244"/>
      <c r="J45" s="4244"/>
      <c r="K45" s="4245"/>
    </row>
    <row r="46" spans="1:11" s="3" customFormat="1" x14ac:dyDescent="0.25">
      <c r="A46" s="1436" t="str">
        <f>CONCATENATE($K$4,"06")</f>
        <v>202406</v>
      </c>
      <c r="B46" s="4243"/>
      <c r="C46" s="4244"/>
      <c r="D46" s="4244"/>
      <c r="E46" s="4244"/>
      <c r="F46" s="4244"/>
      <c r="G46" s="4244"/>
      <c r="H46" s="4244"/>
      <c r="I46" s="4244"/>
      <c r="J46" s="4244"/>
      <c r="K46" s="4245"/>
    </row>
    <row r="47" spans="1:11" s="3" customFormat="1" x14ac:dyDescent="0.25">
      <c r="A47" s="1436" t="str">
        <f>CONCATENATE($K$4,"07")</f>
        <v>202407</v>
      </c>
      <c r="B47" s="4243"/>
      <c r="C47" s="4244"/>
      <c r="D47" s="4244"/>
      <c r="E47" s="4244"/>
      <c r="F47" s="4244"/>
      <c r="G47" s="4244"/>
      <c r="H47" s="4244"/>
      <c r="I47" s="4244"/>
      <c r="J47" s="4244"/>
      <c r="K47" s="4245"/>
    </row>
    <row r="48" spans="1:11" s="3" customFormat="1" x14ac:dyDescent="0.25">
      <c r="A48" s="1436" t="str">
        <f>CONCATENATE($K$4,"08")</f>
        <v>202408</v>
      </c>
      <c r="B48" s="4243"/>
      <c r="C48" s="4244"/>
      <c r="D48" s="4244"/>
      <c r="E48" s="4244"/>
      <c r="F48" s="4244"/>
      <c r="G48" s="4244"/>
      <c r="H48" s="4244"/>
      <c r="I48" s="4244"/>
      <c r="J48" s="4244"/>
      <c r="K48" s="4245"/>
    </row>
    <row r="49" spans="1:11" s="3" customFormat="1" x14ac:dyDescent="0.25">
      <c r="A49" s="1436" t="str">
        <f>CONCATENATE($K$4,"09")</f>
        <v>202409</v>
      </c>
      <c r="B49" s="4243"/>
      <c r="C49" s="4244"/>
      <c r="D49" s="4244"/>
      <c r="E49" s="4244"/>
      <c r="F49" s="4244"/>
      <c r="G49" s="4244"/>
      <c r="H49" s="4244"/>
      <c r="I49" s="4244"/>
      <c r="J49" s="4244"/>
      <c r="K49" s="4245"/>
    </row>
    <row r="50" spans="1:11" s="3" customFormat="1" x14ac:dyDescent="0.25">
      <c r="A50" s="1436" t="str">
        <f>CONCATENATE($K$4,"10")</f>
        <v>202410</v>
      </c>
      <c r="B50" s="4243"/>
      <c r="C50" s="4244"/>
      <c r="D50" s="4244"/>
      <c r="E50" s="4244"/>
      <c r="F50" s="4244"/>
      <c r="G50" s="4244"/>
      <c r="H50" s="4244"/>
      <c r="I50" s="4244"/>
      <c r="J50" s="4244"/>
      <c r="K50" s="4245"/>
    </row>
    <row r="51" spans="1:11" s="3" customFormat="1" x14ac:dyDescent="0.25">
      <c r="A51" s="1436" t="str">
        <f>CONCATENATE($K$4,"11")</f>
        <v>202411</v>
      </c>
      <c r="B51" s="4243"/>
      <c r="C51" s="4244"/>
      <c r="D51" s="4244"/>
      <c r="E51" s="4244"/>
      <c r="F51" s="4244"/>
      <c r="G51" s="4244"/>
      <c r="H51" s="4244"/>
      <c r="I51" s="4244"/>
      <c r="J51" s="4244"/>
      <c r="K51" s="4245"/>
    </row>
    <row r="52" spans="1:11" s="3" customFormat="1" ht="15.75" thickBot="1" x14ac:dyDescent="0.3">
      <c r="A52" s="459" t="str">
        <f>CONCATENATE($K$4,"12")</f>
        <v>202412</v>
      </c>
      <c r="B52" s="4246"/>
      <c r="C52" s="4247"/>
      <c r="D52" s="4247"/>
      <c r="E52" s="4247"/>
      <c r="F52" s="4247"/>
      <c r="G52" s="4247"/>
      <c r="H52" s="4247"/>
      <c r="I52" s="4247"/>
      <c r="J52" s="4247"/>
      <c r="K52" s="4248"/>
    </row>
    <row r="54" spans="1:11" x14ac:dyDescent="0.25">
      <c r="A54" s="103"/>
    </row>
    <row r="83" spans="1:7" ht="32.25" customHeight="1" x14ac:dyDescent="0.25"/>
    <row r="86" spans="1:7" x14ac:dyDescent="0.25">
      <c r="A86" s="53"/>
      <c r="B86" s="53"/>
      <c r="C86" s="53"/>
      <c r="D86" s="53"/>
      <c r="E86" s="53"/>
      <c r="F86" s="53"/>
      <c r="G86" s="53"/>
    </row>
  </sheetData>
  <mergeCells count="26">
    <mergeCell ref="B2:K2"/>
    <mergeCell ref="B46:K46"/>
    <mergeCell ref="B47:K47"/>
    <mergeCell ref="B48:K48"/>
    <mergeCell ref="B45:K45"/>
    <mergeCell ref="I38:K38"/>
    <mergeCell ref="B5:G5"/>
    <mergeCell ref="I24:I25"/>
    <mergeCell ref="J24:J25"/>
    <mergeCell ref="K24:K25"/>
    <mergeCell ref="A10:F10"/>
    <mergeCell ref="A11:F15"/>
    <mergeCell ref="H10:K10"/>
    <mergeCell ref="B3:K3"/>
    <mergeCell ref="H11:K15"/>
    <mergeCell ref="B41:K41"/>
    <mergeCell ref="B4:I4"/>
    <mergeCell ref="B49:K49"/>
    <mergeCell ref="B50:K50"/>
    <mergeCell ref="B51:K51"/>
    <mergeCell ref="B52:K52"/>
    <mergeCell ref="B44:K44"/>
    <mergeCell ref="B42:K42"/>
    <mergeCell ref="B43:K43"/>
    <mergeCell ref="H24:H25"/>
    <mergeCell ref="A7:K7"/>
  </mergeCells>
  <conditionalFormatting sqref="K26:K37">
    <cfRule type="expression" dxfId="65" priority="14">
      <formula>K26="DFØ følger opp"</formula>
    </cfRule>
    <cfRule type="expression" dxfId="64" priority="15">
      <formula>K26="Kunde følger opp"</formula>
    </cfRule>
    <cfRule type="expression" dxfId="63" priority="17">
      <formula>K26="Alt OK"</formula>
    </cfRule>
  </conditionalFormatting>
  <hyperlinks>
    <hyperlink ref="A2" location="'Avstemmingsoversikt SRS'!A1" display="Til avst.oversikt" xr:uid="{935E2C3D-BC84-4950-B27F-41637734F4ED}"/>
  </hyperlinks>
  <pageMargins left="0.7" right="0.7" top="0.75" bottom="0.75" header="0.3" footer="0.3"/>
  <pageSetup paperSize="9" scale="5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A37BC29D-B903-48A0-964F-AA47DE32C1DC}">
          <x14:formula1>
            <xm:f>Avstemmingskoder!$A$3:$A$5</xm:f>
          </x14:formula1>
          <xm:sqref>K26:K37</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49948-1C89-4B44-91B6-5E816DABC39B}">
  <sheetPr codeName="Ark70">
    <pageSetUpPr fitToPage="1"/>
  </sheetPr>
  <dimension ref="A1:XFD58"/>
  <sheetViews>
    <sheetView showGridLines="0" zoomScaleNormal="100" workbookViewId="0"/>
  </sheetViews>
  <sheetFormatPr baseColWidth="10" defaultColWidth="11.42578125" defaultRowHeight="15" x14ac:dyDescent="0.25"/>
  <cols>
    <col min="1" max="1" width="23.5703125" customWidth="1"/>
    <col min="2" max="2" width="20.42578125" customWidth="1"/>
    <col min="3" max="3" width="21.28515625" customWidth="1"/>
    <col min="4" max="4" width="20.28515625" customWidth="1"/>
    <col min="5" max="5" width="22.42578125" customWidth="1"/>
    <col min="6" max="6" width="21.42578125" customWidth="1"/>
    <col min="7" max="7" width="21" customWidth="1"/>
    <col min="8" max="8" width="13.7109375" customWidth="1"/>
    <col min="10" max="10" width="16.42578125" bestFit="1" customWidth="1"/>
    <col min="11" max="11" width="29" customWidth="1"/>
  </cols>
  <sheetData>
    <row r="1" spans="1:10" ht="19.5" thickBot="1" x14ac:dyDescent="0.35">
      <c r="A1" s="100" t="s">
        <v>2314</v>
      </c>
      <c r="B1" s="1"/>
      <c r="C1" s="1"/>
      <c r="D1" s="101"/>
      <c r="E1" s="101"/>
      <c r="F1" s="101"/>
      <c r="G1" s="1"/>
      <c r="H1" s="101"/>
      <c r="I1" s="1"/>
      <c r="J1" s="1"/>
    </row>
    <row r="2" spans="1:10" ht="18.75" x14ac:dyDescent="0.3">
      <c r="A2" s="973" t="s">
        <v>1244</v>
      </c>
      <c r="B2" s="4218" t="s">
        <v>589</v>
      </c>
      <c r="C2" s="4219"/>
      <c r="D2" s="4219"/>
      <c r="E2" s="4219"/>
      <c r="F2" s="4219"/>
      <c r="G2" s="4219"/>
      <c r="H2" s="4219"/>
      <c r="I2" s="4219"/>
      <c r="J2" s="4220"/>
    </row>
    <row r="3" spans="1:10" ht="15.75" thickBot="1" x14ac:dyDescent="0.3">
      <c r="A3" s="974" t="s">
        <v>1245</v>
      </c>
      <c r="B3" s="2901" t="s">
        <v>1353</v>
      </c>
      <c r="C3" s="2752"/>
      <c r="D3" s="2752"/>
      <c r="E3" s="2752"/>
      <c r="F3" s="2752"/>
      <c r="G3" s="2752"/>
      <c r="H3" s="2752"/>
      <c r="I3" s="2752"/>
      <c r="J3" s="2753"/>
    </row>
    <row r="4" spans="1:10" x14ac:dyDescent="0.25">
      <c r="A4" s="1019" t="s">
        <v>1247</v>
      </c>
      <c r="B4" s="2754" t="str">
        <f>Avstemmingsoversikt!A5</f>
        <v>XX - MAL - XXX/XXXX</v>
      </c>
      <c r="C4" s="2755"/>
      <c r="D4" s="2755"/>
      <c r="E4" s="2755"/>
      <c r="F4" s="2755"/>
      <c r="G4" s="2755"/>
      <c r="H4" s="2755"/>
      <c r="I4" s="1020" t="s">
        <v>481</v>
      </c>
      <c r="J4" s="1007">
        <f>IF(Avstemmingsoversikt!P3= " "," ",Avstemmingsoversikt!P3)</f>
        <v>2024</v>
      </c>
    </row>
    <row r="5" spans="1:10" ht="15.75" thickBot="1" x14ac:dyDescent="0.3">
      <c r="A5" s="987" t="s">
        <v>1248</v>
      </c>
      <c r="B5" s="2756"/>
      <c r="C5" s="2757"/>
      <c r="D5" s="2757"/>
      <c r="E5" s="2757"/>
      <c r="F5" s="2757"/>
      <c r="G5" s="1000" t="s">
        <v>1249</v>
      </c>
      <c r="H5" s="972"/>
      <c r="I5" s="1000" t="s">
        <v>1250</v>
      </c>
      <c r="J5" s="1001" t="str">
        <f>IF(Avstemmingsoversikt!P4= " "," ",Avstemmingsoversikt!P4)</f>
        <v>xx/2024</v>
      </c>
    </row>
    <row r="6" spans="1:10" x14ac:dyDescent="0.25">
      <c r="A6" s="85"/>
      <c r="B6" s="85"/>
      <c r="C6" s="85"/>
      <c r="D6" s="85"/>
      <c r="E6" s="85"/>
      <c r="F6" s="85"/>
      <c r="G6" s="85"/>
      <c r="H6" s="96"/>
      <c r="I6" s="85"/>
      <c r="J6" s="90"/>
    </row>
    <row r="7" spans="1:10" x14ac:dyDescent="0.25">
      <c r="A7" s="4227" t="s">
        <v>2315</v>
      </c>
      <c r="B7" s="4227"/>
      <c r="C7" s="4227"/>
      <c r="D7" s="4227"/>
      <c r="E7" s="4227"/>
      <c r="F7" s="4227"/>
      <c r="G7" s="4227"/>
      <c r="H7" s="4227"/>
      <c r="I7" s="4227"/>
      <c r="J7" s="4227"/>
    </row>
    <row r="8" spans="1:10" x14ac:dyDescent="0.25">
      <c r="A8" s="85"/>
      <c r="B8" s="85"/>
      <c r="C8" s="85"/>
      <c r="D8" s="85"/>
      <c r="E8" s="85"/>
      <c r="F8" s="85"/>
      <c r="G8" s="85"/>
      <c r="H8" s="96"/>
      <c r="I8" s="85"/>
      <c r="J8" s="90"/>
    </row>
    <row r="9" spans="1:10" ht="15.75" thickBot="1" x14ac:dyDescent="0.3">
      <c r="A9" s="85"/>
      <c r="B9" s="85"/>
      <c r="C9" s="85"/>
      <c r="D9" s="85"/>
      <c r="E9" s="85"/>
      <c r="F9" s="85"/>
      <c r="G9" s="85"/>
      <c r="H9" s="96"/>
      <c r="I9" s="85"/>
      <c r="J9" s="90"/>
    </row>
    <row r="10" spans="1:10" ht="19.5" thickBot="1" x14ac:dyDescent="0.35">
      <c r="A10" s="4256" t="s">
        <v>1252</v>
      </c>
      <c r="B10" s="4257"/>
      <c r="C10" s="4257"/>
      <c r="D10" s="4257"/>
      <c r="E10" s="4258"/>
      <c r="G10" s="4256" t="s">
        <v>1253</v>
      </c>
      <c r="H10" s="4257"/>
      <c r="I10" s="4257"/>
      <c r="J10" s="4258"/>
    </row>
    <row r="11" spans="1:10" x14ac:dyDescent="0.25">
      <c r="A11" s="2740"/>
      <c r="B11" s="2741"/>
      <c r="C11" s="2741"/>
      <c r="D11" s="2741"/>
      <c r="E11" s="2742"/>
      <c r="G11" s="4209"/>
      <c r="H11" s="4210"/>
      <c r="I11" s="4210"/>
      <c r="J11" s="4211"/>
    </row>
    <row r="12" spans="1:10" x14ac:dyDescent="0.25">
      <c r="A12" s="2743"/>
      <c r="B12" s="2670"/>
      <c r="C12" s="2670"/>
      <c r="D12" s="2670"/>
      <c r="E12" s="2744"/>
      <c r="G12" s="4212"/>
      <c r="H12" s="4213"/>
      <c r="I12" s="4213"/>
      <c r="J12" s="4214"/>
    </row>
    <row r="13" spans="1:10" x14ac:dyDescent="0.25">
      <c r="A13" s="2743"/>
      <c r="B13" s="2670"/>
      <c r="C13" s="2670"/>
      <c r="D13" s="2670"/>
      <c r="E13" s="2744"/>
      <c r="G13" s="4212"/>
      <c r="H13" s="4213"/>
      <c r="I13" s="4213"/>
      <c r="J13" s="4214"/>
    </row>
    <row r="14" spans="1:10" x14ac:dyDescent="0.25">
      <c r="A14" s="2743"/>
      <c r="B14" s="2670"/>
      <c r="C14" s="2670"/>
      <c r="D14" s="2670"/>
      <c r="E14" s="2744"/>
      <c r="G14" s="4212"/>
      <c r="H14" s="4213"/>
      <c r="I14" s="4213"/>
      <c r="J14" s="4214"/>
    </row>
    <row r="15" spans="1:10" ht="15.75" thickBot="1" x14ac:dyDescent="0.3">
      <c r="A15" s="2745"/>
      <c r="B15" s="2746"/>
      <c r="C15" s="2746"/>
      <c r="D15" s="2746"/>
      <c r="E15" s="2747"/>
      <c r="G15" s="4215"/>
      <c r="H15" s="4216"/>
      <c r="I15" s="4216"/>
      <c r="J15" s="4217"/>
    </row>
    <row r="16" spans="1:10" x14ac:dyDescent="0.25">
      <c r="C16" s="2"/>
    </row>
    <row r="17" spans="1:16384" customFormat="1" x14ac:dyDescent="0.25">
      <c r="A17" s="140" t="s">
        <v>1254</v>
      </c>
      <c r="B17" s="146"/>
      <c r="C17" s="146"/>
      <c r="D17" s="2" t="s">
        <v>1255</v>
      </c>
    </row>
    <row r="18" spans="1:16384" customFormat="1" x14ac:dyDescent="0.25">
      <c r="C18" s="2"/>
      <c r="D18" t="s">
        <v>2316</v>
      </c>
    </row>
    <row r="19" spans="1:16384" customFormat="1" x14ac:dyDescent="0.25">
      <c r="A19" s="140"/>
      <c r="B19" s="146"/>
      <c r="C19" s="146"/>
      <c r="D19" s="2"/>
      <c r="E19" s="140"/>
      <c r="F19" s="146"/>
      <c r="G19" s="146"/>
      <c r="H19" s="2"/>
      <c r="I19" s="140"/>
      <c r="J19" s="146"/>
      <c r="K19" s="146"/>
      <c r="L19" s="2"/>
      <c r="M19" s="140"/>
      <c r="N19" s="146"/>
      <c r="O19" s="146"/>
      <c r="P19" s="2"/>
      <c r="Q19" s="140"/>
      <c r="R19" s="146"/>
      <c r="S19" s="146"/>
      <c r="T19" s="2"/>
      <c r="U19" s="140"/>
      <c r="V19" s="146"/>
      <c r="W19" s="146"/>
      <c r="X19" s="2"/>
      <c r="Y19" s="140"/>
      <c r="Z19" s="146"/>
      <c r="AA19" s="146"/>
      <c r="AB19" s="2"/>
      <c r="AC19" s="140"/>
      <c r="AD19" s="146"/>
      <c r="AE19" s="146"/>
      <c r="AF19" s="2"/>
      <c r="AG19" s="140"/>
      <c r="AH19" s="146"/>
      <c r="AI19" s="146"/>
      <c r="AJ19" s="2"/>
      <c r="AK19" s="140"/>
      <c r="AL19" s="146"/>
      <c r="AM19" s="146"/>
      <c r="AN19" s="2"/>
      <c r="AO19" s="140"/>
      <c r="AP19" s="146"/>
      <c r="AQ19" s="146"/>
      <c r="AR19" s="2"/>
      <c r="AS19" s="140"/>
      <c r="AT19" s="146"/>
      <c r="AU19" s="146"/>
      <c r="AV19" s="2"/>
      <c r="AW19" s="140"/>
      <c r="AX19" s="146"/>
      <c r="AY19" s="146"/>
      <c r="AZ19" s="2"/>
      <c r="BA19" s="140"/>
      <c r="BB19" s="146"/>
      <c r="BC19" s="146"/>
      <c r="BD19" s="2"/>
      <c r="BE19" s="140"/>
      <c r="BF19" s="146"/>
      <c r="BG19" s="146"/>
      <c r="BH19" s="2"/>
      <c r="BI19" s="140"/>
      <c r="BJ19" s="146"/>
      <c r="BK19" s="146"/>
      <c r="BL19" s="2"/>
      <c r="BM19" s="140"/>
      <c r="BN19" s="146"/>
      <c r="BO19" s="146"/>
      <c r="BP19" s="2"/>
      <c r="BQ19" s="140"/>
      <c r="BR19" s="146"/>
      <c r="BS19" s="146"/>
      <c r="BT19" s="2"/>
      <c r="BU19" s="140"/>
      <c r="BV19" s="146"/>
      <c r="BW19" s="146"/>
      <c r="BX19" s="2"/>
      <c r="BY19" s="140"/>
      <c r="BZ19" s="146"/>
      <c r="CA19" s="146"/>
      <c r="CB19" s="2"/>
      <c r="CC19" s="140"/>
      <c r="CD19" s="146"/>
      <c r="CE19" s="146"/>
      <c r="CF19" s="2"/>
      <c r="CG19" s="140"/>
      <c r="CH19" s="146"/>
      <c r="CI19" s="146"/>
      <c r="CJ19" s="2"/>
      <c r="CK19" s="140"/>
      <c r="CL19" s="146"/>
      <c r="CM19" s="146"/>
      <c r="CN19" s="2"/>
      <c r="CO19" s="140"/>
      <c r="CP19" s="146"/>
      <c r="CQ19" s="146"/>
      <c r="CR19" s="2"/>
      <c r="CS19" s="140"/>
      <c r="CT19" s="146"/>
      <c r="CU19" s="146"/>
      <c r="CV19" s="2"/>
      <c r="CW19" s="140"/>
      <c r="CX19" s="146"/>
      <c r="CY19" s="146"/>
      <c r="CZ19" s="2"/>
      <c r="DA19" s="140"/>
      <c r="DB19" s="146"/>
      <c r="DC19" s="146"/>
      <c r="DD19" s="2"/>
      <c r="DE19" s="140"/>
      <c r="DF19" s="146"/>
      <c r="DG19" s="146"/>
      <c r="DH19" s="2"/>
      <c r="DI19" s="140"/>
      <c r="DJ19" s="146"/>
      <c r="DK19" s="146"/>
      <c r="DL19" s="2"/>
      <c r="DM19" s="140"/>
      <c r="DN19" s="146"/>
      <c r="DO19" s="146"/>
      <c r="DP19" s="2"/>
      <c r="DQ19" s="140"/>
      <c r="DR19" s="146"/>
      <c r="DS19" s="146"/>
      <c r="DT19" s="2"/>
      <c r="DU19" s="140"/>
      <c r="DV19" s="146"/>
      <c r="DW19" s="146"/>
      <c r="DX19" s="2"/>
      <c r="DY19" s="140"/>
      <c r="DZ19" s="146"/>
      <c r="EA19" s="146"/>
      <c r="EB19" s="2"/>
      <c r="EC19" s="140"/>
      <c r="ED19" s="146"/>
      <c r="EE19" s="146"/>
      <c r="EF19" s="2"/>
      <c r="EG19" s="140"/>
      <c r="EH19" s="146"/>
      <c r="EI19" s="146"/>
      <c r="EJ19" s="2"/>
      <c r="EK19" s="140"/>
      <c r="EL19" s="146"/>
      <c r="EM19" s="146"/>
      <c r="EN19" s="2"/>
      <c r="EO19" s="140"/>
      <c r="EP19" s="146"/>
      <c r="EQ19" s="146"/>
      <c r="ER19" s="2"/>
      <c r="ES19" s="140"/>
      <c r="ET19" s="146"/>
      <c r="EU19" s="146"/>
      <c r="EV19" s="2"/>
      <c r="EW19" s="140"/>
      <c r="EX19" s="146"/>
      <c r="EY19" s="146"/>
      <c r="EZ19" s="2"/>
      <c r="FA19" s="140"/>
      <c r="FB19" s="146"/>
      <c r="FC19" s="146"/>
      <c r="FD19" s="2"/>
      <c r="FE19" s="140"/>
      <c r="FF19" s="146"/>
      <c r="FG19" s="146"/>
      <c r="FH19" s="2"/>
      <c r="FI19" s="140"/>
      <c r="FJ19" s="146"/>
      <c r="FK19" s="146"/>
      <c r="FL19" s="2"/>
      <c r="FM19" s="140"/>
      <c r="FN19" s="146"/>
      <c r="FO19" s="146"/>
      <c r="FP19" s="2"/>
      <c r="FQ19" s="140"/>
      <c r="FR19" s="146"/>
      <c r="FS19" s="146"/>
      <c r="FT19" s="2"/>
      <c r="FU19" s="140"/>
      <c r="FV19" s="146"/>
      <c r="FW19" s="146"/>
      <c r="FX19" s="2"/>
      <c r="FY19" s="140"/>
      <c r="FZ19" s="146"/>
      <c r="GA19" s="146"/>
      <c r="GB19" s="2"/>
      <c r="GC19" s="140"/>
      <c r="GD19" s="146"/>
      <c r="GE19" s="146"/>
      <c r="GF19" s="2"/>
      <c r="GG19" s="140"/>
      <c r="GH19" s="146"/>
      <c r="GI19" s="146"/>
      <c r="GJ19" s="2"/>
      <c r="GK19" s="140"/>
      <c r="GL19" s="146"/>
      <c r="GM19" s="146"/>
      <c r="GN19" s="2"/>
      <c r="GO19" s="140"/>
      <c r="GP19" s="146"/>
      <c r="GQ19" s="146"/>
      <c r="GR19" s="2"/>
      <c r="GS19" s="140"/>
      <c r="GT19" s="146"/>
      <c r="GU19" s="146"/>
      <c r="GV19" s="2"/>
      <c r="GW19" s="140"/>
      <c r="GX19" s="146"/>
      <c r="GY19" s="146"/>
      <c r="GZ19" s="2"/>
      <c r="HA19" s="140"/>
      <c r="HB19" s="146"/>
      <c r="HC19" s="146"/>
      <c r="HD19" s="2"/>
      <c r="HE19" s="140"/>
      <c r="HF19" s="146"/>
      <c r="HG19" s="146"/>
      <c r="HH19" s="2"/>
      <c r="HI19" s="140"/>
      <c r="HJ19" s="146"/>
      <c r="HK19" s="146"/>
      <c r="HL19" s="2"/>
      <c r="HM19" s="140"/>
      <c r="HN19" s="146"/>
      <c r="HO19" s="146"/>
      <c r="HP19" s="2"/>
      <c r="HQ19" s="140"/>
      <c r="HR19" s="146"/>
      <c r="HS19" s="146"/>
      <c r="HT19" s="2"/>
      <c r="HU19" s="140"/>
      <c r="HV19" s="146"/>
      <c r="HW19" s="146"/>
      <c r="HX19" s="2"/>
      <c r="HY19" s="140"/>
      <c r="HZ19" s="146"/>
      <c r="IA19" s="146"/>
      <c r="IB19" s="2"/>
      <c r="IC19" s="140"/>
      <c r="ID19" s="146"/>
      <c r="IE19" s="146"/>
      <c r="IF19" s="2"/>
      <c r="IG19" s="140"/>
      <c r="IH19" s="146"/>
      <c r="II19" s="146"/>
      <c r="IJ19" s="2"/>
      <c r="IK19" s="140"/>
      <c r="IL19" s="146"/>
      <c r="IM19" s="146"/>
      <c r="IN19" s="2"/>
      <c r="IO19" s="140"/>
      <c r="IP19" s="146"/>
      <c r="IQ19" s="146"/>
      <c r="IR19" s="2"/>
      <c r="IS19" s="140"/>
      <c r="IT19" s="146"/>
      <c r="IU19" s="146"/>
      <c r="IV19" s="2"/>
      <c r="IW19" s="140"/>
      <c r="IX19" s="146"/>
      <c r="IY19" s="146"/>
      <c r="IZ19" s="2"/>
      <c r="JA19" s="140"/>
      <c r="JB19" s="146"/>
      <c r="JC19" s="146"/>
      <c r="JD19" s="2"/>
      <c r="JE19" s="140"/>
      <c r="JF19" s="146"/>
      <c r="JG19" s="146"/>
      <c r="JH19" s="2"/>
      <c r="JI19" s="140"/>
      <c r="JJ19" s="146"/>
      <c r="JK19" s="146"/>
      <c r="JL19" s="2"/>
      <c r="JM19" s="140"/>
      <c r="JN19" s="146"/>
      <c r="JO19" s="146"/>
      <c r="JP19" s="2"/>
      <c r="JQ19" s="140"/>
      <c r="JR19" s="146"/>
      <c r="JS19" s="146"/>
      <c r="JT19" s="2"/>
      <c r="JU19" s="140"/>
      <c r="JV19" s="146"/>
      <c r="JW19" s="146"/>
      <c r="JX19" s="2"/>
      <c r="JY19" s="140"/>
      <c r="JZ19" s="146"/>
      <c r="KA19" s="146"/>
      <c r="KB19" s="2"/>
      <c r="KC19" s="140"/>
      <c r="KD19" s="146"/>
      <c r="KE19" s="146"/>
      <c r="KF19" s="2"/>
      <c r="KG19" s="140"/>
      <c r="KH19" s="146"/>
      <c r="KI19" s="146"/>
      <c r="KJ19" s="2"/>
      <c r="KK19" s="140"/>
      <c r="KL19" s="146"/>
      <c r="KM19" s="146"/>
      <c r="KN19" s="2"/>
      <c r="KO19" s="140"/>
      <c r="KP19" s="146"/>
      <c r="KQ19" s="146"/>
      <c r="KR19" s="2"/>
      <c r="KS19" s="140"/>
      <c r="KT19" s="146"/>
      <c r="KU19" s="146"/>
      <c r="KV19" s="2"/>
      <c r="KW19" s="140"/>
      <c r="KX19" s="146"/>
      <c r="KY19" s="146"/>
      <c r="KZ19" s="2"/>
      <c r="LA19" s="140"/>
      <c r="LB19" s="146"/>
      <c r="LC19" s="146"/>
      <c r="LD19" s="2"/>
      <c r="LE19" s="140"/>
      <c r="LF19" s="146"/>
      <c r="LG19" s="146"/>
      <c r="LH19" s="2"/>
      <c r="LI19" s="140"/>
      <c r="LJ19" s="146"/>
      <c r="LK19" s="146"/>
      <c r="LL19" s="2"/>
      <c r="LM19" s="140"/>
      <c r="LN19" s="146"/>
      <c r="LO19" s="146"/>
      <c r="LP19" s="2"/>
      <c r="LQ19" s="140"/>
      <c r="LR19" s="146"/>
      <c r="LS19" s="146"/>
      <c r="LT19" s="2"/>
      <c r="LU19" s="140"/>
      <c r="LV19" s="146"/>
      <c r="LW19" s="146"/>
      <c r="LX19" s="2"/>
      <c r="LY19" s="140"/>
      <c r="LZ19" s="146"/>
      <c r="MA19" s="146"/>
      <c r="MB19" s="2"/>
      <c r="MC19" s="140"/>
      <c r="MD19" s="146"/>
      <c r="ME19" s="146"/>
      <c r="MF19" s="2"/>
      <c r="MG19" s="140"/>
      <c r="MH19" s="146"/>
      <c r="MI19" s="146"/>
      <c r="MJ19" s="2"/>
      <c r="MK19" s="140"/>
      <c r="ML19" s="146"/>
      <c r="MM19" s="146"/>
      <c r="MN19" s="2"/>
      <c r="MO19" s="140"/>
      <c r="MP19" s="146"/>
      <c r="MQ19" s="146"/>
      <c r="MR19" s="2"/>
      <c r="MS19" s="140"/>
      <c r="MT19" s="146"/>
      <c r="MU19" s="146"/>
      <c r="MV19" s="2"/>
      <c r="MW19" s="140"/>
      <c r="MX19" s="146"/>
      <c r="MY19" s="146"/>
      <c r="MZ19" s="2"/>
      <c r="NA19" s="140"/>
      <c r="NB19" s="146"/>
      <c r="NC19" s="146"/>
      <c r="ND19" s="2"/>
      <c r="NE19" s="140"/>
      <c r="NF19" s="146"/>
      <c r="NG19" s="146"/>
      <c r="NH19" s="2"/>
      <c r="NI19" s="140"/>
      <c r="NJ19" s="146"/>
      <c r="NK19" s="146"/>
      <c r="NL19" s="2"/>
      <c r="NM19" s="140"/>
      <c r="NN19" s="146"/>
      <c r="NO19" s="146"/>
      <c r="NP19" s="2"/>
      <c r="NQ19" s="140"/>
      <c r="NR19" s="146"/>
      <c r="NS19" s="146"/>
      <c r="NT19" s="2"/>
      <c r="NU19" s="140"/>
      <c r="NV19" s="146"/>
      <c r="NW19" s="146"/>
      <c r="NX19" s="2"/>
      <c r="NY19" s="140"/>
      <c r="NZ19" s="146"/>
      <c r="OA19" s="146"/>
      <c r="OB19" s="2"/>
      <c r="OC19" s="140"/>
      <c r="OD19" s="146"/>
      <c r="OE19" s="146"/>
      <c r="OF19" s="2"/>
      <c r="OG19" s="140"/>
      <c r="OH19" s="146"/>
      <c r="OI19" s="146"/>
      <c r="OJ19" s="2"/>
      <c r="OK19" s="140"/>
      <c r="OL19" s="146"/>
      <c r="OM19" s="146"/>
      <c r="ON19" s="2"/>
      <c r="OO19" s="140"/>
      <c r="OP19" s="146"/>
      <c r="OQ19" s="146"/>
      <c r="OR19" s="2"/>
      <c r="OS19" s="140"/>
      <c r="OT19" s="146"/>
      <c r="OU19" s="146"/>
      <c r="OV19" s="2"/>
      <c r="OW19" s="140"/>
      <c r="OX19" s="146"/>
      <c r="OY19" s="146"/>
      <c r="OZ19" s="2"/>
      <c r="PA19" s="140"/>
      <c r="PB19" s="146"/>
      <c r="PC19" s="146"/>
      <c r="PD19" s="2"/>
      <c r="PE19" s="140"/>
      <c r="PF19" s="146"/>
      <c r="PG19" s="146"/>
      <c r="PH19" s="2"/>
      <c r="PI19" s="140"/>
      <c r="PJ19" s="146"/>
      <c r="PK19" s="146"/>
      <c r="PL19" s="2"/>
      <c r="PM19" s="140"/>
      <c r="PN19" s="146"/>
      <c r="PO19" s="146"/>
      <c r="PP19" s="2"/>
      <c r="PQ19" s="140"/>
      <c r="PR19" s="146"/>
      <c r="PS19" s="146"/>
      <c r="PT19" s="2"/>
      <c r="PU19" s="140"/>
      <c r="PV19" s="146"/>
      <c r="PW19" s="146"/>
      <c r="PX19" s="2"/>
      <c r="PY19" s="140"/>
      <c r="PZ19" s="146"/>
      <c r="QA19" s="146"/>
      <c r="QB19" s="2"/>
      <c r="QC19" s="140"/>
      <c r="QD19" s="146"/>
      <c r="QE19" s="146"/>
      <c r="QF19" s="2"/>
      <c r="QG19" s="140"/>
      <c r="QH19" s="146"/>
      <c r="QI19" s="146"/>
      <c r="QJ19" s="2"/>
      <c r="QK19" s="140"/>
      <c r="QL19" s="146"/>
      <c r="QM19" s="146"/>
      <c r="QN19" s="2"/>
      <c r="QO19" s="140"/>
      <c r="QP19" s="146"/>
      <c r="QQ19" s="146"/>
      <c r="QR19" s="2"/>
      <c r="QS19" s="140"/>
      <c r="QT19" s="146"/>
      <c r="QU19" s="146"/>
      <c r="QV19" s="2"/>
      <c r="QW19" s="140"/>
      <c r="QX19" s="146"/>
      <c r="QY19" s="146"/>
      <c r="QZ19" s="2"/>
      <c r="RA19" s="140"/>
      <c r="RB19" s="146"/>
      <c r="RC19" s="146"/>
      <c r="RD19" s="2"/>
      <c r="RE19" s="140"/>
      <c r="RF19" s="146"/>
      <c r="RG19" s="146"/>
      <c r="RH19" s="2"/>
      <c r="RI19" s="140"/>
      <c r="RJ19" s="146"/>
      <c r="RK19" s="146"/>
      <c r="RL19" s="2"/>
      <c r="RM19" s="140"/>
      <c r="RN19" s="146"/>
      <c r="RO19" s="146"/>
      <c r="RP19" s="2"/>
      <c r="RQ19" s="140"/>
      <c r="RR19" s="146"/>
      <c r="RS19" s="146"/>
      <c r="RT19" s="2"/>
      <c r="RU19" s="140"/>
      <c r="RV19" s="146"/>
      <c r="RW19" s="146"/>
      <c r="RX19" s="2"/>
      <c r="RY19" s="140"/>
      <c r="RZ19" s="146"/>
      <c r="SA19" s="146"/>
      <c r="SB19" s="2"/>
      <c r="SC19" s="140"/>
      <c r="SD19" s="146"/>
      <c r="SE19" s="146"/>
      <c r="SF19" s="2"/>
      <c r="SG19" s="140"/>
      <c r="SH19" s="146"/>
      <c r="SI19" s="146"/>
      <c r="SJ19" s="2"/>
      <c r="SK19" s="140"/>
      <c r="SL19" s="146"/>
      <c r="SM19" s="146"/>
      <c r="SN19" s="2"/>
      <c r="SO19" s="140"/>
      <c r="SP19" s="146"/>
      <c r="SQ19" s="146"/>
      <c r="SR19" s="2"/>
      <c r="SS19" s="140"/>
      <c r="ST19" s="146"/>
      <c r="SU19" s="146"/>
      <c r="SV19" s="2"/>
      <c r="SW19" s="140"/>
      <c r="SX19" s="146"/>
      <c r="SY19" s="146"/>
      <c r="SZ19" s="2"/>
      <c r="TA19" s="140"/>
      <c r="TB19" s="146"/>
      <c r="TC19" s="146"/>
      <c r="TD19" s="2"/>
      <c r="TE19" s="140"/>
      <c r="TF19" s="146"/>
      <c r="TG19" s="146"/>
      <c r="TH19" s="2"/>
      <c r="TI19" s="140"/>
      <c r="TJ19" s="146"/>
      <c r="TK19" s="146"/>
      <c r="TL19" s="2"/>
      <c r="TM19" s="140"/>
      <c r="TN19" s="146"/>
      <c r="TO19" s="146"/>
      <c r="TP19" s="2"/>
      <c r="TQ19" s="140"/>
      <c r="TR19" s="146"/>
      <c r="TS19" s="146"/>
      <c r="TT19" s="2"/>
      <c r="TU19" s="140"/>
      <c r="TV19" s="146"/>
      <c r="TW19" s="146"/>
      <c r="TX19" s="2"/>
      <c r="TY19" s="140"/>
      <c r="TZ19" s="146"/>
      <c r="UA19" s="146"/>
      <c r="UB19" s="2"/>
      <c r="UC19" s="140"/>
      <c r="UD19" s="146"/>
      <c r="UE19" s="146"/>
      <c r="UF19" s="2"/>
      <c r="UG19" s="140"/>
      <c r="UH19" s="146"/>
      <c r="UI19" s="146"/>
      <c r="UJ19" s="2"/>
      <c r="UK19" s="140"/>
      <c r="UL19" s="146"/>
      <c r="UM19" s="146"/>
      <c r="UN19" s="2"/>
      <c r="UO19" s="140"/>
      <c r="UP19" s="146"/>
      <c r="UQ19" s="146"/>
      <c r="UR19" s="2"/>
      <c r="US19" s="140"/>
      <c r="UT19" s="146"/>
      <c r="UU19" s="146"/>
      <c r="UV19" s="2"/>
      <c r="UW19" s="140"/>
      <c r="UX19" s="146"/>
      <c r="UY19" s="146"/>
      <c r="UZ19" s="2"/>
      <c r="VA19" s="140"/>
      <c r="VB19" s="146"/>
      <c r="VC19" s="146"/>
      <c r="VD19" s="2"/>
      <c r="VE19" s="140"/>
      <c r="VF19" s="146"/>
      <c r="VG19" s="146"/>
      <c r="VH19" s="2"/>
      <c r="VI19" s="140"/>
      <c r="VJ19" s="146"/>
      <c r="VK19" s="146"/>
      <c r="VL19" s="2"/>
      <c r="VM19" s="140"/>
      <c r="VN19" s="146"/>
      <c r="VO19" s="146"/>
      <c r="VP19" s="2"/>
      <c r="VQ19" s="140"/>
      <c r="VR19" s="146"/>
      <c r="VS19" s="146"/>
      <c r="VT19" s="2"/>
      <c r="VU19" s="140"/>
      <c r="VV19" s="146"/>
      <c r="VW19" s="146"/>
      <c r="VX19" s="2"/>
      <c r="VY19" s="140"/>
      <c r="VZ19" s="146"/>
      <c r="WA19" s="146"/>
      <c r="WB19" s="2"/>
      <c r="WC19" s="140"/>
      <c r="WD19" s="146"/>
      <c r="WE19" s="146"/>
      <c r="WF19" s="2"/>
      <c r="WG19" s="140"/>
      <c r="WH19" s="146"/>
      <c r="WI19" s="146"/>
      <c r="WJ19" s="2"/>
      <c r="WK19" s="140"/>
      <c r="WL19" s="146"/>
      <c r="WM19" s="146"/>
      <c r="WN19" s="2"/>
      <c r="WO19" s="140"/>
      <c r="WP19" s="146"/>
      <c r="WQ19" s="146"/>
      <c r="WR19" s="2"/>
      <c r="WS19" s="140"/>
      <c r="WT19" s="146"/>
      <c r="WU19" s="146"/>
      <c r="WV19" s="2"/>
      <c r="WW19" s="140"/>
      <c r="WX19" s="146"/>
      <c r="WY19" s="146"/>
      <c r="WZ19" s="2"/>
      <c r="XA19" s="140"/>
      <c r="XB19" s="146"/>
      <c r="XC19" s="146"/>
      <c r="XD19" s="2"/>
      <c r="XE19" s="140"/>
      <c r="XF19" s="146"/>
      <c r="XG19" s="146"/>
      <c r="XH19" s="2"/>
      <c r="XI19" s="140"/>
      <c r="XJ19" s="146"/>
      <c r="XK19" s="146"/>
      <c r="XL19" s="2"/>
      <c r="XM19" s="140"/>
      <c r="XN19" s="146"/>
      <c r="XO19" s="146"/>
      <c r="XP19" s="2"/>
      <c r="XQ19" s="140"/>
      <c r="XR19" s="146"/>
      <c r="XS19" s="146"/>
      <c r="XT19" s="2"/>
      <c r="XU19" s="140"/>
      <c r="XV19" s="146"/>
      <c r="XW19" s="146"/>
      <c r="XX19" s="2"/>
      <c r="XY19" s="140"/>
      <c r="XZ19" s="146"/>
      <c r="YA19" s="146"/>
      <c r="YB19" s="2"/>
      <c r="YC19" s="140"/>
      <c r="YD19" s="146"/>
      <c r="YE19" s="146"/>
      <c r="YF19" s="2"/>
      <c r="YG19" s="140"/>
      <c r="YH19" s="146"/>
      <c r="YI19" s="146"/>
      <c r="YJ19" s="2"/>
      <c r="YK19" s="140"/>
      <c r="YL19" s="146"/>
      <c r="YM19" s="146"/>
      <c r="YN19" s="2"/>
      <c r="YO19" s="140"/>
      <c r="YP19" s="146"/>
      <c r="YQ19" s="146"/>
      <c r="YR19" s="2"/>
      <c r="YS19" s="140"/>
      <c r="YT19" s="146"/>
      <c r="YU19" s="146"/>
      <c r="YV19" s="2"/>
      <c r="YW19" s="140"/>
      <c r="YX19" s="146"/>
      <c r="YY19" s="146"/>
      <c r="YZ19" s="2"/>
      <c r="ZA19" s="140"/>
      <c r="ZB19" s="146"/>
      <c r="ZC19" s="146"/>
      <c r="ZD19" s="2"/>
      <c r="ZE19" s="140"/>
      <c r="ZF19" s="146"/>
      <c r="ZG19" s="146"/>
      <c r="ZH19" s="2"/>
      <c r="ZI19" s="140"/>
      <c r="ZJ19" s="146"/>
      <c r="ZK19" s="146"/>
      <c r="ZL19" s="2"/>
      <c r="ZM19" s="140"/>
      <c r="ZN19" s="146"/>
      <c r="ZO19" s="146"/>
      <c r="ZP19" s="2"/>
      <c r="ZQ19" s="140"/>
      <c r="ZR19" s="146"/>
      <c r="ZS19" s="146"/>
      <c r="ZT19" s="2"/>
      <c r="ZU19" s="140"/>
      <c r="ZV19" s="146"/>
      <c r="ZW19" s="146"/>
      <c r="ZX19" s="2"/>
      <c r="ZY19" s="140"/>
      <c r="ZZ19" s="146"/>
      <c r="AAA19" s="146"/>
      <c r="AAB19" s="2"/>
      <c r="AAC19" s="140"/>
      <c r="AAD19" s="146"/>
      <c r="AAE19" s="146"/>
      <c r="AAF19" s="2"/>
      <c r="AAG19" s="140"/>
      <c r="AAH19" s="146"/>
      <c r="AAI19" s="146"/>
      <c r="AAJ19" s="2"/>
      <c r="AAK19" s="140"/>
      <c r="AAL19" s="146"/>
      <c r="AAM19" s="146"/>
      <c r="AAN19" s="2"/>
      <c r="AAO19" s="140"/>
      <c r="AAP19" s="146"/>
      <c r="AAQ19" s="146"/>
      <c r="AAR19" s="2"/>
      <c r="AAS19" s="140"/>
      <c r="AAT19" s="146"/>
      <c r="AAU19" s="146"/>
      <c r="AAV19" s="2"/>
      <c r="AAW19" s="140"/>
      <c r="AAX19" s="146"/>
      <c r="AAY19" s="146"/>
      <c r="AAZ19" s="2"/>
      <c r="ABA19" s="140"/>
      <c r="ABB19" s="146"/>
      <c r="ABC19" s="146"/>
      <c r="ABD19" s="2"/>
      <c r="ABE19" s="140"/>
      <c r="ABF19" s="146"/>
      <c r="ABG19" s="146"/>
      <c r="ABH19" s="2"/>
      <c r="ABI19" s="140"/>
      <c r="ABJ19" s="146"/>
      <c r="ABK19" s="146"/>
      <c r="ABL19" s="2"/>
      <c r="ABM19" s="140"/>
      <c r="ABN19" s="146"/>
      <c r="ABO19" s="146"/>
      <c r="ABP19" s="2"/>
      <c r="ABQ19" s="140"/>
      <c r="ABR19" s="146"/>
      <c r="ABS19" s="146"/>
      <c r="ABT19" s="2"/>
      <c r="ABU19" s="140"/>
      <c r="ABV19" s="146"/>
      <c r="ABW19" s="146"/>
      <c r="ABX19" s="2"/>
      <c r="ABY19" s="140"/>
      <c r="ABZ19" s="146"/>
      <c r="ACA19" s="146"/>
      <c r="ACB19" s="2"/>
      <c r="ACC19" s="140"/>
      <c r="ACD19" s="146"/>
      <c r="ACE19" s="146"/>
      <c r="ACF19" s="2"/>
      <c r="ACG19" s="140"/>
      <c r="ACH19" s="146"/>
      <c r="ACI19" s="146"/>
      <c r="ACJ19" s="2"/>
      <c r="ACK19" s="140"/>
      <c r="ACL19" s="146"/>
      <c r="ACM19" s="146"/>
      <c r="ACN19" s="2"/>
      <c r="ACO19" s="140"/>
      <c r="ACP19" s="146"/>
      <c r="ACQ19" s="146"/>
      <c r="ACR19" s="2"/>
      <c r="ACS19" s="140"/>
      <c r="ACT19" s="146"/>
      <c r="ACU19" s="146"/>
      <c r="ACV19" s="2"/>
      <c r="ACW19" s="140"/>
      <c r="ACX19" s="146"/>
      <c r="ACY19" s="146"/>
      <c r="ACZ19" s="2"/>
      <c r="ADA19" s="140"/>
      <c r="ADB19" s="146"/>
      <c r="ADC19" s="146"/>
      <c r="ADD19" s="2"/>
      <c r="ADE19" s="140"/>
      <c r="ADF19" s="146"/>
      <c r="ADG19" s="146"/>
      <c r="ADH19" s="2"/>
      <c r="ADI19" s="140"/>
      <c r="ADJ19" s="146"/>
      <c r="ADK19" s="146"/>
      <c r="ADL19" s="2"/>
      <c r="ADM19" s="140"/>
      <c r="ADN19" s="146"/>
      <c r="ADO19" s="146"/>
      <c r="ADP19" s="2"/>
      <c r="ADQ19" s="140"/>
      <c r="ADR19" s="146"/>
      <c r="ADS19" s="146"/>
      <c r="ADT19" s="2"/>
      <c r="ADU19" s="140"/>
      <c r="ADV19" s="146"/>
      <c r="ADW19" s="146"/>
      <c r="ADX19" s="2"/>
      <c r="ADY19" s="140"/>
      <c r="ADZ19" s="146"/>
      <c r="AEA19" s="146"/>
      <c r="AEB19" s="2"/>
      <c r="AEC19" s="140"/>
      <c r="AED19" s="146"/>
      <c r="AEE19" s="146"/>
      <c r="AEF19" s="2"/>
      <c r="AEG19" s="140"/>
      <c r="AEH19" s="146"/>
      <c r="AEI19" s="146"/>
      <c r="AEJ19" s="2"/>
      <c r="AEK19" s="140"/>
      <c r="AEL19" s="146"/>
      <c r="AEM19" s="146"/>
      <c r="AEN19" s="2"/>
      <c r="AEO19" s="140"/>
      <c r="AEP19" s="146"/>
      <c r="AEQ19" s="146"/>
      <c r="AER19" s="2"/>
      <c r="AES19" s="140"/>
      <c r="AET19" s="146"/>
      <c r="AEU19" s="146"/>
      <c r="AEV19" s="2"/>
      <c r="AEW19" s="140"/>
      <c r="AEX19" s="146"/>
      <c r="AEY19" s="146"/>
      <c r="AEZ19" s="2"/>
      <c r="AFA19" s="140"/>
      <c r="AFB19" s="146"/>
      <c r="AFC19" s="146"/>
      <c r="AFD19" s="2"/>
      <c r="AFE19" s="140"/>
      <c r="AFF19" s="146"/>
      <c r="AFG19" s="146"/>
      <c r="AFH19" s="2"/>
      <c r="AFI19" s="140"/>
      <c r="AFJ19" s="146"/>
      <c r="AFK19" s="146"/>
      <c r="AFL19" s="2"/>
      <c r="AFM19" s="140"/>
      <c r="AFN19" s="146"/>
      <c r="AFO19" s="146"/>
      <c r="AFP19" s="2"/>
      <c r="AFQ19" s="140"/>
      <c r="AFR19" s="146"/>
      <c r="AFS19" s="146"/>
      <c r="AFT19" s="2"/>
      <c r="AFU19" s="140"/>
      <c r="AFV19" s="146"/>
      <c r="AFW19" s="146"/>
      <c r="AFX19" s="2"/>
      <c r="AFY19" s="140"/>
      <c r="AFZ19" s="146"/>
      <c r="AGA19" s="146"/>
      <c r="AGB19" s="2"/>
      <c r="AGC19" s="140"/>
      <c r="AGD19" s="146"/>
      <c r="AGE19" s="146"/>
      <c r="AGF19" s="2"/>
      <c r="AGG19" s="140"/>
      <c r="AGH19" s="146"/>
      <c r="AGI19" s="146"/>
      <c r="AGJ19" s="2"/>
      <c r="AGK19" s="140"/>
      <c r="AGL19" s="146"/>
      <c r="AGM19" s="146"/>
      <c r="AGN19" s="2"/>
      <c r="AGO19" s="140"/>
      <c r="AGP19" s="146"/>
      <c r="AGQ19" s="146"/>
      <c r="AGR19" s="2"/>
      <c r="AGS19" s="140"/>
      <c r="AGT19" s="146"/>
      <c r="AGU19" s="146"/>
      <c r="AGV19" s="2"/>
      <c r="AGW19" s="140"/>
      <c r="AGX19" s="146"/>
      <c r="AGY19" s="146"/>
      <c r="AGZ19" s="2"/>
      <c r="AHA19" s="140"/>
      <c r="AHB19" s="146"/>
      <c r="AHC19" s="146"/>
      <c r="AHD19" s="2"/>
      <c r="AHE19" s="140"/>
      <c r="AHF19" s="146"/>
      <c r="AHG19" s="146"/>
      <c r="AHH19" s="2"/>
      <c r="AHI19" s="140"/>
      <c r="AHJ19" s="146"/>
      <c r="AHK19" s="146"/>
      <c r="AHL19" s="2"/>
      <c r="AHM19" s="140"/>
      <c r="AHN19" s="146"/>
      <c r="AHO19" s="146"/>
      <c r="AHP19" s="2"/>
      <c r="AHQ19" s="140"/>
      <c r="AHR19" s="146"/>
      <c r="AHS19" s="146"/>
      <c r="AHT19" s="2"/>
      <c r="AHU19" s="140"/>
      <c r="AHV19" s="146"/>
      <c r="AHW19" s="146"/>
      <c r="AHX19" s="2"/>
      <c r="AHY19" s="140"/>
      <c r="AHZ19" s="146"/>
      <c r="AIA19" s="146"/>
      <c r="AIB19" s="2"/>
      <c r="AIC19" s="140"/>
      <c r="AID19" s="146"/>
      <c r="AIE19" s="146"/>
      <c r="AIF19" s="2"/>
      <c r="AIG19" s="140"/>
      <c r="AIH19" s="146"/>
      <c r="AII19" s="146"/>
      <c r="AIJ19" s="2"/>
      <c r="AIK19" s="140"/>
      <c r="AIL19" s="146"/>
      <c r="AIM19" s="146"/>
      <c r="AIN19" s="2"/>
      <c r="AIO19" s="140"/>
      <c r="AIP19" s="146"/>
      <c r="AIQ19" s="146"/>
      <c r="AIR19" s="2"/>
      <c r="AIS19" s="140"/>
      <c r="AIT19" s="146"/>
      <c r="AIU19" s="146"/>
      <c r="AIV19" s="2"/>
      <c r="AIW19" s="140"/>
      <c r="AIX19" s="146"/>
      <c r="AIY19" s="146"/>
      <c r="AIZ19" s="2"/>
      <c r="AJA19" s="140"/>
      <c r="AJB19" s="146"/>
      <c r="AJC19" s="146"/>
      <c r="AJD19" s="2"/>
      <c r="AJE19" s="140"/>
      <c r="AJF19" s="146"/>
      <c r="AJG19" s="146"/>
      <c r="AJH19" s="2"/>
      <c r="AJI19" s="140"/>
      <c r="AJJ19" s="146"/>
      <c r="AJK19" s="146"/>
      <c r="AJL19" s="2"/>
      <c r="AJM19" s="140"/>
      <c r="AJN19" s="146"/>
      <c r="AJO19" s="146"/>
      <c r="AJP19" s="2"/>
      <c r="AJQ19" s="140"/>
      <c r="AJR19" s="146"/>
      <c r="AJS19" s="146"/>
      <c r="AJT19" s="2"/>
      <c r="AJU19" s="140"/>
      <c r="AJV19" s="146"/>
      <c r="AJW19" s="146"/>
      <c r="AJX19" s="2"/>
      <c r="AJY19" s="140"/>
      <c r="AJZ19" s="146"/>
      <c r="AKA19" s="146"/>
      <c r="AKB19" s="2"/>
      <c r="AKC19" s="140"/>
      <c r="AKD19" s="146"/>
      <c r="AKE19" s="146"/>
      <c r="AKF19" s="2"/>
      <c r="AKG19" s="140"/>
      <c r="AKH19" s="146"/>
      <c r="AKI19" s="146"/>
      <c r="AKJ19" s="2"/>
      <c r="AKK19" s="140"/>
      <c r="AKL19" s="146"/>
      <c r="AKM19" s="146"/>
      <c r="AKN19" s="2"/>
      <c r="AKO19" s="140"/>
      <c r="AKP19" s="146"/>
      <c r="AKQ19" s="146"/>
      <c r="AKR19" s="2"/>
      <c r="AKS19" s="140"/>
      <c r="AKT19" s="146"/>
      <c r="AKU19" s="146"/>
      <c r="AKV19" s="2"/>
      <c r="AKW19" s="140"/>
      <c r="AKX19" s="146"/>
      <c r="AKY19" s="146"/>
      <c r="AKZ19" s="2"/>
      <c r="ALA19" s="140"/>
      <c r="ALB19" s="146"/>
      <c r="ALC19" s="146"/>
      <c r="ALD19" s="2"/>
      <c r="ALE19" s="140"/>
      <c r="ALF19" s="146"/>
      <c r="ALG19" s="146"/>
      <c r="ALH19" s="2"/>
      <c r="ALI19" s="140"/>
      <c r="ALJ19" s="146"/>
      <c r="ALK19" s="146"/>
      <c r="ALL19" s="2"/>
      <c r="ALM19" s="140"/>
      <c r="ALN19" s="146"/>
      <c r="ALO19" s="146"/>
      <c r="ALP19" s="2"/>
      <c r="ALQ19" s="140"/>
      <c r="ALR19" s="146"/>
      <c r="ALS19" s="146"/>
      <c r="ALT19" s="2"/>
      <c r="ALU19" s="140"/>
      <c r="ALV19" s="146"/>
      <c r="ALW19" s="146"/>
      <c r="ALX19" s="2"/>
      <c r="ALY19" s="140"/>
      <c r="ALZ19" s="146"/>
      <c r="AMA19" s="146"/>
      <c r="AMB19" s="2"/>
      <c r="AMC19" s="140"/>
      <c r="AMD19" s="146"/>
      <c r="AME19" s="146"/>
      <c r="AMF19" s="2"/>
      <c r="AMG19" s="140"/>
      <c r="AMH19" s="146"/>
      <c r="AMI19" s="146"/>
      <c r="AMJ19" s="2"/>
      <c r="AMK19" s="140"/>
      <c r="AML19" s="146"/>
      <c r="AMM19" s="146"/>
      <c r="AMN19" s="2"/>
      <c r="AMO19" s="140"/>
      <c r="AMP19" s="146"/>
      <c r="AMQ19" s="146"/>
      <c r="AMR19" s="2"/>
      <c r="AMS19" s="140"/>
      <c r="AMT19" s="146"/>
      <c r="AMU19" s="146"/>
      <c r="AMV19" s="2"/>
      <c r="AMW19" s="140"/>
      <c r="AMX19" s="146"/>
      <c r="AMY19" s="146"/>
      <c r="AMZ19" s="2"/>
      <c r="ANA19" s="140"/>
      <c r="ANB19" s="146"/>
      <c r="ANC19" s="146"/>
      <c r="AND19" s="2"/>
      <c r="ANE19" s="140"/>
      <c r="ANF19" s="146"/>
      <c r="ANG19" s="146"/>
      <c r="ANH19" s="2"/>
      <c r="ANI19" s="140"/>
      <c r="ANJ19" s="146"/>
      <c r="ANK19" s="146"/>
      <c r="ANL19" s="2"/>
      <c r="ANM19" s="140"/>
      <c r="ANN19" s="146"/>
      <c r="ANO19" s="146"/>
      <c r="ANP19" s="2"/>
      <c r="ANQ19" s="140"/>
      <c r="ANR19" s="146"/>
      <c r="ANS19" s="146"/>
      <c r="ANT19" s="2"/>
      <c r="ANU19" s="140"/>
      <c r="ANV19" s="146"/>
      <c r="ANW19" s="146"/>
      <c r="ANX19" s="2"/>
      <c r="ANY19" s="140"/>
      <c r="ANZ19" s="146"/>
      <c r="AOA19" s="146"/>
      <c r="AOB19" s="2"/>
      <c r="AOC19" s="140"/>
      <c r="AOD19" s="146"/>
      <c r="AOE19" s="146"/>
      <c r="AOF19" s="2"/>
      <c r="AOG19" s="140"/>
      <c r="AOH19" s="146"/>
      <c r="AOI19" s="146"/>
      <c r="AOJ19" s="2"/>
      <c r="AOK19" s="140"/>
      <c r="AOL19" s="146"/>
      <c r="AOM19" s="146"/>
      <c r="AON19" s="2"/>
      <c r="AOO19" s="140"/>
      <c r="AOP19" s="146"/>
      <c r="AOQ19" s="146"/>
      <c r="AOR19" s="2"/>
      <c r="AOS19" s="140"/>
      <c r="AOT19" s="146"/>
      <c r="AOU19" s="146"/>
      <c r="AOV19" s="2"/>
      <c r="AOW19" s="140"/>
      <c r="AOX19" s="146"/>
      <c r="AOY19" s="146"/>
      <c r="AOZ19" s="2"/>
      <c r="APA19" s="140"/>
      <c r="APB19" s="146"/>
      <c r="APC19" s="146"/>
      <c r="APD19" s="2"/>
      <c r="APE19" s="140"/>
      <c r="APF19" s="146"/>
      <c r="APG19" s="146"/>
      <c r="APH19" s="2"/>
      <c r="API19" s="140"/>
      <c r="APJ19" s="146"/>
      <c r="APK19" s="146"/>
      <c r="APL19" s="2"/>
      <c r="APM19" s="140"/>
      <c r="APN19" s="146"/>
      <c r="APO19" s="146"/>
      <c r="APP19" s="2"/>
      <c r="APQ19" s="140"/>
      <c r="APR19" s="146"/>
      <c r="APS19" s="146"/>
      <c r="APT19" s="2"/>
      <c r="APU19" s="140"/>
      <c r="APV19" s="146"/>
      <c r="APW19" s="146"/>
      <c r="APX19" s="2"/>
      <c r="APY19" s="140"/>
      <c r="APZ19" s="146"/>
      <c r="AQA19" s="146"/>
      <c r="AQB19" s="2"/>
      <c r="AQC19" s="140"/>
      <c r="AQD19" s="146"/>
      <c r="AQE19" s="146"/>
      <c r="AQF19" s="2"/>
      <c r="AQG19" s="140"/>
      <c r="AQH19" s="146"/>
      <c r="AQI19" s="146"/>
      <c r="AQJ19" s="2"/>
      <c r="AQK19" s="140"/>
      <c r="AQL19" s="146"/>
      <c r="AQM19" s="146"/>
      <c r="AQN19" s="2"/>
      <c r="AQO19" s="140"/>
      <c r="AQP19" s="146"/>
      <c r="AQQ19" s="146"/>
      <c r="AQR19" s="2"/>
      <c r="AQS19" s="140"/>
      <c r="AQT19" s="146"/>
      <c r="AQU19" s="146"/>
      <c r="AQV19" s="2"/>
      <c r="AQW19" s="140"/>
      <c r="AQX19" s="146"/>
      <c r="AQY19" s="146"/>
      <c r="AQZ19" s="2"/>
      <c r="ARA19" s="140"/>
      <c r="ARB19" s="146"/>
      <c r="ARC19" s="146"/>
      <c r="ARD19" s="2"/>
      <c r="ARE19" s="140"/>
      <c r="ARF19" s="146"/>
      <c r="ARG19" s="146"/>
      <c r="ARH19" s="2"/>
      <c r="ARI19" s="140"/>
      <c r="ARJ19" s="146"/>
      <c r="ARK19" s="146"/>
      <c r="ARL19" s="2"/>
      <c r="ARM19" s="140"/>
      <c r="ARN19" s="146"/>
      <c r="ARO19" s="146"/>
      <c r="ARP19" s="2"/>
      <c r="ARQ19" s="140"/>
      <c r="ARR19" s="146"/>
      <c r="ARS19" s="146"/>
      <c r="ART19" s="2"/>
      <c r="ARU19" s="140"/>
      <c r="ARV19" s="146"/>
      <c r="ARW19" s="146"/>
      <c r="ARX19" s="2"/>
      <c r="ARY19" s="140"/>
      <c r="ARZ19" s="146"/>
      <c r="ASA19" s="146"/>
      <c r="ASB19" s="2"/>
      <c r="ASC19" s="140"/>
      <c r="ASD19" s="146"/>
      <c r="ASE19" s="146"/>
      <c r="ASF19" s="2"/>
      <c r="ASG19" s="140"/>
      <c r="ASH19" s="146"/>
      <c r="ASI19" s="146"/>
      <c r="ASJ19" s="2"/>
      <c r="ASK19" s="140"/>
      <c r="ASL19" s="146"/>
      <c r="ASM19" s="146"/>
      <c r="ASN19" s="2"/>
      <c r="ASO19" s="140"/>
      <c r="ASP19" s="146"/>
      <c r="ASQ19" s="146"/>
      <c r="ASR19" s="2"/>
      <c r="ASS19" s="140"/>
      <c r="AST19" s="146"/>
      <c r="ASU19" s="146"/>
      <c r="ASV19" s="2"/>
      <c r="ASW19" s="140"/>
      <c r="ASX19" s="146"/>
      <c r="ASY19" s="146"/>
      <c r="ASZ19" s="2"/>
      <c r="ATA19" s="140"/>
      <c r="ATB19" s="146"/>
      <c r="ATC19" s="146"/>
      <c r="ATD19" s="2"/>
      <c r="ATE19" s="140"/>
      <c r="ATF19" s="146"/>
      <c r="ATG19" s="146"/>
      <c r="ATH19" s="2"/>
      <c r="ATI19" s="140"/>
      <c r="ATJ19" s="146"/>
      <c r="ATK19" s="146"/>
      <c r="ATL19" s="2"/>
      <c r="ATM19" s="140"/>
      <c r="ATN19" s="146"/>
      <c r="ATO19" s="146"/>
      <c r="ATP19" s="2"/>
      <c r="ATQ19" s="140"/>
      <c r="ATR19" s="146"/>
      <c r="ATS19" s="146"/>
      <c r="ATT19" s="2"/>
      <c r="ATU19" s="140"/>
      <c r="ATV19" s="146"/>
      <c r="ATW19" s="146"/>
      <c r="ATX19" s="2"/>
      <c r="ATY19" s="140"/>
      <c r="ATZ19" s="146"/>
      <c r="AUA19" s="146"/>
      <c r="AUB19" s="2"/>
      <c r="AUC19" s="140"/>
      <c r="AUD19" s="146"/>
      <c r="AUE19" s="146"/>
      <c r="AUF19" s="2"/>
      <c r="AUG19" s="140"/>
      <c r="AUH19" s="146"/>
      <c r="AUI19" s="146"/>
      <c r="AUJ19" s="2"/>
      <c r="AUK19" s="140"/>
      <c r="AUL19" s="146"/>
      <c r="AUM19" s="146"/>
      <c r="AUN19" s="2"/>
      <c r="AUO19" s="140"/>
      <c r="AUP19" s="146"/>
      <c r="AUQ19" s="146"/>
      <c r="AUR19" s="2"/>
      <c r="AUS19" s="140"/>
      <c r="AUT19" s="146"/>
      <c r="AUU19" s="146"/>
      <c r="AUV19" s="2"/>
      <c r="AUW19" s="140"/>
      <c r="AUX19" s="146"/>
      <c r="AUY19" s="146"/>
      <c r="AUZ19" s="2"/>
      <c r="AVA19" s="140"/>
      <c r="AVB19" s="146"/>
      <c r="AVC19" s="146"/>
      <c r="AVD19" s="2"/>
      <c r="AVE19" s="140"/>
      <c r="AVF19" s="146"/>
      <c r="AVG19" s="146"/>
      <c r="AVH19" s="2"/>
      <c r="AVI19" s="140"/>
      <c r="AVJ19" s="146"/>
      <c r="AVK19" s="146"/>
      <c r="AVL19" s="2"/>
      <c r="AVM19" s="140"/>
      <c r="AVN19" s="146"/>
      <c r="AVO19" s="146"/>
      <c r="AVP19" s="2"/>
      <c r="AVQ19" s="140"/>
      <c r="AVR19" s="146"/>
      <c r="AVS19" s="146"/>
      <c r="AVT19" s="2"/>
      <c r="AVU19" s="140"/>
      <c r="AVV19" s="146"/>
      <c r="AVW19" s="146"/>
      <c r="AVX19" s="2"/>
      <c r="AVY19" s="140"/>
      <c r="AVZ19" s="146"/>
      <c r="AWA19" s="146"/>
      <c r="AWB19" s="2"/>
      <c r="AWC19" s="140"/>
      <c r="AWD19" s="146"/>
      <c r="AWE19" s="146"/>
      <c r="AWF19" s="2"/>
      <c r="AWG19" s="140"/>
      <c r="AWH19" s="146"/>
      <c r="AWI19" s="146"/>
      <c r="AWJ19" s="2"/>
      <c r="AWK19" s="140"/>
      <c r="AWL19" s="146"/>
      <c r="AWM19" s="146"/>
      <c r="AWN19" s="2"/>
      <c r="AWO19" s="140"/>
      <c r="AWP19" s="146"/>
      <c r="AWQ19" s="146"/>
      <c r="AWR19" s="2"/>
      <c r="AWS19" s="140"/>
      <c r="AWT19" s="146"/>
      <c r="AWU19" s="146"/>
      <c r="AWV19" s="2"/>
      <c r="AWW19" s="140"/>
      <c r="AWX19" s="146"/>
      <c r="AWY19" s="146"/>
      <c r="AWZ19" s="2"/>
      <c r="AXA19" s="140"/>
      <c r="AXB19" s="146"/>
      <c r="AXC19" s="146"/>
      <c r="AXD19" s="2"/>
      <c r="AXE19" s="140"/>
      <c r="AXF19" s="146"/>
      <c r="AXG19" s="146"/>
      <c r="AXH19" s="2"/>
      <c r="AXI19" s="140"/>
      <c r="AXJ19" s="146"/>
      <c r="AXK19" s="146"/>
      <c r="AXL19" s="2"/>
      <c r="AXM19" s="140"/>
      <c r="AXN19" s="146"/>
      <c r="AXO19" s="146"/>
      <c r="AXP19" s="2"/>
      <c r="AXQ19" s="140"/>
      <c r="AXR19" s="146"/>
      <c r="AXS19" s="146"/>
      <c r="AXT19" s="2"/>
      <c r="AXU19" s="140"/>
      <c r="AXV19" s="146"/>
      <c r="AXW19" s="146"/>
      <c r="AXX19" s="2"/>
      <c r="AXY19" s="140"/>
      <c r="AXZ19" s="146"/>
      <c r="AYA19" s="146"/>
      <c r="AYB19" s="2"/>
      <c r="AYC19" s="140"/>
      <c r="AYD19" s="146"/>
      <c r="AYE19" s="146"/>
      <c r="AYF19" s="2"/>
      <c r="AYG19" s="140"/>
      <c r="AYH19" s="146"/>
      <c r="AYI19" s="146"/>
      <c r="AYJ19" s="2"/>
      <c r="AYK19" s="140"/>
      <c r="AYL19" s="146"/>
      <c r="AYM19" s="146"/>
      <c r="AYN19" s="2"/>
      <c r="AYO19" s="140"/>
      <c r="AYP19" s="146"/>
      <c r="AYQ19" s="146"/>
      <c r="AYR19" s="2"/>
      <c r="AYS19" s="140"/>
      <c r="AYT19" s="146"/>
      <c r="AYU19" s="146"/>
      <c r="AYV19" s="2"/>
      <c r="AYW19" s="140"/>
      <c r="AYX19" s="146"/>
      <c r="AYY19" s="146"/>
      <c r="AYZ19" s="2"/>
      <c r="AZA19" s="140"/>
      <c r="AZB19" s="146"/>
      <c r="AZC19" s="146"/>
      <c r="AZD19" s="2"/>
      <c r="AZE19" s="140"/>
      <c r="AZF19" s="146"/>
      <c r="AZG19" s="146"/>
      <c r="AZH19" s="2"/>
      <c r="AZI19" s="140"/>
      <c r="AZJ19" s="146"/>
      <c r="AZK19" s="146"/>
      <c r="AZL19" s="2"/>
      <c r="AZM19" s="140"/>
      <c r="AZN19" s="146"/>
      <c r="AZO19" s="146"/>
      <c r="AZP19" s="2"/>
      <c r="AZQ19" s="140"/>
      <c r="AZR19" s="146"/>
      <c r="AZS19" s="146"/>
      <c r="AZT19" s="2"/>
      <c r="AZU19" s="140"/>
      <c r="AZV19" s="146"/>
      <c r="AZW19" s="146"/>
      <c r="AZX19" s="2"/>
      <c r="AZY19" s="140"/>
      <c r="AZZ19" s="146"/>
      <c r="BAA19" s="146"/>
      <c r="BAB19" s="2"/>
      <c r="BAC19" s="140"/>
      <c r="BAD19" s="146"/>
      <c r="BAE19" s="146"/>
      <c r="BAF19" s="2"/>
      <c r="BAG19" s="140"/>
      <c r="BAH19" s="146"/>
      <c r="BAI19" s="146"/>
      <c r="BAJ19" s="2"/>
      <c r="BAK19" s="140"/>
      <c r="BAL19" s="146"/>
      <c r="BAM19" s="146"/>
      <c r="BAN19" s="2"/>
      <c r="BAO19" s="140"/>
      <c r="BAP19" s="146"/>
      <c r="BAQ19" s="146"/>
      <c r="BAR19" s="2"/>
      <c r="BAS19" s="140"/>
      <c r="BAT19" s="146"/>
      <c r="BAU19" s="146"/>
      <c r="BAV19" s="2"/>
      <c r="BAW19" s="140"/>
      <c r="BAX19" s="146"/>
      <c r="BAY19" s="146"/>
      <c r="BAZ19" s="2"/>
      <c r="BBA19" s="140"/>
      <c r="BBB19" s="146"/>
      <c r="BBC19" s="146"/>
      <c r="BBD19" s="2"/>
      <c r="BBE19" s="140"/>
      <c r="BBF19" s="146"/>
      <c r="BBG19" s="146"/>
      <c r="BBH19" s="2"/>
      <c r="BBI19" s="140"/>
      <c r="BBJ19" s="146"/>
      <c r="BBK19" s="146"/>
      <c r="BBL19" s="2"/>
      <c r="BBM19" s="140"/>
      <c r="BBN19" s="146"/>
      <c r="BBO19" s="146"/>
      <c r="BBP19" s="2"/>
      <c r="BBQ19" s="140"/>
      <c r="BBR19" s="146"/>
      <c r="BBS19" s="146"/>
      <c r="BBT19" s="2"/>
      <c r="BBU19" s="140"/>
      <c r="BBV19" s="146"/>
      <c r="BBW19" s="146"/>
      <c r="BBX19" s="2"/>
      <c r="BBY19" s="140"/>
      <c r="BBZ19" s="146"/>
      <c r="BCA19" s="146"/>
      <c r="BCB19" s="2"/>
      <c r="BCC19" s="140"/>
      <c r="BCD19" s="146"/>
      <c r="BCE19" s="146"/>
      <c r="BCF19" s="2"/>
      <c r="BCG19" s="140"/>
      <c r="BCH19" s="146"/>
      <c r="BCI19" s="146"/>
      <c r="BCJ19" s="2"/>
      <c r="BCK19" s="140"/>
      <c r="BCL19" s="146"/>
      <c r="BCM19" s="146"/>
      <c r="BCN19" s="2"/>
      <c r="BCO19" s="140"/>
      <c r="BCP19" s="146"/>
      <c r="BCQ19" s="146"/>
      <c r="BCR19" s="2"/>
      <c r="BCS19" s="140"/>
      <c r="BCT19" s="146"/>
      <c r="BCU19" s="146"/>
      <c r="BCV19" s="2"/>
      <c r="BCW19" s="140"/>
      <c r="BCX19" s="146"/>
      <c r="BCY19" s="146"/>
      <c r="BCZ19" s="2"/>
      <c r="BDA19" s="140"/>
      <c r="BDB19" s="146"/>
      <c r="BDC19" s="146"/>
      <c r="BDD19" s="2"/>
      <c r="BDE19" s="140"/>
      <c r="BDF19" s="146"/>
      <c r="BDG19" s="146"/>
      <c r="BDH19" s="2"/>
      <c r="BDI19" s="140"/>
      <c r="BDJ19" s="146"/>
      <c r="BDK19" s="146"/>
      <c r="BDL19" s="2"/>
      <c r="BDM19" s="140"/>
      <c r="BDN19" s="146"/>
      <c r="BDO19" s="146"/>
      <c r="BDP19" s="2"/>
      <c r="BDQ19" s="140"/>
      <c r="BDR19" s="146"/>
      <c r="BDS19" s="146"/>
      <c r="BDT19" s="2"/>
      <c r="BDU19" s="140"/>
      <c r="BDV19" s="146"/>
      <c r="BDW19" s="146"/>
      <c r="BDX19" s="2"/>
      <c r="BDY19" s="140"/>
      <c r="BDZ19" s="146"/>
      <c r="BEA19" s="146"/>
      <c r="BEB19" s="2"/>
      <c r="BEC19" s="140"/>
      <c r="BED19" s="146"/>
      <c r="BEE19" s="146"/>
      <c r="BEF19" s="2"/>
      <c r="BEG19" s="140"/>
      <c r="BEH19" s="146"/>
      <c r="BEI19" s="146"/>
      <c r="BEJ19" s="2"/>
      <c r="BEK19" s="140"/>
      <c r="BEL19" s="146"/>
      <c r="BEM19" s="146"/>
      <c r="BEN19" s="2"/>
      <c r="BEO19" s="140"/>
      <c r="BEP19" s="146"/>
      <c r="BEQ19" s="146"/>
      <c r="BER19" s="2"/>
      <c r="BES19" s="140"/>
      <c r="BET19" s="146"/>
      <c r="BEU19" s="146"/>
      <c r="BEV19" s="2"/>
      <c r="BEW19" s="140"/>
      <c r="BEX19" s="146"/>
      <c r="BEY19" s="146"/>
      <c r="BEZ19" s="2"/>
      <c r="BFA19" s="140"/>
      <c r="BFB19" s="146"/>
      <c r="BFC19" s="146"/>
      <c r="BFD19" s="2"/>
      <c r="BFE19" s="140"/>
      <c r="BFF19" s="146"/>
      <c r="BFG19" s="146"/>
      <c r="BFH19" s="2"/>
      <c r="BFI19" s="140"/>
      <c r="BFJ19" s="146"/>
      <c r="BFK19" s="146"/>
      <c r="BFL19" s="2"/>
      <c r="BFM19" s="140"/>
      <c r="BFN19" s="146"/>
      <c r="BFO19" s="146"/>
      <c r="BFP19" s="2"/>
      <c r="BFQ19" s="140"/>
      <c r="BFR19" s="146"/>
      <c r="BFS19" s="146"/>
      <c r="BFT19" s="2"/>
      <c r="BFU19" s="140"/>
      <c r="BFV19" s="146"/>
      <c r="BFW19" s="146"/>
      <c r="BFX19" s="2"/>
      <c r="BFY19" s="140"/>
      <c r="BFZ19" s="146"/>
      <c r="BGA19" s="146"/>
      <c r="BGB19" s="2"/>
      <c r="BGC19" s="140"/>
      <c r="BGD19" s="146"/>
      <c r="BGE19" s="146"/>
      <c r="BGF19" s="2"/>
      <c r="BGG19" s="140"/>
      <c r="BGH19" s="146"/>
      <c r="BGI19" s="146"/>
      <c r="BGJ19" s="2"/>
      <c r="BGK19" s="140"/>
      <c r="BGL19" s="146"/>
      <c r="BGM19" s="146"/>
      <c r="BGN19" s="2"/>
      <c r="BGO19" s="140"/>
      <c r="BGP19" s="146"/>
      <c r="BGQ19" s="146"/>
      <c r="BGR19" s="2"/>
      <c r="BGS19" s="140"/>
      <c r="BGT19" s="146"/>
      <c r="BGU19" s="146"/>
      <c r="BGV19" s="2"/>
      <c r="BGW19" s="140"/>
      <c r="BGX19" s="146"/>
      <c r="BGY19" s="146"/>
      <c r="BGZ19" s="2"/>
      <c r="BHA19" s="140"/>
      <c r="BHB19" s="146"/>
      <c r="BHC19" s="146"/>
      <c r="BHD19" s="2"/>
      <c r="BHE19" s="140"/>
      <c r="BHF19" s="146"/>
      <c r="BHG19" s="146"/>
      <c r="BHH19" s="2"/>
      <c r="BHI19" s="140"/>
      <c r="BHJ19" s="146"/>
      <c r="BHK19" s="146"/>
      <c r="BHL19" s="2"/>
      <c r="BHM19" s="140"/>
      <c r="BHN19" s="146"/>
      <c r="BHO19" s="146"/>
      <c r="BHP19" s="2"/>
      <c r="BHQ19" s="140"/>
      <c r="BHR19" s="146"/>
      <c r="BHS19" s="146"/>
      <c r="BHT19" s="2"/>
      <c r="BHU19" s="140"/>
      <c r="BHV19" s="146"/>
      <c r="BHW19" s="146"/>
      <c r="BHX19" s="2"/>
      <c r="BHY19" s="140"/>
      <c r="BHZ19" s="146"/>
      <c r="BIA19" s="146"/>
      <c r="BIB19" s="2"/>
      <c r="BIC19" s="140"/>
      <c r="BID19" s="146"/>
      <c r="BIE19" s="146"/>
      <c r="BIF19" s="2"/>
      <c r="BIG19" s="140"/>
      <c r="BIH19" s="146"/>
      <c r="BII19" s="146"/>
      <c r="BIJ19" s="2"/>
      <c r="BIK19" s="140"/>
      <c r="BIL19" s="146"/>
      <c r="BIM19" s="146"/>
      <c r="BIN19" s="2"/>
      <c r="BIO19" s="140"/>
      <c r="BIP19" s="146"/>
      <c r="BIQ19" s="146"/>
      <c r="BIR19" s="2"/>
      <c r="BIS19" s="140"/>
      <c r="BIT19" s="146"/>
      <c r="BIU19" s="146"/>
      <c r="BIV19" s="2"/>
      <c r="BIW19" s="140"/>
      <c r="BIX19" s="146"/>
      <c r="BIY19" s="146"/>
      <c r="BIZ19" s="2"/>
      <c r="BJA19" s="140"/>
      <c r="BJB19" s="146"/>
      <c r="BJC19" s="146"/>
      <c r="BJD19" s="2"/>
      <c r="BJE19" s="140"/>
      <c r="BJF19" s="146"/>
      <c r="BJG19" s="146"/>
      <c r="BJH19" s="2"/>
      <c r="BJI19" s="140"/>
      <c r="BJJ19" s="146"/>
      <c r="BJK19" s="146"/>
      <c r="BJL19" s="2"/>
      <c r="BJM19" s="140"/>
      <c r="BJN19" s="146"/>
      <c r="BJO19" s="146"/>
      <c r="BJP19" s="2"/>
      <c r="BJQ19" s="140"/>
      <c r="BJR19" s="146"/>
      <c r="BJS19" s="146"/>
      <c r="BJT19" s="2"/>
      <c r="BJU19" s="140"/>
      <c r="BJV19" s="146"/>
      <c r="BJW19" s="146"/>
      <c r="BJX19" s="2"/>
      <c r="BJY19" s="140"/>
      <c r="BJZ19" s="146"/>
      <c r="BKA19" s="146"/>
      <c r="BKB19" s="2"/>
      <c r="BKC19" s="140"/>
      <c r="BKD19" s="146"/>
      <c r="BKE19" s="146"/>
      <c r="BKF19" s="2"/>
      <c r="BKG19" s="140"/>
      <c r="BKH19" s="146"/>
      <c r="BKI19" s="146"/>
      <c r="BKJ19" s="2"/>
      <c r="BKK19" s="140"/>
      <c r="BKL19" s="146"/>
      <c r="BKM19" s="146"/>
      <c r="BKN19" s="2"/>
      <c r="BKO19" s="140"/>
      <c r="BKP19" s="146"/>
      <c r="BKQ19" s="146"/>
      <c r="BKR19" s="2"/>
      <c r="BKS19" s="140"/>
      <c r="BKT19" s="146"/>
      <c r="BKU19" s="146"/>
      <c r="BKV19" s="2"/>
      <c r="BKW19" s="140"/>
      <c r="BKX19" s="146"/>
      <c r="BKY19" s="146"/>
      <c r="BKZ19" s="2"/>
      <c r="BLA19" s="140"/>
      <c r="BLB19" s="146"/>
      <c r="BLC19" s="146"/>
      <c r="BLD19" s="2"/>
      <c r="BLE19" s="140"/>
      <c r="BLF19" s="146"/>
      <c r="BLG19" s="146"/>
      <c r="BLH19" s="2"/>
      <c r="BLI19" s="140"/>
      <c r="BLJ19" s="146"/>
      <c r="BLK19" s="146"/>
      <c r="BLL19" s="2"/>
      <c r="BLM19" s="140"/>
      <c r="BLN19" s="146"/>
      <c r="BLO19" s="146"/>
      <c r="BLP19" s="2"/>
      <c r="BLQ19" s="140"/>
      <c r="BLR19" s="146"/>
      <c r="BLS19" s="146"/>
      <c r="BLT19" s="2"/>
      <c r="BLU19" s="140"/>
      <c r="BLV19" s="146"/>
      <c r="BLW19" s="146"/>
      <c r="BLX19" s="2"/>
      <c r="BLY19" s="140"/>
      <c r="BLZ19" s="146"/>
      <c r="BMA19" s="146"/>
      <c r="BMB19" s="2"/>
      <c r="BMC19" s="140"/>
      <c r="BMD19" s="146"/>
      <c r="BME19" s="146"/>
      <c r="BMF19" s="2"/>
      <c r="BMG19" s="140"/>
      <c r="BMH19" s="146"/>
      <c r="BMI19" s="146"/>
      <c r="BMJ19" s="2"/>
      <c r="BMK19" s="140"/>
      <c r="BML19" s="146"/>
      <c r="BMM19" s="146"/>
      <c r="BMN19" s="2"/>
      <c r="BMO19" s="140"/>
      <c r="BMP19" s="146"/>
      <c r="BMQ19" s="146"/>
      <c r="BMR19" s="2"/>
      <c r="BMS19" s="140"/>
      <c r="BMT19" s="146"/>
      <c r="BMU19" s="146"/>
      <c r="BMV19" s="2"/>
      <c r="BMW19" s="140"/>
      <c r="BMX19" s="146"/>
      <c r="BMY19" s="146"/>
      <c r="BMZ19" s="2"/>
      <c r="BNA19" s="140"/>
      <c r="BNB19" s="146"/>
      <c r="BNC19" s="146"/>
      <c r="BND19" s="2"/>
      <c r="BNE19" s="140"/>
      <c r="BNF19" s="146"/>
      <c r="BNG19" s="146"/>
      <c r="BNH19" s="2"/>
      <c r="BNI19" s="140"/>
      <c r="BNJ19" s="146"/>
      <c r="BNK19" s="146"/>
      <c r="BNL19" s="2"/>
      <c r="BNM19" s="140"/>
      <c r="BNN19" s="146"/>
      <c r="BNO19" s="146"/>
      <c r="BNP19" s="2"/>
      <c r="BNQ19" s="140"/>
      <c r="BNR19" s="146"/>
      <c r="BNS19" s="146"/>
      <c r="BNT19" s="2"/>
      <c r="BNU19" s="140"/>
      <c r="BNV19" s="146"/>
      <c r="BNW19" s="146"/>
      <c r="BNX19" s="2"/>
      <c r="BNY19" s="140"/>
      <c r="BNZ19" s="146"/>
      <c r="BOA19" s="146"/>
      <c r="BOB19" s="2"/>
      <c r="BOC19" s="140"/>
      <c r="BOD19" s="146"/>
      <c r="BOE19" s="146"/>
      <c r="BOF19" s="2"/>
      <c r="BOG19" s="140"/>
      <c r="BOH19" s="146"/>
      <c r="BOI19" s="146"/>
      <c r="BOJ19" s="2"/>
      <c r="BOK19" s="140"/>
      <c r="BOL19" s="146"/>
      <c r="BOM19" s="146"/>
      <c r="BON19" s="2"/>
      <c r="BOO19" s="140"/>
      <c r="BOP19" s="146"/>
      <c r="BOQ19" s="146"/>
      <c r="BOR19" s="2"/>
      <c r="BOS19" s="140"/>
      <c r="BOT19" s="146"/>
      <c r="BOU19" s="146"/>
      <c r="BOV19" s="2"/>
      <c r="BOW19" s="140"/>
      <c r="BOX19" s="146"/>
      <c r="BOY19" s="146"/>
      <c r="BOZ19" s="2"/>
      <c r="BPA19" s="140"/>
      <c r="BPB19" s="146"/>
      <c r="BPC19" s="146"/>
      <c r="BPD19" s="2"/>
      <c r="BPE19" s="140"/>
      <c r="BPF19" s="146"/>
      <c r="BPG19" s="146"/>
      <c r="BPH19" s="2"/>
      <c r="BPI19" s="140"/>
      <c r="BPJ19" s="146"/>
      <c r="BPK19" s="146"/>
      <c r="BPL19" s="2"/>
      <c r="BPM19" s="140"/>
      <c r="BPN19" s="146"/>
      <c r="BPO19" s="146"/>
      <c r="BPP19" s="2"/>
      <c r="BPQ19" s="140"/>
      <c r="BPR19" s="146"/>
      <c r="BPS19" s="146"/>
      <c r="BPT19" s="2"/>
      <c r="BPU19" s="140"/>
      <c r="BPV19" s="146"/>
      <c r="BPW19" s="146"/>
      <c r="BPX19" s="2"/>
      <c r="BPY19" s="140"/>
      <c r="BPZ19" s="146"/>
      <c r="BQA19" s="146"/>
      <c r="BQB19" s="2"/>
      <c r="BQC19" s="140"/>
      <c r="BQD19" s="146"/>
      <c r="BQE19" s="146"/>
      <c r="BQF19" s="2"/>
      <c r="BQG19" s="140"/>
      <c r="BQH19" s="146"/>
      <c r="BQI19" s="146"/>
      <c r="BQJ19" s="2"/>
      <c r="BQK19" s="140"/>
      <c r="BQL19" s="146"/>
      <c r="BQM19" s="146"/>
      <c r="BQN19" s="2"/>
      <c r="BQO19" s="140"/>
      <c r="BQP19" s="146"/>
      <c r="BQQ19" s="146"/>
      <c r="BQR19" s="2"/>
      <c r="BQS19" s="140"/>
      <c r="BQT19" s="146"/>
      <c r="BQU19" s="146"/>
      <c r="BQV19" s="2"/>
      <c r="BQW19" s="140"/>
      <c r="BQX19" s="146"/>
      <c r="BQY19" s="146"/>
      <c r="BQZ19" s="2"/>
      <c r="BRA19" s="140"/>
      <c r="BRB19" s="146"/>
      <c r="BRC19" s="146"/>
      <c r="BRD19" s="2"/>
      <c r="BRE19" s="140"/>
      <c r="BRF19" s="146"/>
      <c r="BRG19" s="146"/>
      <c r="BRH19" s="2"/>
      <c r="BRI19" s="140"/>
      <c r="BRJ19" s="146"/>
      <c r="BRK19" s="146"/>
      <c r="BRL19" s="2"/>
      <c r="BRM19" s="140"/>
      <c r="BRN19" s="146"/>
      <c r="BRO19" s="146"/>
      <c r="BRP19" s="2"/>
      <c r="BRQ19" s="140"/>
      <c r="BRR19" s="146"/>
      <c r="BRS19" s="146"/>
      <c r="BRT19" s="2"/>
      <c r="BRU19" s="140"/>
      <c r="BRV19" s="146"/>
      <c r="BRW19" s="146"/>
      <c r="BRX19" s="2"/>
      <c r="BRY19" s="140"/>
      <c r="BRZ19" s="146"/>
      <c r="BSA19" s="146"/>
      <c r="BSB19" s="2"/>
      <c r="BSC19" s="140"/>
      <c r="BSD19" s="146"/>
      <c r="BSE19" s="146"/>
      <c r="BSF19" s="2"/>
      <c r="BSG19" s="140"/>
      <c r="BSH19" s="146"/>
      <c r="BSI19" s="146"/>
      <c r="BSJ19" s="2"/>
      <c r="BSK19" s="140"/>
      <c r="BSL19" s="146"/>
      <c r="BSM19" s="146"/>
      <c r="BSN19" s="2"/>
      <c r="BSO19" s="140"/>
      <c r="BSP19" s="146"/>
      <c r="BSQ19" s="146"/>
      <c r="BSR19" s="2"/>
      <c r="BSS19" s="140"/>
      <c r="BST19" s="146"/>
      <c r="BSU19" s="146"/>
      <c r="BSV19" s="2"/>
      <c r="BSW19" s="140"/>
      <c r="BSX19" s="146"/>
      <c r="BSY19" s="146"/>
      <c r="BSZ19" s="2"/>
      <c r="BTA19" s="140"/>
      <c r="BTB19" s="146"/>
      <c r="BTC19" s="146"/>
      <c r="BTD19" s="2"/>
      <c r="BTE19" s="140"/>
      <c r="BTF19" s="146"/>
      <c r="BTG19" s="146"/>
      <c r="BTH19" s="2"/>
      <c r="BTI19" s="140"/>
      <c r="BTJ19" s="146"/>
      <c r="BTK19" s="146"/>
      <c r="BTL19" s="2"/>
      <c r="BTM19" s="140"/>
      <c r="BTN19" s="146"/>
      <c r="BTO19" s="146"/>
      <c r="BTP19" s="2"/>
      <c r="BTQ19" s="140"/>
      <c r="BTR19" s="146"/>
      <c r="BTS19" s="146"/>
      <c r="BTT19" s="2"/>
      <c r="BTU19" s="140"/>
      <c r="BTV19" s="146"/>
      <c r="BTW19" s="146"/>
      <c r="BTX19" s="2"/>
      <c r="BTY19" s="140"/>
      <c r="BTZ19" s="146"/>
      <c r="BUA19" s="146"/>
      <c r="BUB19" s="2"/>
      <c r="BUC19" s="140"/>
      <c r="BUD19" s="146"/>
      <c r="BUE19" s="146"/>
      <c r="BUF19" s="2"/>
      <c r="BUG19" s="140"/>
      <c r="BUH19" s="146"/>
      <c r="BUI19" s="146"/>
      <c r="BUJ19" s="2"/>
      <c r="BUK19" s="140"/>
      <c r="BUL19" s="146"/>
      <c r="BUM19" s="146"/>
      <c r="BUN19" s="2"/>
      <c r="BUO19" s="140"/>
      <c r="BUP19" s="146"/>
      <c r="BUQ19" s="146"/>
      <c r="BUR19" s="2"/>
      <c r="BUS19" s="140"/>
      <c r="BUT19" s="146"/>
      <c r="BUU19" s="146"/>
      <c r="BUV19" s="2"/>
      <c r="BUW19" s="140"/>
      <c r="BUX19" s="146"/>
      <c r="BUY19" s="146"/>
      <c r="BUZ19" s="2"/>
      <c r="BVA19" s="140"/>
      <c r="BVB19" s="146"/>
      <c r="BVC19" s="146"/>
      <c r="BVD19" s="2"/>
      <c r="BVE19" s="140"/>
      <c r="BVF19" s="146"/>
      <c r="BVG19" s="146"/>
      <c r="BVH19" s="2"/>
      <c r="BVI19" s="140"/>
      <c r="BVJ19" s="146"/>
      <c r="BVK19" s="146"/>
      <c r="BVL19" s="2"/>
      <c r="BVM19" s="140"/>
      <c r="BVN19" s="146"/>
      <c r="BVO19" s="146"/>
      <c r="BVP19" s="2"/>
      <c r="BVQ19" s="140"/>
      <c r="BVR19" s="146"/>
      <c r="BVS19" s="146"/>
      <c r="BVT19" s="2"/>
      <c r="BVU19" s="140"/>
      <c r="BVV19" s="146"/>
      <c r="BVW19" s="146"/>
      <c r="BVX19" s="2"/>
      <c r="BVY19" s="140"/>
      <c r="BVZ19" s="146"/>
      <c r="BWA19" s="146"/>
      <c r="BWB19" s="2"/>
      <c r="BWC19" s="140"/>
      <c r="BWD19" s="146"/>
      <c r="BWE19" s="146"/>
      <c r="BWF19" s="2"/>
      <c r="BWG19" s="140"/>
      <c r="BWH19" s="146"/>
      <c r="BWI19" s="146"/>
      <c r="BWJ19" s="2"/>
      <c r="BWK19" s="140"/>
      <c r="BWL19" s="146"/>
      <c r="BWM19" s="146"/>
      <c r="BWN19" s="2"/>
      <c r="BWO19" s="140"/>
      <c r="BWP19" s="146"/>
      <c r="BWQ19" s="146"/>
      <c r="BWR19" s="2"/>
      <c r="BWS19" s="140"/>
      <c r="BWT19" s="146"/>
      <c r="BWU19" s="146"/>
      <c r="BWV19" s="2"/>
      <c r="BWW19" s="140"/>
      <c r="BWX19" s="146"/>
      <c r="BWY19" s="146"/>
      <c r="BWZ19" s="2"/>
      <c r="BXA19" s="140"/>
      <c r="BXB19" s="146"/>
      <c r="BXC19" s="146"/>
      <c r="BXD19" s="2"/>
      <c r="BXE19" s="140"/>
      <c r="BXF19" s="146"/>
      <c r="BXG19" s="146"/>
      <c r="BXH19" s="2"/>
      <c r="BXI19" s="140"/>
      <c r="BXJ19" s="146"/>
      <c r="BXK19" s="146"/>
      <c r="BXL19" s="2"/>
      <c r="BXM19" s="140"/>
      <c r="BXN19" s="146"/>
      <c r="BXO19" s="146"/>
      <c r="BXP19" s="2"/>
      <c r="BXQ19" s="140"/>
      <c r="BXR19" s="146"/>
      <c r="BXS19" s="146"/>
      <c r="BXT19" s="2"/>
      <c r="BXU19" s="140"/>
      <c r="BXV19" s="146"/>
      <c r="BXW19" s="146"/>
      <c r="BXX19" s="2"/>
      <c r="BXY19" s="140"/>
      <c r="BXZ19" s="146"/>
      <c r="BYA19" s="146"/>
      <c r="BYB19" s="2"/>
      <c r="BYC19" s="140"/>
      <c r="BYD19" s="146"/>
      <c r="BYE19" s="146"/>
      <c r="BYF19" s="2"/>
      <c r="BYG19" s="140"/>
      <c r="BYH19" s="146"/>
      <c r="BYI19" s="146"/>
      <c r="BYJ19" s="2"/>
      <c r="BYK19" s="140"/>
      <c r="BYL19" s="146"/>
      <c r="BYM19" s="146"/>
      <c r="BYN19" s="2"/>
      <c r="BYO19" s="140"/>
      <c r="BYP19" s="146"/>
      <c r="BYQ19" s="146"/>
      <c r="BYR19" s="2"/>
      <c r="BYS19" s="140"/>
      <c r="BYT19" s="146"/>
      <c r="BYU19" s="146"/>
      <c r="BYV19" s="2"/>
      <c r="BYW19" s="140"/>
      <c r="BYX19" s="146"/>
      <c r="BYY19" s="146"/>
      <c r="BYZ19" s="2"/>
      <c r="BZA19" s="140"/>
      <c r="BZB19" s="146"/>
      <c r="BZC19" s="146"/>
      <c r="BZD19" s="2"/>
      <c r="BZE19" s="140"/>
      <c r="BZF19" s="146"/>
      <c r="BZG19" s="146"/>
      <c r="BZH19" s="2"/>
      <c r="BZI19" s="140"/>
      <c r="BZJ19" s="146"/>
      <c r="BZK19" s="146"/>
      <c r="BZL19" s="2"/>
      <c r="BZM19" s="140"/>
      <c r="BZN19" s="146"/>
      <c r="BZO19" s="146"/>
      <c r="BZP19" s="2"/>
      <c r="BZQ19" s="140"/>
      <c r="BZR19" s="146"/>
      <c r="BZS19" s="146"/>
      <c r="BZT19" s="2"/>
      <c r="BZU19" s="140"/>
      <c r="BZV19" s="146"/>
      <c r="BZW19" s="146"/>
      <c r="BZX19" s="2"/>
      <c r="BZY19" s="140"/>
      <c r="BZZ19" s="146"/>
      <c r="CAA19" s="146"/>
      <c r="CAB19" s="2"/>
      <c r="CAC19" s="140"/>
      <c r="CAD19" s="146"/>
      <c r="CAE19" s="146"/>
      <c r="CAF19" s="2"/>
      <c r="CAG19" s="140"/>
      <c r="CAH19" s="146"/>
      <c r="CAI19" s="146"/>
      <c r="CAJ19" s="2"/>
      <c r="CAK19" s="140"/>
      <c r="CAL19" s="146"/>
      <c r="CAM19" s="146"/>
      <c r="CAN19" s="2"/>
      <c r="CAO19" s="140"/>
      <c r="CAP19" s="146"/>
      <c r="CAQ19" s="146"/>
      <c r="CAR19" s="2"/>
      <c r="CAS19" s="140"/>
      <c r="CAT19" s="146"/>
      <c r="CAU19" s="146"/>
      <c r="CAV19" s="2"/>
      <c r="CAW19" s="140"/>
      <c r="CAX19" s="146"/>
      <c r="CAY19" s="146"/>
      <c r="CAZ19" s="2"/>
      <c r="CBA19" s="140"/>
      <c r="CBB19" s="146"/>
      <c r="CBC19" s="146"/>
      <c r="CBD19" s="2"/>
      <c r="CBE19" s="140"/>
      <c r="CBF19" s="146"/>
      <c r="CBG19" s="146"/>
      <c r="CBH19" s="2"/>
      <c r="CBI19" s="140"/>
      <c r="CBJ19" s="146"/>
      <c r="CBK19" s="146"/>
      <c r="CBL19" s="2"/>
      <c r="CBM19" s="140"/>
      <c r="CBN19" s="146"/>
      <c r="CBO19" s="146"/>
      <c r="CBP19" s="2"/>
      <c r="CBQ19" s="140"/>
      <c r="CBR19" s="146"/>
      <c r="CBS19" s="146"/>
      <c r="CBT19" s="2"/>
      <c r="CBU19" s="140"/>
      <c r="CBV19" s="146"/>
      <c r="CBW19" s="146"/>
      <c r="CBX19" s="2"/>
      <c r="CBY19" s="140"/>
      <c r="CBZ19" s="146"/>
      <c r="CCA19" s="146"/>
      <c r="CCB19" s="2"/>
      <c r="CCC19" s="140"/>
      <c r="CCD19" s="146"/>
      <c r="CCE19" s="146"/>
      <c r="CCF19" s="2"/>
      <c r="CCG19" s="140"/>
      <c r="CCH19" s="146"/>
      <c r="CCI19" s="146"/>
      <c r="CCJ19" s="2"/>
      <c r="CCK19" s="140"/>
      <c r="CCL19" s="146"/>
      <c r="CCM19" s="146"/>
      <c r="CCN19" s="2"/>
      <c r="CCO19" s="140"/>
      <c r="CCP19" s="146"/>
      <c r="CCQ19" s="146"/>
      <c r="CCR19" s="2"/>
      <c r="CCS19" s="140"/>
      <c r="CCT19" s="146"/>
      <c r="CCU19" s="146"/>
      <c r="CCV19" s="2"/>
      <c r="CCW19" s="140"/>
      <c r="CCX19" s="146"/>
      <c r="CCY19" s="146"/>
      <c r="CCZ19" s="2"/>
      <c r="CDA19" s="140"/>
      <c r="CDB19" s="146"/>
      <c r="CDC19" s="146"/>
      <c r="CDD19" s="2"/>
      <c r="CDE19" s="140"/>
      <c r="CDF19" s="146"/>
      <c r="CDG19" s="146"/>
      <c r="CDH19" s="2"/>
      <c r="CDI19" s="140"/>
      <c r="CDJ19" s="146"/>
      <c r="CDK19" s="146"/>
      <c r="CDL19" s="2"/>
      <c r="CDM19" s="140"/>
      <c r="CDN19" s="146"/>
      <c r="CDO19" s="146"/>
      <c r="CDP19" s="2"/>
      <c r="CDQ19" s="140"/>
      <c r="CDR19" s="146"/>
      <c r="CDS19" s="146"/>
      <c r="CDT19" s="2"/>
      <c r="CDU19" s="140"/>
      <c r="CDV19" s="146"/>
      <c r="CDW19" s="146"/>
      <c r="CDX19" s="2"/>
      <c r="CDY19" s="140"/>
      <c r="CDZ19" s="146"/>
      <c r="CEA19" s="146"/>
      <c r="CEB19" s="2"/>
      <c r="CEC19" s="140"/>
      <c r="CED19" s="146"/>
      <c r="CEE19" s="146"/>
      <c r="CEF19" s="2"/>
      <c r="CEG19" s="140"/>
      <c r="CEH19" s="146"/>
      <c r="CEI19" s="146"/>
      <c r="CEJ19" s="2"/>
      <c r="CEK19" s="140"/>
      <c r="CEL19" s="146"/>
      <c r="CEM19" s="146"/>
      <c r="CEN19" s="2"/>
      <c r="CEO19" s="140"/>
      <c r="CEP19" s="146"/>
      <c r="CEQ19" s="146"/>
      <c r="CER19" s="2"/>
      <c r="CES19" s="140"/>
      <c r="CET19" s="146"/>
      <c r="CEU19" s="146"/>
      <c r="CEV19" s="2"/>
      <c r="CEW19" s="140"/>
      <c r="CEX19" s="146"/>
      <c r="CEY19" s="146"/>
      <c r="CEZ19" s="2"/>
      <c r="CFA19" s="140"/>
      <c r="CFB19" s="146"/>
      <c r="CFC19" s="146"/>
      <c r="CFD19" s="2"/>
      <c r="CFE19" s="140"/>
      <c r="CFF19" s="146"/>
      <c r="CFG19" s="146"/>
      <c r="CFH19" s="2"/>
      <c r="CFI19" s="140"/>
      <c r="CFJ19" s="146"/>
      <c r="CFK19" s="146"/>
      <c r="CFL19" s="2"/>
      <c r="CFM19" s="140"/>
      <c r="CFN19" s="146"/>
      <c r="CFO19" s="146"/>
      <c r="CFP19" s="2"/>
      <c r="CFQ19" s="140"/>
      <c r="CFR19" s="146"/>
      <c r="CFS19" s="146"/>
      <c r="CFT19" s="2"/>
      <c r="CFU19" s="140"/>
      <c r="CFV19" s="146"/>
      <c r="CFW19" s="146"/>
      <c r="CFX19" s="2"/>
      <c r="CFY19" s="140"/>
      <c r="CFZ19" s="146"/>
      <c r="CGA19" s="146"/>
      <c r="CGB19" s="2"/>
      <c r="CGC19" s="140"/>
      <c r="CGD19" s="146"/>
      <c r="CGE19" s="146"/>
      <c r="CGF19" s="2"/>
      <c r="CGG19" s="140"/>
      <c r="CGH19" s="146"/>
      <c r="CGI19" s="146"/>
      <c r="CGJ19" s="2"/>
      <c r="CGK19" s="140"/>
      <c r="CGL19" s="146"/>
      <c r="CGM19" s="146"/>
      <c r="CGN19" s="2"/>
      <c r="CGO19" s="140"/>
      <c r="CGP19" s="146"/>
      <c r="CGQ19" s="146"/>
      <c r="CGR19" s="2"/>
      <c r="CGS19" s="140"/>
      <c r="CGT19" s="146"/>
      <c r="CGU19" s="146"/>
      <c r="CGV19" s="2"/>
      <c r="CGW19" s="140"/>
      <c r="CGX19" s="146"/>
      <c r="CGY19" s="146"/>
      <c r="CGZ19" s="2"/>
      <c r="CHA19" s="140"/>
      <c r="CHB19" s="146"/>
      <c r="CHC19" s="146"/>
      <c r="CHD19" s="2"/>
      <c r="CHE19" s="140"/>
      <c r="CHF19" s="146"/>
      <c r="CHG19" s="146"/>
      <c r="CHH19" s="2"/>
      <c r="CHI19" s="140"/>
      <c r="CHJ19" s="146"/>
      <c r="CHK19" s="146"/>
      <c r="CHL19" s="2"/>
      <c r="CHM19" s="140"/>
      <c r="CHN19" s="146"/>
      <c r="CHO19" s="146"/>
      <c r="CHP19" s="2"/>
      <c r="CHQ19" s="140"/>
      <c r="CHR19" s="146"/>
      <c r="CHS19" s="146"/>
      <c r="CHT19" s="2"/>
      <c r="CHU19" s="140"/>
      <c r="CHV19" s="146"/>
      <c r="CHW19" s="146"/>
      <c r="CHX19" s="2"/>
      <c r="CHY19" s="140"/>
      <c r="CHZ19" s="146"/>
      <c r="CIA19" s="146"/>
      <c r="CIB19" s="2"/>
      <c r="CIC19" s="140"/>
      <c r="CID19" s="146"/>
      <c r="CIE19" s="146"/>
      <c r="CIF19" s="2"/>
      <c r="CIG19" s="140"/>
      <c r="CIH19" s="146"/>
      <c r="CII19" s="146"/>
      <c r="CIJ19" s="2"/>
      <c r="CIK19" s="140"/>
      <c r="CIL19" s="146"/>
      <c r="CIM19" s="146"/>
      <c r="CIN19" s="2"/>
      <c r="CIO19" s="140"/>
      <c r="CIP19" s="146"/>
      <c r="CIQ19" s="146"/>
      <c r="CIR19" s="2"/>
      <c r="CIS19" s="140"/>
      <c r="CIT19" s="146"/>
      <c r="CIU19" s="146"/>
      <c r="CIV19" s="2"/>
      <c r="CIW19" s="140"/>
      <c r="CIX19" s="146"/>
      <c r="CIY19" s="146"/>
      <c r="CIZ19" s="2"/>
      <c r="CJA19" s="140"/>
      <c r="CJB19" s="146"/>
      <c r="CJC19" s="146"/>
      <c r="CJD19" s="2"/>
      <c r="CJE19" s="140"/>
      <c r="CJF19" s="146"/>
      <c r="CJG19" s="146"/>
      <c r="CJH19" s="2"/>
      <c r="CJI19" s="140"/>
      <c r="CJJ19" s="146"/>
      <c r="CJK19" s="146"/>
      <c r="CJL19" s="2"/>
      <c r="CJM19" s="140"/>
      <c r="CJN19" s="146"/>
      <c r="CJO19" s="146"/>
      <c r="CJP19" s="2"/>
      <c r="CJQ19" s="140"/>
      <c r="CJR19" s="146"/>
      <c r="CJS19" s="146"/>
      <c r="CJT19" s="2"/>
      <c r="CJU19" s="140"/>
      <c r="CJV19" s="146"/>
      <c r="CJW19" s="146"/>
      <c r="CJX19" s="2"/>
      <c r="CJY19" s="140"/>
      <c r="CJZ19" s="146"/>
      <c r="CKA19" s="146"/>
      <c r="CKB19" s="2"/>
      <c r="CKC19" s="140"/>
      <c r="CKD19" s="146"/>
      <c r="CKE19" s="146"/>
      <c r="CKF19" s="2"/>
      <c r="CKG19" s="140"/>
      <c r="CKH19" s="146"/>
      <c r="CKI19" s="146"/>
      <c r="CKJ19" s="2"/>
      <c r="CKK19" s="140"/>
      <c r="CKL19" s="146"/>
      <c r="CKM19" s="146"/>
      <c r="CKN19" s="2"/>
      <c r="CKO19" s="140"/>
      <c r="CKP19" s="146"/>
      <c r="CKQ19" s="146"/>
      <c r="CKR19" s="2"/>
      <c r="CKS19" s="140"/>
      <c r="CKT19" s="146"/>
      <c r="CKU19" s="146"/>
      <c r="CKV19" s="2"/>
      <c r="CKW19" s="140"/>
      <c r="CKX19" s="146"/>
      <c r="CKY19" s="146"/>
      <c r="CKZ19" s="2"/>
      <c r="CLA19" s="140"/>
      <c r="CLB19" s="146"/>
      <c r="CLC19" s="146"/>
      <c r="CLD19" s="2"/>
      <c r="CLE19" s="140"/>
      <c r="CLF19" s="146"/>
      <c r="CLG19" s="146"/>
      <c r="CLH19" s="2"/>
      <c r="CLI19" s="140"/>
      <c r="CLJ19" s="146"/>
      <c r="CLK19" s="146"/>
      <c r="CLL19" s="2"/>
      <c r="CLM19" s="140"/>
      <c r="CLN19" s="146"/>
      <c r="CLO19" s="146"/>
      <c r="CLP19" s="2"/>
      <c r="CLQ19" s="140"/>
      <c r="CLR19" s="146"/>
      <c r="CLS19" s="146"/>
      <c r="CLT19" s="2"/>
      <c r="CLU19" s="140"/>
      <c r="CLV19" s="146"/>
      <c r="CLW19" s="146"/>
      <c r="CLX19" s="2"/>
      <c r="CLY19" s="140"/>
      <c r="CLZ19" s="146"/>
      <c r="CMA19" s="146"/>
      <c r="CMB19" s="2"/>
      <c r="CMC19" s="140"/>
      <c r="CMD19" s="146"/>
      <c r="CME19" s="146"/>
      <c r="CMF19" s="2"/>
      <c r="CMG19" s="140"/>
      <c r="CMH19" s="146"/>
      <c r="CMI19" s="146"/>
      <c r="CMJ19" s="2"/>
      <c r="CMK19" s="140"/>
      <c r="CML19" s="146"/>
      <c r="CMM19" s="146"/>
      <c r="CMN19" s="2"/>
      <c r="CMO19" s="140"/>
      <c r="CMP19" s="146"/>
      <c r="CMQ19" s="146"/>
      <c r="CMR19" s="2"/>
      <c r="CMS19" s="140"/>
      <c r="CMT19" s="146"/>
      <c r="CMU19" s="146"/>
      <c r="CMV19" s="2"/>
      <c r="CMW19" s="140"/>
      <c r="CMX19" s="146"/>
      <c r="CMY19" s="146"/>
      <c r="CMZ19" s="2"/>
      <c r="CNA19" s="140"/>
      <c r="CNB19" s="146"/>
      <c r="CNC19" s="146"/>
      <c r="CND19" s="2"/>
      <c r="CNE19" s="140"/>
      <c r="CNF19" s="146"/>
      <c r="CNG19" s="146"/>
      <c r="CNH19" s="2"/>
      <c r="CNI19" s="140"/>
      <c r="CNJ19" s="146"/>
      <c r="CNK19" s="146"/>
      <c r="CNL19" s="2"/>
      <c r="CNM19" s="140"/>
      <c r="CNN19" s="146"/>
      <c r="CNO19" s="146"/>
      <c r="CNP19" s="2"/>
      <c r="CNQ19" s="140"/>
      <c r="CNR19" s="146"/>
      <c r="CNS19" s="146"/>
      <c r="CNT19" s="2"/>
      <c r="CNU19" s="140"/>
      <c r="CNV19" s="146"/>
      <c r="CNW19" s="146"/>
      <c r="CNX19" s="2"/>
      <c r="CNY19" s="140"/>
      <c r="CNZ19" s="146"/>
      <c r="COA19" s="146"/>
      <c r="COB19" s="2"/>
      <c r="COC19" s="140"/>
      <c r="COD19" s="146"/>
      <c r="COE19" s="146"/>
      <c r="COF19" s="2"/>
      <c r="COG19" s="140"/>
      <c r="COH19" s="146"/>
      <c r="COI19" s="146"/>
      <c r="COJ19" s="2"/>
      <c r="COK19" s="140"/>
      <c r="COL19" s="146"/>
      <c r="COM19" s="146"/>
      <c r="CON19" s="2"/>
      <c r="COO19" s="140"/>
      <c r="COP19" s="146"/>
      <c r="COQ19" s="146"/>
      <c r="COR19" s="2"/>
      <c r="COS19" s="140"/>
      <c r="COT19" s="146"/>
      <c r="COU19" s="146"/>
      <c r="COV19" s="2"/>
      <c r="COW19" s="140"/>
      <c r="COX19" s="146"/>
      <c r="COY19" s="146"/>
      <c r="COZ19" s="2"/>
      <c r="CPA19" s="140"/>
      <c r="CPB19" s="146"/>
      <c r="CPC19" s="146"/>
      <c r="CPD19" s="2"/>
      <c r="CPE19" s="140"/>
      <c r="CPF19" s="146"/>
      <c r="CPG19" s="146"/>
      <c r="CPH19" s="2"/>
      <c r="CPI19" s="140"/>
      <c r="CPJ19" s="146"/>
      <c r="CPK19" s="146"/>
      <c r="CPL19" s="2"/>
      <c r="CPM19" s="140"/>
      <c r="CPN19" s="146"/>
      <c r="CPO19" s="146"/>
      <c r="CPP19" s="2"/>
      <c r="CPQ19" s="140"/>
      <c r="CPR19" s="146"/>
      <c r="CPS19" s="146"/>
      <c r="CPT19" s="2"/>
      <c r="CPU19" s="140"/>
      <c r="CPV19" s="146"/>
      <c r="CPW19" s="146"/>
      <c r="CPX19" s="2"/>
      <c r="CPY19" s="140"/>
      <c r="CPZ19" s="146"/>
      <c r="CQA19" s="146"/>
      <c r="CQB19" s="2"/>
      <c r="CQC19" s="140"/>
      <c r="CQD19" s="146"/>
      <c r="CQE19" s="146"/>
      <c r="CQF19" s="2"/>
      <c r="CQG19" s="140"/>
      <c r="CQH19" s="146"/>
      <c r="CQI19" s="146"/>
      <c r="CQJ19" s="2"/>
      <c r="CQK19" s="140"/>
      <c r="CQL19" s="146"/>
      <c r="CQM19" s="146"/>
      <c r="CQN19" s="2"/>
      <c r="CQO19" s="140"/>
      <c r="CQP19" s="146"/>
      <c r="CQQ19" s="146"/>
      <c r="CQR19" s="2"/>
      <c r="CQS19" s="140"/>
      <c r="CQT19" s="146"/>
      <c r="CQU19" s="146"/>
      <c r="CQV19" s="2"/>
      <c r="CQW19" s="140"/>
      <c r="CQX19" s="146"/>
      <c r="CQY19" s="146"/>
      <c r="CQZ19" s="2"/>
      <c r="CRA19" s="140"/>
      <c r="CRB19" s="146"/>
      <c r="CRC19" s="146"/>
      <c r="CRD19" s="2"/>
      <c r="CRE19" s="140"/>
      <c r="CRF19" s="146"/>
      <c r="CRG19" s="146"/>
      <c r="CRH19" s="2"/>
      <c r="CRI19" s="140"/>
      <c r="CRJ19" s="146"/>
      <c r="CRK19" s="146"/>
      <c r="CRL19" s="2"/>
      <c r="CRM19" s="140"/>
      <c r="CRN19" s="146"/>
      <c r="CRO19" s="146"/>
      <c r="CRP19" s="2"/>
      <c r="CRQ19" s="140"/>
      <c r="CRR19" s="146"/>
      <c r="CRS19" s="146"/>
      <c r="CRT19" s="2"/>
      <c r="CRU19" s="140"/>
      <c r="CRV19" s="146"/>
      <c r="CRW19" s="146"/>
      <c r="CRX19" s="2"/>
      <c r="CRY19" s="140"/>
      <c r="CRZ19" s="146"/>
      <c r="CSA19" s="146"/>
      <c r="CSB19" s="2"/>
      <c r="CSC19" s="140"/>
      <c r="CSD19" s="146"/>
      <c r="CSE19" s="146"/>
      <c r="CSF19" s="2"/>
      <c r="CSG19" s="140"/>
      <c r="CSH19" s="146"/>
      <c r="CSI19" s="146"/>
      <c r="CSJ19" s="2"/>
      <c r="CSK19" s="140"/>
      <c r="CSL19" s="146"/>
      <c r="CSM19" s="146"/>
      <c r="CSN19" s="2"/>
      <c r="CSO19" s="140"/>
      <c r="CSP19" s="146"/>
      <c r="CSQ19" s="146"/>
      <c r="CSR19" s="2"/>
      <c r="CSS19" s="140"/>
      <c r="CST19" s="146"/>
      <c r="CSU19" s="146"/>
      <c r="CSV19" s="2"/>
      <c r="CSW19" s="140"/>
      <c r="CSX19" s="146"/>
      <c r="CSY19" s="146"/>
      <c r="CSZ19" s="2"/>
      <c r="CTA19" s="140"/>
      <c r="CTB19" s="146"/>
      <c r="CTC19" s="146"/>
      <c r="CTD19" s="2"/>
      <c r="CTE19" s="140"/>
      <c r="CTF19" s="146"/>
      <c r="CTG19" s="146"/>
      <c r="CTH19" s="2"/>
      <c r="CTI19" s="140"/>
      <c r="CTJ19" s="146"/>
      <c r="CTK19" s="146"/>
      <c r="CTL19" s="2"/>
      <c r="CTM19" s="140"/>
      <c r="CTN19" s="146"/>
      <c r="CTO19" s="146"/>
      <c r="CTP19" s="2"/>
      <c r="CTQ19" s="140"/>
      <c r="CTR19" s="146"/>
      <c r="CTS19" s="146"/>
      <c r="CTT19" s="2"/>
      <c r="CTU19" s="140"/>
      <c r="CTV19" s="146"/>
      <c r="CTW19" s="146"/>
      <c r="CTX19" s="2"/>
      <c r="CTY19" s="140"/>
      <c r="CTZ19" s="146"/>
      <c r="CUA19" s="146"/>
      <c r="CUB19" s="2"/>
      <c r="CUC19" s="140"/>
      <c r="CUD19" s="146"/>
      <c r="CUE19" s="146"/>
      <c r="CUF19" s="2"/>
      <c r="CUG19" s="140"/>
      <c r="CUH19" s="146"/>
      <c r="CUI19" s="146"/>
      <c r="CUJ19" s="2"/>
      <c r="CUK19" s="140"/>
      <c r="CUL19" s="146"/>
      <c r="CUM19" s="146"/>
      <c r="CUN19" s="2"/>
      <c r="CUO19" s="140"/>
      <c r="CUP19" s="146"/>
      <c r="CUQ19" s="146"/>
      <c r="CUR19" s="2"/>
      <c r="CUS19" s="140"/>
      <c r="CUT19" s="146"/>
      <c r="CUU19" s="146"/>
      <c r="CUV19" s="2"/>
      <c r="CUW19" s="140"/>
      <c r="CUX19" s="146"/>
      <c r="CUY19" s="146"/>
      <c r="CUZ19" s="2"/>
      <c r="CVA19" s="140"/>
      <c r="CVB19" s="146"/>
      <c r="CVC19" s="146"/>
      <c r="CVD19" s="2"/>
      <c r="CVE19" s="140"/>
      <c r="CVF19" s="146"/>
      <c r="CVG19" s="146"/>
      <c r="CVH19" s="2"/>
      <c r="CVI19" s="140"/>
      <c r="CVJ19" s="146"/>
      <c r="CVK19" s="146"/>
      <c r="CVL19" s="2"/>
      <c r="CVM19" s="140"/>
      <c r="CVN19" s="146"/>
      <c r="CVO19" s="146"/>
      <c r="CVP19" s="2"/>
      <c r="CVQ19" s="140"/>
      <c r="CVR19" s="146"/>
      <c r="CVS19" s="146"/>
      <c r="CVT19" s="2"/>
      <c r="CVU19" s="140"/>
      <c r="CVV19" s="146"/>
      <c r="CVW19" s="146"/>
      <c r="CVX19" s="2"/>
      <c r="CVY19" s="140"/>
      <c r="CVZ19" s="146"/>
      <c r="CWA19" s="146"/>
      <c r="CWB19" s="2"/>
      <c r="CWC19" s="140"/>
      <c r="CWD19" s="146"/>
      <c r="CWE19" s="146"/>
      <c r="CWF19" s="2"/>
      <c r="CWG19" s="140"/>
      <c r="CWH19" s="146"/>
      <c r="CWI19" s="146"/>
      <c r="CWJ19" s="2"/>
      <c r="CWK19" s="140"/>
      <c r="CWL19" s="146"/>
      <c r="CWM19" s="146"/>
      <c r="CWN19" s="2"/>
      <c r="CWO19" s="140"/>
      <c r="CWP19" s="146"/>
      <c r="CWQ19" s="146"/>
      <c r="CWR19" s="2"/>
      <c r="CWS19" s="140"/>
      <c r="CWT19" s="146"/>
      <c r="CWU19" s="146"/>
      <c r="CWV19" s="2"/>
      <c r="CWW19" s="140"/>
      <c r="CWX19" s="146"/>
      <c r="CWY19" s="146"/>
      <c r="CWZ19" s="2"/>
      <c r="CXA19" s="140"/>
      <c r="CXB19" s="146"/>
      <c r="CXC19" s="146"/>
      <c r="CXD19" s="2"/>
      <c r="CXE19" s="140"/>
      <c r="CXF19" s="146"/>
      <c r="CXG19" s="146"/>
      <c r="CXH19" s="2"/>
      <c r="CXI19" s="140"/>
      <c r="CXJ19" s="146"/>
      <c r="CXK19" s="146"/>
      <c r="CXL19" s="2"/>
      <c r="CXM19" s="140"/>
      <c r="CXN19" s="146"/>
      <c r="CXO19" s="146"/>
      <c r="CXP19" s="2"/>
      <c r="CXQ19" s="140"/>
      <c r="CXR19" s="146"/>
      <c r="CXS19" s="146"/>
      <c r="CXT19" s="2"/>
      <c r="CXU19" s="140"/>
      <c r="CXV19" s="146"/>
      <c r="CXW19" s="146"/>
      <c r="CXX19" s="2"/>
      <c r="CXY19" s="140"/>
      <c r="CXZ19" s="146"/>
      <c r="CYA19" s="146"/>
      <c r="CYB19" s="2"/>
      <c r="CYC19" s="140"/>
      <c r="CYD19" s="146"/>
      <c r="CYE19" s="146"/>
      <c r="CYF19" s="2"/>
      <c r="CYG19" s="140"/>
      <c r="CYH19" s="146"/>
      <c r="CYI19" s="146"/>
      <c r="CYJ19" s="2"/>
      <c r="CYK19" s="140"/>
      <c r="CYL19" s="146"/>
      <c r="CYM19" s="146"/>
      <c r="CYN19" s="2"/>
      <c r="CYO19" s="140"/>
      <c r="CYP19" s="146"/>
      <c r="CYQ19" s="146"/>
      <c r="CYR19" s="2"/>
      <c r="CYS19" s="140"/>
      <c r="CYT19" s="146"/>
      <c r="CYU19" s="146"/>
      <c r="CYV19" s="2"/>
      <c r="CYW19" s="140"/>
      <c r="CYX19" s="146"/>
      <c r="CYY19" s="146"/>
      <c r="CYZ19" s="2"/>
      <c r="CZA19" s="140"/>
      <c r="CZB19" s="146"/>
      <c r="CZC19" s="146"/>
      <c r="CZD19" s="2"/>
      <c r="CZE19" s="140"/>
      <c r="CZF19" s="146"/>
      <c r="CZG19" s="146"/>
      <c r="CZH19" s="2"/>
      <c r="CZI19" s="140"/>
      <c r="CZJ19" s="146"/>
      <c r="CZK19" s="146"/>
      <c r="CZL19" s="2"/>
      <c r="CZM19" s="140"/>
      <c r="CZN19" s="146"/>
      <c r="CZO19" s="146"/>
      <c r="CZP19" s="2"/>
      <c r="CZQ19" s="140"/>
      <c r="CZR19" s="146"/>
      <c r="CZS19" s="146"/>
      <c r="CZT19" s="2"/>
      <c r="CZU19" s="140"/>
      <c r="CZV19" s="146"/>
      <c r="CZW19" s="146"/>
      <c r="CZX19" s="2"/>
      <c r="CZY19" s="140"/>
      <c r="CZZ19" s="146"/>
      <c r="DAA19" s="146"/>
      <c r="DAB19" s="2"/>
      <c r="DAC19" s="140"/>
      <c r="DAD19" s="146"/>
      <c r="DAE19" s="146"/>
      <c r="DAF19" s="2"/>
      <c r="DAG19" s="140"/>
      <c r="DAH19" s="146"/>
      <c r="DAI19" s="146"/>
      <c r="DAJ19" s="2"/>
      <c r="DAK19" s="140"/>
      <c r="DAL19" s="146"/>
      <c r="DAM19" s="146"/>
      <c r="DAN19" s="2"/>
      <c r="DAO19" s="140"/>
      <c r="DAP19" s="146"/>
      <c r="DAQ19" s="146"/>
      <c r="DAR19" s="2"/>
      <c r="DAS19" s="140"/>
      <c r="DAT19" s="146"/>
      <c r="DAU19" s="146"/>
      <c r="DAV19" s="2"/>
      <c r="DAW19" s="140"/>
      <c r="DAX19" s="146"/>
      <c r="DAY19" s="146"/>
      <c r="DAZ19" s="2"/>
      <c r="DBA19" s="140"/>
      <c r="DBB19" s="146"/>
      <c r="DBC19" s="146"/>
      <c r="DBD19" s="2"/>
      <c r="DBE19" s="140"/>
      <c r="DBF19" s="146"/>
      <c r="DBG19" s="146"/>
      <c r="DBH19" s="2"/>
      <c r="DBI19" s="140"/>
      <c r="DBJ19" s="146"/>
      <c r="DBK19" s="146"/>
      <c r="DBL19" s="2"/>
      <c r="DBM19" s="140"/>
      <c r="DBN19" s="146"/>
      <c r="DBO19" s="146"/>
      <c r="DBP19" s="2"/>
      <c r="DBQ19" s="140"/>
      <c r="DBR19" s="146"/>
      <c r="DBS19" s="146"/>
      <c r="DBT19" s="2"/>
      <c r="DBU19" s="140"/>
      <c r="DBV19" s="146"/>
      <c r="DBW19" s="146"/>
      <c r="DBX19" s="2"/>
      <c r="DBY19" s="140"/>
      <c r="DBZ19" s="146"/>
      <c r="DCA19" s="146"/>
      <c r="DCB19" s="2"/>
      <c r="DCC19" s="140"/>
      <c r="DCD19" s="146"/>
      <c r="DCE19" s="146"/>
      <c r="DCF19" s="2"/>
      <c r="DCG19" s="140"/>
      <c r="DCH19" s="146"/>
      <c r="DCI19" s="146"/>
      <c r="DCJ19" s="2"/>
      <c r="DCK19" s="140"/>
      <c r="DCL19" s="146"/>
      <c r="DCM19" s="146"/>
      <c r="DCN19" s="2"/>
      <c r="DCO19" s="140"/>
      <c r="DCP19" s="146"/>
      <c r="DCQ19" s="146"/>
      <c r="DCR19" s="2"/>
      <c r="DCS19" s="140"/>
      <c r="DCT19" s="146"/>
      <c r="DCU19" s="146"/>
      <c r="DCV19" s="2"/>
      <c r="DCW19" s="140"/>
      <c r="DCX19" s="146"/>
      <c r="DCY19" s="146"/>
      <c r="DCZ19" s="2"/>
      <c r="DDA19" s="140"/>
      <c r="DDB19" s="146"/>
      <c r="DDC19" s="146"/>
      <c r="DDD19" s="2"/>
      <c r="DDE19" s="140"/>
      <c r="DDF19" s="146"/>
      <c r="DDG19" s="146"/>
      <c r="DDH19" s="2"/>
      <c r="DDI19" s="140"/>
      <c r="DDJ19" s="146"/>
      <c r="DDK19" s="146"/>
      <c r="DDL19" s="2"/>
      <c r="DDM19" s="140"/>
      <c r="DDN19" s="146"/>
      <c r="DDO19" s="146"/>
      <c r="DDP19" s="2"/>
      <c r="DDQ19" s="140"/>
      <c r="DDR19" s="146"/>
      <c r="DDS19" s="146"/>
      <c r="DDT19" s="2"/>
      <c r="DDU19" s="140"/>
      <c r="DDV19" s="146"/>
      <c r="DDW19" s="146"/>
      <c r="DDX19" s="2"/>
      <c r="DDY19" s="140"/>
      <c r="DDZ19" s="146"/>
      <c r="DEA19" s="146"/>
      <c r="DEB19" s="2"/>
      <c r="DEC19" s="140"/>
      <c r="DED19" s="146"/>
      <c r="DEE19" s="146"/>
      <c r="DEF19" s="2"/>
      <c r="DEG19" s="140"/>
      <c r="DEH19" s="146"/>
      <c r="DEI19" s="146"/>
      <c r="DEJ19" s="2"/>
      <c r="DEK19" s="140"/>
      <c r="DEL19" s="146"/>
      <c r="DEM19" s="146"/>
      <c r="DEN19" s="2"/>
      <c r="DEO19" s="140"/>
      <c r="DEP19" s="146"/>
      <c r="DEQ19" s="146"/>
      <c r="DER19" s="2"/>
      <c r="DES19" s="140"/>
      <c r="DET19" s="146"/>
      <c r="DEU19" s="146"/>
      <c r="DEV19" s="2"/>
      <c r="DEW19" s="140"/>
      <c r="DEX19" s="146"/>
      <c r="DEY19" s="146"/>
      <c r="DEZ19" s="2"/>
      <c r="DFA19" s="140"/>
      <c r="DFB19" s="146"/>
      <c r="DFC19" s="146"/>
      <c r="DFD19" s="2"/>
      <c r="DFE19" s="140"/>
      <c r="DFF19" s="146"/>
      <c r="DFG19" s="146"/>
      <c r="DFH19" s="2"/>
      <c r="DFI19" s="140"/>
      <c r="DFJ19" s="146"/>
      <c r="DFK19" s="146"/>
      <c r="DFL19" s="2"/>
      <c r="DFM19" s="140"/>
      <c r="DFN19" s="146"/>
      <c r="DFO19" s="146"/>
      <c r="DFP19" s="2"/>
      <c r="DFQ19" s="140"/>
      <c r="DFR19" s="146"/>
      <c r="DFS19" s="146"/>
      <c r="DFT19" s="2"/>
      <c r="DFU19" s="140"/>
      <c r="DFV19" s="146"/>
      <c r="DFW19" s="146"/>
      <c r="DFX19" s="2"/>
      <c r="DFY19" s="140"/>
      <c r="DFZ19" s="146"/>
      <c r="DGA19" s="146"/>
      <c r="DGB19" s="2"/>
      <c r="DGC19" s="140"/>
      <c r="DGD19" s="146"/>
      <c r="DGE19" s="146"/>
      <c r="DGF19" s="2"/>
      <c r="DGG19" s="140"/>
      <c r="DGH19" s="146"/>
      <c r="DGI19" s="146"/>
      <c r="DGJ19" s="2"/>
      <c r="DGK19" s="140"/>
      <c r="DGL19" s="146"/>
      <c r="DGM19" s="146"/>
      <c r="DGN19" s="2"/>
      <c r="DGO19" s="140"/>
      <c r="DGP19" s="146"/>
      <c r="DGQ19" s="146"/>
      <c r="DGR19" s="2"/>
      <c r="DGS19" s="140"/>
      <c r="DGT19" s="146"/>
      <c r="DGU19" s="146"/>
      <c r="DGV19" s="2"/>
      <c r="DGW19" s="140"/>
      <c r="DGX19" s="146"/>
      <c r="DGY19" s="146"/>
      <c r="DGZ19" s="2"/>
      <c r="DHA19" s="140"/>
      <c r="DHB19" s="146"/>
      <c r="DHC19" s="146"/>
      <c r="DHD19" s="2"/>
      <c r="DHE19" s="140"/>
      <c r="DHF19" s="146"/>
      <c r="DHG19" s="146"/>
      <c r="DHH19" s="2"/>
      <c r="DHI19" s="140"/>
      <c r="DHJ19" s="146"/>
      <c r="DHK19" s="146"/>
      <c r="DHL19" s="2"/>
      <c r="DHM19" s="140"/>
      <c r="DHN19" s="146"/>
      <c r="DHO19" s="146"/>
      <c r="DHP19" s="2"/>
      <c r="DHQ19" s="140"/>
      <c r="DHR19" s="146"/>
      <c r="DHS19" s="146"/>
      <c r="DHT19" s="2"/>
      <c r="DHU19" s="140"/>
      <c r="DHV19" s="146"/>
      <c r="DHW19" s="146"/>
      <c r="DHX19" s="2"/>
      <c r="DHY19" s="140"/>
      <c r="DHZ19" s="146"/>
      <c r="DIA19" s="146"/>
      <c r="DIB19" s="2"/>
      <c r="DIC19" s="140"/>
      <c r="DID19" s="146"/>
      <c r="DIE19" s="146"/>
      <c r="DIF19" s="2"/>
      <c r="DIG19" s="140"/>
      <c r="DIH19" s="146"/>
      <c r="DII19" s="146"/>
      <c r="DIJ19" s="2"/>
      <c r="DIK19" s="140"/>
      <c r="DIL19" s="146"/>
      <c r="DIM19" s="146"/>
      <c r="DIN19" s="2"/>
      <c r="DIO19" s="140"/>
      <c r="DIP19" s="146"/>
      <c r="DIQ19" s="146"/>
      <c r="DIR19" s="2"/>
      <c r="DIS19" s="140"/>
      <c r="DIT19" s="146"/>
      <c r="DIU19" s="146"/>
      <c r="DIV19" s="2"/>
      <c r="DIW19" s="140"/>
      <c r="DIX19" s="146"/>
      <c r="DIY19" s="146"/>
      <c r="DIZ19" s="2"/>
      <c r="DJA19" s="140"/>
      <c r="DJB19" s="146"/>
      <c r="DJC19" s="146"/>
      <c r="DJD19" s="2"/>
      <c r="DJE19" s="140"/>
      <c r="DJF19" s="146"/>
      <c r="DJG19" s="146"/>
      <c r="DJH19" s="2"/>
      <c r="DJI19" s="140"/>
      <c r="DJJ19" s="146"/>
      <c r="DJK19" s="146"/>
      <c r="DJL19" s="2"/>
      <c r="DJM19" s="140"/>
      <c r="DJN19" s="146"/>
      <c r="DJO19" s="146"/>
      <c r="DJP19" s="2"/>
      <c r="DJQ19" s="140"/>
      <c r="DJR19" s="146"/>
      <c r="DJS19" s="146"/>
      <c r="DJT19" s="2"/>
      <c r="DJU19" s="140"/>
      <c r="DJV19" s="146"/>
      <c r="DJW19" s="146"/>
      <c r="DJX19" s="2"/>
      <c r="DJY19" s="140"/>
      <c r="DJZ19" s="146"/>
      <c r="DKA19" s="146"/>
      <c r="DKB19" s="2"/>
      <c r="DKC19" s="140"/>
      <c r="DKD19" s="146"/>
      <c r="DKE19" s="146"/>
      <c r="DKF19" s="2"/>
      <c r="DKG19" s="140"/>
      <c r="DKH19" s="146"/>
      <c r="DKI19" s="146"/>
      <c r="DKJ19" s="2"/>
      <c r="DKK19" s="140"/>
      <c r="DKL19" s="146"/>
      <c r="DKM19" s="146"/>
      <c r="DKN19" s="2"/>
      <c r="DKO19" s="140"/>
      <c r="DKP19" s="146"/>
      <c r="DKQ19" s="146"/>
      <c r="DKR19" s="2"/>
      <c r="DKS19" s="140"/>
      <c r="DKT19" s="146"/>
      <c r="DKU19" s="146"/>
      <c r="DKV19" s="2"/>
      <c r="DKW19" s="140"/>
      <c r="DKX19" s="146"/>
      <c r="DKY19" s="146"/>
      <c r="DKZ19" s="2"/>
      <c r="DLA19" s="140"/>
      <c r="DLB19" s="146"/>
      <c r="DLC19" s="146"/>
      <c r="DLD19" s="2"/>
      <c r="DLE19" s="140"/>
      <c r="DLF19" s="146"/>
      <c r="DLG19" s="146"/>
      <c r="DLH19" s="2"/>
      <c r="DLI19" s="140"/>
      <c r="DLJ19" s="146"/>
      <c r="DLK19" s="146"/>
      <c r="DLL19" s="2"/>
      <c r="DLM19" s="140"/>
      <c r="DLN19" s="146"/>
      <c r="DLO19" s="146"/>
      <c r="DLP19" s="2"/>
      <c r="DLQ19" s="140"/>
      <c r="DLR19" s="146"/>
      <c r="DLS19" s="146"/>
      <c r="DLT19" s="2"/>
      <c r="DLU19" s="140"/>
      <c r="DLV19" s="146"/>
      <c r="DLW19" s="146"/>
      <c r="DLX19" s="2"/>
      <c r="DLY19" s="140"/>
      <c r="DLZ19" s="146"/>
      <c r="DMA19" s="146"/>
      <c r="DMB19" s="2"/>
      <c r="DMC19" s="140"/>
      <c r="DMD19" s="146"/>
      <c r="DME19" s="146"/>
      <c r="DMF19" s="2"/>
      <c r="DMG19" s="140"/>
      <c r="DMH19" s="146"/>
      <c r="DMI19" s="146"/>
      <c r="DMJ19" s="2"/>
      <c r="DMK19" s="140"/>
      <c r="DML19" s="146"/>
      <c r="DMM19" s="146"/>
      <c r="DMN19" s="2"/>
      <c r="DMO19" s="140"/>
      <c r="DMP19" s="146"/>
      <c r="DMQ19" s="146"/>
      <c r="DMR19" s="2"/>
      <c r="DMS19" s="140"/>
      <c r="DMT19" s="146"/>
      <c r="DMU19" s="146"/>
      <c r="DMV19" s="2"/>
      <c r="DMW19" s="140"/>
      <c r="DMX19" s="146"/>
      <c r="DMY19" s="146"/>
      <c r="DMZ19" s="2"/>
      <c r="DNA19" s="140"/>
      <c r="DNB19" s="146"/>
      <c r="DNC19" s="146"/>
      <c r="DND19" s="2"/>
      <c r="DNE19" s="140"/>
      <c r="DNF19" s="146"/>
      <c r="DNG19" s="146"/>
      <c r="DNH19" s="2"/>
      <c r="DNI19" s="140"/>
      <c r="DNJ19" s="146"/>
      <c r="DNK19" s="146"/>
      <c r="DNL19" s="2"/>
      <c r="DNM19" s="140"/>
      <c r="DNN19" s="146"/>
      <c r="DNO19" s="146"/>
      <c r="DNP19" s="2"/>
      <c r="DNQ19" s="140"/>
      <c r="DNR19" s="146"/>
      <c r="DNS19" s="146"/>
      <c r="DNT19" s="2"/>
      <c r="DNU19" s="140"/>
      <c r="DNV19" s="146"/>
      <c r="DNW19" s="146"/>
      <c r="DNX19" s="2"/>
      <c r="DNY19" s="140"/>
      <c r="DNZ19" s="146"/>
      <c r="DOA19" s="146"/>
      <c r="DOB19" s="2"/>
      <c r="DOC19" s="140"/>
      <c r="DOD19" s="146"/>
      <c r="DOE19" s="146"/>
      <c r="DOF19" s="2"/>
      <c r="DOG19" s="140"/>
      <c r="DOH19" s="146"/>
      <c r="DOI19" s="146"/>
      <c r="DOJ19" s="2"/>
      <c r="DOK19" s="140"/>
      <c r="DOL19" s="146"/>
      <c r="DOM19" s="146"/>
      <c r="DON19" s="2"/>
      <c r="DOO19" s="140"/>
      <c r="DOP19" s="146"/>
      <c r="DOQ19" s="146"/>
      <c r="DOR19" s="2"/>
      <c r="DOS19" s="140"/>
      <c r="DOT19" s="146"/>
      <c r="DOU19" s="146"/>
      <c r="DOV19" s="2"/>
      <c r="DOW19" s="140"/>
      <c r="DOX19" s="146"/>
      <c r="DOY19" s="146"/>
      <c r="DOZ19" s="2"/>
      <c r="DPA19" s="140"/>
      <c r="DPB19" s="146"/>
      <c r="DPC19" s="146"/>
      <c r="DPD19" s="2"/>
      <c r="DPE19" s="140"/>
      <c r="DPF19" s="146"/>
      <c r="DPG19" s="146"/>
      <c r="DPH19" s="2"/>
      <c r="DPI19" s="140"/>
      <c r="DPJ19" s="146"/>
      <c r="DPK19" s="146"/>
      <c r="DPL19" s="2"/>
      <c r="DPM19" s="140"/>
      <c r="DPN19" s="146"/>
      <c r="DPO19" s="146"/>
      <c r="DPP19" s="2"/>
      <c r="DPQ19" s="140"/>
      <c r="DPR19" s="146"/>
      <c r="DPS19" s="146"/>
      <c r="DPT19" s="2"/>
      <c r="DPU19" s="140"/>
      <c r="DPV19" s="146"/>
      <c r="DPW19" s="146"/>
      <c r="DPX19" s="2"/>
      <c r="DPY19" s="140"/>
      <c r="DPZ19" s="146"/>
      <c r="DQA19" s="146"/>
      <c r="DQB19" s="2"/>
      <c r="DQC19" s="140"/>
      <c r="DQD19" s="146"/>
      <c r="DQE19" s="146"/>
      <c r="DQF19" s="2"/>
      <c r="DQG19" s="140"/>
      <c r="DQH19" s="146"/>
      <c r="DQI19" s="146"/>
      <c r="DQJ19" s="2"/>
      <c r="DQK19" s="140"/>
      <c r="DQL19" s="146"/>
      <c r="DQM19" s="146"/>
      <c r="DQN19" s="2"/>
      <c r="DQO19" s="140"/>
      <c r="DQP19" s="146"/>
      <c r="DQQ19" s="146"/>
      <c r="DQR19" s="2"/>
      <c r="DQS19" s="140"/>
      <c r="DQT19" s="146"/>
      <c r="DQU19" s="146"/>
      <c r="DQV19" s="2"/>
      <c r="DQW19" s="140"/>
      <c r="DQX19" s="146"/>
      <c r="DQY19" s="146"/>
      <c r="DQZ19" s="2"/>
      <c r="DRA19" s="140"/>
      <c r="DRB19" s="146"/>
      <c r="DRC19" s="146"/>
      <c r="DRD19" s="2"/>
      <c r="DRE19" s="140"/>
      <c r="DRF19" s="146"/>
      <c r="DRG19" s="146"/>
      <c r="DRH19" s="2"/>
      <c r="DRI19" s="140"/>
      <c r="DRJ19" s="146"/>
      <c r="DRK19" s="146"/>
      <c r="DRL19" s="2"/>
      <c r="DRM19" s="140"/>
      <c r="DRN19" s="146"/>
      <c r="DRO19" s="146"/>
      <c r="DRP19" s="2"/>
      <c r="DRQ19" s="140"/>
      <c r="DRR19" s="146"/>
      <c r="DRS19" s="146"/>
      <c r="DRT19" s="2"/>
      <c r="DRU19" s="140"/>
      <c r="DRV19" s="146"/>
      <c r="DRW19" s="146"/>
      <c r="DRX19" s="2"/>
      <c r="DRY19" s="140"/>
      <c r="DRZ19" s="146"/>
      <c r="DSA19" s="146"/>
      <c r="DSB19" s="2"/>
      <c r="DSC19" s="140"/>
      <c r="DSD19" s="146"/>
      <c r="DSE19" s="146"/>
      <c r="DSF19" s="2"/>
      <c r="DSG19" s="140"/>
      <c r="DSH19" s="146"/>
      <c r="DSI19" s="146"/>
      <c r="DSJ19" s="2"/>
      <c r="DSK19" s="140"/>
      <c r="DSL19" s="146"/>
      <c r="DSM19" s="146"/>
      <c r="DSN19" s="2"/>
      <c r="DSO19" s="140"/>
      <c r="DSP19" s="146"/>
      <c r="DSQ19" s="146"/>
      <c r="DSR19" s="2"/>
      <c r="DSS19" s="140"/>
      <c r="DST19" s="146"/>
      <c r="DSU19" s="146"/>
      <c r="DSV19" s="2"/>
      <c r="DSW19" s="140"/>
      <c r="DSX19" s="146"/>
      <c r="DSY19" s="146"/>
      <c r="DSZ19" s="2"/>
      <c r="DTA19" s="140"/>
      <c r="DTB19" s="146"/>
      <c r="DTC19" s="146"/>
      <c r="DTD19" s="2"/>
      <c r="DTE19" s="140"/>
      <c r="DTF19" s="146"/>
      <c r="DTG19" s="146"/>
      <c r="DTH19" s="2"/>
      <c r="DTI19" s="140"/>
      <c r="DTJ19" s="146"/>
      <c r="DTK19" s="146"/>
      <c r="DTL19" s="2"/>
      <c r="DTM19" s="140"/>
      <c r="DTN19" s="146"/>
      <c r="DTO19" s="146"/>
      <c r="DTP19" s="2"/>
      <c r="DTQ19" s="140"/>
      <c r="DTR19" s="146"/>
      <c r="DTS19" s="146"/>
      <c r="DTT19" s="2"/>
      <c r="DTU19" s="140"/>
      <c r="DTV19" s="146"/>
      <c r="DTW19" s="146"/>
      <c r="DTX19" s="2"/>
      <c r="DTY19" s="140"/>
      <c r="DTZ19" s="146"/>
      <c r="DUA19" s="146"/>
      <c r="DUB19" s="2"/>
      <c r="DUC19" s="140"/>
      <c r="DUD19" s="146"/>
      <c r="DUE19" s="146"/>
      <c r="DUF19" s="2"/>
      <c r="DUG19" s="140"/>
      <c r="DUH19" s="146"/>
      <c r="DUI19" s="146"/>
      <c r="DUJ19" s="2"/>
      <c r="DUK19" s="140"/>
      <c r="DUL19" s="146"/>
      <c r="DUM19" s="146"/>
      <c r="DUN19" s="2"/>
      <c r="DUO19" s="140"/>
      <c r="DUP19" s="146"/>
      <c r="DUQ19" s="146"/>
      <c r="DUR19" s="2"/>
      <c r="DUS19" s="140"/>
      <c r="DUT19" s="146"/>
      <c r="DUU19" s="146"/>
      <c r="DUV19" s="2"/>
      <c r="DUW19" s="140"/>
      <c r="DUX19" s="146"/>
      <c r="DUY19" s="146"/>
      <c r="DUZ19" s="2"/>
      <c r="DVA19" s="140"/>
      <c r="DVB19" s="146"/>
      <c r="DVC19" s="146"/>
      <c r="DVD19" s="2"/>
      <c r="DVE19" s="140"/>
      <c r="DVF19" s="146"/>
      <c r="DVG19" s="146"/>
      <c r="DVH19" s="2"/>
      <c r="DVI19" s="140"/>
      <c r="DVJ19" s="146"/>
      <c r="DVK19" s="146"/>
      <c r="DVL19" s="2"/>
      <c r="DVM19" s="140"/>
      <c r="DVN19" s="146"/>
      <c r="DVO19" s="146"/>
      <c r="DVP19" s="2"/>
      <c r="DVQ19" s="140"/>
      <c r="DVR19" s="146"/>
      <c r="DVS19" s="146"/>
      <c r="DVT19" s="2"/>
      <c r="DVU19" s="140"/>
      <c r="DVV19" s="146"/>
      <c r="DVW19" s="146"/>
      <c r="DVX19" s="2"/>
      <c r="DVY19" s="140"/>
      <c r="DVZ19" s="146"/>
      <c r="DWA19" s="146"/>
      <c r="DWB19" s="2"/>
      <c r="DWC19" s="140"/>
      <c r="DWD19" s="146"/>
      <c r="DWE19" s="146"/>
      <c r="DWF19" s="2"/>
      <c r="DWG19" s="140"/>
      <c r="DWH19" s="146"/>
      <c r="DWI19" s="146"/>
      <c r="DWJ19" s="2"/>
      <c r="DWK19" s="140"/>
      <c r="DWL19" s="146"/>
      <c r="DWM19" s="146"/>
      <c r="DWN19" s="2"/>
      <c r="DWO19" s="140"/>
      <c r="DWP19" s="146"/>
      <c r="DWQ19" s="146"/>
      <c r="DWR19" s="2"/>
      <c r="DWS19" s="140"/>
      <c r="DWT19" s="146"/>
      <c r="DWU19" s="146"/>
      <c r="DWV19" s="2"/>
      <c r="DWW19" s="140"/>
      <c r="DWX19" s="146"/>
      <c r="DWY19" s="146"/>
      <c r="DWZ19" s="2"/>
      <c r="DXA19" s="140"/>
      <c r="DXB19" s="146"/>
      <c r="DXC19" s="146"/>
      <c r="DXD19" s="2"/>
      <c r="DXE19" s="140"/>
      <c r="DXF19" s="146"/>
      <c r="DXG19" s="146"/>
      <c r="DXH19" s="2"/>
      <c r="DXI19" s="140"/>
      <c r="DXJ19" s="146"/>
      <c r="DXK19" s="146"/>
      <c r="DXL19" s="2"/>
      <c r="DXM19" s="140"/>
      <c r="DXN19" s="146"/>
      <c r="DXO19" s="146"/>
      <c r="DXP19" s="2"/>
      <c r="DXQ19" s="140"/>
      <c r="DXR19" s="146"/>
      <c r="DXS19" s="146"/>
      <c r="DXT19" s="2"/>
      <c r="DXU19" s="140"/>
      <c r="DXV19" s="146"/>
      <c r="DXW19" s="146"/>
      <c r="DXX19" s="2"/>
      <c r="DXY19" s="140"/>
      <c r="DXZ19" s="146"/>
      <c r="DYA19" s="146"/>
      <c r="DYB19" s="2"/>
      <c r="DYC19" s="140"/>
      <c r="DYD19" s="146"/>
      <c r="DYE19" s="146"/>
      <c r="DYF19" s="2"/>
      <c r="DYG19" s="140"/>
      <c r="DYH19" s="146"/>
      <c r="DYI19" s="146"/>
      <c r="DYJ19" s="2"/>
      <c r="DYK19" s="140"/>
      <c r="DYL19" s="146"/>
      <c r="DYM19" s="146"/>
      <c r="DYN19" s="2"/>
      <c r="DYO19" s="140"/>
      <c r="DYP19" s="146"/>
      <c r="DYQ19" s="146"/>
      <c r="DYR19" s="2"/>
      <c r="DYS19" s="140"/>
      <c r="DYT19" s="146"/>
      <c r="DYU19" s="146"/>
      <c r="DYV19" s="2"/>
      <c r="DYW19" s="140"/>
      <c r="DYX19" s="146"/>
      <c r="DYY19" s="146"/>
      <c r="DYZ19" s="2"/>
      <c r="DZA19" s="140"/>
      <c r="DZB19" s="146"/>
      <c r="DZC19" s="146"/>
      <c r="DZD19" s="2"/>
      <c r="DZE19" s="140"/>
      <c r="DZF19" s="146"/>
      <c r="DZG19" s="146"/>
      <c r="DZH19" s="2"/>
      <c r="DZI19" s="140"/>
      <c r="DZJ19" s="146"/>
      <c r="DZK19" s="146"/>
      <c r="DZL19" s="2"/>
      <c r="DZM19" s="140"/>
      <c r="DZN19" s="146"/>
      <c r="DZO19" s="146"/>
      <c r="DZP19" s="2"/>
      <c r="DZQ19" s="140"/>
      <c r="DZR19" s="146"/>
      <c r="DZS19" s="146"/>
      <c r="DZT19" s="2"/>
      <c r="DZU19" s="140"/>
      <c r="DZV19" s="146"/>
      <c r="DZW19" s="146"/>
      <c r="DZX19" s="2"/>
      <c r="DZY19" s="140"/>
      <c r="DZZ19" s="146"/>
      <c r="EAA19" s="146"/>
      <c r="EAB19" s="2"/>
      <c r="EAC19" s="140"/>
      <c r="EAD19" s="146"/>
      <c r="EAE19" s="146"/>
      <c r="EAF19" s="2"/>
      <c r="EAG19" s="140"/>
      <c r="EAH19" s="146"/>
      <c r="EAI19" s="146"/>
      <c r="EAJ19" s="2"/>
      <c r="EAK19" s="140"/>
      <c r="EAL19" s="146"/>
      <c r="EAM19" s="146"/>
      <c r="EAN19" s="2"/>
      <c r="EAO19" s="140"/>
      <c r="EAP19" s="146"/>
      <c r="EAQ19" s="146"/>
      <c r="EAR19" s="2"/>
      <c r="EAS19" s="140"/>
      <c r="EAT19" s="146"/>
      <c r="EAU19" s="146"/>
      <c r="EAV19" s="2"/>
      <c r="EAW19" s="140"/>
      <c r="EAX19" s="146"/>
      <c r="EAY19" s="146"/>
      <c r="EAZ19" s="2"/>
      <c r="EBA19" s="140"/>
      <c r="EBB19" s="146"/>
      <c r="EBC19" s="146"/>
      <c r="EBD19" s="2"/>
      <c r="EBE19" s="140"/>
      <c r="EBF19" s="146"/>
      <c r="EBG19" s="146"/>
      <c r="EBH19" s="2"/>
      <c r="EBI19" s="140"/>
      <c r="EBJ19" s="146"/>
      <c r="EBK19" s="146"/>
      <c r="EBL19" s="2"/>
      <c r="EBM19" s="140"/>
      <c r="EBN19" s="146"/>
      <c r="EBO19" s="146"/>
      <c r="EBP19" s="2"/>
      <c r="EBQ19" s="140"/>
      <c r="EBR19" s="146"/>
      <c r="EBS19" s="146"/>
      <c r="EBT19" s="2"/>
      <c r="EBU19" s="140"/>
      <c r="EBV19" s="146"/>
      <c r="EBW19" s="146"/>
      <c r="EBX19" s="2"/>
      <c r="EBY19" s="140"/>
      <c r="EBZ19" s="146"/>
      <c r="ECA19" s="146"/>
      <c r="ECB19" s="2"/>
      <c r="ECC19" s="140"/>
      <c r="ECD19" s="146"/>
      <c r="ECE19" s="146"/>
      <c r="ECF19" s="2"/>
      <c r="ECG19" s="140"/>
      <c r="ECH19" s="146"/>
      <c r="ECI19" s="146"/>
      <c r="ECJ19" s="2"/>
      <c r="ECK19" s="140"/>
      <c r="ECL19" s="146"/>
      <c r="ECM19" s="146"/>
      <c r="ECN19" s="2"/>
      <c r="ECO19" s="140"/>
      <c r="ECP19" s="146"/>
      <c r="ECQ19" s="146"/>
      <c r="ECR19" s="2"/>
      <c r="ECS19" s="140"/>
      <c r="ECT19" s="146"/>
      <c r="ECU19" s="146"/>
      <c r="ECV19" s="2"/>
      <c r="ECW19" s="140"/>
      <c r="ECX19" s="146"/>
      <c r="ECY19" s="146"/>
      <c r="ECZ19" s="2"/>
      <c r="EDA19" s="140"/>
      <c r="EDB19" s="146"/>
      <c r="EDC19" s="146"/>
      <c r="EDD19" s="2"/>
      <c r="EDE19" s="140"/>
      <c r="EDF19" s="146"/>
      <c r="EDG19" s="146"/>
      <c r="EDH19" s="2"/>
      <c r="EDI19" s="140"/>
      <c r="EDJ19" s="146"/>
      <c r="EDK19" s="146"/>
      <c r="EDL19" s="2"/>
      <c r="EDM19" s="140"/>
      <c r="EDN19" s="146"/>
      <c r="EDO19" s="146"/>
      <c r="EDP19" s="2"/>
      <c r="EDQ19" s="140"/>
      <c r="EDR19" s="146"/>
      <c r="EDS19" s="146"/>
      <c r="EDT19" s="2"/>
      <c r="EDU19" s="140"/>
      <c r="EDV19" s="146"/>
      <c r="EDW19" s="146"/>
      <c r="EDX19" s="2"/>
      <c r="EDY19" s="140"/>
      <c r="EDZ19" s="146"/>
      <c r="EEA19" s="146"/>
      <c r="EEB19" s="2"/>
      <c r="EEC19" s="140"/>
      <c r="EED19" s="146"/>
      <c r="EEE19" s="146"/>
      <c r="EEF19" s="2"/>
      <c r="EEG19" s="140"/>
      <c r="EEH19" s="146"/>
      <c r="EEI19" s="146"/>
      <c r="EEJ19" s="2"/>
      <c r="EEK19" s="140"/>
      <c r="EEL19" s="146"/>
      <c r="EEM19" s="146"/>
      <c r="EEN19" s="2"/>
      <c r="EEO19" s="140"/>
      <c r="EEP19" s="146"/>
      <c r="EEQ19" s="146"/>
      <c r="EER19" s="2"/>
      <c r="EES19" s="140"/>
      <c r="EET19" s="146"/>
      <c r="EEU19" s="146"/>
      <c r="EEV19" s="2"/>
      <c r="EEW19" s="140"/>
      <c r="EEX19" s="146"/>
      <c r="EEY19" s="146"/>
      <c r="EEZ19" s="2"/>
      <c r="EFA19" s="140"/>
      <c r="EFB19" s="146"/>
      <c r="EFC19" s="146"/>
      <c r="EFD19" s="2"/>
      <c r="EFE19" s="140"/>
      <c r="EFF19" s="146"/>
      <c r="EFG19" s="146"/>
      <c r="EFH19" s="2"/>
      <c r="EFI19" s="140"/>
      <c r="EFJ19" s="146"/>
      <c r="EFK19" s="146"/>
      <c r="EFL19" s="2"/>
      <c r="EFM19" s="140"/>
      <c r="EFN19" s="146"/>
      <c r="EFO19" s="146"/>
      <c r="EFP19" s="2"/>
      <c r="EFQ19" s="140"/>
      <c r="EFR19" s="146"/>
      <c r="EFS19" s="146"/>
      <c r="EFT19" s="2"/>
      <c r="EFU19" s="140"/>
      <c r="EFV19" s="146"/>
      <c r="EFW19" s="146"/>
      <c r="EFX19" s="2"/>
      <c r="EFY19" s="140"/>
      <c r="EFZ19" s="146"/>
      <c r="EGA19" s="146"/>
      <c r="EGB19" s="2"/>
      <c r="EGC19" s="140"/>
      <c r="EGD19" s="146"/>
      <c r="EGE19" s="146"/>
      <c r="EGF19" s="2"/>
      <c r="EGG19" s="140"/>
      <c r="EGH19" s="146"/>
      <c r="EGI19" s="146"/>
      <c r="EGJ19" s="2"/>
      <c r="EGK19" s="140"/>
      <c r="EGL19" s="146"/>
      <c r="EGM19" s="146"/>
      <c r="EGN19" s="2"/>
      <c r="EGO19" s="140"/>
      <c r="EGP19" s="146"/>
      <c r="EGQ19" s="146"/>
      <c r="EGR19" s="2"/>
      <c r="EGS19" s="140"/>
      <c r="EGT19" s="146"/>
      <c r="EGU19" s="146"/>
      <c r="EGV19" s="2"/>
      <c r="EGW19" s="140"/>
      <c r="EGX19" s="146"/>
      <c r="EGY19" s="146"/>
      <c r="EGZ19" s="2"/>
      <c r="EHA19" s="140"/>
      <c r="EHB19" s="146"/>
      <c r="EHC19" s="146"/>
      <c r="EHD19" s="2"/>
      <c r="EHE19" s="140"/>
      <c r="EHF19" s="146"/>
      <c r="EHG19" s="146"/>
      <c r="EHH19" s="2"/>
      <c r="EHI19" s="140"/>
      <c r="EHJ19" s="146"/>
      <c r="EHK19" s="146"/>
      <c r="EHL19" s="2"/>
      <c r="EHM19" s="140"/>
      <c r="EHN19" s="146"/>
      <c r="EHO19" s="146"/>
      <c r="EHP19" s="2"/>
      <c r="EHQ19" s="140"/>
      <c r="EHR19" s="146"/>
      <c r="EHS19" s="146"/>
      <c r="EHT19" s="2"/>
      <c r="EHU19" s="140"/>
      <c r="EHV19" s="146"/>
      <c r="EHW19" s="146"/>
      <c r="EHX19" s="2"/>
      <c r="EHY19" s="140"/>
      <c r="EHZ19" s="146"/>
      <c r="EIA19" s="146"/>
      <c r="EIB19" s="2"/>
      <c r="EIC19" s="140"/>
      <c r="EID19" s="146"/>
      <c r="EIE19" s="146"/>
      <c r="EIF19" s="2"/>
      <c r="EIG19" s="140"/>
      <c r="EIH19" s="146"/>
      <c r="EII19" s="146"/>
      <c r="EIJ19" s="2"/>
      <c r="EIK19" s="140"/>
      <c r="EIL19" s="146"/>
      <c r="EIM19" s="146"/>
      <c r="EIN19" s="2"/>
      <c r="EIO19" s="140"/>
      <c r="EIP19" s="146"/>
      <c r="EIQ19" s="146"/>
      <c r="EIR19" s="2"/>
      <c r="EIS19" s="140"/>
      <c r="EIT19" s="146"/>
      <c r="EIU19" s="146"/>
      <c r="EIV19" s="2"/>
      <c r="EIW19" s="140"/>
      <c r="EIX19" s="146"/>
      <c r="EIY19" s="146"/>
      <c r="EIZ19" s="2"/>
      <c r="EJA19" s="140"/>
      <c r="EJB19" s="146"/>
      <c r="EJC19" s="146"/>
      <c r="EJD19" s="2"/>
      <c r="EJE19" s="140"/>
      <c r="EJF19" s="146"/>
      <c r="EJG19" s="146"/>
      <c r="EJH19" s="2"/>
      <c r="EJI19" s="140"/>
      <c r="EJJ19" s="146"/>
      <c r="EJK19" s="146"/>
      <c r="EJL19" s="2"/>
      <c r="EJM19" s="140"/>
      <c r="EJN19" s="146"/>
      <c r="EJO19" s="146"/>
      <c r="EJP19" s="2"/>
      <c r="EJQ19" s="140"/>
      <c r="EJR19" s="146"/>
      <c r="EJS19" s="146"/>
      <c r="EJT19" s="2"/>
      <c r="EJU19" s="140"/>
      <c r="EJV19" s="146"/>
      <c r="EJW19" s="146"/>
      <c r="EJX19" s="2"/>
      <c r="EJY19" s="140"/>
      <c r="EJZ19" s="146"/>
      <c r="EKA19" s="146"/>
      <c r="EKB19" s="2"/>
      <c r="EKC19" s="140"/>
      <c r="EKD19" s="146"/>
      <c r="EKE19" s="146"/>
      <c r="EKF19" s="2"/>
      <c r="EKG19" s="140"/>
      <c r="EKH19" s="146"/>
      <c r="EKI19" s="146"/>
      <c r="EKJ19" s="2"/>
      <c r="EKK19" s="140"/>
      <c r="EKL19" s="146"/>
      <c r="EKM19" s="146"/>
      <c r="EKN19" s="2"/>
      <c r="EKO19" s="140"/>
      <c r="EKP19" s="146"/>
      <c r="EKQ19" s="146"/>
      <c r="EKR19" s="2"/>
      <c r="EKS19" s="140"/>
      <c r="EKT19" s="146"/>
      <c r="EKU19" s="146"/>
      <c r="EKV19" s="2"/>
      <c r="EKW19" s="140"/>
      <c r="EKX19" s="146"/>
      <c r="EKY19" s="146"/>
      <c r="EKZ19" s="2"/>
      <c r="ELA19" s="140"/>
      <c r="ELB19" s="146"/>
      <c r="ELC19" s="146"/>
      <c r="ELD19" s="2"/>
      <c r="ELE19" s="140"/>
      <c r="ELF19" s="146"/>
      <c r="ELG19" s="146"/>
      <c r="ELH19" s="2"/>
      <c r="ELI19" s="140"/>
      <c r="ELJ19" s="146"/>
      <c r="ELK19" s="146"/>
      <c r="ELL19" s="2"/>
      <c r="ELM19" s="140"/>
      <c r="ELN19" s="146"/>
      <c r="ELO19" s="146"/>
      <c r="ELP19" s="2"/>
      <c r="ELQ19" s="140"/>
      <c r="ELR19" s="146"/>
      <c r="ELS19" s="146"/>
      <c r="ELT19" s="2"/>
      <c r="ELU19" s="140"/>
      <c r="ELV19" s="146"/>
      <c r="ELW19" s="146"/>
      <c r="ELX19" s="2"/>
      <c r="ELY19" s="140"/>
      <c r="ELZ19" s="146"/>
      <c r="EMA19" s="146"/>
      <c r="EMB19" s="2"/>
      <c r="EMC19" s="140"/>
      <c r="EMD19" s="146"/>
      <c r="EME19" s="146"/>
      <c r="EMF19" s="2"/>
      <c r="EMG19" s="140"/>
      <c r="EMH19" s="146"/>
      <c r="EMI19" s="146"/>
      <c r="EMJ19" s="2"/>
      <c r="EMK19" s="140"/>
      <c r="EML19" s="146"/>
      <c r="EMM19" s="146"/>
      <c r="EMN19" s="2"/>
      <c r="EMO19" s="140"/>
      <c r="EMP19" s="146"/>
      <c r="EMQ19" s="146"/>
      <c r="EMR19" s="2"/>
      <c r="EMS19" s="140"/>
      <c r="EMT19" s="146"/>
      <c r="EMU19" s="146"/>
      <c r="EMV19" s="2"/>
      <c r="EMW19" s="140"/>
      <c r="EMX19" s="146"/>
      <c r="EMY19" s="146"/>
      <c r="EMZ19" s="2"/>
      <c r="ENA19" s="140"/>
      <c r="ENB19" s="146"/>
      <c r="ENC19" s="146"/>
      <c r="END19" s="2"/>
      <c r="ENE19" s="140"/>
      <c r="ENF19" s="146"/>
      <c r="ENG19" s="146"/>
      <c r="ENH19" s="2"/>
      <c r="ENI19" s="140"/>
      <c r="ENJ19" s="146"/>
      <c r="ENK19" s="146"/>
      <c r="ENL19" s="2"/>
      <c r="ENM19" s="140"/>
      <c r="ENN19" s="146"/>
      <c r="ENO19" s="146"/>
      <c r="ENP19" s="2"/>
      <c r="ENQ19" s="140"/>
      <c r="ENR19" s="146"/>
      <c r="ENS19" s="146"/>
      <c r="ENT19" s="2"/>
      <c r="ENU19" s="140"/>
      <c r="ENV19" s="146"/>
      <c r="ENW19" s="146"/>
      <c r="ENX19" s="2"/>
      <c r="ENY19" s="140"/>
      <c r="ENZ19" s="146"/>
      <c r="EOA19" s="146"/>
      <c r="EOB19" s="2"/>
      <c r="EOC19" s="140"/>
      <c r="EOD19" s="146"/>
      <c r="EOE19" s="146"/>
      <c r="EOF19" s="2"/>
      <c r="EOG19" s="140"/>
      <c r="EOH19" s="146"/>
      <c r="EOI19" s="146"/>
      <c r="EOJ19" s="2"/>
      <c r="EOK19" s="140"/>
      <c r="EOL19" s="146"/>
      <c r="EOM19" s="146"/>
      <c r="EON19" s="2"/>
      <c r="EOO19" s="140"/>
      <c r="EOP19" s="146"/>
      <c r="EOQ19" s="146"/>
      <c r="EOR19" s="2"/>
      <c r="EOS19" s="140"/>
      <c r="EOT19" s="146"/>
      <c r="EOU19" s="146"/>
      <c r="EOV19" s="2"/>
      <c r="EOW19" s="140"/>
      <c r="EOX19" s="146"/>
      <c r="EOY19" s="146"/>
      <c r="EOZ19" s="2"/>
      <c r="EPA19" s="140"/>
      <c r="EPB19" s="146"/>
      <c r="EPC19" s="146"/>
      <c r="EPD19" s="2"/>
      <c r="EPE19" s="140"/>
      <c r="EPF19" s="146"/>
      <c r="EPG19" s="146"/>
      <c r="EPH19" s="2"/>
      <c r="EPI19" s="140"/>
      <c r="EPJ19" s="146"/>
      <c r="EPK19" s="146"/>
      <c r="EPL19" s="2"/>
      <c r="EPM19" s="140"/>
      <c r="EPN19" s="146"/>
      <c r="EPO19" s="146"/>
      <c r="EPP19" s="2"/>
      <c r="EPQ19" s="140"/>
      <c r="EPR19" s="146"/>
      <c r="EPS19" s="146"/>
      <c r="EPT19" s="2"/>
      <c r="EPU19" s="140"/>
      <c r="EPV19" s="146"/>
      <c r="EPW19" s="146"/>
      <c r="EPX19" s="2"/>
      <c r="EPY19" s="140"/>
      <c r="EPZ19" s="146"/>
      <c r="EQA19" s="146"/>
      <c r="EQB19" s="2"/>
      <c r="EQC19" s="140"/>
      <c r="EQD19" s="146"/>
      <c r="EQE19" s="146"/>
      <c r="EQF19" s="2"/>
      <c r="EQG19" s="140"/>
      <c r="EQH19" s="146"/>
      <c r="EQI19" s="146"/>
      <c r="EQJ19" s="2"/>
      <c r="EQK19" s="140"/>
      <c r="EQL19" s="146"/>
      <c r="EQM19" s="146"/>
      <c r="EQN19" s="2"/>
      <c r="EQO19" s="140"/>
      <c r="EQP19" s="146"/>
      <c r="EQQ19" s="146"/>
      <c r="EQR19" s="2"/>
      <c r="EQS19" s="140"/>
      <c r="EQT19" s="146"/>
      <c r="EQU19" s="146"/>
      <c r="EQV19" s="2"/>
      <c r="EQW19" s="140"/>
      <c r="EQX19" s="146"/>
      <c r="EQY19" s="146"/>
      <c r="EQZ19" s="2"/>
      <c r="ERA19" s="140"/>
      <c r="ERB19" s="146"/>
      <c r="ERC19" s="146"/>
      <c r="ERD19" s="2"/>
      <c r="ERE19" s="140"/>
      <c r="ERF19" s="146"/>
      <c r="ERG19" s="146"/>
      <c r="ERH19" s="2"/>
      <c r="ERI19" s="140"/>
      <c r="ERJ19" s="146"/>
      <c r="ERK19" s="146"/>
      <c r="ERL19" s="2"/>
      <c r="ERM19" s="140"/>
      <c r="ERN19" s="146"/>
      <c r="ERO19" s="146"/>
      <c r="ERP19" s="2"/>
      <c r="ERQ19" s="140"/>
      <c r="ERR19" s="146"/>
      <c r="ERS19" s="146"/>
      <c r="ERT19" s="2"/>
      <c r="ERU19" s="140"/>
      <c r="ERV19" s="146"/>
      <c r="ERW19" s="146"/>
      <c r="ERX19" s="2"/>
      <c r="ERY19" s="140"/>
      <c r="ERZ19" s="146"/>
      <c r="ESA19" s="146"/>
      <c r="ESB19" s="2"/>
      <c r="ESC19" s="140"/>
      <c r="ESD19" s="146"/>
      <c r="ESE19" s="146"/>
      <c r="ESF19" s="2"/>
      <c r="ESG19" s="140"/>
      <c r="ESH19" s="146"/>
      <c r="ESI19" s="146"/>
      <c r="ESJ19" s="2"/>
      <c r="ESK19" s="140"/>
      <c r="ESL19" s="146"/>
      <c r="ESM19" s="146"/>
      <c r="ESN19" s="2"/>
      <c r="ESO19" s="140"/>
      <c r="ESP19" s="146"/>
      <c r="ESQ19" s="146"/>
      <c r="ESR19" s="2"/>
      <c r="ESS19" s="140"/>
      <c r="EST19" s="146"/>
      <c r="ESU19" s="146"/>
      <c r="ESV19" s="2"/>
      <c r="ESW19" s="140"/>
      <c r="ESX19" s="146"/>
      <c r="ESY19" s="146"/>
      <c r="ESZ19" s="2"/>
      <c r="ETA19" s="140"/>
      <c r="ETB19" s="146"/>
      <c r="ETC19" s="146"/>
      <c r="ETD19" s="2"/>
      <c r="ETE19" s="140"/>
      <c r="ETF19" s="146"/>
      <c r="ETG19" s="146"/>
      <c r="ETH19" s="2"/>
      <c r="ETI19" s="140"/>
      <c r="ETJ19" s="146"/>
      <c r="ETK19" s="146"/>
      <c r="ETL19" s="2"/>
      <c r="ETM19" s="140"/>
      <c r="ETN19" s="146"/>
      <c r="ETO19" s="146"/>
      <c r="ETP19" s="2"/>
      <c r="ETQ19" s="140"/>
      <c r="ETR19" s="146"/>
      <c r="ETS19" s="146"/>
      <c r="ETT19" s="2"/>
      <c r="ETU19" s="140"/>
      <c r="ETV19" s="146"/>
      <c r="ETW19" s="146"/>
      <c r="ETX19" s="2"/>
      <c r="ETY19" s="140"/>
      <c r="ETZ19" s="146"/>
      <c r="EUA19" s="146"/>
      <c r="EUB19" s="2"/>
      <c r="EUC19" s="140"/>
      <c r="EUD19" s="146"/>
      <c r="EUE19" s="146"/>
      <c r="EUF19" s="2"/>
      <c r="EUG19" s="140"/>
      <c r="EUH19" s="146"/>
      <c r="EUI19" s="146"/>
      <c r="EUJ19" s="2"/>
      <c r="EUK19" s="140"/>
      <c r="EUL19" s="146"/>
      <c r="EUM19" s="146"/>
      <c r="EUN19" s="2"/>
      <c r="EUO19" s="140"/>
      <c r="EUP19" s="146"/>
      <c r="EUQ19" s="146"/>
      <c r="EUR19" s="2"/>
      <c r="EUS19" s="140"/>
      <c r="EUT19" s="146"/>
      <c r="EUU19" s="146"/>
      <c r="EUV19" s="2"/>
      <c r="EUW19" s="140"/>
      <c r="EUX19" s="146"/>
      <c r="EUY19" s="146"/>
      <c r="EUZ19" s="2"/>
      <c r="EVA19" s="140"/>
      <c r="EVB19" s="146"/>
      <c r="EVC19" s="146"/>
      <c r="EVD19" s="2"/>
      <c r="EVE19" s="140"/>
      <c r="EVF19" s="146"/>
      <c r="EVG19" s="146"/>
      <c r="EVH19" s="2"/>
      <c r="EVI19" s="140"/>
      <c r="EVJ19" s="146"/>
      <c r="EVK19" s="146"/>
      <c r="EVL19" s="2"/>
      <c r="EVM19" s="140"/>
      <c r="EVN19" s="146"/>
      <c r="EVO19" s="146"/>
      <c r="EVP19" s="2"/>
      <c r="EVQ19" s="140"/>
      <c r="EVR19" s="146"/>
      <c r="EVS19" s="146"/>
      <c r="EVT19" s="2"/>
      <c r="EVU19" s="140"/>
      <c r="EVV19" s="146"/>
      <c r="EVW19" s="146"/>
      <c r="EVX19" s="2"/>
      <c r="EVY19" s="140"/>
      <c r="EVZ19" s="146"/>
      <c r="EWA19" s="146"/>
      <c r="EWB19" s="2"/>
      <c r="EWC19" s="140"/>
      <c r="EWD19" s="146"/>
      <c r="EWE19" s="146"/>
      <c r="EWF19" s="2"/>
      <c r="EWG19" s="140"/>
      <c r="EWH19" s="146"/>
      <c r="EWI19" s="146"/>
      <c r="EWJ19" s="2"/>
      <c r="EWK19" s="140"/>
      <c r="EWL19" s="146"/>
      <c r="EWM19" s="146"/>
      <c r="EWN19" s="2"/>
      <c r="EWO19" s="140"/>
      <c r="EWP19" s="146"/>
      <c r="EWQ19" s="146"/>
      <c r="EWR19" s="2"/>
      <c r="EWS19" s="140"/>
      <c r="EWT19" s="146"/>
      <c r="EWU19" s="146"/>
      <c r="EWV19" s="2"/>
      <c r="EWW19" s="140"/>
      <c r="EWX19" s="146"/>
      <c r="EWY19" s="146"/>
      <c r="EWZ19" s="2"/>
      <c r="EXA19" s="140"/>
      <c r="EXB19" s="146"/>
      <c r="EXC19" s="146"/>
      <c r="EXD19" s="2"/>
      <c r="EXE19" s="140"/>
      <c r="EXF19" s="146"/>
      <c r="EXG19" s="146"/>
      <c r="EXH19" s="2"/>
      <c r="EXI19" s="140"/>
      <c r="EXJ19" s="146"/>
      <c r="EXK19" s="146"/>
      <c r="EXL19" s="2"/>
      <c r="EXM19" s="140"/>
      <c r="EXN19" s="146"/>
      <c r="EXO19" s="146"/>
      <c r="EXP19" s="2"/>
      <c r="EXQ19" s="140"/>
      <c r="EXR19" s="146"/>
      <c r="EXS19" s="146"/>
      <c r="EXT19" s="2"/>
      <c r="EXU19" s="140"/>
      <c r="EXV19" s="146"/>
      <c r="EXW19" s="146"/>
      <c r="EXX19" s="2"/>
      <c r="EXY19" s="140"/>
      <c r="EXZ19" s="146"/>
      <c r="EYA19" s="146"/>
      <c r="EYB19" s="2"/>
      <c r="EYC19" s="140"/>
      <c r="EYD19" s="146"/>
      <c r="EYE19" s="146"/>
      <c r="EYF19" s="2"/>
      <c r="EYG19" s="140"/>
      <c r="EYH19" s="146"/>
      <c r="EYI19" s="146"/>
      <c r="EYJ19" s="2"/>
      <c r="EYK19" s="140"/>
      <c r="EYL19" s="146"/>
      <c r="EYM19" s="146"/>
      <c r="EYN19" s="2"/>
      <c r="EYO19" s="140"/>
      <c r="EYP19" s="146"/>
      <c r="EYQ19" s="146"/>
      <c r="EYR19" s="2"/>
      <c r="EYS19" s="140"/>
      <c r="EYT19" s="146"/>
      <c r="EYU19" s="146"/>
      <c r="EYV19" s="2"/>
      <c r="EYW19" s="140"/>
      <c r="EYX19" s="146"/>
      <c r="EYY19" s="146"/>
      <c r="EYZ19" s="2"/>
      <c r="EZA19" s="140"/>
      <c r="EZB19" s="146"/>
      <c r="EZC19" s="146"/>
      <c r="EZD19" s="2"/>
      <c r="EZE19" s="140"/>
      <c r="EZF19" s="146"/>
      <c r="EZG19" s="146"/>
      <c r="EZH19" s="2"/>
      <c r="EZI19" s="140"/>
      <c r="EZJ19" s="146"/>
      <c r="EZK19" s="146"/>
      <c r="EZL19" s="2"/>
      <c r="EZM19" s="140"/>
      <c r="EZN19" s="146"/>
      <c r="EZO19" s="146"/>
      <c r="EZP19" s="2"/>
      <c r="EZQ19" s="140"/>
      <c r="EZR19" s="146"/>
      <c r="EZS19" s="146"/>
      <c r="EZT19" s="2"/>
      <c r="EZU19" s="140"/>
      <c r="EZV19" s="146"/>
      <c r="EZW19" s="146"/>
      <c r="EZX19" s="2"/>
      <c r="EZY19" s="140"/>
      <c r="EZZ19" s="146"/>
      <c r="FAA19" s="146"/>
      <c r="FAB19" s="2"/>
      <c r="FAC19" s="140"/>
      <c r="FAD19" s="146"/>
      <c r="FAE19" s="146"/>
      <c r="FAF19" s="2"/>
      <c r="FAG19" s="140"/>
      <c r="FAH19" s="146"/>
      <c r="FAI19" s="146"/>
      <c r="FAJ19" s="2"/>
      <c r="FAK19" s="140"/>
      <c r="FAL19" s="146"/>
      <c r="FAM19" s="146"/>
      <c r="FAN19" s="2"/>
      <c r="FAO19" s="140"/>
      <c r="FAP19" s="146"/>
      <c r="FAQ19" s="146"/>
      <c r="FAR19" s="2"/>
      <c r="FAS19" s="140"/>
      <c r="FAT19" s="146"/>
      <c r="FAU19" s="146"/>
      <c r="FAV19" s="2"/>
      <c r="FAW19" s="140"/>
      <c r="FAX19" s="146"/>
      <c r="FAY19" s="146"/>
      <c r="FAZ19" s="2"/>
      <c r="FBA19" s="140"/>
      <c r="FBB19" s="146"/>
      <c r="FBC19" s="146"/>
      <c r="FBD19" s="2"/>
      <c r="FBE19" s="140"/>
      <c r="FBF19" s="146"/>
      <c r="FBG19" s="146"/>
      <c r="FBH19" s="2"/>
      <c r="FBI19" s="140"/>
      <c r="FBJ19" s="146"/>
      <c r="FBK19" s="146"/>
      <c r="FBL19" s="2"/>
      <c r="FBM19" s="140"/>
      <c r="FBN19" s="146"/>
      <c r="FBO19" s="146"/>
      <c r="FBP19" s="2"/>
      <c r="FBQ19" s="140"/>
      <c r="FBR19" s="146"/>
      <c r="FBS19" s="146"/>
      <c r="FBT19" s="2"/>
      <c r="FBU19" s="140"/>
      <c r="FBV19" s="146"/>
      <c r="FBW19" s="146"/>
      <c r="FBX19" s="2"/>
      <c r="FBY19" s="140"/>
      <c r="FBZ19" s="146"/>
      <c r="FCA19" s="146"/>
      <c r="FCB19" s="2"/>
      <c r="FCC19" s="140"/>
      <c r="FCD19" s="146"/>
      <c r="FCE19" s="146"/>
      <c r="FCF19" s="2"/>
      <c r="FCG19" s="140"/>
      <c r="FCH19" s="146"/>
      <c r="FCI19" s="146"/>
      <c r="FCJ19" s="2"/>
      <c r="FCK19" s="140"/>
      <c r="FCL19" s="146"/>
      <c r="FCM19" s="146"/>
      <c r="FCN19" s="2"/>
      <c r="FCO19" s="140"/>
      <c r="FCP19" s="146"/>
      <c r="FCQ19" s="146"/>
      <c r="FCR19" s="2"/>
      <c r="FCS19" s="140"/>
      <c r="FCT19" s="146"/>
      <c r="FCU19" s="146"/>
      <c r="FCV19" s="2"/>
      <c r="FCW19" s="140"/>
      <c r="FCX19" s="146"/>
      <c r="FCY19" s="146"/>
      <c r="FCZ19" s="2"/>
      <c r="FDA19" s="140"/>
      <c r="FDB19" s="146"/>
      <c r="FDC19" s="146"/>
      <c r="FDD19" s="2"/>
      <c r="FDE19" s="140"/>
      <c r="FDF19" s="146"/>
      <c r="FDG19" s="146"/>
      <c r="FDH19" s="2"/>
      <c r="FDI19" s="140"/>
      <c r="FDJ19" s="146"/>
      <c r="FDK19" s="146"/>
      <c r="FDL19" s="2"/>
      <c r="FDM19" s="140"/>
      <c r="FDN19" s="146"/>
      <c r="FDO19" s="146"/>
      <c r="FDP19" s="2"/>
      <c r="FDQ19" s="140"/>
      <c r="FDR19" s="146"/>
      <c r="FDS19" s="146"/>
      <c r="FDT19" s="2"/>
      <c r="FDU19" s="140"/>
      <c r="FDV19" s="146"/>
      <c r="FDW19" s="146"/>
      <c r="FDX19" s="2"/>
      <c r="FDY19" s="140"/>
      <c r="FDZ19" s="146"/>
      <c r="FEA19" s="146"/>
      <c r="FEB19" s="2"/>
      <c r="FEC19" s="140"/>
      <c r="FED19" s="146"/>
      <c r="FEE19" s="146"/>
      <c r="FEF19" s="2"/>
      <c r="FEG19" s="140"/>
      <c r="FEH19" s="146"/>
      <c r="FEI19" s="146"/>
      <c r="FEJ19" s="2"/>
      <c r="FEK19" s="140"/>
      <c r="FEL19" s="146"/>
      <c r="FEM19" s="146"/>
      <c r="FEN19" s="2"/>
      <c r="FEO19" s="140"/>
      <c r="FEP19" s="146"/>
      <c r="FEQ19" s="146"/>
      <c r="FER19" s="2"/>
      <c r="FES19" s="140"/>
      <c r="FET19" s="146"/>
      <c r="FEU19" s="146"/>
      <c r="FEV19" s="2"/>
      <c r="FEW19" s="140"/>
      <c r="FEX19" s="146"/>
      <c r="FEY19" s="146"/>
      <c r="FEZ19" s="2"/>
      <c r="FFA19" s="140"/>
      <c r="FFB19" s="146"/>
      <c r="FFC19" s="146"/>
      <c r="FFD19" s="2"/>
      <c r="FFE19" s="140"/>
      <c r="FFF19" s="146"/>
      <c r="FFG19" s="146"/>
      <c r="FFH19" s="2"/>
      <c r="FFI19" s="140"/>
      <c r="FFJ19" s="146"/>
      <c r="FFK19" s="146"/>
      <c r="FFL19" s="2"/>
      <c r="FFM19" s="140"/>
      <c r="FFN19" s="146"/>
      <c r="FFO19" s="146"/>
      <c r="FFP19" s="2"/>
      <c r="FFQ19" s="140"/>
      <c r="FFR19" s="146"/>
      <c r="FFS19" s="146"/>
      <c r="FFT19" s="2"/>
      <c r="FFU19" s="140"/>
      <c r="FFV19" s="146"/>
      <c r="FFW19" s="146"/>
      <c r="FFX19" s="2"/>
      <c r="FFY19" s="140"/>
      <c r="FFZ19" s="146"/>
      <c r="FGA19" s="146"/>
      <c r="FGB19" s="2"/>
      <c r="FGC19" s="140"/>
      <c r="FGD19" s="146"/>
      <c r="FGE19" s="146"/>
      <c r="FGF19" s="2"/>
      <c r="FGG19" s="140"/>
      <c r="FGH19" s="146"/>
      <c r="FGI19" s="146"/>
      <c r="FGJ19" s="2"/>
      <c r="FGK19" s="140"/>
      <c r="FGL19" s="146"/>
      <c r="FGM19" s="146"/>
      <c r="FGN19" s="2"/>
      <c r="FGO19" s="140"/>
      <c r="FGP19" s="146"/>
      <c r="FGQ19" s="146"/>
      <c r="FGR19" s="2"/>
      <c r="FGS19" s="140"/>
      <c r="FGT19" s="146"/>
      <c r="FGU19" s="146"/>
      <c r="FGV19" s="2"/>
      <c r="FGW19" s="140"/>
      <c r="FGX19" s="146"/>
      <c r="FGY19" s="146"/>
      <c r="FGZ19" s="2"/>
      <c r="FHA19" s="140"/>
      <c r="FHB19" s="146"/>
      <c r="FHC19" s="146"/>
      <c r="FHD19" s="2"/>
      <c r="FHE19" s="140"/>
      <c r="FHF19" s="146"/>
      <c r="FHG19" s="146"/>
      <c r="FHH19" s="2"/>
      <c r="FHI19" s="140"/>
      <c r="FHJ19" s="146"/>
      <c r="FHK19" s="146"/>
      <c r="FHL19" s="2"/>
      <c r="FHM19" s="140"/>
      <c r="FHN19" s="146"/>
      <c r="FHO19" s="146"/>
      <c r="FHP19" s="2"/>
      <c r="FHQ19" s="140"/>
      <c r="FHR19" s="146"/>
      <c r="FHS19" s="146"/>
      <c r="FHT19" s="2"/>
      <c r="FHU19" s="140"/>
      <c r="FHV19" s="146"/>
      <c r="FHW19" s="146"/>
      <c r="FHX19" s="2"/>
      <c r="FHY19" s="140"/>
      <c r="FHZ19" s="146"/>
      <c r="FIA19" s="146"/>
      <c r="FIB19" s="2"/>
      <c r="FIC19" s="140"/>
      <c r="FID19" s="146"/>
      <c r="FIE19" s="146"/>
      <c r="FIF19" s="2"/>
      <c r="FIG19" s="140"/>
      <c r="FIH19" s="146"/>
      <c r="FII19" s="146"/>
      <c r="FIJ19" s="2"/>
      <c r="FIK19" s="140"/>
      <c r="FIL19" s="146"/>
      <c r="FIM19" s="146"/>
      <c r="FIN19" s="2"/>
      <c r="FIO19" s="140"/>
      <c r="FIP19" s="146"/>
      <c r="FIQ19" s="146"/>
      <c r="FIR19" s="2"/>
      <c r="FIS19" s="140"/>
      <c r="FIT19" s="146"/>
      <c r="FIU19" s="146"/>
      <c r="FIV19" s="2"/>
      <c r="FIW19" s="140"/>
      <c r="FIX19" s="146"/>
      <c r="FIY19" s="146"/>
      <c r="FIZ19" s="2"/>
      <c r="FJA19" s="140"/>
      <c r="FJB19" s="146"/>
      <c r="FJC19" s="146"/>
      <c r="FJD19" s="2"/>
      <c r="FJE19" s="140"/>
      <c r="FJF19" s="146"/>
      <c r="FJG19" s="146"/>
      <c r="FJH19" s="2"/>
      <c r="FJI19" s="140"/>
      <c r="FJJ19" s="146"/>
      <c r="FJK19" s="146"/>
      <c r="FJL19" s="2"/>
      <c r="FJM19" s="140"/>
      <c r="FJN19" s="146"/>
      <c r="FJO19" s="146"/>
      <c r="FJP19" s="2"/>
      <c r="FJQ19" s="140"/>
      <c r="FJR19" s="146"/>
      <c r="FJS19" s="146"/>
      <c r="FJT19" s="2"/>
      <c r="FJU19" s="140"/>
      <c r="FJV19" s="146"/>
      <c r="FJW19" s="146"/>
      <c r="FJX19" s="2"/>
      <c r="FJY19" s="140"/>
      <c r="FJZ19" s="146"/>
      <c r="FKA19" s="146"/>
      <c r="FKB19" s="2"/>
      <c r="FKC19" s="140"/>
      <c r="FKD19" s="146"/>
      <c r="FKE19" s="146"/>
      <c r="FKF19" s="2"/>
      <c r="FKG19" s="140"/>
      <c r="FKH19" s="146"/>
      <c r="FKI19" s="146"/>
      <c r="FKJ19" s="2"/>
      <c r="FKK19" s="140"/>
      <c r="FKL19" s="146"/>
      <c r="FKM19" s="146"/>
      <c r="FKN19" s="2"/>
      <c r="FKO19" s="140"/>
      <c r="FKP19" s="146"/>
      <c r="FKQ19" s="146"/>
      <c r="FKR19" s="2"/>
      <c r="FKS19" s="140"/>
      <c r="FKT19" s="146"/>
      <c r="FKU19" s="146"/>
      <c r="FKV19" s="2"/>
      <c r="FKW19" s="140"/>
      <c r="FKX19" s="146"/>
      <c r="FKY19" s="146"/>
      <c r="FKZ19" s="2"/>
      <c r="FLA19" s="140"/>
      <c r="FLB19" s="146"/>
      <c r="FLC19" s="146"/>
      <c r="FLD19" s="2"/>
      <c r="FLE19" s="140"/>
      <c r="FLF19" s="146"/>
      <c r="FLG19" s="146"/>
      <c r="FLH19" s="2"/>
      <c r="FLI19" s="140"/>
      <c r="FLJ19" s="146"/>
      <c r="FLK19" s="146"/>
      <c r="FLL19" s="2"/>
      <c r="FLM19" s="140"/>
      <c r="FLN19" s="146"/>
      <c r="FLO19" s="146"/>
      <c r="FLP19" s="2"/>
      <c r="FLQ19" s="140"/>
      <c r="FLR19" s="146"/>
      <c r="FLS19" s="146"/>
      <c r="FLT19" s="2"/>
      <c r="FLU19" s="140"/>
      <c r="FLV19" s="146"/>
      <c r="FLW19" s="146"/>
      <c r="FLX19" s="2"/>
      <c r="FLY19" s="140"/>
      <c r="FLZ19" s="146"/>
      <c r="FMA19" s="146"/>
      <c r="FMB19" s="2"/>
      <c r="FMC19" s="140"/>
      <c r="FMD19" s="146"/>
      <c r="FME19" s="146"/>
      <c r="FMF19" s="2"/>
      <c r="FMG19" s="140"/>
      <c r="FMH19" s="146"/>
      <c r="FMI19" s="146"/>
      <c r="FMJ19" s="2"/>
      <c r="FMK19" s="140"/>
      <c r="FML19" s="146"/>
      <c r="FMM19" s="146"/>
      <c r="FMN19" s="2"/>
      <c r="FMO19" s="140"/>
      <c r="FMP19" s="146"/>
      <c r="FMQ19" s="146"/>
      <c r="FMR19" s="2"/>
      <c r="FMS19" s="140"/>
      <c r="FMT19" s="146"/>
      <c r="FMU19" s="146"/>
      <c r="FMV19" s="2"/>
      <c r="FMW19" s="140"/>
      <c r="FMX19" s="146"/>
      <c r="FMY19" s="146"/>
      <c r="FMZ19" s="2"/>
      <c r="FNA19" s="140"/>
      <c r="FNB19" s="146"/>
      <c r="FNC19" s="146"/>
      <c r="FND19" s="2"/>
      <c r="FNE19" s="140"/>
      <c r="FNF19" s="146"/>
      <c r="FNG19" s="146"/>
      <c r="FNH19" s="2"/>
      <c r="FNI19" s="140"/>
      <c r="FNJ19" s="146"/>
      <c r="FNK19" s="146"/>
      <c r="FNL19" s="2"/>
      <c r="FNM19" s="140"/>
      <c r="FNN19" s="146"/>
      <c r="FNO19" s="146"/>
      <c r="FNP19" s="2"/>
      <c r="FNQ19" s="140"/>
      <c r="FNR19" s="146"/>
      <c r="FNS19" s="146"/>
      <c r="FNT19" s="2"/>
      <c r="FNU19" s="140"/>
      <c r="FNV19" s="146"/>
      <c r="FNW19" s="146"/>
      <c r="FNX19" s="2"/>
      <c r="FNY19" s="140"/>
      <c r="FNZ19" s="146"/>
      <c r="FOA19" s="146"/>
      <c r="FOB19" s="2"/>
      <c r="FOC19" s="140"/>
      <c r="FOD19" s="146"/>
      <c r="FOE19" s="146"/>
      <c r="FOF19" s="2"/>
      <c r="FOG19" s="140"/>
      <c r="FOH19" s="146"/>
      <c r="FOI19" s="146"/>
      <c r="FOJ19" s="2"/>
      <c r="FOK19" s="140"/>
      <c r="FOL19" s="146"/>
      <c r="FOM19" s="146"/>
      <c r="FON19" s="2"/>
      <c r="FOO19" s="140"/>
      <c r="FOP19" s="146"/>
      <c r="FOQ19" s="146"/>
      <c r="FOR19" s="2"/>
      <c r="FOS19" s="140"/>
      <c r="FOT19" s="146"/>
      <c r="FOU19" s="146"/>
      <c r="FOV19" s="2"/>
      <c r="FOW19" s="140"/>
      <c r="FOX19" s="146"/>
      <c r="FOY19" s="146"/>
      <c r="FOZ19" s="2"/>
      <c r="FPA19" s="140"/>
      <c r="FPB19" s="146"/>
      <c r="FPC19" s="146"/>
      <c r="FPD19" s="2"/>
      <c r="FPE19" s="140"/>
      <c r="FPF19" s="146"/>
      <c r="FPG19" s="146"/>
      <c r="FPH19" s="2"/>
      <c r="FPI19" s="140"/>
      <c r="FPJ19" s="146"/>
      <c r="FPK19" s="146"/>
      <c r="FPL19" s="2"/>
      <c r="FPM19" s="140"/>
      <c r="FPN19" s="146"/>
      <c r="FPO19" s="146"/>
      <c r="FPP19" s="2"/>
      <c r="FPQ19" s="140"/>
      <c r="FPR19" s="146"/>
      <c r="FPS19" s="146"/>
      <c r="FPT19" s="2"/>
      <c r="FPU19" s="140"/>
      <c r="FPV19" s="146"/>
      <c r="FPW19" s="146"/>
      <c r="FPX19" s="2"/>
      <c r="FPY19" s="140"/>
      <c r="FPZ19" s="146"/>
      <c r="FQA19" s="146"/>
      <c r="FQB19" s="2"/>
      <c r="FQC19" s="140"/>
      <c r="FQD19" s="146"/>
      <c r="FQE19" s="146"/>
      <c r="FQF19" s="2"/>
      <c r="FQG19" s="140"/>
      <c r="FQH19" s="146"/>
      <c r="FQI19" s="146"/>
      <c r="FQJ19" s="2"/>
      <c r="FQK19" s="140"/>
      <c r="FQL19" s="146"/>
      <c r="FQM19" s="146"/>
      <c r="FQN19" s="2"/>
      <c r="FQO19" s="140"/>
      <c r="FQP19" s="146"/>
      <c r="FQQ19" s="146"/>
      <c r="FQR19" s="2"/>
      <c r="FQS19" s="140"/>
      <c r="FQT19" s="146"/>
      <c r="FQU19" s="146"/>
      <c r="FQV19" s="2"/>
      <c r="FQW19" s="140"/>
      <c r="FQX19" s="146"/>
      <c r="FQY19" s="146"/>
      <c r="FQZ19" s="2"/>
      <c r="FRA19" s="140"/>
      <c r="FRB19" s="146"/>
      <c r="FRC19" s="146"/>
      <c r="FRD19" s="2"/>
      <c r="FRE19" s="140"/>
      <c r="FRF19" s="146"/>
      <c r="FRG19" s="146"/>
      <c r="FRH19" s="2"/>
      <c r="FRI19" s="140"/>
      <c r="FRJ19" s="146"/>
      <c r="FRK19" s="146"/>
      <c r="FRL19" s="2"/>
      <c r="FRM19" s="140"/>
      <c r="FRN19" s="146"/>
      <c r="FRO19" s="146"/>
      <c r="FRP19" s="2"/>
      <c r="FRQ19" s="140"/>
      <c r="FRR19" s="146"/>
      <c r="FRS19" s="146"/>
      <c r="FRT19" s="2"/>
      <c r="FRU19" s="140"/>
      <c r="FRV19" s="146"/>
      <c r="FRW19" s="146"/>
      <c r="FRX19" s="2"/>
      <c r="FRY19" s="140"/>
      <c r="FRZ19" s="146"/>
      <c r="FSA19" s="146"/>
      <c r="FSB19" s="2"/>
      <c r="FSC19" s="140"/>
      <c r="FSD19" s="146"/>
      <c r="FSE19" s="146"/>
      <c r="FSF19" s="2"/>
      <c r="FSG19" s="140"/>
      <c r="FSH19" s="146"/>
      <c r="FSI19" s="146"/>
      <c r="FSJ19" s="2"/>
      <c r="FSK19" s="140"/>
      <c r="FSL19" s="146"/>
      <c r="FSM19" s="146"/>
      <c r="FSN19" s="2"/>
      <c r="FSO19" s="140"/>
      <c r="FSP19" s="146"/>
      <c r="FSQ19" s="146"/>
      <c r="FSR19" s="2"/>
      <c r="FSS19" s="140"/>
      <c r="FST19" s="146"/>
      <c r="FSU19" s="146"/>
      <c r="FSV19" s="2"/>
      <c r="FSW19" s="140"/>
      <c r="FSX19" s="146"/>
      <c r="FSY19" s="146"/>
      <c r="FSZ19" s="2"/>
      <c r="FTA19" s="140"/>
      <c r="FTB19" s="146"/>
      <c r="FTC19" s="146"/>
      <c r="FTD19" s="2"/>
      <c r="FTE19" s="140"/>
      <c r="FTF19" s="146"/>
      <c r="FTG19" s="146"/>
      <c r="FTH19" s="2"/>
      <c r="FTI19" s="140"/>
      <c r="FTJ19" s="146"/>
      <c r="FTK19" s="146"/>
      <c r="FTL19" s="2"/>
      <c r="FTM19" s="140"/>
      <c r="FTN19" s="146"/>
      <c r="FTO19" s="146"/>
      <c r="FTP19" s="2"/>
      <c r="FTQ19" s="140"/>
      <c r="FTR19" s="146"/>
      <c r="FTS19" s="146"/>
      <c r="FTT19" s="2"/>
      <c r="FTU19" s="140"/>
      <c r="FTV19" s="146"/>
      <c r="FTW19" s="146"/>
      <c r="FTX19" s="2"/>
      <c r="FTY19" s="140"/>
      <c r="FTZ19" s="146"/>
      <c r="FUA19" s="146"/>
      <c r="FUB19" s="2"/>
      <c r="FUC19" s="140"/>
      <c r="FUD19" s="146"/>
      <c r="FUE19" s="146"/>
      <c r="FUF19" s="2"/>
      <c r="FUG19" s="140"/>
      <c r="FUH19" s="146"/>
      <c r="FUI19" s="146"/>
      <c r="FUJ19" s="2"/>
      <c r="FUK19" s="140"/>
      <c r="FUL19" s="146"/>
      <c r="FUM19" s="146"/>
      <c r="FUN19" s="2"/>
      <c r="FUO19" s="140"/>
      <c r="FUP19" s="146"/>
      <c r="FUQ19" s="146"/>
      <c r="FUR19" s="2"/>
      <c r="FUS19" s="140"/>
      <c r="FUT19" s="146"/>
      <c r="FUU19" s="146"/>
      <c r="FUV19" s="2"/>
      <c r="FUW19" s="140"/>
      <c r="FUX19" s="146"/>
      <c r="FUY19" s="146"/>
      <c r="FUZ19" s="2"/>
      <c r="FVA19" s="140"/>
      <c r="FVB19" s="146"/>
      <c r="FVC19" s="146"/>
      <c r="FVD19" s="2"/>
      <c r="FVE19" s="140"/>
      <c r="FVF19" s="146"/>
      <c r="FVG19" s="146"/>
      <c r="FVH19" s="2"/>
      <c r="FVI19" s="140"/>
      <c r="FVJ19" s="146"/>
      <c r="FVK19" s="146"/>
      <c r="FVL19" s="2"/>
      <c r="FVM19" s="140"/>
      <c r="FVN19" s="146"/>
      <c r="FVO19" s="146"/>
      <c r="FVP19" s="2"/>
      <c r="FVQ19" s="140"/>
      <c r="FVR19" s="146"/>
      <c r="FVS19" s="146"/>
      <c r="FVT19" s="2"/>
      <c r="FVU19" s="140"/>
      <c r="FVV19" s="146"/>
      <c r="FVW19" s="146"/>
      <c r="FVX19" s="2"/>
      <c r="FVY19" s="140"/>
      <c r="FVZ19" s="146"/>
      <c r="FWA19" s="146"/>
      <c r="FWB19" s="2"/>
      <c r="FWC19" s="140"/>
      <c r="FWD19" s="146"/>
      <c r="FWE19" s="146"/>
      <c r="FWF19" s="2"/>
      <c r="FWG19" s="140"/>
      <c r="FWH19" s="146"/>
      <c r="FWI19" s="146"/>
      <c r="FWJ19" s="2"/>
      <c r="FWK19" s="140"/>
      <c r="FWL19" s="146"/>
      <c r="FWM19" s="146"/>
      <c r="FWN19" s="2"/>
      <c r="FWO19" s="140"/>
      <c r="FWP19" s="146"/>
      <c r="FWQ19" s="146"/>
      <c r="FWR19" s="2"/>
      <c r="FWS19" s="140"/>
      <c r="FWT19" s="146"/>
      <c r="FWU19" s="146"/>
      <c r="FWV19" s="2"/>
      <c r="FWW19" s="140"/>
      <c r="FWX19" s="146"/>
      <c r="FWY19" s="146"/>
      <c r="FWZ19" s="2"/>
      <c r="FXA19" s="140"/>
      <c r="FXB19" s="146"/>
      <c r="FXC19" s="146"/>
      <c r="FXD19" s="2"/>
      <c r="FXE19" s="140"/>
      <c r="FXF19" s="146"/>
      <c r="FXG19" s="146"/>
      <c r="FXH19" s="2"/>
      <c r="FXI19" s="140"/>
      <c r="FXJ19" s="146"/>
      <c r="FXK19" s="146"/>
      <c r="FXL19" s="2"/>
      <c r="FXM19" s="140"/>
      <c r="FXN19" s="146"/>
      <c r="FXO19" s="146"/>
      <c r="FXP19" s="2"/>
      <c r="FXQ19" s="140"/>
      <c r="FXR19" s="146"/>
      <c r="FXS19" s="146"/>
      <c r="FXT19" s="2"/>
      <c r="FXU19" s="140"/>
      <c r="FXV19" s="146"/>
      <c r="FXW19" s="146"/>
      <c r="FXX19" s="2"/>
      <c r="FXY19" s="140"/>
      <c r="FXZ19" s="146"/>
      <c r="FYA19" s="146"/>
      <c r="FYB19" s="2"/>
      <c r="FYC19" s="140"/>
      <c r="FYD19" s="146"/>
      <c r="FYE19" s="146"/>
      <c r="FYF19" s="2"/>
      <c r="FYG19" s="140"/>
      <c r="FYH19" s="146"/>
      <c r="FYI19" s="146"/>
      <c r="FYJ19" s="2"/>
      <c r="FYK19" s="140"/>
      <c r="FYL19" s="146"/>
      <c r="FYM19" s="146"/>
      <c r="FYN19" s="2"/>
      <c r="FYO19" s="140"/>
      <c r="FYP19" s="146"/>
      <c r="FYQ19" s="146"/>
      <c r="FYR19" s="2"/>
      <c r="FYS19" s="140"/>
      <c r="FYT19" s="146"/>
      <c r="FYU19" s="146"/>
      <c r="FYV19" s="2"/>
      <c r="FYW19" s="140"/>
      <c r="FYX19" s="146"/>
      <c r="FYY19" s="146"/>
      <c r="FYZ19" s="2"/>
      <c r="FZA19" s="140"/>
      <c r="FZB19" s="146"/>
      <c r="FZC19" s="146"/>
      <c r="FZD19" s="2"/>
      <c r="FZE19" s="140"/>
      <c r="FZF19" s="146"/>
      <c r="FZG19" s="146"/>
      <c r="FZH19" s="2"/>
      <c r="FZI19" s="140"/>
      <c r="FZJ19" s="146"/>
      <c r="FZK19" s="146"/>
      <c r="FZL19" s="2"/>
      <c r="FZM19" s="140"/>
      <c r="FZN19" s="146"/>
      <c r="FZO19" s="146"/>
      <c r="FZP19" s="2"/>
      <c r="FZQ19" s="140"/>
      <c r="FZR19" s="146"/>
      <c r="FZS19" s="146"/>
      <c r="FZT19" s="2"/>
      <c r="FZU19" s="140"/>
      <c r="FZV19" s="146"/>
      <c r="FZW19" s="146"/>
      <c r="FZX19" s="2"/>
      <c r="FZY19" s="140"/>
      <c r="FZZ19" s="146"/>
      <c r="GAA19" s="146"/>
      <c r="GAB19" s="2"/>
      <c r="GAC19" s="140"/>
      <c r="GAD19" s="146"/>
      <c r="GAE19" s="146"/>
      <c r="GAF19" s="2"/>
      <c r="GAG19" s="140"/>
      <c r="GAH19" s="146"/>
      <c r="GAI19" s="146"/>
      <c r="GAJ19" s="2"/>
      <c r="GAK19" s="140"/>
      <c r="GAL19" s="146"/>
      <c r="GAM19" s="146"/>
      <c r="GAN19" s="2"/>
      <c r="GAO19" s="140"/>
      <c r="GAP19" s="146"/>
      <c r="GAQ19" s="146"/>
      <c r="GAR19" s="2"/>
      <c r="GAS19" s="140"/>
      <c r="GAT19" s="146"/>
      <c r="GAU19" s="146"/>
      <c r="GAV19" s="2"/>
      <c r="GAW19" s="140"/>
      <c r="GAX19" s="146"/>
      <c r="GAY19" s="146"/>
      <c r="GAZ19" s="2"/>
      <c r="GBA19" s="140"/>
      <c r="GBB19" s="146"/>
      <c r="GBC19" s="146"/>
      <c r="GBD19" s="2"/>
      <c r="GBE19" s="140"/>
      <c r="GBF19" s="146"/>
      <c r="GBG19" s="146"/>
      <c r="GBH19" s="2"/>
      <c r="GBI19" s="140"/>
      <c r="GBJ19" s="146"/>
      <c r="GBK19" s="146"/>
      <c r="GBL19" s="2"/>
      <c r="GBM19" s="140"/>
      <c r="GBN19" s="146"/>
      <c r="GBO19" s="146"/>
      <c r="GBP19" s="2"/>
      <c r="GBQ19" s="140"/>
      <c r="GBR19" s="146"/>
      <c r="GBS19" s="146"/>
      <c r="GBT19" s="2"/>
      <c r="GBU19" s="140"/>
      <c r="GBV19" s="146"/>
      <c r="GBW19" s="146"/>
      <c r="GBX19" s="2"/>
      <c r="GBY19" s="140"/>
      <c r="GBZ19" s="146"/>
      <c r="GCA19" s="146"/>
      <c r="GCB19" s="2"/>
      <c r="GCC19" s="140"/>
      <c r="GCD19" s="146"/>
      <c r="GCE19" s="146"/>
      <c r="GCF19" s="2"/>
      <c r="GCG19" s="140"/>
      <c r="GCH19" s="146"/>
      <c r="GCI19" s="146"/>
      <c r="GCJ19" s="2"/>
      <c r="GCK19" s="140"/>
      <c r="GCL19" s="146"/>
      <c r="GCM19" s="146"/>
      <c r="GCN19" s="2"/>
      <c r="GCO19" s="140"/>
      <c r="GCP19" s="146"/>
      <c r="GCQ19" s="146"/>
      <c r="GCR19" s="2"/>
      <c r="GCS19" s="140"/>
      <c r="GCT19" s="146"/>
      <c r="GCU19" s="146"/>
      <c r="GCV19" s="2"/>
      <c r="GCW19" s="140"/>
      <c r="GCX19" s="146"/>
      <c r="GCY19" s="146"/>
      <c r="GCZ19" s="2"/>
      <c r="GDA19" s="140"/>
      <c r="GDB19" s="146"/>
      <c r="GDC19" s="146"/>
      <c r="GDD19" s="2"/>
      <c r="GDE19" s="140"/>
      <c r="GDF19" s="146"/>
      <c r="GDG19" s="146"/>
      <c r="GDH19" s="2"/>
      <c r="GDI19" s="140"/>
      <c r="GDJ19" s="146"/>
      <c r="GDK19" s="146"/>
      <c r="GDL19" s="2"/>
      <c r="GDM19" s="140"/>
      <c r="GDN19" s="146"/>
      <c r="GDO19" s="146"/>
      <c r="GDP19" s="2"/>
      <c r="GDQ19" s="140"/>
      <c r="GDR19" s="146"/>
      <c r="GDS19" s="146"/>
      <c r="GDT19" s="2"/>
      <c r="GDU19" s="140"/>
      <c r="GDV19" s="146"/>
      <c r="GDW19" s="146"/>
      <c r="GDX19" s="2"/>
      <c r="GDY19" s="140"/>
      <c r="GDZ19" s="146"/>
      <c r="GEA19" s="146"/>
      <c r="GEB19" s="2"/>
      <c r="GEC19" s="140"/>
      <c r="GED19" s="146"/>
      <c r="GEE19" s="146"/>
      <c r="GEF19" s="2"/>
      <c r="GEG19" s="140"/>
      <c r="GEH19" s="146"/>
      <c r="GEI19" s="146"/>
      <c r="GEJ19" s="2"/>
      <c r="GEK19" s="140"/>
      <c r="GEL19" s="146"/>
      <c r="GEM19" s="146"/>
      <c r="GEN19" s="2"/>
      <c r="GEO19" s="140"/>
      <c r="GEP19" s="146"/>
      <c r="GEQ19" s="146"/>
      <c r="GER19" s="2"/>
      <c r="GES19" s="140"/>
      <c r="GET19" s="146"/>
      <c r="GEU19" s="146"/>
      <c r="GEV19" s="2"/>
      <c r="GEW19" s="140"/>
      <c r="GEX19" s="146"/>
      <c r="GEY19" s="146"/>
      <c r="GEZ19" s="2"/>
      <c r="GFA19" s="140"/>
      <c r="GFB19" s="146"/>
      <c r="GFC19" s="146"/>
      <c r="GFD19" s="2"/>
      <c r="GFE19" s="140"/>
      <c r="GFF19" s="146"/>
      <c r="GFG19" s="146"/>
      <c r="GFH19" s="2"/>
      <c r="GFI19" s="140"/>
      <c r="GFJ19" s="146"/>
      <c r="GFK19" s="146"/>
      <c r="GFL19" s="2"/>
      <c r="GFM19" s="140"/>
      <c r="GFN19" s="146"/>
      <c r="GFO19" s="146"/>
      <c r="GFP19" s="2"/>
      <c r="GFQ19" s="140"/>
      <c r="GFR19" s="146"/>
      <c r="GFS19" s="146"/>
      <c r="GFT19" s="2"/>
      <c r="GFU19" s="140"/>
      <c r="GFV19" s="146"/>
      <c r="GFW19" s="146"/>
      <c r="GFX19" s="2"/>
      <c r="GFY19" s="140"/>
      <c r="GFZ19" s="146"/>
      <c r="GGA19" s="146"/>
      <c r="GGB19" s="2"/>
      <c r="GGC19" s="140"/>
      <c r="GGD19" s="146"/>
      <c r="GGE19" s="146"/>
      <c r="GGF19" s="2"/>
      <c r="GGG19" s="140"/>
      <c r="GGH19" s="146"/>
      <c r="GGI19" s="146"/>
      <c r="GGJ19" s="2"/>
      <c r="GGK19" s="140"/>
      <c r="GGL19" s="146"/>
      <c r="GGM19" s="146"/>
      <c r="GGN19" s="2"/>
      <c r="GGO19" s="140"/>
      <c r="GGP19" s="146"/>
      <c r="GGQ19" s="146"/>
      <c r="GGR19" s="2"/>
      <c r="GGS19" s="140"/>
      <c r="GGT19" s="146"/>
      <c r="GGU19" s="146"/>
      <c r="GGV19" s="2"/>
      <c r="GGW19" s="140"/>
      <c r="GGX19" s="146"/>
      <c r="GGY19" s="146"/>
      <c r="GGZ19" s="2"/>
      <c r="GHA19" s="140"/>
      <c r="GHB19" s="146"/>
      <c r="GHC19" s="146"/>
      <c r="GHD19" s="2"/>
      <c r="GHE19" s="140"/>
      <c r="GHF19" s="146"/>
      <c r="GHG19" s="146"/>
      <c r="GHH19" s="2"/>
      <c r="GHI19" s="140"/>
      <c r="GHJ19" s="146"/>
      <c r="GHK19" s="146"/>
      <c r="GHL19" s="2"/>
      <c r="GHM19" s="140"/>
      <c r="GHN19" s="146"/>
      <c r="GHO19" s="146"/>
      <c r="GHP19" s="2"/>
      <c r="GHQ19" s="140"/>
      <c r="GHR19" s="146"/>
      <c r="GHS19" s="146"/>
      <c r="GHT19" s="2"/>
      <c r="GHU19" s="140"/>
      <c r="GHV19" s="146"/>
      <c r="GHW19" s="146"/>
      <c r="GHX19" s="2"/>
      <c r="GHY19" s="140"/>
      <c r="GHZ19" s="146"/>
      <c r="GIA19" s="146"/>
      <c r="GIB19" s="2"/>
      <c r="GIC19" s="140"/>
      <c r="GID19" s="146"/>
      <c r="GIE19" s="146"/>
      <c r="GIF19" s="2"/>
      <c r="GIG19" s="140"/>
      <c r="GIH19" s="146"/>
      <c r="GII19" s="146"/>
      <c r="GIJ19" s="2"/>
      <c r="GIK19" s="140"/>
      <c r="GIL19" s="146"/>
      <c r="GIM19" s="146"/>
      <c r="GIN19" s="2"/>
      <c r="GIO19" s="140"/>
      <c r="GIP19" s="146"/>
      <c r="GIQ19" s="146"/>
      <c r="GIR19" s="2"/>
      <c r="GIS19" s="140"/>
      <c r="GIT19" s="146"/>
      <c r="GIU19" s="146"/>
      <c r="GIV19" s="2"/>
      <c r="GIW19" s="140"/>
      <c r="GIX19" s="146"/>
      <c r="GIY19" s="146"/>
      <c r="GIZ19" s="2"/>
      <c r="GJA19" s="140"/>
      <c r="GJB19" s="146"/>
      <c r="GJC19" s="146"/>
      <c r="GJD19" s="2"/>
      <c r="GJE19" s="140"/>
      <c r="GJF19" s="146"/>
      <c r="GJG19" s="146"/>
      <c r="GJH19" s="2"/>
      <c r="GJI19" s="140"/>
      <c r="GJJ19" s="146"/>
      <c r="GJK19" s="146"/>
      <c r="GJL19" s="2"/>
      <c r="GJM19" s="140"/>
      <c r="GJN19" s="146"/>
      <c r="GJO19" s="146"/>
      <c r="GJP19" s="2"/>
      <c r="GJQ19" s="140"/>
      <c r="GJR19" s="146"/>
      <c r="GJS19" s="146"/>
      <c r="GJT19" s="2"/>
      <c r="GJU19" s="140"/>
      <c r="GJV19" s="146"/>
      <c r="GJW19" s="146"/>
      <c r="GJX19" s="2"/>
      <c r="GJY19" s="140"/>
      <c r="GJZ19" s="146"/>
      <c r="GKA19" s="146"/>
      <c r="GKB19" s="2"/>
      <c r="GKC19" s="140"/>
      <c r="GKD19" s="146"/>
      <c r="GKE19" s="146"/>
      <c r="GKF19" s="2"/>
      <c r="GKG19" s="140"/>
      <c r="GKH19" s="146"/>
      <c r="GKI19" s="146"/>
      <c r="GKJ19" s="2"/>
      <c r="GKK19" s="140"/>
      <c r="GKL19" s="146"/>
      <c r="GKM19" s="146"/>
      <c r="GKN19" s="2"/>
      <c r="GKO19" s="140"/>
      <c r="GKP19" s="146"/>
      <c r="GKQ19" s="146"/>
      <c r="GKR19" s="2"/>
      <c r="GKS19" s="140"/>
      <c r="GKT19" s="146"/>
      <c r="GKU19" s="146"/>
      <c r="GKV19" s="2"/>
      <c r="GKW19" s="140"/>
      <c r="GKX19" s="146"/>
      <c r="GKY19" s="146"/>
      <c r="GKZ19" s="2"/>
      <c r="GLA19" s="140"/>
      <c r="GLB19" s="146"/>
      <c r="GLC19" s="146"/>
      <c r="GLD19" s="2"/>
      <c r="GLE19" s="140"/>
      <c r="GLF19" s="146"/>
      <c r="GLG19" s="146"/>
      <c r="GLH19" s="2"/>
      <c r="GLI19" s="140"/>
      <c r="GLJ19" s="146"/>
      <c r="GLK19" s="146"/>
      <c r="GLL19" s="2"/>
      <c r="GLM19" s="140"/>
      <c r="GLN19" s="146"/>
      <c r="GLO19" s="146"/>
      <c r="GLP19" s="2"/>
      <c r="GLQ19" s="140"/>
      <c r="GLR19" s="146"/>
      <c r="GLS19" s="146"/>
      <c r="GLT19" s="2"/>
      <c r="GLU19" s="140"/>
      <c r="GLV19" s="146"/>
      <c r="GLW19" s="146"/>
      <c r="GLX19" s="2"/>
      <c r="GLY19" s="140"/>
      <c r="GLZ19" s="146"/>
      <c r="GMA19" s="146"/>
      <c r="GMB19" s="2"/>
      <c r="GMC19" s="140"/>
      <c r="GMD19" s="146"/>
      <c r="GME19" s="146"/>
      <c r="GMF19" s="2"/>
      <c r="GMG19" s="140"/>
      <c r="GMH19" s="146"/>
      <c r="GMI19" s="146"/>
      <c r="GMJ19" s="2"/>
      <c r="GMK19" s="140"/>
      <c r="GML19" s="146"/>
      <c r="GMM19" s="146"/>
      <c r="GMN19" s="2"/>
      <c r="GMO19" s="140"/>
      <c r="GMP19" s="146"/>
      <c r="GMQ19" s="146"/>
      <c r="GMR19" s="2"/>
      <c r="GMS19" s="140"/>
      <c r="GMT19" s="146"/>
      <c r="GMU19" s="146"/>
      <c r="GMV19" s="2"/>
      <c r="GMW19" s="140"/>
      <c r="GMX19" s="146"/>
      <c r="GMY19" s="146"/>
      <c r="GMZ19" s="2"/>
      <c r="GNA19" s="140"/>
      <c r="GNB19" s="146"/>
      <c r="GNC19" s="146"/>
      <c r="GND19" s="2"/>
      <c r="GNE19" s="140"/>
      <c r="GNF19" s="146"/>
      <c r="GNG19" s="146"/>
      <c r="GNH19" s="2"/>
      <c r="GNI19" s="140"/>
      <c r="GNJ19" s="146"/>
      <c r="GNK19" s="146"/>
      <c r="GNL19" s="2"/>
      <c r="GNM19" s="140"/>
      <c r="GNN19" s="146"/>
      <c r="GNO19" s="146"/>
      <c r="GNP19" s="2"/>
      <c r="GNQ19" s="140"/>
      <c r="GNR19" s="146"/>
      <c r="GNS19" s="146"/>
      <c r="GNT19" s="2"/>
      <c r="GNU19" s="140"/>
      <c r="GNV19" s="146"/>
      <c r="GNW19" s="146"/>
      <c r="GNX19" s="2"/>
      <c r="GNY19" s="140"/>
      <c r="GNZ19" s="146"/>
      <c r="GOA19" s="146"/>
      <c r="GOB19" s="2"/>
      <c r="GOC19" s="140"/>
      <c r="GOD19" s="146"/>
      <c r="GOE19" s="146"/>
      <c r="GOF19" s="2"/>
      <c r="GOG19" s="140"/>
      <c r="GOH19" s="146"/>
      <c r="GOI19" s="146"/>
      <c r="GOJ19" s="2"/>
      <c r="GOK19" s="140"/>
      <c r="GOL19" s="146"/>
      <c r="GOM19" s="146"/>
      <c r="GON19" s="2"/>
      <c r="GOO19" s="140"/>
      <c r="GOP19" s="146"/>
      <c r="GOQ19" s="146"/>
      <c r="GOR19" s="2"/>
      <c r="GOS19" s="140"/>
      <c r="GOT19" s="146"/>
      <c r="GOU19" s="146"/>
      <c r="GOV19" s="2"/>
      <c r="GOW19" s="140"/>
      <c r="GOX19" s="146"/>
      <c r="GOY19" s="146"/>
      <c r="GOZ19" s="2"/>
      <c r="GPA19" s="140"/>
      <c r="GPB19" s="146"/>
      <c r="GPC19" s="146"/>
      <c r="GPD19" s="2"/>
      <c r="GPE19" s="140"/>
      <c r="GPF19" s="146"/>
      <c r="GPG19" s="146"/>
      <c r="GPH19" s="2"/>
      <c r="GPI19" s="140"/>
      <c r="GPJ19" s="146"/>
      <c r="GPK19" s="146"/>
      <c r="GPL19" s="2"/>
      <c r="GPM19" s="140"/>
      <c r="GPN19" s="146"/>
      <c r="GPO19" s="146"/>
      <c r="GPP19" s="2"/>
      <c r="GPQ19" s="140"/>
      <c r="GPR19" s="146"/>
      <c r="GPS19" s="146"/>
      <c r="GPT19" s="2"/>
      <c r="GPU19" s="140"/>
      <c r="GPV19" s="146"/>
      <c r="GPW19" s="146"/>
      <c r="GPX19" s="2"/>
      <c r="GPY19" s="140"/>
      <c r="GPZ19" s="146"/>
      <c r="GQA19" s="146"/>
      <c r="GQB19" s="2"/>
      <c r="GQC19" s="140"/>
      <c r="GQD19" s="146"/>
      <c r="GQE19" s="146"/>
      <c r="GQF19" s="2"/>
      <c r="GQG19" s="140"/>
      <c r="GQH19" s="146"/>
      <c r="GQI19" s="146"/>
      <c r="GQJ19" s="2"/>
      <c r="GQK19" s="140"/>
      <c r="GQL19" s="146"/>
      <c r="GQM19" s="146"/>
      <c r="GQN19" s="2"/>
      <c r="GQO19" s="140"/>
      <c r="GQP19" s="146"/>
      <c r="GQQ19" s="146"/>
      <c r="GQR19" s="2"/>
      <c r="GQS19" s="140"/>
      <c r="GQT19" s="146"/>
      <c r="GQU19" s="146"/>
      <c r="GQV19" s="2"/>
      <c r="GQW19" s="140"/>
      <c r="GQX19" s="146"/>
      <c r="GQY19" s="146"/>
      <c r="GQZ19" s="2"/>
      <c r="GRA19" s="140"/>
      <c r="GRB19" s="146"/>
      <c r="GRC19" s="146"/>
      <c r="GRD19" s="2"/>
      <c r="GRE19" s="140"/>
      <c r="GRF19" s="146"/>
      <c r="GRG19" s="146"/>
      <c r="GRH19" s="2"/>
      <c r="GRI19" s="140"/>
      <c r="GRJ19" s="146"/>
      <c r="GRK19" s="146"/>
      <c r="GRL19" s="2"/>
      <c r="GRM19" s="140"/>
      <c r="GRN19" s="146"/>
      <c r="GRO19" s="146"/>
      <c r="GRP19" s="2"/>
      <c r="GRQ19" s="140"/>
      <c r="GRR19" s="146"/>
      <c r="GRS19" s="146"/>
      <c r="GRT19" s="2"/>
      <c r="GRU19" s="140"/>
      <c r="GRV19" s="146"/>
      <c r="GRW19" s="146"/>
      <c r="GRX19" s="2"/>
      <c r="GRY19" s="140"/>
      <c r="GRZ19" s="146"/>
      <c r="GSA19" s="146"/>
      <c r="GSB19" s="2"/>
      <c r="GSC19" s="140"/>
      <c r="GSD19" s="146"/>
      <c r="GSE19" s="146"/>
      <c r="GSF19" s="2"/>
      <c r="GSG19" s="140"/>
      <c r="GSH19" s="146"/>
      <c r="GSI19" s="146"/>
      <c r="GSJ19" s="2"/>
      <c r="GSK19" s="140"/>
      <c r="GSL19" s="146"/>
      <c r="GSM19" s="146"/>
      <c r="GSN19" s="2"/>
      <c r="GSO19" s="140"/>
      <c r="GSP19" s="146"/>
      <c r="GSQ19" s="146"/>
      <c r="GSR19" s="2"/>
      <c r="GSS19" s="140"/>
      <c r="GST19" s="146"/>
      <c r="GSU19" s="146"/>
      <c r="GSV19" s="2"/>
      <c r="GSW19" s="140"/>
      <c r="GSX19" s="146"/>
      <c r="GSY19" s="146"/>
      <c r="GSZ19" s="2"/>
      <c r="GTA19" s="140"/>
      <c r="GTB19" s="146"/>
      <c r="GTC19" s="146"/>
      <c r="GTD19" s="2"/>
      <c r="GTE19" s="140"/>
      <c r="GTF19" s="146"/>
      <c r="GTG19" s="146"/>
      <c r="GTH19" s="2"/>
      <c r="GTI19" s="140"/>
      <c r="GTJ19" s="146"/>
      <c r="GTK19" s="146"/>
      <c r="GTL19" s="2"/>
      <c r="GTM19" s="140"/>
      <c r="GTN19" s="146"/>
      <c r="GTO19" s="146"/>
      <c r="GTP19" s="2"/>
      <c r="GTQ19" s="140"/>
      <c r="GTR19" s="146"/>
      <c r="GTS19" s="146"/>
      <c r="GTT19" s="2"/>
      <c r="GTU19" s="140"/>
      <c r="GTV19" s="146"/>
      <c r="GTW19" s="146"/>
      <c r="GTX19" s="2"/>
      <c r="GTY19" s="140"/>
      <c r="GTZ19" s="146"/>
      <c r="GUA19" s="146"/>
      <c r="GUB19" s="2"/>
      <c r="GUC19" s="140"/>
      <c r="GUD19" s="146"/>
      <c r="GUE19" s="146"/>
      <c r="GUF19" s="2"/>
      <c r="GUG19" s="140"/>
      <c r="GUH19" s="146"/>
      <c r="GUI19" s="146"/>
      <c r="GUJ19" s="2"/>
      <c r="GUK19" s="140"/>
      <c r="GUL19" s="146"/>
      <c r="GUM19" s="146"/>
      <c r="GUN19" s="2"/>
      <c r="GUO19" s="140"/>
      <c r="GUP19" s="146"/>
      <c r="GUQ19" s="146"/>
      <c r="GUR19" s="2"/>
      <c r="GUS19" s="140"/>
      <c r="GUT19" s="146"/>
      <c r="GUU19" s="146"/>
      <c r="GUV19" s="2"/>
      <c r="GUW19" s="140"/>
      <c r="GUX19" s="146"/>
      <c r="GUY19" s="146"/>
      <c r="GUZ19" s="2"/>
      <c r="GVA19" s="140"/>
      <c r="GVB19" s="146"/>
      <c r="GVC19" s="146"/>
      <c r="GVD19" s="2"/>
      <c r="GVE19" s="140"/>
      <c r="GVF19" s="146"/>
      <c r="GVG19" s="146"/>
      <c r="GVH19" s="2"/>
      <c r="GVI19" s="140"/>
      <c r="GVJ19" s="146"/>
      <c r="GVK19" s="146"/>
      <c r="GVL19" s="2"/>
      <c r="GVM19" s="140"/>
      <c r="GVN19" s="146"/>
      <c r="GVO19" s="146"/>
      <c r="GVP19" s="2"/>
      <c r="GVQ19" s="140"/>
      <c r="GVR19" s="146"/>
      <c r="GVS19" s="146"/>
      <c r="GVT19" s="2"/>
      <c r="GVU19" s="140"/>
      <c r="GVV19" s="146"/>
      <c r="GVW19" s="146"/>
      <c r="GVX19" s="2"/>
      <c r="GVY19" s="140"/>
      <c r="GVZ19" s="146"/>
      <c r="GWA19" s="146"/>
      <c r="GWB19" s="2"/>
      <c r="GWC19" s="140"/>
      <c r="GWD19" s="146"/>
      <c r="GWE19" s="146"/>
      <c r="GWF19" s="2"/>
      <c r="GWG19" s="140"/>
      <c r="GWH19" s="146"/>
      <c r="GWI19" s="146"/>
      <c r="GWJ19" s="2"/>
      <c r="GWK19" s="140"/>
      <c r="GWL19" s="146"/>
      <c r="GWM19" s="146"/>
      <c r="GWN19" s="2"/>
      <c r="GWO19" s="140"/>
      <c r="GWP19" s="146"/>
      <c r="GWQ19" s="146"/>
      <c r="GWR19" s="2"/>
      <c r="GWS19" s="140"/>
      <c r="GWT19" s="146"/>
      <c r="GWU19" s="146"/>
      <c r="GWV19" s="2"/>
      <c r="GWW19" s="140"/>
      <c r="GWX19" s="146"/>
      <c r="GWY19" s="146"/>
      <c r="GWZ19" s="2"/>
      <c r="GXA19" s="140"/>
      <c r="GXB19" s="146"/>
      <c r="GXC19" s="146"/>
      <c r="GXD19" s="2"/>
      <c r="GXE19" s="140"/>
      <c r="GXF19" s="146"/>
      <c r="GXG19" s="146"/>
      <c r="GXH19" s="2"/>
      <c r="GXI19" s="140"/>
      <c r="GXJ19" s="146"/>
      <c r="GXK19" s="146"/>
      <c r="GXL19" s="2"/>
      <c r="GXM19" s="140"/>
      <c r="GXN19" s="146"/>
      <c r="GXO19" s="146"/>
      <c r="GXP19" s="2"/>
      <c r="GXQ19" s="140"/>
      <c r="GXR19" s="146"/>
      <c r="GXS19" s="146"/>
      <c r="GXT19" s="2"/>
      <c r="GXU19" s="140"/>
      <c r="GXV19" s="146"/>
      <c r="GXW19" s="146"/>
      <c r="GXX19" s="2"/>
      <c r="GXY19" s="140"/>
      <c r="GXZ19" s="146"/>
      <c r="GYA19" s="146"/>
      <c r="GYB19" s="2"/>
      <c r="GYC19" s="140"/>
      <c r="GYD19" s="146"/>
      <c r="GYE19" s="146"/>
      <c r="GYF19" s="2"/>
      <c r="GYG19" s="140"/>
      <c r="GYH19" s="146"/>
      <c r="GYI19" s="146"/>
      <c r="GYJ19" s="2"/>
      <c r="GYK19" s="140"/>
      <c r="GYL19" s="146"/>
      <c r="GYM19" s="146"/>
      <c r="GYN19" s="2"/>
      <c r="GYO19" s="140"/>
      <c r="GYP19" s="146"/>
      <c r="GYQ19" s="146"/>
      <c r="GYR19" s="2"/>
      <c r="GYS19" s="140"/>
      <c r="GYT19" s="146"/>
      <c r="GYU19" s="146"/>
      <c r="GYV19" s="2"/>
      <c r="GYW19" s="140"/>
      <c r="GYX19" s="146"/>
      <c r="GYY19" s="146"/>
      <c r="GYZ19" s="2"/>
      <c r="GZA19" s="140"/>
      <c r="GZB19" s="146"/>
      <c r="GZC19" s="146"/>
      <c r="GZD19" s="2"/>
      <c r="GZE19" s="140"/>
      <c r="GZF19" s="146"/>
      <c r="GZG19" s="146"/>
      <c r="GZH19" s="2"/>
      <c r="GZI19" s="140"/>
      <c r="GZJ19" s="146"/>
      <c r="GZK19" s="146"/>
      <c r="GZL19" s="2"/>
      <c r="GZM19" s="140"/>
      <c r="GZN19" s="146"/>
      <c r="GZO19" s="146"/>
      <c r="GZP19" s="2"/>
      <c r="GZQ19" s="140"/>
      <c r="GZR19" s="146"/>
      <c r="GZS19" s="146"/>
      <c r="GZT19" s="2"/>
      <c r="GZU19" s="140"/>
      <c r="GZV19" s="146"/>
      <c r="GZW19" s="146"/>
      <c r="GZX19" s="2"/>
      <c r="GZY19" s="140"/>
      <c r="GZZ19" s="146"/>
      <c r="HAA19" s="146"/>
      <c r="HAB19" s="2"/>
      <c r="HAC19" s="140"/>
      <c r="HAD19" s="146"/>
      <c r="HAE19" s="146"/>
      <c r="HAF19" s="2"/>
      <c r="HAG19" s="140"/>
      <c r="HAH19" s="146"/>
      <c r="HAI19" s="146"/>
      <c r="HAJ19" s="2"/>
      <c r="HAK19" s="140"/>
      <c r="HAL19" s="146"/>
      <c r="HAM19" s="146"/>
      <c r="HAN19" s="2"/>
      <c r="HAO19" s="140"/>
      <c r="HAP19" s="146"/>
      <c r="HAQ19" s="146"/>
      <c r="HAR19" s="2"/>
      <c r="HAS19" s="140"/>
      <c r="HAT19" s="146"/>
      <c r="HAU19" s="146"/>
      <c r="HAV19" s="2"/>
      <c r="HAW19" s="140"/>
      <c r="HAX19" s="146"/>
      <c r="HAY19" s="146"/>
      <c r="HAZ19" s="2"/>
      <c r="HBA19" s="140"/>
      <c r="HBB19" s="146"/>
      <c r="HBC19" s="146"/>
      <c r="HBD19" s="2"/>
      <c r="HBE19" s="140"/>
      <c r="HBF19" s="146"/>
      <c r="HBG19" s="146"/>
      <c r="HBH19" s="2"/>
      <c r="HBI19" s="140"/>
      <c r="HBJ19" s="146"/>
      <c r="HBK19" s="146"/>
      <c r="HBL19" s="2"/>
      <c r="HBM19" s="140"/>
      <c r="HBN19" s="146"/>
      <c r="HBO19" s="146"/>
      <c r="HBP19" s="2"/>
      <c r="HBQ19" s="140"/>
      <c r="HBR19" s="146"/>
      <c r="HBS19" s="146"/>
      <c r="HBT19" s="2"/>
      <c r="HBU19" s="140"/>
      <c r="HBV19" s="146"/>
      <c r="HBW19" s="146"/>
      <c r="HBX19" s="2"/>
      <c r="HBY19" s="140"/>
      <c r="HBZ19" s="146"/>
      <c r="HCA19" s="146"/>
      <c r="HCB19" s="2"/>
      <c r="HCC19" s="140"/>
      <c r="HCD19" s="146"/>
      <c r="HCE19" s="146"/>
      <c r="HCF19" s="2"/>
      <c r="HCG19" s="140"/>
      <c r="HCH19" s="146"/>
      <c r="HCI19" s="146"/>
      <c r="HCJ19" s="2"/>
      <c r="HCK19" s="140"/>
      <c r="HCL19" s="146"/>
      <c r="HCM19" s="146"/>
      <c r="HCN19" s="2"/>
      <c r="HCO19" s="140"/>
      <c r="HCP19" s="146"/>
      <c r="HCQ19" s="146"/>
      <c r="HCR19" s="2"/>
      <c r="HCS19" s="140"/>
      <c r="HCT19" s="146"/>
      <c r="HCU19" s="146"/>
      <c r="HCV19" s="2"/>
      <c r="HCW19" s="140"/>
      <c r="HCX19" s="146"/>
      <c r="HCY19" s="146"/>
      <c r="HCZ19" s="2"/>
      <c r="HDA19" s="140"/>
      <c r="HDB19" s="146"/>
      <c r="HDC19" s="146"/>
      <c r="HDD19" s="2"/>
      <c r="HDE19" s="140"/>
      <c r="HDF19" s="146"/>
      <c r="HDG19" s="146"/>
      <c r="HDH19" s="2"/>
      <c r="HDI19" s="140"/>
      <c r="HDJ19" s="146"/>
      <c r="HDK19" s="146"/>
      <c r="HDL19" s="2"/>
      <c r="HDM19" s="140"/>
      <c r="HDN19" s="146"/>
      <c r="HDO19" s="146"/>
      <c r="HDP19" s="2"/>
      <c r="HDQ19" s="140"/>
      <c r="HDR19" s="146"/>
      <c r="HDS19" s="146"/>
      <c r="HDT19" s="2"/>
      <c r="HDU19" s="140"/>
      <c r="HDV19" s="146"/>
      <c r="HDW19" s="146"/>
      <c r="HDX19" s="2"/>
      <c r="HDY19" s="140"/>
      <c r="HDZ19" s="146"/>
      <c r="HEA19" s="146"/>
      <c r="HEB19" s="2"/>
      <c r="HEC19" s="140"/>
      <c r="HED19" s="146"/>
      <c r="HEE19" s="146"/>
      <c r="HEF19" s="2"/>
      <c r="HEG19" s="140"/>
      <c r="HEH19" s="146"/>
      <c r="HEI19" s="146"/>
      <c r="HEJ19" s="2"/>
      <c r="HEK19" s="140"/>
      <c r="HEL19" s="146"/>
      <c r="HEM19" s="146"/>
      <c r="HEN19" s="2"/>
      <c r="HEO19" s="140"/>
      <c r="HEP19" s="146"/>
      <c r="HEQ19" s="146"/>
      <c r="HER19" s="2"/>
      <c r="HES19" s="140"/>
      <c r="HET19" s="146"/>
      <c r="HEU19" s="146"/>
      <c r="HEV19" s="2"/>
      <c r="HEW19" s="140"/>
      <c r="HEX19" s="146"/>
      <c r="HEY19" s="146"/>
      <c r="HEZ19" s="2"/>
      <c r="HFA19" s="140"/>
      <c r="HFB19" s="146"/>
      <c r="HFC19" s="146"/>
      <c r="HFD19" s="2"/>
      <c r="HFE19" s="140"/>
      <c r="HFF19" s="146"/>
      <c r="HFG19" s="146"/>
      <c r="HFH19" s="2"/>
      <c r="HFI19" s="140"/>
      <c r="HFJ19" s="146"/>
      <c r="HFK19" s="146"/>
      <c r="HFL19" s="2"/>
      <c r="HFM19" s="140"/>
      <c r="HFN19" s="146"/>
      <c r="HFO19" s="146"/>
      <c r="HFP19" s="2"/>
      <c r="HFQ19" s="140"/>
      <c r="HFR19" s="146"/>
      <c r="HFS19" s="146"/>
      <c r="HFT19" s="2"/>
      <c r="HFU19" s="140"/>
      <c r="HFV19" s="146"/>
      <c r="HFW19" s="146"/>
      <c r="HFX19" s="2"/>
      <c r="HFY19" s="140"/>
      <c r="HFZ19" s="146"/>
      <c r="HGA19" s="146"/>
      <c r="HGB19" s="2"/>
      <c r="HGC19" s="140"/>
      <c r="HGD19" s="146"/>
      <c r="HGE19" s="146"/>
      <c r="HGF19" s="2"/>
      <c r="HGG19" s="140"/>
      <c r="HGH19" s="146"/>
      <c r="HGI19" s="146"/>
      <c r="HGJ19" s="2"/>
      <c r="HGK19" s="140"/>
      <c r="HGL19" s="146"/>
      <c r="HGM19" s="146"/>
      <c r="HGN19" s="2"/>
      <c r="HGO19" s="140"/>
      <c r="HGP19" s="146"/>
      <c r="HGQ19" s="146"/>
      <c r="HGR19" s="2"/>
      <c r="HGS19" s="140"/>
      <c r="HGT19" s="146"/>
      <c r="HGU19" s="146"/>
      <c r="HGV19" s="2"/>
      <c r="HGW19" s="140"/>
      <c r="HGX19" s="146"/>
      <c r="HGY19" s="146"/>
      <c r="HGZ19" s="2"/>
      <c r="HHA19" s="140"/>
      <c r="HHB19" s="146"/>
      <c r="HHC19" s="146"/>
      <c r="HHD19" s="2"/>
      <c r="HHE19" s="140"/>
      <c r="HHF19" s="146"/>
      <c r="HHG19" s="146"/>
      <c r="HHH19" s="2"/>
      <c r="HHI19" s="140"/>
      <c r="HHJ19" s="146"/>
      <c r="HHK19" s="146"/>
      <c r="HHL19" s="2"/>
      <c r="HHM19" s="140"/>
      <c r="HHN19" s="146"/>
      <c r="HHO19" s="146"/>
      <c r="HHP19" s="2"/>
      <c r="HHQ19" s="140"/>
      <c r="HHR19" s="146"/>
      <c r="HHS19" s="146"/>
      <c r="HHT19" s="2"/>
      <c r="HHU19" s="140"/>
      <c r="HHV19" s="146"/>
      <c r="HHW19" s="146"/>
      <c r="HHX19" s="2"/>
      <c r="HHY19" s="140"/>
      <c r="HHZ19" s="146"/>
      <c r="HIA19" s="146"/>
      <c r="HIB19" s="2"/>
      <c r="HIC19" s="140"/>
      <c r="HID19" s="146"/>
      <c r="HIE19" s="146"/>
      <c r="HIF19" s="2"/>
      <c r="HIG19" s="140"/>
      <c r="HIH19" s="146"/>
      <c r="HII19" s="146"/>
      <c r="HIJ19" s="2"/>
      <c r="HIK19" s="140"/>
      <c r="HIL19" s="146"/>
      <c r="HIM19" s="146"/>
      <c r="HIN19" s="2"/>
      <c r="HIO19" s="140"/>
      <c r="HIP19" s="146"/>
      <c r="HIQ19" s="146"/>
      <c r="HIR19" s="2"/>
      <c r="HIS19" s="140"/>
      <c r="HIT19" s="146"/>
      <c r="HIU19" s="146"/>
      <c r="HIV19" s="2"/>
      <c r="HIW19" s="140"/>
      <c r="HIX19" s="146"/>
      <c r="HIY19" s="146"/>
      <c r="HIZ19" s="2"/>
      <c r="HJA19" s="140"/>
      <c r="HJB19" s="146"/>
      <c r="HJC19" s="146"/>
      <c r="HJD19" s="2"/>
      <c r="HJE19" s="140"/>
      <c r="HJF19" s="146"/>
      <c r="HJG19" s="146"/>
      <c r="HJH19" s="2"/>
      <c r="HJI19" s="140"/>
      <c r="HJJ19" s="146"/>
      <c r="HJK19" s="146"/>
      <c r="HJL19" s="2"/>
      <c r="HJM19" s="140"/>
      <c r="HJN19" s="146"/>
      <c r="HJO19" s="146"/>
      <c r="HJP19" s="2"/>
      <c r="HJQ19" s="140"/>
      <c r="HJR19" s="146"/>
      <c r="HJS19" s="146"/>
      <c r="HJT19" s="2"/>
      <c r="HJU19" s="140"/>
      <c r="HJV19" s="146"/>
      <c r="HJW19" s="146"/>
      <c r="HJX19" s="2"/>
      <c r="HJY19" s="140"/>
      <c r="HJZ19" s="146"/>
      <c r="HKA19" s="146"/>
      <c r="HKB19" s="2"/>
      <c r="HKC19" s="140"/>
      <c r="HKD19" s="146"/>
      <c r="HKE19" s="146"/>
      <c r="HKF19" s="2"/>
      <c r="HKG19" s="140"/>
      <c r="HKH19" s="146"/>
      <c r="HKI19" s="146"/>
      <c r="HKJ19" s="2"/>
      <c r="HKK19" s="140"/>
      <c r="HKL19" s="146"/>
      <c r="HKM19" s="146"/>
      <c r="HKN19" s="2"/>
      <c r="HKO19" s="140"/>
      <c r="HKP19" s="146"/>
      <c r="HKQ19" s="146"/>
      <c r="HKR19" s="2"/>
      <c r="HKS19" s="140"/>
      <c r="HKT19" s="146"/>
      <c r="HKU19" s="146"/>
      <c r="HKV19" s="2"/>
      <c r="HKW19" s="140"/>
      <c r="HKX19" s="146"/>
      <c r="HKY19" s="146"/>
      <c r="HKZ19" s="2"/>
      <c r="HLA19" s="140"/>
      <c r="HLB19" s="146"/>
      <c r="HLC19" s="146"/>
      <c r="HLD19" s="2"/>
      <c r="HLE19" s="140"/>
      <c r="HLF19" s="146"/>
      <c r="HLG19" s="146"/>
      <c r="HLH19" s="2"/>
      <c r="HLI19" s="140"/>
      <c r="HLJ19" s="146"/>
      <c r="HLK19" s="146"/>
      <c r="HLL19" s="2"/>
      <c r="HLM19" s="140"/>
      <c r="HLN19" s="146"/>
      <c r="HLO19" s="146"/>
      <c r="HLP19" s="2"/>
      <c r="HLQ19" s="140"/>
      <c r="HLR19" s="146"/>
      <c r="HLS19" s="146"/>
      <c r="HLT19" s="2"/>
      <c r="HLU19" s="140"/>
      <c r="HLV19" s="146"/>
      <c r="HLW19" s="146"/>
      <c r="HLX19" s="2"/>
      <c r="HLY19" s="140"/>
      <c r="HLZ19" s="146"/>
      <c r="HMA19" s="146"/>
      <c r="HMB19" s="2"/>
      <c r="HMC19" s="140"/>
      <c r="HMD19" s="146"/>
      <c r="HME19" s="146"/>
      <c r="HMF19" s="2"/>
      <c r="HMG19" s="140"/>
      <c r="HMH19" s="146"/>
      <c r="HMI19" s="146"/>
      <c r="HMJ19" s="2"/>
      <c r="HMK19" s="140"/>
      <c r="HML19" s="146"/>
      <c r="HMM19" s="146"/>
      <c r="HMN19" s="2"/>
      <c r="HMO19" s="140"/>
      <c r="HMP19" s="146"/>
      <c r="HMQ19" s="146"/>
      <c r="HMR19" s="2"/>
      <c r="HMS19" s="140"/>
      <c r="HMT19" s="146"/>
      <c r="HMU19" s="146"/>
      <c r="HMV19" s="2"/>
      <c r="HMW19" s="140"/>
      <c r="HMX19" s="146"/>
      <c r="HMY19" s="146"/>
      <c r="HMZ19" s="2"/>
      <c r="HNA19" s="140"/>
      <c r="HNB19" s="146"/>
      <c r="HNC19" s="146"/>
      <c r="HND19" s="2"/>
      <c r="HNE19" s="140"/>
      <c r="HNF19" s="146"/>
      <c r="HNG19" s="146"/>
      <c r="HNH19" s="2"/>
      <c r="HNI19" s="140"/>
      <c r="HNJ19" s="146"/>
      <c r="HNK19" s="146"/>
      <c r="HNL19" s="2"/>
      <c r="HNM19" s="140"/>
      <c r="HNN19" s="146"/>
      <c r="HNO19" s="146"/>
      <c r="HNP19" s="2"/>
      <c r="HNQ19" s="140"/>
      <c r="HNR19" s="146"/>
      <c r="HNS19" s="146"/>
      <c r="HNT19" s="2"/>
      <c r="HNU19" s="140"/>
      <c r="HNV19" s="146"/>
      <c r="HNW19" s="146"/>
      <c r="HNX19" s="2"/>
      <c r="HNY19" s="140"/>
      <c r="HNZ19" s="146"/>
      <c r="HOA19" s="146"/>
      <c r="HOB19" s="2"/>
      <c r="HOC19" s="140"/>
      <c r="HOD19" s="146"/>
      <c r="HOE19" s="146"/>
      <c r="HOF19" s="2"/>
      <c r="HOG19" s="140"/>
      <c r="HOH19" s="146"/>
      <c r="HOI19" s="146"/>
      <c r="HOJ19" s="2"/>
      <c r="HOK19" s="140"/>
      <c r="HOL19" s="146"/>
      <c r="HOM19" s="146"/>
      <c r="HON19" s="2"/>
      <c r="HOO19" s="140"/>
      <c r="HOP19" s="146"/>
      <c r="HOQ19" s="146"/>
      <c r="HOR19" s="2"/>
      <c r="HOS19" s="140"/>
      <c r="HOT19" s="146"/>
      <c r="HOU19" s="146"/>
      <c r="HOV19" s="2"/>
      <c r="HOW19" s="140"/>
      <c r="HOX19" s="146"/>
      <c r="HOY19" s="146"/>
      <c r="HOZ19" s="2"/>
      <c r="HPA19" s="140"/>
      <c r="HPB19" s="146"/>
      <c r="HPC19" s="146"/>
      <c r="HPD19" s="2"/>
      <c r="HPE19" s="140"/>
      <c r="HPF19" s="146"/>
      <c r="HPG19" s="146"/>
      <c r="HPH19" s="2"/>
      <c r="HPI19" s="140"/>
      <c r="HPJ19" s="146"/>
      <c r="HPK19" s="146"/>
      <c r="HPL19" s="2"/>
      <c r="HPM19" s="140"/>
      <c r="HPN19" s="146"/>
      <c r="HPO19" s="146"/>
      <c r="HPP19" s="2"/>
      <c r="HPQ19" s="140"/>
      <c r="HPR19" s="146"/>
      <c r="HPS19" s="146"/>
      <c r="HPT19" s="2"/>
      <c r="HPU19" s="140"/>
      <c r="HPV19" s="146"/>
      <c r="HPW19" s="146"/>
      <c r="HPX19" s="2"/>
      <c r="HPY19" s="140"/>
      <c r="HPZ19" s="146"/>
      <c r="HQA19" s="146"/>
      <c r="HQB19" s="2"/>
      <c r="HQC19" s="140"/>
      <c r="HQD19" s="146"/>
      <c r="HQE19" s="146"/>
      <c r="HQF19" s="2"/>
      <c r="HQG19" s="140"/>
      <c r="HQH19" s="146"/>
      <c r="HQI19" s="146"/>
      <c r="HQJ19" s="2"/>
      <c r="HQK19" s="140"/>
      <c r="HQL19" s="146"/>
      <c r="HQM19" s="146"/>
      <c r="HQN19" s="2"/>
      <c r="HQO19" s="140"/>
      <c r="HQP19" s="146"/>
      <c r="HQQ19" s="146"/>
      <c r="HQR19" s="2"/>
      <c r="HQS19" s="140"/>
      <c r="HQT19" s="146"/>
      <c r="HQU19" s="146"/>
      <c r="HQV19" s="2"/>
      <c r="HQW19" s="140"/>
      <c r="HQX19" s="146"/>
      <c r="HQY19" s="146"/>
      <c r="HQZ19" s="2"/>
      <c r="HRA19" s="140"/>
      <c r="HRB19" s="146"/>
      <c r="HRC19" s="146"/>
      <c r="HRD19" s="2"/>
      <c r="HRE19" s="140"/>
      <c r="HRF19" s="146"/>
      <c r="HRG19" s="146"/>
      <c r="HRH19" s="2"/>
      <c r="HRI19" s="140"/>
      <c r="HRJ19" s="146"/>
      <c r="HRK19" s="146"/>
      <c r="HRL19" s="2"/>
      <c r="HRM19" s="140"/>
      <c r="HRN19" s="146"/>
      <c r="HRO19" s="146"/>
      <c r="HRP19" s="2"/>
      <c r="HRQ19" s="140"/>
      <c r="HRR19" s="146"/>
      <c r="HRS19" s="146"/>
      <c r="HRT19" s="2"/>
      <c r="HRU19" s="140"/>
      <c r="HRV19" s="146"/>
      <c r="HRW19" s="146"/>
      <c r="HRX19" s="2"/>
      <c r="HRY19" s="140"/>
      <c r="HRZ19" s="146"/>
      <c r="HSA19" s="146"/>
      <c r="HSB19" s="2"/>
      <c r="HSC19" s="140"/>
      <c r="HSD19" s="146"/>
      <c r="HSE19" s="146"/>
      <c r="HSF19" s="2"/>
      <c r="HSG19" s="140"/>
      <c r="HSH19" s="146"/>
      <c r="HSI19" s="146"/>
      <c r="HSJ19" s="2"/>
      <c r="HSK19" s="140"/>
      <c r="HSL19" s="146"/>
      <c r="HSM19" s="146"/>
      <c r="HSN19" s="2"/>
      <c r="HSO19" s="140"/>
      <c r="HSP19" s="146"/>
      <c r="HSQ19" s="146"/>
      <c r="HSR19" s="2"/>
      <c r="HSS19" s="140"/>
      <c r="HST19" s="146"/>
      <c r="HSU19" s="146"/>
      <c r="HSV19" s="2"/>
      <c r="HSW19" s="140"/>
      <c r="HSX19" s="146"/>
      <c r="HSY19" s="146"/>
      <c r="HSZ19" s="2"/>
      <c r="HTA19" s="140"/>
      <c r="HTB19" s="146"/>
      <c r="HTC19" s="146"/>
      <c r="HTD19" s="2"/>
      <c r="HTE19" s="140"/>
      <c r="HTF19" s="146"/>
      <c r="HTG19" s="146"/>
      <c r="HTH19" s="2"/>
      <c r="HTI19" s="140"/>
      <c r="HTJ19" s="146"/>
      <c r="HTK19" s="146"/>
      <c r="HTL19" s="2"/>
      <c r="HTM19" s="140"/>
      <c r="HTN19" s="146"/>
      <c r="HTO19" s="146"/>
      <c r="HTP19" s="2"/>
      <c r="HTQ19" s="140"/>
      <c r="HTR19" s="146"/>
      <c r="HTS19" s="146"/>
      <c r="HTT19" s="2"/>
      <c r="HTU19" s="140"/>
      <c r="HTV19" s="146"/>
      <c r="HTW19" s="146"/>
      <c r="HTX19" s="2"/>
      <c r="HTY19" s="140"/>
      <c r="HTZ19" s="146"/>
      <c r="HUA19" s="146"/>
      <c r="HUB19" s="2"/>
      <c r="HUC19" s="140"/>
      <c r="HUD19" s="146"/>
      <c r="HUE19" s="146"/>
      <c r="HUF19" s="2"/>
      <c r="HUG19" s="140"/>
      <c r="HUH19" s="146"/>
      <c r="HUI19" s="146"/>
      <c r="HUJ19" s="2"/>
      <c r="HUK19" s="140"/>
      <c r="HUL19" s="146"/>
      <c r="HUM19" s="146"/>
      <c r="HUN19" s="2"/>
      <c r="HUO19" s="140"/>
      <c r="HUP19" s="146"/>
      <c r="HUQ19" s="146"/>
      <c r="HUR19" s="2"/>
      <c r="HUS19" s="140"/>
      <c r="HUT19" s="146"/>
      <c r="HUU19" s="146"/>
      <c r="HUV19" s="2"/>
      <c r="HUW19" s="140"/>
      <c r="HUX19" s="146"/>
      <c r="HUY19" s="146"/>
      <c r="HUZ19" s="2"/>
      <c r="HVA19" s="140"/>
      <c r="HVB19" s="146"/>
      <c r="HVC19" s="146"/>
      <c r="HVD19" s="2"/>
      <c r="HVE19" s="140"/>
      <c r="HVF19" s="146"/>
      <c r="HVG19" s="146"/>
      <c r="HVH19" s="2"/>
      <c r="HVI19" s="140"/>
      <c r="HVJ19" s="146"/>
      <c r="HVK19" s="146"/>
      <c r="HVL19" s="2"/>
      <c r="HVM19" s="140"/>
      <c r="HVN19" s="146"/>
      <c r="HVO19" s="146"/>
      <c r="HVP19" s="2"/>
      <c r="HVQ19" s="140"/>
      <c r="HVR19" s="146"/>
      <c r="HVS19" s="146"/>
      <c r="HVT19" s="2"/>
      <c r="HVU19" s="140"/>
      <c r="HVV19" s="146"/>
      <c r="HVW19" s="146"/>
      <c r="HVX19" s="2"/>
      <c r="HVY19" s="140"/>
      <c r="HVZ19" s="146"/>
      <c r="HWA19" s="146"/>
      <c r="HWB19" s="2"/>
      <c r="HWC19" s="140"/>
      <c r="HWD19" s="146"/>
      <c r="HWE19" s="146"/>
      <c r="HWF19" s="2"/>
      <c r="HWG19" s="140"/>
      <c r="HWH19" s="146"/>
      <c r="HWI19" s="146"/>
      <c r="HWJ19" s="2"/>
      <c r="HWK19" s="140"/>
      <c r="HWL19" s="146"/>
      <c r="HWM19" s="146"/>
      <c r="HWN19" s="2"/>
      <c r="HWO19" s="140"/>
      <c r="HWP19" s="146"/>
      <c r="HWQ19" s="146"/>
      <c r="HWR19" s="2"/>
      <c r="HWS19" s="140"/>
      <c r="HWT19" s="146"/>
      <c r="HWU19" s="146"/>
      <c r="HWV19" s="2"/>
      <c r="HWW19" s="140"/>
      <c r="HWX19" s="146"/>
      <c r="HWY19" s="146"/>
      <c r="HWZ19" s="2"/>
      <c r="HXA19" s="140"/>
      <c r="HXB19" s="146"/>
      <c r="HXC19" s="146"/>
      <c r="HXD19" s="2"/>
      <c r="HXE19" s="140"/>
      <c r="HXF19" s="146"/>
      <c r="HXG19" s="146"/>
      <c r="HXH19" s="2"/>
      <c r="HXI19" s="140"/>
      <c r="HXJ19" s="146"/>
      <c r="HXK19" s="146"/>
      <c r="HXL19" s="2"/>
      <c r="HXM19" s="140"/>
      <c r="HXN19" s="146"/>
      <c r="HXO19" s="146"/>
      <c r="HXP19" s="2"/>
      <c r="HXQ19" s="140"/>
      <c r="HXR19" s="146"/>
      <c r="HXS19" s="146"/>
      <c r="HXT19" s="2"/>
      <c r="HXU19" s="140"/>
      <c r="HXV19" s="146"/>
      <c r="HXW19" s="146"/>
      <c r="HXX19" s="2"/>
      <c r="HXY19" s="140"/>
      <c r="HXZ19" s="146"/>
      <c r="HYA19" s="146"/>
      <c r="HYB19" s="2"/>
      <c r="HYC19" s="140"/>
      <c r="HYD19" s="146"/>
      <c r="HYE19" s="146"/>
      <c r="HYF19" s="2"/>
      <c r="HYG19" s="140"/>
      <c r="HYH19" s="146"/>
      <c r="HYI19" s="146"/>
      <c r="HYJ19" s="2"/>
      <c r="HYK19" s="140"/>
      <c r="HYL19" s="146"/>
      <c r="HYM19" s="146"/>
      <c r="HYN19" s="2"/>
      <c r="HYO19" s="140"/>
      <c r="HYP19" s="146"/>
      <c r="HYQ19" s="146"/>
      <c r="HYR19" s="2"/>
      <c r="HYS19" s="140"/>
      <c r="HYT19" s="146"/>
      <c r="HYU19" s="146"/>
      <c r="HYV19" s="2"/>
      <c r="HYW19" s="140"/>
      <c r="HYX19" s="146"/>
      <c r="HYY19" s="146"/>
      <c r="HYZ19" s="2"/>
      <c r="HZA19" s="140"/>
      <c r="HZB19" s="146"/>
      <c r="HZC19" s="146"/>
      <c r="HZD19" s="2"/>
      <c r="HZE19" s="140"/>
      <c r="HZF19" s="146"/>
      <c r="HZG19" s="146"/>
      <c r="HZH19" s="2"/>
      <c r="HZI19" s="140"/>
      <c r="HZJ19" s="146"/>
      <c r="HZK19" s="146"/>
      <c r="HZL19" s="2"/>
      <c r="HZM19" s="140"/>
      <c r="HZN19" s="146"/>
      <c r="HZO19" s="146"/>
      <c r="HZP19" s="2"/>
      <c r="HZQ19" s="140"/>
      <c r="HZR19" s="146"/>
      <c r="HZS19" s="146"/>
      <c r="HZT19" s="2"/>
      <c r="HZU19" s="140"/>
      <c r="HZV19" s="146"/>
      <c r="HZW19" s="146"/>
      <c r="HZX19" s="2"/>
      <c r="HZY19" s="140"/>
      <c r="HZZ19" s="146"/>
      <c r="IAA19" s="146"/>
      <c r="IAB19" s="2"/>
      <c r="IAC19" s="140"/>
      <c r="IAD19" s="146"/>
      <c r="IAE19" s="146"/>
      <c r="IAF19" s="2"/>
      <c r="IAG19" s="140"/>
      <c r="IAH19" s="146"/>
      <c r="IAI19" s="146"/>
      <c r="IAJ19" s="2"/>
      <c r="IAK19" s="140"/>
      <c r="IAL19" s="146"/>
      <c r="IAM19" s="146"/>
      <c r="IAN19" s="2"/>
      <c r="IAO19" s="140"/>
      <c r="IAP19" s="146"/>
      <c r="IAQ19" s="146"/>
      <c r="IAR19" s="2"/>
      <c r="IAS19" s="140"/>
      <c r="IAT19" s="146"/>
      <c r="IAU19" s="146"/>
      <c r="IAV19" s="2"/>
      <c r="IAW19" s="140"/>
      <c r="IAX19" s="146"/>
      <c r="IAY19" s="146"/>
      <c r="IAZ19" s="2"/>
      <c r="IBA19" s="140"/>
      <c r="IBB19" s="146"/>
      <c r="IBC19" s="146"/>
      <c r="IBD19" s="2"/>
      <c r="IBE19" s="140"/>
      <c r="IBF19" s="146"/>
      <c r="IBG19" s="146"/>
      <c r="IBH19" s="2"/>
      <c r="IBI19" s="140"/>
      <c r="IBJ19" s="146"/>
      <c r="IBK19" s="146"/>
      <c r="IBL19" s="2"/>
      <c r="IBM19" s="140"/>
      <c r="IBN19" s="146"/>
      <c r="IBO19" s="146"/>
      <c r="IBP19" s="2"/>
      <c r="IBQ19" s="140"/>
      <c r="IBR19" s="146"/>
      <c r="IBS19" s="146"/>
      <c r="IBT19" s="2"/>
      <c r="IBU19" s="140"/>
      <c r="IBV19" s="146"/>
      <c r="IBW19" s="146"/>
      <c r="IBX19" s="2"/>
      <c r="IBY19" s="140"/>
      <c r="IBZ19" s="146"/>
      <c r="ICA19" s="146"/>
      <c r="ICB19" s="2"/>
      <c r="ICC19" s="140"/>
      <c r="ICD19" s="146"/>
      <c r="ICE19" s="146"/>
      <c r="ICF19" s="2"/>
      <c r="ICG19" s="140"/>
      <c r="ICH19" s="146"/>
      <c r="ICI19" s="146"/>
      <c r="ICJ19" s="2"/>
      <c r="ICK19" s="140"/>
      <c r="ICL19" s="146"/>
      <c r="ICM19" s="146"/>
      <c r="ICN19" s="2"/>
      <c r="ICO19" s="140"/>
      <c r="ICP19" s="146"/>
      <c r="ICQ19" s="146"/>
      <c r="ICR19" s="2"/>
      <c r="ICS19" s="140"/>
      <c r="ICT19" s="146"/>
      <c r="ICU19" s="146"/>
      <c r="ICV19" s="2"/>
      <c r="ICW19" s="140"/>
      <c r="ICX19" s="146"/>
      <c r="ICY19" s="146"/>
      <c r="ICZ19" s="2"/>
      <c r="IDA19" s="140"/>
      <c r="IDB19" s="146"/>
      <c r="IDC19" s="146"/>
      <c r="IDD19" s="2"/>
      <c r="IDE19" s="140"/>
      <c r="IDF19" s="146"/>
      <c r="IDG19" s="146"/>
      <c r="IDH19" s="2"/>
      <c r="IDI19" s="140"/>
      <c r="IDJ19" s="146"/>
      <c r="IDK19" s="146"/>
      <c r="IDL19" s="2"/>
      <c r="IDM19" s="140"/>
      <c r="IDN19" s="146"/>
      <c r="IDO19" s="146"/>
      <c r="IDP19" s="2"/>
      <c r="IDQ19" s="140"/>
      <c r="IDR19" s="146"/>
      <c r="IDS19" s="146"/>
      <c r="IDT19" s="2"/>
      <c r="IDU19" s="140"/>
      <c r="IDV19" s="146"/>
      <c r="IDW19" s="146"/>
      <c r="IDX19" s="2"/>
      <c r="IDY19" s="140"/>
      <c r="IDZ19" s="146"/>
      <c r="IEA19" s="146"/>
      <c r="IEB19" s="2"/>
      <c r="IEC19" s="140"/>
      <c r="IED19" s="146"/>
      <c r="IEE19" s="146"/>
      <c r="IEF19" s="2"/>
      <c r="IEG19" s="140"/>
      <c r="IEH19" s="146"/>
      <c r="IEI19" s="146"/>
      <c r="IEJ19" s="2"/>
      <c r="IEK19" s="140"/>
      <c r="IEL19" s="146"/>
      <c r="IEM19" s="146"/>
      <c r="IEN19" s="2"/>
      <c r="IEO19" s="140"/>
      <c r="IEP19" s="146"/>
      <c r="IEQ19" s="146"/>
      <c r="IER19" s="2"/>
      <c r="IES19" s="140"/>
      <c r="IET19" s="146"/>
      <c r="IEU19" s="146"/>
      <c r="IEV19" s="2"/>
      <c r="IEW19" s="140"/>
      <c r="IEX19" s="146"/>
      <c r="IEY19" s="146"/>
      <c r="IEZ19" s="2"/>
      <c r="IFA19" s="140"/>
      <c r="IFB19" s="146"/>
      <c r="IFC19" s="146"/>
      <c r="IFD19" s="2"/>
      <c r="IFE19" s="140"/>
      <c r="IFF19" s="146"/>
      <c r="IFG19" s="146"/>
      <c r="IFH19" s="2"/>
      <c r="IFI19" s="140"/>
      <c r="IFJ19" s="146"/>
      <c r="IFK19" s="146"/>
      <c r="IFL19" s="2"/>
      <c r="IFM19" s="140"/>
      <c r="IFN19" s="146"/>
      <c r="IFO19" s="146"/>
      <c r="IFP19" s="2"/>
      <c r="IFQ19" s="140"/>
      <c r="IFR19" s="146"/>
      <c r="IFS19" s="146"/>
      <c r="IFT19" s="2"/>
      <c r="IFU19" s="140"/>
      <c r="IFV19" s="146"/>
      <c r="IFW19" s="146"/>
      <c r="IFX19" s="2"/>
      <c r="IFY19" s="140"/>
      <c r="IFZ19" s="146"/>
      <c r="IGA19" s="146"/>
      <c r="IGB19" s="2"/>
      <c r="IGC19" s="140"/>
      <c r="IGD19" s="146"/>
      <c r="IGE19" s="146"/>
      <c r="IGF19" s="2"/>
      <c r="IGG19" s="140"/>
      <c r="IGH19" s="146"/>
      <c r="IGI19" s="146"/>
      <c r="IGJ19" s="2"/>
      <c r="IGK19" s="140"/>
      <c r="IGL19" s="146"/>
      <c r="IGM19" s="146"/>
      <c r="IGN19" s="2"/>
      <c r="IGO19" s="140"/>
      <c r="IGP19" s="146"/>
      <c r="IGQ19" s="146"/>
      <c r="IGR19" s="2"/>
      <c r="IGS19" s="140"/>
      <c r="IGT19" s="146"/>
      <c r="IGU19" s="146"/>
      <c r="IGV19" s="2"/>
      <c r="IGW19" s="140"/>
      <c r="IGX19" s="146"/>
      <c r="IGY19" s="146"/>
      <c r="IGZ19" s="2"/>
      <c r="IHA19" s="140"/>
      <c r="IHB19" s="146"/>
      <c r="IHC19" s="146"/>
      <c r="IHD19" s="2"/>
      <c r="IHE19" s="140"/>
      <c r="IHF19" s="146"/>
      <c r="IHG19" s="146"/>
      <c r="IHH19" s="2"/>
      <c r="IHI19" s="140"/>
      <c r="IHJ19" s="146"/>
      <c r="IHK19" s="146"/>
      <c r="IHL19" s="2"/>
      <c r="IHM19" s="140"/>
      <c r="IHN19" s="146"/>
      <c r="IHO19" s="146"/>
      <c r="IHP19" s="2"/>
      <c r="IHQ19" s="140"/>
      <c r="IHR19" s="146"/>
      <c r="IHS19" s="146"/>
      <c r="IHT19" s="2"/>
      <c r="IHU19" s="140"/>
      <c r="IHV19" s="146"/>
      <c r="IHW19" s="146"/>
      <c r="IHX19" s="2"/>
      <c r="IHY19" s="140"/>
      <c r="IHZ19" s="146"/>
      <c r="IIA19" s="146"/>
      <c r="IIB19" s="2"/>
      <c r="IIC19" s="140"/>
      <c r="IID19" s="146"/>
      <c r="IIE19" s="146"/>
      <c r="IIF19" s="2"/>
      <c r="IIG19" s="140"/>
      <c r="IIH19" s="146"/>
      <c r="III19" s="146"/>
      <c r="IIJ19" s="2"/>
      <c r="IIK19" s="140"/>
      <c r="IIL19" s="146"/>
      <c r="IIM19" s="146"/>
      <c r="IIN19" s="2"/>
      <c r="IIO19" s="140"/>
      <c r="IIP19" s="146"/>
      <c r="IIQ19" s="146"/>
      <c r="IIR19" s="2"/>
      <c r="IIS19" s="140"/>
      <c r="IIT19" s="146"/>
      <c r="IIU19" s="146"/>
      <c r="IIV19" s="2"/>
      <c r="IIW19" s="140"/>
      <c r="IIX19" s="146"/>
      <c r="IIY19" s="146"/>
      <c r="IIZ19" s="2"/>
      <c r="IJA19" s="140"/>
      <c r="IJB19" s="146"/>
      <c r="IJC19" s="146"/>
      <c r="IJD19" s="2"/>
      <c r="IJE19" s="140"/>
      <c r="IJF19" s="146"/>
      <c r="IJG19" s="146"/>
      <c r="IJH19" s="2"/>
      <c r="IJI19" s="140"/>
      <c r="IJJ19" s="146"/>
      <c r="IJK19" s="146"/>
      <c r="IJL19" s="2"/>
      <c r="IJM19" s="140"/>
      <c r="IJN19" s="146"/>
      <c r="IJO19" s="146"/>
      <c r="IJP19" s="2"/>
      <c r="IJQ19" s="140"/>
      <c r="IJR19" s="146"/>
      <c r="IJS19" s="146"/>
      <c r="IJT19" s="2"/>
      <c r="IJU19" s="140"/>
      <c r="IJV19" s="146"/>
      <c r="IJW19" s="146"/>
      <c r="IJX19" s="2"/>
      <c r="IJY19" s="140"/>
      <c r="IJZ19" s="146"/>
      <c r="IKA19" s="146"/>
      <c r="IKB19" s="2"/>
      <c r="IKC19" s="140"/>
      <c r="IKD19" s="146"/>
      <c r="IKE19" s="146"/>
      <c r="IKF19" s="2"/>
      <c r="IKG19" s="140"/>
      <c r="IKH19" s="146"/>
      <c r="IKI19" s="146"/>
      <c r="IKJ19" s="2"/>
      <c r="IKK19" s="140"/>
      <c r="IKL19" s="146"/>
      <c r="IKM19" s="146"/>
      <c r="IKN19" s="2"/>
      <c r="IKO19" s="140"/>
      <c r="IKP19" s="146"/>
      <c r="IKQ19" s="146"/>
      <c r="IKR19" s="2"/>
      <c r="IKS19" s="140"/>
      <c r="IKT19" s="146"/>
      <c r="IKU19" s="146"/>
      <c r="IKV19" s="2"/>
      <c r="IKW19" s="140"/>
      <c r="IKX19" s="146"/>
      <c r="IKY19" s="146"/>
      <c r="IKZ19" s="2"/>
      <c r="ILA19" s="140"/>
      <c r="ILB19" s="146"/>
      <c r="ILC19" s="146"/>
      <c r="ILD19" s="2"/>
      <c r="ILE19" s="140"/>
      <c r="ILF19" s="146"/>
      <c r="ILG19" s="146"/>
      <c r="ILH19" s="2"/>
      <c r="ILI19" s="140"/>
      <c r="ILJ19" s="146"/>
      <c r="ILK19" s="146"/>
      <c r="ILL19" s="2"/>
      <c r="ILM19" s="140"/>
      <c r="ILN19" s="146"/>
      <c r="ILO19" s="146"/>
      <c r="ILP19" s="2"/>
      <c r="ILQ19" s="140"/>
      <c r="ILR19" s="146"/>
      <c r="ILS19" s="146"/>
      <c r="ILT19" s="2"/>
      <c r="ILU19" s="140"/>
      <c r="ILV19" s="146"/>
      <c r="ILW19" s="146"/>
      <c r="ILX19" s="2"/>
      <c r="ILY19" s="140"/>
      <c r="ILZ19" s="146"/>
      <c r="IMA19" s="146"/>
      <c r="IMB19" s="2"/>
      <c r="IMC19" s="140"/>
      <c r="IMD19" s="146"/>
      <c r="IME19" s="146"/>
      <c r="IMF19" s="2"/>
      <c r="IMG19" s="140"/>
      <c r="IMH19" s="146"/>
      <c r="IMI19" s="146"/>
      <c r="IMJ19" s="2"/>
      <c r="IMK19" s="140"/>
      <c r="IML19" s="146"/>
      <c r="IMM19" s="146"/>
      <c r="IMN19" s="2"/>
      <c r="IMO19" s="140"/>
      <c r="IMP19" s="146"/>
      <c r="IMQ19" s="146"/>
      <c r="IMR19" s="2"/>
      <c r="IMS19" s="140"/>
      <c r="IMT19" s="146"/>
      <c r="IMU19" s="146"/>
      <c r="IMV19" s="2"/>
      <c r="IMW19" s="140"/>
      <c r="IMX19" s="146"/>
      <c r="IMY19" s="146"/>
      <c r="IMZ19" s="2"/>
      <c r="INA19" s="140"/>
      <c r="INB19" s="146"/>
      <c r="INC19" s="146"/>
      <c r="IND19" s="2"/>
      <c r="INE19" s="140"/>
      <c r="INF19" s="146"/>
      <c r="ING19" s="146"/>
      <c r="INH19" s="2"/>
      <c r="INI19" s="140"/>
      <c r="INJ19" s="146"/>
      <c r="INK19" s="146"/>
      <c r="INL19" s="2"/>
      <c r="INM19" s="140"/>
      <c r="INN19" s="146"/>
      <c r="INO19" s="146"/>
      <c r="INP19" s="2"/>
      <c r="INQ19" s="140"/>
      <c r="INR19" s="146"/>
      <c r="INS19" s="146"/>
      <c r="INT19" s="2"/>
      <c r="INU19" s="140"/>
      <c r="INV19" s="146"/>
      <c r="INW19" s="146"/>
      <c r="INX19" s="2"/>
      <c r="INY19" s="140"/>
      <c r="INZ19" s="146"/>
      <c r="IOA19" s="146"/>
      <c r="IOB19" s="2"/>
      <c r="IOC19" s="140"/>
      <c r="IOD19" s="146"/>
      <c r="IOE19" s="146"/>
      <c r="IOF19" s="2"/>
      <c r="IOG19" s="140"/>
      <c r="IOH19" s="146"/>
      <c r="IOI19" s="146"/>
      <c r="IOJ19" s="2"/>
      <c r="IOK19" s="140"/>
      <c r="IOL19" s="146"/>
      <c r="IOM19" s="146"/>
      <c r="ION19" s="2"/>
      <c r="IOO19" s="140"/>
      <c r="IOP19" s="146"/>
      <c r="IOQ19" s="146"/>
      <c r="IOR19" s="2"/>
      <c r="IOS19" s="140"/>
      <c r="IOT19" s="146"/>
      <c r="IOU19" s="146"/>
      <c r="IOV19" s="2"/>
      <c r="IOW19" s="140"/>
      <c r="IOX19" s="146"/>
      <c r="IOY19" s="146"/>
      <c r="IOZ19" s="2"/>
      <c r="IPA19" s="140"/>
      <c r="IPB19" s="146"/>
      <c r="IPC19" s="146"/>
      <c r="IPD19" s="2"/>
      <c r="IPE19" s="140"/>
      <c r="IPF19" s="146"/>
      <c r="IPG19" s="146"/>
      <c r="IPH19" s="2"/>
      <c r="IPI19" s="140"/>
      <c r="IPJ19" s="146"/>
      <c r="IPK19" s="146"/>
      <c r="IPL19" s="2"/>
      <c r="IPM19" s="140"/>
      <c r="IPN19" s="146"/>
      <c r="IPO19" s="146"/>
      <c r="IPP19" s="2"/>
      <c r="IPQ19" s="140"/>
      <c r="IPR19" s="146"/>
      <c r="IPS19" s="146"/>
      <c r="IPT19" s="2"/>
      <c r="IPU19" s="140"/>
      <c r="IPV19" s="146"/>
      <c r="IPW19" s="146"/>
      <c r="IPX19" s="2"/>
      <c r="IPY19" s="140"/>
      <c r="IPZ19" s="146"/>
      <c r="IQA19" s="146"/>
      <c r="IQB19" s="2"/>
      <c r="IQC19" s="140"/>
      <c r="IQD19" s="146"/>
      <c r="IQE19" s="146"/>
      <c r="IQF19" s="2"/>
      <c r="IQG19" s="140"/>
      <c r="IQH19" s="146"/>
      <c r="IQI19" s="146"/>
      <c r="IQJ19" s="2"/>
      <c r="IQK19" s="140"/>
      <c r="IQL19" s="146"/>
      <c r="IQM19" s="146"/>
      <c r="IQN19" s="2"/>
      <c r="IQO19" s="140"/>
      <c r="IQP19" s="146"/>
      <c r="IQQ19" s="146"/>
      <c r="IQR19" s="2"/>
      <c r="IQS19" s="140"/>
      <c r="IQT19" s="146"/>
      <c r="IQU19" s="146"/>
      <c r="IQV19" s="2"/>
      <c r="IQW19" s="140"/>
      <c r="IQX19" s="146"/>
      <c r="IQY19" s="146"/>
      <c r="IQZ19" s="2"/>
      <c r="IRA19" s="140"/>
      <c r="IRB19" s="146"/>
      <c r="IRC19" s="146"/>
      <c r="IRD19" s="2"/>
      <c r="IRE19" s="140"/>
      <c r="IRF19" s="146"/>
      <c r="IRG19" s="146"/>
      <c r="IRH19" s="2"/>
      <c r="IRI19" s="140"/>
      <c r="IRJ19" s="146"/>
      <c r="IRK19" s="146"/>
      <c r="IRL19" s="2"/>
      <c r="IRM19" s="140"/>
      <c r="IRN19" s="146"/>
      <c r="IRO19" s="146"/>
      <c r="IRP19" s="2"/>
      <c r="IRQ19" s="140"/>
      <c r="IRR19" s="146"/>
      <c r="IRS19" s="146"/>
      <c r="IRT19" s="2"/>
      <c r="IRU19" s="140"/>
      <c r="IRV19" s="146"/>
      <c r="IRW19" s="146"/>
      <c r="IRX19" s="2"/>
      <c r="IRY19" s="140"/>
      <c r="IRZ19" s="146"/>
      <c r="ISA19" s="146"/>
      <c r="ISB19" s="2"/>
      <c r="ISC19" s="140"/>
      <c r="ISD19" s="146"/>
      <c r="ISE19" s="146"/>
      <c r="ISF19" s="2"/>
      <c r="ISG19" s="140"/>
      <c r="ISH19" s="146"/>
      <c r="ISI19" s="146"/>
      <c r="ISJ19" s="2"/>
      <c r="ISK19" s="140"/>
      <c r="ISL19" s="146"/>
      <c r="ISM19" s="146"/>
      <c r="ISN19" s="2"/>
      <c r="ISO19" s="140"/>
      <c r="ISP19" s="146"/>
      <c r="ISQ19" s="146"/>
      <c r="ISR19" s="2"/>
      <c r="ISS19" s="140"/>
      <c r="IST19" s="146"/>
      <c r="ISU19" s="146"/>
      <c r="ISV19" s="2"/>
      <c r="ISW19" s="140"/>
      <c r="ISX19" s="146"/>
      <c r="ISY19" s="146"/>
      <c r="ISZ19" s="2"/>
      <c r="ITA19" s="140"/>
      <c r="ITB19" s="146"/>
      <c r="ITC19" s="146"/>
      <c r="ITD19" s="2"/>
      <c r="ITE19" s="140"/>
      <c r="ITF19" s="146"/>
      <c r="ITG19" s="146"/>
      <c r="ITH19" s="2"/>
      <c r="ITI19" s="140"/>
      <c r="ITJ19" s="146"/>
      <c r="ITK19" s="146"/>
      <c r="ITL19" s="2"/>
      <c r="ITM19" s="140"/>
      <c r="ITN19" s="146"/>
      <c r="ITO19" s="146"/>
      <c r="ITP19" s="2"/>
      <c r="ITQ19" s="140"/>
      <c r="ITR19" s="146"/>
      <c r="ITS19" s="146"/>
      <c r="ITT19" s="2"/>
      <c r="ITU19" s="140"/>
      <c r="ITV19" s="146"/>
      <c r="ITW19" s="146"/>
      <c r="ITX19" s="2"/>
      <c r="ITY19" s="140"/>
      <c r="ITZ19" s="146"/>
      <c r="IUA19" s="146"/>
      <c r="IUB19" s="2"/>
      <c r="IUC19" s="140"/>
      <c r="IUD19" s="146"/>
      <c r="IUE19" s="146"/>
      <c r="IUF19" s="2"/>
      <c r="IUG19" s="140"/>
      <c r="IUH19" s="146"/>
      <c r="IUI19" s="146"/>
      <c r="IUJ19" s="2"/>
      <c r="IUK19" s="140"/>
      <c r="IUL19" s="146"/>
      <c r="IUM19" s="146"/>
      <c r="IUN19" s="2"/>
      <c r="IUO19" s="140"/>
      <c r="IUP19" s="146"/>
      <c r="IUQ19" s="146"/>
      <c r="IUR19" s="2"/>
      <c r="IUS19" s="140"/>
      <c r="IUT19" s="146"/>
      <c r="IUU19" s="146"/>
      <c r="IUV19" s="2"/>
      <c r="IUW19" s="140"/>
      <c r="IUX19" s="146"/>
      <c r="IUY19" s="146"/>
      <c r="IUZ19" s="2"/>
      <c r="IVA19" s="140"/>
      <c r="IVB19" s="146"/>
      <c r="IVC19" s="146"/>
      <c r="IVD19" s="2"/>
      <c r="IVE19" s="140"/>
      <c r="IVF19" s="146"/>
      <c r="IVG19" s="146"/>
      <c r="IVH19" s="2"/>
      <c r="IVI19" s="140"/>
      <c r="IVJ19" s="146"/>
      <c r="IVK19" s="146"/>
      <c r="IVL19" s="2"/>
      <c r="IVM19" s="140"/>
      <c r="IVN19" s="146"/>
      <c r="IVO19" s="146"/>
      <c r="IVP19" s="2"/>
      <c r="IVQ19" s="140"/>
      <c r="IVR19" s="146"/>
      <c r="IVS19" s="146"/>
      <c r="IVT19" s="2"/>
      <c r="IVU19" s="140"/>
      <c r="IVV19" s="146"/>
      <c r="IVW19" s="146"/>
      <c r="IVX19" s="2"/>
      <c r="IVY19" s="140"/>
      <c r="IVZ19" s="146"/>
      <c r="IWA19" s="146"/>
      <c r="IWB19" s="2"/>
      <c r="IWC19" s="140"/>
      <c r="IWD19" s="146"/>
      <c r="IWE19" s="146"/>
      <c r="IWF19" s="2"/>
      <c r="IWG19" s="140"/>
      <c r="IWH19" s="146"/>
      <c r="IWI19" s="146"/>
      <c r="IWJ19" s="2"/>
      <c r="IWK19" s="140"/>
      <c r="IWL19" s="146"/>
      <c r="IWM19" s="146"/>
      <c r="IWN19" s="2"/>
      <c r="IWO19" s="140"/>
      <c r="IWP19" s="146"/>
      <c r="IWQ19" s="146"/>
      <c r="IWR19" s="2"/>
      <c r="IWS19" s="140"/>
      <c r="IWT19" s="146"/>
      <c r="IWU19" s="146"/>
      <c r="IWV19" s="2"/>
      <c r="IWW19" s="140"/>
      <c r="IWX19" s="146"/>
      <c r="IWY19" s="146"/>
      <c r="IWZ19" s="2"/>
      <c r="IXA19" s="140"/>
      <c r="IXB19" s="146"/>
      <c r="IXC19" s="146"/>
      <c r="IXD19" s="2"/>
      <c r="IXE19" s="140"/>
      <c r="IXF19" s="146"/>
      <c r="IXG19" s="146"/>
      <c r="IXH19" s="2"/>
      <c r="IXI19" s="140"/>
      <c r="IXJ19" s="146"/>
      <c r="IXK19" s="146"/>
      <c r="IXL19" s="2"/>
      <c r="IXM19" s="140"/>
      <c r="IXN19" s="146"/>
      <c r="IXO19" s="146"/>
      <c r="IXP19" s="2"/>
      <c r="IXQ19" s="140"/>
      <c r="IXR19" s="146"/>
      <c r="IXS19" s="146"/>
      <c r="IXT19" s="2"/>
      <c r="IXU19" s="140"/>
      <c r="IXV19" s="146"/>
      <c r="IXW19" s="146"/>
      <c r="IXX19" s="2"/>
      <c r="IXY19" s="140"/>
      <c r="IXZ19" s="146"/>
      <c r="IYA19" s="146"/>
      <c r="IYB19" s="2"/>
      <c r="IYC19" s="140"/>
      <c r="IYD19" s="146"/>
      <c r="IYE19" s="146"/>
      <c r="IYF19" s="2"/>
      <c r="IYG19" s="140"/>
      <c r="IYH19" s="146"/>
      <c r="IYI19" s="146"/>
      <c r="IYJ19" s="2"/>
      <c r="IYK19" s="140"/>
      <c r="IYL19" s="146"/>
      <c r="IYM19" s="146"/>
      <c r="IYN19" s="2"/>
      <c r="IYO19" s="140"/>
      <c r="IYP19" s="146"/>
      <c r="IYQ19" s="146"/>
      <c r="IYR19" s="2"/>
      <c r="IYS19" s="140"/>
      <c r="IYT19" s="146"/>
      <c r="IYU19" s="146"/>
      <c r="IYV19" s="2"/>
      <c r="IYW19" s="140"/>
      <c r="IYX19" s="146"/>
      <c r="IYY19" s="146"/>
      <c r="IYZ19" s="2"/>
      <c r="IZA19" s="140"/>
      <c r="IZB19" s="146"/>
      <c r="IZC19" s="146"/>
      <c r="IZD19" s="2"/>
      <c r="IZE19" s="140"/>
      <c r="IZF19" s="146"/>
      <c r="IZG19" s="146"/>
      <c r="IZH19" s="2"/>
      <c r="IZI19" s="140"/>
      <c r="IZJ19" s="146"/>
      <c r="IZK19" s="146"/>
      <c r="IZL19" s="2"/>
      <c r="IZM19" s="140"/>
      <c r="IZN19" s="146"/>
      <c r="IZO19" s="146"/>
      <c r="IZP19" s="2"/>
      <c r="IZQ19" s="140"/>
      <c r="IZR19" s="146"/>
      <c r="IZS19" s="146"/>
      <c r="IZT19" s="2"/>
      <c r="IZU19" s="140"/>
      <c r="IZV19" s="146"/>
      <c r="IZW19" s="146"/>
      <c r="IZX19" s="2"/>
      <c r="IZY19" s="140"/>
      <c r="IZZ19" s="146"/>
      <c r="JAA19" s="146"/>
      <c r="JAB19" s="2"/>
      <c r="JAC19" s="140"/>
      <c r="JAD19" s="146"/>
      <c r="JAE19" s="146"/>
      <c r="JAF19" s="2"/>
      <c r="JAG19" s="140"/>
      <c r="JAH19" s="146"/>
      <c r="JAI19" s="146"/>
      <c r="JAJ19" s="2"/>
      <c r="JAK19" s="140"/>
      <c r="JAL19" s="146"/>
      <c r="JAM19" s="146"/>
      <c r="JAN19" s="2"/>
      <c r="JAO19" s="140"/>
      <c r="JAP19" s="146"/>
      <c r="JAQ19" s="146"/>
      <c r="JAR19" s="2"/>
      <c r="JAS19" s="140"/>
      <c r="JAT19" s="146"/>
      <c r="JAU19" s="146"/>
      <c r="JAV19" s="2"/>
      <c r="JAW19" s="140"/>
      <c r="JAX19" s="146"/>
      <c r="JAY19" s="146"/>
      <c r="JAZ19" s="2"/>
      <c r="JBA19" s="140"/>
      <c r="JBB19" s="146"/>
      <c r="JBC19" s="146"/>
      <c r="JBD19" s="2"/>
      <c r="JBE19" s="140"/>
      <c r="JBF19" s="146"/>
      <c r="JBG19" s="146"/>
      <c r="JBH19" s="2"/>
      <c r="JBI19" s="140"/>
      <c r="JBJ19" s="146"/>
      <c r="JBK19" s="146"/>
      <c r="JBL19" s="2"/>
      <c r="JBM19" s="140"/>
      <c r="JBN19" s="146"/>
      <c r="JBO19" s="146"/>
      <c r="JBP19" s="2"/>
      <c r="JBQ19" s="140"/>
      <c r="JBR19" s="146"/>
      <c r="JBS19" s="146"/>
      <c r="JBT19" s="2"/>
      <c r="JBU19" s="140"/>
      <c r="JBV19" s="146"/>
      <c r="JBW19" s="146"/>
      <c r="JBX19" s="2"/>
      <c r="JBY19" s="140"/>
      <c r="JBZ19" s="146"/>
      <c r="JCA19" s="146"/>
      <c r="JCB19" s="2"/>
      <c r="JCC19" s="140"/>
      <c r="JCD19" s="146"/>
      <c r="JCE19" s="146"/>
      <c r="JCF19" s="2"/>
      <c r="JCG19" s="140"/>
      <c r="JCH19" s="146"/>
      <c r="JCI19" s="146"/>
      <c r="JCJ19" s="2"/>
      <c r="JCK19" s="140"/>
      <c r="JCL19" s="146"/>
      <c r="JCM19" s="146"/>
      <c r="JCN19" s="2"/>
      <c r="JCO19" s="140"/>
      <c r="JCP19" s="146"/>
      <c r="JCQ19" s="146"/>
      <c r="JCR19" s="2"/>
      <c r="JCS19" s="140"/>
      <c r="JCT19" s="146"/>
      <c r="JCU19" s="146"/>
      <c r="JCV19" s="2"/>
      <c r="JCW19" s="140"/>
      <c r="JCX19" s="146"/>
      <c r="JCY19" s="146"/>
      <c r="JCZ19" s="2"/>
      <c r="JDA19" s="140"/>
      <c r="JDB19" s="146"/>
      <c r="JDC19" s="146"/>
      <c r="JDD19" s="2"/>
      <c r="JDE19" s="140"/>
      <c r="JDF19" s="146"/>
      <c r="JDG19" s="146"/>
      <c r="JDH19" s="2"/>
      <c r="JDI19" s="140"/>
      <c r="JDJ19" s="146"/>
      <c r="JDK19" s="146"/>
      <c r="JDL19" s="2"/>
      <c r="JDM19" s="140"/>
      <c r="JDN19" s="146"/>
      <c r="JDO19" s="146"/>
      <c r="JDP19" s="2"/>
      <c r="JDQ19" s="140"/>
      <c r="JDR19" s="146"/>
      <c r="JDS19" s="146"/>
      <c r="JDT19" s="2"/>
      <c r="JDU19" s="140"/>
      <c r="JDV19" s="146"/>
      <c r="JDW19" s="146"/>
      <c r="JDX19" s="2"/>
      <c r="JDY19" s="140"/>
      <c r="JDZ19" s="146"/>
      <c r="JEA19" s="146"/>
      <c r="JEB19" s="2"/>
      <c r="JEC19" s="140"/>
      <c r="JED19" s="146"/>
      <c r="JEE19" s="146"/>
      <c r="JEF19" s="2"/>
      <c r="JEG19" s="140"/>
      <c r="JEH19" s="146"/>
      <c r="JEI19" s="146"/>
      <c r="JEJ19" s="2"/>
      <c r="JEK19" s="140"/>
      <c r="JEL19" s="146"/>
      <c r="JEM19" s="146"/>
      <c r="JEN19" s="2"/>
      <c r="JEO19" s="140"/>
      <c r="JEP19" s="146"/>
      <c r="JEQ19" s="146"/>
      <c r="JER19" s="2"/>
      <c r="JES19" s="140"/>
      <c r="JET19" s="146"/>
      <c r="JEU19" s="146"/>
      <c r="JEV19" s="2"/>
      <c r="JEW19" s="140"/>
      <c r="JEX19" s="146"/>
      <c r="JEY19" s="146"/>
      <c r="JEZ19" s="2"/>
      <c r="JFA19" s="140"/>
      <c r="JFB19" s="146"/>
      <c r="JFC19" s="146"/>
      <c r="JFD19" s="2"/>
      <c r="JFE19" s="140"/>
      <c r="JFF19" s="146"/>
      <c r="JFG19" s="146"/>
      <c r="JFH19" s="2"/>
      <c r="JFI19" s="140"/>
      <c r="JFJ19" s="146"/>
      <c r="JFK19" s="146"/>
      <c r="JFL19" s="2"/>
      <c r="JFM19" s="140"/>
      <c r="JFN19" s="146"/>
      <c r="JFO19" s="146"/>
      <c r="JFP19" s="2"/>
      <c r="JFQ19" s="140"/>
      <c r="JFR19" s="146"/>
      <c r="JFS19" s="146"/>
      <c r="JFT19" s="2"/>
      <c r="JFU19" s="140"/>
      <c r="JFV19" s="146"/>
      <c r="JFW19" s="146"/>
      <c r="JFX19" s="2"/>
      <c r="JFY19" s="140"/>
      <c r="JFZ19" s="146"/>
      <c r="JGA19" s="146"/>
      <c r="JGB19" s="2"/>
      <c r="JGC19" s="140"/>
      <c r="JGD19" s="146"/>
      <c r="JGE19" s="146"/>
      <c r="JGF19" s="2"/>
      <c r="JGG19" s="140"/>
      <c r="JGH19" s="146"/>
      <c r="JGI19" s="146"/>
      <c r="JGJ19" s="2"/>
      <c r="JGK19" s="140"/>
      <c r="JGL19" s="146"/>
      <c r="JGM19" s="146"/>
      <c r="JGN19" s="2"/>
      <c r="JGO19" s="140"/>
      <c r="JGP19" s="146"/>
      <c r="JGQ19" s="146"/>
      <c r="JGR19" s="2"/>
      <c r="JGS19" s="140"/>
      <c r="JGT19" s="146"/>
      <c r="JGU19" s="146"/>
      <c r="JGV19" s="2"/>
      <c r="JGW19" s="140"/>
      <c r="JGX19" s="146"/>
      <c r="JGY19" s="146"/>
      <c r="JGZ19" s="2"/>
      <c r="JHA19" s="140"/>
      <c r="JHB19" s="146"/>
      <c r="JHC19" s="146"/>
      <c r="JHD19" s="2"/>
      <c r="JHE19" s="140"/>
      <c r="JHF19" s="146"/>
      <c r="JHG19" s="146"/>
      <c r="JHH19" s="2"/>
      <c r="JHI19" s="140"/>
      <c r="JHJ19" s="146"/>
      <c r="JHK19" s="146"/>
      <c r="JHL19" s="2"/>
      <c r="JHM19" s="140"/>
      <c r="JHN19" s="146"/>
      <c r="JHO19" s="146"/>
      <c r="JHP19" s="2"/>
      <c r="JHQ19" s="140"/>
      <c r="JHR19" s="146"/>
      <c r="JHS19" s="146"/>
      <c r="JHT19" s="2"/>
      <c r="JHU19" s="140"/>
      <c r="JHV19" s="146"/>
      <c r="JHW19" s="146"/>
      <c r="JHX19" s="2"/>
      <c r="JHY19" s="140"/>
      <c r="JHZ19" s="146"/>
      <c r="JIA19" s="146"/>
      <c r="JIB19" s="2"/>
      <c r="JIC19" s="140"/>
      <c r="JID19" s="146"/>
      <c r="JIE19" s="146"/>
      <c r="JIF19" s="2"/>
      <c r="JIG19" s="140"/>
      <c r="JIH19" s="146"/>
      <c r="JII19" s="146"/>
      <c r="JIJ19" s="2"/>
      <c r="JIK19" s="140"/>
      <c r="JIL19" s="146"/>
      <c r="JIM19" s="146"/>
      <c r="JIN19" s="2"/>
      <c r="JIO19" s="140"/>
      <c r="JIP19" s="146"/>
      <c r="JIQ19" s="146"/>
      <c r="JIR19" s="2"/>
      <c r="JIS19" s="140"/>
      <c r="JIT19" s="146"/>
      <c r="JIU19" s="146"/>
      <c r="JIV19" s="2"/>
      <c r="JIW19" s="140"/>
      <c r="JIX19" s="146"/>
      <c r="JIY19" s="146"/>
      <c r="JIZ19" s="2"/>
      <c r="JJA19" s="140"/>
      <c r="JJB19" s="146"/>
      <c r="JJC19" s="146"/>
      <c r="JJD19" s="2"/>
      <c r="JJE19" s="140"/>
      <c r="JJF19" s="146"/>
      <c r="JJG19" s="146"/>
      <c r="JJH19" s="2"/>
      <c r="JJI19" s="140"/>
      <c r="JJJ19" s="146"/>
      <c r="JJK19" s="146"/>
      <c r="JJL19" s="2"/>
      <c r="JJM19" s="140"/>
      <c r="JJN19" s="146"/>
      <c r="JJO19" s="146"/>
      <c r="JJP19" s="2"/>
      <c r="JJQ19" s="140"/>
      <c r="JJR19" s="146"/>
      <c r="JJS19" s="146"/>
      <c r="JJT19" s="2"/>
      <c r="JJU19" s="140"/>
      <c r="JJV19" s="146"/>
      <c r="JJW19" s="146"/>
      <c r="JJX19" s="2"/>
      <c r="JJY19" s="140"/>
      <c r="JJZ19" s="146"/>
      <c r="JKA19" s="146"/>
      <c r="JKB19" s="2"/>
      <c r="JKC19" s="140"/>
      <c r="JKD19" s="146"/>
      <c r="JKE19" s="146"/>
      <c r="JKF19" s="2"/>
      <c r="JKG19" s="140"/>
      <c r="JKH19" s="146"/>
      <c r="JKI19" s="146"/>
      <c r="JKJ19" s="2"/>
      <c r="JKK19" s="140"/>
      <c r="JKL19" s="146"/>
      <c r="JKM19" s="146"/>
      <c r="JKN19" s="2"/>
      <c r="JKO19" s="140"/>
      <c r="JKP19" s="146"/>
      <c r="JKQ19" s="146"/>
      <c r="JKR19" s="2"/>
      <c r="JKS19" s="140"/>
      <c r="JKT19" s="146"/>
      <c r="JKU19" s="146"/>
      <c r="JKV19" s="2"/>
      <c r="JKW19" s="140"/>
      <c r="JKX19" s="146"/>
      <c r="JKY19" s="146"/>
      <c r="JKZ19" s="2"/>
      <c r="JLA19" s="140"/>
      <c r="JLB19" s="146"/>
      <c r="JLC19" s="146"/>
      <c r="JLD19" s="2"/>
      <c r="JLE19" s="140"/>
      <c r="JLF19" s="146"/>
      <c r="JLG19" s="146"/>
      <c r="JLH19" s="2"/>
      <c r="JLI19" s="140"/>
      <c r="JLJ19" s="146"/>
      <c r="JLK19" s="146"/>
      <c r="JLL19" s="2"/>
      <c r="JLM19" s="140"/>
      <c r="JLN19" s="146"/>
      <c r="JLO19" s="146"/>
      <c r="JLP19" s="2"/>
      <c r="JLQ19" s="140"/>
      <c r="JLR19" s="146"/>
      <c r="JLS19" s="146"/>
      <c r="JLT19" s="2"/>
      <c r="JLU19" s="140"/>
      <c r="JLV19" s="146"/>
      <c r="JLW19" s="146"/>
      <c r="JLX19" s="2"/>
      <c r="JLY19" s="140"/>
      <c r="JLZ19" s="146"/>
      <c r="JMA19" s="146"/>
      <c r="JMB19" s="2"/>
      <c r="JMC19" s="140"/>
      <c r="JMD19" s="146"/>
      <c r="JME19" s="146"/>
      <c r="JMF19" s="2"/>
      <c r="JMG19" s="140"/>
      <c r="JMH19" s="146"/>
      <c r="JMI19" s="146"/>
      <c r="JMJ19" s="2"/>
      <c r="JMK19" s="140"/>
      <c r="JML19" s="146"/>
      <c r="JMM19" s="146"/>
      <c r="JMN19" s="2"/>
      <c r="JMO19" s="140"/>
      <c r="JMP19" s="146"/>
      <c r="JMQ19" s="146"/>
      <c r="JMR19" s="2"/>
      <c r="JMS19" s="140"/>
      <c r="JMT19" s="146"/>
      <c r="JMU19" s="146"/>
      <c r="JMV19" s="2"/>
      <c r="JMW19" s="140"/>
      <c r="JMX19" s="146"/>
      <c r="JMY19" s="146"/>
      <c r="JMZ19" s="2"/>
      <c r="JNA19" s="140"/>
      <c r="JNB19" s="146"/>
      <c r="JNC19" s="146"/>
      <c r="JND19" s="2"/>
      <c r="JNE19" s="140"/>
      <c r="JNF19" s="146"/>
      <c r="JNG19" s="146"/>
      <c r="JNH19" s="2"/>
      <c r="JNI19" s="140"/>
      <c r="JNJ19" s="146"/>
      <c r="JNK19" s="146"/>
      <c r="JNL19" s="2"/>
      <c r="JNM19" s="140"/>
      <c r="JNN19" s="146"/>
      <c r="JNO19" s="146"/>
      <c r="JNP19" s="2"/>
      <c r="JNQ19" s="140"/>
      <c r="JNR19" s="146"/>
      <c r="JNS19" s="146"/>
      <c r="JNT19" s="2"/>
      <c r="JNU19" s="140"/>
      <c r="JNV19" s="146"/>
      <c r="JNW19" s="146"/>
      <c r="JNX19" s="2"/>
      <c r="JNY19" s="140"/>
      <c r="JNZ19" s="146"/>
      <c r="JOA19" s="146"/>
      <c r="JOB19" s="2"/>
      <c r="JOC19" s="140"/>
      <c r="JOD19" s="146"/>
      <c r="JOE19" s="146"/>
      <c r="JOF19" s="2"/>
      <c r="JOG19" s="140"/>
      <c r="JOH19" s="146"/>
      <c r="JOI19" s="146"/>
      <c r="JOJ19" s="2"/>
      <c r="JOK19" s="140"/>
      <c r="JOL19" s="146"/>
      <c r="JOM19" s="146"/>
      <c r="JON19" s="2"/>
      <c r="JOO19" s="140"/>
      <c r="JOP19" s="146"/>
      <c r="JOQ19" s="146"/>
      <c r="JOR19" s="2"/>
      <c r="JOS19" s="140"/>
      <c r="JOT19" s="146"/>
      <c r="JOU19" s="146"/>
      <c r="JOV19" s="2"/>
      <c r="JOW19" s="140"/>
      <c r="JOX19" s="146"/>
      <c r="JOY19" s="146"/>
      <c r="JOZ19" s="2"/>
      <c r="JPA19" s="140"/>
      <c r="JPB19" s="146"/>
      <c r="JPC19" s="146"/>
      <c r="JPD19" s="2"/>
      <c r="JPE19" s="140"/>
      <c r="JPF19" s="146"/>
      <c r="JPG19" s="146"/>
      <c r="JPH19" s="2"/>
      <c r="JPI19" s="140"/>
      <c r="JPJ19" s="146"/>
      <c r="JPK19" s="146"/>
      <c r="JPL19" s="2"/>
      <c r="JPM19" s="140"/>
      <c r="JPN19" s="146"/>
      <c r="JPO19" s="146"/>
      <c r="JPP19" s="2"/>
      <c r="JPQ19" s="140"/>
      <c r="JPR19" s="146"/>
      <c r="JPS19" s="146"/>
      <c r="JPT19" s="2"/>
      <c r="JPU19" s="140"/>
      <c r="JPV19" s="146"/>
      <c r="JPW19" s="146"/>
      <c r="JPX19" s="2"/>
      <c r="JPY19" s="140"/>
      <c r="JPZ19" s="146"/>
      <c r="JQA19" s="146"/>
      <c r="JQB19" s="2"/>
      <c r="JQC19" s="140"/>
      <c r="JQD19" s="146"/>
      <c r="JQE19" s="146"/>
      <c r="JQF19" s="2"/>
      <c r="JQG19" s="140"/>
      <c r="JQH19" s="146"/>
      <c r="JQI19" s="146"/>
      <c r="JQJ19" s="2"/>
      <c r="JQK19" s="140"/>
      <c r="JQL19" s="146"/>
      <c r="JQM19" s="146"/>
      <c r="JQN19" s="2"/>
      <c r="JQO19" s="140"/>
      <c r="JQP19" s="146"/>
      <c r="JQQ19" s="146"/>
      <c r="JQR19" s="2"/>
      <c r="JQS19" s="140"/>
      <c r="JQT19" s="146"/>
      <c r="JQU19" s="146"/>
      <c r="JQV19" s="2"/>
      <c r="JQW19" s="140"/>
      <c r="JQX19" s="146"/>
      <c r="JQY19" s="146"/>
      <c r="JQZ19" s="2"/>
      <c r="JRA19" s="140"/>
      <c r="JRB19" s="146"/>
      <c r="JRC19" s="146"/>
      <c r="JRD19" s="2"/>
      <c r="JRE19" s="140"/>
      <c r="JRF19" s="146"/>
      <c r="JRG19" s="146"/>
      <c r="JRH19" s="2"/>
      <c r="JRI19" s="140"/>
      <c r="JRJ19" s="146"/>
      <c r="JRK19" s="146"/>
      <c r="JRL19" s="2"/>
      <c r="JRM19" s="140"/>
      <c r="JRN19" s="146"/>
      <c r="JRO19" s="146"/>
      <c r="JRP19" s="2"/>
      <c r="JRQ19" s="140"/>
      <c r="JRR19" s="146"/>
      <c r="JRS19" s="146"/>
      <c r="JRT19" s="2"/>
      <c r="JRU19" s="140"/>
      <c r="JRV19" s="146"/>
      <c r="JRW19" s="146"/>
      <c r="JRX19" s="2"/>
      <c r="JRY19" s="140"/>
      <c r="JRZ19" s="146"/>
      <c r="JSA19" s="146"/>
      <c r="JSB19" s="2"/>
      <c r="JSC19" s="140"/>
      <c r="JSD19" s="146"/>
      <c r="JSE19" s="146"/>
      <c r="JSF19" s="2"/>
      <c r="JSG19" s="140"/>
      <c r="JSH19" s="146"/>
      <c r="JSI19" s="146"/>
      <c r="JSJ19" s="2"/>
      <c r="JSK19" s="140"/>
      <c r="JSL19" s="146"/>
      <c r="JSM19" s="146"/>
      <c r="JSN19" s="2"/>
      <c r="JSO19" s="140"/>
      <c r="JSP19" s="146"/>
      <c r="JSQ19" s="146"/>
      <c r="JSR19" s="2"/>
      <c r="JSS19" s="140"/>
      <c r="JST19" s="146"/>
      <c r="JSU19" s="146"/>
      <c r="JSV19" s="2"/>
      <c r="JSW19" s="140"/>
      <c r="JSX19" s="146"/>
      <c r="JSY19" s="146"/>
      <c r="JSZ19" s="2"/>
      <c r="JTA19" s="140"/>
      <c r="JTB19" s="146"/>
      <c r="JTC19" s="146"/>
      <c r="JTD19" s="2"/>
      <c r="JTE19" s="140"/>
      <c r="JTF19" s="146"/>
      <c r="JTG19" s="146"/>
      <c r="JTH19" s="2"/>
      <c r="JTI19" s="140"/>
      <c r="JTJ19" s="146"/>
      <c r="JTK19" s="146"/>
      <c r="JTL19" s="2"/>
      <c r="JTM19" s="140"/>
      <c r="JTN19" s="146"/>
      <c r="JTO19" s="146"/>
      <c r="JTP19" s="2"/>
      <c r="JTQ19" s="140"/>
      <c r="JTR19" s="146"/>
      <c r="JTS19" s="146"/>
      <c r="JTT19" s="2"/>
      <c r="JTU19" s="140"/>
      <c r="JTV19" s="146"/>
      <c r="JTW19" s="146"/>
      <c r="JTX19" s="2"/>
      <c r="JTY19" s="140"/>
      <c r="JTZ19" s="146"/>
      <c r="JUA19" s="146"/>
      <c r="JUB19" s="2"/>
      <c r="JUC19" s="140"/>
      <c r="JUD19" s="146"/>
      <c r="JUE19" s="146"/>
      <c r="JUF19" s="2"/>
      <c r="JUG19" s="140"/>
      <c r="JUH19" s="146"/>
      <c r="JUI19" s="146"/>
      <c r="JUJ19" s="2"/>
      <c r="JUK19" s="140"/>
      <c r="JUL19" s="146"/>
      <c r="JUM19" s="146"/>
      <c r="JUN19" s="2"/>
      <c r="JUO19" s="140"/>
      <c r="JUP19" s="146"/>
      <c r="JUQ19" s="146"/>
      <c r="JUR19" s="2"/>
      <c r="JUS19" s="140"/>
      <c r="JUT19" s="146"/>
      <c r="JUU19" s="146"/>
      <c r="JUV19" s="2"/>
      <c r="JUW19" s="140"/>
      <c r="JUX19" s="146"/>
      <c r="JUY19" s="146"/>
      <c r="JUZ19" s="2"/>
      <c r="JVA19" s="140"/>
      <c r="JVB19" s="146"/>
      <c r="JVC19" s="146"/>
      <c r="JVD19" s="2"/>
      <c r="JVE19" s="140"/>
      <c r="JVF19" s="146"/>
      <c r="JVG19" s="146"/>
      <c r="JVH19" s="2"/>
      <c r="JVI19" s="140"/>
      <c r="JVJ19" s="146"/>
      <c r="JVK19" s="146"/>
      <c r="JVL19" s="2"/>
      <c r="JVM19" s="140"/>
      <c r="JVN19" s="146"/>
      <c r="JVO19" s="146"/>
      <c r="JVP19" s="2"/>
      <c r="JVQ19" s="140"/>
      <c r="JVR19" s="146"/>
      <c r="JVS19" s="146"/>
      <c r="JVT19" s="2"/>
      <c r="JVU19" s="140"/>
      <c r="JVV19" s="146"/>
      <c r="JVW19" s="146"/>
      <c r="JVX19" s="2"/>
      <c r="JVY19" s="140"/>
      <c r="JVZ19" s="146"/>
      <c r="JWA19" s="146"/>
      <c r="JWB19" s="2"/>
      <c r="JWC19" s="140"/>
      <c r="JWD19" s="146"/>
      <c r="JWE19" s="146"/>
      <c r="JWF19" s="2"/>
      <c r="JWG19" s="140"/>
      <c r="JWH19" s="146"/>
      <c r="JWI19" s="146"/>
      <c r="JWJ19" s="2"/>
      <c r="JWK19" s="140"/>
      <c r="JWL19" s="146"/>
      <c r="JWM19" s="146"/>
      <c r="JWN19" s="2"/>
      <c r="JWO19" s="140"/>
      <c r="JWP19" s="146"/>
      <c r="JWQ19" s="146"/>
      <c r="JWR19" s="2"/>
      <c r="JWS19" s="140"/>
      <c r="JWT19" s="146"/>
      <c r="JWU19" s="146"/>
      <c r="JWV19" s="2"/>
      <c r="JWW19" s="140"/>
      <c r="JWX19" s="146"/>
      <c r="JWY19" s="146"/>
      <c r="JWZ19" s="2"/>
      <c r="JXA19" s="140"/>
      <c r="JXB19" s="146"/>
      <c r="JXC19" s="146"/>
      <c r="JXD19" s="2"/>
      <c r="JXE19" s="140"/>
      <c r="JXF19" s="146"/>
      <c r="JXG19" s="146"/>
      <c r="JXH19" s="2"/>
      <c r="JXI19" s="140"/>
      <c r="JXJ19" s="146"/>
      <c r="JXK19" s="146"/>
      <c r="JXL19" s="2"/>
      <c r="JXM19" s="140"/>
      <c r="JXN19" s="146"/>
      <c r="JXO19" s="146"/>
      <c r="JXP19" s="2"/>
      <c r="JXQ19" s="140"/>
      <c r="JXR19" s="146"/>
      <c r="JXS19" s="146"/>
      <c r="JXT19" s="2"/>
      <c r="JXU19" s="140"/>
      <c r="JXV19" s="146"/>
      <c r="JXW19" s="146"/>
      <c r="JXX19" s="2"/>
      <c r="JXY19" s="140"/>
      <c r="JXZ19" s="146"/>
      <c r="JYA19" s="146"/>
      <c r="JYB19" s="2"/>
      <c r="JYC19" s="140"/>
      <c r="JYD19" s="146"/>
      <c r="JYE19" s="146"/>
      <c r="JYF19" s="2"/>
      <c r="JYG19" s="140"/>
      <c r="JYH19" s="146"/>
      <c r="JYI19" s="146"/>
      <c r="JYJ19" s="2"/>
      <c r="JYK19" s="140"/>
      <c r="JYL19" s="146"/>
      <c r="JYM19" s="146"/>
      <c r="JYN19" s="2"/>
      <c r="JYO19" s="140"/>
      <c r="JYP19" s="146"/>
      <c r="JYQ19" s="146"/>
      <c r="JYR19" s="2"/>
      <c r="JYS19" s="140"/>
      <c r="JYT19" s="146"/>
      <c r="JYU19" s="146"/>
      <c r="JYV19" s="2"/>
      <c r="JYW19" s="140"/>
      <c r="JYX19" s="146"/>
      <c r="JYY19" s="146"/>
      <c r="JYZ19" s="2"/>
      <c r="JZA19" s="140"/>
      <c r="JZB19" s="146"/>
      <c r="JZC19" s="146"/>
      <c r="JZD19" s="2"/>
      <c r="JZE19" s="140"/>
      <c r="JZF19" s="146"/>
      <c r="JZG19" s="146"/>
      <c r="JZH19" s="2"/>
      <c r="JZI19" s="140"/>
      <c r="JZJ19" s="146"/>
      <c r="JZK19" s="146"/>
      <c r="JZL19" s="2"/>
      <c r="JZM19" s="140"/>
      <c r="JZN19" s="146"/>
      <c r="JZO19" s="146"/>
      <c r="JZP19" s="2"/>
      <c r="JZQ19" s="140"/>
      <c r="JZR19" s="146"/>
      <c r="JZS19" s="146"/>
      <c r="JZT19" s="2"/>
      <c r="JZU19" s="140"/>
      <c r="JZV19" s="146"/>
      <c r="JZW19" s="146"/>
      <c r="JZX19" s="2"/>
      <c r="JZY19" s="140"/>
      <c r="JZZ19" s="146"/>
      <c r="KAA19" s="146"/>
      <c r="KAB19" s="2"/>
      <c r="KAC19" s="140"/>
      <c r="KAD19" s="146"/>
      <c r="KAE19" s="146"/>
      <c r="KAF19" s="2"/>
      <c r="KAG19" s="140"/>
      <c r="KAH19" s="146"/>
      <c r="KAI19" s="146"/>
      <c r="KAJ19" s="2"/>
      <c r="KAK19" s="140"/>
      <c r="KAL19" s="146"/>
      <c r="KAM19" s="146"/>
      <c r="KAN19" s="2"/>
      <c r="KAO19" s="140"/>
      <c r="KAP19" s="146"/>
      <c r="KAQ19" s="146"/>
      <c r="KAR19" s="2"/>
      <c r="KAS19" s="140"/>
      <c r="KAT19" s="146"/>
      <c r="KAU19" s="146"/>
      <c r="KAV19" s="2"/>
      <c r="KAW19" s="140"/>
      <c r="KAX19" s="146"/>
      <c r="KAY19" s="146"/>
      <c r="KAZ19" s="2"/>
      <c r="KBA19" s="140"/>
      <c r="KBB19" s="146"/>
      <c r="KBC19" s="146"/>
      <c r="KBD19" s="2"/>
      <c r="KBE19" s="140"/>
      <c r="KBF19" s="146"/>
      <c r="KBG19" s="146"/>
      <c r="KBH19" s="2"/>
      <c r="KBI19" s="140"/>
      <c r="KBJ19" s="146"/>
      <c r="KBK19" s="146"/>
      <c r="KBL19" s="2"/>
      <c r="KBM19" s="140"/>
      <c r="KBN19" s="146"/>
      <c r="KBO19" s="146"/>
      <c r="KBP19" s="2"/>
      <c r="KBQ19" s="140"/>
      <c r="KBR19" s="146"/>
      <c r="KBS19" s="146"/>
      <c r="KBT19" s="2"/>
      <c r="KBU19" s="140"/>
      <c r="KBV19" s="146"/>
      <c r="KBW19" s="146"/>
      <c r="KBX19" s="2"/>
      <c r="KBY19" s="140"/>
      <c r="KBZ19" s="146"/>
      <c r="KCA19" s="146"/>
      <c r="KCB19" s="2"/>
      <c r="KCC19" s="140"/>
      <c r="KCD19" s="146"/>
      <c r="KCE19" s="146"/>
      <c r="KCF19" s="2"/>
      <c r="KCG19" s="140"/>
      <c r="KCH19" s="146"/>
      <c r="KCI19" s="146"/>
      <c r="KCJ19" s="2"/>
      <c r="KCK19" s="140"/>
      <c r="KCL19" s="146"/>
      <c r="KCM19" s="146"/>
      <c r="KCN19" s="2"/>
      <c r="KCO19" s="140"/>
      <c r="KCP19" s="146"/>
      <c r="KCQ19" s="146"/>
      <c r="KCR19" s="2"/>
      <c r="KCS19" s="140"/>
      <c r="KCT19" s="146"/>
      <c r="KCU19" s="146"/>
      <c r="KCV19" s="2"/>
      <c r="KCW19" s="140"/>
      <c r="KCX19" s="146"/>
      <c r="KCY19" s="146"/>
      <c r="KCZ19" s="2"/>
      <c r="KDA19" s="140"/>
      <c r="KDB19" s="146"/>
      <c r="KDC19" s="146"/>
      <c r="KDD19" s="2"/>
      <c r="KDE19" s="140"/>
      <c r="KDF19" s="146"/>
      <c r="KDG19" s="146"/>
      <c r="KDH19" s="2"/>
      <c r="KDI19" s="140"/>
      <c r="KDJ19" s="146"/>
      <c r="KDK19" s="146"/>
      <c r="KDL19" s="2"/>
      <c r="KDM19" s="140"/>
      <c r="KDN19" s="146"/>
      <c r="KDO19" s="146"/>
      <c r="KDP19" s="2"/>
      <c r="KDQ19" s="140"/>
      <c r="KDR19" s="146"/>
      <c r="KDS19" s="146"/>
      <c r="KDT19" s="2"/>
      <c r="KDU19" s="140"/>
      <c r="KDV19" s="146"/>
      <c r="KDW19" s="146"/>
      <c r="KDX19" s="2"/>
      <c r="KDY19" s="140"/>
      <c r="KDZ19" s="146"/>
      <c r="KEA19" s="146"/>
      <c r="KEB19" s="2"/>
      <c r="KEC19" s="140"/>
      <c r="KED19" s="146"/>
      <c r="KEE19" s="146"/>
      <c r="KEF19" s="2"/>
      <c r="KEG19" s="140"/>
      <c r="KEH19" s="146"/>
      <c r="KEI19" s="146"/>
      <c r="KEJ19" s="2"/>
      <c r="KEK19" s="140"/>
      <c r="KEL19" s="146"/>
      <c r="KEM19" s="146"/>
      <c r="KEN19" s="2"/>
      <c r="KEO19" s="140"/>
      <c r="KEP19" s="146"/>
      <c r="KEQ19" s="146"/>
      <c r="KER19" s="2"/>
      <c r="KES19" s="140"/>
      <c r="KET19" s="146"/>
      <c r="KEU19" s="146"/>
      <c r="KEV19" s="2"/>
      <c r="KEW19" s="140"/>
      <c r="KEX19" s="146"/>
      <c r="KEY19" s="146"/>
      <c r="KEZ19" s="2"/>
      <c r="KFA19" s="140"/>
      <c r="KFB19" s="146"/>
      <c r="KFC19" s="146"/>
      <c r="KFD19" s="2"/>
      <c r="KFE19" s="140"/>
      <c r="KFF19" s="146"/>
      <c r="KFG19" s="146"/>
      <c r="KFH19" s="2"/>
      <c r="KFI19" s="140"/>
      <c r="KFJ19" s="146"/>
      <c r="KFK19" s="146"/>
      <c r="KFL19" s="2"/>
      <c r="KFM19" s="140"/>
      <c r="KFN19" s="146"/>
      <c r="KFO19" s="146"/>
      <c r="KFP19" s="2"/>
      <c r="KFQ19" s="140"/>
      <c r="KFR19" s="146"/>
      <c r="KFS19" s="146"/>
      <c r="KFT19" s="2"/>
      <c r="KFU19" s="140"/>
      <c r="KFV19" s="146"/>
      <c r="KFW19" s="146"/>
      <c r="KFX19" s="2"/>
      <c r="KFY19" s="140"/>
      <c r="KFZ19" s="146"/>
      <c r="KGA19" s="146"/>
      <c r="KGB19" s="2"/>
      <c r="KGC19" s="140"/>
      <c r="KGD19" s="146"/>
      <c r="KGE19" s="146"/>
      <c r="KGF19" s="2"/>
      <c r="KGG19" s="140"/>
      <c r="KGH19" s="146"/>
      <c r="KGI19" s="146"/>
      <c r="KGJ19" s="2"/>
      <c r="KGK19" s="140"/>
      <c r="KGL19" s="146"/>
      <c r="KGM19" s="146"/>
      <c r="KGN19" s="2"/>
      <c r="KGO19" s="140"/>
      <c r="KGP19" s="146"/>
      <c r="KGQ19" s="146"/>
      <c r="KGR19" s="2"/>
      <c r="KGS19" s="140"/>
      <c r="KGT19" s="146"/>
      <c r="KGU19" s="146"/>
      <c r="KGV19" s="2"/>
      <c r="KGW19" s="140"/>
      <c r="KGX19" s="146"/>
      <c r="KGY19" s="146"/>
      <c r="KGZ19" s="2"/>
      <c r="KHA19" s="140"/>
      <c r="KHB19" s="146"/>
      <c r="KHC19" s="146"/>
      <c r="KHD19" s="2"/>
      <c r="KHE19" s="140"/>
      <c r="KHF19" s="146"/>
      <c r="KHG19" s="146"/>
      <c r="KHH19" s="2"/>
      <c r="KHI19" s="140"/>
      <c r="KHJ19" s="146"/>
      <c r="KHK19" s="146"/>
      <c r="KHL19" s="2"/>
      <c r="KHM19" s="140"/>
      <c r="KHN19" s="146"/>
      <c r="KHO19" s="146"/>
      <c r="KHP19" s="2"/>
      <c r="KHQ19" s="140"/>
      <c r="KHR19" s="146"/>
      <c r="KHS19" s="146"/>
      <c r="KHT19" s="2"/>
      <c r="KHU19" s="140"/>
      <c r="KHV19" s="146"/>
      <c r="KHW19" s="146"/>
      <c r="KHX19" s="2"/>
      <c r="KHY19" s="140"/>
      <c r="KHZ19" s="146"/>
      <c r="KIA19" s="146"/>
      <c r="KIB19" s="2"/>
      <c r="KIC19" s="140"/>
      <c r="KID19" s="146"/>
      <c r="KIE19" s="146"/>
      <c r="KIF19" s="2"/>
      <c r="KIG19" s="140"/>
      <c r="KIH19" s="146"/>
      <c r="KII19" s="146"/>
      <c r="KIJ19" s="2"/>
      <c r="KIK19" s="140"/>
      <c r="KIL19" s="146"/>
      <c r="KIM19" s="146"/>
      <c r="KIN19" s="2"/>
      <c r="KIO19" s="140"/>
      <c r="KIP19" s="146"/>
      <c r="KIQ19" s="146"/>
      <c r="KIR19" s="2"/>
      <c r="KIS19" s="140"/>
      <c r="KIT19" s="146"/>
      <c r="KIU19" s="146"/>
      <c r="KIV19" s="2"/>
      <c r="KIW19" s="140"/>
      <c r="KIX19" s="146"/>
      <c r="KIY19" s="146"/>
      <c r="KIZ19" s="2"/>
      <c r="KJA19" s="140"/>
      <c r="KJB19" s="146"/>
      <c r="KJC19" s="146"/>
      <c r="KJD19" s="2"/>
      <c r="KJE19" s="140"/>
      <c r="KJF19" s="146"/>
      <c r="KJG19" s="146"/>
      <c r="KJH19" s="2"/>
      <c r="KJI19" s="140"/>
      <c r="KJJ19" s="146"/>
      <c r="KJK19" s="146"/>
      <c r="KJL19" s="2"/>
      <c r="KJM19" s="140"/>
      <c r="KJN19" s="146"/>
      <c r="KJO19" s="146"/>
      <c r="KJP19" s="2"/>
      <c r="KJQ19" s="140"/>
      <c r="KJR19" s="146"/>
      <c r="KJS19" s="146"/>
      <c r="KJT19" s="2"/>
      <c r="KJU19" s="140"/>
      <c r="KJV19" s="146"/>
      <c r="KJW19" s="146"/>
      <c r="KJX19" s="2"/>
      <c r="KJY19" s="140"/>
      <c r="KJZ19" s="146"/>
      <c r="KKA19" s="146"/>
      <c r="KKB19" s="2"/>
      <c r="KKC19" s="140"/>
      <c r="KKD19" s="146"/>
      <c r="KKE19" s="146"/>
      <c r="KKF19" s="2"/>
      <c r="KKG19" s="140"/>
      <c r="KKH19" s="146"/>
      <c r="KKI19" s="146"/>
      <c r="KKJ19" s="2"/>
      <c r="KKK19" s="140"/>
      <c r="KKL19" s="146"/>
      <c r="KKM19" s="146"/>
      <c r="KKN19" s="2"/>
      <c r="KKO19" s="140"/>
      <c r="KKP19" s="146"/>
      <c r="KKQ19" s="146"/>
      <c r="KKR19" s="2"/>
      <c r="KKS19" s="140"/>
      <c r="KKT19" s="146"/>
      <c r="KKU19" s="146"/>
      <c r="KKV19" s="2"/>
      <c r="KKW19" s="140"/>
      <c r="KKX19" s="146"/>
      <c r="KKY19" s="146"/>
      <c r="KKZ19" s="2"/>
      <c r="KLA19" s="140"/>
      <c r="KLB19" s="146"/>
      <c r="KLC19" s="146"/>
      <c r="KLD19" s="2"/>
      <c r="KLE19" s="140"/>
      <c r="KLF19" s="146"/>
      <c r="KLG19" s="146"/>
      <c r="KLH19" s="2"/>
      <c r="KLI19" s="140"/>
      <c r="KLJ19" s="146"/>
      <c r="KLK19" s="146"/>
      <c r="KLL19" s="2"/>
      <c r="KLM19" s="140"/>
      <c r="KLN19" s="146"/>
      <c r="KLO19" s="146"/>
      <c r="KLP19" s="2"/>
      <c r="KLQ19" s="140"/>
      <c r="KLR19" s="146"/>
      <c r="KLS19" s="146"/>
      <c r="KLT19" s="2"/>
      <c r="KLU19" s="140"/>
      <c r="KLV19" s="146"/>
      <c r="KLW19" s="146"/>
      <c r="KLX19" s="2"/>
      <c r="KLY19" s="140"/>
      <c r="KLZ19" s="146"/>
      <c r="KMA19" s="146"/>
      <c r="KMB19" s="2"/>
      <c r="KMC19" s="140"/>
      <c r="KMD19" s="146"/>
      <c r="KME19" s="146"/>
      <c r="KMF19" s="2"/>
      <c r="KMG19" s="140"/>
      <c r="KMH19" s="146"/>
      <c r="KMI19" s="146"/>
      <c r="KMJ19" s="2"/>
      <c r="KMK19" s="140"/>
      <c r="KML19" s="146"/>
      <c r="KMM19" s="146"/>
      <c r="KMN19" s="2"/>
      <c r="KMO19" s="140"/>
      <c r="KMP19" s="146"/>
      <c r="KMQ19" s="146"/>
      <c r="KMR19" s="2"/>
      <c r="KMS19" s="140"/>
      <c r="KMT19" s="146"/>
      <c r="KMU19" s="146"/>
      <c r="KMV19" s="2"/>
      <c r="KMW19" s="140"/>
      <c r="KMX19" s="146"/>
      <c r="KMY19" s="146"/>
      <c r="KMZ19" s="2"/>
      <c r="KNA19" s="140"/>
      <c r="KNB19" s="146"/>
      <c r="KNC19" s="146"/>
      <c r="KND19" s="2"/>
      <c r="KNE19" s="140"/>
      <c r="KNF19" s="146"/>
      <c r="KNG19" s="146"/>
      <c r="KNH19" s="2"/>
      <c r="KNI19" s="140"/>
      <c r="KNJ19" s="146"/>
      <c r="KNK19" s="146"/>
      <c r="KNL19" s="2"/>
      <c r="KNM19" s="140"/>
      <c r="KNN19" s="146"/>
      <c r="KNO19" s="146"/>
      <c r="KNP19" s="2"/>
      <c r="KNQ19" s="140"/>
      <c r="KNR19" s="146"/>
      <c r="KNS19" s="146"/>
      <c r="KNT19" s="2"/>
      <c r="KNU19" s="140"/>
      <c r="KNV19" s="146"/>
      <c r="KNW19" s="146"/>
      <c r="KNX19" s="2"/>
      <c r="KNY19" s="140"/>
      <c r="KNZ19" s="146"/>
      <c r="KOA19" s="146"/>
      <c r="KOB19" s="2"/>
      <c r="KOC19" s="140"/>
      <c r="KOD19" s="146"/>
      <c r="KOE19" s="146"/>
      <c r="KOF19" s="2"/>
      <c r="KOG19" s="140"/>
      <c r="KOH19" s="146"/>
      <c r="KOI19" s="146"/>
      <c r="KOJ19" s="2"/>
      <c r="KOK19" s="140"/>
      <c r="KOL19" s="146"/>
      <c r="KOM19" s="146"/>
      <c r="KON19" s="2"/>
      <c r="KOO19" s="140"/>
      <c r="KOP19" s="146"/>
      <c r="KOQ19" s="146"/>
      <c r="KOR19" s="2"/>
      <c r="KOS19" s="140"/>
      <c r="KOT19" s="146"/>
      <c r="KOU19" s="146"/>
      <c r="KOV19" s="2"/>
      <c r="KOW19" s="140"/>
      <c r="KOX19" s="146"/>
      <c r="KOY19" s="146"/>
      <c r="KOZ19" s="2"/>
      <c r="KPA19" s="140"/>
      <c r="KPB19" s="146"/>
      <c r="KPC19" s="146"/>
      <c r="KPD19" s="2"/>
      <c r="KPE19" s="140"/>
      <c r="KPF19" s="146"/>
      <c r="KPG19" s="146"/>
      <c r="KPH19" s="2"/>
      <c r="KPI19" s="140"/>
      <c r="KPJ19" s="146"/>
      <c r="KPK19" s="146"/>
      <c r="KPL19" s="2"/>
      <c r="KPM19" s="140"/>
      <c r="KPN19" s="146"/>
      <c r="KPO19" s="146"/>
      <c r="KPP19" s="2"/>
      <c r="KPQ19" s="140"/>
      <c r="KPR19" s="146"/>
      <c r="KPS19" s="146"/>
      <c r="KPT19" s="2"/>
      <c r="KPU19" s="140"/>
      <c r="KPV19" s="146"/>
      <c r="KPW19" s="146"/>
      <c r="KPX19" s="2"/>
      <c r="KPY19" s="140"/>
      <c r="KPZ19" s="146"/>
      <c r="KQA19" s="146"/>
      <c r="KQB19" s="2"/>
      <c r="KQC19" s="140"/>
      <c r="KQD19" s="146"/>
      <c r="KQE19" s="146"/>
      <c r="KQF19" s="2"/>
      <c r="KQG19" s="140"/>
      <c r="KQH19" s="146"/>
      <c r="KQI19" s="146"/>
      <c r="KQJ19" s="2"/>
      <c r="KQK19" s="140"/>
      <c r="KQL19" s="146"/>
      <c r="KQM19" s="146"/>
      <c r="KQN19" s="2"/>
      <c r="KQO19" s="140"/>
      <c r="KQP19" s="146"/>
      <c r="KQQ19" s="146"/>
      <c r="KQR19" s="2"/>
      <c r="KQS19" s="140"/>
      <c r="KQT19" s="146"/>
      <c r="KQU19" s="146"/>
      <c r="KQV19" s="2"/>
      <c r="KQW19" s="140"/>
      <c r="KQX19" s="146"/>
      <c r="KQY19" s="146"/>
      <c r="KQZ19" s="2"/>
      <c r="KRA19" s="140"/>
      <c r="KRB19" s="146"/>
      <c r="KRC19" s="146"/>
      <c r="KRD19" s="2"/>
      <c r="KRE19" s="140"/>
      <c r="KRF19" s="146"/>
      <c r="KRG19" s="146"/>
      <c r="KRH19" s="2"/>
      <c r="KRI19" s="140"/>
      <c r="KRJ19" s="146"/>
      <c r="KRK19" s="146"/>
      <c r="KRL19" s="2"/>
      <c r="KRM19" s="140"/>
      <c r="KRN19" s="146"/>
      <c r="KRO19" s="146"/>
      <c r="KRP19" s="2"/>
      <c r="KRQ19" s="140"/>
      <c r="KRR19" s="146"/>
      <c r="KRS19" s="146"/>
      <c r="KRT19" s="2"/>
      <c r="KRU19" s="140"/>
      <c r="KRV19" s="146"/>
      <c r="KRW19" s="146"/>
      <c r="KRX19" s="2"/>
      <c r="KRY19" s="140"/>
      <c r="KRZ19" s="146"/>
      <c r="KSA19" s="146"/>
      <c r="KSB19" s="2"/>
      <c r="KSC19" s="140"/>
      <c r="KSD19" s="146"/>
      <c r="KSE19" s="146"/>
      <c r="KSF19" s="2"/>
      <c r="KSG19" s="140"/>
      <c r="KSH19" s="146"/>
      <c r="KSI19" s="146"/>
      <c r="KSJ19" s="2"/>
      <c r="KSK19" s="140"/>
      <c r="KSL19" s="146"/>
      <c r="KSM19" s="146"/>
      <c r="KSN19" s="2"/>
      <c r="KSO19" s="140"/>
      <c r="KSP19" s="146"/>
      <c r="KSQ19" s="146"/>
      <c r="KSR19" s="2"/>
      <c r="KSS19" s="140"/>
      <c r="KST19" s="146"/>
      <c r="KSU19" s="146"/>
      <c r="KSV19" s="2"/>
      <c r="KSW19" s="140"/>
      <c r="KSX19" s="146"/>
      <c r="KSY19" s="146"/>
      <c r="KSZ19" s="2"/>
      <c r="KTA19" s="140"/>
      <c r="KTB19" s="146"/>
      <c r="KTC19" s="146"/>
      <c r="KTD19" s="2"/>
      <c r="KTE19" s="140"/>
      <c r="KTF19" s="146"/>
      <c r="KTG19" s="146"/>
      <c r="KTH19" s="2"/>
      <c r="KTI19" s="140"/>
      <c r="KTJ19" s="146"/>
      <c r="KTK19" s="146"/>
      <c r="KTL19" s="2"/>
      <c r="KTM19" s="140"/>
      <c r="KTN19" s="146"/>
      <c r="KTO19" s="146"/>
      <c r="KTP19" s="2"/>
      <c r="KTQ19" s="140"/>
      <c r="KTR19" s="146"/>
      <c r="KTS19" s="146"/>
      <c r="KTT19" s="2"/>
      <c r="KTU19" s="140"/>
      <c r="KTV19" s="146"/>
      <c r="KTW19" s="146"/>
      <c r="KTX19" s="2"/>
      <c r="KTY19" s="140"/>
      <c r="KTZ19" s="146"/>
      <c r="KUA19" s="146"/>
      <c r="KUB19" s="2"/>
      <c r="KUC19" s="140"/>
      <c r="KUD19" s="146"/>
      <c r="KUE19" s="146"/>
      <c r="KUF19" s="2"/>
      <c r="KUG19" s="140"/>
      <c r="KUH19" s="146"/>
      <c r="KUI19" s="146"/>
      <c r="KUJ19" s="2"/>
      <c r="KUK19" s="140"/>
      <c r="KUL19" s="146"/>
      <c r="KUM19" s="146"/>
      <c r="KUN19" s="2"/>
      <c r="KUO19" s="140"/>
      <c r="KUP19" s="146"/>
      <c r="KUQ19" s="146"/>
      <c r="KUR19" s="2"/>
      <c r="KUS19" s="140"/>
      <c r="KUT19" s="146"/>
      <c r="KUU19" s="146"/>
      <c r="KUV19" s="2"/>
      <c r="KUW19" s="140"/>
      <c r="KUX19" s="146"/>
      <c r="KUY19" s="146"/>
      <c r="KUZ19" s="2"/>
      <c r="KVA19" s="140"/>
      <c r="KVB19" s="146"/>
      <c r="KVC19" s="146"/>
      <c r="KVD19" s="2"/>
      <c r="KVE19" s="140"/>
      <c r="KVF19" s="146"/>
      <c r="KVG19" s="146"/>
      <c r="KVH19" s="2"/>
      <c r="KVI19" s="140"/>
      <c r="KVJ19" s="146"/>
      <c r="KVK19" s="146"/>
      <c r="KVL19" s="2"/>
      <c r="KVM19" s="140"/>
      <c r="KVN19" s="146"/>
      <c r="KVO19" s="146"/>
      <c r="KVP19" s="2"/>
      <c r="KVQ19" s="140"/>
      <c r="KVR19" s="146"/>
      <c r="KVS19" s="146"/>
      <c r="KVT19" s="2"/>
      <c r="KVU19" s="140"/>
      <c r="KVV19" s="146"/>
      <c r="KVW19" s="146"/>
      <c r="KVX19" s="2"/>
      <c r="KVY19" s="140"/>
      <c r="KVZ19" s="146"/>
      <c r="KWA19" s="146"/>
      <c r="KWB19" s="2"/>
      <c r="KWC19" s="140"/>
      <c r="KWD19" s="146"/>
      <c r="KWE19" s="146"/>
      <c r="KWF19" s="2"/>
      <c r="KWG19" s="140"/>
      <c r="KWH19" s="146"/>
      <c r="KWI19" s="146"/>
      <c r="KWJ19" s="2"/>
      <c r="KWK19" s="140"/>
      <c r="KWL19" s="146"/>
      <c r="KWM19" s="146"/>
      <c r="KWN19" s="2"/>
      <c r="KWO19" s="140"/>
      <c r="KWP19" s="146"/>
      <c r="KWQ19" s="146"/>
      <c r="KWR19" s="2"/>
      <c r="KWS19" s="140"/>
      <c r="KWT19" s="146"/>
      <c r="KWU19" s="146"/>
      <c r="KWV19" s="2"/>
      <c r="KWW19" s="140"/>
      <c r="KWX19" s="146"/>
      <c r="KWY19" s="146"/>
      <c r="KWZ19" s="2"/>
      <c r="KXA19" s="140"/>
      <c r="KXB19" s="146"/>
      <c r="KXC19" s="146"/>
      <c r="KXD19" s="2"/>
      <c r="KXE19" s="140"/>
      <c r="KXF19" s="146"/>
      <c r="KXG19" s="146"/>
      <c r="KXH19" s="2"/>
      <c r="KXI19" s="140"/>
      <c r="KXJ19" s="146"/>
      <c r="KXK19" s="146"/>
      <c r="KXL19" s="2"/>
      <c r="KXM19" s="140"/>
      <c r="KXN19" s="146"/>
      <c r="KXO19" s="146"/>
      <c r="KXP19" s="2"/>
      <c r="KXQ19" s="140"/>
      <c r="KXR19" s="146"/>
      <c r="KXS19" s="146"/>
      <c r="KXT19" s="2"/>
      <c r="KXU19" s="140"/>
      <c r="KXV19" s="146"/>
      <c r="KXW19" s="146"/>
      <c r="KXX19" s="2"/>
      <c r="KXY19" s="140"/>
      <c r="KXZ19" s="146"/>
      <c r="KYA19" s="146"/>
      <c r="KYB19" s="2"/>
      <c r="KYC19" s="140"/>
      <c r="KYD19" s="146"/>
      <c r="KYE19" s="146"/>
      <c r="KYF19" s="2"/>
      <c r="KYG19" s="140"/>
      <c r="KYH19" s="146"/>
      <c r="KYI19" s="146"/>
      <c r="KYJ19" s="2"/>
      <c r="KYK19" s="140"/>
      <c r="KYL19" s="146"/>
      <c r="KYM19" s="146"/>
      <c r="KYN19" s="2"/>
      <c r="KYO19" s="140"/>
      <c r="KYP19" s="146"/>
      <c r="KYQ19" s="146"/>
      <c r="KYR19" s="2"/>
      <c r="KYS19" s="140"/>
      <c r="KYT19" s="146"/>
      <c r="KYU19" s="146"/>
      <c r="KYV19" s="2"/>
      <c r="KYW19" s="140"/>
      <c r="KYX19" s="146"/>
      <c r="KYY19" s="146"/>
      <c r="KYZ19" s="2"/>
      <c r="KZA19" s="140"/>
      <c r="KZB19" s="146"/>
      <c r="KZC19" s="146"/>
      <c r="KZD19" s="2"/>
      <c r="KZE19" s="140"/>
      <c r="KZF19" s="146"/>
      <c r="KZG19" s="146"/>
      <c r="KZH19" s="2"/>
      <c r="KZI19" s="140"/>
      <c r="KZJ19" s="146"/>
      <c r="KZK19" s="146"/>
      <c r="KZL19" s="2"/>
      <c r="KZM19" s="140"/>
      <c r="KZN19" s="146"/>
      <c r="KZO19" s="146"/>
      <c r="KZP19" s="2"/>
      <c r="KZQ19" s="140"/>
      <c r="KZR19" s="146"/>
      <c r="KZS19" s="146"/>
      <c r="KZT19" s="2"/>
      <c r="KZU19" s="140"/>
      <c r="KZV19" s="146"/>
      <c r="KZW19" s="146"/>
      <c r="KZX19" s="2"/>
      <c r="KZY19" s="140"/>
      <c r="KZZ19" s="146"/>
      <c r="LAA19" s="146"/>
      <c r="LAB19" s="2"/>
      <c r="LAC19" s="140"/>
      <c r="LAD19" s="146"/>
      <c r="LAE19" s="146"/>
      <c r="LAF19" s="2"/>
      <c r="LAG19" s="140"/>
      <c r="LAH19" s="146"/>
      <c r="LAI19" s="146"/>
      <c r="LAJ19" s="2"/>
      <c r="LAK19" s="140"/>
      <c r="LAL19" s="146"/>
      <c r="LAM19" s="146"/>
      <c r="LAN19" s="2"/>
      <c r="LAO19" s="140"/>
      <c r="LAP19" s="146"/>
      <c r="LAQ19" s="146"/>
      <c r="LAR19" s="2"/>
      <c r="LAS19" s="140"/>
      <c r="LAT19" s="146"/>
      <c r="LAU19" s="146"/>
      <c r="LAV19" s="2"/>
      <c r="LAW19" s="140"/>
      <c r="LAX19" s="146"/>
      <c r="LAY19" s="146"/>
      <c r="LAZ19" s="2"/>
      <c r="LBA19" s="140"/>
      <c r="LBB19" s="146"/>
      <c r="LBC19" s="146"/>
      <c r="LBD19" s="2"/>
      <c r="LBE19" s="140"/>
      <c r="LBF19" s="146"/>
      <c r="LBG19" s="146"/>
      <c r="LBH19" s="2"/>
      <c r="LBI19" s="140"/>
      <c r="LBJ19" s="146"/>
      <c r="LBK19" s="146"/>
      <c r="LBL19" s="2"/>
      <c r="LBM19" s="140"/>
      <c r="LBN19" s="146"/>
      <c r="LBO19" s="146"/>
      <c r="LBP19" s="2"/>
      <c r="LBQ19" s="140"/>
      <c r="LBR19" s="146"/>
      <c r="LBS19" s="146"/>
      <c r="LBT19" s="2"/>
      <c r="LBU19" s="140"/>
      <c r="LBV19" s="146"/>
      <c r="LBW19" s="146"/>
      <c r="LBX19" s="2"/>
      <c r="LBY19" s="140"/>
      <c r="LBZ19" s="146"/>
      <c r="LCA19" s="146"/>
      <c r="LCB19" s="2"/>
      <c r="LCC19" s="140"/>
      <c r="LCD19" s="146"/>
      <c r="LCE19" s="146"/>
      <c r="LCF19" s="2"/>
      <c r="LCG19" s="140"/>
      <c r="LCH19" s="146"/>
      <c r="LCI19" s="146"/>
      <c r="LCJ19" s="2"/>
      <c r="LCK19" s="140"/>
      <c r="LCL19" s="146"/>
      <c r="LCM19" s="146"/>
      <c r="LCN19" s="2"/>
      <c r="LCO19" s="140"/>
      <c r="LCP19" s="146"/>
      <c r="LCQ19" s="146"/>
      <c r="LCR19" s="2"/>
      <c r="LCS19" s="140"/>
      <c r="LCT19" s="146"/>
      <c r="LCU19" s="146"/>
      <c r="LCV19" s="2"/>
      <c r="LCW19" s="140"/>
      <c r="LCX19" s="146"/>
      <c r="LCY19" s="146"/>
      <c r="LCZ19" s="2"/>
      <c r="LDA19" s="140"/>
      <c r="LDB19" s="146"/>
      <c r="LDC19" s="146"/>
      <c r="LDD19" s="2"/>
      <c r="LDE19" s="140"/>
      <c r="LDF19" s="146"/>
      <c r="LDG19" s="146"/>
      <c r="LDH19" s="2"/>
      <c r="LDI19" s="140"/>
      <c r="LDJ19" s="146"/>
      <c r="LDK19" s="146"/>
      <c r="LDL19" s="2"/>
      <c r="LDM19" s="140"/>
      <c r="LDN19" s="146"/>
      <c r="LDO19" s="146"/>
      <c r="LDP19" s="2"/>
      <c r="LDQ19" s="140"/>
      <c r="LDR19" s="146"/>
      <c r="LDS19" s="146"/>
      <c r="LDT19" s="2"/>
      <c r="LDU19" s="140"/>
      <c r="LDV19" s="146"/>
      <c r="LDW19" s="146"/>
      <c r="LDX19" s="2"/>
      <c r="LDY19" s="140"/>
      <c r="LDZ19" s="146"/>
      <c r="LEA19" s="146"/>
      <c r="LEB19" s="2"/>
      <c r="LEC19" s="140"/>
      <c r="LED19" s="146"/>
      <c r="LEE19" s="146"/>
      <c r="LEF19" s="2"/>
      <c r="LEG19" s="140"/>
      <c r="LEH19" s="146"/>
      <c r="LEI19" s="146"/>
      <c r="LEJ19" s="2"/>
      <c r="LEK19" s="140"/>
      <c r="LEL19" s="146"/>
      <c r="LEM19" s="146"/>
      <c r="LEN19" s="2"/>
      <c r="LEO19" s="140"/>
      <c r="LEP19" s="146"/>
      <c r="LEQ19" s="146"/>
      <c r="LER19" s="2"/>
      <c r="LES19" s="140"/>
      <c r="LET19" s="146"/>
      <c r="LEU19" s="146"/>
      <c r="LEV19" s="2"/>
      <c r="LEW19" s="140"/>
      <c r="LEX19" s="146"/>
      <c r="LEY19" s="146"/>
      <c r="LEZ19" s="2"/>
      <c r="LFA19" s="140"/>
      <c r="LFB19" s="146"/>
      <c r="LFC19" s="146"/>
      <c r="LFD19" s="2"/>
      <c r="LFE19" s="140"/>
      <c r="LFF19" s="146"/>
      <c r="LFG19" s="146"/>
      <c r="LFH19" s="2"/>
      <c r="LFI19" s="140"/>
      <c r="LFJ19" s="146"/>
      <c r="LFK19" s="146"/>
      <c r="LFL19" s="2"/>
      <c r="LFM19" s="140"/>
      <c r="LFN19" s="146"/>
      <c r="LFO19" s="146"/>
      <c r="LFP19" s="2"/>
      <c r="LFQ19" s="140"/>
      <c r="LFR19" s="146"/>
      <c r="LFS19" s="146"/>
      <c r="LFT19" s="2"/>
      <c r="LFU19" s="140"/>
      <c r="LFV19" s="146"/>
      <c r="LFW19" s="146"/>
      <c r="LFX19" s="2"/>
      <c r="LFY19" s="140"/>
      <c r="LFZ19" s="146"/>
      <c r="LGA19" s="146"/>
      <c r="LGB19" s="2"/>
      <c r="LGC19" s="140"/>
      <c r="LGD19" s="146"/>
      <c r="LGE19" s="146"/>
      <c r="LGF19" s="2"/>
      <c r="LGG19" s="140"/>
      <c r="LGH19" s="146"/>
      <c r="LGI19" s="146"/>
      <c r="LGJ19" s="2"/>
      <c r="LGK19" s="140"/>
      <c r="LGL19" s="146"/>
      <c r="LGM19" s="146"/>
      <c r="LGN19" s="2"/>
      <c r="LGO19" s="140"/>
      <c r="LGP19" s="146"/>
      <c r="LGQ19" s="146"/>
      <c r="LGR19" s="2"/>
      <c r="LGS19" s="140"/>
      <c r="LGT19" s="146"/>
      <c r="LGU19" s="146"/>
      <c r="LGV19" s="2"/>
      <c r="LGW19" s="140"/>
      <c r="LGX19" s="146"/>
      <c r="LGY19" s="146"/>
      <c r="LGZ19" s="2"/>
      <c r="LHA19" s="140"/>
      <c r="LHB19" s="146"/>
      <c r="LHC19" s="146"/>
      <c r="LHD19" s="2"/>
      <c r="LHE19" s="140"/>
      <c r="LHF19" s="146"/>
      <c r="LHG19" s="146"/>
      <c r="LHH19" s="2"/>
      <c r="LHI19" s="140"/>
      <c r="LHJ19" s="146"/>
      <c r="LHK19" s="146"/>
      <c r="LHL19" s="2"/>
      <c r="LHM19" s="140"/>
      <c r="LHN19" s="146"/>
      <c r="LHO19" s="146"/>
      <c r="LHP19" s="2"/>
      <c r="LHQ19" s="140"/>
      <c r="LHR19" s="146"/>
      <c r="LHS19" s="146"/>
      <c r="LHT19" s="2"/>
      <c r="LHU19" s="140"/>
      <c r="LHV19" s="146"/>
      <c r="LHW19" s="146"/>
      <c r="LHX19" s="2"/>
      <c r="LHY19" s="140"/>
      <c r="LHZ19" s="146"/>
      <c r="LIA19" s="146"/>
      <c r="LIB19" s="2"/>
      <c r="LIC19" s="140"/>
      <c r="LID19" s="146"/>
      <c r="LIE19" s="146"/>
      <c r="LIF19" s="2"/>
      <c r="LIG19" s="140"/>
      <c r="LIH19" s="146"/>
      <c r="LII19" s="146"/>
      <c r="LIJ19" s="2"/>
      <c r="LIK19" s="140"/>
      <c r="LIL19" s="146"/>
      <c r="LIM19" s="146"/>
      <c r="LIN19" s="2"/>
      <c r="LIO19" s="140"/>
      <c r="LIP19" s="146"/>
      <c r="LIQ19" s="146"/>
      <c r="LIR19" s="2"/>
      <c r="LIS19" s="140"/>
      <c r="LIT19" s="146"/>
      <c r="LIU19" s="146"/>
      <c r="LIV19" s="2"/>
      <c r="LIW19" s="140"/>
      <c r="LIX19" s="146"/>
      <c r="LIY19" s="146"/>
      <c r="LIZ19" s="2"/>
      <c r="LJA19" s="140"/>
      <c r="LJB19" s="146"/>
      <c r="LJC19" s="146"/>
      <c r="LJD19" s="2"/>
      <c r="LJE19" s="140"/>
      <c r="LJF19" s="146"/>
      <c r="LJG19" s="146"/>
      <c r="LJH19" s="2"/>
      <c r="LJI19" s="140"/>
      <c r="LJJ19" s="146"/>
      <c r="LJK19" s="146"/>
      <c r="LJL19" s="2"/>
      <c r="LJM19" s="140"/>
      <c r="LJN19" s="146"/>
      <c r="LJO19" s="146"/>
      <c r="LJP19" s="2"/>
      <c r="LJQ19" s="140"/>
      <c r="LJR19" s="146"/>
      <c r="LJS19" s="146"/>
      <c r="LJT19" s="2"/>
      <c r="LJU19" s="140"/>
      <c r="LJV19" s="146"/>
      <c r="LJW19" s="146"/>
      <c r="LJX19" s="2"/>
      <c r="LJY19" s="140"/>
      <c r="LJZ19" s="146"/>
      <c r="LKA19" s="146"/>
      <c r="LKB19" s="2"/>
      <c r="LKC19" s="140"/>
      <c r="LKD19" s="146"/>
      <c r="LKE19" s="146"/>
      <c r="LKF19" s="2"/>
      <c r="LKG19" s="140"/>
      <c r="LKH19" s="146"/>
      <c r="LKI19" s="146"/>
      <c r="LKJ19" s="2"/>
      <c r="LKK19" s="140"/>
      <c r="LKL19" s="146"/>
      <c r="LKM19" s="146"/>
      <c r="LKN19" s="2"/>
      <c r="LKO19" s="140"/>
      <c r="LKP19" s="146"/>
      <c r="LKQ19" s="146"/>
      <c r="LKR19" s="2"/>
      <c r="LKS19" s="140"/>
      <c r="LKT19" s="146"/>
      <c r="LKU19" s="146"/>
      <c r="LKV19" s="2"/>
      <c r="LKW19" s="140"/>
      <c r="LKX19" s="146"/>
      <c r="LKY19" s="146"/>
      <c r="LKZ19" s="2"/>
      <c r="LLA19" s="140"/>
      <c r="LLB19" s="146"/>
      <c r="LLC19" s="146"/>
      <c r="LLD19" s="2"/>
      <c r="LLE19" s="140"/>
      <c r="LLF19" s="146"/>
      <c r="LLG19" s="146"/>
      <c r="LLH19" s="2"/>
      <c r="LLI19" s="140"/>
      <c r="LLJ19" s="146"/>
      <c r="LLK19" s="146"/>
      <c r="LLL19" s="2"/>
      <c r="LLM19" s="140"/>
      <c r="LLN19" s="146"/>
      <c r="LLO19" s="146"/>
      <c r="LLP19" s="2"/>
      <c r="LLQ19" s="140"/>
      <c r="LLR19" s="146"/>
      <c r="LLS19" s="146"/>
      <c r="LLT19" s="2"/>
      <c r="LLU19" s="140"/>
      <c r="LLV19" s="146"/>
      <c r="LLW19" s="146"/>
      <c r="LLX19" s="2"/>
      <c r="LLY19" s="140"/>
      <c r="LLZ19" s="146"/>
      <c r="LMA19" s="146"/>
      <c r="LMB19" s="2"/>
      <c r="LMC19" s="140"/>
      <c r="LMD19" s="146"/>
      <c r="LME19" s="146"/>
      <c r="LMF19" s="2"/>
      <c r="LMG19" s="140"/>
      <c r="LMH19" s="146"/>
      <c r="LMI19" s="146"/>
      <c r="LMJ19" s="2"/>
      <c r="LMK19" s="140"/>
      <c r="LML19" s="146"/>
      <c r="LMM19" s="146"/>
      <c r="LMN19" s="2"/>
      <c r="LMO19" s="140"/>
      <c r="LMP19" s="146"/>
      <c r="LMQ19" s="146"/>
      <c r="LMR19" s="2"/>
      <c r="LMS19" s="140"/>
      <c r="LMT19" s="146"/>
      <c r="LMU19" s="146"/>
      <c r="LMV19" s="2"/>
      <c r="LMW19" s="140"/>
      <c r="LMX19" s="146"/>
      <c r="LMY19" s="146"/>
      <c r="LMZ19" s="2"/>
      <c r="LNA19" s="140"/>
      <c r="LNB19" s="146"/>
      <c r="LNC19" s="146"/>
      <c r="LND19" s="2"/>
      <c r="LNE19" s="140"/>
      <c r="LNF19" s="146"/>
      <c r="LNG19" s="146"/>
      <c r="LNH19" s="2"/>
      <c r="LNI19" s="140"/>
      <c r="LNJ19" s="146"/>
      <c r="LNK19" s="146"/>
      <c r="LNL19" s="2"/>
      <c r="LNM19" s="140"/>
      <c r="LNN19" s="146"/>
      <c r="LNO19" s="146"/>
      <c r="LNP19" s="2"/>
      <c r="LNQ19" s="140"/>
      <c r="LNR19" s="146"/>
      <c r="LNS19" s="146"/>
      <c r="LNT19" s="2"/>
      <c r="LNU19" s="140"/>
      <c r="LNV19" s="146"/>
      <c r="LNW19" s="146"/>
      <c r="LNX19" s="2"/>
      <c r="LNY19" s="140"/>
      <c r="LNZ19" s="146"/>
      <c r="LOA19" s="146"/>
      <c r="LOB19" s="2"/>
      <c r="LOC19" s="140"/>
      <c r="LOD19" s="146"/>
      <c r="LOE19" s="146"/>
      <c r="LOF19" s="2"/>
      <c r="LOG19" s="140"/>
      <c r="LOH19" s="146"/>
      <c r="LOI19" s="146"/>
      <c r="LOJ19" s="2"/>
      <c r="LOK19" s="140"/>
      <c r="LOL19" s="146"/>
      <c r="LOM19" s="146"/>
      <c r="LON19" s="2"/>
      <c r="LOO19" s="140"/>
      <c r="LOP19" s="146"/>
      <c r="LOQ19" s="146"/>
      <c r="LOR19" s="2"/>
      <c r="LOS19" s="140"/>
      <c r="LOT19" s="146"/>
      <c r="LOU19" s="146"/>
      <c r="LOV19" s="2"/>
      <c r="LOW19" s="140"/>
      <c r="LOX19" s="146"/>
      <c r="LOY19" s="146"/>
      <c r="LOZ19" s="2"/>
      <c r="LPA19" s="140"/>
      <c r="LPB19" s="146"/>
      <c r="LPC19" s="146"/>
      <c r="LPD19" s="2"/>
      <c r="LPE19" s="140"/>
      <c r="LPF19" s="146"/>
      <c r="LPG19" s="146"/>
      <c r="LPH19" s="2"/>
      <c r="LPI19" s="140"/>
      <c r="LPJ19" s="146"/>
      <c r="LPK19" s="146"/>
      <c r="LPL19" s="2"/>
      <c r="LPM19" s="140"/>
      <c r="LPN19" s="146"/>
      <c r="LPO19" s="146"/>
      <c r="LPP19" s="2"/>
      <c r="LPQ19" s="140"/>
      <c r="LPR19" s="146"/>
      <c r="LPS19" s="146"/>
      <c r="LPT19" s="2"/>
      <c r="LPU19" s="140"/>
      <c r="LPV19" s="146"/>
      <c r="LPW19" s="146"/>
      <c r="LPX19" s="2"/>
      <c r="LPY19" s="140"/>
      <c r="LPZ19" s="146"/>
      <c r="LQA19" s="146"/>
      <c r="LQB19" s="2"/>
      <c r="LQC19" s="140"/>
      <c r="LQD19" s="146"/>
      <c r="LQE19" s="146"/>
      <c r="LQF19" s="2"/>
      <c r="LQG19" s="140"/>
      <c r="LQH19" s="146"/>
      <c r="LQI19" s="146"/>
      <c r="LQJ19" s="2"/>
      <c r="LQK19" s="140"/>
      <c r="LQL19" s="146"/>
      <c r="LQM19" s="146"/>
      <c r="LQN19" s="2"/>
      <c r="LQO19" s="140"/>
      <c r="LQP19" s="146"/>
      <c r="LQQ19" s="146"/>
      <c r="LQR19" s="2"/>
      <c r="LQS19" s="140"/>
      <c r="LQT19" s="146"/>
      <c r="LQU19" s="146"/>
      <c r="LQV19" s="2"/>
      <c r="LQW19" s="140"/>
      <c r="LQX19" s="146"/>
      <c r="LQY19" s="146"/>
      <c r="LQZ19" s="2"/>
      <c r="LRA19" s="140"/>
      <c r="LRB19" s="146"/>
      <c r="LRC19" s="146"/>
      <c r="LRD19" s="2"/>
      <c r="LRE19" s="140"/>
      <c r="LRF19" s="146"/>
      <c r="LRG19" s="146"/>
      <c r="LRH19" s="2"/>
      <c r="LRI19" s="140"/>
      <c r="LRJ19" s="146"/>
      <c r="LRK19" s="146"/>
      <c r="LRL19" s="2"/>
      <c r="LRM19" s="140"/>
      <c r="LRN19" s="146"/>
      <c r="LRO19" s="146"/>
      <c r="LRP19" s="2"/>
      <c r="LRQ19" s="140"/>
      <c r="LRR19" s="146"/>
      <c r="LRS19" s="146"/>
      <c r="LRT19" s="2"/>
      <c r="LRU19" s="140"/>
      <c r="LRV19" s="146"/>
      <c r="LRW19" s="146"/>
      <c r="LRX19" s="2"/>
      <c r="LRY19" s="140"/>
      <c r="LRZ19" s="146"/>
      <c r="LSA19" s="146"/>
      <c r="LSB19" s="2"/>
      <c r="LSC19" s="140"/>
      <c r="LSD19" s="146"/>
      <c r="LSE19" s="146"/>
      <c r="LSF19" s="2"/>
      <c r="LSG19" s="140"/>
      <c r="LSH19" s="146"/>
      <c r="LSI19" s="146"/>
      <c r="LSJ19" s="2"/>
      <c r="LSK19" s="140"/>
      <c r="LSL19" s="146"/>
      <c r="LSM19" s="146"/>
      <c r="LSN19" s="2"/>
      <c r="LSO19" s="140"/>
      <c r="LSP19" s="146"/>
      <c r="LSQ19" s="146"/>
      <c r="LSR19" s="2"/>
      <c r="LSS19" s="140"/>
      <c r="LST19" s="146"/>
      <c r="LSU19" s="146"/>
      <c r="LSV19" s="2"/>
      <c r="LSW19" s="140"/>
      <c r="LSX19" s="146"/>
      <c r="LSY19" s="146"/>
      <c r="LSZ19" s="2"/>
      <c r="LTA19" s="140"/>
      <c r="LTB19" s="146"/>
      <c r="LTC19" s="146"/>
      <c r="LTD19" s="2"/>
      <c r="LTE19" s="140"/>
      <c r="LTF19" s="146"/>
      <c r="LTG19" s="146"/>
      <c r="LTH19" s="2"/>
      <c r="LTI19" s="140"/>
      <c r="LTJ19" s="146"/>
      <c r="LTK19" s="146"/>
      <c r="LTL19" s="2"/>
      <c r="LTM19" s="140"/>
      <c r="LTN19" s="146"/>
      <c r="LTO19" s="146"/>
      <c r="LTP19" s="2"/>
      <c r="LTQ19" s="140"/>
      <c r="LTR19" s="146"/>
      <c r="LTS19" s="146"/>
      <c r="LTT19" s="2"/>
      <c r="LTU19" s="140"/>
      <c r="LTV19" s="146"/>
      <c r="LTW19" s="146"/>
      <c r="LTX19" s="2"/>
      <c r="LTY19" s="140"/>
      <c r="LTZ19" s="146"/>
      <c r="LUA19" s="146"/>
      <c r="LUB19" s="2"/>
      <c r="LUC19" s="140"/>
      <c r="LUD19" s="146"/>
      <c r="LUE19" s="146"/>
      <c r="LUF19" s="2"/>
      <c r="LUG19" s="140"/>
      <c r="LUH19" s="146"/>
      <c r="LUI19" s="146"/>
      <c r="LUJ19" s="2"/>
      <c r="LUK19" s="140"/>
      <c r="LUL19" s="146"/>
      <c r="LUM19" s="146"/>
      <c r="LUN19" s="2"/>
      <c r="LUO19" s="140"/>
      <c r="LUP19" s="146"/>
      <c r="LUQ19" s="146"/>
      <c r="LUR19" s="2"/>
      <c r="LUS19" s="140"/>
      <c r="LUT19" s="146"/>
      <c r="LUU19" s="146"/>
      <c r="LUV19" s="2"/>
      <c r="LUW19" s="140"/>
      <c r="LUX19" s="146"/>
      <c r="LUY19" s="146"/>
      <c r="LUZ19" s="2"/>
      <c r="LVA19" s="140"/>
      <c r="LVB19" s="146"/>
      <c r="LVC19" s="146"/>
      <c r="LVD19" s="2"/>
      <c r="LVE19" s="140"/>
      <c r="LVF19" s="146"/>
      <c r="LVG19" s="146"/>
      <c r="LVH19" s="2"/>
      <c r="LVI19" s="140"/>
      <c r="LVJ19" s="146"/>
      <c r="LVK19" s="146"/>
      <c r="LVL19" s="2"/>
      <c r="LVM19" s="140"/>
      <c r="LVN19" s="146"/>
      <c r="LVO19" s="146"/>
      <c r="LVP19" s="2"/>
      <c r="LVQ19" s="140"/>
      <c r="LVR19" s="146"/>
      <c r="LVS19" s="146"/>
      <c r="LVT19" s="2"/>
      <c r="LVU19" s="140"/>
      <c r="LVV19" s="146"/>
      <c r="LVW19" s="146"/>
      <c r="LVX19" s="2"/>
      <c r="LVY19" s="140"/>
      <c r="LVZ19" s="146"/>
      <c r="LWA19" s="146"/>
      <c r="LWB19" s="2"/>
      <c r="LWC19" s="140"/>
      <c r="LWD19" s="146"/>
      <c r="LWE19" s="146"/>
      <c r="LWF19" s="2"/>
      <c r="LWG19" s="140"/>
      <c r="LWH19" s="146"/>
      <c r="LWI19" s="146"/>
      <c r="LWJ19" s="2"/>
      <c r="LWK19" s="140"/>
      <c r="LWL19" s="146"/>
      <c r="LWM19" s="146"/>
      <c r="LWN19" s="2"/>
      <c r="LWO19" s="140"/>
      <c r="LWP19" s="146"/>
      <c r="LWQ19" s="146"/>
      <c r="LWR19" s="2"/>
      <c r="LWS19" s="140"/>
      <c r="LWT19" s="146"/>
      <c r="LWU19" s="146"/>
      <c r="LWV19" s="2"/>
      <c r="LWW19" s="140"/>
      <c r="LWX19" s="146"/>
      <c r="LWY19" s="146"/>
      <c r="LWZ19" s="2"/>
      <c r="LXA19" s="140"/>
      <c r="LXB19" s="146"/>
      <c r="LXC19" s="146"/>
      <c r="LXD19" s="2"/>
      <c r="LXE19" s="140"/>
      <c r="LXF19" s="146"/>
      <c r="LXG19" s="146"/>
      <c r="LXH19" s="2"/>
      <c r="LXI19" s="140"/>
      <c r="LXJ19" s="146"/>
      <c r="LXK19" s="146"/>
      <c r="LXL19" s="2"/>
      <c r="LXM19" s="140"/>
      <c r="LXN19" s="146"/>
      <c r="LXO19" s="146"/>
      <c r="LXP19" s="2"/>
      <c r="LXQ19" s="140"/>
      <c r="LXR19" s="146"/>
      <c r="LXS19" s="146"/>
      <c r="LXT19" s="2"/>
      <c r="LXU19" s="140"/>
      <c r="LXV19" s="146"/>
      <c r="LXW19" s="146"/>
      <c r="LXX19" s="2"/>
      <c r="LXY19" s="140"/>
      <c r="LXZ19" s="146"/>
      <c r="LYA19" s="146"/>
      <c r="LYB19" s="2"/>
      <c r="LYC19" s="140"/>
      <c r="LYD19" s="146"/>
      <c r="LYE19" s="146"/>
      <c r="LYF19" s="2"/>
      <c r="LYG19" s="140"/>
      <c r="LYH19" s="146"/>
      <c r="LYI19" s="146"/>
      <c r="LYJ19" s="2"/>
      <c r="LYK19" s="140"/>
      <c r="LYL19" s="146"/>
      <c r="LYM19" s="146"/>
      <c r="LYN19" s="2"/>
      <c r="LYO19" s="140"/>
      <c r="LYP19" s="146"/>
      <c r="LYQ19" s="146"/>
      <c r="LYR19" s="2"/>
      <c r="LYS19" s="140"/>
      <c r="LYT19" s="146"/>
      <c r="LYU19" s="146"/>
      <c r="LYV19" s="2"/>
      <c r="LYW19" s="140"/>
      <c r="LYX19" s="146"/>
      <c r="LYY19" s="146"/>
      <c r="LYZ19" s="2"/>
      <c r="LZA19" s="140"/>
      <c r="LZB19" s="146"/>
      <c r="LZC19" s="146"/>
      <c r="LZD19" s="2"/>
      <c r="LZE19" s="140"/>
      <c r="LZF19" s="146"/>
      <c r="LZG19" s="146"/>
      <c r="LZH19" s="2"/>
      <c r="LZI19" s="140"/>
      <c r="LZJ19" s="146"/>
      <c r="LZK19" s="146"/>
      <c r="LZL19" s="2"/>
      <c r="LZM19" s="140"/>
      <c r="LZN19" s="146"/>
      <c r="LZO19" s="146"/>
      <c r="LZP19" s="2"/>
      <c r="LZQ19" s="140"/>
      <c r="LZR19" s="146"/>
      <c r="LZS19" s="146"/>
      <c r="LZT19" s="2"/>
      <c r="LZU19" s="140"/>
      <c r="LZV19" s="146"/>
      <c r="LZW19" s="146"/>
      <c r="LZX19" s="2"/>
      <c r="LZY19" s="140"/>
      <c r="LZZ19" s="146"/>
      <c r="MAA19" s="146"/>
      <c r="MAB19" s="2"/>
      <c r="MAC19" s="140"/>
      <c r="MAD19" s="146"/>
      <c r="MAE19" s="146"/>
      <c r="MAF19" s="2"/>
      <c r="MAG19" s="140"/>
      <c r="MAH19" s="146"/>
      <c r="MAI19" s="146"/>
      <c r="MAJ19" s="2"/>
      <c r="MAK19" s="140"/>
      <c r="MAL19" s="146"/>
      <c r="MAM19" s="146"/>
      <c r="MAN19" s="2"/>
      <c r="MAO19" s="140"/>
      <c r="MAP19" s="146"/>
      <c r="MAQ19" s="146"/>
      <c r="MAR19" s="2"/>
      <c r="MAS19" s="140"/>
      <c r="MAT19" s="146"/>
      <c r="MAU19" s="146"/>
      <c r="MAV19" s="2"/>
      <c r="MAW19" s="140"/>
      <c r="MAX19" s="146"/>
      <c r="MAY19" s="146"/>
      <c r="MAZ19" s="2"/>
      <c r="MBA19" s="140"/>
      <c r="MBB19" s="146"/>
      <c r="MBC19" s="146"/>
      <c r="MBD19" s="2"/>
      <c r="MBE19" s="140"/>
      <c r="MBF19" s="146"/>
      <c r="MBG19" s="146"/>
      <c r="MBH19" s="2"/>
      <c r="MBI19" s="140"/>
      <c r="MBJ19" s="146"/>
      <c r="MBK19" s="146"/>
      <c r="MBL19" s="2"/>
      <c r="MBM19" s="140"/>
      <c r="MBN19" s="146"/>
      <c r="MBO19" s="146"/>
      <c r="MBP19" s="2"/>
      <c r="MBQ19" s="140"/>
      <c r="MBR19" s="146"/>
      <c r="MBS19" s="146"/>
      <c r="MBT19" s="2"/>
      <c r="MBU19" s="140"/>
      <c r="MBV19" s="146"/>
      <c r="MBW19" s="146"/>
      <c r="MBX19" s="2"/>
      <c r="MBY19" s="140"/>
      <c r="MBZ19" s="146"/>
      <c r="MCA19" s="146"/>
      <c r="MCB19" s="2"/>
      <c r="MCC19" s="140"/>
      <c r="MCD19" s="146"/>
      <c r="MCE19" s="146"/>
      <c r="MCF19" s="2"/>
      <c r="MCG19" s="140"/>
      <c r="MCH19" s="146"/>
      <c r="MCI19" s="146"/>
      <c r="MCJ19" s="2"/>
      <c r="MCK19" s="140"/>
      <c r="MCL19" s="146"/>
      <c r="MCM19" s="146"/>
      <c r="MCN19" s="2"/>
      <c r="MCO19" s="140"/>
      <c r="MCP19" s="146"/>
      <c r="MCQ19" s="146"/>
      <c r="MCR19" s="2"/>
      <c r="MCS19" s="140"/>
      <c r="MCT19" s="146"/>
      <c r="MCU19" s="146"/>
      <c r="MCV19" s="2"/>
      <c r="MCW19" s="140"/>
      <c r="MCX19" s="146"/>
      <c r="MCY19" s="146"/>
      <c r="MCZ19" s="2"/>
      <c r="MDA19" s="140"/>
      <c r="MDB19" s="146"/>
      <c r="MDC19" s="146"/>
      <c r="MDD19" s="2"/>
      <c r="MDE19" s="140"/>
      <c r="MDF19" s="146"/>
      <c r="MDG19" s="146"/>
      <c r="MDH19" s="2"/>
      <c r="MDI19" s="140"/>
      <c r="MDJ19" s="146"/>
      <c r="MDK19" s="146"/>
      <c r="MDL19" s="2"/>
      <c r="MDM19" s="140"/>
      <c r="MDN19" s="146"/>
      <c r="MDO19" s="146"/>
      <c r="MDP19" s="2"/>
      <c r="MDQ19" s="140"/>
      <c r="MDR19" s="146"/>
      <c r="MDS19" s="146"/>
      <c r="MDT19" s="2"/>
      <c r="MDU19" s="140"/>
      <c r="MDV19" s="146"/>
      <c r="MDW19" s="146"/>
      <c r="MDX19" s="2"/>
      <c r="MDY19" s="140"/>
      <c r="MDZ19" s="146"/>
      <c r="MEA19" s="146"/>
      <c r="MEB19" s="2"/>
      <c r="MEC19" s="140"/>
      <c r="MED19" s="146"/>
      <c r="MEE19" s="146"/>
      <c r="MEF19" s="2"/>
      <c r="MEG19" s="140"/>
      <c r="MEH19" s="146"/>
      <c r="MEI19" s="146"/>
      <c r="MEJ19" s="2"/>
      <c r="MEK19" s="140"/>
      <c r="MEL19" s="146"/>
      <c r="MEM19" s="146"/>
      <c r="MEN19" s="2"/>
      <c r="MEO19" s="140"/>
      <c r="MEP19" s="146"/>
      <c r="MEQ19" s="146"/>
      <c r="MER19" s="2"/>
      <c r="MES19" s="140"/>
      <c r="MET19" s="146"/>
      <c r="MEU19" s="146"/>
      <c r="MEV19" s="2"/>
      <c r="MEW19" s="140"/>
      <c r="MEX19" s="146"/>
      <c r="MEY19" s="146"/>
      <c r="MEZ19" s="2"/>
      <c r="MFA19" s="140"/>
      <c r="MFB19" s="146"/>
      <c r="MFC19" s="146"/>
      <c r="MFD19" s="2"/>
      <c r="MFE19" s="140"/>
      <c r="MFF19" s="146"/>
      <c r="MFG19" s="146"/>
      <c r="MFH19" s="2"/>
      <c r="MFI19" s="140"/>
      <c r="MFJ19" s="146"/>
      <c r="MFK19" s="146"/>
      <c r="MFL19" s="2"/>
      <c r="MFM19" s="140"/>
      <c r="MFN19" s="146"/>
      <c r="MFO19" s="146"/>
      <c r="MFP19" s="2"/>
      <c r="MFQ19" s="140"/>
      <c r="MFR19" s="146"/>
      <c r="MFS19" s="146"/>
      <c r="MFT19" s="2"/>
      <c r="MFU19" s="140"/>
      <c r="MFV19" s="146"/>
      <c r="MFW19" s="146"/>
      <c r="MFX19" s="2"/>
      <c r="MFY19" s="140"/>
      <c r="MFZ19" s="146"/>
      <c r="MGA19" s="146"/>
      <c r="MGB19" s="2"/>
      <c r="MGC19" s="140"/>
      <c r="MGD19" s="146"/>
      <c r="MGE19" s="146"/>
      <c r="MGF19" s="2"/>
      <c r="MGG19" s="140"/>
      <c r="MGH19" s="146"/>
      <c r="MGI19" s="146"/>
      <c r="MGJ19" s="2"/>
      <c r="MGK19" s="140"/>
      <c r="MGL19" s="146"/>
      <c r="MGM19" s="146"/>
      <c r="MGN19" s="2"/>
      <c r="MGO19" s="140"/>
      <c r="MGP19" s="146"/>
      <c r="MGQ19" s="146"/>
      <c r="MGR19" s="2"/>
      <c r="MGS19" s="140"/>
      <c r="MGT19" s="146"/>
      <c r="MGU19" s="146"/>
      <c r="MGV19" s="2"/>
      <c r="MGW19" s="140"/>
      <c r="MGX19" s="146"/>
      <c r="MGY19" s="146"/>
      <c r="MGZ19" s="2"/>
      <c r="MHA19" s="140"/>
      <c r="MHB19" s="146"/>
      <c r="MHC19" s="146"/>
      <c r="MHD19" s="2"/>
      <c r="MHE19" s="140"/>
      <c r="MHF19" s="146"/>
      <c r="MHG19" s="146"/>
      <c r="MHH19" s="2"/>
      <c r="MHI19" s="140"/>
      <c r="MHJ19" s="146"/>
      <c r="MHK19" s="146"/>
      <c r="MHL19" s="2"/>
      <c r="MHM19" s="140"/>
      <c r="MHN19" s="146"/>
      <c r="MHO19" s="146"/>
      <c r="MHP19" s="2"/>
      <c r="MHQ19" s="140"/>
      <c r="MHR19" s="146"/>
      <c r="MHS19" s="146"/>
      <c r="MHT19" s="2"/>
      <c r="MHU19" s="140"/>
      <c r="MHV19" s="146"/>
      <c r="MHW19" s="146"/>
      <c r="MHX19" s="2"/>
      <c r="MHY19" s="140"/>
      <c r="MHZ19" s="146"/>
      <c r="MIA19" s="146"/>
      <c r="MIB19" s="2"/>
      <c r="MIC19" s="140"/>
      <c r="MID19" s="146"/>
      <c r="MIE19" s="146"/>
      <c r="MIF19" s="2"/>
      <c r="MIG19" s="140"/>
      <c r="MIH19" s="146"/>
      <c r="MII19" s="146"/>
      <c r="MIJ19" s="2"/>
      <c r="MIK19" s="140"/>
      <c r="MIL19" s="146"/>
      <c r="MIM19" s="146"/>
      <c r="MIN19" s="2"/>
      <c r="MIO19" s="140"/>
      <c r="MIP19" s="146"/>
      <c r="MIQ19" s="146"/>
      <c r="MIR19" s="2"/>
      <c r="MIS19" s="140"/>
      <c r="MIT19" s="146"/>
      <c r="MIU19" s="146"/>
      <c r="MIV19" s="2"/>
      <c r="MIW19" s="140"/>
      <c r="MIX19" s="146"/>
      <c r="MIY19" s="146"/>
      <c r="MIZ19" s="2"/>
      <c r="MJA19" s="140"/>
      <c r="MJB19" s="146"/>
      <c r="MJC19" s="146"/>
      <c r="MJD19" s="2"/>
      <c r="MJE19" s="140"/>
      <c r="MJF19" s="146"/>
      <c r="MJG19" s="146"/>
      <c r="MJH19" s="2"/>
      <c r="MJI19" s="140"/>
      <c r="MJJ19" s="146"/>
      <c r="MJK19" s="146"/>
      <c r="MJL19" s="2"/>
      <c r="MJM19" s="140"/>
      <c r="MJN19" s="146"/>
      <c r="MJO19" s="146"/>
      <c r="MJP19" s="2"/>
      <c r="MJQ19" s="140"/>
      <c r="MJR19" s="146"/>
      <c r="MJS19" s="146"/>
      <c r="MJT19" s="2"/>
      <c r="MJU19" s="140"/>
      <c r="MJV19" s="146"/>
      <c r="MJW19" s="146"/>
      <c r="MJX19" s="2"/>
      <c r="MJY19" s="140"/>
      <c r="MJZ19" s="146"/>
      <c r="MKA19" s="146"/>
      <c r="MKB19" s="2"/>
      <c r="MKC19" s="140"/>
      <c r="MKD19" s="146"/>
      <c r="MKE19" s="146"/>
      <c r="MKF19" s="2"/>
      <c r="MKG19" s="140"/>
      <c r="MKH19" s="146"/>
      <c r="MKI19" s="146"/>
      <c r="MKJ19" s="2"/>
      <c r="MKK19" s="140"/>
      <c r="MKL19" s="146"/>
      <c r="MKM19" s="146"/>
      <c r="MKN19" s="2"/>
      <c r="MKO19" s="140"/>
      <c r="MKP19" s="146"/>
      <c r="MKQ19" s="146"/>
      <c r="MKR19" s="2"/>
      <c r="MKS19" s="140"/>
      <c r="MKT19" s="146"/>
      <c r="MKU19" s="146"/>
      <c r="MKV19" s="2"/>
      <c r="MKW19" s="140"/>
      <c r="MKX19" s="146"/>
      <c r="MKY19" s="146"/>
      <c r="MKZ19" s="2"/>
      <c r="MLA19" s="140"/>
      <c r="MLB19" s="146"/>
      <c r="MLC19" s="146"/>
      <c r="MLD19" s="2"/>
      <c r="MLE19" s="140"/>
      <c r="MLF19" s="146"/>
      <c r="MLG19" s="146"/>
      <c r="MLH19" s="2"/>
      <c r="MLI19" s="140"/>
      <c r="MLJ19" s="146"/>
      <c r="MLK19" s="146"/>
      <c r="MLL19" s="2"/>
      <c r="MLM19" s="140"/>
      <c r="MLN19" s="146"/>
      <c r="MLO19" s="146"/>
      <c r="MLP19" s="2"/>
      <c r="MLQ19" s="140"/>
      <c r="MLR19" s="146"/>
      <c r="MLS19" s="146"/>
      <c r="MLT19" s="2"/>
      <c r="MLU19" s="140"/>
      <c r="MLV19" s="146"/>
      <c r="MLW19" s="146"/>
      <c r="MLX19" s="2"/>
      <c r="MLY19" s="140"/>
      <c r="MLZ19" s="146"/>
      <c r="MMA19" s="146"/>
      <c r="MMB19" s="2"/>
      <c r="MMC19" s="140"/>
      <c r="MMD19" s="146"/>
      <c r="MME19" s="146"/>
      <c r="MMF19" s="2"/>
      <c r="MMG19" s="140"/>
      <c r="MMH19" s="146"/>
      <c r="MMI19" s="146"/>
      <c r="MMJ19" s="2"/>
      <c r="MMK19" s="140"/>
      <c r="MML19" s="146"/>
      <c r="MMM19" s="146"/>
      <c r="MMN19" s="2"/>
      <c r="MMO19" s="140"/>
      <c r="MMP19" s="146"/>
      <c r="MMQ19" s="146"/>
      <c r="MMR19" s="2"/>
      <c r="MMS19" s="140"/>
      <c r="MMT19" s="146"/>
      <c r="MMU19" s="146"/>
      <c r="MMV19" s="2"/>
      <c r="MMW19" s="140"/>
      <c r="MMX19" s="146"/>
      <c r="MMY19" s="146"/>
      <c r="MMZ19" s="2"/>
      <c r="MNA19" s="140"/>
      <c r="MNB19" s="146"/>
      <c r="MNC19" s="146"/>
      <c r="MND19" s="2"/>
      <c r="MNE19" s="140"/>
      <c r="MNF19" s="146"/>
      <c r="MNG19" s="146"/>
      <c r="MNH19" s="2"/>
      <c r="MNI19" s="140"/>
      <c r="MNJ19" s="146"/>
      <c r="MNK19" s="146"/>
      <c r="MNL19" s="2"/>
      <c r="MNM19" s="140"/>
      <c r="MNN19" s="146"/>
      <c r="MNO19" s="146"/>
      <c r="MNP19" s="2"/>
      <c r="MNQ19" s="140"/>
      <c r="MNR19" s="146"/>
      <c r="MNS19" s="146"/>
      <c r="MNT19" s="2"/>
      <c r="MNU19" s="140"/>
      <c r="MNV19" s="146"/>
      <c r="MNW19" s="146"/>
      <c r="MNX19" s="2"/>
      <c r="MNY19" s="140"/>
      <c r="MNZ19" s="146"/>
      <c r="MOA19" s="146"/>
      <c r="MOB19" s="2"/>
      <c r="MOC19" s="140"/>
      <c r="MOD19" s="146"/>
      <c r="MOE19" s="146"/>
      <c r="MOF19" s="2"/>
      <c r="MOG19" s="140"/>
      <c r="MOH19" s="146"/>
      <c r="MOI19" s="146"/>
      <c r="MOJ19" s="2"/>
      <c r="MOK19" s="140"/>
      <c r="MOL19" s="146"/>
      <c r="MOM19" s="146"/>
      <c r="MON19" s="2"/>
      <c r="MOO19" s="140"/>
      <c r="MOP19" s="146"/>
      <c r="MOQ19" s="146"/>
      <c r="MOR19" s="2"/>
      <c r="MOS19" s="140"/>
      <c r="MOT19" s="146"/>
      <c r="MOU19" s="146"/>
      <c r="MOV19" s="2"/>
      <c r="MOW19" s="140"/>
      <c r="MOX19" s="146"/>
      <c r="MOY19" s="146"/>
      <c r="MOZ19" s="2"/>
      <c r="MPA19" s="140"/>
      <c r="MPB19" s="146"/>
      <c r="MPC19" s="146"/>
      <c r="MPD19" s="2"/>
      <c r="MPE19" s="140"/>
      <c r="MPF19" s="146"/>
      <c r="MPG19" s="146"/>
      <c r="MPH19" s="2"/>
      <c r="MPI19" s="140"/>
      <c r="MPJ19" s="146"/>
      <c r="MPK19" s="146"/>
      <c r="MPL19" s="2"/>
      <c r="MPM19" s="140"/>
      <c r="MPN19" s="146"/>
      <c r="MPO19" s="146"/>
      <c r="MPP19" s="2"/>
      <c r="MPQ19" s="140"/>
      <c r="MPR19" s="146"/>
      <c r="MPS19" s="146"/>
      <c r="MPT19" s="2"/>
      <c r="MPU19" s="140"/>
      <c r="MPV19" s="146"/>
      <c r="MPW19" s="146"/>
      <c r="MPX19" s="2"/>
      <c r="MPY19" s="140"/>
      <c r="MPZ19" s="146"/>
      <c r="MQA19" s="146"/>
      <c r="MQB19" s="2"/>
      <c r="MQC19" s="140"/>
      <c r="MQD19" s="146"/>
      <c r="MQE19" s="146"/>
      <c r="MQF19" s="2"/>
      <c r="MQG19" s="140"/>
      <c r="MQH19" s="146"/>
      <c r="MQI19" s="146"/>
      <c r="MQJ19" s="2"/>
      <c r="MQK19" s="140"/>
      <c r="MQL19" s="146"/>
      <c r="MQM19" s="146"/>
      <c r="MQN19" s="2"/>
      <c r="MQO19" s="140"/>
      <c r="MQP19" s="146"/>
      <c r="MQQ19" s="146"/>
      <c r="MQR19" s="2"/>
      <c r="MQS19" s="140"/>
      <c r="MQT19" s="146"/>
      <c r="MQU19" s="146"/>
      <c r="MQV19" s="2"/>
      <c r="MQW19" s="140"/>
      <c r="MQX19" s="146"/>
      <c r="MQY19" s="146"/>
      <c r="MQZ19" s="2"/>
      <c r="MRA19" s="140"/>
      <c r="MRB19" s="146"/>
      <c r="MRC19" s="146"/>
      <c r="MRD19" s="2"/>
      <c r="MRE19" s="140"/>
      <c r="MRF19" s="146"/>
      <c r="MRG19" s="146"/>
      <c r="MRH19" s="2"/>
      <c r="MRI19" s="140"/>
      <c r="MRJ19" s="146"/>
      <c r="MRK19" s="146"/>
      <c r="MRL19" s="2"/>
      <c r="MRM19" s="140"/>
      <c r="MRN19" s="146"/>
      <c r="MRO19" s="146"/>
      <c r="MRP19" s="2"/>
      <c r="MRQ19" s="140"/>
      <c r="MRR19" s="146"/>
      <c r="MRS19" s="146"/>
      <c r="MRT19" s="2"/>
      <c r="MRU19" s="140"/>
      <c r="MRV19" s="146"/>
      <c r="MRW19" s="146"/>
      <c r="MRX19" s="2"/>
      <c r="MRY19" s="140"/>
      <c r="MRZ19" s="146"/>
      <c r="MSA19" s="146"/>
      <c r="MSB19" s="2"/>
      <c r="MSC19" s="140"/>
      <c r="MSD19" s="146"/>
      <c r="MSE19" s="146"/>
      <c r="MSF19" s="2"/>
      <c r="MSG19" s="140"/>
      <c r="MSH19" s="146"/>
      <c r="MSI19" s="146"/>
      <c r="MSJ19" s="2"/>
      <c r="MSK19" s="140"/>
      <c r="MSL19" s="146"/>
      <c r="MSM19" s="146"/>
      <c r="MSN19" s="2"/>
      <c r="MSO19" s="140"/>
      <c r="MSP19" s="146"/>
      <c r="MSQ19" s="146"/>
      <c r="MSR19" s="2"/>
      <c r="MSS19" s="140"/>
      <c r="MST19" s="146"/>
      <c r="MSU19" s="146"/>
      <c r="MSV19" s="2"/>
      <c r="MSW19" s="140"/>
      <c r="MSX19" s="146"/>
      <c r="MSY19" s="146"/>
      <c r="MSZ19" s="2"/>
      <c r="MTA19" s="140"/>
      <c r="MTB19" s="146"/>
      <c r="MTC19" s="146"/>
      <c r="MTD19" s="2"/>
      <c r="MTE19" s="140"/>
      <c r="MTF19" s="146"/>
      <c r="MTG19" s="146"/>
      <c r="MTH19" s="2"/>
      <c r="MTI19" s="140"/>
      <c r="MTJ19" s="146"/>
      <c r="MTK19" s="146"/>
      <c r="MTL19" s="2"/>
      <c r="MTM19" s="140"/>
      <c r="MTN19" s="146"/>
      <c r="MTO19" s="146"/>
      <c r="MTP19" s="2"/>
      <c r="MTQ19" s="140"/>
      <c r="MTR19" s="146"/>
      <c r="MTS19" s="146"/>
      <c r="MTT19" s="2"/>
      <c r="MTU19" s="140"/>
      <c r="MTV19" s="146"/>
      <c r="MTW19" s="146"/>
      <c r="MTX19" s="2"/>
      <c r="MTY19" s="140"/>
      <c r="MTZ19" s="146"/>
      <c r="MUA19" s="146"/>
      <c r="MUB19" s="2"/>
      <c r="MUC19" s="140"/>
      <c r="MUD19" s="146"/>
      <c r="MUE19" s="146"/>
      <c r="MUF19" s="2"/>
      <c r="MUG19" s="140"/>
      <c r="MUH19" s="146"/>
      <c r="MUI19" s="146"/>
      <c r="MUJ19" s="2"/>
      <c r="MUK19" s="140"/>
      <c r="MUL19" s="146"/>
      <c r="MUM19" s="146"/>
      <c r="MUN19" s="2"/>
      <c r="MUO19" s="140"/>
      <c r="MUP19" s="146"/>
      <c r="MUQ19" s="146"/>
      <c r="MUR19" s="2"/>
      <c r="MUS19" s="140"/>
      <c r="MUT19" s="146"/>
      <c r="MUU19" s="146"/>
      <c r="MUV19" s="2"/>
      <c r="MUW19" s="140"/>
      <c r="MUX19" s="146"/>
      <c r="MUY19" s="146"/>
      <c r="MUZ19" s="2"/>
      <c r="MVA19" s="140"/>
      <c r="MVB19" s="146"/>
      <c r="MVC19" s="146"/>
      <c r="MVD19" s="2"/>
      <c r="MVE19" s="140"/>
      <c r="MVF19" s="146"/>
      <c r="MVG19" s="146"/>
      <c r="MVH19" s="2"/>
      <c r="MVI19" s="140"/>
      <c r="MVJ19" s="146"/>
      <c r="MVK19" s="146"/>
      <c r="MVL19" s="2"/>
      <c r="MVM19" s="140"/>
      <c r="MVN19" s="146"/>
      <c r="MVO19" s="146"/>
      <c r="MVP19" s="2"/>
      <c r="MVQ19" s="140"/>
      <c r="MVR19" s="146"/>
      <c r="MVS19" s="146"/>
      <c r="MVT19" s="2"/>
      <c r="MVU19" s="140"/>
      <c r="MVV19" s="146"/>
      <c r="MVW19" s="146"/>
      <c r="MVX19" s="2"/>
      <c r="MVY19" s="140"/>
      <c r="MVZ19" s="146"/>
      <c r="MWA19" s="146"/>
      <c r="MWB19" s="2"/>
      <c r="MWC19" s="140"/>
      <c r="MWD19" s="146"/>
      <c r="MWE19" s="146"/>
      <c r="MWF19" s="2"/>
      <c r="MWG19" s="140"/>
      <c r="MWH19" s="146"/>
      <c r="MWI19" s="146"/>
      <c r="MWJ19" s="2"/>
      <c r="MWK19" s="140"/>
      <c r="MWL19" s="146"/>
      <c r="MWM19" s="146"/>
      <c r="MWN19" s="2"/>
      <c r="MWO19" s="140"/>
      <c r="MWP19" s="146"/>
      <c r="MWQ19" s="146"/>
      <c r="MWR19" s="2"/>
      <c r="MWS19" s="140"/>
      <c r="MWT19" s="146"/>
      <c r="MWU19" s="146"/>
      <c r="MWV19" s="2"/>
      <c r="MWW19" s="140"/>
      <c r="MWX19" s="146"/>
      <c r="MWY19" s="146"/>
      <c r="MWZ19" s="2"/>
      <c r="MXA19" s="140"/>
      <c r="MXB19" s="146"/>
      <c r="MXC19" s="146"/>
      <c r="MXD19" s="2"/>
      <c r="MXE19" s="140"/>
      <c r="MXF19" s="146"/>
      <c r="MXG19" s="146"/>
      <c r="MXH19" s="2"/>
      <c r="MXI19" s="140"/>
      <c r="MXJ19" s="146"/>
      <c r="MXK19" s="146"/>
      <c r="MXL19" s="2"/>
      <c r="MXM19" s="140"/>
      <c r="MXN19" s="146"/>
      <c r="MXO19" s="146"/>
      <c r="MXP19" s="2"/>
      <c r="MXQ19" s="140"/>
      <c r="MXR19" s="146"/>
      <c r="MXS19" s="146"/>
      <c r="MXT19" s="2"/>
      <c r="MXU19" s="140"/>
      <c r="MXV19" s="146"/>
      <c r="MXW19" s="146"/>
      <c r="MXX19" s="2"/>
      <c r="MXY19" s="140"/>
      <c r="MXZ19" s="146"/>
      <c r="MYA19" s="146"/>
      <c r="MYB19" s="2"/>
      <c r="MYC19" s="140"/>
      <c r="MYD19" s="146"/>
      <c r="MYE19" s="146"/>
      <c r="MYF19" s="2"/>
      <c r="MYG19" s="140"/>
      <c r="MYH19" s="146"/>
      <c r="MYI19" s="146"/>
      <c r="MYJ19" s="2"/>
      <c r="MYK19" s="140"/>
      <c r="MYL19" s="146"/>
      <c r="MYM19" s="146"/>
      <c r="MYN19" s="2"/>
      <c r="MYO19" s="140"/>
      <c r="MYP19" s="146"/>
      <c r="MYQ19" s="146"/>
      <c r="MYR19" s="2"/>
      <c r="MYS19" s="140"/>
      <c r="MYT19" s="146"/>
      <c r="MYU19" s="146"/>
      <c r="MYV19" s="2"/>
      <c r="MYW19" s="140"/>
      <c r="MYX19" s="146"/>
      <c r="MYY19" s="146"/>
      <c r="MYZ19" s="2"/>
      <c r="MZA19" s="140"/>
      <c r="MZB19" s="146"/>
      <c r="MZC19" s="146"/>
      <c r="MZD19" s="2"/>
      <c r="MZE19" s="140"/>
      <c r="MZF19" s="146"/>
      <c r="MZG19" s="146"/>
      <c r="MZH19" s="2"/>
      <c r="MZI19" s="140"/>
      <c r="MZJ19" s="146"/>
      <c r="MZK19" s="146"/>
      <c r="MZL19" s="2"/>
      <c r="MZM19" s="140"/>
      <c r="MZN19" s="146"/>
      <c r="MZO19" s="146"/>
      <c r="MZP19" s="2"/>
      <c r="MZQ19" s="140"/>
      <c r="MZR19" s="146"/>
      <c r="MZS19" s="146"/>
      <c r="MZT19" s="2"/>
      <c r="MZU19" s="140"/>
      <c r="MZV19" s="146"/>
      <c r="MZW19" s="146"/>
      <c r="MZX19" s="2"/>
      <c r="MZY19" s="140"/>
      <c r="MZZ19" s="146"/>
      <c r="NAA19" s="146"/>
      <c r="NAB19" s="2"/>
      <c r="NAC19" s="140"/>
      <c r="NAD19" s="146"/>
      <c r="NAE19" s="146"/>
      <c r="NAF19" s="2"/>
      <c r="NAG19" s="140"/>
      <c r="NAH19" s="146"/>
      <c r="NAI19" s="146"/>
      <c r="NAJ19" s="2"/>
      <c r="NAK19" s="140"/>
      <c r="NAL19" s="146"/>
      <c r="NAM19" s="146"/>
      <c r="NAN19" s="2"/>
      <c r="NAO19" s="140"/>
      <c r="NAP19" s="146"/>
      <c r="NAQ19" s="146"/>
      <c r="NAR19" s="2"/>
      <c r="NAS19" s="140"/>
      <c r="NAT19" s="146"/>
      <c r="NAU19" s="146"/>
      <c r="NAV19" s="2"/>
      <c r="NAW19" s="140"/>
      <c r="NAX19" s="146"/>
      <c r="NAY19" s="146"/>
      <c r="NAZ19" s="2"/>
      <c r="NBA19" s="140"/>
      <c r="NBB19" s="146"/>
      <c r="NBC19" s="146"/>
      <c r="NBD19" s="2"/>
      <c r="NBE19" s="140"/>
      <c r="NBF19" s="146"/>
      <c r="NBG19" s="146"/>
      <c r="NBH19" s="2"/>
      <c r="NBI19" s="140"/>
      <c r="NBJ19" s="146"/>
      <c r="NBK19" s="146"/>
      <c r="NBL19" s="2"/>
      <c r="NBM19" s="140"/>
      <c r="NBN19" s="146"/>
      <c r="NBO19" s="146"/>
      <c r="NBP19" s="2"/>
      <c r="NBQ19" s="140"/>
      <c r="NBR19" s="146"/>
      <c r="NBS19" s="146"/>
      <c r="NBT19" s="2"/>
      <c r="NBU19" s="140"/>
      <c r="NBV19" s="146"/>
      <c r="NBW19" s="146"/>
      <c r="NBX19" s="2"/>
      <c r="NBY19" s="140"/>
      <c r="NBZ19" s="146"/>
      <c r="NCA19" s="146"/>
      <c r="NCB19" s="2"/>
      <c r="NCC19" s="140"/>
      <c r="NCD19" s="146"/>
      <c r="NCE19" s="146"/>
      <c r="NCF19" s="2"/>
      <c r="NCG19" s="140"/>
      <c r="NCH19" s="146"/>
      <c r="NCI19" s="146"/>
      <c r="NCJ19" s="2"/>
      <c r="NCK19" s="140"/>
      <c r="NCL19" s="146"/>
      <c r="NCM19" s="146"/>
      <c r="NCN19" s="2"/>
      <c r="NCO19" s="140"/>
      <c r="NCP19" s="146"/>
      <c r="NCQ19" s="146"/>
      <c r="NCR19" s="2"/>
      <c r="NCS19" s="140"/>
      <c r="NCT19" s="146"/>
      <c r="NCU19" s="146"/>
      <c r="NCV19" s="2"/>
      <c r="NCW19" s="140"/>
      <c r="NCX19" s="146"/>
      <c r="NCY19" s="146"/>
      <c r="NCZ19" s="2"/>
      <c r="NDA19" s="140"/>
      <c r="NDB19" s="146"/>
      <c r="NDC19" s="146"/>
      <c r="NDD19" s="2"/>
      <c r="NDE19" s="140"/>
      <c r="NDF19" s="146"/>
      <c r="NDG19" s="146"/>
      <c r="NDH19" s="2"/>
      <c r="NDI19" s="140"/>
      <c r="NDJ19" s="146"/>
      <c r="NDK19" s="146"/>
      <c r="NDL19" s="2"/>
      <c r="NDM19" s="140"/>
      <c r="NDN19" s="146"/>
      <c r="NDO19" s="146"/>
      <c r="NDP19" s="2"/>
      <c r="NDQ19" s="140"/>
      <c r="NDR19" s="146"/>
      <c r="NDS19" s="146"/>
      <c r="NDT19" s="2"/>
      <c r="NDU19" s="140"/>
      <c r="NDV19" s="146"/>
      <c r="NDW19" s="146"/>
      <c r="NDX19" s="2"/>
      <c r="NDY19" s="140"/>
      <c r="NDZ19" s="146"/>
      <c r="NEA19" s="146"/>
      <c r="NEB19" s="2"/>
      <c r="NEC19" s="140"/>
      <c r="NED19" s="146"/>
      <c r="NEE19" s="146"/>
      <c r="NEF19" s="2"/>
      <c r="NEG19" s="140"/>
      <c r="NEH19" s="146"/>
      <c r="NEI19" s="146"/>
      <c r="NEJ19" s="2"/>
      <c r="NEK19" s="140"/>
      <c r="NEL19" s="146"/>
      <c r="NEM19" s="146"/>
      <c r="NEN19" s="2"/>
      <c r="NEO19" s="140"/>
      <c r="NEP19" s="146"/>
      <c r="NEQ19" s="146"/>
      <c r="NER19" s="2"/>
      <c r="NES19" s="140"/>
      <c r="NET19" s="146"/>
      <c r="NEU19" s="146"/>
      <c r="NEV19" s="2"/>
      <c r="NEW19" s="140"/>
      <c r="NEX19" s="146"/>
      <c r="NEY19" s="146"/>
      <c r="NEZ19" s="2"/>
      <c r="NFA19" s="140"/>
      <c r="NFB19" s="146"/>
      <c r="NFC19" s="146"/>
      <c r="NFD19" s="2"/>
      <c r="NFE19" s="140"/>
      <c r="NFF19" s="146"/>
      <c r="NFG19" s="146"/>
      <c r="NFH19" s="2"/>
      <c r="NFI19" s="140"/>
      <c r="NFJ19" s="146"/>
      <c r="NFK19" s="146"/>
      <c r="NFL19" s="2"/>
      <c r="NFM19" s="140"/>
      <c r="NFN19" s="146"/>
      <c r="NFO19" s="146"/>
      <c r="NFP19" s="2"/>
      <c r="NFQ19" s="140"/>
      <c r="NFR19" s="146"/>
      <c r="NFS19" s="146"/>
      <c r="NFT19" s="2"/>
      <c r="NFU19" s="140"/>
      <c r="NFV19" s="146"/>
      <c r="NFW19" s="146"/>
      <c r="NFX19" s="2"/>
      <c r="NFY19" s="140"/>
      <c r="NFZ19" s="146"/>
      <c r="NGA19" s="146"/>
      <c r="NGB19" s="2"/>
      <c r="NGC19" s="140"/>
      <c r="NGD19" s="146"/>
      <c r="NGE19" s="146"/>
      <c r="NGF19" s="2"/>
      <c r="NGG19" s="140"/>
      <c r="NGH19" s="146"/>
      <c r="NGI19" s="146"/>
      <c r="NGJ19" s="2"/>
      <c r="NGK19" s="140"/>
      <c r="NGL19" s="146"/>
      <c r="NGM19" s="146"/>
      <c r="NGN19" s="2"/>
      <c r="NGO19" s="140"/>
      <c r="NGP19" s="146"/>
      <c r="NGQ19" s="146"/>
      <c r="NGR19" s="2"/>
      <c r="NGS19" s="140"/>
      <c r="NGT19" s="146"/>
      <c r="NGU19" s="146"/>
      <c r="NGV19" s="2"/>
      <c r="NGW19" s="140"/>
      <c r="NGX19" s="146"/>
      <c r="NGY19" s="146"/>
      <c r="NGZ19" s="2"/>
      <c r="NHA19" s="140"/>
      <c r="NHB19" s="146"/>
      <c r="NHC19" s="146"/>
      <c r="NHD19" s="2"/>
      <c r="NHE19" s="140"/>
      <c r="NHF19" s="146"/>
      <c r="NHG19" s="146"/>
      <c r="NHH19" s="2"/>
      <c r="NHI19" s="140"/>
      <c r="NHJ19" s="146"/>
      <c r="NHK19" s="146"/>
      <c r="NHL19" s="2"/>
      <c r="NHM19" s="140"/>
      <c r="NHN19" s="146"/>
      <c r="NHO19" s="146"/>
      <c r="NHP19" s="2"/>
      <c r="NHQ19" s="140"/>
      <c r="NHR19" s="146"/>
      <c r="NHS19" s="146"/>
      <c r="NHT19" s="2"/>
      <c r="NHU19" s="140"/>
      <c r="NHV19" s="146"/>
      <c r="NHW19" s="146"/>
      <c r="NHX19" s="2"/>
      <c r="NHY19" s="140"/>
      <c r="NHZ19" s="146"/>
      <c r="NIA19" s="146"/>
      <c r="NIB19" s="2"/>
      <c r="NIC19" s="140"/>
      <c r="NID19" s="146"/>
      <c r="NIE19" s="146"/>
      <c r="NIF19" s="2"/>
      <c r="NIG19" s="140"/>
      <c r="NIH19" s="146"/>
      <c r="NII19" s="146"/>
      <c r="NIJ19" s="2"/>
      <c r="NIK19" s="140"/>
      <c r="NIL19" s="146"/>
      <c r="NIM19" s="146"/>
      <c r="NIN19" s="2"/>
      <c r="NIO19" s="140"/>
      <c r="NIP19" s="146"/>
      <c r="NIQ19" s="146"/>
      <c r="NIR19" s="2"/>
      <c r="NIS19" s="140"/>
      <c r="NIT19" s="146"/>
      <c r="NIU19" s="146"/>
      <c r="NIV19" s="2"/>
      <c r="NIW19" s="140"/>
      <c r="NIX19" s="146"/>
      <c r="NIY19" s="146"/>
      <c r="NIZ19" s="2"/>
      <c r="NJA19" s="140"/>
      <c r="NJB19" s="146"/>
      <c r="NJC19" s="146"/>
      <c r="NJD19" s="2"/>
      <c r="NJE19" s="140"/>
      <c r="NJF19" s="146"/>
      <c r="NJG19" s="146"/>
      <c r="NJH19" s="2"/>
      <c r="NJI19" s="140"/>
      <c r="NJJ19" s="146"/>
      <c r="NJK19" s="146"/>
      <c r="NJL19" s="2"/>
      <c r="NJM19" s="140"/>
      <c r="NJN19" s="146"/>
      <c r="NJO19" s="146"/>
      <c r="NJP19" s="2"/>
      <c r="NJQ19" s="140"/>
      <c r="NJR19" s="146"/>
      <c r="NJS19" s="146"/>
      <c r="NJT19" s="2"/>
      <c r="NJU19" s="140"/>
      <c r="NJV19" s="146"/>
      <c r="NJW19" s="146"/>
      <c r="NJX19" s="2"/>
      <c r="NJY19" s="140"/>
      <c r="NJZ19" s="146"/>
      <c r="NKA19" s="146"/>
      <c r="NKB19" s="2"/>
      <c r="NKC19" s="140"/>
      <c r="NKD19" s="146"/>
      <c r="NKE19" s="146"/>
      <c r="NKF19" s="2"/>
      <c r="NKG19" s="140"/>
      <c r="NKH19" s="146"/>
      <c r="NKI19" s="146"/>
      <c r="NKJ19" s="2"/>
      <c r="NKK19" s="140"/>
      <c r="NKL19" s="146"/>
      <c r="NKM19" s="146"/>
      <c r="NKN19" s="2"/>
      <c r="NKO19" s="140"/>
      <c r="NKP19" s="146"/>
      <c r="NKQ19" s="146"/>
      <c r="NKR19" s="2"/>
      <c r="NKS19" s="140"/>
      <c r="NKT19" s="146"/>
      <c r="NKU19" s="146"/>
      <c r="NKV19" s="2"/>
      <c r="NKW19" s="140"/>
      <c r="NKX19" s="146"/>
      <c r="NKY19" s="146"/>
      <c r="NKZ19" s="2"/>
      <c r="NLA19" s="140"/>
      <c r="NLB19" s="146"/>
      <c r="NLC19" s="146"/>
      <c r="NLD19" s="2"/>
      <c r="NLE19" s="140"/>
      <c r="NLF19" s="146"/>
      <c r="NLG19" s="146"/>
      <c r="NLH19" s="2"/>
      <c r="NLI19" s="140"/>
      <c r="NLJ19" s="146"/>
      <c r="NLK19" s="146"/>
      <c r="NLL19" s="2"/>
      <c r="NLM19" s="140"/>
      <c r="NLN19" s="146"/>
      <c r="NLO19" s="146"/>
      <c r="NLP19" s="2"/>
      <c r="NLQ19" s="140"/>
      <c r="NLR19" s="146"/>
      <c r="NLS19" s="146"/>
      <c r="NLT19" s="2"/>
      <c r="NLU19" s="140"/>
      <c r="NLV19" s="146"/>
      <c r="NLW19" s="146"/>
      <c r="NLX19" s="2"/>
      <c r="NLY19" s="140"/>
      <c r="NLZ19" s="146"/>
      <c r="NMA19" s="146"/>
      <c r="NMB19" s="2"/>
      <c r="NMC19" s="140"/>
      <c r="NMD19" s="146"/>
      <c r="NME19" s="146"/>
      <c r="NMF19" s="2"/>
      <c r="NMG19" s="140"/>
      <c r="NMH19" s="146"/>
      <c r="NMI19" s="146"/>
      <c r="NMJ19" s="2"/>
      <c r="NMK19" s="140"/>
      <c r="NML19" s="146"/>
      <c r="NMM19" s="146"/>
      <c r="NMN19" s="2"/>
      <c r="NMO19" s="140"/>
      <c r="NMP19" s="146"/>
      <c r="NMQ19" s="146"/>
      <c r="NMR19" s="2"/>
      <c r="NMS19" s="140"/>
      <c r="NMT19" s="146"/>
      <c r="NMU19" s="146"/>
      <c r="NMV19" s="2"/>
      <c r="NMW19" s="140"/>
      <c r="NMX19" s="146"/>
      <c r="NMY19" s="146"/>
      <c r="NMZ19" s="2"/>
      <c r="NNA19" s="140"/>
      <c r="NNB19" s="146"/>
      <c r="NNC19" s="146"/>
      <c r="NND19" s="2"/>
      <c r="NNE19" s="140"/>
      <c r="NNF19" s="146"/>
      <c r="NNG19" s="146"/>
      <c r="NNH19" s="2"/>
      <c r="NNI19" s="140"/>
      <c r="NNJ19" s="146"/>
      <c r="NNK19" s="146"/>
      <c r="NNL19" s="2"/>
      <c r="NNM19" s="140"/>
      <c r="NNN19" s="146"/>
      <c r="NNO19" s="146"/>
      <c r="NNP19" s="2"/>
      <c r="NNQ19" s="140"/>
      <c r="NNR19" s="146"/>
      <c r="NNS19" s="146"/>
      <c r="NNT19" s="2"/>
      <c r="NNU19" s="140"/>
      <c r="NNV19" s="146"/>
      <c r="NNW19" s="146"/>
      <c r="NNX19" s="2"/>
      <c r="NNY19" s="140"/>
      <c r="NNZ19" s="146"/>
      <c r="NOA19" s="146"/>
      <c r="NOB19" s="2"/>
      <c r="NOC19" s="140"/>
      <c r="NOD19" s="146"/>
      <c r="NOE19" s="146"/>
      <c r="NOF19" s="2"/>
      <c r="NOG19" s="140"/>
      <c r="NOH19" s="146"/>
      <c r="NOI19" s="146"/>
      <c r="NOJ19" s="2"/>
      <c r="NOK19" s="140"/>
      <c r="NOL19" s="146"/>
      <c r="NOM19" s="146"/>
      <c r="NON19" s="2"/>
      <c r="NOO19" s="140"/>
      <c r="NOP19" s="146"/>
      <c r="NOQ19" s="146"/>
      <c r="NOR19" s="2"/>
      <c r="NOS19" s="140"/>
      <c r="NOT19" s="146"/>
      <c r="NOU19" s="146"/>
      <c r="NOV19" s="2"/>
      <c r="NOW19" s="140"/>
      <c r="NOX19" s="146"/>
      <c r="NOY19" s="146"/>
      <c r="NOZ19" s="2"/>
      <c r="NPA19" s="140"/>
      <c r="NPB19" s="146"/>
      <c r="NPC19" s="146"/>
      <c r="NPD19" s="2"/>
      <c r="NPE19" s="140"/>
      <c r="NPF19" s="146"/>
      <c r="NPG19" s="146"/>
      <c r="NPH19" s="2"/>
      <c r="NPI19" s="140"/>
      <c r="NPJ19" s="146"/>
      <c r="NPK19" s="146"/>
      <c r="NPL19" s="2"/>
      <c r="NPM19" s="140"/>
      <c r="NPN19" s="146"/>
      <c r="NPO19" s="146"/>
      <c r="NPP19" s="2"/>
      <c r="NPQ19" s="140"/>
      <c r="NPR19" s="146"/>
      <c r="NPS19" s="146"/>
      <c r="NPT19" s="2"/>
      <c r="NPU19" s="140"/>
      <c r="NPV19" s="146"/>
      <c r="NPW19" s="146"/>
      <c r="NPX19" s="2"/>
      <c r="NPY19" s="140"/>
      <c r="NPZ19" s="146"/>
      <c r="NQA19" s="146"/>
      <c r="NQB19" s="2"/>
      <c r="NQC19" s="140"/>
      <c r="NQD19" s="146"/>
      <c r="NQE19" s="146"/>
      <c r="NQF19" s="2"/>
      <c r="NQG19" s="140"/>
      <c r="NQH19" s="146"/>
      <c r="NQI19" s="146"/>
      <c r="NQJ19" s="2"/>
      <c r="NQK19" s="140"/>
      <c r="NQL19" s="146"/>
      <c r="NQM19" s="146"/>
      <c r="NQN19" s="2"/>
      <c r="NQO19" s="140"/>
      <c r="NQP19" s="146"/>
      <c r="NQQ19" s="146"/>
      <c r="NQR19" s="2"/>
      <c r="NQS19" s="140"/>
      <c r="NQT19" s="146"/>
      <c r="NQU19" s="146"/>
      <c r="NQV19" s="2"/>
      <c r="NQW19" s="140"/>
      <c r="NQX19" s="146"/>
      <c r="NQY19" s="146"/>
      <c r="NQZ19" s="2"/>
      <c r="NRA19" s="140"/>
      <c r="NRB19" s="146"/>
      <c r="NRC19" s="146"/>
      <c r="NRD19" s="2"/>
      <c r="NRE19" s="140"/>
      <c r="NRF19" s="146"/>
      <c r="NRG19" s="146"/>
      <c r="NRH19" s="2"/>
      <c r="NRI19" s="140"/>
      <c r="NRJ19" s="146"/>
      <c r="NRK19" s="146"/>
      <c r="NRL19" s="2"/>
      <c r="NRM19" s="140"/>
      <c r="NRN19" s="146"/>
      <c r="NRO19" s="146"/>
      <c r="NRP19" s="2"/>
      <c r="NRQ19" s="140"/>
      <c r="NRR19" s="146"/>
      <c r="NRS19" s="146"/>
      <c r="NRT19" s="2"/>
      <c r="NRU19" s="140"/>
      <c r="NRV19" s="146"/>
      <c r="NRW19" s="146"/>
      <c r="NRX19" s="2"/>
      <c r="NRY19" s="140"/>
      <c r="NRZ19" s="146"/>
      <c r="NSA19" s="146"/>
      <c r="NSB19" s="2"/>
      <c r="NSC19" s="140"/>
      <c r="NSD19" s="146"/>
      <c r="NSE19" s="146"/>
      <c r="NSF19" s="2"/>
      <c r="NSG19" s="140"/>
      <c r="NSH19" s="146"/>
      <c r="NSI19" s="146"/>
      <c r="NSJ19" s="2"/>
      <c r="NSK19" s="140"/>
      <c r="NSL19" s="146"/>
      <c r="NSM19" s="146"/>
      <c r="NSN19" s="2"/>
      <c r="NSO19" s="140"/>
      <c r="NSP19" s="146"/>
      <c r="NSQ19" s="146"/>
      <c r="NSR19" s="2"/>
      <c r="NSS19" s="140"/>
      <c r="NST19" s="146"/>
      <c r="NSU19" s="146"/>
      <c r="NSV19" s="2"/>
      <c r="NSW19" s="140"/>
      <c r="NSX19" s="146"/>
      <c r="NSY19" s="146"/>
      <c r="NSZ19" s="2"/>
      <c r="NTA19" s="140"/>
      <c r="NTB19" s="146"/>
      <c r="NTC19" s="146"/>
      <c r="NTD19" s="2"/>
      <c r="NTE19" s="140"/>
      <c r="NTF19" s="146"/>
      <c r="NTG19" s="146"/>
      <c r="NTH19" s="2"/>
      <c r="NTI19" s="140"/>
      <c r="NTJ19" s="146"/>
      <c r="NTK19" s="146"/>
      <c r="NTL19" s="2"/>
      <c r="NTM19" s="140"/>
      <c r="NTN19" s="146"/>
      <c r="NTO19" s="146"/>
      <c r="NTP19" s="2"/>
      <c r="NTQ19" s="140"/>
      <c r="NTR19" s="146"/>
      <c r="NTS19" s="146"/>
      <c r="NTT19" s="2"/>
      <c r="NTU19" s="140"/>
      <c r="NTV19" s="146"/>
      <c r="NTW19" s="146"/>
      <c r="NTX19" s="2"/>
      <c r="NTY19" s="140"/>
      <c r="NTZ19" s="146"/>
      <c r="NUA19" s="146"/>
      <c r="NUB19" s="2"/>
      <c r="NUC19" s="140"/>
      <c r="NUD19" s="146"/>
      <c r="NUE19" s="146"/>
      <c r="NUF19" s="2"/>
      <c r="NUG19" s="140"/>
      <c r="NUH19" s="146"/>
      <c r="NUI19" s="146"/>
      <c r="NUJ19" s="2"/>
      <c r="NUK19" s="140"/>
      <c r="NUL19" s="146"/>
      <c r="NUM19" s="146"/>
      <c r="NUN19" s="2"/>
      <c r="NUO19" s="140"/>
      <c r="NUP19" s="146"/>
      <c r="NUQ19" s="146"/>
      <c r="NUR19" s="2"/>
      <c r="NUS19" s="140"/>
      <c r="NUT19" s="146"/>
      <c r="NUU19" s="146"/>
      <c r="NUV19" s="2"/>
      <c r="NUW19" s="140"/>
      <c r="NUX19" s="146"/>
      <c r="NUY19" s="146"/>
      <c r="NUZ19" s="2"/>
      <c r="NVA19" s="140"/>
      <c r="NVB19" s="146"/>
      <c r="NVC19" s="146"/>
      <c r="NVD19" s="2"/>
      <c r="NVE19" s="140"/>
      <c r="NVF19" s="146"/>
      <c r="NVG19" s="146"/>
      <c r="NVH19" s="2"/>
      <c r="NVI19" s="140"/>
      <c r="NVJ19" s="146"/>
      <c r="NVK19" s="146"/>
      <c r="NVL19" s="2"/>
      <c r="NVM19" s="140"/>
      <c r="NVN19" s="146"/>
      <c r="NVO19" s="146"/>
      <c r="NVP19" s="2"/>
      <c r="NVQ19" s="140"/>
      <c r="NVR19" s="146"/>
      <c r="NVS19" s="146"/>
      <c r="NVT19" s="2"/>
      <c r="NVU19" s="140"/>
      <c r="NVV19" s="146"/>
      <c r="NVW19" s="146"/>
      <c r="NVX19" s="2"/>
      <c r="NVY19" s="140"/>
      <c r="NVZ19" s="146"/>
      <c r="NWA19" s="146"/>
      <c r="NWB19" s="2"/>
      <c r="NWC19" s="140"/>
      <c r="NWD19" s="146"/>
      <c r="NWE19" s="146"/>
      <c r="NWF19" s="2"/>
      <c r="NWG19" s="140"/>
      <c r="NWH19" s="146"/>
      <c r="NWI19" s="146"/>
      <c r="NWJ19" s="2"/>
      <c r="NWK19" s="140"/>
      <c r="NWL19" s="146"/>
      <c r="NWM19" s="146"/>
      <c r="NWN19" s="2"/>
      <c r="NWO19" s="140"/>
      <c r="NWP19" s="146"/>
      <c r="NWQ19" s="146"/>
      <c r="NWR19" s="2"/>
      <c r="NWS19" s="140"/>
      <c r="NWT19" s="146"/>
      <c r="NWU19" s="146"/>
      <c r="NWV19" s="2"/>
      <c r="NWW19" s="140"/>
      <c r="NWX19" s="146"/>
      <c r="NWY19" s="146"/>
      <c r="NWZ19" s="2"/>
      <c r="NXA19" s="140"/>
      <c r="NXB19" s="146"/>
      <c r="NXC19" s="146"/>
      <c r="NXD19" s="2"/>
      <c r="NXE19" s="140"/>
      <c r="NXF19" s="146"/>
      <c r="NXG19" s="146"/>
      <c r="NXH19" s="2"/>
      <c r="NXI19" s="140"/>
      <c r="NXJ19" s="146"/>
      <c r="NXK19" s="146"/>
      <c r="NXL19" s="2"/>
      <c r="NXM19" s="140"/>
      <c r="NXN19" s="146"/>
      <c r="NXO19" s="146"/>
      <c r="NXP19" s="2"/>
      <c r="NXQ19" s="140"/>
      <c r="NXR19" s="146"/>
      <c r="NXS19" s="146"/>
      <c r="NXT19" s="2"/>
      <c r="NXU19" s="140"/>
      <c r="NXV19" s="146"/>
      <c r="NXW19" s="146"/>
      <c r="NXX19" s="2"/>
      <c r="NXY19" s="140"/>
      <c r="NXZ19" s="146"/>
      <c r="NYA19" s="146"/>
      <c r="NYB19" s="2"/>
      <c r="NYC19" s="140"/>
      <c r="NYD19" s="146"/>
      <c r="NYE19" s="146"/>
      <c r="NYF19" s="2"/>
      <c r="NYG19" s="140"/>
      <c r="NYH19" s="146"/>
      <c r="NYI19" s="146"/>
      <c r="NYJ19" s="2"/>
      <c r="NYK19" s="140"/>
      <c r="NYL19" s="146"/>
      <c r="NYM19" s="146"/>
      <c r="NYN19" s="2"/>
      <c r="NYO19" s="140"/>
      <c r="NYP19" s="146"/>
      <c r="NYQ19" s="146"/>
      <c r="NYR19" s="2"/>
      <c r="NYS19" s="140"/>
      <c r="NYT19" s="146"/>
      <c r="NYU19" s="146"/>
      <c r="NYV19" s="2"/>
      <c r="NYW19" s="140"/>
      <c r="NYX19" s="146"/>
      <c r="NYY19" s="146"/>
      <c r="NYZ19" s="2"/>
      <c r="NZA19" s="140"/>
      <c r="NZB19" s="146"/>
      <c r="NZC19" s="146"/>
      <c r="NZD19" s="2"/>
      <c r="NZE19" s="140"/>
      <c r="NZF19" s="146"/>
      <c r="NZG19" s="146"/>
      <c r="NZH19" s="2"/>
      <c r="NZI19" s="140"/>
      <c r="NZJ19" s="146"/>
      <c r="NZK19" s="146"/>
      <c r="NZL19" s="2"/>
      <c r="NZM19" s="140"/>
      <c r="NZN19" s="146"/>
      <c r="NZO19" s="146"/>
      <c r="NZP19" s="2"/>
      <c r="NZQ19" s="140"/>
      <c r="NZR19" s="146"/>
      <c r="NZS19" s="146"/>
      <c r="NZT19" s="2"/>
      <c r="NZU19" s="140"/>
      <c r="NZV19" s="146"/>
      <c r="NZW19" s="146"/>
      <c r="NZX19" s="2"/>
      <c r="NZY19" s="140"/>
      <c r="NZZ19" s="146"/>
      <c r="OAA19" s="146"/>
      <c r="OAB19" s="2"/>
      <c r="OAC19" s="140"/>
      <c r="OAD19" s="146"/>
      <c r="OAE19" s="146"/>
      <c r="OAF19" s="2"/>
      <c r="OAG19" s="140"/>
      <c r="OAH19" s="146"/>
      <c r="OAI19" s="146"/>
      <c r="OAJ19" s="2"/>
      <c r="OAK19" s="140"/>
      <c r="OAL19" s="146"/>
      <c r="OAM19" s="146"/>
      <c r="OAN19" s="2"/>
      <c r="OAO19" s="140"/>
      <c r="OAP19" s="146"/>
      <c r="OAQ19" s="146"/>
      <c r="OAR19" s="2"/>
      <c r="OAS19" s="140"/>
      <c r="OAT19" s="146"/>
      <c r="OAU19" s="146"/>
      <c r="OAV19" s="2"/>
      <c r="OAW19" s="140"/>
      <c r="OAX19" s="146"/>
      <c r="OAY19" s="146"/>
      <c r="OAZ19" s="2"/>
      <c r="OBA19" s="140"/>
      <c r="OBB19" s="146"/>
      <c r="OBC19" s="146"/>
      <c r="OBD19" s="2"/>
      <c r="OBE19" s="140"/>
      <c r="OBF19" s="146"/>
      <c r="OBG19" s="146"/>
      <c r="OBH19" s="2"/>
      <c r="OBI19" s="140"/>
      <c r="OBJ19" s="146"/>
      <c r="OBK19" s="146"/>
      <c r="OBL19" s="2"/>
      <c r="OBM19" s="140"/>
      <c r="OBN19" s="146"/>
      <c r="OBO19" s="146"/>
      <c r="OBP19" s="2"/>
      <c r="OBQ19" s="140"/>
      <c r="OBR19" s="146"/>
      <c r="OBS19" s="146"/>
      <c r="OBT19" s="2"/>
      <c r="OBU19" s="140"/>
      <c r="OBV19" s="146"/>
      <c r="OBW19" s="146"/>
      <c r="OBX19" s="2"/>
      <c r="OBY19" s="140"/>
      <c r="OBZ19" s="146"/>
      <c r="OCA19" s="146"/>
      <c r="OCB19" s="2"/>
      <c r="OCC19" s="140"/>
      <c r="OCD19" s="146"/>
      <c r="OCE19" s="146"/>
      <c r="OCF19" s="2"/>
      <c r="OCG19" s="140"/>
      <c r="OCH19" s="146"/>
      <c r="OCI19" s="146"/>
      <c r="OCJ19" s="2"/>
      <c r="OCK19" s="140"/>
      <c r="OCL19" s="146"/>
      <c r="OCM19" s="146"/>
      <c r="OCN19" s="2"/>
      <c r="OCO19" s="140"/>
      <c r="OCP19" s="146"/>
      <c r="OCQ19" s="146"/>
      <c r="OCR19" s="2"/>
      <c r="OCS19" s="140"/>
      <c r="OCT19" s="146"/>
      <c r="OCU19" s="146"/>
      <c r="OCV19" s="2"/>
      <c r="OCW19" s="140"/>
      <c r="OCX19" s="146"/>
      <c r="OCY19" s="146"/>
      <c r="OCZ19" s="2"/>
      <c r="ODA19" s="140"/>
      <c r="ODB19" s="146"/>
      <c r="ODC19" s="146"/>
      <c r="ODD19" s="2"/>
      <c r="ODE19" s="140"/>
      <c r="ODF19" s="146"/>
      <c r="ODG19" s="146"/>
      <c r="ODH19" s="2"/>
      <c r="ODI19" s="140"/>
      <c r="ODJ19" s="146"/>
      <c r="ODK19" s="146"/>
      <c r="ODL19" s="2"/>
      <c r="ODM19" s="140"/>
      <c r="ODN19" s="146"/>
      <c r="ODO19" s="146"/>
      <c r="ODP19" s="2"/>
      <c r="ODQ19" s="140"/>
      <c r="ODR19" s="146"/>
      <c r="ODS19" s="146"/>
      <c r="ODT19" s="2"/>
      <c r="ODU19" s="140"/>
      <c r="ODV19" s="146"/>
      <c r="ODW19" s="146"/>
      <c r="ODX19" s="2"/>
      <c r="ODY19" s="140"/>
      <c r="ODZ19" s="146"/>
      <c r="OEA19" s="146"/>
      <c r="OEB19" s="2"/>
      <c r="OEC19" s="140"/>
      <c r="OED19" s="146"/>
      <c r="OEE19" s="146"/>
      <c r="OEF19" s="2"/>
      <c r="OEG19" s="140"/>
      <c r="OEH19" s="146"/>
      <c r="OEI19" s="146"/>
      <c r="OEJ19" s="2"/>
      <c r="OEK19" s="140"/>
      <c r="OEL19" s="146"/>
      <c r="OEM19" s="146"/>
      <c r="OEN19" s="2"/>
      <c r="OEO19" s="140"/>
      <c r="OEP19" s="146"/>
      <c r="OEQ19" s="146"/>
      <c r="OER19" s="2"/>
      <c r="OES19" s="140"/>
      <c r="OET19" s="146"/>
      <c r="OEU19" s="146"/>
      <c r="OEV19" s="2"/>
      <c r="OEW19" s="140"/>
      <c r="OEX19" s="146"/>
      <c r="OEY19" s="146"/>
      <c r="OEZ19" s="2"/>
      <c r="OFA19" s="140"/>
      <c r="OFB19" s="146"/>
      <c r="OFC19" s="146"/>
      <c r="OFD19" s="2"/>
      <c r="OFE19" s="140"/>
      <c r="OFF19" s="146"/>
      <c r="OFG19" s="146"/>
      <c r="OFH19" s="2"/>
      <c r="OFI19" s="140"/>
      <c r="OFJ19" s="146"/>
      <c r="OFK19" s="146"/>
      <c r="OFL19" s="2"/>
      <c r="OFM19" s="140"/>
      <c r="OFN19" s="146"/>
      <c r="OFO19" s="146"/>
      <c r="OFP19" s="2"/>
      <c r="OFQ19" s="140"/>
      <c r="OFR19" s="146"/>
      <c r="OFS19" s="146"/>
      <c r="OFT19" s="2"/>
      <c r="OFU19" s="140"/>
      <c r="OFV19" s="146"/>
      <c r="OFW19" s="146"/>
      <c r="OFX19" s="2"/>
      <c r="OFY19" s="140"/>
      <c r="OFZ19" s="146"/>
      <c r="OGA19" s="146"/>
      <c r="OGB19" s="2"/>
      <c r="OGC19" s="140"/>
      <c r="OGD19" s="146"/>
      <c r="OGE19" s="146"/>
      <c r="OGF19" s="2"/>
      <c r="OGG19" s="140"/>
      <c r="OGH19" s="146"/>
      <c r="OGI19" s="146"/>
      <c r="OGJ19" s="2"/>
      <c r="OGK19" s="140"/>
      <c r="OGL19" s="146"/>
      <c r="OGM19" s="146"/>
      <c r="OGN19" s="2"/>
      <c r="OGO19" s="140"/>
      <c r="OGP19" s="146"/>
      <c r="OGQ19" s="146"/>
      <c r="OGR19" s="2"/>
      <c r="OGS19" s="140"/>
      <c r="OGT19" s="146"/>
      <c r="OGU19" s="146"/>
      <c r="OGV19" s="2"/>
      <c r="OGW19" s="140"/>
      <c r="OGX19" s="146"/>
      <c r="OGY19" s="146"/>
      <c r="OGZ19" s="2"/>
      <c r="OHA19" s="140"/>
      <c r="OHB19" s="146"/>
      <c r="OHC19" s="146"/>
      <c r="OHD19" s="2"/>
      <c r="OHE19" s="140"/>
      <c r="OHF19" s="146"/>
      <c r="OHG19" s="146"/>
      <c r="OHH19" s="2"/>
      <c r="OHI19" s="140"/>
      <c r="OHJ19" s="146"/>
      <c r="OHK19" s="146"/>
      <c r="OHL19" s="2"/>
      <c r="OHM19" s="140"/>
      <c r="OHN19" s="146"/>
      <c r="OHO19" s="146"/>
      <c r="OHP19" s="2"/>
      <c r="OHQ19" s="140"/>
      <c r="OHR19" s="146"/>
      <c r="OHS19" s="146"/>
      <c r="OHT19" s="2"/>
      <c r="OHU19" s="140"/>
      <c r="OHV19" s="146"/>
      <c r="OHW19" s="146"/>
      <c r="OHX19" s="2"/>
      <c r="OHY19" s="140"/>
      <c r="OHZ19" s="146"/>
      <c r="OIA19" s="146"/>
      <c r="OIB19" s="2"/>
      <c r="OIC19" s="140"/>
      <c r="OID19" s="146"/>
      <c r="OIE19" s="146"/>
      <c r="OIF19" s="2"/>
      <c r="OIG19" s="140"/>
      <c r="OIH19" s="146"/>
      <c r="OII19" s="146"/>
      <c r="OIJ19" s="2"/>
      <c r="OIK19" s="140"/>
      <c r="OIL19" s="146"/>
      <c r="OIM19" s="146"/>
      <c r="OIN19" s="2"/>
      <c r="OIO19" s="140"/>
      <c r="OIP19" s="146"/>
      <c r="OIQ19" s="146"/>
      <c r="OIR19" s="2"/>
      <c r="OIS19" s="140"/>
      <c r="OIT19" s="146"/>
      <c r="OIU19" s="146"/>
      <c r="OIV19" s="2"/>
      <c r="OIW19" s="140"/>
      <c r="OIX19" s="146"/>
      <c r="OIY19" s="146"/>
      <c r="OIZ19" s="2"/>
      <c r="OJA19" s="140"/>
      <c r="OJB19" s="146"/>
      <c r="OJC19" s="146"/>
      <c r="OJD19" s="2"/>
      <c r="OJE19" s="140"/>
      <c r="OJF19" s="146"/>
      <c r="OJG19" s="146"/>
      <c r="OJH19" s="2"/>
      <c r="OJI19" s="140"/>
      <c r="OJJ19" s="146"/>
      <c r="OJK19" s="146"/>
      <c r="OJL19" s="2"/>
      <c r="OJM19" s="140"/>
      <c r="OJN19" s="146"/>
      <c r="OJO19" s="146"/>
      <c r="OJP19" s="2"/>
      <c r="OJQ19" s="140"/>
      <c r="OJR19" s="146"/>
      <c r="OJS19" s="146"/>
      <c r="OJT19" s="2"/>
      <c r="OJU19" s="140"/>
      <c r="OJV19" s="146"/>
      <c r="OJW19" s="146"/>
      <c r="OJX19" s="2"/>
      <c r="OJY19" s="140"/>
      <c r="OJZ19" s="146"/>
      <c r="OKA19" s="146"/>
      <c r="OKB19" s="2"/>
      <c r="OKC19" s="140"/>
      <c r="OKD19" s="146"/>
      <c r="OKE19" s="146"/>
      <c r="OKF19" s="2"/>
      <c r="OKG19" s="140"/>
      <c r="OKH19" s="146"/>
      <c r="OKI19" s="146"/>
      <c r="OKJ19" s="2"/>
      <c r="OKK19" s="140"/>
      <c r="OKL19" s="146"/>
      <c r="OKM19" s="146"/>
      <c r="OKN19" s="2"/>
      <c r="OKO19" s="140"/>
      <c r="OKP19" s="146"/>
      <c r="OKQ19" s="146"/>
      <c r="OKR19" s="2"/>
      <c r="OKS19" s="140"/>
      <c r="OKT19" s="146"/>
      <c r="OKU19" s="146"/>
      <c r="OKV19" s="2"/>
      <c r="OKW19" s="140"/>
      <c r="OKX19" s="146"/>
      <c r="OKY19" s="146"/>
      <c r="OKZ19" s="2"/>
      <c r="OLA19" s="140"/>
      <c r="OLB19" s="146"/>
      <c r="OLC19" s="146"/>
      <c r="OLD19" s="2"/>
      <c r="OLE19" s="140"/>
      <c r="OLF19" s="146"/>
      <c r="OLG19" s="146"/>
      <c r="OLH19" s="2"/>
      <c r="OLI19" s="140"/>
      <c r="OLJ19" s="146"/>
      <c r="OLK19" s="146"/>
      <c r="OLL19" s="2"/>
      <c r="OLM19" s="140"/>
      <c r="OLN19" s="146"/>
      <c r="OLO19" s="146"/>
      <c r="OLP19" s="2"/>
      <c r="OLQ19" s="140"/>
      <c r="OLR19" s="146"/>
      <c r="OLS19" s="146"/>
      <c r="OLT19" s="2"/>
      <c r="OLU19" s="140"/>
      <c r="OLV19" s="146"/>
      <c r="OLW19" s="146"/>
      <c r="OLX19" s="2"/>
      <c r="OLY19" s="140"/>
      <c r="OLZ19" s="146"/>
      <c r="OMA19" s="146"/>
      <c r="OMB19" s="2"/>
      <c r="OMC19" s="140"/>
      <c r="OMD19" s="146"/>
      <c r="OME19" s="146"/>
      <c r="OMF19" s="2"/>
      <c r="OMG19" s="140"/>
      <c r="OMH19" s="146"/>
      <c r="OMI19" s="146"/>
      <c r="OMJ19" s="2"/>
      <c r="OMK19" s="140"/>
      <c r="OML19" s="146"/>
      <c r="OMM19" s="146"/>
      <c r="OMN19" s="2"/>
      <c r="OMO19" s="140"/>
      <c r="OMP19" s="146"/>
      <c r="OMQ19" s="146"/>
      <c r="OMR19" s="2"/>
      <c r="OMS19" s="140"/>
      <c r="OMT19" s="146"/>
      <c r="OMU19" s="146"/>
      <c r="OMV19" s="2"/>
      <c r="OMW19" s="140"/>
      <c r="OMX19" s="146"/>
      <c r="OMY19" s="146"/>
      <c r="OMZ19" s="2"/>
      <c r="ONA19" s="140"/>
      <c r="ONB19" s="146"/>
      <c r="ONC19" s="146"/>
      <c r="OND19" s="2"/>
      <c r="ONE19" s="140"/>
      <c r="ONF19" s="146"/>
      <c r="ONG19" s="146"/>
      <c r="ONH19" s="2"/>
      <c r="ONI19" s="140"/>
      <c r="ONJ19" s="146"/>
      <c r="ONK19" s="146"/>
      <c r="ONL19" s="2"/>
      <c r="ONM19" s="140"/>
      <c r="ONN19" s="146"/>
      <c r="ONO19" s="146"/>
      <c r="ONP19" s="2"/>
      <c r="ONQ19" s="140"/>
      <c r="ONR19" s="146"/>
      <c r="ONS19" s="146"/>
      <c r="ONT19" s="2"/>
      <c r="ONU19" s="140"/>
      <c r="ONV19" s="146"/>
      <c r="ONW19" s="146"/>
      <c r="ONX19" s="2"/>
      <c r="ONY19" s="140"/>
      <c r="ONZ19" s="146"/>
      <c r="OOA19" s="146"/>
      <c r="OOB19" s="2"/>
      <c r="OOC19" s="140"/>
      <c r="OOD19" s="146"/>
      <c r="OOE19" s="146"/>
      <c r="OOF19" s="2"/>
      <c r="OOG19" s="140"/>
      <c r="OOH19" s="146"/>
      <c r="OOI19" s="146"/>
      <c r="OOJ19" s="2"/>
      <c r="OOK19" s="140"/>
      <c r="OOL19" s="146"/>
      <c r="OOM19" s="146"/>
      <c r="OON19" s="2"/>
      <c r="OOO19" s="140"/>
      <c r="OOP19" s="146"/>
      <c r="OOQ19" s="146"/>
      <c r="OOR19" s="2"/>
      <c r="OOS19" s="140"/>
      <c r="OOT19" s="146"/>
      <c r="OOU19" s="146"/>
      <c r="OOV19" s="2"/>
      <c r="OOW19" s="140"/>
      <c r="OOX19" s="146"/>
      <c r="OOY19" s="146"/>
      <c r="OOZ19" s="2"/>
      <c r="OPA19" s="140"/>
      <c r="OPB19" s="146"/>
      <c r="OPC19" s="146"/>
      <c r="OPD19" s="2"/>
      <c r="OPE19" s="140"/>
      <c r="OPF19" s="146"/>
      <c r="OPG19" s="146"/>
      <c r="OPH19" s="2"/>
      <c r="OPI19" s="140"/>
      <c r="OPJ19" s="146"/>
      <c r="OPK19" s="146"/>
      <c r="OPL19" s="2"/>
      <c r="OPM19" s="140"/>
      <c r="OPN19" s="146"/>
      <c r="OPO19" s="146"/>
      <c r="OPP19" s="2"/>
      <c r="OPQ19" s="140"/>
      <c r="OPR19" s="146"/>
      <c r="OPS19" s="146"/>
      <c r="OPT19" s="2"/>
      <c r="OPU19" s="140"/>
      <c r="OPV19" s="146"/>
      <c r="OPW19" s="146"/>
      <c r="OPX19" s="2"/>
      <c r="OPY19" s="140"/>
      <c r="OPZ19" s="146"/>
      <c r="OQA19" s="146"/>
      <c r="OQB19" s="2"/>
      <c r="OQC19" s="140"/>
      <c r="OQD19" s="146"/>
      <c r="OQE19" s="146"/>
      <c r="OQF19" s="2"/>
      <c r="OQG19" s="140"/>
      <c r="OQH19" s="146"/>
      <c r="OQI19" s="146"/>
      <c r="OQJ19" s="2"/>
      <c r="OQK19" s="140"/>
      <c r="OQL19" s="146"/>
      <c r="OQM19" s="146"/>
      <c r="OQN19" s="2"/>
      <c r="OQO19" s="140"/>
      <c r="OQP19" s="146"/>
      <c r="OQQ19" s="146"/>
      <c r="OQR19" s="2"/>
      <c r="OQS19" s="140"/>
      <c r="OQT19" s="146"/>
      <c r="OQU19" s="146"/>
      <c r="OQV19" s="2"/>
      <c r="OQW19" s="140"/>
      <c r="OQX19" s="146"/>
      <c r="OQY19" s="146"/>
      <c r="OQZ19" s="2"/>
      <c r="ORA19" s="140"/>
      <c r="ORB19" s="146"/>
      <c r="ORC19" s="146"/>
      <c r="ORD19" s="2"/>
      <c r="ORE19" s="140"/>
      <c r="ORF19" s="146"/>
      <c r="ORG19" s="146"/>
      <c r="ORH19" s="2"/>
      <c r="ORI19" s="140"/>
      <c r="ORJ19" s="146"/>
      <c r="ORK19" s="146"/>
      <c r="ORL19" s="2"/>
      <c r="ORM19" s="140"/>
      <c r="ORN19" s="146"/>
      <c r="ORO19" s="146"/>
      <c r="ORP19" s="2"/>
      <c r="ORQ19" s="140"/>
      <c r="ORR19" s="146"/>
      <c r="ORS19" s="146"/>
      <c r="ORT19" s="2"/>
      <c r="ORU19" s="140"/>
      <c r="ORV19" s="146"/>
      <c r="ORW19" s="146"/>
      <c r="ORX19" s="2"/>
      <c r="ORY19" s="140"/>
      <c r="ORZ19" s="146"/>
      <c r="OSA19" s="146"/>
      <c r="OSB19" s="2"/>
      <c r="OSC19" s="140"/>
      <c r="OSD19" s="146"/>
      <c r="OSE19" s="146"/>
      <c r="OSF19" s="2"/>
      <c r="OSG19" s="140"/>
      <c r="OSH19" s="146"/>
      <c r="OSI19" s="146"/>
      <c r="OSJ19" s="2"/>
      <c r="OSK19" s="140"/>
      <c r="OSL19" s="146"/>
      <c r="OSM19" s="146"/>
      <c r="OSN19" s="2"/>
      <c r="OSO19" s="140"/>
      <c r="OSP19" s="146"/>
      <c r="OSQ19" s="146"/>
      <c r="OSR19" s="2"/>
      <c r="OSS19" s="140"/>
      <c r="OST19" s="146"/>
      <c r="OSU19" s="146"/>
      <c r="OSV19" s="2"/>
      <c r="OSW19" s="140"/>
      <c r="OSX19" s="146"/>
      <c r="OSY19" s="146"/>
      <c r="OSZ19" s="2"/>
      <c r="OTA19" s="140"/>
      <c r="OTB19" s="146"/>
      <c r="OTC19" s="146"/>
      <c r="OTD19" s="2"/>
      <c r="OTE19" s="140"/>
      <c r="OTF19" s="146"/>
      <c r="OTG19" s="146"/>
      <c r="OTH19" s="2"/>
      <c r="OTI19" s="140"/>
      <c r="OTJ19" s="146"/>
      <c r="OTK19" s="146"/>
      <c r="OTL19" s="2"/>
      <c r="OTM19" s="140"/>
      <c r="OTN19" s="146"/>
      <c r="OTO19" s="146"/>
      <c r="OTP19" s="2"/>
      <c r="OTQ19" s="140"/>
      <c r="OTR19" s="146"/>
      <c r="OTS19" s="146"/>
      <c r="OTT19" s="2"/>
      <c r="OTU19" s="140"/>
      <c r="OTV19" s="146"/>
      <c r="OTW19" s="146"/>
      <c r="OTX19" s="2"/>
      <c r="OTY19" s="140"/>
      <c r="OTZ19" s="146"/>
      <c r="OUA19" s="146"/>
      <c r="OUB19" s="2"/>
      <c r="OUC19" s="140"/>
      <c r="OUD19" s="146"/>
      <c r="OUE19" s="146"/>
      <c r="OUF19" s="2"/>
      <c r="OUG19" s="140"/>
      <c r="OUH19" s="146"/>
      <c r="OUI19" s="146"/>
      <c r="OUJ19" s="2"/>
      <c r="OUK19" s="140"/>
      <c r="OUL19" s="146"/>
      <c r="OUM19" s="146"/>
      <c r="OUN19" s="2"/>
      <c r="OUO19" s="140"/>
      <c r="OUP19" s="146"/>
      <c r="OUQ19" s="146"/>
      <c r="OUR19" s="2"/>
      <c r="OUS19" s="140"/>
      <c r="OUT19" s="146"/>
      <c r="OUU19" s="146"/>
      <c r="OUV19" s="2"/>
      <c r="OUW19" s="140"/>
      <c r="OUX19" s="146"/>
      <c r="OUY19" s="146"/>
      <c r="OUZ19" s="2"/>
      <c r="OVA19" s="140"/>
      <c r="OVB19" s="146"/>
      <c r="OVC19" s="146"/>
      <c r="OVD19" s="2"/>
      <c r="OVE19" s="140"/>
      <c r="OVF19" s="146"/>
      <c r="OVG19" s="146"/>
      <c r="OVH19" s="2"/>
      <c r="OVI19" s="140"/>
      <c r="OVJ19" s="146"/>
      <c r="OVK19" s="146"/>
      <c r="OVL19" s="2"/>
      <c r="OVM19" s="140"/>
      <c r="OVN19" s="146"/>
      <c r="OVO19" s="146"/>
      <c r="OVP19" s="2"/>
      <c r="OVQ19" s="140"/>
      <c r="OVR19" s="146"/>
      <c r="OVS19" s="146"/>
      <c r="OVT19" s="2"/>
      <c r="OVU19" s="140"/>
      <c r="OVV19" s="146"/>
      <c r="OVW19" s="146"/>
      <c r="OVX19" s="2"/>
      <c r="OVY19" s="140"/>
      <c r="OVZ19" s="146"/>
      <c r="OWA19" s="146"/>
      <c r="OWB19" s="2"/>
      <c r="OWC19" s="140"/>
      <c r="OWD19" s="146"/>
      <c r="OWE19" s="146"/>
      <c r="OWF19" s="2"/>
      <c r="OWG19" s="140"/>
      <c r="OWH19" s="146"/>
      <c r="OWI19" s="146"/>
      <c r="OWJ19" s="2"/>
      <c r="OWK19" s="140"/>
      <c r="OWL19" s="146"/>
      <c r="OWM19" s="146"/>
      <c r="OWN19" s="2"/>
      <c r="OWO19" s="140"/>
      <c r="OWP19" s="146"/>
      <c r="OWQ19" s="146"/>
      <c r="OWR19" s="2"/>
      <c r="OWS19" s="140"/>
      <c r="OWT19" s="146"/>
      <c r="OWU19" s="146"/>
      <c r="OWV19" s="2"/>
      <c r="OWW19" s="140"/>
      <c r="OWX19" s="146"/>
      <c r="OWY19" s="146"/>
      <c r="OWZ19" s="2"/>
      <c r="OXA19" s="140"/>
      <c r="OXB19" s="146"/>
      <c r="OXC19" s="146"/>
      <c r="OXD19" s="2"/>
      <c r="OXE19" s="140"/>
      <c r="OXF19" s="146"/>
      <c r="OXG19" s="146"/>
      <c r="OXH19" s="2"/>
      <c r="OXI19" s="140"/>
      <c r="OXJ19" s="146"/>
      <c r="OXK19" s="146"/>
      <c r="OXL19" s="2"/>
      <c r="OXM19" s="140"/>
      <c r="OXN19" s="146"/>
      <c r="OXO19" s="146"/>
      <c r="OXP19" s="2"/>
      <c r="OXQ19" s="140"/>
      <c r="OXR19" s="146"/>
      <c r="OXS19" s="146"/>
      <c r="OXT19" s="2"/>
      <c r="OXU19" s="140"/>
      <c r="OXV19" s="146"/>
      <c r="OXW19" s="146"/>
      <c r="OXX19" s="2"/>
      <c r="OXY19" s="140"/>
      <c r="OXZ19" s="146"/>
      <c r="OYA19" s="146"/>
      <c r="OYB19" s="2"/>
      <c r="OYC19" s="140"/>
      <c r="OYD19" s="146"/>
      <c r="OYE19" s="146"/>
      <c r="OYF19" s="2"/>
      <c r="OYG19" s="140"/>
      <c r="OYH19" s="146"/>
      <c r="OYI19" s="146"/>
      <c r="OYJ19" s="2"/>
      <c r="OYK19" s="140"/>
      <c r="OYL19" s="146"/>
      <c r="OYM19" s="146"/>
      <c r="OYN19" s="2"/>
      <c r="OYO19" s="140"/>
      <c r="OYP19" s="146"/>
      <c r="OYQ19" s="146"/>
      <c r="OYR19" s="2"/>
      <c r="OYS19" s="140"/>
      <c r="OYT19" s="146"/>
      <c r="OYU19" s="146"/>
      <c r="OYV19" s="2"/>
      <c r="OYW19" s="140"/>
      <c r="OYX19" s="146"/>
      <c r="OYY19" s="146"/>
      <c r="OYZ19" s="2"/>
      <c r="OZA19" s="140"/>
      <c r="OZB19" s="146"/>
      <c r="OZC19" s="146"/>
      <c r="OZD19" s="2"/>
      <c r="OZE19" s="140"/>
      <c r="OZF19" s="146"/>
      <c r="OZG19" s="146"/>
      <c r="OZH19" s="2"/>
      <c r="OZI19" s="140"/>
      <c r="OZJ19" s="146"/>
      <c r="OZK19" s="146"/>
      <c r="OZL19" s="2"/>
      <c r="OZM19" s="140"/>
      <c r="OZN19" s="146"/>
      <c r="OZO19" s="146"/>
      <c r="OZP19" s="2"/>
      <c r="OZQ19" s="140"/>
      <c r="OZR19" s="146"/>
      <c r="OZS19" s="146"/>
      <c r="OZT19" s="2"/>
      <c r="OZU19" s="140"/>
      <c r="OZV19" s="146"/>
      <c r="OZW19" s="146"/>
      <c r="OZX19" s="2"/>
      <c r="OZY19" s="140"/>
      <c r="OZZ19" s="146"/>
      <c r="PAA19" s="146"/>
      <c r="PAB19" s="2"/>
      <c r="PAC19" s="140"/>
      <c r="PAD19" s="146"/>
      <c r="PAE19" s="146"/>
      <c r="PAF19" s="2"/>
      <c r="PAG19" s="140"/>
      <c r="PAH19" s="146"/>
      <c r="PAI19" s="146"/>
      <c r="PAJ19" s="2"/>
      <c r="PAK19" s="140"/>
      <c r="PAL19" s="146"/>
      <c r="PAM19" s="146"/>
      <c r="PAN19" s="2"/>
      <c r="PAO19" s="140"/>
      <c r="PAP19" s="146"/>
      <c r="PAQ19" s="146"/>
      <c r="PAR19" s="2"/>
      <c r="PAS19" s="140"/>
      <c r="PAT19" s="146"/>
      <c r="PAU19" s="146"/>
      <c r="PAV19" s="2"/>
      <c r="PAW19" s="140"/>
      <c r="PAX19" s="146"/>
      <c r="PAY19" s="146"/>
      <c r="PAZ19" s="2"/>
      <c r="PBA19" s="140"/>
      <c r="PBB19" s="146"/>
      <c r="PBC19" s="146"/>
      <c r="PBD19" s="2"/>
      <c r="PBE19" s="140"/>
      <c r="PBF19" s="146"/>
      <c r="PBG19" s="146"/>
      <c r="PBH19" s="2"/>
      <c r="PBI19" s="140"/>
      <c r="PBJ19" s="146"/>
      <c r="PBK19" s="146"/>
      <c r="PBL19" s="2"/>
      <c r="PBM19" s="140"/>
      <c r="PBN19" s="146"/>
      <c r="PBO19" s="146"/>
      <c r="PBP19" s="2"/>
      <c r="PBQ19" s="140"/>
      <c r="PBR19" s="146"/>
      <c r="PBS19" s="146"/>
      <c r="PBT19" s="2"/>
      <c r="PBU19" s="140"/>
      <c r="PBV19" s="146"/>
      <c r="PBW19" s="146"/>
      <c r="PBX19" s="2"/>
      <c r="PBY19" s="140"/>
      <c r="PBZ19" s="146"/>
      <c r="PCA19" s="146"/>
      <c r="PCB19" s="2"/>
      <c r="PCC19" s="140"/>
      <c r="PCD19" s="146"/>
      <c r="PCE19" s="146"/>
      <c r="PCF19" s="2"/>
      <c r="PCG19" s="140"/>
      <c r="PCH19" s="146"/>
      <c r="PCI19" s="146"/>
      <c r="PCJ19" s="2"/>
      <c r="PCK19" s="140"/>
      <c r="PCL19" s="146"/>
      <c r="PCM19" s="146"/>
      <c r="PCN19" s="2"/>
      <c r="PCO19" s="140"/>
      <c r="PCP19" s="146"/>
      <c r="PCQ19" s="146"/>
      <c r="PCR19" s="2"/>
      <c r="PCS19" s="140"/>
      <c r="PCT19" s="146"/>
      <c r="PCU19" s="146"/>
      <c r="PCV19" s="2"/>
      <c r="PCW19" s="140"/>
      <c r="PCX19" s="146"/>
      <c r="PCY19" s="146"/>
      <c r="PCZ19" s="2"/>
      <c r="PDA19" s="140"/>
      <c r="PDB19" s="146"/>
      <c r="PDC19" s="146"/>
      <c r="PDD19" s="2"/>
      <c r="PDE19" s="140"/>
      <c r="PDF19" s="146"/>
      <c r="PDG19" s="146"/>
      <c r="PDH19" s="2"/>
      <c r="PDI19" s="140"/>
      <c r="PDJ19" s="146"/>
      <c r="PDK19" s="146"/>
      <c r="PDL19" s="2"/>
      <c r="PDM19" s="140"/>
      <c r="PDN19" s="146"/>
      <c r="PDO19" s="146"/>
      <c r="PDP19" s="2"/>
      <c r="PDQ19" s="140"/>
      <c r="PDR19" s="146"/>
      <c r="PDS19" s="146"/>
      <c r="PDT19" s="2"/>
      <c r="PDU19" s="140"/>
      <c r="PDV19" s="146"/>
      <c r="PDW19" s="146"/>
      <c r="PDX19" s="2"/>
      <c r="PDY19" s="140"/>
      <c r="PDZ19" s="146"/>
      <c r="PEA19" s="146"/>
      <c r="PEB19" s="2"/>
      <c r="PEC19" s="140"/>
      <c r="PED19" s="146"/>
      <c r="PEE19" s="146"/>
      <c r="PEF19" s="2"/>
      <c r="PEG19" s="140"/>
      <c r="PEH19" s="146"/>
      <c r="PEI19" s="146"/>
      <c r="PEJ19" s="2"/>
      <c r="PEK19" s="140"/>
      <c r="PEL19" s="146"/>
      <c r="PEM19" s="146"/>
      <c r="PEN19" s="2"/>
      <c r="PEO19" s="140"/>
      <c r="PEP19" s="146"/>
      <c r="PEQ19" s="146"/>
      <c r="PER19" s="2"/>
      <c r="PES19" s="140"/>
      <c r="PET19" s="146"/>
      <c r="PEU19" s="146"/>
      <c r="PEV19" s="2"/>
      <c r="PEW19" s="140"/>
      <c r="PEX19" s="146"/>
      <c r="PEY19" s="146"/>
      <c r="PEZ19" s="2"/>
      <c r="PFA19" s="140"/>
      <c r="PFB19" s="146"/>
      <c r="PFC19" s="146"/>
      <c r="PFD19" s="2"/>
      <c r="PFE19" s="140"/>
      <c r="PFF19" s="146"/>
      <c r="PFG19" s="146"/>
      <c r="PFH19" s="2"/>
      <c r="PFI19" s="140"/>
      <c r="PFJ19" s="146"/>
      <c r="PFK19" s="146"/>
      <c r="PFL19" s="2"/>
      <c r="PFM19" s="140"/>
      <c r="PFN19" s="146"/>
      <c r="PFO19" s="146"/>
      <c r="PFP19" s="2"/>
      <c r="PFQ19" s="140"/>
      <c r="PFR19" s="146"/>
      <c r="PFS19" s="146"/>
      <c r="PFT19" s="2"/>
      <c r="PFU19" s="140"/>
      <c r="PFV19" s="146"/>
      <c r="PFW19" s="146"/>
      <c r="PFX19" s="2"/>
      <c r="PFY19" s="140"/>
      <c r="PFZ19" s="146"/>
      <c r="PGA19" s="146"/>
      <c r="PGB19" s="2"/>
      <c r="PGC19" s="140"/>
      <c r="PGD19" s="146"/>
      <c r="PGE19" s="146"/>
      <c r="PGF19" s="2"/>
      <c r="PGG19" s="140"/>
      <c r="PGH19" s="146"/>
      <c r="PGI19" s="146"/>
      <c r="PGJ19" s="2"/>
      <c r="PGK19" s="140"/>
      <c r="PGL19" s="146"/>
      <c r="PGM19" s="146"/>
      <c r="PGN19" s="2"/>
      <c r="PGO19" s="140"/>
      <c r="PGP19" s="146"/>
      <c r="PGQ19" s="146"/>
      <c r="PGR19" s="2"/>
      <c r="PGS19" s="140"/>
      <c r="PGT19" s="146"/>
      <c r="PGU19" s="146"/>
      <c r="PGV19" s="2"/>
      <c r="PGW19" s="140"/>
      <c r="PGX19" s="146"/>
      <c r="PGY19" s="146"/>
      <c r="PGZ19" s="2"/>
      <c r="PHA19" s="140"/>
      <c r="PHB19" s="146"/>
      <c r="PHC19" s="146"/>
      <c r="PHD19" s="2"/>
      <c r="PHE19" s="140"/>
      <c r="PHF19" s="146"/>
      <c r="PHG19" s="146"/>
      <c r="PHH19" s="2"/>
      <c r="PHI19" s="140"/>
      <c r="PHJ19" s="146"/>
      <c r="PHK19" s="146"/>
      <c r="PHL19" s="2"/>
      <c r="PHM19" s="140"/>
      <c r="PHN19" s="146"/>
      <c r="PHO19" s="146"/>
      <c r="PHP19" s="2"/>
      <c r="PHQ19" s="140"/>
      <c r="PHR19" s="146"/>
      <c r="PHS19" s="146"/>
      <c r="PHT19" s="2"/>
      <c r="PHU19" s="140"/>
      <c r="PHV19" s="146"/>
      <c r="PHW19" s="146"/>
      <c r="PHX19" s="2"/>
      <c r="PHY19" s="140"/>
      <c r="PHZ19" s="146"/>
      <c r="PIA19" s="146"/>
      <c r="PIB19" s="2"/>
      <c r="PIC19" s="140"/>
      <c r="PID19" s="146"/>
      <c r="PIE19" s="146"/>
      <c r="PIF19" s="2"/>
      <c r="PIG19" s="140"/>
      <c r="PIH19" s="146"/>
      <c r="PII19" s="146"/>
      <c r="PIJ19" s="2"/>
      <c r="PIK19" s="140"/>
      <c r="PIL19" s="146"/>
      <c r="PIM19" s="146"/>
      <c r="PIN19" s="2"/>
      <c r="PIO19" s="140"/>
      <c r="PIP19" s="146"/>
      <c r="PIQ19" s="146"/>
      <c r="PIR19" s="2"/>
      <c r="PIS19" s="140"/>
      <c r="PIT19" s="146"/>
      <c r="PIU19" s="146"/>
      <c r="PIV19" s="2"/>
      <c r="PIW19" s="140"/>
      <c r="PIX19" s="146"/>
      <c r="PIY19" s="146"/>
      <c r="PIZ19" s="2"/>
      <c r="PJA19" s="140"/>
      <c r="PJB19" s="146"/>
      <c r="PJC19" s="146"/>
      <c r="PJD19" s="2"/>
      <c r="PJE19" s="140"/>
      <c r="PJF19" s="146"/>
      <c r="PJG19" s="146"/>
      <c r="PJH19" s="2"/>
      <c r="PJI19" s="140"/>
      <c r="PJJ19" s="146"/>
      <c r="PJK19" s="146"/>
      <c r="PJL19" s="2"/>
      <c r="PJM19" s="140"/>
      <c r="PJN19" s="146"/>
      <c r="PJO19" s="146"/>
      <c r="PJP19" s="2"/>
      <c r="PJQ19" s="140"/>
      <c r="PJR19" s="146"/>
      <c r="PJS19" s="146"/>
      <c r="PJT19" s="2"/>
      <c r="PJU19" s="140"/>
      <c r="PJV19" s="146"/>
      <c r="PJW19" s="146"/>
      <c r="PJX19" s="2"/>
      <c r="PJY19" s="140"/>
      <c r="PJZ19" s="146"/>
      <c r="PKA19" s="146"/>
      <c r="PKB19" s="2"/>
      <c r="PKC19" s="140"/>
      <c r="PKD19" s="146"/>
      <c r="PKE19" s="146"/>
      <c r="PKF19" s="2"/>
      <c r="PKG19" s="140"/>
      <c r="PKH19" s="146"/>
      <c r="PKI19" s="146"/>
      <c r="PKJ19" s="2"/>
      <c r="PKK19" s="140"/>
      <c r="PKL19" s="146"/>
      <c r="PKM19" s="146"/>
      <c r="PKN19" s="2"/>
      <c r="PKO19" s="140"/>
      <c r="PKP19" s="146"/>
      <c r="PKQ19" s="146"/>
      <c r="PKR19" s="2"/>
      <c r="PKS19" s="140"/>
      <c r="PKT19" s="146"/>
      <c r="PKU19" s="146"/>
      <c r="PKV19" s="2"/>
      <c r="PKW19" s="140"/>
      <c r="PKX19" s="146"/>
      <c r="PKY19" s="146"/>
      <c r="PKZ19" s="2"/>
      <c r="PLA19" s="140"/>
      <c r="PLB19" s="146"/>
      <c r="PLC19" s="146"/>
      <c r="PLD19" s="2"/>
      <c r="PLE19" s="140"/>
      <c r="PLF19" s="146"/>
      <c r="PLG19" s="146"/>
      <c r="PLH19" s="2"/>
      <c r="PLI19" s="140"/>
      <c r="PLJ19" s="146"/>
      <c r="PLK19" s="146"/>
      <c r="PLL19" s="2"/>
      <c r="PLM19" s="140"/>
      <c r="PLN19" s="146"/>
      <c r="PLO19" s="146"/>
      <c r="PLP19" s="2"/>
      <c r="PLQ19" s="140"/>
      <c r="PLR19" s="146"/>
      <c r="PLS19" s="146"/>
      <c r="PLT19" s="2"/>
      <c r="PLU19" s="140"/>
      <c r="PLV19" s="146"/>
      <c r="PLW19" s="146"/>
      <c r="PLX19" s="2"/>
      <c r="PLY19" s="140"/>
      <c r="PLZ19" s="146"/>
      <c r="PMA19" s="146"/>
      <c r="PMB19" s="2"/>
      <c r="PMC19" s="140"/>
      <c r="PMD19" s="146"/>
      <c r="PME19" s="146"/>
      <c r="PMF19" s="2"/>
      <c r="PMG19" s="140"/>
      <c r="PMH19" s="146"/>
      <c r="PMI19" s="146"/>
      <c r="PMJ19" s="2"/>
      <c r="PMK19" s="140"/>
      <c r="PML19" s="146"/>
      <c r="PMM19" s="146"/>
      <c r="PMN19" s="2"/>
      <c r="PMO19" s="140"/>
      <c r="PMP19" s="146"/>
      <c r="PMQ19" s="146"/>
      <c r="PMR19" s="2"/>
      <c r="PMS19" s="140"/>
      <c r="PMT19" s="146"/>
      <c r="PMU19" s="146"/>
      <c r="PMV19" s="2"/>
      <c r="PMW19" s="140"/>
      <c r="PMX19" s="146"/>
      <c r="PMY19" s="146"/>
      <c r="PMZ19" s="2"/>
      <c r="PNA19" s="140"/>
      <c r="PNB19" s="146"/>
      <c r="PNC19" s="146"/>
      <c r="PND19" s="2"/>
      <c r="PNE19" s="140"/>
      <c r="PNF19" s="146"/>
      <c r="PNG19" s="146"/>
      <c r="PNH19" s="2"/>
      <c r="PNI19" s="140"/>
      <c r="PNJ19" s="146"/>
      <c r="PNK19" s="146"/>
      <c r="PNL19" s="2"/>
      <c r="PNM19" s="140"/>
      <c r="PNN19" s="146"/>
      <c r="PNO19" s="146"/>
      <c r="PNP19" s="2"/>
      <c r="PNQ19" s="140"/>
      <c r="PNR19" s="146"/>
      <c r="PNS19" s="146"/>
      <c r="PNT19" s="2"/>
      <c r="PNU19" s="140"/>
      <c r="PNV19" s="146"/>
      <c r="PNW19" s="146"/>
      <c r="PNX19" s="2"/>
      <c r="PNY19" s="140"/>
      <c r="PNZ19" s="146"/>
      <c r="POA19" s="146"/>
      <c r="POB19" s="2"/>
      <c r="POC19" s="140"/>
      <c r="POD19" s="146"/>
      <c r="POE19" s="146"/>
      <c r="POF19" s="2"/>
      <c r="POG19" s="140"/>
      <c r="POH19" s="146"/>
      <c r="POI19" s="146"/>
      <c r="POJ19" s="2"/>
      <c r="POK19" s="140"/>
      <c r="POL19" s="146"/>
      <c r="POM19" s="146"/>
      <c r="PON19" s="2"/>
      <c r="POO19" s="140"/>
      <c r="POP19" s="146"/>
      <c r="POQ19" s="146"/>
      <c r="POR19" s="2"/>
      <c r="POS19" s="140"/>
      <c r="POT19" s="146"/>
      <c r="POU19" s="146"/>
      <c r="POV19" s="2"/>
      <c r="POW19" s="140"/>
      <c r="POX19" s="146"/>
      <c r="POY19" s="146"/>
      <c r="POZ19" s="2"/>
      <c r="PPA19" s="140"/>
      <c r="PPB19" s="146"/>
      <c r="PPC19" s="146"/>
      <c r="PPD19" s="2"/>
      <c r="PPE19" s="140"/>
      <c r="PPF19" s="146"/>
      <c r="PPG19" s="146"/>
      <c r="PPH19" s="2"/>
      <c r="PPI19" s="140"/>
      <c r="PPJ19" s="146"/>
      <c r="PPK19" s="146"/>
      <c r="PPL19" s="2"/>
      <c r="PPM19" s="140"/>
      <c r="PPN19" s="146"/>
      <c r="PPO19" s="146"/>
      <c r="PPP19" s="2"/>
      <c r="PPQ19" s="140"/>
      <c r="PPR19" s="146"/>
      <c r="PPS19" s="146"/>
      <c r="PPT19" s="2"/>
      <c r="PPU19" s="140"/>
      <c r="PPV19" s="146"/>
      <c r="PPW19" s="146"/>
      <c r="PPX19" s="2"/>
      <c r="PPY19" s="140"/>
      <c r="PPZ19" s="146"/>
      <c r="PQA19" s="146"/>
      <c r="PQB19" s="2"/>
      <c r="PQC19" s="140"/>
      <c r="PQD19" s="146"/>
      <c r="PQE19" s="146"/>
      <c r="PQF19" s="2"/>
      <c r="PQG19" s="140"/>
      <c r="PQH19" s="146"/>
      <c r="PQI19" s="146"/>
      <c r="PQJ19" s="2"/>
      <c r="PQK19" s="140"/>
      <c r="PQL19" s="146"/>
      <c r="PQM19" s="146"/>
      <c r="PQN19" s="2"/>
      <c r="PQO19" s="140"/>
      <c r="PQP19" s="146"/>
      <c r="PQQ19" s="146"/>
      <c r="PQR19" s="2"/>
      <c r="PQS19" s="140"/>
      <c r="PQT19" s="146"/>
      <c r="PQU19" s="146"/>
      <c r="PQV19" s="2"/>
      <c r="PQW19" s="140"/>
      <c r="PQX19" s="146"/>
      <c r="PQY19" s="146"/>
      <c r="PQZ19" s="2"/>
      <c r="PRA19" s="140"/>
      <c r="PRB19" s="146"/>
      <c r="PRC19" s="146"/>
      <c r="PRD19" s="2"/>
      <c r="PRE19" s="140"/>
      <c r="PRF19" s="146"/>
      <c r="PRG19" s="146"/>
      <c r="PRH19" s="2"/>
      <c r="PRI19" s="140"/>
      <c r="PRJ19" s="146"/>
      <c r="PRK19" s="146"/>
      <c r="PRL19" s="2"/>
      <c r="PRM19" s="140"/>
      <c r="PRN19" s="146"/>
      <c r="PRO19" s="146"/>
      <c r="PRP19" s="2"/>
      <c r="PRQ19" s="140"/>
      <c r="PRR19" s="146"/>
      <c r="PRS19" s="146"/>
      <c r="PRT19" s="2"/>
      <c r="PRU19" s="140"/>
      <c r="PRV19" s="146"/>
      <c r="PRW19" s="146"/>
      <c r="PRX19" s="2"/>
      <c r="PRY19" s="140"/>
      <c r="PRZ19" s="146"/>
      <c r="PSA19" s="146"/>
      <c r="PSB19" s="2"/>
      <c r="PSC19" s="140"/>
      <c r="PSD19" s="146"/>
      <c r="PSE19" s="146"/>
      <c r="PSF19" s="2"/>
      <c r="PSG19" s="140"/>
      <c r="PSH19" s="146"/>
      <c r="PSI19" s="146"/>
      <c r="PSJ19" s="2"/>
      <c r="PSK19" s="140"/>
      <c r="PSL19" s="146"/>
      <c r="PSM19" s="146"/>
      <c r="PSN19" s="2"/>
      <c r="PSO19" s="140"/>
      <c r="PSP19" s="146"/>
      <c r="PSQ19" s="146"/>
      <c r="PSR19" s="2"/>
      <c r="PSS19" s="140"/>
      <c r="PST19" s="146"/>
      <c r="PSU19" s="146"/>
      <c r="PSV19" s="2"/>
      <c r="PSW19" s="140"/>
      <c r="PSX19" s="146"/>
      <c r="PSY19" s="146"/>
      <c r="PSZ19" s="2"/>
      <c r="PTA19" s="140"/>
      <c r="PTB19" s="146"/>
      <c r="PTC19" s="146"/>
      <c r="PTD19" s="2"/>
      <c r="PTE19" s="140"/>
      <c r="PTF19" s="146"/>
      <c r="PTG19" s="146"/>
      <c r="PTH19" s="2"/>
      <c r="PTI19" s="140"/>
      <c r="PTJ19" s="146"/>
      <c r="PTK19" s="146"/>
      <c r="PTL19" s="2"/>
      <c r="PTM19" s="140"/>
      <c r="PTN19" s="146"/>
      <c r="PTO19" s="146"/>
      <c r="PTP19" s="2"/>
      <c r="PTQ19" s="140"/>
      <c r="PTR19" s="146"/>
      <c r="PTS19" s="146"/>
      <c r="PTT19" s="2"/>
      <c r="PTU19" s="140"/>
      <c r="PTV19" s="146"/>
      <c r="PTW19" s="146"/>
      <c r="PTX19" s="2"/>
      <c r="PTY19" s="140"/>
      <c r="PTZ19" s="146"/>
      <c r="PUA19" s="146"/>
      <c r="PUB19" s="2"/>
      <c r="PUC19" s="140"/>
      <c r="PUD19" s="146"/>
      <c r="PUE19" s="146"/>
      <c r="PUF19" s="2"/>
      <c r="PUG19" s="140"/>
      <c r="PUH19" s="146"/>
      <c r="PUI19" s="146"/>
      <c r="PUJ19" s="2"/>
      <c r="PUK19" s="140"/>
      <c r="PUL19" s="146"/>
      <c r="PUM19" s="146"/>
      <c r="PUN19" s="2"/>
      <c r="PUO19" s="140"/>
      <c r="PUP19" s="146"/>
      <c r="PUQ19" s="146"/>
      <c r="PUR19" s="2"/>
      <c r="PUS19" s="140"/>
      <c r="PUT19" s="146"/>
      <c r="PUU19" s="146"/>
      <c r="PUV19" s="2"/>
      <c r="PUW19" s="140"/>
      <c r="PUX19" s="146"/>
      <c r="PUY19" s="146"/>
      <c r="PUZ19" s="2"/>
      <c r="PVA19" s="140"/>
      <c r="PVB19" s="146"/>
      <c r="PVC19" s="146"/>
      <c r="PVD19" s="2"/>
      <c r="PVE19" s="140"/>
      <c r="PVF19" s="146"/>
      <c r="PVG19" s="146"/>
      <c r="PVH19" s="2"/>
      <c r="PVI19" s="140"/>
      <c r="PVJ19" s="146"/>
      <c r="PVK19" s="146"/>
      <c r="PVL19" s="2"/>
      <c r="PVM19" s="140"/>
      <c r="PVN19" s="146"/>
      <c r="PVO19" s="146"/>
      <c r="PVP19" s="2"/>
      <c r="PVQ19" s="140"/>
      <c r="PVR19" s="146"/>
      <c r="PVS19" s="146"/>
      <c r="PVT19" s="2"/>
      <c r="PVU19" s="140"/>
      <c r="PVV19" s="146"/>
      <c r="PVW19" s="146"/>
      <c r="PVX19" s="2"/>
      <c r="PVY19" s="140"/>
      <c r="PVZ19" s="146"/>
      <c r="PWA19" s="146"/>
      <c r="PWB19" s="2"/>
      <c r="PWC19" s="140"/>
      <c r="PWD19" s="146"/>
      <c r="PWE19" s="146"/>
      <c r="PWF19" s="2"/>
      <c r="PWG19" s="140"/>
      <c r="PWH19" s="146"/>
      <c r="PWI19" s="146"/>
      <c r="PWJ19" s="2"/>
      <c r="PWK19" s="140"/>
      <c r="PWL19" s="146"/>
      <c r="PWM19" s="146"/>
      <c r="PWN19" s="2"/>
      <c r="PWO19" s="140"/>
      <c r="PWP19" s="146"/>
      <c r="PWQ19" s="146"/>
      <c r="PWR19" s="2"/>
      <c r="PWS19" s="140"/>
      <c r="PWT19" s="146"/>
      <c r="PWU19" s="146"/>
      <c r="PWV19" s="2"/>
      <c r="PWW19" s="140"/>
      <c r="PWX19" s="146"/>
      <c r="PWY19" s="146"/>
      <c r="PWZ19" s="2"/>
      <c r="PXA19" s="140"/>
      <c r="PXB19" s="146"/>
      <c r="PXC19" s="146"/>
      <c r="PXD19" s="2"/>
      <c r="PXE19" s="140"/>
      <c r="PXF19" s="146"/>
      <c r="PXG19" s="146"/>
      <c r="PXH19" s="2"/>
      <c r="PXI19" s="140"/>
      <c r="PXJ19" s="146"/>
      <c r="PXK19" s="146"/>
      <c r="PXL19" s="2"/>
      <c r="PXM19" s="140"/>
      <c r="PXN19" s="146"/>
      <c r="PXO19" s="146"/>
      <c r="PXP19" s="2"/>
      <c r="PXQ19" s="140"/>
      <c r="PXR19" s="146"/>
      <c r="PXS19" s="146"/>
      <c r="PXT19" s="2"/>
      <c r="PXU19" s="140"/>
      <c r="PXV19" s="146"/>
      <c r="PXW19" s="146"/>
      <c r="PXX19" s="2"/>
      <c r="PXY19" s="140"/>
      <c r="PXZ19" s="146"/>
      <c r="PYA19" s="146"/>
      <c r="PYB19" s="2"/>
      <c r="PYC19" s="140"/>
      <c r="PYD19" s="146"/>
      <c r="PYE19" s="146"/>
      <c r="PYF19" s="2"/>
      <c r="PYG19" s="140"/>
      <c r="PYH19" s="146"/>
      <c r="PYI19" s="146"/>
      <c r="PYJ19" s="2"/>
      <c r="PYK19" s="140"/>
      <c r="PYL19" s="146"/>
      <c r="PYM19" s="146"/>
      <c r="PYN19" s="2"/>
      <c r="PYO19" s="140"/>
      <c r="PYP19" s="146"/>
      <c r="PYQ19" s="146"/>
      <c r="PYR19" s="2"/>
      <c r="PYS19" s="140"/>
      <c r="PYT19" s="146"/>
      <c r="PYU19" s="146"/>
      <c r="PYV19" s="2"/>
      <c r="PYW19" s="140"/>
      <c r="PYX19" s="146"/>
      <c r="PYY19" s="146"/>
      <c r="PYZ19" s="2"/>
      <c r="PZA19" s="140"/>
      <c r="PZB19" s="146"/>
      <c r="PZC19" s="146"/>
      <c r="PZD19" s="2"/>
      <c r="PZE19" s="140"/>
      <c r="PZF19" s="146"/>
      <c r="PZG19" s="146"/>
      <c r="PZH19" s="2"/>
      <c r="PZI19" s="140"/>
      <c r="PZJ19" s="146"/>
      <c r="PZK19" s="146"/>
      <c r="PZL19" s="2"/>
      <c r="PZM19" s="140"/>
      <c r="PZN19" s="146"/>
      <c r="PZO19" s="146"/>
      <c r="PZP19" s="2"/>
      <c r="PZQ19" s="140"/>
      <c r="PZR19" s="146"/>
      <c r="PZS19" s="146"/>
      <c r="PZT19" s="2"/>
      <c r="PZU19" s="140"/>
      <c r="PZV19" s="146"/>
      <c r="PZW19" s="146"/>
      <c r="PZX19" s="2"/>
      <c r="PZY19" s="140"/>
      <c r="PZZ19" s="146"/>
      <c r="QAA19" s="146"/>
      <c r="QAB19" s="2"/>
      <c r="QAC19" s="140"/>
      <c r="QAD19" s="146"/>
      <c r="QAE19" s="146"/>
      <c r="QAF19" s="2"/>
      <c r="QAG19" s="140"/>
      <c r="QAH19" s="146"/>
      <c r="QAI19" s="146"/>
      <c r="QAJ19" s="2"/>
      <c r="QAK19" s="140"/>
      <c r="QAL19" s="146"/>
      <c r="QAM19" s="146"/>
      <c r="QAN19" s="2"/>
      <c r="QAO19" s="140"/>
      <c r="QAP19" s="146"/>
      <c r="QAQ19" s="146"/>
      <c r="QAR19" s="2"/>
      <c r="QAS19" s="140"/>
      <c r="QAT19" s="146"/>
      <c r="QAU19" s="146"/>
      <c r="QAV19" s="2"/>
      <c r="QAW19" s="140"/>
      <c r="QAX19" s="146"/>
      <c r="QAY19" s="146"/>
      <c r="QAZ19" s="2"/>
      <c r="QBA19" s="140"/>
      <c r="QBB19" s="146"/>
      <c r="QBC19" s="146"/>
      <c r="QBD19" s="2"/>
      <c r="QBE19" s="140"/>
      <c r="QBF19" s="146"/>
      <c r="QBG19" s="146"/>
      <c r="QBH19" s="2"/>
      <c r="QBI19" s="140"/>
      <c r="QBJ19" s="146"/>
      <c r="QBK19" s="146"/>
      <c r="QBL19" s="2"/>
      <c r="QBM19" s="140"/>
      <c r="QBN19" s="146"/>
      <c r="QBO19" s="146"/>
      <c r="QBP19" s="2"/>
      <c r="QBQ19" s="140"/>
      <c r="QBR19" s="146"/>
      <c r="QBS19" s="146"/>
      <c r="QBT19" s="2"/>
      <c r="QBU19" s="140"/>
      <c r="QBV19" s="146"/>
      <c r="QBW19" s="146"/>
      <c r="QBX19" s="2"/>
      <c r="QBY19" s="140"/>
      <c r="QBZ19" s="146"/>
      <c r="QCA19" s="146"/>
      <c r="QCB19" s="2"/>
      <c r="QCC19" s="140"/>
      <c r="QCD19" s="146"/>
      <c r="QCE19" s="146"/>
      <c r="QCF19" s="2"/>
      <c r="QCG19" s="140"/>
      <c r="QCH19" s="146"/>
      <c r="QCI19" s="146"/>
      <c r="QCJ19" s="2"/>
      <c r="QCK19" s="140"/>
      <c r="QCL19" s="146"/>
      <c r="QCM19" s="146"/>
      <c r="QCN19" s="2"/>
      <c r="QCO19" s="140"/>
      <c r="QCP19" s="146"/>
      <c r="QCQ19" s="146"/>
      <c r="QCR19" s="2"/>
      <c r="QCS19" s="140"/>
      <c r="QCT19" s="146"/>
      <c r="QCU19" s="146"/>
      <c r="QCV19" s="2"/>
      <c r="QCW19" s="140"/>
      <c r="QCX19" s="146"/>
      <c r="QCY19" s="146"/>
      <c r="QCZ19" s="2"/>
      <c r="QDA19" s="140"/>
      <c r="QDB19" s="146"/>
      <c r="QDC19" s="146"/>
      <c r="QDD19" s="2"/>
      <c r="QDE19" s="140"/>
      <c r="QDF19" s="146"/>
      <c r="QDG19" s="146"/>
      <c r="QDH19" s="2"/>
      <c r="QDI19" s="140"/>
      <c r="QDJ19" s="146"/>
      <c r="QDK19" s="146"/>
      <c r="QDL19" s="2"/>
      <c r="QDM19" s="140"/>
      <c r="QDN19" s="146"/>
      <c r="QDO19" s="146"/>
      <c r="QDP19" s="2"/>
      <c r="QDQ19" s="140"/>
      <c r="QDR19" s="146"/>
      <c r="QDS19" s="146"/>
      <c r="QDT19" s="2"/>
      <c r="QDU19" s="140"/>
      <c r="QDV19" s="146"/>
      <c r="QDW19" s="146"/>
      <c r="QDX19" s="2"/>
      <c r="QDY19" s="140"/>
      <c r="QDZ19" s="146"/>
      <c r="QEA19" s="146"/>
      <c r="QEB19" s="2"/>
      <c r="QEC19" s="140"/>
      <c r="QED19" s="146"/>
      <c r="QEE19" s="146"/>
      <c r="QEF19" s="2"/>
      <c r="QEG19" s="140"/>
      <c r="QEH19" s="146"/>
      <c r="QEI19" s="146"/>
      <c r="QEJ19" s="2"/>
      <c r="QEK19" s="140"/>
      <c r="QEL19" s="146"/>
      <c r="QEM19" s="146"/>
      <c r="QEN19" s="2"/>
      <c r="QEO19" s="140"/>
      <c r="QEP19" s="146"/>
      <c r="QEQ19" s="146"/>
      <c r="QER19" s="2"/>
      <c r="QES19" s="140"/>
      <c r="QET19" s="146"/>
      <c r="QEU19" s="146"/>
      <c r="QEV19" s="2"/>
      <c r="QEW19" s="140"/>
      <c r="QEX19" s="146"/>
      <c r="QEY19" s="146"/>
      <c r="QEZ19" s="2"/>
      <c r="QFA19" s="140"/>
      <c r="QFB19" s="146"/>
      <c r="QFC19" s="146"/>
      <c r="QFD19" s="2"/>
      <c r="QFE19" s="140"/>
      <c r="QFF19" s="146"/>
      <c r="QFG19" s="146"/>
      <c r="QFH19" s="2"/>
      <c r="QFI19" s="140"/>
      <c r="QFJ19" s="146"/>
      <c r="QFK19" s="146"/>
      <c r="QFL19" s="2"/>
      <c r="QFM19" s="140"/>
      <c r="QFN19" s="146"/>
      <c r="QFO19" s="146"/>
      <c r="QFP19" s="2"/>
      <c r="QFQ19" s="140"/>
      <c r="QFR19" s="146"/>
      <c r="QFS19" s="146"/>
      <c r="QFT19" s="2"/>
      <c r="QFU19" s="140"/>
      <c r="QFV19" s="146"/>
      <c r="QFW19" s="146"/>
      <c r="QFX19" s="2"/>
      <c r="QFY19" s="140"/>
      <c r="QFZ19" s="146"/>
      <c r="QGA19" s="146"/>
      <c r="QGB19" s="2"/>
      <c r="QGC19" s="140"/>
      <c r="QGD19" s="146"/>
      <c r="QGE19" s="146"/>
      <c r="QGF19" s="2"/>
      <c r="QGG19" s="140"/>
      <c r="QGH19" s="146"/>
      <c r="QGI19" s="146"/>
      <c r="QGJ19" s="2"/>
      <c r="QGK19" s="140"/>
      <c r="QGL19" s="146"/>
      <c r="QGM19" s="146"/>
      <c r="QGN19" s="2"/>
      <c r="QGO19" s="140"/>
      <c r="QGP19" s="146"/>
      <c r="QGQ19" s="146"/>
      <c r="QGR19" s="2"/>
      <c r="QGS19" s="140"/>
      <c r="QGT19" s="146"/>
      <c r="QGU19" s="146"/>
      <c r="QGV19" s="2"/>
      <c r="QGW19" s="140"/>
      <c r="QGX19" s="146"/>
      <c r="QGY19" s="146"/>
      <c r="QGZ19" s="2"/>
      <c r="QHA19" s="140"/>
      <c r="QHB19" s="146"/>
      <c r="QHC19" s="146"/>
      <c r="QHD19" s="2"/>
      <c r="QHE19" s="140"/>
      <c r="QHF19" s="146"/>
      <c r="QHG19" s="146"/>
      <c r="QHH19" s="2"/>
      <c r="QHI19" s="140"/>
      <c r="QHJ19" s="146"/>
      <c r="QHK19" s="146"/>
      <c r="QHL19" s="2"/>
      <c r="QHM19" s="140"/>
      <c r="QHN19" s="146"/>
      <c r="QHO19" s="146"/>
      <c r="QHP19" s="2"/>
      <c r="QHQ19" s="140"/>
      <c r="QHR19" s="146"/>
      <c r="QHS19" s="146"/>
      <c r="QHT19" s="2"/>
      <c r="QHU19" s="140"/>
      <c r="QHV19" s="146"/>
      <c r="QHW19" s="146"/>
      <c r="QHX19" s="2"/>
      <c r="QHY19" s="140"/>
      <c r="QHZ19" s="146"/>
      <c r="QIA19" s="146"/>
      <c r="QIB19" s="2"/>
      <c r="QIC19" s="140"/>
      <c r="QID19" s="146"/>
      <c r="QIE19" s="146"/>
      <c r="QIF19" s="2"/>
      <c r="QIG19" s="140"/>
      <c r="QIH19" s="146"/>
      <c r="QII19" s="146"/>
      <c r="QIJ19" s="2"/>
      <c r="QIK19" s="140"/>
      <c r="QIL19" s="146"/>
      <c r="QIM19" s="146"/>
      <c r="QIN19" s="2"/>
      <c r="QIO19" s="140"/>
      <c r="QIP19" s="146"/>
      <c r="QIQ19" s="146"/>
      <c r="QIR19" s="2"/>
      <c r="QIS19" s="140"/>
      <c r="QIT19" s="146"/>
      <c r="QIU19" s="146"/>
      <c r="QIV19" s="2"/>
      <c r="QIW19" s="140"/>
      <c r="QIX19" s="146"/>
      <c r="QIY19" s="146"/>
      <c r="QIZ19" s="2"/>
      <c r="QJA19" s="140"/>
      <c r="QJB19" s="146"/>
      <c r="QJC19" s="146"/>
      <c r="QJD19" s="2"/>
      <c r="QJE19" s="140"/>
      <c r="QJF19" s="146"/>
      <c r="QJG19" s="146"/>
      <c r="QJH19" s="2"/>
      <c r="QJI19" s="140"/>
      <c r="QJJ19" s="146"/>
      <c r="QJK19" s="146"/>
      <c r="QJL19" s="2"/>
      <c r="QJM19" s="140"/>
      <c r="QJN19" s="146"/>
      <c r="QJO19" s="146"/>
      <c r="QJP19" s="2"/>
      <c r="QJQ19" s="140"/>
      <c r="QJR19" s="146"/>
      <c r="QJS19" s="146"/>
      <c r="QJT19" s="2"/>
      <c r="QJU19" s="140"/>
      <c r="QJV19" s="146"/>
      <c r="QJW19" s="146"/>
      <c r="QJX19" s="2"/>
      <c r="QJY19" s="140"/>
      <c r="QJZ19" s="146"/>
      <c r="QKA19" s="146"/>
      <c r="QKB19" s="2"/>
      <c r="QKC19" s="140"/>
      <c r="QKD19" s="146"/>
      <c r="QKE19" s="146"/>
      <c r="QKF19" s="2"/>
      <c r="QKG19" s="140"/>
      <c r="QKH19" s="146"/>
      <c r="QKI19" s="146"/>
      <c r="QKJ19" s="2"/>
      <c r="QKK19" s="140"/>
      <c r="QKL19" s="146"/>
      <c r="QKM19" s="146"/>
      <c r="QKN19" s="2"/>
      <c r="QKO19" s="140"/>
      <c r="QKP19" s="146"/>
      <c r="QKQ19" s="146"/>
      <c r="QKR19" s="2"/>
      <c r="QKS19" s="140"/>
      <c r="QKT19" s="146"/>
      <c r="QKU19" s="146"/>
      <c r="QKV19" s="2"/>
      <c r="QKW19" s="140"/>
      <c r="QKX19" s="146"/>
      <c r="QKY19" s="146"/>
      <c r="QKZ19" s="2"/>
      <c r="QLA19" s="140"/>
      <c r="QLB19" s="146"/>
      <c r="QLC19" s="146"/>
      <c r="QLD19" s="2"/>
      <c r="QLE19" s="140"/>
      <c r="QLF19" s="146"/>
      <c r="QLG19" s="146"/>
      <c r="QLH19" s="2"/>
      <c r="QLI19" s="140"/>
      <c r="QLJ19" s="146"/>
      <c r="QLK19" s="146"/>
      <c r="QLL19" s="2"/>
      <c r="QLM19" s="140"/>
      <c r="QLN19" s="146"/>
      <c r="QLO19" s="146"/>
      <c r="QLP19" s="2"/>
      <c r="QLQ19" s="140"/>
      <c r="QLR19" s="146"/>
      <c r="QLS19" s="146"/>
      <c r="QLT19" s="2"/>
      <c r="QLU19" s="140"/>
      <c r="QLV19" s="146"/>
      <c r="QLW19" s="146"/>
      <c r="QLX19" s="2"/>
      <c r="QLY19" s="140"/>
      <c r="QLZ19" s="146"/>
      <c r="QMA19" s="146"/>
      <c r="QMB19" s="2"/>
      <c r="QMC19" s="140"/>
      <c r="QMD19" s="146"/>
      <c r="QME19" s="146"/>
      <c r="QMF19" s="2"/>
      <c r="QMG19" s="140"/>
      <c r="QMH19" s="146"/>
      <c r="QMI19" s="146"/>
      <c r="QMJ19" s="2"/>
      <c r="QMK19" s="140"/>
      <c r="QML19" s="146"/>
      <c r="QMM19" s="146"/>
      <c r="QMN19" s="2"/>
      <c r="QMO19" s="140"/>
      <c r="QMP19" s="146"/>
      <c r="QMQ19" s="146"/>
      <c r="QMR19" s="2"/>
      <c r="QMS19" s="140"/>
      <c r="QMT19" s="146"/>
      <c r="QMU19" s="146"/>
      <c r="QMV19" s="2"/>
      <c r="QMW19" s="140"/>
      <c r="QMX19" s="146"/>
      <c r="QMY19" s="146"/>
      <c r="QMZ19" s="2"/>
      <c r="QNA19" s="140"/>
      <c r="QNB19" s="146"/>
      <c r="QNC19" s="146"/>
      <c r="QND19" s="2"/>
      <c r="QNE19" s="140"/>
      <c r="QNF19" s="146"/>
      <c r="QNG19" s="146"/>
      <c r="QNH19" s="2"/>
      <c r="QNI19" s="140"/>
      <c r="QNJ19" s="146"/>
      <c r="QNK19" s="146"/>
      <c r="QNL19" s="2"/>
      <c r="QNM19" s="140"/>
      <c r="QNN19" s="146"/>
      <c r="QNO19" s="146"/>
      <c r="QNP19" s="2"/>
      <c r="QNQ19" s="140"/>
      <c r="QNR19" s="146"/>
      <c r="QNS19" s="146"/>
      <c r="QNT19" s="2"/>
      <c r="QNU19" s="140"/>
      <c r="QNV19" s="146"/>
      <c r="QNW19" s="146"/>
      <c r="QNX19" s="2"/>
      <c r="QNY19" s="140"/>
      <c r="QNZ19" s="146"/>
      <c r="QOA19" s="146"/>
      <c r="QOB19" s="2"/>
      <c r="QOC19" s="140"/>
      <c r="QOD19" s="146"/>
      <c r="QOE19" s="146"/>
      <c r="QOF19" s="2"/>
      <c r="QOG19" s="140"/>
      <c r="QOH19" s="146"/>
      <c r="QOI19" s="146"/>
      <c r="QOJ19" s="2"/>
      <c r="QOK19" s="140"/>
      <c r="QOL19" s="146"/>
      <c r="QOM19" s="146"/>
      <c r="QON19" s="2"/>
      <c r="QOO19" s="140"/>
      <c r="QOP19" s="146"/>
      <c r="QOQ19" s="146"/>
      <c r="QOR19" s="2"/>
      <c r="QOS19" s="140"/>
      <c r="QOT19" s="146"/>
      <c r="QOU19" s="146"/>
      <c r="QOV19" s="2"/>
      <c r="QOW19" s="140"/>
      <c r="QOX19" s="146"/>
      <c r="QOY19" s="146"/>
      <c r="QOZ19" s="2"/>
      <c r="QPA19" s="140"/>
      <c r="QPB19" s="146"/>
      <c r="QPC19" s="146"/>
      <c r="QPD19" s="2"/>
      <c r="QPE19" s="140"/>
      <c r="QPF19" s="146"/>
      <c r="QPG19" s="146"/>
      <c r="QPH19" s="2"/>
      <c r="QPI19" s="140"/>
      <c r="QPJ19" s="146"/>
      <c r="QPK19" s="146"/>
      <c r="QPL19" s="2"/>
      <c r="QPM19" s="140"/>
      <c r="QPN19" s="146"/>
      <c r="QPO19" s="146"/>
      <c r="QPP19" s="2"/>
      <c r="QPQ19" s="140"/>
      <c r="QPR19" s="146"/>
      <c r="QPS19" s="146"/>
      <c r="QPT19" s="2"/>
      <c r="QPU19" s="140"/>
      <c r="QPV19" s="146"/>
      <c r="QPW19" s="146"/>
      <c r="QPX19" s="2"/>
      <c r="QPY19" s="140"/>
      <c r="QPZ19" s="146"/>
      <c r="QQA19" s="146"/>
      <c r="QQB19" s="2"/>
      <c r="QQC19" s="140"/>
      <c r="QQD19" s="146"/>
      <c r="QQE19" s="146"/>
      <c r="QQF19" s="2"/>
      <c r="QQG19" s="140"/>
      <c r="QQH19" s="146"/>
      <c r="QQI19" s="146"/>
      <c r="QQJ19" s="2"/>
      <c r="QQK19" s="140"/>
      <c r="QQL19" s="146"/>
      <c r="QQM19" s="146"/>
      <c r="QQN19" s="2"/>
      <c r="QQO19" s="140"/>
      <c r="QQP19" s="146"/>
      <c r="QQQ19" s="146"/>
      <c r="QQR19" s="2"/>
      <c r="QQS19" s="140"/>
      <c r="QQT19" s="146"/>
      <c r="QQU19" s="146"/>
      <c r="QQV19" s="2"/>
      <c r="QQW19" s="140"/>
      <c r="QQX19" s="146"/>
      <c r="QQY19" s="146"/>
      <c r="QQZ19" s="2"/>
      <c r="QRA19" s="140"/>
      <c r="QRB19" s="146"/>
      <c r="QRC19" s="146"/>
      <c r="QRD19" s="2"/>
      <c r="QRE19" s="140"/>
      <c r="QRF19" s="146"/>
      <c r="QRG19" s="146"/>
      <c r="QRH19" s="2"/>
      <c r="QRI19" s="140"/>
      <c r="QRJ19" s="146"/>
      <c r="QRK19" s="146"/>
      <c r="QRL19" s="2"/>
      <c r="QRM19" s="140"/>
      <c r="QRN19" s="146"/>
      <c r="QRO19" s="146"/>
      <c r="QRP19" s="2"/>
      <c r="QRQ19" s="140"/>
      <c r="QRR19" s="146"/>
      <c r="QRS19" s="146"/>
      <c r="QRT19" s="2"/>
      <c r="QRU19" s="140"/>
      <c r="QRV19" s="146"/>
      <c r="QRW19" s="146"/>
      <c r="QRX19" s="2"/>
      <c r="QRY19" s="140"/>
      <c r="QRZ19" s="146"/>
      <c r="QSA19" s="146"/>
      <c r="QSB19" s="2"/>
      <c r="QSC19" s="140"/>
      <c r="QSD19" s="146"/>
      <c r="QSE19" s="146"/>
      <c r="QSF19" s="2"/>
      <c r="QSG19" s="140"/>
      <c r="QSH19" s="146"/>
      <c r="QSI19" s="146"/>
      <c r="QSJ19" s="2"/>
      <c r="QSK19" s="140"/>
      <c r="QSL19" s="146"/>
      <c r="QSM19" s="146"/>
      <c r="QSN19" s="2"/>
      <c r="QSO19" s="140"/>
      <c r="QSP19" s="146"/>
      <c r="QSQ19" s="146"/>
      <c r="QSR19" s="2"/>
      <c r="QSS19" s="140"/>
      <c r="QST19" s="146"/>
      <c r="QSU19" s="146"/>
      <c r="QSV19" s="2"/>
      <c r="QSW19" s="140"/>
      <c r="QSX19" s="146"/>
      <c r="QSY19" s="146"/>
      <c r="QSZ19" s="2"/>
      <c r="QTA19" s="140"/>
      <c r="QTB19" s="146"/>
      <c r="QTC19" s="146"/>
      <c r="QTD19" s="2"/>
      <c r="QTE19" s="140"/>
      <c r="QTF19" s="146"/>
      <c r="QTG19" s="146"/>
      <c r="QTH19" s="2"/>
      <c r="QTI19" s="140"/>
      <c r="QTJ19" s="146"/>
      <c r="QTK19" s="146"/>
      <c r="QTL19" s="2"/>
      <c r="QTM19" s="140"/>
      <c r="QTN19" s="146"/>
      <c r="QTO19" s="146"/>
      <c r="QTP19" s="2"/>
      <c r="QTQ19" s="140"/>
      <c r="QTR19" s="146"/>
      <c r="QTS19" s="146"/>
      <c r="QTT19" s="2"/>
      <c r="QTU19" s="140"/>
      <c r="QTV19" s="146"/>
      <c r="QTW19" s="146"/>
      <c r="QTX19" s="2"/>
      <c r="QTY19" s="140"/>
      <c r="QTZ19" s="146"/>
      <c r="QUA19" s="146"/>
      <c r="QUB19" s="2"/>
      <c r="QUC19" s="140"/>
      <c r="QUD19" s="146"/>
      <c r="QUE19" s="146"/>
      <c r="QUF19" s="2"/>
      <c r="QUG19" s="140"/>
      <c r="QUH19" s="146"/>
      <c r="QUI19" s="146"/>
      <c r="QUJ19" s="2"/>
      <c r="QUK19" s="140"/>
      <c r="QUL19" s="146"/>
      <c r="QUM19" s="146"/>
      <c r="QUN19" s="2"/>
      <c r="QUO19" s="140"/>
      <c r="QUP19" s="146"/>
      <c r="QUQ19" s="146"/>
      <c r="QUR19" s="2"/>
      <c r="QUS19" s="140"/>
      <c r="QUT19" s="146"/>
      <c r="QUU19" s="146"/>
      <c r="QUV19" s="2"/>
      <c r="QUW19" s="140"/>
      <c r="QUX19" s="146"/>
      <c r="QUY19" s="146"/>
      <c r="QUZ19" s="2"/>
      <c r="QVA19" s="140"/>
      <c r="QVB19" s="146"/>
      <c r="QVC19" s="146"/>
      <c r="QVD19" s="2"/>
      <c r="QVE19" s="140"/>
      <c r="QVF19" s="146"/>
      <c r="QVG19" s="146"/>
      <c r="QVH19" s="2"/>
      <c r="QVI19" s="140"/>
      <c r="QVJ19" s="146"/>
      <c r="QVK19" s="146"/>
      <c r="QVL19" s="2"/>
      <c r="QVM19" s="140"/>
      <c r="QVN19" s="146"/>
      <c r="QVO19" s="146"/>
      <c r="QVP19" s="2"/>
      <c r="QVQ19" s="140"/>
      <c r="QVR19" s="146"/>
      <c r="QVS19" s="146"/>
      <c r="QVT19" s="2"/>
      <c r="QVU19" s="140"/>
      <c r="QVV19" s="146"/>
      <c r="QVW19" s="146"/>
      <c r="QVX19" s="2"/>
      <c r="QVY19" s="140"/>
      <c r="QVZ19" s="146"/>
      <c r="QWA19" s="146"/>
      <c r="QWB19" s="2"/>
      <c r="QWC19" s="140"/>
      <c r="QWD19" s="146"/>
      <c r="QWE19" s="146"/>
      <c r="QWF19" s="2"/>
      <c r="QWG19" s="140"/>
      <c r="QWH19" s="146"/>
      <c r="QWI19" s="146"/>
      <c r="QWJ19" s="2"/>
      <c r="QWK19" s="140"/>
      <c r="QWL19" s="146"/>
      <c r="QWM19" s="146"/>
      <c r="QWN19" s="2"/>
      <c r="QWO19" s="140"/>
      <c r="QWP19" s="146"/>
      <c r="QWQ19" s="146"/>
      <c r="QWR19" s="2"/>
      <c r="QWS19" s="140"/>
      <c r="QWT19" s="146"/>
      <c r="QWU19" s="146"/>
      <c r="QWV19" s="2"/>
      <c r="QWW19" s="140"/>
      <c r="QWX19" s="146"/>
      <c r="QWY19" s="146"/>
      <c r="QWZ19" s="2"/>
      <c r="QXA19" s="140"/>
      <c r="QXB19" s="146"/>
      <c r="QXC19" s="146"/>
      <c r="QXD19" s="2"/>
      <c r="QXE19" s="140"/>
      <c r="QXF19" s="146"/>
      <c r="QXG19" s="146"/>
      <c r="QXH19" s="2"/>
      <c r="QXI19" s="140"/>
      <c r="QXJ19" s="146"/>
      <c r="QXK19" s="146"/>
      <c r="QXL19" s="2"/>
      <c r="QXM19" s="140"/>
      <c r="QXN19" s="146"/>
      <c r="QXO19" s="146"/>
      <c r="QXP19" s="2"/>
      <c r="QXQ19" s="140"/>
      <c r="QXR19" s="146"/>
      <c r="QXS19" s="146"/>
      <c r="QXT19" s="2"/>
      <c r="QXU19" s="140"/>
      <c r="QXV19" s="146"/>
      <c r="QXW19" s="146"/>
      <c r="QXX19" s="2"/>
      <c r="QXY19" s="140"/>
      <c r="QXZ19" s="146"/>
      <c r="QYA19" s="146"/>
      <c r="QYB19" s="2"/>
      <c r="QYC19" s="140"/>
      <c r="QYD19" s="146"/>
      <c r="QYE19" s="146"/>
      <c r="QYF19" s="2"/>
      <c r="QYG19" s="140"/>
      <c r="QYH19" s="146"/>
      <c r="QYI19" s="146"/>
      <c r="QYJ19" s="2"/>
      <c r="QYK19" s="140"/>
      <c r="QYL19" s="146"/>
      <c r="QYM19" s="146"/>
      <c r="QYN19" s="2"/>
      <c r="QYO19" s="140"/>
      <c r="QYP19" s="146"/>
      <c r="QYQ19" s="146"/>
      <c r="QYR19" s="2"/>
      <c r="QYS19" s="140"/>
      <c r="QYT19" s="146"/>
      <c r="QYU19" s="146"/>
      <c r="QYV19" s="2"/>
      <c r="QYW19" s="140"/>
      <c r="QYX19" s="146"/>
      <c r="QYY19" s="146"/>
      <c r="QYZ19" s="2"/>
      <c r="QZA19" s="140"/>
      <c r="QZB19" s="146"/>
      <c r="QZC19" s="146"/>
      <c r="QZD19" s="2"/>
      <c r="QZE19" s="140"/>
      <c r="QZF19" s="146"/>
      <c r="QZG19" s="146"/>
      <c r="QZH19" s="2"/>
      <c r="QZI19" s="140"/>
      <c r="QZJ19" s="146"/>
      <c r="QZK19" s="146"/>
      <c r="QZL19" s="2"/>
      <c r="QZM19" s="140"/>
      <c r="QZN19" s="146"/>
      <c r="QZO19" s="146"/>
      <c r="QZP19" s="2"/>
      <c r="QZQ19" s="140"/>
      <c r="QZR19" s="146"/>
      <c r="QZS19" s="146"/>
      <c r="QZT19" s="2"/>
      <c r="QZU19" s="140"/>
      <c r="QZV19" s="146"/>
      <c r="QZW19" s="146"/>
      <c r="QZX19" s="2"/>
      <c r="QZY19" s="140"/>
      <c r="QZZ19" s="146"/>
      <c r="RAA19" s="146"/>
      <c r="RAB19" s="2"/>
      <c r="RAC19" s="140"/>
      <c r="RAD19" s="146"/>
      <c r="RAE19" s="146"/>
      <c r="RAF19" s="2"/>
      <c r="RAG19" s="140"/>
      <c r="RAH19" s="146"/>
      <c r="RAI19" s="146"/>
      <c r="RAJ19" s="2"/>
      <c r="RAK19" s="140"/>
      <c r="RAL19" s="146"/>
      <c r="RAM19" s="146"/>
      <c r="RAN19" s="2"/>
      <c r="RAO19" s="140"/>
      <c r="RAP19" s="146"/>
      <c r="RAQ19" s="146"/>
      <c r="RAR19" s="2"/>
      <c r="RAS19" s="140"/>
      <c r="RAT19" s="146"/>
      <c r="RAU19" s="146"/>
      <c r="RAV19" s="2"/>
      <c r="RAW19" s="140"/>
      <c r="RAX19" s="146"/>
      <c r="RAY19" s="146"/>
      <c r="RAZ19" s="2"/>
      <c r="RBA19" s="140"/>
      <c r="RBB19" s="146"/>
      <c r="RBC19" s="146"/>
      <c r="RBD19" s="2"/>
      <c r="RBE19" s="140"/>
      <c r="RBF19" s="146"/>
      <c r="RBG19" s="146"/>
      <c r="RBH19" s="2"/>
      <c r="RBI19" s="140"/>
      <c r="RBJ19" s="146"/>
      <c r="RBK19" s="146"/>
      <c r="RBL19" s="2"/>
      <c r="RBM19" s="140"/>
      <c r="RBN19" s="146"/>
      <c r="RBO19" s="146"/>
      <c r="RBP19" s="2"/>
      <c r="RBQ19" s="140"/>
      <c r="RBR19" s="146"/>
      <c r="RBS19" s="146"/>
      <c r="RBT19" s="2"/>
      <c r="RBU19" s="140"/>
      <c r="RBV19" s="146"/>
      <c r="RBW19" s="146"/>
      <c r="RBX19" s="2"/>
      <c r="RBY19" s="140"/>
      <c r="RBZ19" s="146"/>
      <c r="RCA19" s="146"/>
      <c r="RCB19" s="2"/>
      <c r="RCC19" s="140"/>
      <c r="RCD19" s="146"/>
      <c r="RCE19" s="146"/>
      <c r="RCF19" s="2"/>
      <c r="RCG19" s="140"/>
      <c r="RCH19" s="146"/>
      <c r="RCI19" s="146"/>
      <c r="RCJ19" s="2"/>
      <c r="RCK19" s="140"/>
      <c r="RCL19" s="146"/>
      <c r="RCM19" s="146"/>
      <c r="RCN19" s="2"/>
      <c r="RCO19" s="140"/>
      <c r="RCP19" s="146"/>
      <c r="RCQ19" s="146"/>
      <c r="RCR19" s="2"/>
      <c r="RCS19" s="140"/>
      <c r="RCT19" s="146"/>
      <c r="RCU19" s="146"/>
      <c r="RCV19" s="2"/>
      <c r="RCW19" s="140"/>
      <c r="RCX19" s="146"/>
      <c r="RCY19" s="146"/>
      <c r="RCZ19" s="2"/>
      <c r="RDA19" s="140"/>
      <c r="RDB19" s="146"/>
      <c r="RDC19" s="146"/>
      <c r="RDD19" s="2"/>
      <c r="RDE19" s="140"/>
      <c r="RDF19" s="146"/>
      <c r="RDG19" s="146"/>
      <c r="RDH19" s="2"/>
      <c r="RDI19" s="140"/>
      <c r="RDJ19" s="146"/>
      <c r="RDK19" s="146"/>
      <c r="RDL19" s="2"/>
      <c r="RDM19" s="140"/>
      <c r="RDN19" s="146"/>
      <c r="RDO19" s="146"/>
      <c r="RDP19" s="2"/>
      <c r="RDQ19" s="140"/>
      <c r="RDR19" s="146"/>
      <c r="RDS19" s="146"/>
      <c r="RDT19" s="2"/>
      <c r="RDU19" s="140"/>
      <c r="RDV19" s="146"/>
      <c r="RDW19" s="146"/>
      <c r="RDX19" s="2"/>
      <c r="RDY19" s="140"/>
      <c r="RDZ19" s="146"/>
      <c r="REA19" s="146"/>
      <c r="REB19" s="2"/>
      <c r="REC19" s="140"/>
      <c r="RED19" s="146"/>
      <c r="REE19" s="146"/>
      <c r="REF19" s="2"/>
      <c r="REG19" s="140"/>
      <c r="REH19" s="146"/>
      <c r="REI19" s="146"/>
      <c r="REJ19" s="2"/>
      <c r="REK19" s="140"/>
      <c r="REL19" s="146"/>
      <c r="REM19" s="146"/>
      <c r="REN19" s="2"/>
      <c r="REO19" s="140"/>
      <c r="REP19" s="146"/>
      <c r="REQ19" s="146"/>
      <c r="RER19" s="2"/>
      <c r="RES19" s="140"/>
      <c r="RET19" s="146"/>
      <c r="REU19" s="146"/>
      <c r="REV19" s="2"/>
      <c r="REW19" s="140"/>
      <c r="REX19" s="146"/>
      <c r="REY19" s="146"/>
      <c r="REZ19" s="2"/>
      <c r="RFA19" s="140"/>
      <c r="RFB19" s="146"/>
      <c r="RFC19" s="146"/>
      <c r="RFD19" s="2"/>
      <c r="RFE19" s="140"/>
      <c r="RFF19" s="146"/>
      <c r="RFG19" s="146"/>
      <c r="RFH19" s="2"/>
      <c r="RFI19" s="140"/>
      <c r="RFJ19" s="146"/>
      <c r="RFK19" s="146"/>
      <c r="RFL19" s="2"/>
      <c r="RFM19" s="140"/>
      <c r="RFN19" s="146"/>
      <c r="RFO19" s="146"/>
      <c r="RFP19" s="2"/>
      <c r="RFQ19" s="140"/>
      <c r="RFR19" s="146"/>
      <c r="RFS19" s="146"/>
      <c r="RFT19" s="2"/>
      <c r="RFU19" s="140"/>
      <c r="RFV19" s="146"/>
      <c r="RFW19" s="146"/>
      <c r="RFX19" s="2"/>
      <c r="RFY19" s="140"/>
      <c r="RFZ19" s="146"/>
      <c r="RGA19" s="146"/>
      <c r="RGB19" s="2"/>
      <c r="RGC19" s="140"/>
      <c r="RGD19" s="146"/>
      <c r="RGE19" s="146"/>
      <c r="RGF19" s="2"/>
      <c r="RGG19" s="140"/>
      <c r="RGH19" s="146"/>
      <c r="RGI19" s="146"/>
      <c r="RGJ19" s="2"/>
      <c r="RGK19" s="140"/>
      <c r="RGL19" s="146"/>
      <c r="RGM19" s="146"/>
      <c r="RGN19" s="2"/>
      <c r="RGO19" s="140"/>
      <c r="RGP19" s="146"/>
      <c r="RGQ19" s="146"/>
      <c r="RGR19" s="2"/>
      <c r="RGS19" s="140"/>
      <c r="RGT19" s="146"/>
      <c r="RGU19" s="146"/>
      <c r="RGV19" s="2"/>
      <c r="RGW19" s="140"/>
      <c r="RGX19" s="146"/>
      <c r="RGY19" s="146"/>
      <c r="RGZ19" s="2"/>
      <c r="RHA19" s="140"/>
      <c r="RHB19" s="146"/>
      <c r="RHC19" s="146"/>
      <c r="RHD19" s="2"/>
      <c r="RHE19" s="140"/>
      <c r="RHF19" s="146"/>
      <c r="RHG19" s="146"/>
      <c r="RHH19" s="2"/>
      <c r="RHI19" s="140"/>
      <c r="RHJ19" s="146"/>
      <c r="RHK19" s="146"/>
      <c r="RHL19" s="2"/>
      <c r="RHM19" s="140"/>
      <c r="RHN19" s="146"/>
      <c r="RHO19" s="146"/>
      <c r="RHP19" s="2"/>
      <c r="RHQ19" s="140"/>
      <c r="RHR19" s="146"/>
      <c r="RHS19" s="146"/>
      <c r="RHT19" s="2"/>
      <c r="RHU19" s="140"/>
      <c r="RHV19" s="146"/>
      <c r="RHW19" s="146"/>
      <c r="RHX19" s="2"/>
      <c r="RHY19" s="140"/>
      <c r="RHZ19" s="146"/>
      <c r="RIA19" s="146"/>
      <c r="RIB19" s="2"/>
      <c r="RIC19" s="140"/>
      <c r="RID19" s="146"/>
      <c r="RIE19" s="146"/>
      <c r="RIF19" s="2"/>
      <c r="RIG19" s="140"/>
      <c r="RIH19" s="146"/>
      <c r="RII19" s="146"/>
      <c r="RIJ19" s="2"/>
      <c r="RIK19" s="140"/>
      <c r="RIL19" s="146"/>
      <c r="RIM19" s="146"/>
      <c r="RIN19" s="2"/>
      <c r="RIO19" s="140"/>
      <c r="RIP19" s="146"/>
      <c r="RIQ19" s="146"/>
      <c r="RIR19" s="2"/>
      <c r="RIS19" s="140"/>
      <c r="RIT19" s="146"/>
      <c r="RIU19" s="146"/>
      <c r="RIV19" s="2"/>
      <c r="RIW19" s="140"/>
      <c r="RIX19" s="146"/>
      <c r="RIY19" s="146"/>
      <c r="RIZ19" s="2"/>
      <c r="RJA19" s="140"/>
      <c r="RJB19" s="146"/>
      <c r="RJC19" s="146"/>
      <c r="RJD19" s="2"/>
      <c r="RJE19" s="140"/>
      <c r="RJF19" s="146"/>
      <c r="RJG19" s="146"/>
      <c r="RJH19" s="2"/>
      <c r="RJI19" s="140"/>
      <c r="RJJ19" s="146"/>
      <c r="RJK19" s="146"/>
      <c r="RJL19" s="2"/>
      <c r="RJM19" s="140"/>
      <c r="RJN19" s="146"/>
      <c r="RJO19" s="146"/>
      <c r="RJP19" s="2"/>
      <c r="RJQ19" s="140"/>
      <c r="RJR19" s="146"/>
      <c r="RJS19" s="146"/>
      <c r="RJT19" s="2"/>
      <c r="RJU19" s="140"/>
      <c r="RJV19" s="146"/>
      <c r="RJW19" s="146"/>
      <c r="RJX19" s="2"/>
      <c r="RJY19" s="140"/>
      <c r="RJZ19" s="146"/>
      <c r="RKA19" s="146"/>
      <c r="RKB19" s="2"/>
      <c r="RKC19" s="140"/>
      <c r="RKD19" s="146"/>
      <c r="RKE19" s="146"/>
      <c r="RKF19" s="2"/>
      <c r="RKG19" s="140"/>
      <c r="RKH19" s="146"/>
      <c r="RKI19" s="146"/>
      <c r="RKJ19" s="2"/>
      <c r="RKK19" s="140"/>
      <c r="RKL19" s="146"/>
      <c r="RKM19" s="146"/>
      <c r="RKN19" s="2"/>
      <c r="RKO19" s="140"/>
      <c r="RKP19" s="146"/>
      <c r="RKQ19" s="146"/>
      <c r="RKR19" s="2"/>
      <c r="RKS19" s="140"/>
      <c r="RKT19" s="146"/>
      <c r="RKU19" s="146"/>
      <c r="RKV19" s="2"/>
      <c r="RKW19" s="140"/>
      <c r="RKX19" s="146"/>
      <c r="RKY19" s="146"/>
      <c r="RKZ19" s="2"/>
      <c r="RLA19" s="140"/>
      <c r="RLB19" s="146"/>
      <c r="RLC19" s="146"/>
      <c r="RLD19" s="2"/>
      <c r="RLE19" s="140"/>
      <c r="RLF19" s="146"/>
      <c r="RLG19" s="146"/>
      <c r="RLH19" s="2"/>
      <c r="RLI19" s="140"/>
      <c r="RLJ19" s="146"/>
      <c r="RLK19" s="146"/>
      <c r="RLL19" s="2"/>
      <c r="RLM19" s="140"/>
      <c r="RLN19" s="146"/>
      <c r="RLO19" s="146"/>
      <c r="RLP19" s="2"/>
      <c r="RLQ19" s="140"/>
      <c r="RLR19" s="146"/>
      <c r="RLS19" s="146"/>
      <c r="RLT19" s="2"/>
      <c r="RLU19" s="140"/>
      <c r="RLV19" s="146"/>
      <c r="RLW19" s="146"/>
      <c r="RLX19" s="2"/>
      <c r="RLY19" s="140"/>
      <c r="RLZ19" s="146"/>
      <c r="RMA19" s="146"/>
      <c r="RMB19" s="2"/>
      <c r="RMC19" s="140"/>
      <c r="RMD19" s="146"/>
      <c r="RME19" s="146"/>
      <c r="RMF19" s="2"/>
      <c r="RMG19" s="140"/>
      <c r="RMH19" s="146"/>
      <c r="RMI19" s="146"/>
      <c r="RMJ19" s="2"/>
      <c r="RMK19" s="140"/>
      <c r="RML19" s="146"/>
      <c r="RMM19" s="146"/>
      <c r="RMN19" s="2"/>
      <c r="RMO19" s="140"/>
      <c r="RMP19" s="146"/>
      <c r="RMQ19" s="146"/>
      <c r="RMR19" s="2"/>
      <c r="RMS19" s="140"/>
      <c r="RMT19" s="146"/>
      <c r="RMU19" s="146"/>
      <c r="RMV19" s="2"/>
      <c r="RMW19" s="140"/>
      <c r="RMX19" s="146"/>
      <c r="RMY19" s="146"/>
      <c r="RMZ19" s="2"/>
      <c r="RNA19" s="140"/>
      <c r="RNB19" s="146"/>
      <c r="RNC19" s="146"/>
      <c r="RND19" s="2"/>
      <c r="RNE19" s="140"/>
      <c r="RNF19" s="146"/>
      <c r="RNG19" s="146"/>
      <c r="RNH19" s="2"/>
      <c r="RNI19" s="140"/>
      <c r="RNJ19" s="146"/>
      <c r="RNK19" s="146"/>
      <c r="RNL19" s="2"/>
      <c r="RNM19" s="140"/>
      <c r="RNN19" s="146"/>
      <c r="RNO19" s="146"/>
      <c r="RNP19" s="2"/>
      <c r="RNQ19" s="140"/>
      <c r="RNR19" s="146"/>
      <c r="RNS19" s="146"/>
      <c r="RNT19" s="2"/>
      <c r="RNU19" s="140"/>
      <c r="RNV19" s="146"/>
      <c r="RNW19" s="146"/>
      <c r="RNX19" s="2"/>
      <c r="RNY19" s="140"/>
      <c r="RNZ19" s="146"/>
      <c r="ROA19" s="146"/>
      <c r="ROB19" s="2"/>
      <c r="ROC19" s="140"/>
      <c r="ROD19" s="146"/>
      <c r="ROE19" s="146"/>
      <c r="ROF19" s="2"/>
      <c r="ROG19" s="140"/>
      <c r="ROH19" s="146"/>
      <c r="ROI19" s="146"/>
      <c r="ROJ19" s="2"/>
      <c r="ROK19" s="140"/>
      <c r="ROL19" s="146"/>
      <c r="ROM19" s="146"/>
      <c r="RON19" s="2"/>
      <c r="ROO19" s="140"/>
      <c r="ROP19" s="146"/>
      <c r="ROQ19" s="146"/>
      <c r="ROR19" s="2"/>
      <c r="ROS19" s="140"/>
      <c r="ROT19" s="146"/>
      <c r="ROU19" s="146"/>
      <c r="ROV19" s="2"/>
      <c r="ROW19" s="140"/>
      <c r="ROX19" s="146"/>
      <c r="ROY19" s="146"/>
      <c r="ROZ19" s="2"/>
      <c r="RPA19" s="140"/>
      <c r="RPB19" s="146"/>
      <c r="RPC19" s="146"/>
      <c r="RPD19" s="2"/>
      <c r="RPE19" s="140"/>
      <c r="RPF19" s="146"/>
      <c r="RPG19" s="146"/>
      <c r="RPH19" s="2"/>
      <c r="RPI19" s="140"/>
      <c r="RPJ19" s="146"/>
      <c r="RPK19" s="146"/>
      <c r="RPL19" s="2"/>
      <c r="RPM19" s="140"/>
      <c r="RPN19" s="146"/>
      <c r="RPO19" s="146"/>
      <c r="RPP19" s="2"/>
      <c r="RPQ19" s="140"/>
      <c r="RPR19" s="146"/>
      <c r="RPS19" s="146"/>
      <c r="RPT19" s="2"/>
      <c r="RPU19" s="140"/>
      <c r="RPV19" s="146"/>
      <c r="RPW19" s="146"/>
      <c r="RPX19" s="2"/>
      <c r="RPY19" s="140"/>
      <c r="RPZ19" s="146"/>
      <c r="RQA19" s="146"/>
      <c r="RQB19" s="2"/>
      <c r="RQC19" s="140"/>
      <c r="RQD19" s="146"/>
      <c r="RQE19" s="146"/>
      <c r="RQF19" s="2"/>
      <c r="RQG19" s="140"/>
      <c r="RQH19" s="146"/>
      <c r="RQI19" s="146"/>
      <c r="RQJ19" s="2"/>
      <c r="RQK19" s="140"/>
      <c r="RQL19" s="146"/>
      <c r="RQM19" s="146"/>
      <c r="RQN19" s="2"/>
      <c r="RQO19" s="140"/>
      <c r="RQP19" s="146"/>
      <c r="RQQ19" s="146"/>
      <c r="RQR19" s="2"/>
      <c r="RQS19" s="140"/>
      <c r="RQT19" s="146"/>
      <c r="RQU19" s="146"/>
      <c r="RQV19" s="2"/>
      <c r="RQW19" s="140"/>
      <c r="RQX19" s="146"/>
      <c r="RQY19" s="146"/>
      <c r="RQZ19" s="2"/>
      <c r="RRA19" s="140"/>
      <c r="RRB19" s="146"/>
      <c r="RRC19" s="146"/>
      <c r="RRD19" s="2"/>
      <c r="RRE19" s="140"/>
      <c r="RRF19" s="146"/>
      <c r="RRG19" s="146"/>
      <c r="RRH19" s="2"/>
      <c r="RRI19" s="140"/>
      <c r="RRJ19" s="146"/>
      <c r="RRK19" s="146"/>
      <c r="RRL19" s="2"/>
      <c r="RRM19" s="140"/>
      <c r="RRN19" s="146"/>
      <c r="RRO19" s="146"/>
      <c r="RRP19" s="2"/>
      <c r="RRQ19" s="140"/>
      <c r="RRR19" s="146"/>
      <c r="RRS19" s="146"/>
      <c r="RRT19" s="2"/>
      <c r="RRU19" s="140"/>
      <c r="RRV19" s="146"/>
      <c r="RRW19" s="146"/>
      <c r="RRX19" s="2"/>
      <c r="RRY19" s="140"/>
      <c r="RRZ19" s="146"/>
      <c r="RSA19" s="146"/>
      <c r="RSB19" s="2"/>
      <c r="RSC19" s="140"/>
      <c r="RSD19" s="146"/>
      <c r="RSE19" s="146"/>
      <c r="RSF19" s="2"/>
      <c r="RSG19" s="140"/>
      <c r="RSH19" s="146"/>
      <c r="RSI19" s="146"/>
      <c r="RSJ19" s="2"/>
      <c r="RSK19" s="140"/>
      <c r="RSL19" s="146"/>
      <c r="RSM19" s="146"/>
      <c r="RSN19" s="2"/>
      <c r="RSO19" s="140"/>
      <c r="RSP19" s="146"/>
      <c r="RSQ19" s="146"/>
      <c r="RSR19" s="2"/>
      <c r="RSS19" s="140"/>
      <c r="RST19" s="146"/>
      <c r="RSU19" s="146"/>
      <c r="RSV19" s="2"/>
      <c r="RSW19" s="140"/>
      <c r="RSX19" s="146"/>
      <c r="RSY19" s="146"/>
      <c r="RSZ19" s="2"/>
      <c r="RTA19" s="140"/>
      <c r="RTB19" s="146"/>
      <c r="RTC19" s="146"/>
      <c r="RTD19" s="2"/>
      <c r="RTE19" s="140"/>
      <c r="RTF19" s="146"/>
      <c r="RTG19" s="146"/>
      <c r="RTH19" s="2"/>
      <c r="RTI19" s="140"/>
      <c r="RTJ19" s="146"/>
      <c r="RTK19" s="146"/>
      <c r="RTL19" s="2"/>
      <c r="RTM19" s="140"/>
      <c r="RTN19" s="146"/>
      <c r="RTO19" s="146"/>
      <c r="RTP19" s="2"/>
      <c r="RTQ19" s="140"/>
      <c r="RTR19" s="146"/>
      <c r="RTS19" s="146"/>
      <c r="RTT19" s="2"/>
      <c r="RTU19" s="140"/>
      <c r="RTV19" s="146"/>
      <c r="RTW19" s="146"/>
      <c r="RTX19" s="2"/>
      <c r="RTY19" s="140"/>
      <c r="RTZ19" s="146"/>
      <c r="RUA19" s="146"/>
      <c r="RUB19" s="2"/>
      <c r="RUC19" s="140"/>
      <c r="RUD19" s="146"/>
      <c r="RUE19" s="146"/>
      <c r="RUF19" s="2"/>
      <c r="RUG19" s="140"/>
      <c r="RUH19" s="146"/>
      <c r="RUI19" s="146"/>
      <c r="RUJ19" s="2"/>
      <c r="RUK19" s="140"/>
      <c r="RUL19" s="146"/>
      <c r="RUM19" s="146"/>
      <c r="RUN19" s="2"/>
      <c r="RUO19" s="140"/>
      <c r="RUP19" s="146"/>
      <c r="RUQ19" s="146"/>
      <c r="RUR19" s="2"/>
      <c r="RUS19" s="140"/>
      <c r="RUT19" s="146"/>
      <c r="RUU19" s="146"/>
      <c r="RUV19" s="2"/>
      <c r="RUW19" s="140"/>
      <c r="RUX19" s="146"/>
      <c r="RUY19" s="146"/>
      <c r="RUZ19" s="2"/>
      <c r="RVA19" s="140"/>
      <c r="RVB19" s="146"/>
      <c r="RVC19" s="146"/>
      <c r="RVD19" s="2"/>
      <c r="RVE19" s="140"/>
      <c r="RVF19" s="146"/>
      <c r="RVG19" s="146"/>
      <c r="RVH19" s="2"/>
      <c r="RVI19" s="140"/>
      <c r="RVJ19" s="146"/>
      <c r="RVK19" s="146"/>
      <c r="RVL19" s="2"/>
      <c r="RVM19" s="140"/>
      <c r="RVN19" s="146"/>
      <c r="RVO19" s="146"/>
      <c r="RVP19" s="2"/>
      <c r="RVQ19" s="140"/>
      <c r="RVR19" s="146"/>
      <c r="RVS19" s="146"/>
      <c r="RVT19" s="2"/>
      <c r="RVU19" s="140"/>
      <c r="RVV19" s="146"/>
      <c r="RVW19" s="146"/>
      <c r="RVX19" s="2"/>
      <c r="RVY19" s="140"/>
      <c r="RVZ19" s="146"/>
      <c r="RWA19" s="146"/>
      <c r="RWB19" s="2"/>
      <c r="RWC19" s="140"/>
      <c r="RWD19" s="146"/>
      <c r="RWE19" s="146"/>
      <c r="RWF19" s="2"/>
      <c r="RWG19" s="140"/>
      <c r="RWH19" s="146"/>
      <c r="RWI19" s="146"/>
      <c r="RWJ19" s="2"/>
      <c r="RWK19" s="140"/>
      <c r="RWL19" s="146"/>
      <c r="RWM19" s="146"/>
      <c r="RWN19" s="2"/>
      <c r="RWO19" s="140"/>
      <c r="RWP19" s="146"/>
      <c r="RWQ19" s="146"/>
      <c r="RWR19" s="2"/>
      <c r="RWS19" s="140"/>
      <c r="RWT19" s="146"/>
      <c r="RWU19" s="146"/>
      <c r="RWV19" s="2"/>
      <c r="RWW19" s="140"/>
      <c r="RWX19" s="146"/>
      <c r="RWY19" s="146"/>
      <c r="RWZ19" s="2"/>
      <c r="RXA19" s="140"/>
      <c r="RXB19" s="146"/>
      <c r="RXC19" s="146"/>
      <c r="RXD19" s="2"/>
      <c r="RXE19" s="140"/>
      <c r="RXF19" s="146"/>
      <c r="RXG19" s="146"/>
      <c r="RXH19" s="2"/>
      <c r="RXI19" s="140"/>
      <c r="RXJ19" s="146"/>
      <c r="RXK19" s="146"/>
      <c r="RXL19" s="2"/>
      <c r="RXM19" s="140"/>
      <c r="RXN19" s="146"/>
      <c r="RXO19" s="146"/>
      <c r="RXP19" s="2"/>
      <c r="RXQ19" s="140"/>
      <c r="RXR19" s="146"/>
      <c r="RXS19" s="146"/>
      <c r="RXT19" s="2"/>
      <c r="RXU19" s="140"/>
      <c r="RXV19" s="146"/>
      <c r="RXW19" s="146"/>
      <c r="RXX19" s="2"/>
      <c r="RXY19" s="140"/>
      <c r="RXZ19" s="146"/>
      <c r="RYA19" s="146"/>
      <c r="RYB19" s="2"/>
      <c r="RYC19" s="140"/>
      <c r="RYD19" s="146"/>
      <c r="RYE19" s="146"/>
      <c r="RYF19" s="2"/>
      <c r="RYG19" s="140"/>
      <c r="RYH19" s="146"/>
      <c r="RYI19" s="146"/>
      <c r="RYJ19" s="2"/>
      <c r="RYK19" s="140"/>
      <c r="RYL19" s="146"/>
      <c r="RYM19" s="146"/>
      <c r="RYN19" s="2"/>
      <c r="RYO19" s="140"/>
      <c r="RYP19" s="146"/>
      <c r="RYQ19" s="146"/>
      <c r="RYR19" s="2"/>
      <c r="RYS19" s="140"/>
      <c r="RYT19" s="146"/>
      <c r="RYU19" s="146"/>
      <c r="RYV19" s="2"/>
      <c r="RYW19" s="140"/>
      <c r="RYX19" s="146"/>
      <c r="RYY19" s="146"/>
      <c r="RYZ19" s="2"/>
      <c r="RZA19" s="140"/>
      <c r="RZB19" s="146"/>
      <c r="RZC19" s="146"/>
      <c r="RZD19" s="2"/>
      <c r="RZE19" s="140"/>
      <c r="RZF19" s="146"/>
      <c r="RZG19" s="146"/>
      <c r="RZH19" s="2"/>
      <c r="RZI19" s="140"/>
      <c r="RZJ19" s="146"/>
      <c r="RZK19" s="146"/>
      <c r="RZL19" s="2"/>
      <c r="RZM19" s="140"/>
      <c r="RZN19" s="146"/>
      <c r="RZO19" s="146"/>
      <c r="RZP19" s="2"/>
      <c r="RZQ19" s="140"/>
      <c r="RZR19" s="146"/>
      <c r="RZS19" s="146"/>
      <c r="RZT19" s="2"/>
      <c r="RZU19" s="140"/>
      <c r="RZV19" s="146"/>
      <c r="RZW19" s="146"/>
      <c r="RZX19" s="2"/>
      <c r="RZY19" s="140"/>
      <c r="RZZ19" s="146"/>
      <c r="SAA19" s="146"/>
      <c r="SAB19" s="2"/>
      <c r="SAC19" s="140"/>
      <c r="SAD19" s="146"/>
      <c r="SAE19" s="146"/>
      <c r="SAF19" s="2"/>
      <c r="SAG19" s="140"/>
      <c r="SAH19" s="146"/>
      <c r="SAI19" s="146"/>
      <c r="SAJ19" s="2"/>
      <c r="SAK19" s="140"/>
      <c r="SAL19" s="146"/>
      <c r="SAM19" s="146"/>
      <c r="SAN19" s="2"/>
      <c r="SAO19" s="140"/>
      <c r="SAP19" s="146"/>
      <c r="SAQ19" s="146"/>
      <c r="SAR19" s="2"/>
      <c r="SAS19" s="140"/>
      <c r="SAT19" s="146"/>
      <c r="SAU19" s="146"/>
      <c r="SAV19" s="2"/>
      <c r="SAW19" s="140"/>
      <c r="SAX19" s="146"/>
      <c r="SAY19" s="146"/>
      <c r="SAZ19" s="2"/>
      <c r="SBA19" s="140"/>
      <c r="SBB19" s="146"/>
      <c r="SBC19" s="146"/>
      <c r="SBD19" s="2"/>
      <c r="SBE19" s="140"/>
      <c r="SBF19" s="146"/>
      <c r="SBG19" s="146"/>
      <c r="SBH19" s="2"/>
      <c r="SBI19" s="140"/>
      <c r="SBJ19" s="146"/>
      <c r="SBK19" s="146"/>
      <c r="SBL19" s="2"/>
      <c r="SBM19" s="140"/>
      <c r="SBN19" s="146"/>
      <c r="SBO19" s="146"/>
      <c r="SBP19" s="2"/>
      <c r="SBQ19" s="140"/>
      <c r="SBR19" s="146"/>
      <c r="SBS19" s="146"/>
      <c r="SBT19" s="2"/>
      <c r="SBU19" s="140"/>
      <c r="SBV19" s="146"/>
      <c r="SBW19" s="146"/>
      <c r="SBX19" s="2"/>
      <c r="SBY19" s="140"/>
      <c r="SBZ19" s="146"/>
      <c r="SCA19" s="146"/>
      <c r="SCB19" s="2"/>
      <c r="SCC19" s="140"/>
      <c r="SCD19" s="146"/>
      <c r="SCE19" s="146"/>
      <c r="SCF19" s="2"/>
      <c r="SCG19" s="140"/>
      <c r="SCH19" s="146"/>
      <c r="SCI19" s="146"/>
      <c r="SCJ19" s="2"/>
      <c r="SCK19" s="140"/>
      <c r="SCL19" s="146"/>
      <c r="SCM19" s="146"/>
      <c r="SCN19" s="2"/>
      <c r="SCO19" s="140"/>
      <c r="SCP19" s="146"/>
      <c r="SCQ19" s="146"/>
      <c r="SCR19" s="2"/>
      <c r="SCS19" s="140"/>
      <c r="SCT19" s="146"/>
      <c r="SCU19" s="146"/>
      <c r="SCV19" s="2"/>
      <c r="SCW19" s="140"/>
      <c r="SCX19" s="146"/>
      <c r="SCY19" s="146"/>
      <c r="SCZ19" s="2"/>
      <c r="SDA19" s="140"/>
      <c r="SDB19" s="146"/>
      <c r="SDC19" s="146"/>
      <c r="SDD19" s="2"/>
      <c r="SDE19" s="140"/>
      <c r="SDF19" s="146"/>
      <c r="SDG19" s="146"/>
      <c r="SDH19" s="2"/>
      <c r="SDI19" s="140"/>
      <c r="SDJ19" s="146"/>
      <c r="SDK19" s="146"/>
      <c r="SDL19" s="2"/>
      <c r="SDM19" s="140"/>
      <c r="SDN19" s="146"/>
      <c r="SDO19" s="146"/>
      <c r="SDP19" s="2"/>
      <c r="SDQ19" s="140"/>
      <c r="SDR19" s="146"/>
      <c r="SDS19" s="146"/>
      <c r="SDT19" s="2"/>
      <c r="SDU19" s="140"/>
      <c r="SDV19" s="146"/>
      <c r="SDW19" s="146"/>
      <c r="SDX19" s="2"/>
      <c r="SDY19" s="140"/>
      <c r="SDZ19" s="146"/>
      <c r="SEA19" s="146"/>
      <c r="SEB19" s="2"/>
      <c r="SEC19" s="140"/>
      <c r="SED19" s="146"/>
      <c r="SEE19" s="146"/>
      <c r="SEF19" s="2"/>
      <c r="SEG19" s="140"/>
      <c r="SEH19" s="146"/>
      <c r="SEI19" s="146"/>
      <c r="SEJ19" s="2"/>
      <c r="SEK19" s="140"/>
      <c r="SEL19" s="146"/>
      <c r="SEM19" s="146"/>
      <c r="SEN19" s="2"/>
      <c r="SEO19" s="140"/>
      <c r="SEP19" s="146"/>
      <c r="SEQ19" s="146"/>
      <c r="SER19" s="2"/>
      <c r="SES19" s="140"/>
      <c r="SET19" s="146"/>
      <c r="SEU19" s="146"/>
      <c r="SEV19" s="2"/>
      <c r="SEW19" s="140"/>
      <c r="SEX19" s="146"/>
      <c r="SEY19" s="146"/>
      <c r="SEZ19" s="2"/>
      <c r="SFA19" s="140"/>
      <c r="SFB19" s="146"/>
      <c r="SFC19" s="146"/>
      <c r="SFD19" s="2"/>
      <c r="SFE19" s="140"/>
      <c r="SFF19" s="146"/>
      <c r="SFG19" s="146"/>
      <c r="SFH19" s="2"/>
      <c r="SFI19" s="140"/>
      <c r="SFJ19" s="146"/>
      <c r="SFK19" s="146"/>
      <c r="SFL19" s="2"/>
      <c r="SFM19" s="140"/>
      <c r="SFN19" s="146"/>
      <c r="SFO19" s="146"/>
      <c r="SFP19" s="2"/>
      <c r="SFQ19" s="140"/>
      <c r="SFR19" s="146"/>
      <c r="SFS19" s="146"/>
      <c r="SFT19" s="2"/>
      <c r="SFU19" s="140"/>
      <c r="SFV19" s="146"/>
      <c r="SFW19" s="146"/>
      <c r="SFX19" s="2"/>
      <c r="SFY19" s="140"/>
      <c r="SFZ19" s="146"/>
      <c r="SGA19" s="146"/>
      <c r="SGB19" s="2"/>
      <c r="SGC19" s="140"/>
      <c r="SGD19" s="146"/>
      <c r="SGE19" s="146"/>
      <c r="SGF19" s="2"/>
      <c r="SGG19" s="140"/>
      <c r="SGH19" s="146"/>
      <c r="SGI19" s="146"/>
      <c r="SGJ19" s="2"/>
      <c r="SGK19" s="140"/>
      <c r="SGL19" s="146"/>
      <c r="SGM19" s="146"/>
      <c r="SGN19" s="2"/>
      <c r="SGO19" s="140"/>
      <c r="SGP19" s="146"/>
      <c r="SGQ19" s="146"/>
      <c r="SGR19" s="2"/>
      <c r="SGS19" s="140"/>
      <c r="SGT19" s="146"/>
      <c r="SGU19" s="146"/>
      <c r="SGV19" s="2"/>
      <c r="SGW19" s="140"/>
      <c r="SGX19" s="146"/>
      <c r="SGY19" s="146"/>
      <c r="SGZ19" s="2"/>
      <c r="SHA19" s="140"/>
      <c r="SHB19" s="146"/>
      <c r="SHC19" s="146"/>
      <c r="SHD19" s="2"/>
      <c r="SHE19" s="140"/>
      <c r="SHF19" s="146"/>
      <c r="SHG19" s="146"/>
      <c r="SHH19" s="2"/>
      <c r="SHI19" s="140"/>
      <c r="SHJ19" s="146"/>
      <c r="SHK19" s="146"/>
      <c r="SHL19" s="2"/>
      <c r="SHM19" s="140"/>
      <c r="SHN19" s="146"/>
      <c r="SHO19" s="146"/>
      <c r="SHP19" s="2"/>
      <c r="SHQ19" s="140"/>
      <c r="SHR19" s="146"/>
      <c r="SHS19" s="146"/>
      <c r="SHT19" s="2"/>
      <c r="SHU19" s="140"/>
      <c r="SHV19" s="146"/>
      <c r="SHW19" s="146"/>
      <c r="SHX19" s="2"/>
      <c r="SHY19" s="140"/>
      <c r="SHZ19" s="146"/>
      <c r="SIA19" s="146"/>
      <c r="SIB19" s="2"/>
      <c r="SIC19" s="140"/>
      <c r="SID19" s="146"/>
      <c r="SIE19" s="146"/>
      <c r="SIF19" s="2"/>
      <c r="SIG19" s="140"/>
      <c r="SIH19" s="146"/>
      <c r="SII19" s="146"/>
      <c r="SIJ19" s="2"/>
      <c r="SIK19" s="140"/>
      <c r="SIL19" s="146"/>
      <c r="SIM19" s="146"/>
      <c r="SIN19" s="2"/>
      <c r="SIO19" s="140"/>
      <c r="SIP19" s="146"/>
      <c r="SIQ19" s="146"/>
      <c r="SIR19" s="2"/>
      <c r="SIS19" s="140"/>
      <c r="SIT19" s="146"/>
      <c r="SIU19" s="146"/>
      <c r="SIV19" s="2"/>
      <c r="SIW19" s="140"/>
      <c r="SIX19" s="146"/>
      <c r="SIY19" s="146"/>
      <c r="SIZ19" s="2"/>
      <c r="SJA19" s="140"/>
      <c r="SJB19" s="146"/>
      <c r="SJC19" s="146"/>
      <c r="SJD19" s="2"/>
      <c r="SJE19" s="140"/>
      <c r="SJF19" s="146"/>
      <c r="SJG19" s="146"/>
      <c r="SJH19" s="2"/>
      <c r="SJI19" s="140"/>
      <c r="SJJ19" s="146"/>
      <c r="SJK19" s="146"/>
      <c r="SJL19" s="2"/>
      <c r="SJM19" s="140"/>
      <c r="SJN19" s="146"/>
      <c r="SJO19" s="146"/>
      <c r="SJP19" s="2"/>
      <c r="SJQ19" s="140"/>
      <c r="SJR19" s="146"/>
      <c r="SJS19" s="146"/>
      <c r="SJT19" s="2"/>
      <c r="SJU19" s="140"/>
      <c r="SJV19" s="146"/>
      <c r="SJW19" s="146"/>
      <c r="SJX19" s="2"/>
      <c r="SJY19" s="140"/>
      <c r="SJZ19" s="146"/>
      <c r="SKA19" s="146"/>
      <c r="SKB19" s="2"/>
      <c r="SKC19" s="140"/>
      <c r="SKD19" s="146"/>
      <c r="SKE19" s="146"/>
      <c r="SKF19" s="2"/>
      <c r="SKG19" s="140"/>
      <c r="SKH19" s="146"/>
      <c r="SKI19" s="146"/>
      <c r="SKJ19" s="2"/>
      <c r="SKK19" s="140"/>
      <c r="SKL19" s="146"/>
      <c r="SKM19" s="146"/>
      <c r="SKN19" s="2"/>
      <c r="SKO19" s="140"/>
      <c r="SKP19" s="146"/>
      <c r="SKQ19" s="146"/>
      <c r="SKR19" s="2"/>
      <c r="SKS19" s="140"/>
      <c r="SKT19" s="146"/>
      <c r="SKU19" s="146"/>
      <c r="SKV19" s="2"/>
      <c r="SKW19" s="140"/>
      <c r="SKX19" s="146"/>
      <c r="SKY19" s="146"/>
      <c r="SKZ19" s="2"/>
      <c r="SLA19" s="140"/>
      <c r="SLB19" s="146"/>
      <c r="SLC19" s="146"/>
      <c r="SLD19" s="2"/>
      <c r="SLE19" s="140"/>
      <c r="SLF19" s="146"/>
      <c r="SLG19" s="146"/>
      <c r="SLH19" s="2"/>
      <c r="SLI19" s="140"/>
      <c r="SLJ19" s="146"/>
      <c r="SLK19" s="146"/>
      <c r="SLL19" s="2"/>
      <c r="SLM19" s="140"/>
      <c r="SLN19" s="146"/>
      <c r="SLO19" s="146"/>
      <c r="SLP19" s="2"/>
      <c r="SLQ19" s="140"/>
      <c r="SLR19" s="146"/>
      <c r="SLS19" s="146"/>
      <c r="SLT19" s="2"/>
      <c r="SLU19" s="140"/>
      <c r="SLV19" s="146"/>
      <c r="SLW19" s="146"/>
      <c r="SLX19" s="2"/>
      <c r="SLY19" s="140"/>
      <c r="SLZ19" s="146"/>
      <c r="SMA19" s="146"/>
      <c r="SMB19" s="2"/>
      <c r="SMC19" s="140"/>
      <c r="SMD19" s="146"/>
      <c r="SME19" s="146"/>
      <c r="SMF19" s="2"/>
      <c r="SMG19" s="140"/>
      <c r="SMH19" s="146"/>
      <c r="SMI19" s="146"/>
      <c r="SMJ19" s="2"/>
      <c r="SMK19" s="140"/>
      <c r="SML19" s="146"/>
      <c r="SMM19" s="146"/>
      <c r="SMN19" s="2"/>
      <c r="SMO19" s="140"/>
      <c r="SMP19" s="146"/>
      <c r="SMQ19" s="146"/>
      <c r="SMR19" s="2"/>
      <c r="SMS19" s="140"/>
      <c r="SMT19" s="146"/>
      <c r="SMU19" s="146"/>
      <c r="SMV19" s="2"/>
      <c r="SMW19" s="140"/>
      <c r="SMX19" s="146"/>
      <c r="SMY19" s="146"/>
      <c r="SMZ19" s="2"/>
      <c r="SNA19" s="140"/>
      <c r="SNB19" s="146"/>
      <c r="SNC19" s="146"/>
      <c r="SND19" s="2"/>
      <c r="SNE19" s="140"/>
      <c r="SNF19" s="146"/>
      <c r="SNG19" s="146"/>
      <c r="SNH19" s="2"/>
      <c r="SNI19" s="140"/>
      <c r="SNJ19" s="146"/>
      <c r="SNK19" s="146"/>
      <c r="SNL19" s="2"/>
      <c r="SNM19" s="140"/>
      <c r="SNN19" s="146"/>
      <c r="SNO19" s="146"/>
      <c r="SNP19" s="2"/>
      <c r="SNQ19" s="140"/>
      <c r="SNR19" s="146"/>
      <c r="SNS19" s="146"/>
      <c r="SNT19" s="2"/>
      <c r="SNU19" s="140"/>
      <c r="SNV19" s="146"/>
      <c r="SNW19" s="146"/>
      <c r="SNX19" s="2"/>
      <c r="SNY19" s="140"/>
      <c r="SNZ19" s="146"/>
      <c r="SOA19" s="146"/>
      <c r="SOB19" s="2"/>
      <c r="SOC19" s="140"/>
      <c r="SOD19" s="146"/>
      <c r="SOE19" s="146"/>
      <c r="SOF19" s="2"/>
      <c r="SOG19" s="140"/>
      <c r="SOH19" s="146"/>
      <c r="SOI19" s="146"/>
      <c r="SOJ19" s="2"/>
      <c r="SOK19" s="140"/>
      <c r="SOL19" s="146"/>
      <c r="SOM19" s="146"/>
      <c r="SON19" s="2"/>
      <c r="SOO19" s="140"/>
      <c r="SOP19" s="146"/>
      <c r="SOQ19" s="146"/>
      <c r="SOR19" s="2"/>
      <c r="SOS19" s="140"/>
      <c r="SOT19" s="146"/>
      <c r="SOU19" s="146"/>
      <c r="SOV19" s="2"/>
      <c r="SOW19" s="140"/>
      <c r="SOX19" s="146"/>
      <c r="SOY19" s="146"/>
      <c r="SOZ19" s="2"/>
      <c r="SPA19" s="140"/>
      <c r="SPB19" s="146"/>
      <c r="SPC19" s="146"/>
      <c r="SPD19" s="2"/>
      <c r="SPE19" s="140"/>
      <c r="SPF19" s="146"/>
      <c r="SPG19" s="146"/>
      <c r="SPH19" s="2"/>
      <c r="SPI19" s="140"/>
      <c r="SPJ19" s="146"/>
      <c r="SPK19" s="146"/>
      <c r="SPL19" s="2"/>
      <c r="SPM19" s="140"/>
      <c r="SPN19" s="146"/>
      <c r="SPO19" s="146"/>
      <c r="SPP19" s="2"/>
      <c r="SPQ19" s="140"/>
      <c r="SPR19" s="146"/>
      <c r="SPS19" s="146"/>
      <c r="SPT19" s="2"/>
      <c r="SPU19" s="140"/>
      <c r="SPV19" s="146"/>
      <c r="SPW19" s="146"/>
      <c r="SPX19" s="2"/>
      <c r="SPY19" s="140"/>
      <c r="SPZ19" s="146"/>
      <c r="SQA19" s="146"/>
      <c r="SQB19" s="2"/>
      <c r="SQC19" s="140"/>
      <c r="SQD19" s="146"/>
      <c r="SQE19" s="146"/>
      <c r="SQF19" s="2"/>
      <c r="SQG19" s="140"/>
      <c r="SQH19" s="146"/>
      <c r="SQI19" s="146"/>
      <c r="SQJ19" s="2"/>
      <c r="SQK19" s="140"/>
      <c r="SQL19" s="146"/>
      <c r="SQM19" s="146"/>
      <c r="SQN19" s="2"/>
      <c r="SQO19" s="140"/>
      <c r="SQP19" s="146"/>
      <c r="SQQ19" s="146"/>
      <c r="SQR19" s="2"/>
      <c r="SQS19" s="140"/>
      <c r="SQT19" s="146"/>
      <c r="SQU19" s="146"/>
      <c r="SQV19" s="2"/>
      <c r="SQW19" s="140"/>
      <c r="SQX19" s="146"/>
      <c r="SQY19" s="146"/>
      <c r="SQZ19" s="2"/>
      <c r="SRA19" s="140"/>
      <c r="SRB19" s="146"/>
      <c r="SRC19" s="146"/>
      <c r="SRD19" s="2"/>
      <c r="SRE19" s="140"/>
      <c r="SRF19" s="146"/>
      <c r="SRG19" s="146"/>
      <c r="SRH19" s="2"/>
      <c r="SRI19" s="140"/>
      <c r="SRJ19" s="146"/>
      <c r="SRK19" s="146"/>
      <c r="SRL19" s="2"/>
      <c r="SRM19" s="140"/>
      <c r="SRN19" s="146"/>
      <c r="SRO19" s="146"/>
      <c r="SRP19" s="2"/>
      <c r="SRQ19" s="140"/>
      <c r="SRR19" s="146"/>
      <c r="SRS19" s="146"/>
      <c r="SRT19" s="2"/>
      <c r="SRU19" s="140"/>
      <c r="SRV19" s="146"/>
      <c r="SRW19" s="146"/>
      <c r="SRX19" s="2"/>
      <c r="SRY19" s="140"/>
      <c r="SRZ19" s="146"/>
      <c r="SSA19" s="146"/>
      <c r="SSB19" s="2"/>
      <c r="SSC19" s="140"/>
      <c r="SSD19" s="146"/>
      <c r="SSE19" s="146"/>
      <c r="SSF19" s="2"/>
      <c r="SSG19" s="140"/>
      <c r="SSH19" s="146"/>
      <c r="SSI19" s="146"/>
      <c r="SSJ19" s="2"/>
      <c r="SSK19" s="140"/>
      <c r="SSL19" s="146"/>
      <c r="SSM19" s="146"/>
      <c r="SSN19" s="2"/>
      <c r="SSO19" s="140"/>
      <c r="SSP19" s="146"/>
      <c r="SSQ19" s="146"/>
      <c r="SSR19" s="2"/>
      <c r="SSS19" s="140"/>
      <c r="SST19" s="146"/>
      <c r="SSU19" s="146"/>
      <c r="SSV19" s="2"/>
      <c r="SSW19" s="140"/>
      <c r="SSX19" s="146"/>
      <c r="SSY19" s="146"/>
      <c r="SSZ19" s="2"/>
      <c r="STA19" s="140"/>
      <c r="STB19" s="146"/>
      <c r="STC19" s="146"/>
      <c r="STD19" s="2"/>
      <c r="STE19" s="140"/>
      <c r="STF19" s="146"/>
      <c r="STG19" s="146"/>
      <c r="STH19" s="2"/>
      <c r="STI19" s="140"/>
      <c r="STJ19" s="146"/>
      <c r="STK19" s="146"/>
      <c r="STL19" s="2"/>
      <c r="STM19" s="140"/>
      <c r="STN19" s="146"/>
      <c r="STO19" s="146"/>
      <c r="STP19" s="2"/>
      <c r="STQ19" s="140"/>
      <c r="STR19" s="146"/>
      <c r="STS19" s="146"/>
      <c r="STT19" s="2"/>
      <c r="STU19" s="140"/>
      <c r="STV19" s="146"/>
      <c r="STW19" s="146"/>
      <c r="STX19" s="2"/>
      <c r="STY19" s="140"/>
      <c r="STZ19" s="146"/>
      <c r="SUA19" s="146"/>
      <c r="SUB19" s="2"/>
      <c r="SUC19" s="140"/>
      <c r="SUD19" s="146"/>
      <c r="SUE19" s="146"/>
      <c r="SUF19" s="2"/>
      <c r="SUG19" s="140"/>
      <c r="SUH19" s="146"/>
      <c r="SUI19" s="146"/>
      <c r="SUJ19" s="2"/>
      <c r="SUK19" s="140"/>
      <c r="SUL19" s="146"/>
      <c r="SUM19" s="146"/>
      <c r="SUN19" s="2"/>
      <c r="SUO19" s="140"/>
      <c r="SUP19" s="146"/>
      <c r="SUQ19" s="146"/>
      <c r="SUR19" s="2"/>
      <c r="SUS19" s="140"/>
      <c r="SUT19" s="146"/>
      <c r="SUU19" s="146"/>
      <c r="SUV19" s="2"/>
      <c r="SUW19" s="140"/>
      <c r="SUX19" s="146"/>
      <c r="SUY19" s="146"/>
      <c r="SUZ19" s="2"/>
      <c r="SVA19" s="140"/>
      <c r="SVB19" s="146"/>
      <c r="SVC19" s="146"/>
      <c r="SVD19" s="2"/>
      <c r="SVE19" s="140"/>
      <c r="SVF19" s="146"/>
      <c r="SVG19" s="146"/>
      <c r="SVH19" s="2"/>
      <c r="SVI19" s="140"/>
      <c r="SVJ19" s="146"/>
      <c r="SVK19" s="146"/>
      <c r="SVL19" s="2"/>
      <c r="SVM19" s="140"/>
      <c r="SVN19" s="146"/>
      <c r="SVO19" s="146"/>
      <c r="SVP19" s="2"/>
      <c r="SVQ19" s="140"/>
      <c r="SVR19" s="146"/>
      <c r="SVS19" s="146"/>
      <c r="SVT19" s="2"/>
      <c r="SVU19" s="140"/>
      <c r="SVV19" s="146"/>
      <c r="SVW19" s="146"/>
      <c r="SVX19" s="2"/>
      <c r="SVY19" s="140"/>
      <c r="SVZ19" s="146"/>
      <c r="SWA19" s="146"/>
      <c r="SWB19" s="2"/>
      <c r="SWC19" s="140"/>
      <c r="SWD19" s="146"/>
      <c r="SWE19" s="146"/>
      <c r="SWF19" s="2"/>
      <c r="SWG19" s="140"/>
      <c r="SWH19" s="146"/>
      <c r="SWI19" s="146"/>
      <c r="SWJ19" s="2"/>
      <c r="SWK19" s="140"/>
      <c r="SWL19" s="146"/>
      <c r="SWM19" s="146"/>
      <c r="SWN19" s="2"/>
      <c r="SWO19" s="140"/>
      <c r="SWP19" s="146"/>
      <c r="SWQ19" s="146"/>
      <c r="SWR19" s="2"/>
      <c r="SWS19" s="140"/>
      <c r="SWT19" s="146"/>
      <c r="SWU19" s="146"/>
      <c r="SWV19" s="2"/>
      <c r="SWW19" s="140"/>
      <c r="SWX19" s="146"/>
      <c r="SWY19" s="146"/>
      <c r="SWZ19" s="2"/>
      <c r="SXA19" s="140"/>
      <c r="SXB19" s="146"/>
      <c r="SXC19" s="146"/>
      <c r="SXD19" s="2"/>
      <c r="SXE19" s="140"/>
      <c r="SXF19" s="146"/>
      <c r="SXG19" s="146"/>
      <c r="SXH19" s="2"/>
      <c r="SXI19" s="140"/>
      <c r="SXJ19" s="146"/>
      <c r="SXK19" s="146"/>
      <c r="SXL19" s="2"/>
      <c r="SXM19" s="140"/>
      <c r="SXN19" s="146"/>
      <c r="SXO19" s="146"/>
      <c r="SXP19" s="2"/>
      <c r="SXQ19" s="140"/>
      <c r="SXR19" s="146"/>
      <c r="SXS19" s="146"/>
      <c r="SXT19" s="2"/>
      <c r="SXU19" s="140"/>
      <c r="SXV19" s="146"/>
      <c r="SXW19" s="146"/>
      <c r="SXX19" s="2"/>
      <c r="SXY19" s="140"/>
      <c r="SXZ19" s="146"/>
      <c r="SYA19" s="146"/>
      <c r="SYB19" s="2"/>
      <c r="SYC19" s="140"/>
      <c r="SYD19" s="146"/>
      <c r="SYE19" s="146"/>
      <c r="SYF19" s="2"/>
      <c r="SYG19" s="140"/>
      <c r="SYH19" s="146"/>
      <c r="SYI19" s="146"/>
      <c r="SYJ19" s="2"/>
      <c r="SYK19" s="140"/>
      <c r="SYL19" s="146"/>
      <c r="SYM19" s="146"/>
      <c r="SYN19" s="2"/>
      <c r="SYO19" s="140"/>
      <c r="SYP19" s="146"/>
      <c r="SYQ19" s="146"/>
      <c r="SYR19" s="2"/>
      <c r="SYS19" s="140"/>
      <c r="SYT19" s="146"/>
      <c r="SYU19" s="146"/>
      <c r="SYV19" s="2"/>
      <c r="SYW19" s="140"/>
      <c r="SYX19" s="146"/>
      <c r="SYY19" s="146"/>
      <c r="SYZ19" s="2"/>
      <c r="SZA19" s="140"/>
      <c r="SZB19" s="146"/>
      <c r="SZC19" s="146"/>
      <c r="SZD19" s="2"/>
      <c r="SZE19" s="140"/>
      <c r="SZF19" s="146"/>
      <c r="SZG19" s="146"/>
      <c r="SZH19" s="2"/>
      <c r="SZI19" s="140"/>
      <c r="SZJ19" s="146"/>
      <c r="SZK19" s="146"/>
      <c r="SZL19" s="2"/>
      <c r="SZM19" s="140"/>
      <c r="SZN19" s="146"/>
      <c r="SZO19" s="146"/>
      <c r="SZP19" s="2"/>
      <c r="SZQ19" s="140"/>
      <c r="SZR19" s="146"/>
      <c r="SZS19" s="146"/>
      <c r="SZT19" s="2"/>
      <c r="SZU19" s="140"/>
      <c r="SZV19" s="146"/>
      <c r="SZW19" s="146"/>
      <c r="SZX19" s="2"/>
      <c r="SZY19" s="140"/>
      <c r="SZZ19" s="146"/>
      <c r="TAA19" s="146"/>
      <c r="TAB19" s="2"/>
      <c r="TAC19" s="140"/>
      <c r="TAD19" s="146"/>
      <c r="TAE19" s="146"/>
      <c r="TAF19" s="2"/>
      <c r="TAG19" s="140"/>
      <c r="TAH19" s="146"/>
      <c r="TAI19" s="146"/>
      <c r="TAJ19" s="2"/>
      <c r="TAK19" s="140"/>
      <c r="TAL19" s="146"/>
      <c r="TAM19" s="146"/>
      <c r="TAN19" s="2"/>
      <c r="TAO19" s="140"/>
      <c r="TAP19" s="146"/>
      <c r="TAQ19" s="146"/>
      <c r="TAR19" s="2"/>
      <c r="TAS19" s="140"/>
      <c r="TAT19" s="146"/>
      <c r="TAU19" s="146"/>
      <c r="TAV19" s="2"/>
      <c r="TAW19" s="140"/>
      <c r="TAX19" s="146"/>
      <c r="TAY19" s="146"/>
      <c r="TAZ19" s="2"/>
      <c r="TBA19" s="140"/>
      <c r="TBB19" s="146"/>
      <c r="TBC19" s="146"/>
      <c r="TBD19" s="2"/>
      <c r="TBE19" s="140"/>
      <c r="TBF19" s="146"/>
      <c r="TBG19" s="146"/>
      <c r="TBH19" s="2"/>
      <c r="TBI19" s="140"/>
      <c r="TBJ19" s="146"/>
      <c r="TBK19" s="146"/>
      <c r="TBL19" s="2"/>
      <c r="TBM19" s="140"/>
      <c r="TBN19" s="146"/>
      <c r="TBO19" s="146"/>
      <c r="TBP19" s="2"/>
      <c r="TBQ19" s="140"/>
      <c r="TBR19" s="146"/>
      <c r="TBS19" s="146"/>
      <c r="TBT19" s="2"/>
      <c r="TBU19" s="140"/>
      <c r="TBV19" s="146"/>
      <c r="TBW19" s="146"/>
      <c r="TBX19" s="2"/>
      <c r="TBY19" s="140"/>
      <c r="TBZ19" s="146"/>
      <c r="TCA19" s="146"/>
      <c r="TCB19" s="2"/>
      <c r="TCC19" s="140"/>
      <c r="TCD19" s="146"/>
      <c r="TCE19" s="146"/>
      <c r="TCF19" s="2"/>
      <c r="TCG19" s="140"/>
      <c r="TCH19" s="146"/>
      <c r="TCI19" s="146"/>
      <c r="TCJ19" s="2"/>
      <c r="TCK19" s="140"/>
      <c r="TCL19" s="146"/>
      <c r="TCM19" s="146"/>
      <c r="TCN19" s="2"/>
      <c r="TCO19" s="140"/>
      <c r="TCP19" s="146"/>
      <c r="TCQ19" s="146"/>
      <c r="TCR19" s="2"/>
      <c r="TCS19" s="140"/>
      <c r="TCT19" s="146"/>
      <c r="TCU19" s="146"/>
      <c r="TCV19" s="2"/>
      <c r="TCW19" s="140"/>
      <c r="TCX19" s="146"/>
      <c r="TCY19" s="146"/>
      <c r="TCZ19" s="2"/>
      <c r="TDA19" s="140"/>
      <c r="TDB19" s="146"/>
      <c r="TDC19" s="146"/>
      <c r="TDD19" s="2"/>
      <c r="TDE19" s="140"/>
      <c r="TDF19" s="146"/>
      <c r="TDG19" s="146"/>
      <c r="TDH19" s="2"/>
      <c r="TDI19" s="140"/>
      <c r="TDJ19" s="146"/>
      <c r="TDK19" s="146"/>
      <c r="TDL19" s="2"/>
      <c r="TDM19" s="140"/>
      <c r="TDN19" s="146"/>
      <c r="TDO19" s="146"/>
      <c r="TDP19" s="2"/>
      <c r="TDQ19" s="140"/>
      <c r="TDR19" s="146"/>
      <c r="TDS19" s="146"/>
      <c r="TDT19" s="2"/>
      <c r="TDU19" s="140"/>
      <c r="TDV19" s="146"/>
      <c r="TDW19" s="146"/>
      <c r="TDX19" s="2"/>
      <c r="TDY19" s="140"/>
      <c r="TDZ19" s="146"/>
      <c r="TEA19" s="146"/>
      <c r="TEB19" s="2"/>
      <c r="TEC19" s="140"/>
      <c r="TED19" s="146"/>
      <c r="TEE19" s="146"/>
      <c r="TEF19" s="2"/>
      <c r="TEG19" s="140"/>
      <c r="TEH19" s="146"/>
      <c r="TEI19" s="146"/>
      <c r="TEJ19" s="2"/>
      <c r="TEK19" s="140"/>
      <c r="TEL19" s="146"/>
      <c r="TEM19" s="146"/>
      <c r="TEN19" s="2"/>
      <c r="TEO19" s="140"/>
      <c r="TEP19" s="146"/>
      <c r="TEQ19" s="146"/>
      <c r="TER19" s="2"/>
      <c r="TES19" s="140"/>
      <c r="TET19" s="146"/>
      <c r="TEU19" s="146"/>
      <c r="TEV19" s="2"/>
      <c r="TEW19" s="140"/>
      <c r="TEX19" s="146"/>
      <c r="TEY19" s="146"/>
      <c r="TEZ19" s="2"/>
      <c r="TFA19" s="140"/>
      <c r="TFB19" s="146"/>
      <c r="TFC19" s="146"/>
      <c r="TFD19" s="2"/>
      <c r="TFE19" s="140"/>
      <c r="TFF19" s="146"/>
      <c r="TFG19" s="146"/>
      <c r="TFH19" s="2"/>
      <c r="TFI19" s="140"/>
      <c r="TFJ19" s="146"/>
      <c r="TFK19" s="146"/>
      <c r="TFL19" s="2"/>
      <c r="TFM19" s="140"/>
      <c r="TFN19" s="146"/>
      <c r="TFO19" s="146"/>
      <c r="TFP19" s="2"/>
      <c r="TFQ19" s="140"/>
      <c r="TFR19" s="146"/>
      <c r="TFS19" s="146"/>
      <c r="TFT19" s="2"/>
      <c r="TFU19" s="140"/>
      <c r="TFV19" s="146"/>
      <c r="TFW19" s="146"/>
      <c r="TFX19" s="2"/>
      <c r="TFY19" s="140"/>
      <c r="TFZ19" s="146"/>
      <c r="TGA19" s="146"/>
      <c r="TGB19" s="2"/>
      <c r="TGC19" s="140"/>
      <c r="TGD19" s="146"/>
      <c r="TGE19" s="146"/>
      <c r="TGF19" s="2"/>
      <c r="TGG19" s="140"/>
      <c r="TGH19" s="146"/>
      <c r="TGI19" s="146"/>
      <c r="TGJ19" s="2"/>
      <c r="TGK19" s="140"/>
      <c r="TGL19" s="146"/>
      <c r="TGM19" s="146"/>
      <c r="TGN19" s="2"/>
      <c r="TGO19" s="140"/>
      <c r="TGP19" s="146"/>
      <c r="TGQ19" s="146"/>
      <c r="TGR19" s="2"/>
      <c r="TGS19" s="140"/>
      <c r="TGT19" s="146"/>
      <c r="TGU19" s="146"/>
      <c r="TGV19" s="2"/>
      <c r="TGW19" s="140"/>
      <c r="TGX19" s="146"/>
      <c r="TGY19" s="146"/>
      <c r="TGZ19" s="2"/>
      <c r="THA19" s="140"/>
      <c r="THB19" s="146"/>
      <c r="THC19" s="146"/>
      <c r="THD19" s="2"/>
      <c r="THE19" s="140"/>
      <c r="THF19" s="146"/>
      <c r="THG19" s="146"/>
      <c r="THH19" s="2"/>
      <c r="THI19" s="140"/>
      <c r="THJ19" s="146"/>
      <c r="THK19" s="146"/>
      <c r="THL19" s="2"/>
      <c r="THM19" s="140"/>
      <c r="THN19" s="146"/>
      <c r="THO19" s="146"/>
      <c r="THP19" s="2"/>
      <c r="THQ19" s="140"/>
      <c r="THR19" s="146"/>
      <c r="THS19" s="146"/>
      <c r="THT19" s="2"/>
      <c r="THU19" s="140"/>
      <c r="THV19" s="146"/>
      <c r="THW19" s="146"/>
      <c r="THX19" s="2"/>
      <c r="THY19" s="140"/>
      <c r="THZ19" s="146"/>
      <c r="TIA19" s="146"/>
      <c r="TIB19" s="2"/>
      <c r="TIC19" s="140"/>
      <c r="TID19" s="146"/>
      <c r="TIE19" s="146"/>
      <c r="TIF19" s="2"/>
      <c r="TIG19" s="140"/>
      <c r="TIH19" s="146"/>
      <c r="TII19" s="146"/>
      <c r="TIJ19" s="2"/>
      <c r="TIK19" s="140"/>
      <c r="TIL19" s="146"/>
      <c r="TIM19" s="146"/>
      <c r="TIN19" s="2"/>
      <c r="TIO19" s="140"/>
      <c r="TIP19" s="146"/>
      <c r="TIQ19" s="146"/>
      <c r="TIR19" s="2"/>
      <c r="TIS19" s="140"/>
      <c r="TIT19" s="146"/>
      <c r="TIU19" s="146"/>
      <c r="TIV19" s="2"/>
      <c r="TIW19" s="140"/>
      <c r="TIX19" s="146"/>
      <c r="TIY19" s="146"/>
      <c r="TIZ19" s="2"/>
      <c r="TJA19" s="140"/>
      <c r="TJB19" s="146"/>
      <c r="TJC19" s="146"/>
      <c r="TJD19" s="2"/>
      <c r="TJE19" s="140"/>
      <c r="TJF19" s="146"/>
      <c r="TJG19" s="146"/>
      <c r="TJH19" s="2"/>
      <c r="TJI19" s="140"/>
      <c r="TJJ19" s="146"/>
      <c r="TJK19" s="146"/>
      <c r="TJL19" s="2"/>
      <c r="TJM19" s="140"/>
      <c r="TJN19" s="146"/>
      <c r="TJO19" s="146"/>
      <c r="TJP19" s="2"/>
      <c r="TJQ19" s="140"/>
      <c r="TJR19" s="146"/>
      <c r="TJS19" s="146"/>
      <c r="TJT19" s="2"/>
      <c r="TJU19" s="140"/>
      <c r="TJV19" s="146"/>
      <c r="TJW19" s="146"/>
      <c r="TJX19" s="2"/>
      <c r="TJY19" s="140"/>
      <c r="TJZ19" s="146"/>
      <c r="TKA19" s="146"/>
      <c r="TKB19" s="2"/>
      <c r="TKC19" s="140"/>
      <c r="TKD19" s="146"/>
      <c r="TKE19" s="146"/>
      <c r="TKF19" s="2"/>
      <c r="TKG19" s="140"/>
      <c r="TKH19" s="146"/>
      <c r="TKI19" s="146"/>
      <c r="TKJ19" s="2"/>
      <c r="TKK19" s="140"/>
      <c r="TKL19" s="146"/>
      <c r="TKM19" s="146"/>
      <c r="TKN19" s="2"/>
      <c r="TKO19" s="140"/>
      <c r="TKP19" s="146"/>
      <c r="TKQ19" s="146"/>
      <c r="TKR19" s="2"/>
      <c r="TKS19" s="140"/>
      <c r="TKT19" s="146"/>
      <c r="TKU19" s="146"/>
      <c r="TKV19" s="2"/>
      <c r="TKW19" s="140"/>
      <c r="TKX19" s="146"/>
      <c r="TKY19" s="146"/>
      <c r="TKZ19" s="2"/>
      <c r="TLA19" s="140"/>
      <c r="TLB19" s="146"/>
      <c r="TLC19" s="146"/>
      <c r="TLD19" s="2"/>
      <c r="TLE19" s="140"/>
      <c r="TLF19" s="146"/>
      <c r="TLG19" s="146"/>
      <c r="TLH19" s="2"/>
      <c r="TLI19" s="140"/>
      <c r="TLJ19" s="146"/>
      <c r="TLK19" s="146"/>
      <c r="TLL19" s="2"/>
      <c r="TLM19" s="140"/>
      <c r="TLN19" s="146"/>
      <c r="TLO19" s="146"/>
      <c r="TLP19" s="2"/>
      <c r="TLQ19" s="140"/>
      <c r="TLR19" s="146"/>
      <c r="TLS19" s="146"/>
      <c r="TLT19" s="2"/>
      <c r="TLU19" s="140"/>
      <c r="TLV19" s="146"/>
      <c r="TLW19" s="146"/>
      <c r="TLX19" s="2"/>
      <c r="TLY19" s="140"/>
      <c r="TLZ19" s="146"/>
      <c r="TMA19" s="146"/>
      <c r="TMB19" s="2"/>
      <c r="TMC19" s="140"/>
      <c r="TMD19" s="146"/>
      <c r="TME19" s="146"/>
      <c r="TMF19" s="2"/>
      <c r="TMG19" s="140"/>
      <c r="TMH19" s="146"/>
      <c r="TMI19" s="146"/>
      <c r="TMJ19" s="2"/>
      <c r="TMK19" s="140"/>
      <c r="TML19" s="146"/>
      <c r="TMM19" s="146"/>
      <c r="TMN19" s="2"/>
      <c r="TMO19" s="140"/>
      <c r="TMP19" s="146"/>
      <c r="TMQ19" s="146"/>
      <c r="TMR19" s="2"/>
      <c r="TMS19" s="140"/>
      <c r="TMT19" s="146"/>
      <c r="TMU19" s="146"/>
      <c r="TMV19" s="2"/>
      <c r="TMW19" s="140"/>
      <c r="TMX19" s="146"/>
      <c r="TMY19" s="146"/>
      <c r="TMZ19" s="2"/>
      <c r="TNA19" s="140"/>
      <c r="TNB19" s="146"/>
      <c r="TNC19" s="146"/>
      <c r="TND19" s="2"/>
      <c r="TNE19" s="140"/>
      <c r="TNF19" s="146"/>
      <c r="TNG19" s="146"/>
      <c r="TNH19" s="2"/>
      <c r="TNI19" s="140"/>
      <c r="TNJ19" s="146"/>
      <c r="TNK19" s="146"/>
      <c r="TNL19" s="2"/>
      <c r="TNM19" s="140"/>
      <c r="TNN19" s="146"/>
      <c r="TNO19" s="146"/>
      <c r="TNP19" s="2"/>
      <c r="TNQ19" s="140"/>
      <c r="TNR19" s="146"/>
      <c r="TNS19" s="146"/>
      <c r="TNT19" s="2"/>
      <c r="TNU19" s="140"/>
      <c r="TNV19" s="146"/>
      <c r="TNW19" s="146"/>
      <c r="TNX19" s="2"/>
      <c r="TNY19" s="140"/>
      <c r="TNZ19" s="146"/>
      <c r="TOA19" s="146"/>
      <c r="TOB19" s="2"/>
      <c r="TOC19" s="140"/>
      <c r="TOD19" s="146"/>
      <c r="TOE19" s="146"/>
      <c r="TOF19" s="2"/>
      <c r="TOG19" s="140"/>
      <c r="TOH19" s="146"/>
      <c r="TOI19" s="146"/>
      <c r="TOJ19" s="2"/>
      <c r="TOK19" s="140"/>
      <c r="TOL19" s="146"/>
      <c r="TOM19" s="146"/>
      <c r="TON19" s="2"/>
      <c r="TOO19" s="140"/>
      <c r="TOP19" s="146"/>
      <c r="TOQ19" s="146"/>
      <c r="TOR19" s="2"/>
      <c r="TOS19" s="140"/>
      <c r="TOT19" s="146"/>
      <c r="TOU19" s="146"/>
      <c r="TOV19" s="2"/>
      <c r="TOW19" s="140"/>
      <c r="TOX19" s="146"/>
      <c r="TOY19" s="146"/>
      <c r="TOZ19" s="2"/>
      <c r="TPA19" s="140"/>
      <c r="TPB19" s="146"/>
      <c r="TPC19" s="146"/>
      <c r="TPD19" s="2"/>
      <c r="TPE19" s="140"/>
      <c r="TPF19" s="146"/>
      <c r="TPG19" s="146"/>
      <c r="TPH19" s="2"/>
      <c r="TPI19" s="140"/>
      <c r="TPJ19" s="146"/>
      <c r="TPK19" s="146"/>
      <c r="TPL19" s="2"/>
      <c r="TPM19" s="140"/>
      <c r="TPN19" s="146"/>
      <c r="TPO19" s="146"/>
      <c r="TPP19" s="2"/>
      <c r="TPQ19" s="140"/>
      <c r="TPR19" s="146"/>
      <c r="TPS19" s="146"/>
      <c r="TPT19" s="2"/>
      <c r="TPU19" s="140"/>
      <c r="TPV19" s="146"/>
      <c r="TPW19" s="146"/>
      <c r="TPX19" s="2"/>
      <c r="TPY19" s="140"/>
      <c r="TPZ19" s="146"/>
      <c r="TQA19" s="146"/>
      <c r="TQB19" s="2"/>
      <c r="TQC19" s="140"/>
      <c r="TQD19" s="146"/>
      <c r="TQE19" s="146"/>
      <c r="TQF19" s="2"/>
      <c r="TQG19" s="140"/>
      <c r="TQH19" s="146"/>
      <c r="TQI19" s="146"/>
      <c r="TQJ19" s="2"/>
      <c r="TQK19" s="140"/>
      <c r="TQL19" s="146"/>
      <c r="TQM19" s="146"/>
      <c r="TQN19" s="2"/>
      <c r="TQO19" s="140"/>
      <c r="TQP19" s="146"/>
      <c r="TQQ19" s="146"/>
      <c r="TQR19" s="2"/>
      <c r="TQS19" s="140"/>
      <c r="TQT19" s="146"/>
      <c r="TQU19" s="146"/>
      <c r="TQV19" s="2"/>
      <c r="TQW19" s="140"/>
      <c r="TQX19" s="146"/>
      <c r="TQY19" s="146"/>
      <c r="TQZ19" s="2"/>
      <c r="TRA19" s="140"/>
      <c r="TRB19" s="146"/>
      <c r="TRC19" s="146"/>
      <c r="TRD19" s="2"/>
      <c r="TRE19" s="140"/>
      <c r="TRF19" s="146"/>
      <c r="TRG19" s="146"/>
      <c r="TRH19" s="2"/>
      <c r="TRI19" s="140"/>
      <c r="TRJ19" s="146"/>
      <c r="TRK19" s="146"/>
      <c r="TRL19" s="2"/>
      <c r="TRM19" s="140"/>
      <c r="TRN19" s="146"/>
      <c r="TRO19" s="146"/>
      <c r="TRP19" s="2"/>
      <c r="TRQ19" s="140"/>
      <c r="TRR19" s="146"/>
      <c r="TRS19" s="146"/>
      <c r="TRT19" s="2"/>
      <c r="TRU19" s="140"/>
      <c r="TRV19" s="146"/>
      <c r="TRW19" s="146"/>
      <c r="TRX19" s="2"/>
      <c r="TRY19" s="140"/>
      <c r="TRZ19" s="146"/>
      <c r="TSA19" s="146"/>
      <c r="TSB19" s="2"/>
      <c r="TSC19" s="140"/>
      <c r="TSD19" s="146"/>
      <c r="TSE19" s="146"/>
      <c r="TSF19" s="2"/>
      <c r="TSG19" s="140"/>
      <c r="TSH19" s="146"/>
      <c r="TSI19" s="146"/>
      <c r="TSJ19" s="2"/>
      <c r="TSK19" s="140"/>
      <c r="TSL19" s="146"/>
      <c r="TSM19" s="146"/>
      <c r="TSN19" s="2"/>
      <c r="TSO19" s="140"/>
      <c r="TSP19" s="146"/>
      <c r="TSQ19" s="146"/>
      <c r="TSR19" s="2"/>
      <c r="TSS19" s="140"/>
      <c r="TST19" s="146"/>
      <c r="TSU19" s="146"/>
      <c r="TSV19" s="2"/>
      <c r="TSW19" s="140"/>
      <c r="TSX19" s="146"/>
      <c r="TSY19" s="146"/>
      <c r="TSZ19" s="2"/>
      <c r="TTA19" s="140"/>
      <c r="TTB19" s="146"/>
      <c r="TTC19" s="146"/>
      <c r="TTD19" s="2"/>
      <c r="TTE19" s="140"/>
      <c r="TTF19" s="146"/>
      <c r="TTG19" s="146"/>
      <c r="TTH19" s="2"/>
      <c r="TTI19" s="140"/>
      <c r="TTJ19" s="146"/>
      <c r="TTK19" s="146"/>
      <c r="TTL19" s="2"/>
      <c r="TTM19" s="140"/>
      <c r="TTN19" s="146"/>
      <c r="TTO19" s="146"/>
      <c r="TTP19" s="2"/>
      <c r="TTQ19" s="140"/>
      <c r="TTR19" s="146"/>
      <c r="TTS19" s="146"/>
      <c r="TTT19" s="2"/>
      <c r="TTU19" s="140"/>
      <c r="TTV19" s="146"/>
      <c r="TTW19" s="146"/>
      <c r="TTX19" s="2"/>
      <c r="TTY19" s="140"/>
      <c r="TTZ19" s="146"/>
      <c r="TUA19" s="146"/>
      <c r="TUB19" s="2"/>
      <c r="TUC19" s="140"/>
      <c r="TUD19" s="146"/>
      <c r="TUE19" s="146"/>
      <c r="TUF19" s="2"/>
      <c r="TUG19" s="140"/>
      <c r="TUH19" s="146"/>
      <c r="TUI19" s="146"/>
      <c r="TUJ19" s="2"/>
      <c r="TUK19" s="140"/>
      <c r="TUL19" s="146"/>
      <c r="TUM19" s="146"/>
      <c r="TUN19" s="2"/>
      <c r="TUO19" s="140"/>
      <c r="TUP19" s="146"/>
      <c r="TUQ19" s="146"/>
      <c r="TUR19" s="2"/>
      <c r="TUS19" s="140"/>
      <c r="TUT19" s="146"/>
      <c r="TUU19" s="146"/>
      <c r="TUV19" s="2"/>
      <c r="TUW19" s="140"/>
      <c r="TUX19" s="146"/>
      <c r="TUY19" s="146"/>
      <c r="TUZ19" s="2"/>
      <c r="TVA19" s="140"/>
      <c r="TVB19" s="146"/>
      <c r="TVC19" s="146"/>
      <c r="TVD19" s="2"/>
      <c r="TVE19" s="140"/>
      <c r="TVF19" s="146"/>
      <c r="TVG19" s="146"/>
      <c r="TVH19" s="2"/>
      <c r="TVI19" s="140"/>
      <c r="TVJ19" s="146"/>
      <c r="TVK19" s="146"/>
      <c r="TVL19" s="2"/>
      <c r="TVM19" s="140"/>
      <c r="TVN19" s="146"/>
      <c r="TVO19" s="146"/>
      <c r="TVP19" s="2"/>
      <c r="TVQ19" s="140"/>
      <c r="TVR19" s="146"/>
      <c r="TVS19" s="146"/>
      <c r="TVT19" s="2"/>
      <c r="TVU19" s="140"/>
      <c r="TVV19" s="146"/>
      <c r="TVW19" s="146"/>
      <c r="TVX19" s="2"/>
      <c r="TVY19" s="140"/>
      <c r="TVZ19" s="146"/>
      <c r="TWA19" s="146"/>
      <c r="TWB19" s="2"/>
      <c r="TWC19" s="140"/>
      <c r="TWD19" s="146"/>
      <c r="TWE19" s="146"/>
      <c r="TWF19" s="2"/>
      <c r="TWG19" s="140"/>
      <c r="TWH19" s="146"/>
      <c r="TWI19" s="146"/>
      <c r="TWJ19" s="2"/>
      <c r="TWK19" s="140"/>
      <c r="TWL19" s="146"/>
      <c r="TWM19" s="146"/>
      <c r="TWN19" s="2"/>
      <c r="TWO19" s="140"/>
      <c r="TWP19" s="146"/>
      <c r="TWQ19" s="146"/>
      <c r="TWR19" s="2"/>
      <c r="TWS19" s="140"/>
      <c r="TWT19" s="146"/>
      <c r="TWU19" s="146"/>
      <c r="TWV19" s="2"/>
      <c r="TWW19" s="140"/>
      <c r="TWX19" s="146"/>
      <c r="TWY19" s="146"/>
      <c r="TWZ19" s="2"/>
      <c r="TXA19" s="140"/>
      <c r="TXB19" s="146"/>
      <c r="TXC19" s="146"/>
      <c r="TXD19" s="2"/>
      <c r="TXE19" s="140"/>
      <c r="TXF19" s="146"/>
      <c r="TXG19" s="146"/>
      <c r="TXH19" s="2"/>
      <c r="TXI19" s="140"/>
      <c r="TXJ19" s="146"/>
      <c r="TXK19" s="146"/>
      <c r="TXL19" s="2"/>
      <c r="TXM19" s="140"/>
      <c r="TXN19" s="146"/>
      <c r="TXO19" s="146"/>
      <c r="TXP19" s="2"/>
      <c r="TXQ19" s="140"/>
      <c r="TXR19" s="146"/>
      <c r="TXS19" s="146"/>
      <c r="TXT19" s="2"/>
      <c r="TXU19" s="140"/>
      <c r="TXV19" s="146"/>
      <c r="TXW19" s="146"/>
      <c r="TXX19" s="2"/>
      <c r="TXY19" s="140"/>
      <c r="TXZ19" s="146"/>
      <c r="TYA19" s="146"/>
      <c r="TYB19" s="2"/>
      <c r="TYC19" s="140"/>
      <c r="TYD19" s="146"/>
      <c r="TYE19" s="146"/>
      <c r="TYF19" s="2"/>
      <c r="TYG19" s="140"/>
      <c r="TYH19" s="146"/>
      <c r="TYI19" s="146"/>
      <c r="TYJ19" s="2"/>
      <c r="TYK19" s="140"/>
      <c r="TYL19" s="146"/>
      <c r="TYM19" s="146"/>
      <c r="TYN19" s="2"/>
      <c r="TYO19" s="140"/>
      <c r="TYP19" s="146"/>
      <c r="TYQ19" s="146"/>
      <c r="TYR19" s="2"/>
      <c r="TYS19" s="140"/>
      <c r="TYT19" s="146"/>
      <c r="TYU19" s="146"/>
      <c r="TYV19" s="2"/>
      <c r="TYW19" s="140"/>
      <c r="TYX19" s="146"/>
      <c r="TYY19" s="146"/>
      <c r="TYZ19" s="2"/>
      <c r="TZA19" s="140"/>
      <c r="TZB19" s="146"/>
      <c r="TZC19" s="146"/>
      <c r="TZD19" s="2"/>
      <c r="TZE19" s="140"/>
      <c r="TZF19" s="146"/>
      <c r="TZG19" s="146"/>
      <c r="TZH19" s="2"/>
      <c r="TZI19" s="140"/>
      <c r="TZJ19" s="146"/>
      <c r="TZK19" s="146"/>
      <c r="TZL19" s="2"/>
      <c r="TZM19" s="140"/>
      <c r="TZN19" s="146"/>
      <c r="TZO19" s="146"/>
      <c r="TZP19" s="2"/>
      <c r="TZQ19" s="140"/>
      <c r="TZR19" s="146"/>
      <c r="TZS19" s="146"/>
      <c r="TZT19" s="2"/>
      <c r="TZU19" s="140"/>
      <c r="TZV19" s="146"/>
      <c r="TZW19" s="146"/>
      <c r="TZX19" s="2"/>
      <c r="TZY19" s="140"/>
      <c r="TZZ19" s="146"/>
      <c r="UAA19" s="146"/>
      <c r="UAB19" s="2"/>
      <c r="UAC19" s="140"/>
      <c r="UAD19" s="146"/>
      <c r="UAE19" s="146"/>
      <c r="UAF19" s="2"/>
      <c r="UAG19" s="140"/>
      <c r="UAH19" s="146"/>
      <c r="UAI19" s="146"/>
      <c r="UAJ19" s="2"/>
      <c r="UAK19" s="140"/>
      <c r="UAL19" s="146"/>
      <c r="UAM19" s="146"/>
      <c r="UAN19" s="2"/>
      <c r="UAO19" s="140"/>
      <c r="UAP19" s="146"/>
      <c r="UAQ19" s="146"/>
      <c r="UAR19" s="2"/>
      <c r="UAS19" s="140"/>
      <c r="UAT19" s="146"/>
      <c r="UAU19" s="146"/>
      <c r="UAV19" s="2"/>
      <c r="UAW19" s="140"/>
      <c r="UAX19" s="146"/>
      <c r="UAY19" s="146"/>
      <c r="UAZ19" s="2"/>
      <c r="UBA19" s="140"/>
      <c r="UBB19" s="146"/>
      <c r="UBC19" s="146"/>
      <c r="UBD19" s="2"/>
      <c r="UBE19" s="140"/>
      <c r="UBF19" s="146"/>
      <c r="UBG19" s="146"/>
      <c r="UBH19" s="2"/>
      <c r="UBI19" s="140"/>
      <c r="UBJ19" s="146"/>
      <c r="UBK19" s="146"/>
      <c r="UBL19" s="2"/>
      <c r="UBM19" s="140"/>
      <c r="UBN19" s="146"/>
      <c r="UBO19" s="146"/>
      <c r="UBP19" s="2"/>
      <c r="UBQ19" s="140"/>
      <c r="UBR19" s="146"/>
      <c r="UBS19" s="146"/>
      <c r="UBT19" s="2"/>
      <c r="UBU19" s="140"/>
      <c r="UBV19" s="146"/>
      <c r="UBW19" s="146"/>
      <c r="UBX19" s="2"/>
      <c r="UBY19" s="140"/>
      <c r="UBZ19" s="146"/>
      <c r="UCA19" s="146"/>
      <c r="UCB19" s="2"/>
      <c r="UCC19" s="140"/>
      <c r="UCD19" s="146"/>
      <c r="UCE19" s="146"/>
      <c r="UCF19" s="2"/>
      <c r="UCG19" s="140"/>
      <c r="UCH19" s="146"/>
      <c r="UCI19" s="146"/>
      <c r="UCJ19" s="2"/>
      <c r="UCK19" s="140"/>
      <c r="UCL19" s="146"/>
      <c r="UCM19" s="146"/>
      <c r="UCN19" s="2"/>
      <c r="UCO19" s="140"/>
      <c r="UCP19" s="146"/>
      <c r="UCQ19" s="146"/>
      <c r="UCR19" s="2"/>
      <c r="UCS19" s="140"/>
      <c r="UCT19" s="146"/>
      <c r="UCU19" s="146"/>
      <c r="UCV19" s="2"/>
      <c r="UCW19" s="140"/>
      <c r="UCX19" s="146"/>
      <c r="UCY19" s="146"/>
      <c r="UCZ19" s="2"/>
      <c r="UDA19" s="140"/>
      <c r="UDB19" s="146"/>
      <c r="UDC19" s="146"/>
      <c r="UDD19" s="2"/>
      <c r="UDE19" s="140"/>
      <c r="UDF19" s="146"/>
      <c r="UDG19" s="146"/>
      <c r="UDH19" s="2"/>
      <c r="UDI19" s="140"/>
      <c r="UDJ19" s="146"/>
      <c r="UDK19" s="146"/>
      <c r="UDL19" s="2"/>
      <c r="UDM19" s="140"/>
      <c r="UDN19" s="146"/>
      <c r="UDO19" s="146"/>
      <c r="UDP19" s="2"/>
      <c r="UDQ19" s="140"/>
      <c r="UDR19" s="146"/>
      <c r="UDS19" s="146"/>
      <c r="UDT19" s="2"/>
      <c r="UDU19" s="140"/>
      <c r="UDV19" s="146"/>
      <c r="UDW19" s="146"/>
      <c r="UDX19" s="2"/>
      <c r="UDY19" s="140"/>
      <c r="UDZ19" s="146"/>
      <c r="UEA19" s="146"/>
      <c r="UEB19" s="2"/>
      <c r="UEC19" s="140"/>
      <c r="UED19" s="146"/>
      <c r="UEE19" s="146"/>
      <c r="UEF19" s="2"/>
      <c r="UEG19" s="140"/>
      <c r="UEH19" s="146"/>
      <c r="UEI19" s="146"/>
      <c r="UEJ19" s="2"/>
      <c r="UEK19" s="140"/>
      <c r="UEL19" s="146"/>
      <c r="UEM19" s="146"/>
      <c r="UEN19" s="2"/>
      <c r="UEO19" s="140"/>
      <c r="UEP19" s="146"/>
      <c r="UEQ19" s="146"/>
      <c r="UER19" s="2"/>
      <c r="UES19" s="140"/>
      <c r="UET19" s="146"/>
      <c r="UEU19" s="146"/>
      <c r="UEV19" s="2"/>
      <c r="UEW19" s="140"/>
      <c r="UEX19" s="146"/>
      <c r="UEY19" s="146"/>
      <c r="UEZ19" s="2"/>
      <c r="UFA19" s="140"/>
      <c r="UFB19" s="146"/>
      <c r="UFC19" s="146"/>
      <c r="UFD19" s="2"/>
      <c r="UFE19" s="140"/>
      <c r="UFF19" s="146"/>
      <c r="UFG19" s="146"/>
      <c r="UFH19" s="2"/>
      <c r="UFI19" s="140"/>
      <c r="UFJ19" s="146"/>
      <c r="UFK19" s="146"/>
      <c r="UFL19" s="2"/>
      <c r="UFM19" s="140"/>
      <c r="UFN19" s="146"/>
      <c r="UFO19" s="146"/>
      <c r="UFP19" s="2"/>
      <c r="UFQ19" s="140"/>
      <c r="UFR19" s="146"/>
      <c r="UFS19" s="146"/>
      <c r="UFT19" s="2"/>
      <c r="UFU19" s="140"/>
      <c r="UFV19" s="146"/>
      <c r="UFW19" s="146"/>
      <c r="UFX19" s="2"/>
      <c r="UFY19" s="140"/>
      <c r="UFZ19" s="146"/>
      <c r="UGA19" s="146"/>
      <c r="UGB19" s="2"/>
      <c r="UGC19" s="140"/>
      <c r="UGD19" s="146"/>
      <c r="UGE19" s="146"/>
      <c r="UGF19" s="2"/>
      <c r="UGG19" s="140"/>
      <c r="UGH19" s="146"/>
      <c r="UGI19" s="146"/>
      <c r="UGJ19" s="2"/>
      <c r="UGK19" s="140"/>
      <c r="UGL19" s="146"/>
      <c r="UGM19" s="146"/>
      <c r="UGN19" s="2"/>
      <c r="UGO19" s="140"/>
      <c r="UGP19" s="146"/>
      <c r="UGQ19" s="146"/>
      <c r="UGR19" s="2"/>
      <c r="UGS19" s="140"/>
      <c r="UGT19" s="146"/>
      <c r="UGU19" s="146"/>
      <c r="UGV19" s="2"/>
      <c r="UGW19" s="140"/>
      <c r="UGX19" s="146"/>
      <c r="UGY19" s="146"/>
      <c r="UGZ19" s="2"/>
      <c r="UHA19" s="140"/>
      <c r="UHB19" s="146"/>
      <c r="UHC19" s="146"/>
      <c r="UHD19" s="2"/>
      <c r="UHE19" s="140"/>
      <c r="UHF19" s="146"/>
      <c r="UHG19" s="146"/>
      <c r="UHH19" s="2"/>
      <c r="UHI19" s="140"/>
      <c r="UHJ19" s="146"/>
      <c r="UHK19" s="146"/>
      <c r="UHL19" s="2"/>
      <c r="UHM19" s="140"/>
      <c r="UHN19" s="146"/>
      <c r="UHO19" s="146"/>
      <c r="UHP19" s="2"/>
      <c r="UHQ19" s="140"/>
      <c r="UHR19" s="146"/>
      <c r="UHS19" s="146"/>
      <c r="UHT19" s="2"/>
      <c r="UHU19" s="140"/>
      <c r="UHV19" s="146"/>
      <c r="UHW19" s="146"/>
      <c r="UHX19" s="2"/>
      <c r="UHY19" s="140"/>
      <c r="UHZ19" s="146"/>
      <c r="UIA19" s="146"/>
      <c r="UIB19" s="2"/>
      <c r="UIC19" s="140"/>
      <c r="UID19" s="146"/>
      <c r="UIE19" s="146"/>
      <c r="UIF19" s="2"/>
      <c r="UIG19" s="140"/>
      <c r="UIH19" s="146"/>
      <c r="UII19" s="146"/>
      <c r="UIJ19" s="2"/>
      <c r="UIK19" s="140"/>
      <c r="UIL19" s="146"/>
      <c r="UIM19" s="146"/>
      <c r="UIN19" s="2"/>
      <c r="UIO19" s="140"/>
      <c r="UIP19" s="146"/>
      <c r="UIQ19" s="146"/>
      <c r="UIR19" s="2"/>
      <c r="UIS19" s="140"/>
      <c r="UIT19" s="146"/>
      <c r="UIU19" s="146"/>
      <c r="UIV19" s="2"/>
      <c r="UIW19" s="140"/>
      <c r="UIX19" s="146"/>
      <c r="UIY19" s="146"/>
      <c r="UIZ19" s="2"/>
      <c r="UJA19" s="140"/>
      <c r="UJB19" s="146"/>
      <c r="UJC19" s="146"/>
      <c r="UJD19" s="2"/>
      <c r="UJE19" s="140"/>
      <c r="UJF19" s="146"/>
      <c r="UJG19" s="146"/>
      <c r="UJH19" s="2"/>
      <c r="UJI19" s="140"/>
      <c r="UJJ19" s="146"/>
      <c r="UJK19" s="146"/>
      <c r="UJL19" s="2"/>
      <c r="UJM19" s="140"/>
      <c r="UJN19" s="146"/>
      <c r="UJO19" s="146"/>
      <c r="UJP19" s="2"/>
      <c r="UJQ19" s="140"/>
      <c r="UJR19" s="146"/>
      <c r="UJS19" s="146"/>
      <c r="UJT19" s="2"/>
      <c r="UJU19" s="140"/>
      <c r="UJV19" s="146"/>
      <c r="UJW19" s="146"/>
      <c r="UJX19" s="2"/>
      <c r="UJY19" s="140"/>
      <c r="UJZ19" s="146"/>
      <c r="UKA19" s="146"/>
      <c r="UKB19" s="2"/>
      <c r="UKC19" s="140"/>
      <c r="UKD19" s="146"/>
      <c r="UKE19" s="146"/>
      <c r="UKF19" s="2"/>
      <c r="UKG19" s="140"/>
      <c r="UKH19" s="146"/>
      <c r="UKI19" s="146"/>
      <c r="UKJ19" s="2"/>
      <c r="UKK19" s="140"/>
      <c r="UKL19" s="146"/>
      <c r="UKM19" s="146"/>
      <c r="UKN19" s="2"/>
      <c r="UKO19" s="140"/>
      <c r="UKP19" s="146"/>
      <c r="UKQ19" s="146"/>
      <c r="UKR19" s="2"/>
      <c r="UKS19" s="140"/>
      <c r="UKT19" s="146"/>
      <c r="UKU19" s="146"/>
      <c r="UKV19" s="2"/>
      <c r="UKW19" s="140"/>
      <c r="UKX19" s="146"/>
      <c r="UKY19" s="146"/>
      <c r="UKZ19" s="2"/>
      <c r="ULA19" s="140"/>
      <c r="ULB19" s="146"/>
      <c r="ULC19" s="146"/>
      <c r="ULD19" s="2"/>
      <c r="ULE19" s="140"/>
      <c r="ULF19" s="146"/>
      <c r="ULG19" s="146"/>
      <c r="ULH19" s="2"/>
      <c r="ULI19" s="140"/>
      <c r="ULJ19" s="146"/>
      <c r="ULK19" s="146"/>
      <c r="ULL19" s="2"/>
      <c r="ULM19" s="140"/>
      <c r="ULN19" s="146"/>
      <c r="ULO19" s="146"/>
      <c r="ULP19" s="2"/>
      <c r="ULQ19" s="140"/>
      <c r="ULR19" s="146"/>
      <c r="ULS19" s="146"/>
      <c r="ULT19" s="2"/>
      <c r="ULU19" s="140"/>
      <c r="ULV19" s="146"/>
      <c r="ULW19" s="146"/>
      <c r="ULX19" s="2"/>
      <c r="ULY19" s="140"/>
      <c r="ULZ19" s="146"/>
      <c r="UMA19" s="146"/>
      <c r="UMB19" s="2"/>
      <c r="UMC19" s="140"/>
      <c r="UMD19" s="146"/>
      <c r="UME19" s="146"/>
      <c r="UMF19" s="2"/>
      <c r="UMG19" s="140"/>
      <c r="UMH19" s="146"/>
      <c r="UMI19" s="146"/>
      <c r="UMJ19" s="2"/>
      <c r="UMK19" s="140"/>
      <c r="UML19" s="146"/>
      <c r="UMM19" s="146"/>
      <c r="UMN19" s="2"/>
      <c r="UMO19" s="140"/>
      <c r="UMP19" s="146"/>
      <c r="UMQ19" s="146"/>
      <c r="UMR19" s="2"/>
      <c r="UMS19" s="140"/>
      <c r="UMT19" s="146"/>
      <c r="UMU19" s="146"/>
      <c r="UMV19" s="2"/>
      <c r="UMW19" s="140"/>
      <c r="UMX19" s="146"/>
      <c r="UMY19" s="146"/>
      <c r="UMZ19" s="2"/>
      <c r="UNA19" s="140"/>
      <c r="UNB19" s="146"/>
      <c r="UNC19" s="146"/>
      <c r="UND19" s="2"/>
      <c r="UNE19" s="140"/>
      <c r="UNF19" s="146"/>
      <c r="UNG19" s="146"/>
      <c r="UNH19" s="2"/>
      <c r="UNI19" s="140"/>
      <c r="UNJ19" s="146"/>
      <c r="UNK19" s="146"/>
      <c r="UNL19" s="2"/>
      <c r="UNM19" s="140"/>
      <c r="UNN19" s="146"/>
      <c r="UNO19" s="146"/>
      <c r="UNP19" s="2"/>
      <c r="UNQ19" s="140"/>
      <c r="UNR19" s="146"/>
      <c r="UNS19" s="146"/>
      <c r="UNT19" s="2"/>
      <c r="UNU19" s="140"/>
      <c r="UNV19" s="146"/>
      <c r="UNW19" s="146"/>
      <c r="UNX19" s="2"/>
      <c r="UNY19" s="140"/>
      <c r="UNZ19" s="146"/>
      <c r="UOA19" s="146"/>
      <c r="UOB19" s="2"/>
      <c r="UOC19" s="140"/>
      <c r="UOD19" s="146"/>
      <c r="UOE19" s="146"/>
      <c r="UOF19" s="2"/>
      <c r="UOG19" s="140"/>
      <c r="UOH19" s="146"/>
      <c r="UOI19" s="146"/>
      <c r="UOJ19" s="2"/>
      <c r="UOK19" s="140"/>
      <c r="UOL19" s="146"/>
      <c r="UOM19" s="146"/>
      <c r="UON19" s="2"/>
      <c r="UOO19" s="140"/>
      <c r="UOP19" s="146"/>
      <c r="UOQ19" s="146"/>
      <c r="UOR19" s="2"/>
      <c r="UOS19" s="140"/>
      <c r="UOT19" s="146"/>
      <c r="UOU19" s="146"/>
      <c r="UOV19" s="2"/>
      <c r="UOW19" s="140"/>
      <c r="UOX19" s="146"/>
      <c r="UOY19" s="146"/>
      <c r="UOZ19" s="2"/>
      <c r="UPA19" s="140"/>
      <c r="UPB19" s="146"/>
      <c r="UPC19" s="146"/>
      <c r="UPD19" s="2"/>
      <c r="UPE19" s="140"/>
      <c r="UPF19" s="146"/>
      <c r="UPG19" s="146"/>
      <c r="UPH19" s="2"/>
      <c r="UPI19" s="140"/>
      <c r="UPJ19" s="146"/>
      <c r="UPK19" s="146"/>
      <c r="UPL19" s="2"/>
      <c r="UPM19" s="140"/>
      <c r="UPN19" s="146"/>
      <c r="UPO19" s="146"/>
      <c r="UPP19" s="2"/>
      <c r="UPQ19" s="140"/>
      <c r="UPR19" s="146"/>
      <c r="UPS19" s="146"/>
      <c r="UPT19" s="2"/>
      <c r="UPU19" s="140"/>
      <c r="UPV19" s="146"/>
      <c r="UPW19" s="146"/>
      <c r="UPX19" s="2"/>
      <c r="UPY19" s="140"/>
      <c r="UPZ19" s="146"/>
      <c r="UQA19" s="146"/>
      <c r="UQB19" s="2"/>
      <c r="UQC19" s="140"/>
      <c r="UQD19" s="146"/>
      <c r="UQE19" s="146"/>
      <c r="UQF19" s="2"/>
      <c r="UQG19" s="140"/>
      <c r="UQH19" s="146"/>
      <c r="UQI19" s="146"/>
      <c r="UQJ19" s="2"/>
      <c r="UQK19" s="140"/>
      <c r="UQL19" s="146"/>
      <c r="UQM19" s="146"/>
      <c r="UQN19" s="2"/>
      <c r="UQO19" s="140"/>
      <c r="UQP19" s="146"/>
      <c r="UQQ19" s="146"/>
      <c r="UQR19" s="2"/>
      <c r="UQS19" s="140"/>
      <c r="UQT19" s="146"/>
      <c r="UQU19" s="146"/>
      <c r="UQV19" s="2"/>
      <c r="UQW19" s="140"/>
      <c r="UQX19" s="146"/>
      <c r="UQY19" s="146"/>
      <c r="UQZ19" s="2"/>
      <c r="URA19" s="140"/>
      <c r="URB19" s="146"/>
      <c r="URC19" s="146"/>
      <c r="URD19" s="2"/>
      <c r="URE19" s="140"/>
      <c r="URF19" s="146"/>
      <c r="URG19" s="146"/>
      <c r="URH19" s="2"/>
      <c r="URI19" s="140"/>
      <c r="URJ19" s="146"/>
      <c r="URK19" s="146"/>
      <c r="URL19" s="2"/>
      <c r="URM19" s="140"/>
      <c r="URN19" s="146"/>
      <c r="URO19" s="146"/>
      <c r="URP19" s="2"/>
      <c r="URQ19" s="140"/>
      <c r="URR19" s="146"/>
      <c r="URS19" s="146"/>
      <c r="URT19" s="2"/>
      <c r="URU19" s="140"/>
      <c r="URV19" s="146"/>
      <c r="URW19" s="146"/>
      <c r="URX19" s="2"/>
      <c r="URY19" s="140"/>
      <c r="URZ19" s="146"/>
      <c r="USA19" s="146"/>
      <c r="USB19" s="2"/>
      <c r="USC19" s="140"/>
      <c r="USD19" s="146"/>
      <c r="USE19" s="146"/>
      <c r="USF19" s="2"/>
      <c r="USG19" s="140"/>
      <c r="USH19" s="146"/>
      <c r="USI19" s="146"/>
      <c r="USJ19" s="2"/>
      <c r="USK19" s="140"/>
      <c r="USL19" s="146"/>
      <c r="USM19" s="146"/>
      <c r="USN19" s="2"/>
      <c r="USO19" s="140"/>
      <c r="USP19" s="146"/>
      <c r="USQ19" s="146"/>
      <c r="USR19" s="2"/>
      <c r="USS19" s="140"/>
      <c r="UST19" s="146"/>
      <c r="USU19" s="146"/>
      <c r="USV19" s="2"/>
      <c r="USW19" s="140"/>
      <c r="USX19" s="146"/>
      <c r="USY19" s="146"/>
      <c r="USZ19" s="2"/>
      <c r="UTA19" s="140"/>
      <c r="UTB19" s="146"/>
      <c r="UTC19" s="146"/>
      <c r="UTD19" s="2"/>
      <c r="UTE19" s="140"/>
      <c r="UTF19" s="146"/>
      <c r="UTG19" s="146"/>
      <c r="UTH19" s="2"/>
      <c r="UTI19" s="140"/>
      <c r="UTJ19" s="146"/>
      <c r="UTK19" s="146"/>
      <c r="UTL19" s="2"/>
      <c r="UTM19" s="140"/>
      <c r="UTN19" s="146"/>
      <c r="UTO19" s="146"/>
      <c r="UTP19" s="2"/>
      <c r="UTQ19" s="140"/>
      <c r="UTR19" s="146"/>
      <c r="UTS19" s="146"/>
      <c r="UTT19" s="2"/>
      <c r="UTU19" s="140"/>
      <c r="UTV19" s="146"/>
      <c r="UTW19" s="146"/>
      <c r="UTX19" s="2"/>
      <c r="UTY19" s="140"/>
      <c r="UTZ19" s="146"/>
      <c r="UUA19" s="146"/>
      <c r="UUB19" s="2"/>
      <c r="UUC19" s="140"/>
      <c r="UUD19" s="146"/>
      <c r="UUE19" s="146"/>
      <c r="UUF19" s="2"/>
      <c r="UUG19" s="140"/>
      <c r="UUH19" s="146"/>
      <c r="UUI19" s="146"/>
      <c r="UUJ19" s="2"/>
      <c r="UUK19" s="140"/>
      <c r="UUL19" s="146"/>
      <c r="UUM19" s="146"/>
      <c r="UUN19" s="2"/>
      <c r="UUO19" s="140"/>
      <c r="UUP19" s="146"/>
      <c r="UUQ19" s="146"/>
      <c r="UUR19" s="2"/>
      <c r="UUS19" s="140"/>
      <c r="UUT19" s="146"/>
      <c r="UUU19" s="146"/>
      <c r="UUV19" s="2"/>
      <c r="UUW19" s="140"/>
      <c r="UUX19" s="146"/>
      <c r="UUY19" s="146"/>
      <c r="UUZ19" s="2"/>
      <c r="UVA19" s="140"/>
      <c r="UVB19" s="146"/>
      <c r="UVC19" s="146"/>
      <c r="UVD19" s="2"/>
      <c r="UVE19" s="140"/>
      <c r="UVF19" s="146"/>
      <c r="UVG19" s="146"/>
      <c r="UVH19" s="2"/>
      <c r="UVI19" s="140"/>
      <c r="UVJ19" s="146"/>
      <c r="UVK19" s="146"/>
      <c r="UVL19" s="2"/>
      <c r="UVM19" s="140"/>
      <c r="UVN19" s="146"/>
      <c r="UVO19" s="146"/>
      <c r="UVP19" s="2"/>
      <c r="UVQ19" s="140"/>
      <c r="UVR19" s="146"/>
      <c r="UVS19" s="146"/>
      <c r="UVT19" s="2"/>
      <c r="UVU19" s="140"/>
      <c r="UVV19" s="146"/>
      <c r="UVW19" s="146"/>
      <c r="UVX19" s="2"/>
      <c r="UVY19" s="140"/>
      <c r="UVZ19" s="146"/>
      <c r="UWA19" s="146"/>
      <c r="UWB19" s="2"/>
      <c r="UWC19" s="140"/>
      <c r="UWD19" s="146"/>
      <c r="UWE19" s="146"/>
      <c r="UWF19" s="2"/>
      <c r="UWG19" s="140"/>
      <c r="UWH19" s="146"/>
      <c r="UWI19" s="146"/>
      <c r="UWJ19" s="2"/>
      <c r="UWK19" s="140"/>
      <c r="UWL19" s="146"/>
      <c r="UWM19" s="146"/>
      <c r="UWN19" s="2"/>
      <c r="UWO19" s="140"/>
      <c r="UWP19" s="146"/>
      <c r="UWQ19" s="146"/>
      <c r="UWR19" s="2"/>
      <c r="UWS19" s="140"/>
      <c r="UWT19" s="146"/>
      <c r="UWU19" s="146"/>
      <c r="UWV19" s="2"/>
      <c r="UWW19" s="140"/>
      <c r="UWX19" s="146"/>
      <c r="UWY19" s="146"/>
      <c r="UWZ19" s="2"/>
      <c r="UXA19" s="140"/>
      <c r="UXB19" s="146"/>
      <c r="UXC19" s="146"/>
      <c r="UXD19" s="2"/>
      <c r="UXE19" s="140"/>
      <c r="UXF19" s="146"/>
      <c r="UXG19" s="146"/>
      <c r="UXH19" s="2"/>
      <c r="UXI19" s="140"/>
      <c r="UXJ19" s="146"/>
      <c r="UXK19" s="146"/>
      <c r="UXL19" s="2"/>
      <c r="UXM19" s="140"/>
      <c r="UXN19" s="146"/>
      <c r="UXO19" s="146"/>
      <c r="UXP19" s="2"/>
      <c r="UXQ19" s="140"/>
      <c r="UXR19" s="146"/>
      <c r="UXS19" s="146"/>
      <c r="UXT19" s="2"/>
      <c r="UXU19" s="140"/>
      <c r="UXV19" s="146"/>
      <c r="UXW19" s="146"/>
      <c r="UXX19" s="2"/>
      <c r="UXY19" s="140"/>
      <c r="UXZ19" s="146"/>
      <c r="UYA19" s="146"/>
      <c r="UYB19" s="2"/>
      <c r="UYC19" s="140"/>
      <c r="UYD19" s="146"/>
      <c r="UYE19" s="146"/>
      <c r="UYF19" s="2"/>
      <c r="UYG19" s="140"/>
      <c r="UYH19" s="146"/>
      <c r="UYI19" s="146"/>
      <c r="UYJ19" s="2"/>
      <c r="UYK19" s="140"/>
      <c r="UYL19" s="146"/>
      <c r="UYM19" s="146"/>
      <c r="UYN19" s="2"/>
      <c r="UYO19" s="140"/>
      <c r="UYP19" s="146"/>
      <c r="UYQ19" s="146"/>
      <c r="UYR19" s="2"/>
      <c r="UYS19" s="140"/>
      <c r="UYT19" s="146"/>
      <c r="UYU19" s="146"/>
      <c r="UYV19" s="2"/>
      <c r="UYW19" s="140"/>
      <c r="UYX19" s="146"/>
      <c r="UYY19" s="146"/>
      <c r="UYZ19" s="2"/>
      <c r="UZA19" s="140"/>
      <c r="UZB19" s="146"/>
      <c r="UZC19" s="146"/>
      <c r="UZD19" s="2"/>
      <c r="UZE19" s="140"/>
      <c r="UZF19" s="146"/>
      <c r="UZG19" s="146"/>
      <c r="UZH19" s="2"/>
      <c r="UZI19" s="140"/>
      <c r="UZJ19" s="146"/>
      <c r="UZK19" s="146"/>
      <c r="UZL19" s="2"/>
      <c r="UZM19" s="140"/>
      <c r="UZN19" s="146"/>
      <c r="UZO19" s="146"/>
      <c r="UZP19" s="2"/>
      <c r="UZQ19" s="140"/>
      <c r="UZR19" s="146"/>
      <c r="UZS19" s="146"/>
      <c r="UZT19" s="2"/>
      <c r="UZU19" s="140"/>
      <c r="UZV19" s="146"/>
      <c r="UZW19" s="146"/>
      <c r="UZX19" s="2"/>
      <c r="UZY19" s="140"/>
      <c r="UZZ19" s="146"/>
      <c r="VAA19" s="146"/>
      <c r="VAB19" s="2"/>
      <c r="VAC19" s="140"/>
      <c r="VAD19" s="146"/>
      <c r="VAE19" s="146"/>
      <c r="VAF19" s="2"/>
      <c r="VAG19" s="140"/>
      <c r="VAH19" s="146"/>
      <c r="VAI19" s="146"/>
      <c r="VAJ19" s="2"/>
      <c r="VAK19" s="140"/>
      <c r="VAL19" s="146"/>
      <c r="VAM19" s="146"/>
      <c r="VAN19" s="2"/>
      <c r="VAO19" s="140"/>
      <c r="VAP19" s="146"/>
      <c r="VAQ19" s="146"/>
      <c r="VAR19" s="2"/>
      <c r="VAS19" s="140"/>
      <c r="VAT19" s="146"/>
      <c r="VAU19" s="146"/>
      <c r="VAV19" s="2"/>
      <c r="VAW19" s="140"/>
      <c r="VAX19" s="146"/>
      <c r="VAY19" s="146"/>
      <c r="VAZ19" s="2"/>
      <c r="VBA19" s="140"/>
      <c r="VBB19" s="146"/>
      <c r="VBC19" s="146"/>
      <c r="VBD19" s="2"/>
      <c r="VBE19" s="140"/>
      <c r="VBF19" s="146"/>
      <c r="VBG19" s="146"/>
      <c r="VBH19" s="2"/>
      <c r="VBI19" s="140"/>
      <c r="VBJ19" s="146"/>
      <c r="VBK19" s="146"/>
      <c r="VBL19" s="2"/>
      <c r="VBM19" s="140"/>
      <c r="VBN19" s="146"/>
      <c r="VBO19" s="146"/>
      <c r="VBP19" s="2"/>
      <c r="VBQ19" s="140"/>
      <c r="VBR19" s="146"/>
      <c r="VBS19" s="146"/>
      <c r="VBT19" s="2"/>
      <c r="VBU19" s="140"/>
      <c r="VBV19" s="146"/>
      <c r="VBW19" s="146"/>
      <c r="VBX19" s="2"/>
      <c r="VBY19" s="140"/>
      <c r="VBZ19" s="146"/>
      <c r="VCA19" s="146"/>
      <c r="VCB19" s="2"/>
      <c r="VCC19" s="140"/>
      <c r="VCD19" s="146"/>
      <c r="VCE19" s="146"/>
      <c r="VCF19" s="2"/>
      <c r="VCG19" s="140"/>
      <c r="VCH19" s="146"/>
      <c r="VCI19" s="146"/>
      <c r="VCJ19" s="2"/>
      <c r="VCK19" s="140"/>
      <c r="VCL19" s="146"/>
      <c r="VCM19" s="146"/>
      <c r="VCN19" s="2"/>
      <c r="VCO19" s="140"/>
      <c r="VCP19" s="146"/>
      <c r="VCQ19" s="146"/>
      <c r="VCR19" s="2"/>
      <c r="VCS19" s="140"/>
      <c r="VCT19" s="146"/>
      <c r="VCU19" s="146"/>
      <c r="VCV19" s="2"/>
      <c r="VCW19" s="140"/>
      <c r="VCX19" s="146"/>
      <c r="VCY19" s="146"/>
      <c r="VCZ19" s="2"/>
      <c r="VDA19" s="140"/>
      <c r="VDB19" s="146"/>
      <c r="VDC19" s="146"/>
      <c r="VDD19" s="2"/>
      <c r="VDE19" s="140"/>
      <c r="VDF19" s="146"/>
      <c r="VDG19" s="146"/>
      <c r="VDH19" s="2"/>
      <c r="VDI19" s="140"/>
      <c r="VDJ19" s="146"/>
      <c r="VDK19" s="146"/>
      <c r="VDL19" s="2"/>
      <c r="VDM19" s="140"/>
      <c r="VDN19" s="146"/>
      <c r="VDO19" s="146"/>
      <c r="VDP19" s="2"/>
      <c r="VDQ19" s="140"/>
      <c r="VDR19" s="146"/>
      <c r="VDS19" s="146"/>
      <c r="VDT19" s="2"/>
      <c r="VDU19" s="140"/>
      <c r="VDV19" s="146"/>
      <c r="VDW19" s="146"/>
      <c r="VDX19" s="2"/>
      <c r="VDY19" s="140"/>
      <c r="VDZ19" s="146"/>
      <c r="VEA19" s="146"/>
      <c r="VEB19" s="2"/>
      <c r="VEC19" s="140"/>
      <c r="VED19" s="146"/>
      <c r="VEE19" s="146"/>
      <c r="VEF19" s="2"/>
      <c r="VEG19" s="140"/>
      <c r="VEH19" s="146"/>
      <c r="VEI19" s="146"/>
      <c r="VEJ19" s="2"/>
      <c r="VEK19" s="140"/>
      <c r="VEL19" s="146"/>
      <c r="VEM19" s="146"/>
      <c r="VEN19" s="2"/>
      <c r="VEO19" s="140"/>
      <c r="VEP19" s="146"/>
      <c r="VEQ19" s="146"/>
      <c r="VER19" s="2"/>
      <c r="VES19" s="140"/>
      <c r="VET19" s="146"/>
      <c r="VEU19" s="146"/>
      <c r="VEV19" s="2"/>
      <c r="VEW19" s="140"/>
      <c r="VEX19" s="146"/>
      <c r="VEY19" s="146"/>
      <c r="VEZ19" s="2"/>
      <c r="VFA19" s="140"/>
      <c r="VFB19" s="146"/>
      <c r="VFC19" s="146"/>
      <c r="VFD19" s="2"/>
      <c r="VFE19" s="140"/>
      <c r="VFF19" s="146"/>
      <c r="VFG19" s="146"/>
      <c r="VFH19" s="2"/>
      <c r="VFI19" s="140"/>
      <c r="VFJ19" s="146"/>
      <c r="VFK19" s="146"/>
      <c r="VFL19" s="2"/>
      <c r="VFM19" s="140"/>
      <c r="VFN19" s="146"/>
      <c r="VFO19" s="146"/>
      <c r="VFP19" s="2"/>
      <c r="VFQ19" s="140"/>
      <c r="VFR19" s="146"/>
      <c r="VFS19" s="146"/>
      <c r="VFT19" s="2"/>
      <c r="VFU19" s="140"/>
      <c r="VFV19" s="146"/>
      <c r="VFW19" s="146"/>
      <c r="VFX19" s="2"/>
      <c r="VFY19" s="140"/>
      <c r="VFZ19" s="146"/>
      <c r="VGA19" s="146"/>
      <c r="VGB19" s="2"/>
      <c r="VGC19" s="140"/>
      <c r="VGD19" s="146"/>
      <c r="VGE19" s="146"/>
      <c r="VGF19" s="2"/>
      <c r="VGG19" s="140"/>
      <c r="VGH19" s="146"/>
      <c r="VGI19" s="146"/>
      <c r="VGJ19" s="2"/>
      <c r="VGK19" s="140"/>
      <c r="VGL19" s="146"/>
      <c r="VGM19" s="146"/>
      <c r="VGN19" s="2"/>
      <c r="VGO19" s="140"/>
      <c r="VGP19" s="146"/>
      <c r="VGQ19" s="146"/>
      <c r="VGR19" s="2"/>
      <c r="VGS19" s="140"/>
      <c r="VGT19" s="146"/>
      <c r="VGU19" s="146"/>
      <c r="VGV19" s="2"/>
      <c r="VGW19" s="140"/>
      <c r="VGX19" s="146"/>
      <c r="VGY19" s="146"/>
      <c r="VGZ19" s="2"/>
      <c r="VHA19" s="140"/>
      <c r="VHB19" s="146"/>
      <c r="VHC19" s="146"/>
      <c r="VHD19" s="2"/>
      <c r="VHE19" s="140"/>
      <c r="VHF19" s="146"/>
      <c r="VHG19" s="146"/>
      <c r="VHH19" s="2"/>
      <c r="VHI19" s="140"/>
      <c r="VHJ19" s="146"/>
      <c r="VHK19" s="146"/>
      <c r="VHL19" s="2"/>
      <c r="VHM19" s="140"/>
      <c r="VHN19" s="146"/>
      <c r="VHO19" s="146"/>
      <c r="VHP19" s="2"/>
      <c r="VHQ19" s="140"/>
      <c r="VHR19" s="146"/>
      <c r="VHS19" s="146"/>
      <c r="VHT19" s="2"/>
      <c r="VHU19" s="140"/>
      <c r="VHV19" s="146"/>
      <c r="VHW19" s="146"/>
      <c r="VHX19" s="2"/>
      <c r="VHY19" s="140"/>
      <c r="VHZ19" s="146"/>
      <c r="VIA19" s="146"/>
      <c r="VIB19" s="2"/>
      <c r="VIC19" s="140"/>
      <c r="VID19" s="146"/>
      <c r="VIE19" s="146"/>
      <c r="VIF19" s="2"/>
      <c r="VIG19" s="140"/>
      <c r="VIH19" s="146"/>
      <c r="VII19" s="146"/>
      <c r="VIJ19" s="2"/>
      <c r="VIK19" s="140"/>
      <c r="VIL19" s="146"/>
      <c r="VIM19" s="146"/>
      <c r="VIN19" s="2"/>
      <c r="VIO19" s="140"/>
      <c r="VIP19" s="146"/>
      <c r="VIQ19" s="146"/>
      <c r="VIR19" s="2"/>
      <c r="VIS19" s="140"/>
      <c r="VIT19" s="146"/>
      <c r="VIU19" s="146"/>
      <c r="VIV19" s="2"/>
      <c r="VIW19" s="140"/>
      <c r="VIX19" s="146"/>
      <c r="VIY19" s="146"/>
      <c r="VIZ19" s="2"/>
      <c r="VJA19" s="140"/>
      <c r="VJB19" s="146"/>
      <c r="VJC19" s="146"/>
      <c r="VJD19" s="2"/>
      <c r="VJE19" s="140"/>
      <c r="VJF19" s="146"/>
      <c r="VJG19" s="146"/>
      <c r="VJH19" s="2"/>
      <c r="VJI19" s="140"/>
      <c r="VJJ19" s="146"/>
      <c r="VJK19" s="146"/>
      <c r="VJL19" s="2"/>
      <c r="VJM19" s="140"/>
      <c r="VJN19" s="146"/>
      <c r="VJO19" s="146"/>
      <c r="VJP19" s="2"/>
      <c r="VJQ19" s="140"/>
      <c r="VJR19" s="146"/>
      <c r="VJS19" s="146"/>
      <c r="VJT19" s="2"/>
      <c r="VJU19" s="140"/>
      <c r="VJV19" s="146"/>
      <c r="VJW19" s="146"/>
      <c r="VJX19" s="2"/>
      <c r="VJY19" s="140"/>
      <c r="VJZ19" s="146"/>
      <c r="VKA19" s="146"/>
      <c r="VKB19" s="2"/>
      <c r="VKC19" s="140"/>
      <c r="VKD19" s="146"/>
      <c r="VKE19" s="146"/>
      <c r="VKF19" s="2"/>
      <c r="VKG19" s="140"/>
      <c r="VKH19" s="146"/>
      <c r="VKI19" s="146"/>
      <c r="VKJ19" s="2"/>
      <c r="VKK19" s="140"/>
      <c r="VKL19" s="146"/>
      <c r="VKM19" s="146"/>
      <c r="VKN19" s="2"/>
      <c r="VKO19" s="140"/>
      <c r="VKP19" s="146"/>
      <c r="VKQ19" s="146"/>
      <c r="VKR19" s="2"/>
      <c r="VKS19" s="140"/>
      <c r="VKT19" s="146"/>
      <c r="VKU19" s="146"/>
      <c r="VKV19" s="2"/>
      <c r="VKW19" s="140"/>
      <c r="VKX19" s="146"/>
      <c r="VKY19" s="146"/>
      <c r="VKZ19" s="2"/>
      <c r="VLA19" s="140"/>
      <c r="VLB19" s="146"/>
      <c r="VLC19" s="146"/>
      <c r="VLD19" s="2"/>
      <c r="VLE19" s="140"/>
      <c r="VLF19" s="146"/>
      <c r="VLG19" s="146"/>
      <c r="VLH19" s="2"/>
      <c r="VLI19" s="140"/>
      <c r="VLJ19" s="146"/>
      <c r="VLK19" s="146"/>
      <c r="VLL19" s="2"/>
      <c r="VLM19" s="140"/>
      <c r="VLN19" s="146"/>
      <c r="VLO19" s="146"/>
      <c r="VLP19" s="2"/>
      <c r="VLQ19" s="140"/>
      <c r="VLR19" s="146"/>
      <c r="VLS19" s="146"/>
      <c r="VLT19" s="2"/>
      <c r="VLU19" s="140"/>
      <c r="VLV19" s="146"/>
      <c r="VLW19" s="146"/>
      <c r="VLX19" s="2"/>
      <c r="VLY19" s="140"/>
      <c r="VLZ19" s="146"/>
      <c r="VMA19" s="146"/>
      <c r="VMB19" s="2"/>
      <c r="VMC19" s="140"/>
      <c r="VMD19" s="146"/>
      <c r="VME19" s="146"/>
      <c r="VMF19" s="2"/>
      <c r="VMG19" s="140"/>
      <c r="VMH19" s="146"/>
      <c r="VMI19" s="146"/>
      <c r="VMJ19" s="2"/>
      <c r="VMK19" s="140"/>
      <c r="VML19" s="146"/>
      <c r="VMM19" s="146"/>
      <c r="VMN19" s="2"/>
      <c r="VMO19" s="140"/>
      <c r="VMP19" s="146"/>
      <c r="VMQ19" s="146"/>
      <c r="VMR19" s="2"/>
      <c r="VMS19" s="140"/>
      <c r="VMT19" s="146"/>
      <c r="VMU19" s="146"/>
      <c r="VMV19" s="2"/>
      <c r="VMW19" s="140"/>
      <c r="VMX19" s="146"/>
      <c r="VMY19" s="146"/>
      <c r="VMZ19" s="2"/>
      <c r="VNA19" s="140"/>
      <c r="VNB19" s="146"/>
      <c r="VNC19" s="146"/>
      <c r="VND19" s="2"/>
      <c r="VNE19" s="140"/>
      <c r="VNF19" s="146"/>
      <c r="VNG19" s="146"/>
      <c r="VNH19" s="2"/>
      <c r="VNI19" s="140"/>
      <c r="VNJ19" s="146"/>
      <c r="VNK19" s="146"/>
      <c r="VNL19" s="2"/>
      <c r="VNM19" s="140"/>
      <c r="VNN19" s="146"/>
      <c r="VNO19" s="146"/>
      <c r="VNP19" s="2"/>
      <c r="VNQ19" s="140"/>
      <c r="VNR19" s="146"/>
      <c r="VNS19" s="146"/>
      <c r="VNT19" s="2"/>
      <c r="VNU19" s="140"/>
      <c r="VNV19" s="146"/>
      <c r="VNW19" s="146"/>
      <c r="VNX19" s="2"/>
      <c r="VNY19" s="140"/>
      <c r="VNZ19" s="146"/>
      <c r="VOA19" s="146"/>
      <c r="VOB19" s="2"/>
      <c r="VOC19" s="140"/>
      <c r="VOD19" s="146"/>
      <c r="VOE19" s="146"/>
      <c r="VOF19" s="2"/>
      <c r="VOG19" s="140"/>
      <c r="VOH19" s="146"/>
      <c r="VOI19" s="146"/>
      <c r="VOJ19" s="2"/>
      <c r="VOK19" s="140"/>
      <c r="VOL19" s="146"/>
      <c r="VOM19" s="146"/>
      <c r="VON19" s="2"/>
      <c r="VOO19" s="140"/>
      <c r="VOP19" s="146"/>
      <c r="VOQ19" s="146"/>
      <c r="VOR19" s="2"/>
      <c r="VOS19" s="140"/>
      <c r="VOT19" s="146"/>
      <c r="VOU19" s="146"/>
      <c r="VOV19" s="2"/>
      <c r="VOW19" s="140"/>
      <c r="VOX19" s="146"/>
      <c r="VOY19" s="146"/>
      <c r="VOZ19" s="2"/>
      <c r="VPA19" s="140"/>
      <c r="VPB19" s="146"/>
      <c r="VPC19" s="146"/>
      <c r="VPD19" s="2"/>
      <c r="VPE19" s="140"/>
      <c r="VPF19" s="146"/>
      <c r="VPG19" s="146"/>
      <c r="VPH19" s="2"/>
      <c r="VPI19" s="140"/>
      <c r="VPJ19" s="146"/>
      <c r="VPK19" s="146"/>
      <c r="VPL19" s="2"/>
      <c r="VPM19" s="140"/>
      <c r="VPN19" s="146"/>
      <c r="VPO19" s="146"/>
      <c r="VPP19" s="2"/>
      <c r="VPQ19" s="140"/>
      <c r="VPR19" s="146"/>
      <c r="VPS19" s="146"/>
      <c r="VPT19" s="2"/>
      <c r="VPU19" s="140"/>
      <c r="VPV19" s="146"/>
      <c r="VPW19" s="146"/>
      <c r="VPX19" s="2"/>
      <c r="VPY19" s="140"/>
      <c r="VPZ19" s="146"/>
      <c r="VQA19" s="146"/>
      <c r="VQB19" s="2"/>
      <c r="VQC19" s="140"/>
      <c r="VQD19" s="146"/>
      <c r="VQE19" s="146"/>
      <c r="VQF19" s="2"/>
      <c r="VQG19" s="140"/>
      <c r="VQH19" s="146"/>
      <c r="VQI19" s="146"/>
      <c r="VQJ19" s="2"/>
      <c r="VQK19" s="140"/>
      <c r="VQL19" s="146"/>
      <c r="VQM19" s="146"/>
      <c r="VQN19" s="2"/>
      <c r="VQO19" s="140"/>
      <c r="VQP19" s="146"/>
      <c r="VQQ19" s="146"/>
      <c r="VQR19" s="2"/>
      <c r="VQS19" s="140"/>
      <c r="VQT19" s="146"/>
      <c r="VQU19" s="146"/>
      <c r="VQV19" s="2"/>
      <c r="VQW19" s="140"/>
      <c r="VQX19" s="146"/>
      <c r="VQY19" s="146"/>
      <c r="VQZ19" s="2"/>
      <c r="VRA19" s="140"/>
      <c r="VRB19" s="146"/>
      <c r="VRC19" s="146"/>
      <c r="VRD19" s="2"/>
      <c r="VRE19" s="140"/>
      <c r="VRF19" s="146"/>
      <c r="VRG19" s="146"/>
      <c r="VRH19" s="2"/>
      <c r="VRI19" s="140"/>
      <c r="VRJ19" s="146"/>
      <c r="VRK19" s="146"/>
      <c r="VRL19" s="2"/>
      <c r="VRM19" s="140"/>
      <c r="VRN19" s="146"/>
      <c r="VRO19" s="146"/>
      <c r="VRP19" s="2"/>
      <c r="VRQ19" s="140"/>
      <c r="VRR19" s="146"/>
      <c r="VRS19" s="146"/>
      <c r="VRT19" s="2"/>
      <c r="VRU19" s="140"/>
      <c r="VRV19" s="146"/>
      <c r="VRW19" s="146"/>
      <c r="VRX19" s="2"/>
      <c r="VRY19" s="140"/>
      <c r="VRZ19" s="146"/>
      <c r="VSA19" s="146"/>
      <c r="VSB19" s="2"/>
      <c r="VSC19" s="140"/>
      <c r="VSD19" s="146"/>
      <c r="VSE19" s="146"/>
      <c r="VSF19" s="2"/>
      <c r="VSG19" s="140"/>
      <c r="VSH19" s="146"/>
      <c r="VSI19" s="146"/>
      <c r="VSJ19" s="2"/>
      <c r="VSK19" s="140"/>
      <c r="VSL19" s="146"/>
      <c r="VSM19" s="146"/>
      <c r="VSN19" s="2"/>
      <c r="VSO19" s="140"/>
      <c r="VSP19" s="146"/>
      <c r="VSQ19" s="146"/>
      <c r="VSR19" s="2"/>
      <c r="VSS19" s="140"/>
      <c r="VST19" s="146"/>
      <c r="VSU19" s="146"/>
      <c r="VSV19" s="2"/>
      <c r="VSW19" s="140"/>
      <c r="VSX19" s="146"/>
      <c r="VSY19" s="146"/>
      <c r="VSZ19" s="2"/>
      <c r="VTA19" s="140"/>
      <c r="VTB19" s="146"/>
      <c r="VTC19" s="146"/>
      <c r="VTD19" s="2"/>
      <c r="VTE19" s="140"/>
      <c r="VTF19" s="146"/>
      <c r="VTG19" s="146"/>
      <c r="VTH19" s="2"/>
      <c r="VTI19" s="140"/>
      <c r="VTJ19" s="146"/>
      <c r="VTK19" s="146"/>
      <c r="VTL19" s="2"/>
      <c r="VTM19" s="140"/>
      <c r="VTN19" s="146"/>
      <c r="VTO19" s="146"/>
      <c r="VTP19" s="2"/>
      <c r="VTQ19" s="140"/>
      <c r="VTR19" s="146"/>
      <c r="VTS19" s="146"/>
      <c r="VTT19" s="2"/>
      <c r="VTU19" s="140"/>
      <c r="VTV19" s="146"/>
      <c r="VTW19" s="146"/>
      <c r="VTX19" s="2"/>
      <c r="VTY19" s="140"/>
      <c r="VTZ19" s="146"/>
      <c r="VUA19" s="146"/>
      <c r="VUB19" s="2"/>
      <c r="VUC19" s="140"/>
      <c r="VUD19" s="146"/>
      <c r="VUE19" s="146"/>
      <c r="VUF19" s="2"/>
      <c r="VUG19" s="140"/>
      <c r="VUH19" s="146"/>
      <c r="VUI19" s="146"/>
      <c r="VUJ19" s="2"/>
      <c r="VUK19" s="140"/>
      <c r="VUL19" s="146"/>
      <c r="VUM19" s="146"/>
      <c r="VUN19" s="2"/>
      <c r="VUO19" s="140"/>
      <c r="VUP19" s="146"/>
      <c r="VUQ19" s="146"/>
      <c r="VUR19" s="2"/>
      <c r="VUS19" s="140"/>
      <c r="VUT19" s="146"/>
      <c r="VUU19" s="146"/>
      <c r="VUV19" s="2"/>
      <c r="VUW19" s="140"/>
      <c r="VUX19" s="146"/>
      <c r="VUY19" s="146"/>
      <c r="VUZ19" s="2"/>
      <c r="VVA19" s="140"/>
      <c r="VVB19" s="146"/>
      <c r="VVC19" s="146"/>
      <c r="VVD19" s="2"/>
      <c r="VVE19" s="140"/>
      <c r="VVF19" s="146"/>
      <c r="VVG19" s="146"/>
      <c r="VVH19" s="2"/>
      <c r="VVI19" s="140"/>
      <c r="VVJ19" s="146"/>
      <c r="VVK19" s="146"/>
      <c r="VVL19" s="2"/>
      <c r="VVM19" s="140"/>
      <c r="VVN19" s="146"/>
      <c r="VVO19" s="146"/>
      <c r="VVP19" s="2"/>
      <c r="VVQ19" s="140"/>
      <c r="VVR19" s="146"/>
      <c r="VVS19" s="146"/>
      <c r="VVT19" s="2"/>
      <c r="VVU19" s="140"/>
      <c r="VVV19" s="146"/>
      <c r="VVW19" s="146"/>
      <c r="VVX19" s="2"/>
      <c r="VVY19" s="140"/>
      <c r="VVZ19" s="146"/>
      <c r="VWA19" s="146"/>
      <c r="VWB19" s="2"/>
      <c r="VWC19" s="140"/>
      <c r="VWD19" s="146"/>
      <c r="VWE19" s="146"/>
      <c r="VWF19" s="2"/>
      <c r="VWG19" s="140"/>
      <c r="VWH19" s="146"/>
      <c r="VWI19" s="146"/>
      <c r="VWJ19" s="2"/>
      <c r="VWK19" s="140"/>
      <c r="VWL19" s="146"/>
      <c r="VWM19" s="146"/>
      <c r="VWN19" s="2"/>
      <c r="VWO19" s="140"/>
      <c r="VWP19" s="146"/>
      <c r="VWQ19" s="146"/>
      <c r="VWR19" s="2"/>
      <c r="VWS19" s="140"/>
      <c r="VWT19" s="146"/>
      <c r="VWU19" s="146"/>
      <c r="VWV19" s="2"/>
      <c r="VWW19" s="140"/>
      <c r="VWX19" s="146"/>
      <c r="VWY19" s="146"/>
      <c r="VWZ19" s="2"/>
      <c r="VXA19" s="140"/>
      <c r="VXB19" s="146"/>
      <c r="VXC19" s="146"/>
      <c r="VXD19" s="2"/>
      <c r="VXE19" s="140"/>
      <c r="VXF19" s="146"/>
      <c r="VXG19" s="146"/>
      <c r="VXH19" s="2"/>
      <c r="VXI19" s="140"/>
      <c r="VXJ19" s="146"/>
      <c r="VXK19" s="146"/>
      <c r="VXL19" s="2"/>
      <c r="VXM19" s="140"/>
      <c r="VXN19" s="146"/>
      <c r="VXO19" s="146"/>
      <c r="VXP19" s="2"/>
      <c r="VXQ19" s="140"/>
      <c r="VXR19" s="146"/>
      <c r="VXS19" s="146"/>
      <c r="VXT19" s="2"/>
      <c r="VXU19" s="140"/>
      <c r="VXV19" s="146"/>
      <c r="VXW19" s="146"/>
      <c r="VXX19" s="2"/>
      <c r="VXY19" s="140"/>
      <c r="VXZ19" s="146"/>
      <c r="VYA19" s="146"/>
      <c r="VYB19" s="2"/>
      <c r="VYC19" s="140"/>
      <c r="VYD19" s="146"/>
      <c r="VYE19" s="146"/>
      <c r="VYF19" s="2"/>
      <c r="VYG19" s="140"/>
      <c r="VYH19" s="146"/>
      <c r="VYI19" s="146"/>
      <c r="VYJ19" s="2"/>
      <c r="VYK19" s="140"/>
      <c r="VYL19" s="146"/>
      <c r="VYM19" s="146"/>
      <c r="VYN19" s="2"/>
      <c r="VYO19" s="140"/>
      <c r="VYP19" s="146"/>
      <c r="VYQ19" s="146"/>
      <c r="VYR19" s="2"/>
      <c r="VYS19" s="140"/>
      <c r="VYT19" s="146"/>
      <c r="VYU19" s="146"/>
      <c r="VYV19" s="2"/>
      <c r="VYW19" s="140"/>
      <c r="VYX19" s="146"/>
      <c r="VYY19" s="146"/>
      <c r="VYZ19" s="2"/>
      <c r="VZA19" s="140"/>
      <c r="VZB19" s="146"/>
      <c r="VZC19" s="146"/>
      <c r="VZD19" s="2"/>
      <c r="VZE19" s="140"/>
      <c r="VZF19" s="146"/>
      <c r="VZG19" s="146"/>
      <c r="VZH19" s="2"/>
      <c r="VZI19" s="140"/>
      <c r="VZJ19" s="146"/>
      <c r="VZK19" s="146"/>
      <c r="VZL19" s="2"/>
      <c r="VZM19" s="140"/>
      <c r="VZN19" s="146"/>
      <c r="VZO19" s="146"/>
      <c r="VZP19" s="2"/>
      <c r="VZQ19" s="140"/>
      <c r="VZR19" s="146"/>
      <c r="VZS19" s="146"/>
      <c r="VZT19" s="2"/>
      <c r="VZU19" s="140"/>
      <c r="VZV19" s="146"/>
      <c r="VZW19" s="146"/>
      <c r="VZX19" s="2"/>
      <c r="VZY19" s="140"/>
      <c r="VZZ19" s="146"/>
      <c r="WAA19" s="146"/>
      <c r="WAB19" s="2"/>
      <c r="WAC19" s="140"/>
      <c r="WAD19" s="146"/>
      <c r="WAE19" s="146"/>
      <c r="WAF19" s="2"/>
      <c r="WAG19" s="140"/>
      <c r="WAH19" s="146"/>
      <c r="WAI19" s="146"/>
      <c r="WAJ19" s="2"/>
      <c r="WAK19" s="140"/>
      <c r="WAL19" s="146"/>
      <c r="WAM19" s="146"/>
      <c r="WAN19" s="2"/>
      <c r="WAO19" s="140"/>
      <c r="WAP19" s="146"/>
      <c r="WAQ19" s="146"/>
      <c r="WAR19" s="2"/>
      <c r="WAS19" s="140"/>
      <c r="WAT19" s="146"/>
      <c r="WAU19" s="146"/>
      <c r="WAV19" s="2"/>
      <c r="WAW19" s="140"/>
      <c r="WAX19" s="146"/>
      <c r="WAY19" s="146"/>
      <c r="WAZ19" s="2"/>
      <c r="WBA19" s="140"/>
      <c r="WBB19" s="146"/>
      <c r="WBC19" s="146"/>
      <c r="WBD19" s="2"/>
      <c r="WBE19" s="140"/>
      <c r="WBF19" s="146"/>
      <c r="WBG19" s="146"/>
      <c r="WBH19" s="2"/>
      <c r="WBI19" s="140"/>
      <c r="WBJ19" s="146"/>
      <c r="WBK19" s="146"/>
      <c r="WBL19" s="2"/>
      <c r="WBM19" s="140"/>
      <c r="WBN19" s="146"/>
      <c r="WBO19" s="146"/>
      <c r="WBP19" s="2"/>
      <c r="WBQ19" s="140"/>
      <c r="WBR19" s="146"/>
      <c r="WBS19" s="146"/>
      <c r="WBT19" s="2"/>
      <c r="WBU19" s="140"/>
      <c r="WBV19" s="146"/>
      <c r="WBW19" s="146"/>
      <c r="WBX19" s="2"/>
      <c r="WBY19" s="140"/>
      <c r="WBZ19" s="146"/>
      <c r="WCA19" s="146"/>
      <c r="WCB19" s="2"/>
      <c r="WCC19" s="140"/>
      <c r="WCD19" s="146"/>
      <c r="WCE19" s="146"/>
      <c r="WCF19" s="2"/>
      <c r="WCG19" s="140"/>
      <c r="WCH19" s="146"/>
      <c r="WCI19" s="146"/>
      <c r="WCJ19" s="2"/>
      <c r="WCK19" s="140"/>
      <c r="WCL19" s="146"/>
      <c r="WCM19" s="146"/>
      <c r="WCN19" s="2"/>
      <c r="WCO19" s="140"/>
      <c r="WCP19" s="146"/>
      <c r="WCQ19" s="146"/>
      <c r="WCR19" s="2"/>
      <c r="WCS19" s="140"/>
      <c r="WCT19" s="146"/>
      <c r="WCU19" s="146"/>
      <c r="WCV19" s="2"/>
      <c r="WCW19" s="140"/>
      <c r="WCX19" s="146"/>
      <c r="WCY19" s="146"/>
      <c r="WCZ19" s="2"/>
      <c r="WDA19" s="140"/>
      <c r="WDB19" s="146"/>
      <c r="WDC19" s="146"/>
      <c r="WDD19" s="2"/>
      <c r="WDE19" s="140"/>
      <c r="WDF19" s="146"/>
      <c r="WDG19" s="146"/>
      <c r="WDH19" s="2"/>
      <c r="WDI19" s="140"/>
      <c r="WDJ19" s="146"/>
      <c r="WDK19" s="146"/>
      <c r="WDL19" s="2"/>
      <c r="WDM19" s="140"/>
      <c r="WDN19" s="146"/>
      <c r="WDO19" s="146"/>
      <c r="WDP19" s="2"/>
      <c r="WDQ19" s="140"/>
      <c r="WDR19" s="146"/>
      <c r="WDS19" s="146"/>
      <c r="WDT19" s="2"/>
      <c r="WDU19" s="140"/>
      <c r="WDV19" s="146"/>
      <c r="WDW19" s="146"/>
      <c r="WDX19" s="2"/>
      <c r="WDY19" s="140"/>
      <c r="WDZ19" s="146"/>
      <c r="WEA19" s="146"/>
      <c r="WEB19" s="2"/>
      <c r="WEC19" s="140"/>
      <c r="WED19" s="146"/>
      <c r="WEE19" s="146"/>
      <c r="WEF19" s="2"/>
      <c r="WEG19" s="140"/>
      <c r="WEH19" s="146"/>
      <c r="WEI19" s="146"/>
      <c r="WEJ19" s="2"/>
      <c r="WEK19" s="140"/>
      <c r="WEL19" s="146"/>
      <c r="WEM19" s="146"/>
      <c r="WEN19" s="2"/>
      <c r="WEO19" s="140"/>
      <c r="WEP19" s="146"/>
      <c r="WEQ19" s="146"/>
      <c r="WER19" s="2"/>
      <c r="WES19" s="140"/>
      <c r="WET19" s="146"/>
      <c r="WEU19" s="146"/>
      <c r="WEV19" s="2"/>
      <c r="WEW19" s="140"/>
      <c r="WEX19" s="146"/>
      <c r="WEY19" s="146"/>
      <c r="WEZ19" s="2"/>
      <c r="WFA19" s="140"/>
      <c r="WFB19" s="146"/>
      <c r="WFC19" s="146"/>
      <c r="WFD19" s="2"/>
      <c r="WFE19" s="140"/>
      <c r="WFF19" s="146"/>
      <c r="WFG19" s="146"/>
      <c r="WFH19" s="2"/>
      <c r="WFI19" s="140"/>
      <c r="WFJ19" s="146"/>
      <c r="WFK19" s="146"/>
      <c r="WFL19" s="2"/>
      <c r="WFM19" s="140"/>
      <c r="WFN19" s="146"/>
      <c r="WFO19" s="146"/>
      <c r="WFP19" s="2"/>
      <c r="WFQ19" s="140"/>
      <c r="WFR19" s="146"/>
      <c r="WFS19" s="146"/>
      <c r="WFT19" s="2"/>
      <c r="WFU19" s="140"/>
      <c r="WFV19" s="146"/>
      <c r="WFW19" s="146"/>
      <c r="WFX19" s="2"/>
      <c r="WFY19" s="140"/>
      <c r="WFZ19" s="146"/>
      <c r="WGA19" s="146"/>
      <c r="WGB19" s="2"/>
      <c r="WGC19" s="140"/>
      <c r="WGD19" s="146"/>
      <c r="WGE19" s="146"/>
      <c r="WGF19" s="2"/>
      <c r="WGG19" s="140"/>
      <c r="WGH19" s="146"/>
      <c r="WGI19" s="146"/>
      <c r="WGJ19" s="2"/>
      <c r="WGK19" s="140"/>
      <c r="WGL19" s="146"/>
      <c r="WGM19" s="146"/>
      <c r="WGN19" s="2"/>
      <c r="WGO19" s="140"/>
      <c r="WGP19" s="146"/>
      <c r="WGQ19" s="146"/>
      <c r="WGR19" s="2"/>
      <c r="WGS19" s="140"/>
      <c r="WGT19" s="146"/>
      <c r="WGU19" s="146"/>
      <c r="WGV19" s="2"/>
      <c r="WGW19" s="140"/>
      <c r="WGX19" s="146"/>
      <c r="WGY19" s="146"/>
      <c r="WGZ19" s="2"/>
      <c r="WHA19" s="140"/>
      <c r="WHB19" s="146"/>
      <c r="WHC19" s="146"/>
      <c r="WHD19" s="2"/>
      <c r="WHE19" s="140"/>
      <c r="WHF19" s="146"/>
      <c r="WHG19" s="146"/>
      <c r="WHH19" s="2"/>
      <c r="WHI19" s="140"/>
      <c r="WHJ19" s="146"/>
      <c r="WHK19" s="146"/>
      <c r="WHL19" s="2"/>
      <c r="WHM19" s="140"/>
      <c r="WHN19" s="146"/>
      <c r="WHO19" s="146"/>
      <c r="WHP19" s="2"/>
      <c r="WHQ19" s="140"/>
      <c r="WHR19" s="146"/>
      <c r="WHS19" s="146"/>
      <c r="WHT19" s="2"/>
      <c r="WHU19" s="140"/>
      <c r="WHV19" s="146"/>
      <c r="WHW19" s="146"/>
      <c r="WHX19" s="2"/>
      <c r="WHY19" s="140"/>
      <c r="WHZ19" s="146"/>
      <c r="WIA19" s="146"/>
      <c r="WIB19" s="2"/>
      <c r="WIC19" s="140"/>
      <c r="WID19" s="146"/>
      <c r="WIE19" s="146"/>
      <c r="WIF19" s="2"/>
      <c r="WIG19" s="140"/>
      <c r="WIH19" s="146"/>
      <c r="WII19" s="146"/>
      <c r="WIJ19" s="2"/>
      <c r="WIK19" s="140"/>
      <c r="WIL19" s="146"/>
      <c r="WIM19" s="146"/>
      <c r="WIN19" s="2"/>
      <c r="WIO19" s="140"/>
      <c r="WIP19" s="146"/>
      <c r="WIQ19" s="146"/>
      <c r="WIR19" s="2"/>
      <c r="WIS19" s="140"/>
      <c r="WIT19" s="146"/>
      <c r="WIU19" s="146"/>
      <c r="WIV19" s="2"/>
      <c r="WIW19" s="140"/>
      <c r="WIX19" s="146"/>
      <c r="WIY19" s="146"/>
      <c r="WIZ19" s="2"/>
      <c r="WJA19" s="140"/>
      <c r="WJB19" s="146"/>
      <c r="WJC19" s="146"/>
      <c r="WJD19" s="2"/>
      <c r="WJE19" s="140"/>
      <c r="WJF19" s="146"/>
      <c r="WJG19" s="146"/>
      <c r="WJH19" s="2"/>
      <c r="WJI19" s="140"/>
      <c r="WJJ19" s="146"/>
      <c r="WJK19" s="146"/>
      <c r="WJL19" s="2"/>
      <c r="WJM19" s="140"/>
      <c r="WJN19" s="146"/>
      <c r="WJO19" s="146"/>
      <c r="WJP19" s="2"/>
      <c r="WJQ19" s="140"/>
      <c r="WJR19" s="146"/>
      <c r="WJS19" s="146"/>
      <c r="WJT19" s="2"/>
      <c r="WJU19" s="140"/>
      <c r="WJV19" s="146"/>
      <c r="WJW19" s="146"/>
      <c r="WJX19" s="2"/>
      <c r="WJY19" s="140"/>
      <c r="WJZ19" s="146"/>
      <c r="WKA19" s="146"/>
      <c r="WKB19" s="2"/>
      <c r="WKC19" s="140"/>
      <c r="WKD19" s="146"/>
      <c r="WKE19" s="146"/>
      <c r="WKF19" s="2"/>
      <c r="WKG19" s="140"/>
      <c r="WKH19" s="146"/>
      <c r="WKI19" s="146"/>
      <c r="WKJ19" s="2"/>
      <c r="WKK19" s="140"/>
      <c r="WKL19" s="146"/>
      <c r="WKM19" s="146"/>
      <c r="WKN19" s="2"/>
      <c r="WKO19" s="140"/>
      <c r="WKP19" s="146"/>
      <c r="WKQ19" s="146"/>
      <c r="WKR19" s="2"/>
      <c r="WKS19" s="140"/>
      <c r="WKT19" s="146"/>
      <c r="WKU19" s="146"/>
      <c r="WKV19" s="2"/>
      <c r="WKW19" s="140"/>
      <c r="WKX19" s="146"/>
      <c r="WKY19" s="146"/>
      <c r="WKZ19" s="2"/>
      <c r="WLA19" s="140"/>
      <c r="WLB19" s="146"/>
      <c r="WLC19" s="146"/>
      <c r="WLD19" s="2"/>
      <c r="WLE19" s="140"/>
      <c r="WLF19" s="146"/>
      <c r="WLG19" s="146"/>
      <c r="WLH19" s="2"/>
      <c r="WLI19" s="140"/>
      <c r="WLJ19" s="146"/>
      <c r="WLK19" s="146"/>
      <c r="WLL19" s="2"/>
      <c r="WLM19" s="140"/>
      <c r="WLN19" s="146"/>
      <c r="WLO19" s="146"/>
      <c r="WLP19" s="2"/>
      <c r="WLQ19" s="140"/>
      <c r="WLR19" s="146"/>
      <c r="WLS19" s="146"/>
      <c r="WLT19" s="2"/>
      <c r="WLU19" s="140"/>
      <c r="WLV19" s="146"/>
      <c r="WLW19" s="146"/>
      <c r="WLX19" s="2"/>
      <c r="WLY19" s="140"/>
      <c r="WLZ19" s="146"/>
      <c r="WMA19" s="146"/>
      <c r="WMB19" s="2"/>
      <c r="WMC19" s="140"/>
      <c r="WMD19" s="146"/>
      <c r="WME19" s="146"/>
      <c r="WMF19" s="2"/>
      <c r="WMG19" s="140"/>
      <c r="WMH19" s="146"/>
      <c r="WMI19" s="146"/>
      <c r="WMJ19" s="2"/>
      <c r="WMK19" s="140"/>
      <c r="WML19" s="146"/>
      <c r="WMM19" s="146"/>
      <c r="WMN19" s="2"/>
      <c r="WMO19" s="140"/>
      <c r="WMP19" s="146"/>
      <c r="WMQ19" s="146"/>
      <c r="WMR19" s="2"/>
      <c r="WMS19" s="140"/>
      <c r="WMT19" s="146"/>
      <c r="WMU19" s="146"/>
      <c r="WMV19" s="2"/>
      <c r="WMW19" s="140"/>
      <c r="WMX19" s="146"/>
      <c r="WMY19" s="146"/>
      <c r="WMZ19" s="2"/>
      <c r="WNA19" s="140"/>
      <c r="WNB19" s="146"/>
      <c r="WNC19" s="146"/>
      <c r="WND19" s="2"/>
      <c r="WNE19" s="140"/>
      <c r="WNF19" s="146"/>
      <c r="WNG19" s="146"/>
      <c r="WNH19" s="2"/>
      <c r="WNI19" s="140"/>
      <c r="WNJ19" s="146"/>
      <c r="WNK19" s="146"/>
      <c r="WNL19" s="2"/>
      <c r="WNM19" s="140"/>
      <c r="WNN19" s="146"/>
      <c r="WNO19" s="146"/>
      <c r="WNP19" s="2"/>
      <c r="WNQ19" s="140"/>
      <c r="WNR19" s="146"/>
      <c r="WNS19" s="146"/>
      <c r="WNT19" s="2"/>
      <c r="WNU19" s="140"/>
      <c r="WNV19" s="146"/>
      <c r="WNW19" s="146"/>
      <c r="WNX19" s="2"/>
      <c r="WNY19" s="140"/>
      <c r="WNZ19" s="146"/>
      <c r="WOA19" s="146"/>
      <c r="WOB19" s="2"/>
      <c r="WOC19" s="140"/>
      <c r="WOD19" s="146"/>
      <c r="WOE19" s="146"/>
      <c r="WOF19" s="2"/>
      <c r="WOG19" s="140"/>
      <c r="WOH19" s="146"/>
      <c r="WOI19" s="146"/>
      <c r="WOJ19" s="2"/>
      <c r="WOK19" s="140"/>
      <c r="WOL19" s="146"/>
      <c r="WOM19" s="146"/>
      <c r="WON19" s="2"/>
      <c r="WOO19" s="140"/>
      <c r="WOP19" s="146"/>
      <c r="WOQ19" s="146"/>
      <c r="WOR19" s="2"/>
      <c r="WOS19" s="140"/>
      <c r="WOT19" s="146"/>
      <c r="WOU19" s="146"/>
      <c r="WOV19" s="2"/>
      <c r="WOW19" s="140"/>
      <c r="WOX19" s="146"/>
      <c r="WOY19" s="146"/>
      <c r="WOZ19" s="2"/>
      <c r="WPA19" s="140"/>
      <c r="WPB19" s="146"/>
      <c r="WPC19" s="146"/>
      <c r="WPD19" s="2"/>
      <c r="WPE19" s="140"/>
      <c r="WPF19" s="146"/>
      <c r="WPG19" s="146"/>
      <c r="WPH19" s="2"/>
      <c r="WPI19" s="140"/>
      <c r="WPJ19" s="146"/>
      <c r="WPK19" s="146"/>
      <c r="WPL19" s="2"/>
      <c r="WPM19" s="140"/>
      <c r="WPN19" s="146"/>
      <c r="WPO19" s="146"/>
      <c r="WPP19" s="2"/>
      <c r="WPQ19" s="140"/>
      <c r="WPR19" s="146"/>
      <c r="WPS19" s="146"/>
      <c r="WPT19" s="2"/>
      <c r="WPU19" s="140"/>
      <c r="WPV19" s="146"/>
      <c r="WPW19" s="146"/>
      <c r="WPX19" s="2"/>
      <c r="WPY19" s="140"/>
      <c r="WPZ19" s="146"/>
      <c r="WQA19" s="146"/>
      <c r="WQB19" s="2"/>
      <c r="WQC19" s="140"/>
      <c r="WQD19" s="146"/>
      <c r="WQE19" s="146"/>
      <c r="WQF19" s="2"/>
      <c r="WQG19" s="140"/>
      <c r="WQH19" s="146"/>
      <c r="WQI19" s="146"/>
      <c r="WQJ19" s="2"/>
      <c r="WQK19" s="140"/>
      <c r="WQL19" s="146"/>
      <c r="WQM19" s="146"/>
      <c r="WQN19" s="2"/>
      <c r="WQO19" s="140"/>
      <c r="WQP19" s="146"/>
      <c r="WQQ19" s="146"/>
      <c r="WQR19" s="2"/>
      <c r="WQS19" s="140"/>
      <c r="WQT19" s="146"/>
      <c r="WQU19" s="146"/>
      <c r="WQV19" s="2"/>
      <c r="WQW19" s="140"/>
      <c r="WQX19" s="146"/>
      <c r="WQY19" s="146"/>
      <c r="WQZ19" s="2"/>
      <c r="WRA19" s="140"/>
      <c r="WRB19" s="146"/>
      <c r="WRC19" s="146"/>
      <c r="WRD19" s="2"/>
      <c r="WRE19" s="140"/>
      <c r="WRF19" s="146"/>
      <c r="WRG19" s="146"/>
      <c r="WRH19" s="2"/>
      <c r="WRI19" s="140"/>
      <c r="WRJ19" s="146"/>
      <c r="WRK19" s="146"/>
      <c r="WRL19" s="2"/>
      <c r="WRM19" s="140"/>
      <c r="WRN19" s="146"/>
      <c r="WRO19" s="146"/>
      <c r="WRP19" s="2"/>
      <c r="WRQ19" s="140"/>
      <c r="WRR19" s="146"/>
      <c r="WRS19" s="146"/>
      <c r="WRT19" s="2"/>
      <c r="WRU19" s="140"/>
      <c r="WRV19" s="146"/>
      <c r="WRW19" s="146"/>
      <c r="WRX19" s="2"/>
      <c r="WRY19" s="140"/>
      <c r="WRZ19" s="146"/>
      <c r="WSA19" s="146"/>
      <c r="WSB19" s="2"/>
      <c r="WSC19" s="140"/>
      <c r="WSD19" s="146"/>
      <c r="WSE19" s="146"/>
      <c r="WSF19" s="2"/>
      <c r="WSG19" s="140"/>
      <c r="WSH19" s="146"/>
      <c r="WSI19" s="146"/>
      <c r="WSJ19" s="2"/>
      <c r="WSK19" s="140"/>
      <c r="WSL19" s="146"/>
      <c r="WSM19" s="146"/>
      <c r="WSN19" s="2"/>
      <c r="WSO19" s="140"/>
      <c r="WSP19" s="146"/>
      <c r="WSQ19" s="146"/>
      <c r="WSR19" s="2"/>
      <c r="WSS19" s="140"/>
      <c r="WST19" s="146"/>
      <c r="WSU19" s="146"/>
      <c r="WSV19" s="2"/>
      <c r="WSW19" s="140"/>
      <c r="WSX19" s="146"/>
      <c r="WSY19" s="146"/>
      <c r="WSZ19" s="2"/>
      <c r="WTA19" s="140"/>
      <c r="WTB19" s="146"/>
      <c r="WTC19" s="146"/>
      <c r="WTD19" s="2"/>
      <c r="WTE19" s="140"/>
      <c r="WTF19" s="146"/>
      <c r="WTG19" s="146"/>
      <c r="WTH19" s="2"/>
      <c r="WTI19" s="140"/>
      <c r="WTJ19" s="146"/>
      <c r="WTK19" s="146"/>
      <c r="WTL19" s="2"/>
      <c r="WTM19" s="140"/>
      <c r="WTN19" s="146"/>
      <c r="WTO19" s="146"/>
      <c r="WTP19" s="2"/>
      <c r="WTQ19" s="140"/>
      <c r="WTR19" s="146"/>
      <c r="WTS19" s="146"/>
      <c r="WTT19" s="2"/>
      <c r="WTU19" s="140"/>
      <c r="WTV19" s="146"/>
      <c r="WTW19" s="146"/>
      <c r="WTX19" s="2"/>
      <c r="WTY19" s="140"/>
      <c r="WTZ19" s="146"/>
      <c r="WUA19" s="146"/>
      <c r="WUB19" s="2"/>
      <c r="WUC19" s="140"/>
      <c r="WUD19" s="146"/>
      <c r="WUE19" s="146"/>
      <c r="WUF19" s="2"/>
      <c r="WUG19" s="140"/>
      <c r="WUH19" s="146"/>
      <c r="WUI19" s="146"/>
      <c r="WUJ19" s="2"/>
      <c r="WUK19" s="140"/>
      <c r="WUL19" s="146"/>
      <c r="WUM19" s="146"/>
      <c r="WUN19" s="2"/>
      <c r="WUO19" s="140"/>
      <c r="WUP19" s="146"/>
      <c r="WUQ19" s="146"/>
      <c r="WUR19" s="2"/>
      <c r="WUS19" s="140"/>
      <c r="WUT19" s="146"/>
      <c r="WUU19" s="146"/>
      <c r="WUV19" s="2"/>
      <c r="WUW19" s="140"/>
      <c r="WUX19" s="146"/>
      <c r="WUY19" s="146"/>
      <c r="WUZ19" s="2"/>
      <c r="WVA19" s="140"/>
      <c r="WVB19" s="146"/>
      <c r="WVC19" s="146"/>
      <c r="WVD19" s="2"/>
      <c r="WVE19" s="140"/>
      <c r="WVF19" s="146"/>
      <c r="WVG19" s="146"/>
      <c r="WVH19" s="2"/>
      <c r="WVI19" s="140"/>
      <c r="WVJ19" s="146"/>
      <c r="WVK19" s="146"/>
      <c r="WVL19" s="2"/>
      <c r="WVM19" s="140"/>
      <c r="WVN19" s="146"/>
      <c r="WVO19" s="146"/>
      <c r="WVP19" s="2"/>
      <c r="WVQ19" s="140"/>
      <c r="WVR19" s="146"/>
      <c r="WVS19" s="146"/>
      <c r="WVT19" s="2"/>
      <c r="WVU19" s="140"/>
      <c r="WVV19" s="146"/>
      <c r="WVW19" s="146"/>
      <c r="WVX19" s="2"/>
      <c r="WVY19" s="140"/>
      <c r="WVZ19" s="146"/>
      <c r="WWA19" s="146"/>
      <c r="WWB19" s="2"/>
      <c r="WWC19" s="140"/>
      <c r="WWD19" s="146"/>
      <c r="WWE19" s="146"/>
      <c r="WWF19" s="2"/>
      <c r="WWG19" s="140"/>
      <c r="WWH19" s="146"/>
      <c r="WWI19" s="146"/>
      <c r="WWJ19" s="2"/>
      <c r="WWK19" s="140"/>
      <c r="WWL19" s="146"/>
      <c r="WWM19" s="146"/>
      <c r="WWN19" s="2"/>
      <c r="WWO19" s="140"/>
      <c r="WWP19" s="146"/>
      <c r="WWQ19" s="146"/>
      <c r="WWR19" s="2"/>
      <c r="WWS19" s="140"/>
      <c r="WWT19" s="146"/>
      <c r="WWU19" s="146"/>
      <c r="WWV19" s="2"/>
      <c r="WWW19" s="140"/>
      <c r="WWX19" s="146"/>
      <c r="WWY19" s="146"/>
      <c r="WWZ19" s="2"/>
      <c r="WXA19" s="140"/>
      <c r="WXB19" s="146"/>
      <c r="WXC19" s="146"/>
      <c r="WXD19" s="2"/>
      <c r="WXE19" s="140"/>
      <c r="WXF19" s="146"/>
      <c r="WXG19" s="146"/>
      <c r="WXH19" s="2"/>
      <c r="WXI19" s="140"/>
      <c r="WXJ19" s="146"/>
      <c r="WXK19" s="146"/>
      <c r="WXL19" s="2"/>
      <c r="WXM19" s="140"/>
      <c r="WXN19" s="146"/>
      <c r="WXO19" s="146"/>
      <c r="WXP19" s="2"/>
      <c r="WXQ19" s="140"/>
      <c r="WXR19" s="146"/>
      <c r="WXS19" s="146"/>
      <c r="WXT19" s="2"/>
      <c r="WXU19" s="140"/>
      <c r="WXV19" s="146"/>
      <c r="WXW19" s="146"/>
      <c r="WXX19" s="2"/>
      <c r="WXY19" s="140"/>
      <c r="WXZ19" s="146"/>
      <c r="WYA19" s="146"/>
      <c r="WYB19" s="2"/>
      <c r="WYC19" s="140"/>
      <c r="WYD19" s="146"/>
      <c r="WYE19" s="146"/>
      <c r="WYF19" s="2"/>
      <c r="WYG19" s="140"/>
      <c r="WYH19" s="146"/>
      <c r="WYI19" s="146"/>
      <c r="WYJ19" s="2"/>
      <c r="WYK19" s="140"/>
      <c r="WYL19" s="146"/>
      <c r="WYM19" s="146"/>
      <c r="WYN19" s="2"/>
      <c r="WYO19" s="140"/>
      <c r="WYP19" s="146"/>
      <c r="WYQ19" s="146"/>
      <c r="WYR19" s="2"/>
      <c r="WYS19" s="140"/>
      <c r="WYT19" s="146"/>
      <c r="WYU19" s="146"/>
      <c r="WYV19" s="2"/>
      <c r="WYW19" s="140"/>
      <c r="WYX19" s="146"/>
      <c r="WYY19" s="146"/>
      <c r="WYZ19" s="2"/>
      <c r="WZA19" s="140"/>
      <c r="WZB19" s="146"/>
      <c r="WZC19" s="146"/>
      <c r="WZD19" s="2"/>
      <c r="WZE19" s="140"/>
      <c r="WZF19" s="146"/>
      <c r="WZG19" s="146"/>
      <c r="WZH19" s="2"/>
      <c r="WZI19" s="140"/>
      <c r="WZJ19" s="146"/>
      <c r="WZK19" s="146"/>
      <c r="WZL19" s="2"/>
      <c r="WZM19" s="140"/>
      <c r="WZN19" s="146"/>
      <c r="WZO19" s="146"/>
      <c r="WZP19" s="2"/>
      <c r="WZQ19" s="140"/>
      <c r="WZR19" s="146"/>
      <c r="WZS19" s="146"/>
      <c r="WZT19" s="2"/>
      <c r="WZU19" s="140"/>
      <c r="WZV19" s="146"/>
      <c r="WZW19" s="146"/>
      <c r="WZX19" s="2"/>
      <c r="WZY19" s="140"/>
      <c r="WZZ19" s="146"/>
      <c r="XAA19" s="146"/>
      <c r="XAB19" s="2"/>
      <c r="XAC19" s="140"/>
      <c r="XAD19" s="146"/>
      <c r="XAE19" s="146"/>
      <c r="XAF19" s="2"/>
      <c r="XAG19" s="140"/>
      <c r="XAH19" s="146"/>
      <c r="XAI19" s="146"/>
      <c r="XAJ19" s="2"/>
      <c r="XAK19" s="140"/>
      <c r="XAL19" s="146"/>
      <c r="XAM19" s="146"/>
      <c r="XAN19" s="2"/>
      <c r="XAO19" s="140"/>
      <c r="XAP19" s="146"/>
      <c r="XAQ19" s="146"/>
      <c r="XAR19" s="2"/>
      <c r="XAS19" s="140"/>
      <c r="XAT19" s="146"/>
      <c r="XAU19" s="146"/>
      <c r="XAV19" s="2"/>
      <c r="XAW19" s="140"/>
      <c r="XAX19" s="146"/>
      <c r="XAY19" s="146"/>
      <c r="XAZ19" s="2"/>
      <c r="XBA19" s="140"/>
      <c r="XBB19" s="146"/>
      <c r="XBC19" s="146"/>
      <c r="XBD19" s="2"/>
      <c r="XBE19" s="140"/>
      <c r="XBF19" s="146"/>
      <c r="XBG19" s="146"/>
      <c r="XBH19" s="2"/>
      <c r="XBI19" s="140"/>
      <c r="XBJ19" s="146"/>
      <c r="XBK19" s="146"/>
      <c r="XBL19" s="2"/>
      <c r="XBM19" s="140"/>
      <c r="XBN19" s="146"/>
      <c r="XBO19" s="146"/>
      <c r="XBP19" s="2"/>
      <c r="XBQ19" s="140"/>
      <c r="XBR19" s="146"/>
      <c r="XBS19" s="146"/>
      <c r="XBT19" s="2"/>
      <c r="XBU19" s="140"/>
      <c r="XBV19" s="146"/>
      <c r="XBW19" s="146"/>
      <c r="XBX19" s="2"/>
      <c r="XBY19" s="140"/>
      <c r="XBZ19" s="146"/>
      <c r="XCA19" s="146"/>
      <c r="XCB19" s="2"/>
      <c r="XCC19" s="140"/>
      <c r="XCD19" s="146"/>
      <c r="XCE19" s="146"/>
      <c r="XCF19" s="2"/>
      <c r="XCG19" s="140"/>
      <c r="XCH19" s="146"/>
      <c r="XCI19" s="146"/>
      <c r="XCJ19" s="2"/>
      <c r="XCK19" s="140"/>
      <c r="XCL19" s="146"/>
      <c r="XCM19" s="146"/>
      <c r="XCN19" s="2"/>
      <c r="XCO19" s="140"/>
      <c r="XCP19" s="146"/>
      <c r="XCQ19" s="146"/>
      <c r="XCR19" s="2"/>
      <c r="XCS19" s="140"/>
      <c r="XCT19" s="146"/>
      <c r="XCU19" s="146"/>
      <c r="XCV19" s="2"/>
      <c r="XCW19" s="140"/>
      <c r="XCX19" s="146"/>
      <c r="XCY19" s="146"/>
      <c r="XCZ19" s="2"/>
      <c r="XDA19" s="140"/>
      <c r="XDB19" s="146"/>
      <c r="XDC19" s="146"/>
      <c r="XDD19" s="2"/>
      <c r="XDE19" s="140"/>
      <c r="XDF19" s="146"/>
      <c r="XDG19" s="146"/>
      <c r="XDH19" s="2"/>
      <c r="XDI19" s="140"/>
      <c r="XDJ19" s="146"/>
      <c r="XDK19" s="146"/>
      <c r="XDL19" s="2"/>
      <c r="XDM19" s="140"/>
      <c r="XDN19" s="146"/>
      <c r="XDO19" s="146"/>
      <c r="XDP19" s="2"/>
      <c r="XDQ19" s="140"/>
      <c r="XDR19" s="146"/>
      <c r="XDS19" s="146"/>
      <c r="XDT19" s="2"/>
      <c r="XDU19" s="140"/>
      <c r="XDV19" s="146"/>
      <c r="XDW19" s="146"/>
      <c r="XDX19" s="2"/>
      <c r="XDY19" s="140"/>
      <c r="XDZ19" s="146"/>
      <c r="XEA19" s="146"/>
      <c r="XEB19" s="2"/>
      <c r="XEC19" s="140"/>
      <c r="XED19" s="146"/>
      <c r="XEE19" s="146"/>
      <c r="XEF19" s="2"/>
      <c r="XEG19" s="140"/>
      <c r="XEH19" s="146"/>
      <c r="XEI19" s="146"/>
      <c r="XEJ19" s="2"/>
      <c r="XEK19" s="140"/>
      <c r="XEL19" s="146"/>
      <c r="XEM19" s="146"/>
      <c r="XEN19" s="2"/>
      <c r="XEO19" s="140"/>
      <c r="XEP19" s="146"/>
      <c r="XEQ19" s="146"/>
      <c r="XER19" s="2"/>
      <c r="XES19" s="140"/>
      <c r="XET19" s="146"/>
      <c r="XEU19" s="146"/>
      <c r="XEV19" s="2"/>
      <c r="XEW19" s="140"/>
      <c r="XEX19" s="146"/>
      <c r="XEY19" s="146"/>
      <c r="XEZ19" s="2"/>
      <c r="XFA19" s="140"/>
      <c r="XFB19" s="146"/>
      <c r="XFC19" s="146"/>
      <c r="XFD19" s="2"/>
    </row>
    <row r="20" spans="1:16384" customFormat="1" ht="15.75" thickBot="1" x14ac:dyDescent="0.3"/>
    <row r="21" spans="1:16384" customFormat="1" x14ac:dyDescent="0.25">
      <c r="A21" s="1240"/>
      <c r="B21" s="4208" t="s">
        <v>2317</v>
      </c>
      <c r="C21" s="4208"/>
      <c r="D21" s="4208"/>
      <c r="E21" s="4208" t="s">
        <v>2318</v>
      </c>
      <c r="F21" s="4208"/>
      <c r="G21" s="4208"/>
      <c r="H21" s="4259"/>
      <c r="I21" s="3810"/>
      <c r="J21" s="3811"/>
    </row>
    <row r="22" spans="1:16384" customFormat="1" x14ac:dyDescent="0.25">
      <c r="A22" s="1436" t="s">
        <v>1455</v>
      </c>
      <c r="B22" s="2000" t="s">
        <v>1456</v>
      </c>
      <c r="C22" s="2000" t="s">
        <v>1457</v>
      </c>
      <c r="D22" s="2000" t="s">
        <v>2275</v>
      </c>
      <c r="E22" s="2000" t="s">
        <v>1459</v>
      </c>
      <c r="F22" s="2000" t="s">
        <v>1460</v>
      </c>
      <c r="G22" s="2000" t="s">
        <v>2319</v>
      </c>
      <c r="H22" s="2011"/>
      <c r="I22" s="2011"/>
      <c r="J22" s="2012"/>
    </row>
    <row r="23" spans="1:16384" customFormat="1" ht="45" x14ac:dyDescent="0.25">
      <c r="A23" s="1438" t="s">
        <v>434</v>
      </c>
      <c r="B23" s="2002" t="s">
        <v>2320</v>
      </c>
      <c r="C23" s="2002" t="s">
        <v>2321</v>
      </c>
      <c r="D23" s="4242" t="s">
        <v>2279</v>
      </c>
      <c r="E23" s="2002" t="s">
        <v>2322</v>
      </c>
      <c r="F23" s="2002" t="s">
        <v>2323</v>
      </c>
      <c r="G23" s="4238" t="s">
        <v>2282</v>
      </c>
      <c r="H23" s="4204" t="s">
        <v>478</v>
      </c>
      <c r="I23" s="4204" t="s">
        <v>1268</v>
      </c>
      <c r="J23" s="4205" t="s">
        <v>1454</v>
      </c>
      <c r="K23" s="64"/>
    </row>
    <row r="24" spans="1:16384" s="64" customFormat="1" x14ac:dyDescent="0.25">
      <c r="A24" s="1438" t="s">
        <v>1259</v>
      </c>
      <c r="B24" s="2002" t="s">
        <v>2324</v>
      </c>
      <c r="C24" s="2002" t="s">
        <v>2325</v>
      </c>
      <c r="D24" s="4242"/>
      <c r="E24" s="2002" t="s">
        <v>2326</v>
      </c>
      <c r="F24" s="2002">
        <v>1991</v>
      </c>
      <c r="G24" s="4238"/>
      <c r="H24" s="3766"/>
      <c r="I24" s="3766"/>
      <c r="J24" s="3765"/>
    </row>
    <row r="25" spans="1:16384" customFormat="1" x14ac:dyDescent="0.25">
      <c r="A25" s="1436" t="str">
        <f>CONCATENATE($J$4,"00")</f>
        <v>202400</v>
      </c>
      <c r="B25" s="2002"/>
      <c r="C25" s="2002"/>
      <c r="D25" s="4242"/>
      <c r="E25" s="2002"/>
      <c r="F25" s="2013"/>
      <c r="G25" s="4238"/>
      <c r="H25" s="3135"/>
      <c r="I25" s="3135"/>
      <c r="J25" s="3137"/>
      <c r="L25" s="102"/>
      <c r="M25" s="102"/>
      <c r="N25" s="102"/>
      <c r="O25" s="102"/>
      <c r="P25" s="102"/>
      <c r="Q25" s="102"/>
      <c r="R25" s="102"/>
    </row>
    <row r="26" spans="1:16384" customFormat="1" x14ac:dyDescent="0.25">
      <c r="A26" s="1436" t="str">
        <f>CONCATENATE($J$4,"01")</f>
        <v>202401</v>
      </c>
      <c r="B26" s="2005"/>
      <c r="C26" s="2005"/>
      <c r="D26" s="2006">
        <f>B26+C26</f>
        <v>0</v>
      </c>
      <c r="E26" s="2005"/>
      <c r="F26" s="2005"/>
      <c r="G26" s="2006">
        <f t="shared" ref="G26:G37" si="0">+E26+F26</f>
        <v>0</v>
      </c>
      <c r="H26" s="2010"/>
      <c r="I26" s="1936"/>
      <c r="J26" s="1558"/>
      <c r="L26" s="118"/>
      <c r="M26" s="119"/>
      <c r="N26" s="119"/>
      <c r="O26" s="119"/>
      <c r="P26" s="119"/>
      <c r="Q26" s="119"/>
      <c r="R26" s="119"/>
    </row>
    <row r="27" spans="1:16384" customFormat="1" x14ac:dyDescent="0.25">
      <c r="A27" s="1436" t="str">
        <f>CONCATENATE($J$4,"02")</f>
        <v>202402</v>
      </c>
      <c r="B27" s="2005"/>
      <c r="C27" s="2005"/>
      <c r="D27" s="2006">
        <f t="shared" ref="D27:D36" si="1">B27+C27</f>
        <v>0</v>
      </c>
      <c r="E27" s="2005"/>
      <c r="F27" s="2005"/>
      <c r="G27" s="2006">
        <f t="shared" si="0"/>
        <v>0</v>
      </c>
      <c r="H27" s="2010"/>
      <c r="I27" s="1936"/>
      <c r="J27" s="1558"/>
      <c r="L27" s="118"/>
      <c r="M27" s="119"/>
      <c r="N27" s="119"/>
      <c r="O27" s="119"/>
      <c r="P27" s="119"/>
      <c r="Q27" s="119"/>
      <c r="R27" s="119"/>
    </row>
    <row r="28" spans="1:16384" customFormat="1" x14ac:dyDescent="0.25">
      <c r="A28" s="1436" t="str">
        <f>CONCATENATE($J$4,"03")</f>
        <v>202403</v>
      </c>
      <c r="B28" s="2005"/>
      <c r="C28" s="2005"/>
      <c r="D28" s="2006">
        <f t="shared" si="1"/>
        <v>0</v>
      </c>
      <c r="E28" s="2005"/>
      <c r="F28" s="2005"/>
      <c r="G28" s="2006">
        <f t="shared" si="0"/>
        <v>0</v>
      </c>
      <c r="H28" s="2010"/>
      <c r="I28" s="1936"/>
      <c r="J28" s="1558"/>
      <c r="L28" s="118"/>
      <c r="M28" s="119"/>
      <c r="N28" s="119"/>
      <c r="O28" s="119"/>
      <c r="P28" s="119"/>
      <c r="Q28" s="119"/>
      <c r="R28" s="119"/>
    </row>
    <row r="29" spans="1:16384" customFormat="1" x14ac:dyDescent="0.25">
      <c r="A29" s="1436" t="str">
        <f>CONCATENATE($J$4,"04")</f>
        <v>202404</v>
      </c>
      <c r="B29" s="2005"/>
      <c r="C29" s="2005"/>
      <c r="D29" s="2006">
        <f t="shared" si="1"/>
        <v>0</v>
      </c>
      <c r="E29" s="2005"/>
      <c r="F29" s="2005"/>
      <c r="G29" s="2006">
        <f t="shared" si="0"/>
        <v>0</v>
      </c>
      <c r="H29" s="2010"/>
      <c r="I29" s="1936"/>
      <c r="J29" s="1558"/>
      <c r="L29" s="57"/>
      <c r="M29" s="119"/>
      <c r="N29" s="119"/>
      <c r="O29" s="119"/>
      <c r="P29" s="119"/>
      <c r="Q29" s="119"/>
      <c r="R29" s="119"/>
    </row>
    <row r="30" spans="1:16384" customFormat="1" x14ac:dyDescent="0.25">
      <c r="A30" s="1436" t="str">
        <f>CONCATENATE($J$4,"05")</f>
        <v>202405</v>
      </c>
      <c r="B30" s="2005"/>
      <c r="C30" s="2005"/>
      <c r="D30" s="2006">
        <f t="shared" si="1"/>
        <v>0</v>
      </c>
      <c r="E30" s="2005"/>
      <c r="F30" s="2005"/>
      <c r="G30" s="2006">
        <f t="shared" si="0"/>
        <v>0</v>
      </c>
      <c r="H30" s="2010"/>
      <c r="I30" s="1936"/>
      <c r="J30" s="1558"/>
      <c r="L30" s="57"/>
      <c r="M30" s="119"/>
      <c r="N30" s="119"/>
      <c r="O30" s="119"/>
      <c r="P30" s="119"/>
      <c r="Q30" s="119"/>
      <c r="R30" s="119"/>
    </row>
    <row r="31" spans="1:16384" customFormat="1" x14ac:dyDescent="0.25">
      <c r="A31" s="1436" t="str">
        <f>CONCATENATE($J$4,"06")</f>
        <v>202406</v>
      </c>
      <c r="B31" s="2005"/>
      <c r="C31" s="2005"/>
      <c r="D31" s="2006">
        <f t="shared" si="1"/>
        <v>0</v>
      </c>
      <c r="E31" s="2005"/>
      <c r="F31" s="2005"/>
      <c r="G31" s="2006">
        <f t="shared" si="0"/>
        <v>0</v>
      </c>
      <c r="H31" s="2010"/>
      <c r="I31" s="1936"/>
      <c r="J31" s="1558"/>
    </row>
    <row r="32" spans="1:16384" customFormat="1" x14ac:dyDescent="0.25">
      <c r="A32" s="1436" t="str">
        <f>CONCATENATE($J$4,"07")</f>
        <v>202407</v>
      </c>
      <c r="B32" s="2005"/>
      <c r="C32" s="2005"/>
      <c r="D32" s="2006">
        <f t="shared" si="1"/>
        <v>0</v>
      </c>
      <c r="E32" s="2005"/>
      <c r="F32" s="2005"/>
      <c r="G32" s="2006">
        <f t="shared" si="0"/>
        <v>0</v>
      </c>
      <c r="H32" s="2010"/>
      <c r="I32" s="1936"/>
      <c r="J32" s="1558"/>
    </row>
    <row r="33" spans="1:10" x14ac:dyDescent="0.25">
      <c r="A33" s="1436" t="str">
        <f>CONCATENATE($J$4,"08")</f>
        <v>202408</v>
      </c>
      <c r="B33" s="2005"/>
      <c r="C33" s="2005"/>
      <c r="D33" s="2006">
        <f t="shared" si="1"/>
        <v>0</v>
      </c>
      <c r="E33" s="2005"/>
      <c r="F33" s="2005"/>
      <c r="G33" s="2006">
        <f t="shared" si="0"/>
        <v>0</v>
      </c>
      <c r="H33" s="2010"/>
      <c r="I33" s="1936"/>
      <c r="J33" s="1558"/>
    </row>
    <row r="34" spans="1:10" x14ac:dyDescent="0.25">
      <c r="A34" s="1436" t="str">
        <f>CONCATENATE($J$4,"09")</f>
        <v>202409</v>
      </c>
      <c r="B34" s="2005"/>
      <c r="C34" s="2005"/>
      <c r="D34" s="2006">
        <f t="shared" si="1"/>
        <v>0</v>
      </c>
      <c r="E34" s="2005"/>
      <c r="F34" s="2005"/>
      <c r="G34" s="2006">
        <f t="shared" si="0"/>
        <v>0</v>
      </c>
      <c r="H34" s="2010"/>
      <c r="I34" s="1936"/>
      <c r="J34" s="1558"/>
    </row>
    <row r="35" spans="1:10" x14ac:dyDescent="0.25">
      <c r="A35" s="1436" t="str">
        <f>CONCATENATE($J$4,"10")</f>
        <v>202410</v>
      </c>
      <c r="B35" s="2005"/>
      <c r="C35" s="2005"/>
      <c r="D35" s="2006">
        <f t="shared" si="1"/>
        <v>0</v>
      </c>
      <c r="E35" s="2005"/>
      <c r="F35" s="2005"/>
      <c r="G35" s="2006">
        <f t="shared" si="0"/>
        <v>0</v>
      </c>
      <c r="H35" s="2010"/>
      <c r="I35" s="1936"/>
      <c r="J35" s="1558"/>
    </row>
    <row r="36" spans="1:10" x14ac:dyDescent="0.25">
      <c r="A36" s="1436" t="str">
        <f>CONCATENATE($J$4,"11")</f>
        <v>202411</v>
      </c>
      <c r="B36" s="2005"/>
      <c r="C36" s="2005"/>
      <c r="D36" s="2006">
        <f t="shared" si="1"/>
        <v>0</v>
      </c>
      <c r="E36" s="2005"/>
      <c r="F36" s="2005"/>
      <c r="G36" s="2006">
        <f t="shared" si="0"/>
        <v>0</v>
      </c>
      <c r="H36" s="2010"/>
      <c r="I36" s="1936"/>
      <c r="J36" s="1558"/>
    </row>
    <row r="37" spans="1:10" x14ac:dyDescent="0.25">
      <c r="A37" s="1436" t="str">
        <f>CONCATENATE($J$4,"12")</f>
        <v>202412</v>
      </c>
      <c r="B37" s="2005"/>
      <c r="C37" s="2005"/>
      <c r="D37" s="2006">
        <f>B37+C37</f>
        <v>0</v>
      </c>
      <c r="E37" s="2005"/>
      <c r="F37" s="2005"/>
      <c r="G37" s="2006">
        <f t="shared" si="0"/>
        <v>0</v>
      </c>
      <c r="H37" s="2010"/>
      <c r="I37" s="1936"/>
      <c r="J37" s="1558"/>
    </row>
    <row r="38" spans="1:10" ht="15.75" thickBot="1" x14ac:dyDescent="0.3">
      <c r="A38" s="470" t="s">
        <v>2028</v>
      </c>
      <c r="B38" s="457">
        <f t="shared" ref="B38:C38" si="2">SUM(B26:B37)</f>
        <v>0</v>
      </c>
      <c r="C38" s="457">
        <f t="shared" si="2"/>
        <v>0</v>
      </c>
      <c r="D38" s="462">
        <f>B38+C38</f>
        <v>0</v>
      </c>
      <c r="E38" s="457">
        <f t="shared" ref="E38:G38" si="3">SUM(E26:E37)</f>
        <v>0</v>
      </c>
      <c r="F38" s="457">
        <f>SUM(F25:F37)</f>
        <v>0</v>
      </c>
      <c r="G38" s="462">
        <f t="shared" si="3"/>
        <v>0</v>
      </c>
      <c r="H38" s="3579"/>
      <c r="I38" s="3579"/>
      <c r="J38" s="3580"/>
    </row>
    <row r="39" spans="1:10" x14ac:dyDescent="0.25">
      <c r="A39" s="58" t="s">
        <v>1327</v>
      </c>
      <c r="B39" s="130">
        <f>SUMIFS('Saldobalanse m arb-status'!C:C,'Saldobalanse m arb-status'!K:K, LEFT(B24,1)&amp;"*")</f>
        <v>0</v>
      </c>
      <c r="C39" s="130">
        <f>SUMIFS('Saldobalanse m arb-status'!C:C,'Saldobalanse m arb-status'!K:K,4&amp;"*")+SUMIFS('Saldobalanse m arb-status'!C:C,'Saldobalanse m arb-status'!K:K,5&amp;"*")+SUMIFS('Saldobalanse m arb-status'!C:C,'Saldobalanse m arb-status'!K:K,6&amp;"*")+SUMIFS('Saldobalanse m arb-status'!C:C,'Saldobalanse m arb-status'!K:K,7&amp;"*")+SUMIFS('Saldobalanse m arb-status'!C:C,'Saldobalanse m arb-status'!K:K,80&amp;"*")+SUMIFS('Saldobalanse m arb-status'!C:C,'Saldobalanse m arb-status'!K:K,81&amp;"*")</f>
        <v>0</v>
      </c>
      <c r="D39" s="130"/>
      <c r="E39" s="130">
        <f>SUMIFS('Saldobalanse m arb-status'!C:C,'Saldobalanse m arb-status'!G:G,E24)</f>
        <v>0</v>
      </c>
      <c r="F39" s="130">
        <f>_xlfn.XLOOKUP(F24,'Saldobalanse m arb-status'!A:A,'Saldobalanse m arb-status'!C:C,"Ikke funnet",0)</f>
        <v>0</v>
      </c>
      <c r="G39" s="3"/>
      <c r="H39" s="3"/>
      <c r="I39" s="3"/>
      <c r="J39" s="3"/>
    </row>
    <row r="40" spans="1:10" ht="14.25" customHeight="1" x14ac:dyDescent="0.25">
      <c r="A40" s="58" t="s">
        <v>1260</v>
      </c>
      <c r="B40" s="130">
        <f>B38-B39</f>
        <v>0</v>
      </c>
      <c r="C40" s="130">
        <f>C38-C39</f>
        <v>0</v>
      </c>
      <c r="D40" s="590"/>
      <c r="E40" s="130">
        <f>E38-E39</f>
        <v>0</v>
      </c>
      <c r="F40" s="130">
        <f>F38-F39</f>
        <v>0</v>
      </c>
      <c r="G40" s="3"/>
      <c r="H40" s="3"/>
      <c r="I40" s="3"/>
      <c r="J40" s="3"/>
    </row>
    <row r="41" spans="1:10" ht="15.75" customHeight="1" x14ac:dyDescent="0.25">
      <c r="A41" s="3"/>
      <c r="B41" s="83"/>
      <c r="C41" s="67"/>
      <c r="E41" s="83"/>
      <c r="G41" s="3"/>
      <c r="H41" s="3"/>
      <c r="I41" s="3"/>
      <c r="J41" s="3"/>
    </row>
    <row r="42" spans="1:10" x14ac:dyDescent="0.25">
      <c r="A42" s="3"/>
      <c r="B42" s="3"/>
      <c r="C42" s="3"/>
      <c r="G42" s="3"/>
      <c r="H42" s="3"/>
      <c r="I42" s="3"/>
      <c r="J42" s="3"/>
    </row>
    <row r="43" spans="1:10" ht="15.75" thickBot="1" x14ac:dyDescent="0.3">
      <c r="A43" s="11" t="s">
        <v>2287</v>
      </c>
      <c r="B43" s="3"/>
      <c r="C43" s="3"/>
      <c r="D43" s="3"/>
      <c r="E43" s="3"/>
      <c r="F43" s="3"/>
      <c r="G43" s="3"/>
      <c r="H43" s="3"/>
      <c r="I43" s="3"/>
      <c r="J43" s="3"/>
    </row>
    <row r="44" spans="1:10" x14ac:dyDescent="0.25">
      <c r="A44" s="637" t="str">
        <f>CONCATENATE($J$4,"01")</f>
        <v>202401</v>
      </c>
      <c r="B44" s="4225"/>
      <c r="C44" s="4225"/>
      <c r="D44" s="4225"/>
      <c r="E44" s="4225"/>
      <c r="F44" s="4225"/>
      <c r="G44" s="4225"/>
      <c r="H44" s="4225"/>
      <c r="I44" s="4225"/>
      <c r="J44" s="4226"/>
    </row>
    <row r="45" spans="1:10" x14ac:dyDescent="0.25">
      <c r="A45" s="1436" t="str">
        <f>CONCATENATE($J$4,"02")</f>
        <v>202402</v>
      </c>
      <c r="B45" s="4222"/>
      <c r="C45" s="4222"/>
      <c r="D45" s="4222"/>
      <c r="E45" s="4222"/>
      <c r="F45" s="4222"/>
      <c r="G45" s="4222"/>
      <c r="H45" s="4222"/>
      <c r="I45" s="4222"/>
      <c r="J45" s="2987"/>
    </row>
    <row r="46" spans="1:10" x14ac:dyDescent="0.25">
      <c r="A46" s="1436" t="str">
        <f>CONCATENATE($J$4,"03")</f>
        <v>202403</v>
      </c>
      <c r="B46" s="4222"/>
      <c r="C46" s="4222"/>
      <c r="D46" s="4222"/>
      <c r="E46" s="4222"/>
      <c r="F46" s="4222"/>
      <c r="G46" s="4222"/>
      <c r="H46" s="4222"/>
      <c r="I46" s="4222"/>
      <c r="J46" s="2987"/>
    </row>
    <row r="47" spans="1:10" x14ac:dyDescent="0.25">
      <c r="A47" s="1436" t="str">
        <f>CONCATENATE($J$4,"04")</f>
        <v>202404</v>
      </c>
      <c r="B47" s="4222"/>
      <c r="C47" s="4222"/>
      <c r="D47" s="4222"/>
      <c r="E47" s="4222"/>
      <c r="F47" s="4222"/>
      <c r="G47" s="4222"/>
      <c r="H47" s="4222"/>
      <c r="I47" s="4222"/>
      <c r="J47" s="2987"/>
    </row>
    <row r="48" spans="1:10" x14ac:dyDescent="0.25">
      <c r="A48" s="1436" t="str">
        <f>CONCATENATE($J$4,"05")</f>
        <v>202405</v>
      </c>
      <c r="B48" s="4222"/>
      <c r="C48" s="4222"/>
      <c r="D48" s="4222"/>
      <c r="E48" s="4222"/>
      <c r="F48" s="4222"/>
      <c r="G48" s="4222"/>
      <c r="H48" s="4222"/>
      <c r="I48" s="4222"/>
      <c r="J48" s="2987"/>
    </row>
    <row r="49" spans="1:10" x14ac:dyDescent="0.25">
      <c r="A49" s="1436" t="str">
        <f>CONCATENATE($J$4,"06")</f>
        <v>202406</v>
      </c>
      <c r="B49" s="4222"/>
      <c r="C49" s="4222"/>
      <c r="D49" s="4222"/>
      <c r="E49" s="4222"/>
      <c r="F49" s="4222"/>
      <c r="G49" s="4222"/>
      <c r="H49" s="4222"/>
      <c r="I49" s="4222"/>
      <c r="J49" s="2987"/>
    </row>
    <row r="50" spans="1:10" x14ac:dyDescent="0.25">
      <c r="A50" s="1436" t="str">
        <f>CONCATENATE($J$4,"07")</f>
        <v>202407</v>
      </c>
      <c r="B50" s="4222"/>
      <c r="C50" s="4222"/>
      <c r="D50" s="4222"/>
      <c r="E50" s="4222"/>
      <c r="F50" s="4222"/>
      <c r="G50" s="4222"/>
      <c r="H50" s="4222"/>
      <c r="I50" s="4222"/>
      <c r="J50" s="2987"/>
    </row>
    <row r="51" spans="1:10" x14ac:dyDescent="0.25">
      <c r="A51" s="1436" t="str">
        <f>CONCATENATE($J$4,"08")</f>
        <v>202408</v>
      </c>
      <c r="B51" s="4222"/>
      <c r="C51" s="4222"/>
      <c r="D51" s="4222"/>
      <c r="E51" s="4222"/>
      <c r="F51" s="4222"/>
      <c r="G51" s="4222"/>
      <c r="H51" s="4222"/>
      <c r="I51" s="4222"/>
      <c r="J51" s="2987"/>
    </row>
    <row r="52" spans="1:10" x14ac:dyDescent="0.25">
      <c r="A52" s="1436" t="str">
        <f>CONCATENATE($J$4,"09")</f>
        <v>202409</v>
      </c>
      <c r="B52" s="4222"/>
      <c r="C52" s="4222"/>
      <c r="D52" s="4222"/>
      <c r="E52" s="4222"/>
      <c r="F52" s="4222"/>
      <c r="G52" s="4222"/>
      <c r="H52" s="4222"/>
      <c r="I52" s="4222"/>
      <c r="J52" s="2987"/>
    </row>
    <row r="53" spans="1:10" x14ac:dyDescent="0.25">
      <c r="A53" s="1436" t="str">
        <f>CONCATENATE($J$4,"10")</f>
        <v>202410</v>
      </c>
      <c r="B53" s="4222"/>
      <c r="C53" s="4222"/>
      <c r="D53" s="4222"/>
      <c r="E53" s="4222"/>
      <c r="F53" s="4222"/>
      <c r="G53" s="4222"/>
      <c r="H53" s="4222"/>
      <c r="I53" s="4222"/>
      <c r="J53" s="2987"/>
    </row>
    <row r="54" spans="1:10" x14ac:dyDescent="0.25">
      <c r="A54" s="1436" t="str">
        <f>CONCATENATE($J$4,"11")</f>
        <v>202411</v>
      </c>
      <c r="B54" s="4222"/>
      <c r="C54" s="4222"/>
      <c r="D54" s="4222"/>
      <c r="E54" s="4222"/>
      <c r="F54" s="4222"/>
      <c r="G54" s="4222"/>
      <c r="H54" s="4222"/>
      <c r="I54" s="4222"/>
      <c r="J54" s="2987"/>
    </row>
    <row r="55" spans="1:10" ht="15.75" thickBot="1" x14ac:dyDescent="0.3">
      <c r="A55" s="459" t="str">
        <f>CONCATENATE($J$4,"12")</f>
        <v>202412</v>
      </c>
      <c r="B55" s="3176"/>
      <c r="C55" s="3176"/>
      <c r="D55" s="3176"/>
      <c r="E55" s="3176"/>
      <c r="F55" s="3176"/>
      <c r="G55" s="3176"/>
      <c r="H55" s="3176"/>
      <c r="I55" s="3176"/>
      <c r="J55" s="3177"/>
    </row>
    <row r="57" spans="1:10" x14ac:dyDescent="0.25">
      <c r="A57" s="53"/>
      <c r="B57" s="53"/>
      <c r="C57" s="53"/>
      <c r="D57" s="53"/>
      <c r="E57" s="53"/>
      <c r="F57" s="53"/>
      <c r="G57" s="53"/>
    </row>
    <row r="58" spans="1:10" x14ac:dyDescent="0.25">
      <c r="A58" s="53"/>
      <c r="B58" s="53"/>
      <c r="C58" s="53"/>
      <c r="D58" s="53"/>
      <c r="E58" s="53"/>
      <c r="F58" s="53"/>
      <c r="G58" s="53"/>
    </row>
  </sheetData>
  <mergeCells count="30">
    <mergeCell ref="B53:J53"/>
    <mergeCell ref="B54:J54"/>
    <mergeCell ref="B55:J55"/>
    <mergeCell ref="B49:J49"/>
    <mergeCell ref="D23:D25"/>
    <mergeCell ref="G23:G25"/>
    <mergeCell ref="H23:H25"/>
    <mergeCell ref="I23:I25"/>
    <mergeCell ref="J23:J25"/>
    <mergeCell ref="H38:J38"/>
    <mergeCell ref="B44:J44"/>
    <mergeCell ref="B45:J45"/>
    <mergeCell ref="B46:J46"/>
    <mergeCell ref="B47:J47"/>
    <mergeCell ref="B48:J48"/>
    <mergeCell ref="B50:J50"/>
    <mergeCell ref="B51:J51"/>
    <mergeCell ref="B52:J52"/>
    <mergeCell ref="B2:J2"/>
    <mergeCell ref="B4:H4"/>
    <mergeCell ref="B21:D21"/>
    <mergeCell ref="E21:G21"/>
    <mergeCell ref="B5:F5"/>
    <mergeCell ref="A10:E10"/>
    <mergeCell ref="G10:J10"/>
    <mergeCell ref="A11:E15"/>
    <mergeCell ref="G11:J15"/>
    <mergeCell ref="B3:J3"/>
    <mergeCell ref="H21:J21"/>
    <mergeCell ref="A7:J7"/>
  </mergeCells>
  <conditionalFormatting sqref="J26:J37">
    <cfRule type="expression" dxfId="62" priority="20">
      <formula>J26="DFØ følger opp"</formula>
    </cfRule>
    <cfRule type="expression" dxfId="61" priority="21">
      <formula>J26="Kunde følger opp"</formula>
    </cfRule>
    <cfRule type="expression" dxfId="60" priority="23">
      <formula>J26="Alt OK"</formula>
    </cfRule>
  </conditionalFormatting>
  <hyperlinks>
    <hyperlink ref="A2" location="'Avstemmingsoversikt SRS'!A1" display="Til avst.oversikt" xr:uid="{3EC94AC6-90E1-4254-A0E7-B580F85739CB}"/>
  </hyperlinks>
  <pageMargins left="0.7" right="0.7" top="0.75" bottom="0.75" header="0.3" footer="0.3"/>
  <pageSetup paperSize="9" scale="7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9D6095B3-CDC5-4E28-8BDE-51EE36EF8F0B}">
          <x14:formula1>
            <xm:f>Avstemmingskoder!$A$3:$A$5</xm:f>
          </x14:formula1>
          <xm:sqref>J26:J37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A5BC-7464-4BEC-B101-66D22CA43D6D}">
  <sheetPr codeName="Ark71">
    <pageSetUpPr fitToPage="1"/>
  </sheetPr>
  <dimension ref="A1:R55"/>
  <sheetViews>
    <sheetView showGridLines="0" zoomScaleNormal="100" workbookViewId="0"/>
  </sheetViews>
  <sheetFormatPr baseColWidth="10" defaultColWidth="11.42578125" defaultRowHeight="15" x14ac:dyDescent="0.25"/>
  <cols>
    <col min="1" max="1" width="24" customWidth="1"/>
    <col min="2" max="2" width="20.42578125" customWidth="1"/>
    <col min="3" max="3" width="21.28515625" customWidth="1"/>
    <col min="4" max="4" width="16.140625" customWidth="1"/>
    <col min="5" max="5" width="18.5703125" customWidth="1"/>
    <col min="6" max="6" width="20.28515625" customWidth="1"/>
    <col min="7" max="7" width="14.5703125" customWidth="1"/>
    <col min="8" max="8" width="13.42578125" customWidth="1"/>
    <col min="9" max="9" width="27.28515625" customWidth="1"/>
    <col min="10" max="10" width="4.85546875" customWidth="1"/>
  </cols>
  <sheetData>
    <row r="1" spans="1:10" ht="19.5" thickBot="1" x14ac:dyDescent="0.35">
      <c r="A1" s="100" t="s">
        <v>2327</v>
      </c>
      <c r="B1" s="1"/>
      <c r="C1" s="1"/>
      <c r="D1" s="101"/>
      <c r="E1" s="101"/>
      <c r="F1" s="101"/>
      <c r="G1" s="101"/>
      <c r="H1" s="1"/>
      <c r="I1" s="1"/>
    </row>
    <row r="2" spans="1:10" ht="18.75" x14ac:dyDescent="0.3">
      <c r="A2" s="973" t="s">
        <v>1244</v>
      </c>
      <c r="B2" s="4218" t="s">
        <v>589</v>
      </c>
      <c r="C2" s="4219"/>
      <c r="D2" s="4219"/>
      <c r="E2" s="4219"/>
      <c r="F2" s="4219"/>
      <c r="G2" s="4219"/>
      <c r="H2" s="4219"/>
      <c r="I2" s="4220"/>
    </row>
    <row r="3" spans="1:10" ht="15.75" thickBot="1" x14ac:dyDescent="0.3">
      <c r="A3" s="974" t="s">
        <v>1245</v>
      </c>
      <c r="B3" s="2901" t="s">
        <v>1569</v>
      </c>
      <c r="C3" s="2752"/>
      <c r="D3" s="2752"/>
      <c r="E3" s="2752"/>
      <c r="F3" s="2752"/>
      <c r="G3" s="2752"/>
      <c r="H3" s="2752"/>
      <c r="I3" s="2753"/>
    </row>
    <row r="4" spans="1:10" x14ac:dyDescent="0.25">
      <c r="A4" s="1019" t="s">
        <v>1247</v>
      </c>
      <c r="B4" s="2754" t="str">
        <f>Avstemmingsoversikt!A5</f>
        <v>XX - MAL - XXX/XXXX</v>
      </c>
      <c r="C4" s="2755"/>
      <c r="D4" s="2755"/>
      <c r="E4" s="2755"/>
      <c r="F4" s="2755"/>
      <c r="G4" s="2755"/>
      <c r="H4" s="2755"/>
      <c r="I4" s="1007">
        <f>IF(Avstemmingsoversikt!P3= " "," ",Avstemmingsoversikt!P3)</f>
        <v>2024</v>
      </c>
    </row>
    <row r="5" spans="1:10" ht="15.75" thickBot="1" x14ac:dyDescent="0.3">
      <c r="A5" s="987" t="s">
        <v>1248</v>
      </c>
      <c r="B5" s="4260"/>
      <c r="C5" s="4261"/>
      <c r="D5" s="4261"/>
      <c r="E5" s="4261"/>
      <c r="F5" s="1000" t="s">
        <v>1249</v>
      </c>
      <c r="G5" s="972"/>
      <c r="H5" s="1000" t="s">
        <v>1250</v>
      </c>
      <c r="I5" s="1001" t="str">
        <f>IF(Avstemmingsoversikt!P4= " "," ",Avstemmingsoversikt!P4)</f>
        <v>xx/2024</v>
      </c>
      <c r="J5" s="53"/>
    </row>
    <row r="6" spans="1:10" x14ac:dyDescent="0.25">
      <c r="A6" s="85"/>
      <c r="B6" s="80"/>
      <c r="C6" s="80"/>
      <c r="D6" s="80"/>
      <c r="E6" s="80"/>
      <c r="F6" s="85"/>
      <c r="G6" s="96"/>
      <c r="H6" s="85"/>
      <c r="I6" s="90"/>
      <c r="J6" s="53"/>
    </row>
    <row r="7" spans="1:10" x14ac:dyDescent="0.25">
      <c r="A7" s="4262" t="s">
        <v>2328</v>
      </c>
      <c r="B7" s="4262"/>
      <c r="C7" s="4262"/>
      <c r="D7" s="4262"/>
      <c r="E7" s="4262"/>
      <c r="F7" s="4262"/>
      <c r="G7" s="4262"/>
      <c r="H7" s="4262"/>
      <c r="I7" s="4262"/>
      <c r="J7" s="53"/>
    </row>
    <row r="8" spans="1:10" x14ac:dyDescent="0.25">
      <c r="A8" s="85"/>
      <c r="B8" s="80"/>
      <c r="C8" s="80"/>
      <c r="D8" s="80"/>
      <c r="E8" s="80"/>
      <c r="F8" s="85"/>
      <c r="G8" s="96"/>
      <c r="H8" s="85"/>
      <c r="I8" s="90"/>
      <c r="J8" s="53"/>
    </row>
    <row r="9" spans="1:10" ht="17.25" customHeight="1" thickBot="1" x14ac:dyDescent="0.3">
      <c r="A9" s="85"/>
      <c r="B9" s="80"/>
      <c r="C9" s="80"/>
      <c r="D9" s="80"/>
      <c r="E9" s="80"/>
      <c r="F9" s="85"/>
      <c r="G9" s="96"/>
      <c r="H9" s="85"/>
      <c r="I9" s="90"/>
      <c r="J9" s="53"/>
    </row>
    <row r="10" spans="1:10" ht="19.5" thickBot="1" x14ac:dyDescent="0.35">
      <c r="A10" s="3146" t="s">
        <v>1252</v>
      </c>
      <c r="B10" s="3147"/>
      <c r="C10" s="3147"/>
      <c r="D10" s="3147"/>
      <c r="E10" s="3148"/>
      <c r="F10" s="1"/>
      <c r="G10" s="2708" t="s">
        <v>1253</v>
      </c>
      <c r="H10" s="3779"/>
      <c r="I10" s="3780"/>
      <c r="J10" s="53"/>
    </row>
    <row r="11" spans="1:10" x14ac:dyDescent="0.25">
      <c r="A11" s="2740"/>
      <c r="B11" s="2741"/>
      <c r="C11" s="2741"/>
      <c r="D11" s="2741"/>
      <c r="E11" s="2742"/>
      <c r="G11" s="2682"/>
      <c r="H11" s="2683"/>
      <c r="I11" s="2684"/>
      <c r="J11" s="53"/>
    </row>
    <row r="12" spans="1:10" x14ac:dyDescent="0.25">
      <c r="A12" s="2743"/>
      <c r="B12" s="2670"/>
      <c r="C12" s="2670"/>
      <c r="D12" s="2670"/>
      <c r="E12" s="2744"/>
      <c r="G12" s="2685"/>
      <c r="H12" s="2686"/>
      <c r="I12" s="2687"/>
      <c r="J12" s="53"/>
    </row>
    <row r="13" spans="1:10" x14ac:dyDescent="0.25">
      <c r="A13" s="2743"/>
      <c r="B13" s="2670"/>
      <c r="C13" s="2670"/>
      <c r="D13" s="2670"/>
      <c r="E13" s="2744"/>
      <c r="G13" s="2685"/>
      <c r="H13" s="2686"/>
      <c r="I13" s="2687"/>
      <c r="J13" s="53"/>
    </row>
    <row r="14" spans="1:10" x14ac:dyDescent="0.25">
      <c r="A14" s="2743"/>
      <c r="B14" s="2670"/>
      <c r="C14" s="2670"/>
      <c r="D14" s="2670"/>
      <c r="E14" s="2744"/>
      <c r="G14" s="2685"/>
      <c r="H14" s="2686"/>
      <c r="I14" s="2687"/>
      <c r="J14" s="53"/>
    </row>
    <row r="15" spans="1:10" ht="15.75" thickBot="1" x14ac:dyDescent="0.3">
      <c r="A15" s="2745"/>
      <c r="B15" s="2746"/>
      <c r="C15" s="2746"/>
      <c r="D15" s="2746"/>
      <c r="E15" s="2747"/>
      <c r="G15" s="2688"/>
      <c r="H15" s="2689"/>
      <c r="I15" s="2690"/>
      <c r="J15" s="53"/>
    </row>
    <row r="16" spans="1:10" x14ac:dyDescent="0.25">
      <c r="C16" s="2"/>
    </row>
    <row r="17" spans="1:18" x14ac:dyDescent="0.25">
      <c r="A17" s="140" t="s">
        <v>1254</v>
      </c>
      <c r="B17" s="146"/>
      <c r="C17" s="146"/>
      <c r="D17" s="124" t="s">
        <v>1255</v>
      </c>
    </row>
    <row r="18" spans="1:18" x14ac:dyDescent="0.25">
      <c r="C18" s="2"/>
      <c r="D18" t="s">
        <v>2329</v>
      </c>
    </row>
    <row r="19" spans="1:18" x14ac:dyDescent="0.25">
      <c r="C19" s="2"/>
      <c r="D19" s="54"/>
    </row>
    <row r="20" spans="1:18" ht="15.75" thickBot="1" x14ac:dyDescent="0.3"/>
    <row r="21" spans="1:18" x14ac:dyDescent="0.25">
      <c r="A21" s="1240"/>
      <c r="B21" s="4208" t="s">
        <v>2317</v>
      </c>
      <c r="C21" s="4208"/>
      <c r="D21" s="4208"/>
      <c r="E21" s="4208"/>
      <c r="F21" s="4208"/>
      <c r="G21" s="3586"/>
      <c r="H21" s="3586"/>
      <c r="I21" s="3587"/>
    </row>
    <row r="22" spans="1:18" x14ac:dyDescent="0.25">
      <c r="A22" s="1113" t="s">
        <v>1455</v>
      </c>
      <c r="B22" s="1421" t="s">
        <v>1456</v>
      </c>
      <c r="C22" s="1421" t="s">
        <v>1457</v>
      </c>
      <c r="D22" s="1421" t="s">
        <v>1504</v>
      </c>
      <c r="E22" s="1421" t="s">
        <v>1459</v>
      </c>
      <c r="F22" s="1421" t="s">
        <v>2330</v>
      </c>
      <c r="G22" s="932"/>
      <c r="H22" s="932"/>
      <c r="I22" s="933"/>
    </row>
    <row r="23" spans="1:18" ht="60" x14ac:dyDescent="0.25">
      <c r="A23" s="1432" t="s">
        <v>434</v>
      </c>
      <c r="B23" s="2001" t="s">
        <v>2331</v>
      </c>
      <c r="C23" s="2002" t="s">
        <v>2332</v>
      </c>
      <c r="D23" s="2014" t="s">
        <v>2333</v>
      </c>
      <c r="E23" s="2001" t="s">
        <v>2334</v>
      </c>
      <c r="F23" s="2001" t="s">
        <v>1260</v>
      </c>
      <c r="G23" s="4204" t="s">
        <v>478</v>
      </c>
      <c r="H23" s="4204" t="s">
        <v>1268</v>
      </c>
      <c r="I23" s="4205" t="s">
        <v>1454</v>
      </c>
      <c r="L23" s="54"/>
      <c r="M23" s="124"/>
      <c r="N23" s="124"/>
      <c r="O23" s="124"/>
      <c r="P23" s="124"/>
      <c r="Q23" s="124"/>
      <c r="R23" s="124"/>
    </row>
    <row r="24" spans="1:18" x14ac:dyDescent="0.25">
      <c r="A24" s="1432" t="s">
        <v>1259</v>
      </c>
      <c r="B24" s="2002" t="s">
        <v>2324</v>
      </c>
      <c r="C24" s="2002" t="s">
        <v>2325</v>
      </c>
      <c r="D24" s="1952">
        <v>8900</v>
      </c>
      <c r="E24" s="2002">
        <v>8800</v>
      </c>
      <c r="F24" s="2001"/>
      <c r="G24" s="3135"/>
      <c r="H24" s="3135"/>
      <c r="I24" s="3137"/>
    </row>
    <row r="25" spans="1:18" x14ac:dyDescent="0.25">
      <c r="A25" s="1436" t="str">
        <f>CONCATENATE($I$4,"01")</f>
        <v>202401</v>
      </c>
      <c r="B25" s="2013"/>
      <c r="C25" s="2013"/>
      <c r="D25" s="2013"/>
      <c r="E25" s="2013"/>
      <c r="F25" s="2006">
        <f>+B25+C25+D25+E25</f>
        <v>0</v>
      </c>
      <c r="G25" s="2010"/>
      <c r="H25" s="1936"/>
      <c r="I25" s="1558"/>
      <c r="K25" s="102"/>
      <c r="L25" s="102"/>
      <c r="M25" s="102"/>
      <c r="N25" s="102"/>
      <c r="O25" s="102"/>
      <c r="P25" s="102"/>
      <c r="Q25" s="102"/>
    </row>
    <row r="26" spans="1:18" x14ac:dyDescent="0.25">
      <c r="A26" s="1436" t="str">
        <f>CONCATENATE($I$4,"02")</f>
        <v>202402</v>
      </c>
      <c r="B26" s="2013"/>
      <c r="C26" s="2013"/>
      <c r="D26" s="2013"/>
      <c r="E26" s="2013"/>
      <c r="F26" s="2006">
        <f t="shared" ref="F26:F35" si="0">+B26+C26+D26+E26</f>
        <v>0</v>
      </c>
      <c r="G26" s="2010"/>
      <c r="H26" s="1936"/>
      <c r="I26" s="1558"/>
      <c r="K26" s="118"/>
      <c r="L26" s="119"/>
      <c r="M26" s="119"/>
      <c r="N26" s="119"/>
      <c r="O26" s="119"/>
      <c r="P26" s="119"/>
      <c r="Q26" s="119"/>
    </row>
    <row r="27" spans="1:18" x14ac:dyDescent="0.25">
      <c r="A27" s="1436" t="str">
        <f>CONCATENATE($I$4,"03")</f>
        <v>202403</v>
      </c>
      <c r="B27" s="2013"/>
      <c r="C27" s="2013"/>
      <c r="D27" s="2013"/>
      <c r="E27" s="2013"/>
      <c r="F27" s="2006">
        <f t="shared" si="0"/>
        <v>0</v>
      </c>
      <c r="G27" s="2010"/>
      <c r="H27" s="1936"/>
      <c r="I27" s="1558"/>
      <c r="K27" s="118"/>
      <c r="L27" s="119"/>
      <c r="M27" s="119"/>
      <c r="N27" s="119"/>
      <c r="O27" s="119"/>
      <c r="P27" s="119"/>
      <c r="Q27" s="119"/>
    </row>
    <row r="28" spans="1:18" x14ac:dyDescent="0.25">
      <c r="A28" s="1436" t="str">
        <f>CONCATENATE($I$4,"04")</f>
        <v>202404</v>
      </c>
      <c r="B28" s="2005"/>
      <c r="C28" s="2005"/>
      <c r="D28" s="2005"/>
      <c r="E28" s="2005"/>
      <c r="F28" s="2006">
        <f t="shared" si="0"/>
        <v>0</v>
      </c>
      <c r="G28" s="2010"/>
      <c r="H28" s="1936"/>
      <c r="I28" s="1558"/>
      <c r="K28" s="118"/>
      <c r="L28" s="119"/>
      <c r="M28" s="119"/>
      <c r="N28" s="119"/>
      <c r="O28" s="119"/>
      <c r="P28" s="119"/>
      <c r="Q28" s="119"/>
    </row>
    <row r="29" spans="1:18" x14ac:dyDescent="0.25">
      <c r="A29" s="1436" t="str">
        <f>CONCATENATE($I$4,"05")</f>
        <v>202405</v>
      </c>
      <c r="B29" s="2005"/>
      <c r="C29" s="2005"/>
      <c r="D29" s="2005"/>
      <c r="E29" s="2005"/>
      <c r="F29" s="2006">
        <f t="shared" si="0"/>
        <v>0</v>
      </c>
      <c r="G29" s="2010"/>
      <c r="H29" s="1936"/>
      <c r="I29" s="1558"/>
      <c r="K29" s="80"/>
      <c r="L29" s="80"/>
      <c r="M29" s="80"/>
      <c r="N29" s="80"/>
      <c r="O29" s="80"/>
      <c r="P29" s="80"/>
      <c r="Q29" s="80"/>
    </row>
    <row r="30" spans="1:18" x14ac:dyDescent="0.25">
      <c r="A30" s="1436" t="str">
        <f>CONCATENATE($I$4,"06")</f>
        <v>202406</v>
      </c>
      <c r="B30" s="2005"/>
      <c r="C30" s="2005"/>
      <c r="D30" s="2005"/>
      <c r="E30" s="2005"/>
      <c r="F30" s="2006">
        <f t="shared" si="0"/>
        <v>0</v>
      </c>
      <c r="G30" s="2010"/>
      <c r="H30" s="1936"/>
      <c r="I30" s="1558"/>
      <c r="K30" s="57"/>
      <c r="L30" s="80"/>
      <c r="M30" s="80"/>
      <c r="N30" s="80"/>
      <c r="O30" s="80"/>
      <c r="P30" s="80"/>
      <c r="Q30" s="80"/>
    </row>
    <row r="31" spans="1:18" x14ac:dyDescent="0.25">
      <c r="A31" s="1436" t="str">
        <f>CONCATENATE($I$4,"07")</f>
        <v>202407</v>
      </c>
      <c r="B31" s="2005"/>
      <c r="C31" s="2005"/>
      <c r="D31" s="2005"/>
      <c r="E31" s="2005"/>
      <c r="F31" s="2006">
        <f t="shared" si="0"/>
        <v>0</v>
      </c>
      <c r="G31" s="2010"/>
      <c r="H31" s="1936"/>
      <c r="I31" s="1558"/>
      <c r="K31" s="57"/>
      <c r="L31" s="119"/>
      <c r="M31" s="119"/>
      <c r="N31" s="119"/>
      <c r="O31" s="119"/>
      <c r="P31" s="119"/>
      <c r="Q31" s="119"/>
    </row>
    <row r="32" spans="1:18" x14ac:dyDescent="0.25">
      <c r="A32" s="1436" t="str">
        <f>CONCATENATE($I$4,"08")</f>
        <v>202408</v>
      </c>
      <c r="B32" s="2005"/>
      <c r="C32" s="2005"/>
      <c r="D32" s="2005"/>
      <c r="E32" s="2005"/>
      <c r="F32" s="2006">
        <f t="shared" si="0"/>
        <v>0</v>
      </c>
      <c r="G32" s="2010"/>
      <c r="H32" s="1936"/>
      <c r="I32" s="1558"/>
      <c r="K32" s="57"/>
      <c r="L32" s="119"/>
      <c r="M32" s="119"/>
      <c r="N32" s="119"/>
      <c r="O32" s="119"/>
      <c r="P32" s="119"/>
      <c r="Q32" s="119"/>
    </row>
    <row r="33" spans="1:9" x14ac:dyDescent="0.25">
      <c r="A33" s="1436" t="str">
        <f>CONCATENATE($I$4,"09")</f>
        <v>202409</v>
      </c>
      <c r="B33" s="2005"/>
      <c r="C33" s="2005"/>
      <c r="D33" s="2005"/>
      <c r="E33" s="2005"/>
      <c r="F33" s="2006">
        <f t="shared" si="0"/>
        <v>0</v>
      </c>
      <c r="G33" s="2010"/>
      <c r="H33" s="1936"/>
      <c r="I33" s="1558"/>
    </row>
    <row r="34" spans="1:9" x14ac:dyDescent="0.25">
      <c r="A34" s="1436" t="str">
        <f>CONCATENATE($I$4,"10")</f>
        <v>202410</v>
      </c>
      <c r="B34" s="2005"/>
      <c r="C34" s="2005"/>
      <c r="D34" s="2005"/>
      <c r="E34" s="2005"/>
      <c r="F34" s="2006">
        <f t="shared" si="0"/>
        <v>0</v>
      </c>
      <c r="G34" s="2010"/>
      <c r="H34" s="1936"/>
      <c r="I34" s="1558"/>
    </row>
    <row r="35" spans="1:9" x14ac:dyDescent="0.25">
      <c r="A35" s="1436" t="str">
        <f>CONCATENATE($I$4,"11")</f>
        <v>202411</v>
      </c>
      <c r="B35" s="2005"/>
      <c r="C35" s="2005"/>
      <c r="D35" s="2005"/>
      <c r="E35" s="2005"/>
      <c r="F35" s="2006">
        <f t="shared" si="0"/>
        <v>0</v>
      </c>
      <c r="G35" s="2010"/>
      <c r="H35" s="1936"/>
      <c r="I35" s="1558"/>
    </row>
    <row r="36" spans="1:9" x14ac:dyDescent="0.25">
      <c r="A36" s="1436" t="str">
        <f>CONCATENATE($I$4,"12")</f>
        <v>202412</v>
      </c>
      <c r="B36" s="2005"/>
      <c r="C36" s="2005"/>
      <c r="D36" s="2005"/>
      <c r="E36" s="2005"/>
      <c r="F36" s="2006">
        <f>+B36+C36+D36+E36</f>
        <v>0</v>
      </c>
      <c r="G36" s="2010"/>
      <c r="H36" s="1936"/>
      <c r="I36" s="1558"/>
    </row>
    <row r="37" spans="1:9" ht="15.75" thickBot="1" x14ac:dyDescent="0.3">
      <c r="A37" s="470" t="s">
        <v>2028</v>
      </c>
      <c r="B37" s="457">
        <f>SUM(B25:B36)</f>
        <v>0</v>
      </c>
      <c r="C37" s="457">
        <f t="shared" ref="C37" si="1">SUM(C25:C36)</f>
        <v>0</v>
      </c>
      <c r="D37" s="457">
        <f>SUM(D25:D36)</f>
        <v>0</v>
      </c>
      <c r="E37" s="593">
        <f>SUM(E25:E36)</f>
        <v>0</v>
      </c>
      <c r="F37" s="463">
        <f>SUM(F25:F36)</f>
        <v>0</v>
      </c>
      <c r="G37" s="3579"/>
      <c r="H37" s="3579"/>
      <c r="I37" s="3580"/>
    </row>
    <row r="38" spans="1:9" x14ac:dyDescent="0.25">
      <c r="A38" s="58" t="s">
        <v>1327</v>
      </c>
      <c r="B38" s="130">
        <f>SUMIFS('Saldobalanse m arb-status'!C:C,'Saldobalanse m arb-status'!K:K,LEFT(B24,1)&amp;"*")</f>
        <v>0</v>
      </c>
      <c r="C38" s="130">
        <f>SUMIFS('Saldobalanse m arb-status'!C:C,'Saldobalanse m arb-status'!K:K,4&amp;"*")+SUMIFS('Saldobalanse m arb-status'!C:C,'Saldobalanse m arb-status'!K:K,5&amp;"*")+SUMIFS('Saldobalanse m arb-status'!C:C,'Saldobalanse m arb-status'!K:K,6&amp;"*")+SUMIFS('Saldobalanse m arb-status'!C:C,'Saldobalanse m arb-status'!K:K,7&amp;"*")+SUMIFS('Saldobalanse m arb-status'!C:C,'Saldobalanse m arb-status'!K:K,81&amp;"*")</f>
        <v>0</v>
      </c>
      <c r="D38" s="130">
        <f>_xlfn.XLOOKUP(D24,'Saldobalanse m arb-status'!A:A,'Saldobalanse m arb-status'!C:C,"Ikke funnet",0)</f>
        <v>0</v>
      </c>
      <c r="E38" s="130">
        <f>_xlfn.XLOOKUP(E24,'Saldobalanse m arb-status'!A:A,'Saldobalanse m arb-status'!C:C,"Ikke funnet",0)</f>
        <v>0</v>
      </c>
    </row>
    <row r="39" spans="1:9" x14ac:dyDescent="0.25">
      <c r="A39" s="58" t="s">
        <v>1260</v>
      </c>
      <c r="B39" s="130">
        <f>B37-B38</f>
        <v>0</v>
      </c>
      <c r="C39" s="130">
        <f>C37-C38</f>
        <v>0</v>
      </c>
      <c r="D39" s="130">
        <f t="shared" ref="D39:E39" si="2">D37-D38</f>
        <v>0</v>
      </c>
      <c r="E39" s="130">
        <f t="shared" si="2"/>
        <v>0</v>
      </c>
    </row>
    <row r="40" spans="1:9" x14ac:dyDescent="0.25">
      <c r="A40" s="3"/>
      <c r="B40" s="84"/>
      <c r="C40" s="3"/>
      <c r="D40" s="3"/>
      <c r="E40" s="3"/>
    </row>
    <row r="41" spans="1:9" ht="15.75" thickBot="1" x14ac:dyDescent="0.3">
      <c r="A41" s="11" t="s">
        <v>2287</v>
      </c>
      <c r="B41" s="3"/>
      <c r="C41" s="3"/>
      <c r="D41" s="3"/>
      <c r="E41" s="3"/>
      <c r="F41" s="3"/>
      <c r="G41" s="3"/>
      <c r="H41" s="3"/>
      <c r="I41" s="3"/>
    </row>
    <row r="42" spans="1:9" x14ac:dyDescent="0.25">
      <c r="A42" s="637" t="str">
        <f>CONCATENATE($I$4,"01")</f>
        <v>202401</v>
      </c>
      <c r="B42" s="4269"/>
      <c r="C42" s="4270"/>
      <c r="D42" s="4270"/>
      <c r="E42" s="4270"/>
      <c r="F42" s="4270"/>
      <c r="G42" s="4270"/>
      <c r="H42" s="4270"/>
      <c r="I42" s="4271"/>
    </row>
    <row r="43" spans="1:9" x14ac:dyDescent="0.25">
      <c r="A43" s="1436" t="str">
        <f>CONCATENATE($I$4,"02")</f>
        <v>202402</v>
      </c>
      <c r="B43" s="4266"/>
      <c r="C43" s="4267"/>
      <c r="D43" s="4267"/>
      <c r="E43" s="4267"/>
      <c r="F43" s="4267"/>
      <c r="G43" s="4267"/>
      <c r="H43" s="4267"/>
      <c r="I43" s="4268"/>
    </row>
    <row r="44" spans="1:9" x14ac:dyDescent="0.25">
      <c r="A44" s="1436" t="str">
        <f>CONCATENATE($I$4,"03")</f>
        <v>202403</v>
      </c>
      <c r="B44" s="4266"/>
      <c r="C44" s="4267"/>
      <c r="D44" s="4267"/>
      <c r="E44" s="4267"/>
      <c r="F44" s="4267"/>
      <c r="G44" s="4267"/>
      <c r="H44" s="4267"/>
      <c r="I44" s="4268"/>
    </row>
    <row r="45" spans="1:9" x14ac:dyDescent="0.25">
      <c r="A45" s="1436" t="str">
        <f>CONCATENATE($I$4,"04")</f>
        <v>202404</v>
      </c>
      <c r="B45" s="4266"/>
      <c r="C45" s="4267"/>
      <c r="D45" s="4267"/>
      <c r="E45" s="4267"/>
      <c r="F45" s="4267"/>
      <c r="G45" s="4267"/>
      <c r="H45" s="4267"/>
      <c r="I45" s="4268"/>
    </row>
    <row r="46" spans="1:9" x14ac:dyDescent="0.25">
      <c r="A46" s="1436" t="str">
        <f>CONCATENATE($I$4,"05")</f>
        <v>202405</v>
      </c>
      <c r="B46" s="4266"/>
      <c r="C46" s="4267"/>
      <c r="D46" s="4267"/>
      <c r="E46" s="4267"/>
      <c r="F46" s="4267"/>
      <c r="G46" s="4267"/>
      <c r="H46" s="4267"/>
      <c r="I46" s="4268"/>
    </row>
    <row r="47" spans="1:9" x14ac:dyDescent="0.25">
      <c r="A47" s="1436" t="str">
        <f>CONCATENATE($I$4,"06")</f>
        <v>202406</v>
      </c>
      <c r="B47" s="4266"/>
      <c r="C47" s="4267"/>
      <c r="D47" s="4267"/>
      <c r="E47" s="4267"/>
      <c r="F47" s="4267"/>
      <c r="G47" s="4267"/>
      <c r="H47" s="4267"/>
      <c r="I47" s="4268"/>
    </row>
    <row r="48" spans="1:9" x14ac:dyDescent="0.25">
      <c r="A48" s="1436" t="str">
        <f>CONCATENATE($I$4,"07")</f>
        <v>202407</v>
      </c>
      <c r="B48" s="4266"/>
      <c r="C48" s="4267"/>
      <c r="D48" s="4267"/>
      <c r="E48" s="4267"/>
      <c r="F48" s="4267"/>
      <c r="G48" s="4267"/>
      <c r="H48" s="4267"/>
      <c r="I48" s="4268"/>
    </row>
    <row r="49" spans="1:9" x14ac:dyDescent="0.25">
      <c r="A49" s="1436" t="str">
        <f>CONCATENATE($I$4,"08")</f>
        <v>202408</v>
      </c>
      <c r="B49" s="4266"/>
      <c r="C49" s="4267"/>
      <c r="D49" s="4267"/>
      <c r="E49" s="4267"/>
      <c r="F49" s="4267"/>
      <c r="G49" s="4267"/>
      <c r="H49" s="4267"/>
      <c r="I49" s="4268"/>
    </row>
    <row r="50" spans="1:9" x14ac:dyDescent="0.25">
      <c r="A50" s="1436" t="str">
        <f>CONCATENATE($I$4,"09")</f>
        <v>202409</v>
      </c>
      <c r="B50" s="4266"/>
      <c r="C50" s="4267"/>
      <c r="D50" s="4267"/>
      <c r="E50" s="4267"/>
      <c r="F50" s="4267"/>
      <c r="G50" s="4267"/>
      <c r="H50" s="4267"/>
      <c r="I50" s="4268"/>
    </row>
    <row r="51" spans="1:9" x14ac:dyDescent="0.25">
      <c r="A51" s="1436" t="str">
        <f>CONCATENATE($I$4,"10")</f>
        <v>202410</v>
      </c>
      <c r="B51" s="4266"/>
      <c r="C51" s="4267"/>
      <c r="D51" s="4267"/>
      <c r="E51" s="4267"/>
      <c r="F51" s="4267"/>
      <c r="G51" s="4267"/>
      <c r="H51" s="4267"/>
      <c r="I51" s="4268"/>
    </row>
    <row r="52" spans="1:9" x14ac:dyDescent="0.25">
      <c r="A52" s="1436" t="str">
        <f>CONCATENATE($I$4,"11")</f>
        <v>202411</v>
      </c>
      <c r="B52" s="4266"/>
      <c r="C52" s="4267"/>
      <c r="D52" s="4267"/>
      <c r="E52" s="4267"/>
      <c r="F52" s="4267"/>
      <c r="G52" s="4267"/>
      <c r="H52" s="4267"/>
      <c r="I52" s="4268"/>
    </row>
    <row r="53" spans="1:9" ht="15.75" thickBot="1" x14ac:dyDescent="0.3">
      <c r="A53" s="459" t="str">
        <f>CONCATENATE($I$4,"12")</f>
        <v>202412</v>
      </c>
      <c r="B53" s="4263"/>
      <c r="C53" s="4264"/>
      <c r="D53" s="4264"/>
      <c r="E53" s="4264"/>
      <c r="F53" s="4264"/>
      <c r="G53" s="4264"/>
      <c r="H53" s="4264"/>
      <c r="I53" s="4265"/>
    </row>
    <row r="55" spans="1:9" x14ac:dyDescent="0.25">
      <c r="A55" s="53"/>
      <c r="B55" s="53"/>
      <c r="C55" s="53"/>
      <c r="D55" s="53"/>
      <c r="E55" s="53"/>
      <c r="F55" s="53"/>
      <c r="G55" s="53"/>
    </row>
  </sheetData>
  <mergeCells count="27">
    <mergeCell ref="G23:G24"/>
    <mergeCell ref="H23:H24"/>
    <mergeCell ref="I23:I24"/>
    <mergeCell ref="B53:I53"/>
    <mergeCell ref="B52:I52"/>
    <mergeCell ref="G37:I37"/>
    <mergeCell ref="B42:I42"/>
    <mergeCell ref="B43:I43"/>
    <mergeCell ref="B44:I44"/>
    <mergeCell ref="B45:I45"/>
    <mergeCell ref="B46:I46"/>
    <mergeCell ref="B47:I47"/>
    <mergeCell ref="B48:I48"/>
    <mergeCell ref="B49:I49"/>
    <mergeCell ref="B50:I50"/>
    <mergeCell ref="B51:I51"/>
    <mergeCell ref="B4:H4"/>
    <mergeCell ref="B21:F21"/>
    <mergeCell ref="B2:I2"/>
    <mergeCell ref="A10:E10"/>
    <mergeCell ref="A11:E15"/>
    <mergeCell ref="G10:I10"/>
    <mergeCell ref="G11:I15"/>
    <mergeCell ref="B5:E5"/>
    <mergeCell ref="B3:I3"/>
    <mergeCell ref="G21:I21"/>
    <mergeCell ref="A7:I7"/>
  </mergeCells>
  <conditionalFormatting sqref="I25:I36">
    <cfRule type="expression" dxfId="59" priority="14">
      <formula>I25="DFØ følger opp"</formula>
    </cfRule>
    <cfRule type="expression" dxfId="58" priority="15">
      <formula>I25="Kunde følger opp"</formula>
    </cfRule>
    <cfRule type="expression" dxfId="57" priority="17">
      <formula>I25="Alt OK"</formula>
    </cfRule>
  </conditionalFormatting>
  <hyperlinks>
    <hyperlink ref="A2" location="'Avstemmingsoversikt SRS'!A1" display="Til avst.oversikt" xr:uid="{46711D85-A046-4242-B8A1-ED8BC4BD50CD}"/>
  </hyperlinks>
  <pageMargins left="0.7" right="0.7" top="0.75" bottom="0.75" header="0.3" footer="0.3"/>
  <pageSetup paperSize="9" scale="77" fitToHeight="0" orientation="landscape" r:id="rId1"/>
  <ignoredErrors>
    <ignoredError sqref="D37:E37"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E981CF96-6F65-4FA9-A224-564046816B9F}">
          <x14:formula1>
            <xm:f>Avstemmingskoder!$A$3:$A$5</xm:f>
          </x14:formula1>
          <xm:sqref>I25:I36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79F22-EF08-4F05-96E8-5053B14CD5B1}">
  <sheetPr codeName="Ark72">
    <pageSetUpPr fitToPage="1"/>
  </sheetPr>
  <dimension ref="A1:AA71"/>
  <sheetViews>
    <sheetView showGridLines="0" zoomScaleNormal="100" workbookViewId="0"/>
  </sheetViews>
  <sheetFormatPr baseColWidth="10" defaultColWidth="11.42578125" defaultRowHeight="15" x14ac:dyDescent="0.25"/>
  <cols>
    <col min="1" max="1" width="18" customWidth="1"/>
    <col min="2" max="2" width="24.28515625" customWidth="1"/>
    <col min="3" max="3" width="42.7109375" customWidth="1"/>
    <col min="4" max="5" width="14.7109375" customWidth="1"/>
    <col min="6" max="6" width="13.42578125" bestFit="1" customWidth="1"/>
    <col min="14" max="14" width="12.85546875" customWidth="1"/>
    <col min="15" max="15" width="13.7109375" customWidth="1"/>
    <col min="16" max="16" width="15.7109375" customWidth="1"/>
    <col min="17" max="17" width="12.5703125" customWidth="1"/>
    <col min="18" max="18" width="13.140625" customWidth="1"/>
    <col min="19" max="20" width="4" customWidth="1"/>
    <col min="21" max="21" width="21.28515625" customWidth="1"/>
    <col min="22" max="22" width="14.140625" customWidth="1"/>
  </cols>
  <sheetData>
    <row r="1" spans="1:16" ht="19.5" thickBot="1" x14ac:dyDescent="0.35">
      <c r="A1" s="100" t="s">
        <v>2335</v>
      </c>
      <c r="B1" s="1"/>
      <c r="C1" s="101"/>
      <c r="D1" s="101"/>
      <c r="E1" s="101"/>
      <c r="F1" s="101"/>
      <c r="G1" s="1"/>
      <c r="H1" s="1"/>
      <c r="I1" s="1"/>
      <c r="J1" s="1"/>
      <c r="K1" s="1"/>
      <c r="L1" s="1"/>
      <c r="M1" s="101"/>
      <c r="N1" s="101"/>
      <c r="O1" s="1"/>
      <c r="P1" s="1"/>
    </row>
    <row r="2" spans="1:16" ht="18.75" x14ac:dyDescent="0.3">
      <c r="A2" s="973" t="s">
        <v>1244</v>
      </c>
      <c r="B2" s="4218" t="s">
        <v>590</v>
      </c>
      <c r="C2" s="4219"/>
      <c r="D2" s="4219"/>
      <c r="E2" s="4219"/>
      <c r="F2" s="4219"/>
      <c r="G2" s="4219"/>
      <c r="H2" s="4219"/>
      <c r="I2" s="4219"/>
      <c r="J2" s="4219"/>
      <c r="K2" s="4219"/>
      <c r="L2" s="4219"/>
      <c r="M2" s="4219"/>
      <c r="N2" s="4219"/>
      <c r="O2" s="4219"/>
      <c r="P2" s="4220"/>
    </row>
    <row r="3" spans="1:16" ht="15.75" thickBot="1" x14ac:dyDescent="0.3">
      <c r="A3" s="974" t="s">
        <v>1245</v>
      </c>
      <c r="B3" s="2901" t="s">
        <v>1569</v>
      </c>
      <c r="C3" s="2752"/>
      <c r="D3" s="2752"/>
      <c r="E3" s="2752"/>
      <c r="F3" s="2752"/>
      <c r="G3" s="2752"/>
      <c r="H3" s="2752"/>
      <c r="I3" s="2752"/>
      <c r="J3" s="2752"/>
      <c r="K3" s="2752"/>
      <c r="L3" s="2752"/>
      <c r="M3" s="2752"/>
      <c r="N3" s="2752"/>
      <c r="O3" s="2752"/>
      <c r="P3" s="2753"/>
    </row>
    <row r="4" spans="1:16" x14ac:dyDescent="0.25">
      <c r="A4" s="1019" t="s">
        <v>1247</v>
      </c>
      <c r="B4" s="2754" t="str">
        <f>Avstemmingsoversikt!A5</f>
        <v>XX - MAL - XXX/XXXX</v>
      </c>
      <c r="C4" s="2755"/>
      <c r="D4" s="2755"/>
      <c r="E4" s="2755"/>
      <c r="F4" s="2755"/>
      <c r="G4" s="2755"/>
      <c r="H4" s="2755"/>
      <c r="I4" s="2755"/>
      <c r="J4" s="2755"/>
      <c r="K4" s="2755"/>
      <c r="L4" s="2755"/>
      <c r="M4" s="2755"/>
      <c r="N4" s="2755"/>
      <c r="O4" s="1020" t="s">
        <v>481</v>
      </c>
      <c r="P4" s="1007">
        <f>IF(Avstemmingsoversikt!P3= " "," ",Avstemmingsoversikt!P3)</f>
        <v>2024</v>
      </c>
    </row>
    <row r="5" spans="1:16" ht="15.75" thickBot="1" x14ac:dyDescent="0.3">
      <c r="A5" s="987" t="s">
        <v>1248</v>
      </c>
      <c r="B5" s="3024"/>
      <c r="C5" s="3019"/>
      <c r="D5" s="3019"/>
      <c r="E5" s="3019"/>
      <c r="F5" s="3019"/>
      <c r="G5" s="3019"/>
      <c r="H5" s="3019"/>
      <c r="I5" s="3019"/>
      <c r="J5" s="3019"/>
      <c r="K5" s="3019"/>
      <c r="L5" s="3019"/>
      <c r="M5" s="1000" t="s">
        <v>1249</v>
      </c>
      <c r="N5" s="972"/>
      <c r="O5" s="1000" t="s">
        <v>1250</v>
      </c>
      <c r="P5" s="1001" t="str">
        <f>IF(Avstemmingsoversikt!P4= " "," ",Avstemmingsoversikt!P4)</f>
        <v>xx/2024</v>
      </c>
    </row>
    <row r="6" spans="1:16" x14ac:dyDescent="0.25">
      <c r="A6" s="85"/>
      <c r="B6" s="80"/>
      <c r="C6" s="80"/>
      <c r="D6" s="80"/>
      <c r="E6" s="80"/>
      <c r="F6" s="80"/>
      <c r="G6" s="80"/>
      <c r="H6" s="80"/>
      <c r="I6" s="80"/>
      <c r="J6" s="80"/>
      <c r="K6" s="80"/>
      <c r="L6" s="80"/>
      <c r="M6" s="85"/>
      <c r="N6" s="96"/>
      <c r="O6" s="85"/>
      <c r="P6" s="90"/>
    </row>
    <row r="7" spans="1:16" x14ac:dyDescent="0.25">
      <c r="A7" s="4262" t="s">
        <v>2336</v>
      </c>
      <c r="B7" s="4262"/>
      <c r="C7" s="4262"/>
      <c r="D7" s="4262"/>
      <c r="E7" s="4262"/>
      <c r="F7" s="4262"/>
      <c r="G7" s="4262"/>
      <c r="H7" s="4262"/>
      <c r="I7" s="4262"/>
      <c r="J7" s="4262"/>
      <c r="K7" s="4262"/>
      <c r="L7" s="4262"/>
      <c r="M7" s="4262"/>
      <c r="N7" s="4262"/>
      <c r="O7" s="4262"/>
      <c r="P7" s="4262"/>
    </row>
    <row r="8" spans="1:16" x14ac:dyDescent="0.25">
      <c r="A8" s="85"/>
      <c r="B8" s="80"/>
      <c r="C8" s="80"/>
      <c r="D8" s="80"/>
      <c r="E8" s="80"/>
      <c r="F8" s="80"/>
      <c r="G8" s="80"/>
      <c r="H8" s="80"/>
      <c r="I8" s="80"/>
      <c r="J8" s="80"/>
      <c r="K8" s="80"/>
      <c r="L8" s="80"/>
      <c r="M8" s="85"/>
      <c r="N8" s="96"/>
      <c r="O8" s="85"/>
      <c r="P8" s="90"/>
    </row>
    <row r="9" spans="1:16" ht="15.75" thickBot="1" x14ac:dyDescent="0.3">
      <c r="A9" s="85"/>
      <c r="B9" s="80"/>
      <c r="C9" s="80"/>
      <c r="D9" s="80"/>
      <c r="E9" s="80"/>
      <c r="F9" s="80"/>
      <c r="G9" s="80"/>
      <c r="H9" s="80"/>
      <c r="I9" s="80"/>
      <c r="J9" s="80"/>
      <c r="K9" s="80"/>
      <c r="L9" s="80"/>
      <c r="M9" s="85"/>
      <c r="N9" s="96"/>
      <c r="O9" s="85"/>
      <c r="P9" s="90"/>
    </row>
    <row r="10" spans="1:16" ht="19.5" thickBot="1" x14ac:dyDescent="0.3">
      <c r="A10" s="2708" t="s">
        <v>1252</v>
      </c>
      <c r="B10" s="4273"/>
      <c r="C10" s="4273"/>
      <c r="D10" s="4273"/>
      <c r="E10" s="4273"/>
      <c r="F10" s="4273"/>
      <c r="G10" s="4273"/>
      <c r="H10" s="4273"/>
      <c r="I10" s="4273"/>
      <c r="J10" s="4273"/>
      <c r="K10" s="4274"/>
      <c r="L10" s="53"/>
      <c r="M10" s="2708" t="s">
        <v>1253</v>
      </c>
      <c r="N10" s="4273"/>
      <c r="O10" s="4273"/>
      <c r="P10" s="4274"/>
    </row>
    <row r="11" spans="1:16" ht="15.75" thickBot="1" x14ac:dyDescent="0.3">
      <c r="A11" s="3991"/>
      <c r="B11" s="4279"/>
      <c r="C11" s="4279"/>
      <c r="D11" s="4279"/>
      <c r="E11" s="4279"/>
      <c r="F11" s="4279"/>
      <c r="G11" s="4279"/>
      <c r="H11" s="4279"/>
      <c r="I11" s="4279"/>
      <c r="J11" s="4279"/>
      <c r="K11" s="4280"/>
      <c r="L11" s="53"/>
      <c r="M11" s="2682"/>
      <c r="N11" s="2888"/>
      <c r="O11" s="2888"/>
      <c r="P11" s="4275"/>
    </row>
    <row r="12" spans="1:16" ht="15.75" thickBot="1" x14ac:dyDescent="0.3">
      <c r="A12" s="4281"/>
      <c r="B12" s="2740"/>
      <c r="C12" s="2740"/>
      <c r="D12" s="2740"/>
      <c r="E12" s="2740"/>
      <c r="F12" s="2740"/>
      <c r="G12" s="2740"/>
      <c r="H12" s="2740"/>
      <c r="I12" s="2740"/>
      <c r="J12" s="2740"/>
      <c r="K12" s="4282"/>
      <c r="L12" s="53"/>
      <c r="M12" s="2685"/>
      <c r="N12" s="2890"/>
      <c r="O12" s="2890"/>
      <c r="P12" s="4276"/>
    </row>
    <row r="13" spans="1:16" ht="15.75" thickBot="1" x14ac:dyDescent="0.3">
      <c r="A13" s="4281"/>
      <c r="B13" s="2740"/>
      <c r="C13" s="2740"/>
      <c r="D13" s="2740"/>
      <c r="E13" s="2740"/>
      <c r="F13" s="2740"/>
      <c r="G13" s="2740"/>
      <c r="H13" s="2740"/>
      <c r="I13" s="2740"/>
      <c r="J13" s="2740"/>
      <c r="K13" s="4282"/>
      <c r="L13" s="53"/>
      <c r="M13" s="2685"/>
      <c r="N13" s="2890"/>
      <c r="O13" s="2890"/>
      <c r="P13" s="4276"/>
    </row>
    <row r="14" spans="1:16" ht="15.75" thickBot="1" x14ac:dyDescent="0.3">
      <c r="A14" s="4281"/>
      <c r="B14" s="2740"/>
      <c r="C14" s="2740"/>
      <c r="D14" s="2740"/>
      <c r="E14" s="2740"/>
      <c r="F14" s="2740"/>
      <c r="G14" s="2740"/>
      <c r="H14" s="2740"/>
      <c r="I14" s="2740"/>
      <c r="J14" s="2740"/>
      <c r="K14" s="4282"/>
      <c r="L14" s="53"/>
      <c r="M14" s="2685"/>
      <c r="N14" s="2890"/>
      <c r="O14" s="2890"/>
      <c r="P14" s="4276"/>
    </row>
    <row r="15" spans="1:16" ht="15.75" thickBot="1" x14ac:dyDescent="0.3">
      <c r="A15" s="4283"/>
      <c r="B15" s="4284"/>
      <c r="C15" s="4284"/>
      <c r="D15" s="4284"/>
      <c r="E15" s="4284"/>
      <c r="F15" s="4284"/>
      <c r="G15" s="4284"/>
      <c r="H15" s="4284"/>
      <c r="I15" s="4284"/>
      <c r="J15" s="4284"/>
      <c r="K15" s="4285"/>
      <c r="L15" s="53"/>
      <c r="M15" s="2688"/>
      <c r="N15" s="4277"/>
      <c r="O15" s="4277"/>
      <c r="P15" s="4278"/>
    </row>
    <row r="16" spans="1:16" x14ac:dyDescent="0.25">
      <c r="B16" s="56"/>
    </row>
    <row r="17" spans="1:27" x14ac:dyDescent="0.25">
      <c r="A17" s="140" t="s">
        <v>1254</v>
      </c>
      <c r="B17" s="146"/>
      <c r="C17" s="146"/>
      <c r="D17" s="930"/>
      <c r="E17" s="930" t="s">
        <v>1255</v>
      </c>
    </row>
    <row r="18" spans="1:27" x14ac:dyDescent="0.25">
      <c r="B18" s="56"/>
      <c r="E18" s="56" t="s">
        <v>2337</v>
      </c>
      <c r="F18" s="56"/>
    </row>
    <row r="19" spans="1:27" x14ac:dyDescent="0.25">
      <c r="B19" s="56"/>
    </row>
    <row r="21" spans="1:27" s="3" customFormat="1" ht="15.75" thickBot="1" x14ac:dyDescent="0.3">
      <c r="A21" s="165" t="s">
        <v>1898</v>
      </c>
      <c r="B21" s="166"/>
      <c r="C21" s="166"/>
      <c r="D21" s="166"/>
      <c r="E21" s="166"/>
      <c r="F21" s="166"/>
      <c r="G21" s="166"/>
      <c r="H21" s="166"/>
      <c r="I21" s="166"/>
      <c r="J21" s="166"/>
      <c r="K21" s="166"/>
      <c r="L21" s="166"/>
      <c r="M21" s="166"/>
      <c r="N21" s="166"/>
      <c r="O21" s="166"/>
      <c r="P21" s="166"/>
      <c r="Q21"/>
      <c r="R21"/>
      <c r="S21"/>
      <c r="T21"/>
    </row>
    <row r="22" spans="1:27" s="3" customFormat="1" ht="51.75" customHeight="1" x14ac:dyDescent="0.25">
      <c r="A22" s="150" t="s">
        <v>1259</v>
      </c>
      <c r="B22" s="2951" t="s">
        <v>607</v>
      </c>
      <c r="C22" s="2951"/>
      <c r="D22" s="625" t="str">
        <f>CONCATENATE($P$4,"00")</f>
        <v>202400</v>
      </c>
      <c r="E22" s="625" t="str">
        <f>CONCATENATE($P$4,"01")</f>
        <v>202401</v>
      </c>
      <c r="F22" s="625" t="str">
        <f>CONCATENATE($P$4,"02")</f>
        <v>202402</v>
      </c>
      <c r="G22" s="625" t="str">
        <f>CONCATENATE($P$4,"03")</f>
        <v>202403</v>
      </c>
      <c r="H22" s="625" t="str">
        <f>CONCATENATE($P$4,"04")</f>
        <v>202404</v>
      </c>
      <c r="I22" s="625" t="str">
        <f>CONCATENATE($P$4,"05")</f>
        <v>202405</v>
      </c>
      <c r="J22" s="625" t="str">
        <f>CONCATENATE($P$4,"06")</f>
        <v>202406</v>
      </c>
      <c r="K22" s="625" t="str">
        <f>CONCATENATE($P$4,"07")</f>
        <v>202407</v>
      </c>
      <c r="L22" s="625" t="str">
        <f>CONCATENATE($P$4,"08")</f>
        <v>202408</v>
      </c>
      <c r="M22" s="625" t="str">
        <f>CONCATENATE($P$4,"09")</f>
        <v>202409</v>
      </c>
      <c r="N22" s="625" t="str">
        <f>CONCATENATE($P$4,"10")</f>
        <v>202410</v>
      </c>
      <c r="O22" s="625" t="str">
        <f>CONCATENATE($P$4,"11")</f>
        <v>202411</v>
      </c>
      <c r="P22" s="626" t="str">
        <f>CONCATENATE($P$4,"12")</f>
        <v>202412</v>
      </c>
      <c r="Q22" s="132" t="s">
        <v>1327</v>
      </c>
      <c r="R22" s="132" t="s">
        <v>1260</v>
      </c>
    </row>
    <row r="23" spans="1:27" s="3" customFormat="1" x14ac:dyDescent="0.25">
      <c r="A23" s="1435">
        <v>2160</v>
      </c>
      <c r="B23" s="4272" t="s">
        <v>2338</v>
      </c>
      <c r="C23" s="4272"/>
      <c r="D23" s="1938"/>
      <c r="E23" s="1938"/>
      <c r="F23" s="1938"/>
      <c r="G23" s="1938"/>
      <c r="H23" s="1938"/>
      <c r="I23" s="1938"/>
      <c r="J23" s="1938"/>
      <c r="K23" s="1938"/>
      <c r="L23" s="1938"/>
      <c r="M23" s="1938"/>
      <c r="N23" s="1938"/>
      <c r="O23" s="1938"/>
      <c r="P23" s="1551"/>
      <c r="Q23" s="67">
        <f>_xlfn.XLOOKUP(A23,'Saldobalanse m arb-status'!A:A,'Saldobalanse m arb-status'!C:C,"Ikke funnet",0)</f>
        <v>0</v>
      </c>
      <c r="R23" s="67" t="e" cm="1">
        <f t="array" ref="R23">(IFERROR(LOOKUP(2,1/(D23:P23&lt;&gt;""),D23:P23),"Ingen tall"))-Q23</f>
        <v>#VALUE!</v>
      </c>
      <c r="U23" s="102"/>
      <c r="V23" s="102"/>
      <c r="W23" s="102"/>
      <c r="X23" s="102"/>
      <c r="Y23" s="102"/>
      <c r="Z23" s="102"/>
      <c r="AA23" s="102"/>
    </row>
    <row r="24" spans="1:27" s="3" customFormat="1" x14ac:dyDescent="0.25">
      <c r="A24" s="1431">
        <v>2170</v>
      </c>
      <c r="B24" s="4272" t="s">
        <v>2339</v>
      </c>
      <c r="C24" s="4272"/>
      <c r="D24" s="1938"/>
      <c r="E24" s="1938"/>
      <c r="F24" s="1938"/>
      <c r="G24" s="1938"/>
      <c r="H24" s="1938"/>
      <c r="I24" s="1938"/>
      <c r="J24" s="1938"/>
      <c r="K24" s="1938"/>
      <c r="L24" s="1938"/>
      <c r="M24" s="1938"/>
      <c r="N24" s="1938"/>
      <c r="O24" s="1938"/>
      <c r="P24" s="1551"/>
      <c r="Q24" s="67">
        <f>_xlfn.XLOOKUP(A24,'Saldobalanse m arb-status'!A:A,'Saldobalanse m arb-status'!C:C,"Ikke funnet",0)</f>
        <v>0</v>
      </c>
      <c r="R24" s="67" t="e" cm="1">
        <f t="array" ref="R24">(IFERROR(LOOKUP(2,1/(D24:P24&lt;&gt;""),D24:P24),"Ingen tall"))-Q24</f>
        <v>#VALUE!</v>
      </c>
      <c r="U24" s="118"/>
      <c r="V24" s="119"/>
      <c r="W24" s="119"/>
      <c r="X24" s="119"/>
      <c r="Y24" s="119"/>
      <c r="Z24" s="119"/>
      <c r="AA24" s="119"/>
    </row>
    <row r="25" spans="1:27" s="3" customFormat="1" x14ac:dyDescent="0.25">
      <c r="A25" s="1431">
        <v>2180</v>
      </c>
      <c r="B25" s="4272" t="s">
        <v>2340</v>
      </c>
      <c r="C25" s="4272"/>
      <c r="D25" s="1938"/>
      <c r="E25" s="1938"/>
      <c r="F25" s="1938"/>
      <c r="G25" s="1938"/>
      <c r="H25" s="1938"/>
      <c r="I25" s="1938"/>
      <c r="J25" s="1938"/>
      <c r="K25" s="1938"/>
      <c r="L25" s="1938"/>
      <c r="M25" s="1938"/>
      <c r="N25" s="1938"/>
      <c r="O25" s="1938"/>
      <c r="P25" s="1551"/>
      <c r="Q25" s="67">
        <f>_xlfn.XLOOKUP(A25,'Saldobalanse m arb-status'!A:A,'Saldobalanse m arb-status'!C:C,"Ikke funnet",0)</f>
        <v>0</v>
      </c>
      <c r="R25" s="67" t="e" cm="1">
        <f t="array" ref="R25">(IFERROR(LOOKUP(2,1/(D25:P25&lt;&gt;""),D25:P25),"Ingen tall"))-Q25</f>
        <v>#VALUE!</v>
      </c>
      <c r="U25" s="118"/>
      <c r="V25" s="119"/>
      <c r="W25" s="119"/>
      <c r="X25" s="119"/>
      <c r="Y25" s="119"/>
      <c r="Z25" s="119"/>
      <c r="AA25" s="119"/>
    </row>
    <row r="26" spans="1:27" s="3" customFormat="1" x14ac:dyDescent="0.25">
      <c r="A26" s="1431"/>
      <c r="B26" s="4272"/>
      <c r="C26" s="4272"/>
      <c r="D26" s="1938"/>
      <c r="E26" s="1938"/>
      <c r="F26" s="1938"/>
      <c r="G26" s="1938"/>
      <c r="H26" s="1938"/>
      <c r="I26" s="1938"/>
      <c r="J26" s="1938"/>
      <c r="K26" s="1938"/>
      <c r="L26" s="1938"/>
      <c r="M26" s="1938"/>
      <c r="N26" s="1938"/>
      <c r="O26" s="1938"/>
      <c r="P26" s="1551"/>
      <c r="Q26" s="67">
        <f>_xlfn.XLOOKUP(A26,'Saldobalanse m arb-status'!A:A,'Saldobalanse m arb-status'!C:C,"Ikke funnet",0)</f>
        <v>0</v>
      </c>
      <c r="R26" s="67" t="e" cm="1">
        <f t="array" ref="R26">(IFERROR(LOOKUP(2,1/(D26:P26&lt;&gt;""),D26:P26),"Ingen tall"))-Q26</f>
        <v>#VALUE!</v>
      </c>
      <c r="U26" s="118"/>
      <c r="V26" s="119"/>
      <c r="W26" s="119"/>
      <c r="X26" s="119"/>
      <c r="Y26" s="119"/>
      <c r="Z26" s="119"/>
      <c r="AA26" s="119"/>
    </row>
    <row r="27" spans="1:27" s="3" customFormat="1" ht="15.75" thickBot="1" x14ac:dyDescent="0.3">
      <c r="A27" s="2869" t="s">
        <v>2341</v>
      </c>
      <c r="B27" s="2869"/>
      <c r="C27" s="2869"/>
      <c r="D27" s="457">
        <f>SUM(D23:D26)</f>
        <v>0</v>
      </c>
      <c r="E27" s="457">
        <f>SUM(E23:E26)</f>
        <v>0</v>
      </c>
      <c r="F27" s="457">
        <f t="shared" ref="F27:P27" si="0">SUM(F23:F26)</f>
        <v>0</v>
      </c>
      <c r="G27" s="457">
        <f t="shared" si="0"/>
        <v>0</v>
      </c>
      <c r="H27" s="457">
        <f t="shared" si="0"/>
        <v>0</v>
      </c>
      <c r="I27" s="457">
        <f t="shared" si="0"/>
        <v>0</v>
      </c>
      <c r="J27" s="457">
        <f t="shared" si="0"/>
        <v>0</v>
      </c>
      <c r="K27" s="457">
        <f t="shared" si="0"/>
        <v>0</v>
      </c>
      <c r="L27" s="457">
        <f t="shared" si="0"/>
        <v>0</v>
      </c>
      <c r="M27" s="457">
        <f t="shared" si="0"/>
        <v>0</v>
      </c>
      <c r="N27" s="457">
        <f t="shared" si="0"/>
        <v>0</v>
      </c>
      <c r="O27" s="457">
        <f t="shared" si="0"/>
        <v>0</v>
      </c>
      <c r="P27" s="1080">
        <f t="shared" si="0"/>
        <v>0</v>
      </c>
      <c r="Q27" s="58"/>
      <c r="R27" s="58"/>
      <c r="U27" s="80"/>
      <c r="V27" s="80"/>
      <c r="W27" s="80"/>
      <c r="X27" s="80"/>
      <c r="Y27" s="80"/>
      <c r="Z27" s="80"/>
      <c r="AA27" s="80"/>
    </row>
    <row r="28" spans="1:27" x14ac:dyDescent="0.25">
      <c r="A28" s="58"/>
      <c r="B28" s="59"/>
      <c r="E28" s="59"/>
      <c r="U28" s="57"/>
      <c r="V28" s="80"/>
      <c r="W28" s="80"/>
      <c r="X28" s="80"/>
      <c r="Y28" s="80"/>
      <c r="Z28" s="80"/>
      <c r="AA28" s="80"/>
    </row>
    <row r="29" spans="1:27" x14ac:dyDescent="0.25">
      <c r="U29" s="57"/>
      <c r="V29" s="80"/>
      <c r="W29" s="80"/>
      <c r="X29" s="80"/>
      <c r="Y29" s="80"/>
      <c r="Z29" s="80"/>
      <c r="AA29" s="80"/>
    </row>
    <row r="30" spans="1:27" ht="15.75" thickBot="1" x14ac:dyDescent="0.3">
      <c r="A30" s="31" t="s">
        <v>2342</v>
      </c>
      <c r="U30" s="57"/>
      <c r="V30" s="80"/>
      <c r="W30" s="80"/>
      <c r="X30" s="80"/>
      <c r="Y30" s="80"/>
      <c r="Z30" s="80"/>
      <c r="AA30" s="80"/>
    </row>
    <row r="31" spans="1:27" x14ac:dyDescent="0.25">
      <c r="A31" s="668" t="s">
        <v>1259</v>
      </c>
      <c r="B31" s="627" t="s">
        <v>2343</v>
      </c>
      <c r="C31" s="627" t="s">
        <v>1661</v>
      </c>
      <c r="D31" s="625" t="str">
        <f>CONCATENATE($P$4,"00")</f>
        <v>202400</v>
      </c>
      <c r="E31" s="625" t="str">
        <f>CONCATENATE($P$4,"01")</f>
        <v>202401</v>
      </c>
      <c r="F31" s="625" t="str">
        <f>CONCATENATE($P$4,"02")</f>
        <v>202402</v>
      </c>
      <c r="G31" s="625" t="str">
        <f>CONCATENATE($P$4,"03")</f>
        <v>202403</v>
      </c>
      <c r="H31" s="625" t="str">
        <f>CONCATENATE($P$4,"04")</f>
        <v>202404</v>
      </c>
      <c r="I31" s="625" t="str">
        <f>CONCATENATE($P$4,"05")</f>
        <v>202405</v>
      </c>
      <c r="J31" s="625" t="str">
        <f>CONCATENATE($P$4,"06")</f>
        <v>202406</v>
      </c>
      <c r="K31" s="625" t="str">
        <f>CONCATENATE($P$4,"07")</f>
        <v>202407</v>
      </c>
      <c r="L31" s="625" t="str">
        <f>CONCATENATE($P$4,"08")</f>
        <v>202408</v>
      </c>
      <c r="M31" s="625" t="str">
        <f>CONCATENATE($P$4,"09")</f>
        <v>202409</v>
      </c>
      <c r="N31" s="625" t="str">
        <f>CONCATENATE($P$4,"10")</f>
        <v>202410</v>
      </c>
      <c r="O31" s="625" t="str">
        <f>CONCATENATE($P$4,"11")</f>
        <v>202411</v>
      </c>
      <c r="P31" s="626" t="str">
        <f>CONCATENATE($P$4,"12")</f>
        <v>202412</v>
      </c>
      <c r="U31" s="57"/>
      <c r="V31" s="119"/>
      <c r="W31" s="119"/>
      <c r="X31" s="119"/>
      <c r="Y31" s="119"/>
      <c r="Z31" s="119"/>
      <c r="AA31" s="119"/>
    </row>
    <row r="32" spans="1:27" x14ac:dyDescent="0.25">
      <c r="A32" s="1431">
        <v>2160</v>
      </c>
      <c r="B32" s="4293" t="s">
        <v>2338</v>
      </c>
      <c r="C32" s="4293"/>
      <c r="D32" s="2016"/>
      <c r="E32" s="2016"/>
      <c r="F32" s="2016"/>
      <c r="G32" s="2016"/>
      <c r="H32" s="2016"/>
      <c r="I32" s="2016"/>
      <c r="J32" s="2016"/>
      <c r="K32" s="2016"/>
      <c r="L32" s="2016"/>
      <c r="M32" s="2016"/>
      <c r="N32" s="2016"/>
      <c r="O32" s="2016"/>
      <c r="P32" s="2017"/>
      <c r="U32" s="57"/>
      <c r="V32" s="119"/>
      <c r="W32" s="119"/>
      <c r="X32" s="119"/>
      <c r="Y32" s="119"/>
      <c r="Z32" s="119"/>
      <c r="AA32" s="119"/>
    </row>
    <row r="33" spans="1:16" x14ac:dyDescent="0.25">
      <c r="A33" s="1565"/>
      <c r="B33" s="1942" t="s">
        <v>2344</v>
      </c>
      <c r="C33" s="2015"/>
      <c r="D33" s="1938"/>
      <c r="E33" s="1938"/>
      <c r="F33" s="1938"/>
      <c r="G33" s="1938"/>
      <c r="H33" s="1938"/>
      <c r="I33" s="1938"/>
      <c r="J33" s="1938"/>
      <c r="K33" s="1938"/>
      <c r="L33" s="1938"/>
      <c r="M33" s="1938"/>
      <c r="N33" s="1938"/>
      <c r="O33" s="1938"/>
      <c r="P33" s="1551"/>
    </row>
    <row r="34" spans="1:16" x14ac:dyDescent="0.25">
      <c r="A34" s="1565"/>
      <c r="B34" s="1942" t="s">
        <v>2345</v>
      </c>
      <c r="C34" s="2015"/>
      <c r="D34" s="1938"/>
      <c r="E34" s="1938"/>
      <c r="F34" s="1938"/>
      <c r="G34" s="1938"/>
      <c r="H34" s="1938"/>
      <c r="I34" s="1938"/>
      <c r="J34" s="1938"/>
      <c r="K34" s="1938"/>
      <c r="L34" s="1938"/>
      <c r="M34" s="1938"/>
      <c r="N34" s="1938"/>
      <c r="O34" s="1938"/>
      <c r="P34" s="1551"/>
    </row>
    <row r="35" spans="1:16" x14ac:dyDescent="0.25">
      <c r="A35" s="1565"/>
      <c r="B35" s="1942" t="s">
        <v>2346</v>
      </c>
      <c r="C35" s="2015"/>
      <c r="D35" s="1938"/>
      <c r="E35" s="1938"/>
      <c r="F35" s="1938"/>
      <c r="G35" s="1938"/>
      <c r="H35" s="1938"/>
      <c r="I35" s="1938"/>
      <c r="J35" s="1938"/>
      <c r="K35" s="1938"/>
      <c r="L35" s="1938"/>
      <c r="M35" s="1938"/>
      <c r="N35" s="1938"/>
      <c r="O35" s="1938"/>
      <c r="P35" s="1551"/>
    </row>
    <row r="36" spans="1:16" ht="15.75" thickBot="1" x14ac:dyDescent="0.3">
      <c r="A36" s="2698" t="s">
        <v>2347</v>
      </c>
      <c r="B36" s="2698"/>
      <c r="C36" s="2698"/>
      <c r="D36" s="457">
        <f>SUM(D32:D35)</f>
        <v>0</v>
      </c>
      <c r="E36" s="457">
        <f t="shared" ref="E36:P36" si="1">SUM(E32:E35)</f>
        <v>0</v>
      </c>
      <c r="F36" s="457">
        <f t="shared" si="1"/>
        <v>0</v>
      </c>
      <c r="G36" s="457">
        <f t="shared" si="1"/>
        <v>0</v>
      </c>
      <c r="H36" s="457">
        <f t="shared" si="1"/>
        <v>0</v>
      </c>
      <c r="I36" s="457">
        <f t="shared" si="1"/>
        <v>0</v>
      </c>
      <c r="J36" s="457">
        <f t="shared" si="1"/>
        <v>0</v>
      </c>
      <c r="K36" s="457">
        <f t="shared" si="1"/>
        <v>0</v>
      </c>
      <c r="L36" s="457">
        <f t="shared" si="1"/>
        <v>0</v>
      </c>
      <c r="M36" s="457">
        <f t="shared" si="1"/>
        <v>0</v>
      </c>
      <c r="N36" s="457">
        <f t="shared" si="1"/>
        <v>0</v>
      </c>
      <c r="O36" s="457">
        <f t="shared" si="1"/>
        <v>0</v>
      </c>
      <c r="P36" s="1080">
        <f t="shared" si="1"/>
        <v>0</v>
      </c>
    </row>
    <row r="37" spans="1:16" x14ac:dyDescent="0.25">
      <c r="A37" s="1111">
        <v>2170</v>
      </c>
      <c r="B37" s="1422" t="s">
        <v>2348</v>
      </c>
      <c r="C37" s="1422"/>
      <c r="D37" s="1407"/>
      <c r="E37" s="1407"/>
      <c r="F37" s="1407"/>
      <c r="G37" s="1407"/>
      <c r="H37" s="1407"/>
      <c r="I37" s="1407"/>
      <c r="J37" s="1407"/>
      <c r="K37" s="1407"/>
      <c r="L37" s="1407"/>
      <c r="M37" s="1407"/>
      <c r="N37" s="1407"/>
      <c r="O37" s="1407"/>
      <c r="P37" s="1407"/>
    </row>
    <row r="38" spans="1:16" x14ac:dyDescent="0.25">
      <c r="A38" s="1565"/>
      <c r="B38" s="1942" t="s">
        <v>2344</v>
      </c>
      <c r="C38" s="2015"/>
      <c r="D38" s="1938"/>
      <c r="E38" s="1938"/>
      <c r="F38" s="1938"/>
      <c r="G38" s="1938"/>
      <c r="H38" s="1938"/>
      <c r="I38" s="1938"/>
      <c r="J38" s="1938"/>
      <c r="K38" s="1938"/>
      <c r="L38" s="1938"/>
      <c r="M38" s="1938"/>
      <c r="N38" s="1938"/>
      <c r="O38" s="1938"/>
      <c r="P38" s="1551"/>
    </row>
    <row r="39" spans="1:16" x14ac:dyDescent="0.25">
      <c r="A39" s="1565"/>
      <c r="B39" s="1942" t="s">
        <v>2345</v>
      </c>
      <c r="C39" s="2015"/>
      <c r="D39" s="1938"/>
      <c r="E39" s="1938"/>
      <c r="F39" s="1938"/>
      <c r="G39" s="1938"/>
      <c r="H39" s="1938"/>
      <c r="I39" s="1938"/>
      <c r="J39" s="1938"/>
      <c r="K39" s="1938"/>
      <c r="L39" s="1938"/>
      <c r="M39" s="1938"/>
      <c r="N39" s="1938"/>
      <c r="O39" s="1938"/>
      <c r="P39" s="1551"/>
    </row>
    <row r="40" spans="1:16" x14ac:dyDescent="0.25">
      <c r="A40" s="1565"/>
      <c r="B40" s="1942" t="s">
        <v>2346</v>
      </c>
      <c r="C40" s="2015"/>
      <c r="D40" s="1938"/>
      <c r="E40" s="1938"/>
      <c r="F40" s="1938"/>
      <c r="G40" s="1938"/>
      <c r="H40" s="1938"/>
      <c r="I40" s="1938"/>
      <c r="J40" s="1938"/>
      <c r="K40" s="1938"/>
      <c r="L40" s="1938"/>
      <c r="M40" s="1938"/>
      <c r="N40" s="1938"/>
      <c r="O40" s="1938"/>
      <c r="P40" s="1551"/>
    </row>
    <row r="41" spans="1:16" ht="15.75" thickBot="1" x14ac:dyDescent="0.3">
      <c r="A41" s="4292" t="s">
        <v>2349</v>
      </c>
      <c r="B41" s="4292"/>
      <c r="C41" s="4292"/>
      <c r="D41" s="2018">
        <f>SUM(D37:D40)</f>
        <v>0</v>
      </c>
      <c r="E41" s="2018">
        <f t="shared" ref="E41:P41" si="2">SUM(E37:E40)</f>
        <v>0</v>
      </c>
      <c r="F41" s="2018">
        <f t="shared" si="2"/>
        <v>0</v>
      </c>
      <c r="G41" s="2018">
        <f t="shared" si="2"/>
        <v>0</v>
      </c>
      <c r="H41" s="2018">
        <f t="shared" si="2"/>
        <v>0</v>
      </c>
      <c r="I41" s="2018">
        <f t="shared" si="2"/>
        <v>0</v>
      </c>
      <c r="J41" s="2018">
        <f t="shared" si="2"/>
        <v>0</v>
      </c>
      <c r="K41" s="2018">
        <f t="shared" si="2"/>
        <v>0</v>
      </c>
      <c r="L41" s="2018">
        <f t="shared" si="2"/>
        <v>0</v>
      </c>
      <c r="M41" s="2018">
        <f t="shared" si="2"/>
        <v>0</v>
      </c>
      <c r="N41" s="2018">
        <f t="shared" si="2"/>
        <v>0</v>
      </c>
      <c r="O41" s="2018">
        <f t="shared" si="2"/>
        <v>0</v>
      </c>
      <c r="P41" s="2018">
        <f t="shared" si="2"/>
        <v>0</v>
      </c>
    </row>
    <row r="42" spans="1:16" x14ac:dyDescent="0.25">
      <c r="A42" s="788">
        <v>2171</v>
      </c>
      <c r="B42" s="789" t="s">
        <v>2350</v>
      </c>
      <c r="C42" s="789"/>
      <c r="D42" s="630"/>
      <c r="E42" s="630"/>
      <c r="F42" s="630"/>
      <c r="G42" s="630"/>
      <c r="H42" s="630"/>
      <c r="I42" s="630"/>
      <c r="J42" s="630"/>
      <c r="K42" s="630"/>
      <c r="L42" s="630"/>
      <c r="M42" s="630"/>
      <c r="N42" s="630"/>
      <c r="O42" s="630"/>
      <c r="P42" s="787"/>
    </row>
    <row r="43" spans="1:16" x14ac:dyDescent="0.25">
      <c r="A43" s="1565"/>
      <c r="B43" s="1942" t="s">
        <v>2344</v>
      </c>
      <c r="C43" s="2015"/>
      <c r="D43" s="1938"/>
      <c r="E43" s="1938"/>
      <c r="F43" s="1938"/>
      <c r="G43" s="1938"/>
      <c r="H43" s="1938"/>
      <c r="I43" s="1938"/>
      <c r="J43" s="1938"/>
      <c r="K43" s="1938"/>
      <c r="L43" s="1938"/>
      <c r="M43" s="1938"/>
      <c r="N43" s="1938"/>
      <c r="O43" s="1938"/>
      <c r="P43" s="1551"/>
    </row>
    <row r="44" spans="1:16" x14ac:dyDescent="0.25">
      <c r="A44" s="1565"/>
      <c r="B44" s="1942" t="s">
        <v>2345</v>
      </c>
      <c r="C44" s="2015"/>
      <c r="D44" s="1938"/>
      <c r="E44" s="1938"/>
      <c r="F44" s="1938"/>
      <c r="G44" s="1938"/>
      <c r="H44" s="1938"/>
      <c r="I44" s="1938"/>
      <c r="J44" s="1938"/>
      <c r="K44" s="1938"/>
      <c r="L44" s="1938"/>
      <c r="M44" s="1938"/>
      <c r="N44" s="1938"/>
      <c r="O44" s="1938"/>
      <c r="P44" s="1551"/>
    </row>
    <row r="45" spans="1:16" x14ac:dyDescent="0.25">
      <c r="A45" s="1565"/>
      <c r="B45" s="1942" t="s">
        <v>2346</v>
      </c>
      <c r="C45" s="2015"/>
      <c r="D45" s="1938"/>
      <c r="E45" s="1938"/>
      <c r="F45" s="1938"/>
      <c r="G45" s="1938"/>
      <c r="H45" s="1938"/>
      <c r="I45" s="1938"/>
      <c r="J45" s="1938"/>
      <c r="K45" s="1938"/>
      <c r="L45" s="1938"/>
      <c r="M45" s="1938"/>
      <c r="N45" s="1938"/>
      <c r="O45" s="1938"/>
      <c r="P45" s="1551"/>
    </row>
    <row r="46" spans="1:16" ht="15.75" thickBot="1" x14ac:dyDescent="0.3">
      <c r="A46" s="2698" t="s">
        <v>2349</v>
      </c>
      <c r="B46" s="2698"/>
      <c r="C46" s="2698"/>
      <c r="D46" s="457">
        <f>SUM(D42:D45)</f>
        <v>0</v>
      </c>
      <c r="E46" s="457">
        <f t="shared" ref="E46:P46" si="3">SUM(E42:E45)</f>
        <v>0</v>
      </c>
      <c r="F46" s="457">
        <f t="shared" si="3"/>
        <v>0</v>
      </c>
      <c r="G46" s="457">
        <f t="shared" si="3"/>
        <v>0</v>
      </c>
      <c r="H46" s="457">
        <f t="shared" si="3"/>
        <v>0</v>
      </c>
      <c r="I46" s="457">
        <f t="shared" si="3"/>
        <v>0</v>
      </c>
      <c r="J46" s="457">
        <f t="shared" si="3"/>
        <v>0</v>
      </c>
      <c r="K46" s="457">
        <f t="shared" si="3"/>
        <v>0</v>
      </c>
      <c r="L46" s="457">
        <f t="shared" si="3"/>
        <v>0</v>
      </c>
      <c r="M46" s="457">
        <f t="shared" si="3"/>
        <v>0</v>
      </c>
      <c r="N46" s="457">
        <f t="shared" si="3"/>
        <v>0</v>
      </c>
      <c r="O46" s="457">
        <f t="shared" si="3"/>
        <v>0</v>
      </c>
      <c r="P46" s="1080">
        <f t="shared" si="3"/>
        <v>0</v>
      </c>
    </row>
    <row r="47" spans="1:16" x14ac:dyDescent="0.25">
      <c r="A47" s="1111">
        <v>2180</v>
      </c>
      <c r="B47" s="1422" t="s">
        <v>2351</v>
      </c>
      <c r="C47" s="1422"/>
      <c r="D47" s="1407"/>
      <c r="E47" s="1407"/>
      <c r="F47" s="1407"/>
      <c r="G47" s="1407"/>
      <c r="H47" s="1407"/>
      <c r="I47" s="1407"/>
      <c r="J47" s="1407"/>
      <c r="K47" s="1407"/>
      <c r="L47" s="1407"/>
      <c r="M47" s="1407"/>
      <c r="N47" s="1407"/>
      <c r="O47" s="1407"/>
      <c r="P47" s="1407"/>
    </row>
    <row r="48" spans="1:16" x14ac:dyDescent="0.25">
      <c r="A48" s="1565"/>
      <c r="B48" s="1942" t="s">
        <v>2344</v>
      </c>
      <c r="C48" s="2015"/>
      <c r="D48" s="1938"/>
      <c r="E48" s="1938"/>
      <c r="F48" s="1938"/>
      <c r="G48" s="1938"/>
      <c r="H48" s="1938"/>
      <c r="I48" s="1938"/>
      <c r="J48" s="1938"/>
      <c r="K48" s="1938"/>
      <c r="L48" s="1938"/>
      <c r="M48" s="1938"/>
      <c r="N48" s="1938"/>
      <c r="O48" s="1938"/>
      <c r="P48" s="1551"/>
    </row>
    <row r="49" spans="1:16" x14ac:dyDescent="0.25">
      <c r="A49" s="1565"/>
      <c r="B49" s="1942" t="s">
        <v>2345</v>
      </c>
      <c r="C49" s="2015"/>
      <c r="D49" s="1938"/>
      <c r="E49" s="1938"/>
      <c r="F49" s="1938"/>
      <c r="G49" s="1938"/>
      <c r="H49" s="1938"/>
      <c r="I49" s="1938"/>
      <c r="J49" s="1938"/>
      <c r="K49" s="1938"/>
      <c r="L49" s="1938"/>
      <c r="M49" s="1938"/>
      <c r="N49" s="1938"/>
      <c r="O49" s="1938"/>
      <c r="P49" s="1551"/>
    </row>
    <row r="50" spans="1:16" x14ac:dyDescent="0.25">
      <c r="A50" s="1565"/>
      <c r="B50" s="1942" t="s">
        <v>2346</v>
      </c>
      <c r="C50" s="2015"/>
      <c r="D50" s="1938"/>
      <c r="E50" s="1938"/>
      <c r="F50" s="1938"/>
      <c r="G50" s="1938"/>
      <c r="H50" s="1938"/>
      <c r="I50" s="1938"/>
      <c r="J50" s="1938"/>
      <c r="K50" s="1938"/>
      <c r="L50" s="1938"/>
      <c r="M50" s="1938"/>
      <c r="N50" s="1938"/>
      <c r="O50" s="1938"/>
      <c r="P50" s="1551"/>
    </row>
    <row r="51" spans="1:16" ht="15.75" thickBot="1" x14ac:dyDescent="0.3">
      <c r="A51" s="4292" t="s">
        <v>2352</v>
      </c>
      <c r="B51" s="4292"/>
      <c r="C51" s="4292"/>
      <c r="D51" s="2018">
        <f>SUM(D47:D50)</f>
        <v>0</v>
      </c>
      <c r="E51" s="2018">
        <f t="shared" ref="E51:P51" si="4">SUM(E47:E50)</f>
        <v>0</v>
      </c>
      <c r="F51" s="2018">
        <f t="shared" si="4"/>
        <v>0</v>
      </c>
      <c r="G51" s="2018">
        <f t="shared" si="4"/>
        <v>0</v>
      </c>
      <c r="H51" s="2018">
        <f t="shared" si="4"/>
        <v>0</v>
      </c>
      <c r="I51" s="2018">
        <f t="shared" si="4"/>
        <v>0</v>
      </c>
      <c r="J51" s="2018">
        <f t="shared" si="4"/>
        <v>0</v>
      </c>
      <c r="K51" s="2018">
        <f t="shared" si="4"/>
        <v>0</v>
      </c>
      <c r="L51" s="2018">
        <f t="shared" si="4"/>
        <v>0</v>
      </c>
      <c r="M51" s="2018">
        <f t="shared" si="4"/>
        <v>0</v>
      </c>
      <c r="N51" s="2018">
        <f t="shared" si="4"/>
        <v>0</v>
      </c>
      <c r="O51" s="2018">
        <f t="shared" si="4"/>
        <v>0</v>
      </c>
      <c r="P51" s="2018">
        <f t="shared" si="4"/>
        <v>0</v>
      </c>
    </row>
    <row r="52" spans="1:16" x14ac:dyDescent="0.25">
      <c r="A52" s="788">
        <v>2182</v>
      </c>
      <c r="B52" s="789" t="s">
        <v>2353</v>
      </c>
      <c r="C52" s="789"/>
      <c r="D52" s="630"/>
      <c r="E52" s="630"/>
      <c r="F52" s="630"/>
      <c r="G52" s="630"/>
      <c r="H52" s="630"/>
      <c r="I52" s="630"/>
      <c r="J52" s="630"/>
      <c r="K52" s="630"/>
      <c r="L52" s="630"/>
      <c r="M52" s="630"/>
      <c r="N52" s="630"/>
      <c r="O52" s="630"/>
      <c r="P52" s="787"/>
    </row>
    <row r="53" spans="1:16" x14ac:dyDescent="0.25">
      <c r="A53" s="1565"/>
      <c r="B53" s="1942" t="s">
        <v>2344</v>
      </c>
      <c r="C53" s="2015"/>
      <c r="D53" s="1938"/>
      <c r="E53" s="1938"/>
      <c r="F53" s="1938"/>
      <c r="G53" s="1938"/>
      <c r="H53" s="1938"/>
      <c r="I53" s="1938"/>
      <c r="J53" s="1938"/>
      <c r="K53" s="1938"/>
      <c r="L53" s="1938"/>
      <c r="M53" s="1938"/>
      <c r="N53" s="1938"/>
      <c r="O53" s="1938"/>
      <c r="P53" s="1551"/>
    </row>
    <row r="54" spans="1:16" x14ac:dyDescent="0.25">
      <c r="A54" s="1565"/>
      <c r="B54" s="1942" t="s">
        <v>2345</v>
      </c>
      <c r="C54" s="2015"/>
      <c r="D54" s="1938"/>
      <c r="E54" s="1938"/>
      <c r="F54" s="1938"/>
      <c r="G54" s="1938"/>
      <c r="H54" s="1938"/>
      <c r="I54" s="1938"/>
      <c r="J54" s="1938"/>
      <c r="K54" s="1938"/>
      <c r="L54" s="1938"/>
      <c r="M54" s="1938"/>
      <c r="N54" s="1938"/>
      <c r="O54" s="1938"/>
      <c r="P54" s="1551"/>
    </row>
    <row r="55" spans="1:16" x14ac:dyDescent="0.25">
      <c r="A55" s="1565"/>
      <c r="B55" s="1942" t="s">
        <v>2346</v>
      </c>
      <c r="C55" s="2015"/>
      <c r="D55" s="1938"/>
      <c r="E55" s="1938"/>
      <c r="F55" s="1938"/>
      <c r="G55" s="1938"/>
      <c r="H55" s="1938"/>
      <c r="I55" s="1938"/>
      <c r="J55" s="1938"/>
      <c r="K55" s="1938"/>
      <c r="L55" s="1938"/>
      <c r="M55" s="1938"/>
      <c r="N55" s="1938"/>
      <c r="O55" s="1938"/>
      <c r="P55" s="1551"/>
    </row>
    <row r="56" spans="1:16" ht="15.75" thickBot="1" x14ac:dyDescent="0.3">
      <c r="A56" s="2698" t="s">
        <v>2352</v>
      </c>
      <c r="B56" s="2698"/>
      <c r="C56" s="2698"/>
      <c r="D56" s="457">
        <f>SUM(D53:D55)</f>
        <v>0</v>
      </c>
      <c r="E56" s="457">
        <f t="shared" ref="E56:P56" si="5">SUM(E53:E55)</f>
        <v>0</v>
      </c>
      <c r="F56" s="457">
        <f t="shared" si="5"/>
        <v>0</v>
      </c>
      <c r="G56" s="457">
        <f t="shared" si="5"/>
        <v>0</v>
      </c>
      <c r="H56" s="457">
        <f t="shared" si="5"/>
        <v>0</v>
      </c>
      <c r="I56" s="457">
        <f t="shared" si="5"/>
        <v>0</v>
      </c>
      <c r="J56" s="457">
        <f t="shared" si="5"/>
        <v>0</v>
      </c>
      <c r="K56" s="457">
        <f t="shared" si="5"/>
        <v>0</v>
      </c>
      <c r="L56" s="457">
        <f t="shared" si="5"/>
        <v>0</v>
      </c>
      <c r="M56" s="457">
        <f t="shared" si="5"/>
        <v>0</v>
      </c>
      <c r="N56" s="457">
        <f t="shared" si="5"/>
        <v>0</v>
      </c>
      <c r="O56" s="457">
        <f t="shared" si="5"/>
        <v>0</v>
      </c>
      <c r="P56" s="1080">
        <f t="shared" si="5"/>
        <v>0</v>
      </c>
    </row>
    <row r="57" spans="1:16" x14ac:dyDescent="0.25">
      <c r="A57" s="4291" t="s">
        <v>2354</v>
      </c>
      <c r="B57" s="4291"/>
      <c r="C57" s="4291"/>
      <c r="D57" s="1423">
        <f>D41+D46+D51+D56</f>
        <v>0</v>
      </c>
      <c r="E57" s="1423">
        <f t="shared" ref="E57:P57" si="6">E41+E46+E51+E56</f>
        <v>0</v>
      </c>
      <c r="F57" s="1423">
        <f t="shared" si="6"/>
        <v>0</v>
      </c>
      <c r="G57" s="1423">
        <f t="shared" si="6"/>
        <v>0</v>
      </c>
      <c r="H57" s="1423">
        <f t="shared" si="6"/>
        <v>0</v>
      </c>
      <c r="I57" s="1423">
        <f t="shared" si="6"/>
        <v>0</v>
      </c>
      <c r="J57" s="1423">
        <f t="shared" si="6"/>
        <v>0</v>
      </c>
      <c r="K57" s="1423">
        <f t="shared" si="6"/>
        <v>0</v>
      </c>
      <c r="L57" s="1423">
        <f t="shared" si="6"/>
        <v>0</v>
      </c>
      <c r="M57" s="1423">
        <f t="shared" si="6"/>
        <v>0</v>
      </c>
      <c r="N57" s="1423">
        <f t="shared" si="6"/>
        <v>0</v>
      </c>
      <c r="O57" s="1423">
        <f t="shared" si="6"/>
        <v>0</v>
      </c>
      <c r="P57" s="1423">
        <f t="shared" si="6"/>
        <v>0</v>
      </c>
    </row>
    <row r="58" spans="1:16" ht="15.75" thickBot="1" x14ac:dyDescent="0.3">
      <c r="A58" s="4287" t="s">
        <v>2355</v>
      </c>
      <c r="B58" s="4287"/>
      <c r="C58" s="4288"/>
      <c r="D58" s="2019">
        <f t="shared" ref="D58:P58" si="7">+D27-D57</f>
        <v>0</v>
      </c>
      <c r="E58" s="2019">
        <f t="shared" si="7"/>
        <v>0</v>
      </c>
      <c r="F58" s="2019">
        <f t="shared" si="7"/>
        <v>0</v>
      </c>
      <c r="G58" s="2019">
        <f t="shared" si="7"/>
        <v>0</v>
      </c>
      <c r="H58" s="2019">
        <f t="shared" si="7"/>
        <v>0</v>
      </c>
      <c r="I58" s="2019">
        <f t="shared" si="7"/>
        <v>0</v>
      </c>
      <c r="J58" s="2019">
        <f t="shared" si="7"/>
        <v>0</v>
      </c>
      <c r="K58" s="2019">
        <f t="shared" si="7"/>
        <v>0</v>
      </c>
      <c r="L58" s="2019">
        <f t="shared" si="7"/>
        <v>0</v>
      </c>
      <c r="M58" s="2019">
        <f t="shared" si="7"/>
        <v>0</v>
      </c>
      <c r="N58" s="2019">
        <f t="shared" si="7"/>
        <v>0</v>
      </c>
      <c r="O58" s="2019">
        <f t="shared" si="7"/>
        <v>0</v>
      </c>
      <c r="P58" s="2019">
        <f t="shared" si="7"/>
        <v>0</v>
      </c>
    </row>
    <row r="59" spans="1:16" x14ac:dyDescent="0.25">
      <c r="A59" s="2926"/>
      <c r="B59" s="2928"/>
      <c r="C59" s="2955" t="s">
        <v>478</v>
      </c>
      <c r="D59" s="2954"/>
      <c r="E59" s="790" t="s">
        <v>621</v>
      </c>
      <c r="F59" s="790"/>
      <c r="G59" s="790"/>
      <c r="H59" s="790"/>
      <c r="I59" s="790"/>
      <c r="J59" s="790"/>
      <c r="K59" s="790"/>
      <c r="L59" s="790"/>
      <c r="M59" s="790"/>
      <c r="N59" s="790" t="s">
        <v>621</v>
      </c>
      <c r="O59" s="790"/>
      <c r="P59" s="791"/>
    </row>
    <row r="60" spans="1:16" x14ac:dyDescent="0.25">
      <c r="A60" s="2929"/>
      <c r="B60" s="2931"/>
      <c r="C60" s="4289" t="s">
        <v>1268</v>
      </c>
      <c r="D60" s="4290"/>
      <c r="E60" s="2020"/>
      <c r="F60" s="2020"/>
      <c r="G60" s="2020"/>
      <c r="H60" s="2020"/>
      <c r="I60" s="2020"/>
      <c r="J60" s="2020"/>
      <c r="K60" s="2020"/>
      <c r="L60" s="2020"/>
      <c r="M60" s="2020"/>
      <c r="N60" s="2020" t="s">
        <v>621</v>
      </c>
      <c r="O60" s="2020"/>
      <c r="P60" s="2021"/>
    </row>
    <row r="61" spans="1:16" ht="15.75" thickBot="1" x14ac:dyDescent="0.3">
      <c r="A61" s="2932"/>
      <c r="B61" s="2934"/>
      <c r="C61" s="4286" t="s">
        <v>1289</v>
      </c>
      <c r="D61" s="2698"/>
      <c r="E61" s="464"/>
      <c r="F61" s="464"/>
      <c r="G61" s="464"/>
      <c r="H61" s="464"/>
      <c r="I61" s="464"/>
      <c r="J61" s="464"/>
      <c r="K61" s="464"/>
      <c r="L61" s="464"/>
      <c r="M61" s="464"/>
      <c r="N61" s="464"/>
      <c r="O61" s="464"/>
      <c r="P61" s="465"/>
    </row>
    <row r="62" spans="1:16" x14ac:dyDescent="0.25">
      <c r="A62" s="53"/>
      <c r="B62" s="53"/>
      <c r="C62" s="53"/>
      <c r="D62" s="53"/>
      <c r="E62" s="53"/>
      <c r="F62" s="53"/>
      <c r="G62" s="53"/>
    </row>
    <row r="63" spans="1:16" x14ac:dyDescent="0.25">
      <c r="A63" s="174"/>
      <c r="B63" s="174"/>
      <c r="C63" s="174"/>
      <c r="D63" s="174"/>
      <c r="E63" s="174"/>
      <c r="F63" s="174"/>
      <c r="G63" s="174"/>
    </row>
    <row r="64" spans="1:16" x14ac:dyDescent="0.25">
      <c r="A64" s="174"/>
      <c r="B64" s="174"/>
      <c r="C64" s="174"/>
      <c r="D64" s="174"/>
      <c r="E64" s="174"/>
      <c r="F64" s="174"/>
      <c r="G64" s="174"/>
    </row>
    <row r="71" ht="15.75" customHeight="1" x14ac:dyDescent="0.25"/>
  </sheetData>
  <mergeCells count="27">
    <mergeCell ref="C61:D61"/>
    <mergeCell ref="A58:C58"/>
    <mergeCell ref="B25:C25"/>
    <mergeCell ref="B26:C26"/>
    <mergeCell ref="A27:C27"/>
    <mergeCell ref="C59:D59"/>
    <mergeCell ref="C60:D60"/>
    <mergeCell ref="A57:C57"/>
    <mergeCell ref="A36:C36"/>
    <mergeCell ref="A41:C41"/>
    <mergeCell ref="A46:C46"/>
    <mergeCell ref="A51:C51"/>
    <mergeCell ref="A56:C56"/>
    <mergeCell ref="A59:B61"/>
    <mergeCell ref="B32:C32"/>
    <mergeCell ref="B23:C23"/>
    <mergeCell ref="B24:C24"/>
    <mergeCell ref="B22:C22"/>
    <mergeCell ref="B2:P2"/>
    <mergeCell ref="B4:N4"/>
    <mergeCell ref="B5:L5"/>
    <mergeCell ref="M10:P10"/>
    <mergeCell ref="M11:P15"/>
    <mergeCell ref="A10:K10"/>
    <mergeCell ref="A11:K15"/>
    <mergeCell ref="B3:P3"/>
    <mergeCell ref="A7:P7"/>
  </mergeCells>
  <conditionalFormatting sqref="E61:P61">
    <cfRule type="expression" dxfId="56" priority="13">
      <formula>E61="Alt OK"</formula>
    </cfRule>
    <cfRule type="expression" dxfId="55" priority="14">
      <formula>E61="DFØ følger opp"</formula>
    </cfRule>
    <cfRule type="expression" dxfId="54" priority="15">
      <formula>E61="Kunde følger opp"</formula>
    </cfRule>
  </conditionalFormatting>
  <hyperlinks>
    <hyperlink ref="A2" location="'Avstemmingsoversikt SRS'!A1" display="Til avst.oversikt" xr:uid="{5B9092E2-2708-41D3-AE73-4698B42C6E3A}"/>
  </hyperlinks>
  <pageMargins left="0.7" right="0.7" top="0.75" bottom="0.75" header="0.3" footer="0.3"/>
  <pageSetup paperSize="9" scale="48" fitToHeight="0" orientation="landscape" r:id="rId1"/>
  <ignoredErrors>
    <ignoredError sqref="R23:R26"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7297126F-285F-419D-8706-9723C8F7E945}">
          <x14:formula1>
            <xm:f>Avstemmingskoder!$A$3:$A$5</xm:f>
          </x14:formula1>
          <xm:sqref>E61:P61</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D1F7-04B2-4E1D-89D9-3E962D224C23}">
  <sheetPr codeName="Ark73">
    <pageSetUpPr fitToPage="1"/>
  </sheetPr>
  <dimension ref="A1:Y158"/>
  <sheetViews>
    <sheetView showGridLines="0" zoomScaleNormal="100" workbookViewId="0"/>
  </sheetViews>
  <sheetFormatPr baseColWidth="10" defaultColWidth="11.42578125" defaultRowHeight="15" x14ac:dyDescent="0.25"/>
  <cols>
    <col min="1" max="1" width="14.7109375" customWidth="1"/>
    <col min="3" max="3" width="34" customWidth="1"/>
    <col min="4" max="4" width="16.140625" customWidth="1"/>
    <col min="6" max="6" width="16.28515625" customWidth="1"/>
    <col min="14" max="14" width="10.7109375" customWidth="1"/>
    <col min="15" max="15" width="15.28515625" customWidth="1"/>
    <col min="20" max="20" width="5.85546875" customWidth="1"/>
    <col min="21" max="21" width="26.85546875" customWidth="1"/>
  </cols>
  <sheetData>
    <row r="1" spans="1:25" ht="19.5" customHeight="1" thickBot="1" x14ac:dyDescent="0.35">
      <c r="A1" s="8" t="s">
        <v>2356</v>
      </c>
      <c r="B1" s="9"/>
      <c r="C1" s="10"/>
      <c r="D1" s="10"/>
      <c r="E1" s="10"/>
      <c r="F1" s="10"/>
      <c r="G1" s="10"/>
      <c r="H1" s="10"/>
      <c r="I1" s="10"/>
      <c r="J1" s="9"/>
      <c r="K1" s="9"/>
      <c r="R1" s="114" t="s">
        <v>2214</v>
      </c>
      <c r="S1" s="4206" t="s">
        <v>2357</v>
      </c>
      <c r="T1" s="4206"/>
      <c r="U1" s="4206"/>
      <c r="V1" s="4206"/>
      <c r="W1" s="4206"/>
      <c r="X1" s="4206"/>
      <c r="Y1" s="4206"/>
    </row>
    <row r="2" spans="1:25" ht="19.5" customHeight="1" x14ac:dyDescent="0.3">
      <c r="A2" s="973" t="s">
        <v>1244</v>
      </c>
      <c r="B2" s="2898" t="s">
        <v>591</v>
      </c>
      <c r="C2" s="2899"/>
      <c r="D2" s="2899"/>
      <c r="E2" s="2899"/>
      <c r="F2" s="2899"/>
      <c r="G2" s="2899"/>
      <c r="H2" s="2899"/>
      <c r="I2" s="2899"/>
      <c r="J2" s="2899"/>
      <c r="K2" s="2899"/>
      <c r="L2" s="2899"/>
      <c r="M2" s="2899"/>
      <c r="N2" s="2899"/>
      <c r="O2" s="2899"/>
      <c r="P2" s="2900"/>
      <c r="R2" s="114" t="s">
        <v>2264</v>
      </c>
      <c r="S2" s="4206" t="s">
        <v>2358</v>
      </c>
      <c r="T2" s="4206"/>
      <c r="U2" s="4206"/>
      <c r="V2" s="4206"/>
      <c r="W2" s="4206"/>
      <c r="X2" s="4206"/>
      <c r="Y2" s="4206"/>
    </row>
    <row r="3" spans="1:25" ht="15.75" customHeight="1" thickBot="1" x14ac:dyDescent="0.3">
      <c r="A3" s="974" t="s">
        <v>1245</v>
      </c>
      <c r="B3" s="2901" t="s">
        <v>1246</v>
      </c>
      <c r="C3" s="2752"/>
      <c r="D3" s="2752"/>
      <c r="E3" s="2752"/>
      <c r="F3" s="2752"/>
      <c r="G3" s="2752"/>
      <c r="H3" s="2752"/>
      <c r="I3" s="2752"/>
      <c r="J3" s="2752"/>
      <c r="K3" s="2752"/>
      <c r="L3" s="2752"/>
      <c r="M3" s="2752"/>
      <c r="N3" s="2752"/>
      <c r="O3" s="2752"/>
      <c r="P3" s="2753"/>
      <c r="Q3" s="3"/>
      <c r="R3" s="114" t="s">
        <v>2266</v>
      </c>
      <c r="S3" s="4206" t="s">
        <v>2359</v>
      </c>
      <c r="T3" s="4206"/>
      <c r="U3" s="4206"/>
      <c r="V3" s="4206"/>
      <c r="W3" s="4206"/>
      <c r="X3" s="4206"/>
      <c r="Y3" s="4206"/>
    </row>
    <row r="4" spans="1:25" x14ac:dyDescent="0.25">
      <c r="A4" s="986" t="s">
        <v>1247</v>
      </c>
      <c r="B4" s="2754" t="str">
        <f>Avstemmingsoversikt!A5</f>
        <v>XX - MAL - XXX/XXXX</v>
      </c>
      <c r="C4" s="2755"/>
      <c r="D4" s="2755"/>
      <c r="E4" s="2755"/>
      <c r="F4" s="2755"/>
      <c r="G4" s="2755"/>
      <c r="H4" s="2755"/>
      <c r="I4" s="2755"/>
      <c r="J4" s="2755"/>
      <c r="K4" s="2755"/>
      <c r="L4" s="2755"/>
      <c r="M4" s="2755"/>
      <c r="N4" s="2755"/>
      <c r="O4" s="998" t="s">
        <v>481</v>
      </c>
      <c r="P4" s="1007">
        <f>IF(Avstemmingsoversikt!P3= " "," ",Avstemmingsoversikt!P3)</f>
        <v>2024</v>
      </c>
      <c r="R4" s="115" t="s">
        <v>2360</v>
      </c>
      <c r="S4" s="4206"/>
      <c r="T4" s="4206"/>
      <c r="U4" s="4206"/>
      <c r="V4" s="4206"/>
      <c r="W4" s="4206"/>
      <c r="X4" s="4206"/>
      <c r="Y4" s="4206"/>
    </row>
    <row r="5" spans="1:25" s="53" customFormat="1" ht="15.75" thickBot="1" x14ac:dyDescent="0.3">
      <c r="A5" s="987" t="s">
        <v>1248</v>
      </c>
      <c r="B5" s="3024"/>
      <c r="C5" s="3019"/>
      <c r="D5" s="3019"/>
      <c r="E5" s="3019"/>
      <c r="F5" s="3019"/>
      <c r="G5" s="3019"/>
      <c r="H5" s="3019"/>
      <c r="I5" s="3019"/>
      <c r="J5" s="3019"/>
      <c r="K5" s="3019"/>
      <c r="L5" s="3019"/>
      <c r="M5" s="1000" t="s">
        <v>1249</v>
      </c>
      <c r="N5" s="972"/>
      <c r="O5" s="1000" t="s">
        <v>1250</v>
      </c>
      <c r="P5" s="1001" t="str">
        <f>IF(Avstemmingsoversikt!P4= " "," ",Avstemmingsoversikt!P4)</f>
        <v>xx/2024</v>
      </c>
      <c r="R5" s="115" t="s">
        <v>2269</v>
      </c>
      <c r="S5" s="4206"/>
      <c r="T5" s="4206"/>
      <c r="U5" s="4206"/>
      <c r="V5" s="4206"/>
      <c r="W5" s="4206"/>
      <c r="X5" s="4206"/>
      <c r="Y5" s="4206"/>
    </row>
    <row r="6" spans="1:25" s="53" customFormat="1" x14ac:dyDescent="0.25">
      <c r="A6" s="85"/>
      <c r="B6" s="80"/>
      <c r="C6" s="80"/>
      <c r="D6" s="80"/>
      <c r="E6" s="80"/>
      <c r="F6" s="80"/>
      <c r="G6" s="80"/>
      <c r="H6" s="80"/>
      <c r="I6" s="80"/>
      <c r="J6" s="80"/>
      <c r="K6" s="80"/>
      <c r="L6" s="80"/>
      <c r="M6" s="85"/>
      <c r="N6" s="96"/>
      <c r="O6" s="85"/>
      <c r="P6" s="151"/>
      <c r="R6" s="115"/>
      <c r="S6" s="367"/>
      <c r="T6" s="367"/>
      <c r="U6" s="367"/>
      <c r="V6" s="367"/>
      <c r="W6" s="367"/>
      <c r="X6" s="367"/>
      <c r="Y6" s="367"/>
    </row>
    <row r="7" spans="1:25" x14ac:dyDescent="0.25">
      <c r="A7" s="2761" t="s">
        <v>2361</v>
      </c>
      <c r="B7" s="2761"/>
      <c r="C7" s="2761"/>
      <c r="D7" s="2761"/>
      <c r="E7" s="2761"/>
      <c r="F7" s="2761"/>
      <c r="G7" s="2761"/>
      <c r="H7" s="2761"/>
      <c r="I7" s="2761"/>
      <c r="J7" s="2761"/>
      <c r="K7" s="2761"/>
      <c r="L7" s="2761"/>
      <c r="M7" s="2761"/>
      <c r="N7" s="2761"/>
      <c r="O7" s="2761"/>
      <c r="P7" s="2761"/>
      <c r="Q7" s="17"/>
      <c r="R7" s="17"/>
      <c r="S7" s="3"/>
    </row>
    <row r="8" spans="1:25" x14ac:dyDescent="0.25">
      <c r="A8" s="2975" t="s">
        <v>2362</v>
      </c>
      <c r="B8" s="2975"/>
      <c r="C8" s="2975"/>
      <c r="D8" s="2975"/>
      <c r="E8" s="2975"/>
      <c r="F8" s="2975"/>
      <c r="G8" s="2975"/>
      <c r="H8" s="2975"/>
      <c r="I8" s="2975"/>
      <c r="J8" s="2975"/>
      <c r="K8" s="2975"/>
      <c r="L8" s="2975"/>
      <c r="M8" s="2975"/>
      <c r="N8" s="2975"/>
      <c r="O8" s="2975"/>
      <c r="P8" s="2975"/>
      <c r="Q8" s="17"/>
      <c r="R8" s="17"/>
      <c r="S8" s="3"/>
    </row>
    <row r="9" spans="1:25" x14ac:dyDescent="0.25">
      <c r="A9" s="2975" t="s">
        <v>2363</v>
      </c>
      <c r="B9" s="2975"/>
      <c r="C9" s="2975"/>
      <c r="D9" s="2975"/>
      <c r="E9" s="2975"/>
      <c r="F9" s="2975"/>
      <c r="G9" s="2975"/>
      <c r="H9" s="2975"/>
      <c r="I9" s="2975"/>
      <c r="J9" s="2975"/>
      <c r="K9" s="2975"/>
      <c r="L9" s="2975"/>
      <c r="M9" s="2975"/>
      <c r="N9" s="2975"/>
      <c r="O9" s="2975"/>
      <c r="P9" s="2975"/>
      <c r="Q9" s="17"/>
      <c r="R9" s="17"/>
      <c r="S9" s="3"/>
    </row>
    <row r="10" spans="1:25" x14ac:dyDescent="0.25">
      <c r="A10" s="4294"/>
      <c r="B10" s="4294"/>
      <c r="C10" s="4294"/>
      <c r="D10" s="4294"/>
      <c r="E10" s="4294"/>
      <c r="F10" s="4294"/>
      <c r="G10" s="4294"/>
      <c r="H10" s="4294"/>
      <c r="I10" s="4294"/>
      <c r="J10" s="4294"/>
      <c r="K10" s="4294"/>
      <c r="L10" s="4294"/>
      <c r="M10" s="4294"/>
      <c r="N10" s="4294"/>
      <c r="O10" s="4294"/>
      <c r="P10" s="4294"/>
      <c r="Q10" s="17"/>
      <c r="R10" s="17"/>
      <c r="S10" s="3"/>
    </row>
    <row r="11" spans="1:25" ht="15.75" thickBot="1" x14ac:dyDescent="0.3">
      <c r="A11" s="2975"/>
      <c r="B11" s="2975"/>
      <c r="C11" s="2975"/>
      <c r="D11" s="2975"/>
      <c r="E11" s="2975"/>
      <c r="F11" s="2975"/>
      <c r="G11" s="2975"/>
      <c r="H11" s="2975"/>
      <c r="I11" s="2975"/>
      <c r="J11" s="2975"/>
      <c r="K11" s="2975"/>
      <c r="L11" s="2975"/>
      <c r="M11" s="2975"/>
      <c r="N11" s="2975"/>
      <c r="O11" s="2975"/>
      <c r="P11" s="2975"/>
      <c r="Q11" s="17"/>
      <c r="R11" s="17"/>
      <c r="S11" s="3"/>
    </row>
    <row r="12" spans="1:25" ht="19.5" thickBot="1" x14ac:dyDescent="0.3">
      <c r="A12" s="2895" t="s">
        <v>1252</v>
      </c>
      <c r="B12" s="2896"/>
      <c r="C12" s="2896"/>
      <c r="D12" s="2896"/>
      <c r="E12" s="2896"/>
      <c r="F12" s="2896"/>
      <c r="G12" s="2896"/>
      <c r="H12" s="2896"/>
      <c r="I12" s="2896"/>
      <c r="J12" s="2896"/>
      <c r="K12" s="2897"/>
      <c r="L12" s="16"/>
      <c r="M12" s="2895" t="s">
        <v>1253</v>
      </c>
      <c r="N12" s="2896"/>
      <c r="O12" s="2896"/>
      <c r="P12" s="2897"/>
      <c r="Q12" s="17"/>
      <c r="R12" s="17"/>
      <c r="S12" s="3"/>
    </row>
    <row r="13" spans="1:25" x14ac:dyDescent="0.25">
      <c r="A13" s="2740"/>
      <c r="B13" s="2741"/>
      <c r="C13" s="2741"/>
      <c r="D13" s="2741"/>
      <c r="E13" s="2741"/>
      <c r="F13" s="2741"/>
      <c r="G13" s="2741"/>
      <c r="H13" s="2741"/>
      <c r="I13" s="2741"/>
      <c r="J13" s="2741"/>
      <c r="K13" s="2742"/>
      <c r="L13" s="16"/>
      <c r="M13" s="3149"/>
      <c r="N13" s="3150"/>
      <c r="O13" s="3150"/>
      <c r="P13" s="3151"/>
      <c r="Q13" s="17"/>
      <c r="R13" s="17"/>
      <c r="S13" s="3"/>
    </row>
    <row r="14" spans="1:25" x14ac:dyDescent="0.25">
      <c r="A14" s="2743"/>
      <c r="B14" s="2670"/>
      <c r="C14" s="2670"/>
      <c r="D14" s="2670"/>
      <c r="E14" s="2670"/>
      <c r="F14" s="2670"/>
      <c r="G14" s="2670"/>
      <c r="H14" s="2670"/>
      <c r="I14" s="2670"/>
      <c r="J14" s="2670"/>
      <c r="K14" s="2744"/>
      <c r="L14" s="16"/>
      <c r="M14" s="2890"/>
      <c r="N14" s="2686"/>
      <c r="O14" s="2686"/>
      <c r="P14" s="2891"/>
      <c r="Q14" s="17"/>
      <c r="R14" s="17"/>
      <c r="S14" s="3"/>
    </row>
    <row r="15" spans="1:25" x14ac:dyDescent="0.25">
      <c r="A15" s="2743"/>
      <c r="B15" s="2670"/>
      <c r="C15" s="2670"/>
      <c r="D15" s="2670"/>
      <c r="E15" s="2670"/>
      <c r="F15" s="2670"/>
      <c r="G15" s="2670"/>
      <c r="H15" s="2670"/>
      <c r="I15" s="2670"/>
      <c r="J15" s="2670"/>
      <c r="K15" s="2744"/>
      <c r="L15" s="16"/>
      <c r="M15" s="2890"/>
      <c r="N15" s="2686"/>
      <c r="O15" s="2686"/>
      <c r="P15" s="2891"/>
      <c r="Q15" s="17"/>
      <c r="R15" s="17"/>
      <c r="S15" s="3"/>
    </row>
    <row r="16" spans="1:25" x14ac:dyDescent="0.25">
      <c r="A16" s="2743"/>
      <c r="B16" s="2670"/>
      <c r="C16" s="2670"/>
      <c r="D16" s="2670"/>
      <c r="E16" s="2670"/>
      <c r="F16" s="2670"/>
      <c r="G16" s="2670"/>
      <c r="H16" s="2670"/>
      <c r="I16" s="2670"/>
      <c r="J16" s="2670"/>
      <c r="K16" s="2744"/>
      <c r="L16" s="16"/>
      <c r="M16" s="2890"/>
      <c r="N16" s="2686"/>
      <c r="O16" s="2686"/>
      <c r="P16" s="2891"/>
      <c r="Q16" s="17"/>
      <c r="R16" s="17"/>
      <c r="S16" s="3"/>
    </row>
    <row r="17" spans="1:23" ht="15.75" thickBot="1" x14ac:dyDescent="0.3">
      <c r="A17" s="2745"/>
      <c r="B17" s="2746"/>
      <c r="C17" s="2746"/>
      <c r="D17" s="2746"/>
      <c r="E17" s="2746"/>
      <c r="F17" s="2746"/>
      <c r="G17" s="2746"/>
      <c r="H17" s="2746"/>
      <c r="I17" s="2746"/>
      <c r="J17" s="2746"/>
      <c r="K17" s="2747"/>
      <c r="L17" s="16"/>
      <c r="M17" s="2892"/>
      <c r="N17" s="2893"/>
      <c r="O17" s="2893"/>
      <c r="P17" s="2894"/>
      <c r="Q17" s="17"/>
      <c r="R17" s="17"/>
      <c r="S17" s="3"/>
    </row>
    <row r="18" spans="1:23" x14ac:dyDescent="0.25">
      <c r="A18" s="16"/>
      <c r="B18" s="16"/>
      <c r="C18" s="16"/>
      <c r="D18" s="16"/>
      <c r="E18" s="16"/>
      <c r="F18" s="16"/>
      <c r="G18" s="16"/>
      <c r="H18" s="12"/>
      <c r="I18" s="16"/>
      <c r="J18" s="16"/>
      <c r="K18" s="16"/>
      <c r="L18" s="16"/>
      <c r="M18" s="16"/>
      <c r="N18" s="16"/>
      <c r="O18" s="16"/>
      <c r="P18" s="16"/>
      <c r="Q18" s="17"/>
      <c r="R18" s="17"/>
      <c r="S18" s="3"/>
    </row>
    <row r="19" spans="1:23" x14ac:dyDescent="0.25">
      <c r="A19" s="140" t="s">
        <v>1254</v>
      </c>
      <c r="B19" s="16"/>
      <c r="C19" s="16"/>
      <c r="D19" s="16"/>
      <c r="F19" s="124" t="s">
        <v>1255</v>
      </c>
      <c r="G19" s="16"/>
      <c r="H19" s="12"/>
      <c r="I19" s="16"/>
      <c r="J19" s="16"/>
      <c r="K19" s="16"/>
      <c r="L19" s="16"/>
      <c r="M19" s="16"/>
      <c r="N19" s="16"/>
      <c r="O19" s="16"/>
      <c r="P19" s="16"/>
      <c r="Q19" s="17"/>
      <c r="R19" s="17"/>
      <c r="S19" s="3"/>
    </row>
    <row r="20" spans="1:23" ht="15" customHeight="1" x14ac:dyDescent="0.25">
      <c r="A20" s="31"/>
      <c r="B20" s="31"/>
      <c r="C20" s="31"/>
      <c r="D20" s="31"/>
      <c r="F20" s="19" t="s">
        <v>2364</v>
      </c>
      <c r="G20" s="31"/>
      <c r="H20" s="31"/>
      <c r="I20" s="31"/>
      <c r="J20" s="31"/>
      <c r="K20" s="31"/>
      <c r="L20" s="31"/>
      <c r="M20" s="31"/>
      <c r="N20" s="31"/>
      <c r="O20" s="31"/>
      <c r="P20" s="31"/>
      <c r="Q20" s="98"/>
      <c r="R20" s="17"/>
      <c r="S20" s="3"/>
    </row>
    <row r="21" spans="1:23" ht="15" customHeight="1" x14ac:dyDescent="0.25">
      <c r="B21" s="146"/>
      <c r="C21" s="146"/>
      <c r="D21" s="2"/>
      <c r="G21" s="98"/>
      <c r="H21" s="98"/>
      <c r="I21" s="98"/>
      <c r="J21" s="98"/>
      <c r="L21" s="98"/>
      <c r="M21" s="98"/>
      <c r="N21" s="98"/>
      <c r="O21" s="98"/>
      <c r="P21" s="98"/>
      <c r="Q21" s="98"/>
      <c r="R21" s="17"/>
      <c r="S21" s="3"/>
    </row>
    <row r="22" spans="1:23" x14ac:dyDescent="0.25">
      <c r="A22" s="98"/>
      <c r="B22" s="98"/>
      <c r="C22" s="98"/>
      <c r="D22" s="98"/>
      <c r="E22" s="98"/>
      <c r="F22" s="98"/>
      <c r="G22" s="98"/>
      <c r="H22" s="98"/>
      <c r="I22" s="98"/>
      <c r="J22" s="98"/>
      <c r="K22" s="98"/>
      <c r="L22" s="98"/>
      <c r="M22" s="98"/>
      <c r="N22" s="98"/>
      <c r="O22" s="98"/>
      <c r="P22" s="98"/>
      <c r="Q22" s="17"/>
      <c r="R22" s="3"/>
    </row>
    <row r="23" spans="1:23" ht="15.75" thickBot="1" x14ac:dyDescent="0.3">
      <c r="A23" s="165" t="s">
        <v>1898</v>
      </c>
      <c r="B23" s="166"/>
      <c r="C23" s="166"/>
      <c r="D23" s="166"/>
      <c r="E23" s="166"/>
      <c r="F23" s="166"/>
      <c r="G23" s="166"/>
      <c r="H23" s="166"/>
      <c r="I23" s="166"/>
      <c r="J23" s="166"/>
      <c r="K23" s="166"/>
      <c r="L23" s="166"/>
      <c r="M23" s="166"/>
      <c r="N23" s="166"/>
      <c r="O23" s="166"/>
      <c r="P23" s="167"/>
      <c r="Q23" s="3"/>
      <c r="R23" s="3"/>
    </row>
    <row r="24" spans="1:23" x14ac:dyDescent="0.25">
      <c r="A24" s="150" t="s">
        <v>1259</v>
      </c>
      <c r="B24" s="2951" t="s">
        <v>607</v>
      </c>
      <c r="C24" s="3039"/>
      <c r="D24" s="625" t="str">
        <f>CONCATENATE($P$4,"00")</f>
        <v>202400</v>
      </c>
      <c r="E24" s="625" t="str">
        <f>CONCATENATE($P$4,"01")</f>
        <v>202401</v>
      </c>
      <c r="F24" s="625" t="str">
        <f>CONCATENATE($P$4,"02")</f>
        <v>202402</v>
      </c>
      <c r="G24" s="625" t="str">
        <f>CONCATENATE($P$4,"03")</f>
        <v>202403</v>
      </c>
      <c r="H24" s="625" t="str">
        <f>CONCATENATE($P$4,"04")</f>
        <v>202404</v>
      </c>
      <c r="I24" s="625" t="str">
        <f>CONCATENATE($P$4,"05")</f>
        <v>202405</v>
      </c>
      <c r="J24" s="625" t="str">
        <f>CONCATENATE($P$4,"06")</f>
        <v>202406</v>
      </c>
      <c r="K24" s="625" t="str">
        <f>CONCATENATE($P$4,"07")</f>
        <v>202407</v>
      </c>
      <c r="L24" s="625" t="str">
        <f>CONCATENATE($P$4,"08")</f>
        <v>202408</v>
      </c>
      <c r="M24" s="625" t="str">
        <f>CONCATENATE($P$4,"09")</f>
        <v>202409</v>
      </c>
      <c r="N24" s="625" t="str">
        <f>CONCATENATE($P$4,"10")</f>
        <v>202410</v>
      </c>
      <c r="O24" s="625" t="str">
        <f>CONCATENATE($P$4,"11")</f>
        <v>202411</v>
      </c>
      <c r="P24" s="626" t="str">
        <f>CONCATENATE($P$4,"12")</f>
        <v>202412</v>
      </c>
      <c r="Q24" s="3"/>
      <c r="R24" s="3"/>
    </row>
    <row r="25" spans="1:23" x14ac:dyDescent="0.25">
      <c r="A25" s="1474"/>
      <c r="B25" s="4272"/>
      <c r="C25" s="4272"/>
      <c r="D25" s="1938"/>
      <c r="E25" s="1938"/>
      <c r="F25" s="1938"/>
      <c r="G25" s="1938"/>
      <c r="H25" s="1938"/>
      <c r="I25" s="1938"/>
      <c r="J25" s="1938"/>
      <c r="K25" s="1938"/>
      <c r="L25" s="1938"/>
      <c r="M25" s="1938"/>
      <c r="N25" s="1938"/>
      <c r="O25" s="1938"/>
      <c r="P25" s="1551"/>
      <c r="Q25" s="102"/>
      <c r="R25" s="102"/>
      <c r="S25" s="102"/>
      <c r="T25" s="102"/>
      <c r="U25" s="102"/>
      <c r="V25" s="102"/>
      <c r="W25" s="102"/>
    </row>
    <row r="26" spans="1:23" x14ac:dyDescent="0.25">
      <c r="A26" s="1474"/>
      <c r="B26" s="4272"/>
      <c r="C26" s="4272"/>
      <c r="D26" s="1938"/>
      <c r="E26" s="1938"/>
      <c r="F26" s="1938"/>
      <c r="G26" s="1938"/>
      <c r="H26" s="1938"/>
      <c r="I26" s="1938"/>
      <c r="J26" s="1938"/>
      <c r="K26" s="1938"/>
      <c r="L26" s="1938"/>
      <c r="M26" s="1938"/>
      <c r="N26" s="1938"/>
      <c r="O26" s="1938"/>
      <c r="P26" s="1551"/>
      <c r="Q26" s="102"/>
      <c r="R26" s="102"/>
      <c r="S26" s="102"/>
      <c r="T26" s="102"/>
      <c r="U26" s="102"/>
      <c r="V26" s="102"/>
      <c r="W26" s="102"/>
    </row>
    <row r="27" spans="1:23" x14ac:dyDescent="0.25">
      <c r="A27" s="1474"/>
      <c r="B27" s="4272"/>
      <c r="C27" s="4272"/>
      <c r="D27" s="1938"/>
      <c r="E27" s="1938"/>
      <c r="F27" s="1938"/>
      <c r="G27" s="1938"/>
      <c r="H27" s="1938"/>
      <c r="I27" s="1938"/>
      <c r="J27" s="1938"/>
      <c r="K27" s="1938"/>
      <c r="L27" s="1938"/>
      <c r="M27" s="1938"/>
      <c r="N27" s="1938"/>
      <c r="O27" s="1938"/>
      <c r="P27" s="1551"/>
      <c r="Q27" s="3"/>
      <c r="R27" s="3"/>
      <c r="S27" s="3"/>
      <c r="T27" s="3"/>
      <c r="U27" s="3"/>
      <c r="V27" s="3"/>
      <c r="W27" s="3"/>
    </row>
    <row r="28" spans="1:23" x14ac:dyDescent="0.25">
      <c r="A28" s="1474"/>
      <c r="B28" s="4272"/>
      <c r="C28" s="4272"/>
      <c r="D28" s="1938"/>
      <c r="E28" s="1938"/>
      <c r="F28" s="1938"/>
      <c r="G28" s="1938"/>
      <c r="H28" s="1938"/>
      <c r="I28" s="1938"/>
      <c r="J28" s="1938"/>
      <c r="K28" s="1938"/>
      <c r="L28" s="1938"/>
      <c r="M28" s="1938"/>
      <c r="N28" s="1938"/>
      <c r="O28" s="1938"/>
      <c r="P28" s="1551"/>
      <c r="Q28" s="3"/>
      <c r="R28" s="3"/>
      <c r="S28" s="3"/>
      <c r="T28" s="3"/>
      <c r="U28" s="3"/>
      <c r="V28" s="3"/>
      <c r="W28" s="3"/>
    </row>
    <row r="29" spans="1:23" x14ac:dyDescent="0.25">
      <c r="A29" s="1474"/>
      <c r="B29" s="4272"/>
      <c r="C29" s="4272"/>
      <c r="D29" s="1938"/>
      <c r="E29" s="1938"/>
      <c r="F29" s="1938"/>
      <c r="G29" s="1938"/>
      <c r="H29" s="1938"/>
      <c r="I29" s="1938"/>
      <c r="J29" s="1938"/>
      <c r="K29" s="1938"/>
      <c r="L29" s="1938"/>
      <c r="M29" s="1938"/>
      <c r="N29" s="1938"/>
      <c r="O29" s="1938"/>
      <c r="P29" s="1551"/>
      <c r="Q29" s="3"/>
      <c r="R29" s="3"/>
      <c r="S29" s="3"/>
      <c r="T29" s="3"/>
      <c r="U29" s="3"/>
      <c r="V29" s="3"/>
      <c r="W29" s="3"/>
    </row>
    <row r="30" spans="1:23" x14ac:dyDescent="0.25">
      <c r="A30" s="1474"/>
      <c r="B30" s="4272"/>
      <c r="C30" s="4272"/>
      <c r="D30" s="1938"/>
      <c r="E30" s="1938"/>
      <c r="F30" s="1938"/>
      <c r="G30" s="1938"/>
      <c r="H30" s="1938"/>
      <c r="I30" s="1938"/>
      <c r="J30" s="1938"/>
      <c r="K30" s="1938"/>
      <c r="L30" s="1938"/>
      <c r="M30" s="1938"/>
      <c r="N30" s="1938"/>
      <c r="O30" s="1938"/>
      <c r="P30" s="1551"/>
      <c r="Q30" s="3"/>
      <c r="R30" s="3"/>
      <c r="S30" s="3"/>
      <c r="T30" s="3"/>
      <c r="U30" s="3"/>
      <c r="V30" s="3"/>
      <c r="W30" s="3"/>
    </row>
    <row r="31" spans="1:23" x14ac:dyDescent="0.25">
      <c r="A31" s="1474"/>
      <c r="B31" s="4272"/>
      <c r="C31" s="4272"/>
      <c r="D31" s="1938"/>
      <c r="E31" s="1938"/>
      <c r="F31" s="1938"/>
      <c r="G31" s="1938"/>
      <c r="H31" s="1938"/>
      <c r="I31" s="1938"/>
      <c r="J31" s="1938"/>
      <c r="K31" s="1938"/>
      <c r="L31" s="1938"/>
      <c r="M31" s="1938"/>
      <c r="N31" s="1938"/>
      <c r="O31" s="1938"/>
      <c r="P31" s="1551"/>
      <c r="Q31" s="3"/>
      <c r="R31" s="3"/>
      <c r="S31" s="3"/>
      <c r="T31" s="3"/>
      <c r="U31" s="3"/>
      <c r="V31" s="3"/>
      <c r="W31" s="3"/>
    </row>
    <row r="32" spans="1:23" x14ac:dyDescent="0.25">
      <c r="A32" s="1431"/>
      <c r="B32" s="4272"/>
      <c r="C32" s="4272"/>
      <c r="D32" s="1938"/>
      <c r="E32" s="1938"/>
      <c r="F32" s="1938"/>
      <c r="G32" s="1938"/>
      <c r="H32" s="1938"/>
      <c r="I32" s="1938"/>
      <c r="J32" s="1938"/>
      <c r="K32" s="1938"/>
      <c r="L32" s="1938"/>
      <c r="M32" s="1938"/>
      <c r="N32" s="1938"/>
      <c r="O32" s="1938"/>
      <c r="P32" s="1551"/>
      <c r="Q32" s="3"/>
      <c r="R32" s="3"/>
      <c r="S32" s="3"/>
      <c r="T32" s="3"/>
      <c r="U32" s="3"/>
      <c r="V32" s="3"/>
      <c r="W32" s="3"/>
    </row>
    <row r="33" spans="1:23" x14ac:dyDescent="0.25">
      <c r="A33" s="1431"/>
      <c r="B33" s="4272"/>
      <c r="C33" s="4272"/>
      <c r="D33" s="1938"/>
      <c r="E33" s="1938"/>
      <c r="F33" s="1938"/>
      <c r="G33" s="1938"/>
      <c r="H33" s="1938"/>
      <c r="I33" s="1938"/>
      <c r="J33" s="1938"/>
      <c r="K33" s="1938"/>
      <c r="L33" s="1938"/>
      <c r="M33" s="1938"/>
      <c r="N33" s="1938"/>
      <c r="O33" s="1938"/>
      <c r="P33" s="1551"/>
      <c r="Q33" s="3"/>
      <c r="R33" s="3"/>
      <c r="S33" s="3"/>
      <c r="T33" s="3"/>
      <c r="U33" s="3"/>
      <c r="V33" s="3"/>
      <c r="W33" s="3"/>
    </row>
    <row r="34" spans="1:23" x14ac:dyDescent="0.25">
      <c r="A34" s="1431"/>
      <c r="B34" s="4272"/>
      <c r="C34" s="4272"/>
      <c r="D34" s="1938"/>
      <c r="E34" s="1938"/>
      <c r="F34" s="1938"/>
      <c r="G34" s="1938"/>
      <c r="H34" s="1938"/>
      <c r="I34" s="1938"/>
      <c r="J34" s="1938"/>
      <c r="K34" s="1938"/>
      <c r="L34" s="1938"/>
      <c r="M34" s="1938"/>
      <c r="N34" s="1938"/>
      <c r="O34" s="1938"/>
      <c r="P34" s="1551"/>
      <c r="Q34" s="3"/>
      <c r="R34" s="3"/>
    </row>
    <row r="35" spans="1:23" x14ac:dyDescent="0.25">
      <c r="A35" s="1431"/>
      <c r="B35" s="4272"/>
      <c r="C35" s="4272"/>
      <c r="D35" s="1938"/>
      <c r="E35" s="1938"/>
      <c r="F35" s="1938"/>
      <c r="G35" s="1938"/>
      <c r="H35" s="1938"/>
      <c r="I35" s="1938"/>
      <c r="J35" s="1938"/>
      <c r="K35" s="1938"/>
      <c r="L35" s="1938"/>
      <c r="M35" s="1938"/>
      <c r="N35" s="1938"/>
      <c r="O35" s="1938"/>
      <c r="P35" s="1551"/>
      <c r="Q35" s="3"/>
      <c r="R35" s="3"/>
    </row>
    <row r="36" spans="1:23" ht="15.75" thickBot="1" x14ac:dyDescent="0.3">
      <c r="A36" s="2869" t="s">
        <v>1326</v>
      </c>
      <c r="B36" s="3756"/>
      <c r="C36" s="3757"/>
      <c r="D36" s="462">
        <f t="shared" ref="D36:P36" si="0">SUM(D25:D35)</f>
        <v>0</v>
      </c>
      <c r="E36" s="462">
        <f t="shared" si="0"/>
        <v>0</v>
      </c>
      <c r="F36" s="462">
        <f t="shared" si="0"/>
        <v>0</v>
      </c>
      <c r="G36" s="462">
        <f t="shared" si="0"/>
        <v>0</v>
      </c>
      <c r="H36" s="462">
        <f t="shared" si="0"/>
        <v>0</v>
      </c>
      <c r="I36" s="462">
        <f t="shared" si="0"/>
        <v>0</v>
      </c>
      <c r="J36" s="462">
        <f t="shared" si="0"/>
        <v>0</v>
      </c>
      <c r="K36" s="462">
        <f t="shared" si="0"/>
        <v>0</v>
      </c>
      <c r="L36" s="462">
        <f t="shared" si="0"/>
        <v>0</v>
      </c>
      <c r="M36" s="462">
        <f t="shared" si="0"/>
        <v>0</v>
      </c>
      <c r="N36" s="462">
        <f t="shared" si="0"/>
        <v>0</v>
      </c>
      <c r="O36" s="462">
        <f t="shared" si="0"/>
        <v>0</v>
      </c>
      <c r="P36" s="463">
        <f t="shared" si="0"/>
        <v>0</v>
      </c>
      <c r="Q36" s="3"/>
      <c r="R36" s="3"/>
    </row>
    <row r="37" spans="1:23" x14ac:dyDescent="0.25">
      <c r="A37" s="4298"/>
      <c r="B37" s="3676" t="s">
        <v>478</v>
      </c>
      <c r="C37" s="3397"/>
      <c r="D37" s="713"/>
      <c r="E37" s="751"/>
      <c r="F37" s="751"/>
      <c r="G37" s="751"/>
      <c r="H37" s="751"/>
      <c r="I37" s="751"/>
      <c r="J37" s="751"/>
      <c r="K37" s="751"/>
      <c r="L37" s="751"/>
      <c r="M37" s="751"/>
      <c r="N37" s="751"/>
      <c r="O37" s="751"/>
      <c r="P37" s="752"/>
      <c r="Q37" s="3"/>
      <c r="R37" s="3"/>
    </row>
    <row r="38" spans="1:23" x14ac:dyDescent="0.25">
      <c r="A38" s="4299"/>
      <c r="B38" s="4295" t="s">
        <v>1268</v>
      </c>
      <c r="C38" s="4296"/>
      <c r="D38" s="2022"/>
      <c r="E38" s="1942"/>
      <c r="F38" s="1942"/>
      <c r="G38" s="1942"/>
      <c r="H38" s="1942"/>
      <c r="I38" s="1942"/>
      <c r="J38" s="1942"/>
      <c r="K38" s="1942"/>
      <c r="L38" s="1942"/>
      <c r="M38" s="1942"/>
      <c r="N38" s="1942"/>
      <c r="O38" s="1942"/>
      <c r="P38" s="1584"/>
      <c r="Q38" s="3"/>
      <c r="R38" s="3"/>
    </row>
    <row r="39" spans="1:23" ht="15.75" thickBot="1" x14ac:dyDescent="0.3">
      <c r="A39" s="4300"/>
      <c r="B39" s="2870" t="s">
        <v>1289</v>
      </c>
      <c r="C39" s="2947"/>
      <c r="D39" s="676"/>
      <c r="E39" s="464"/>
      <c r="F39" s="464"/>
      <c r="G39" s="464"/>
      <c r="H39" s="464"/>
      <c r="I39" s="464"/>
      <c r="J39" s="464"/>
      <c r="K39" s="464"/>
      <c r="L39" s="464"/>
      <c r="M39" s="464"/>
      <c r="N39" s="464"/>
      <c r="O39" s="464"/>
      <c r="P39" s="465"/>
      <c r="Q39" s="3"/>
      <c r="R39" s="3"/>
    </row>
    <row r="40" spans="1:23" x14ac:dyDescent="0.25">
      <c r="Q40" s="3"/>
      <c r="R40" s="3"/>
    </row>
    <row r="41" spans="1:23" x14ac:dyDescent="0.25">
      <c r="R41" s="3"/>
      <c r="S41" s="3"/>
    </row>
    <row r="42" spans="1:23" ht="28.5" customHeight="1" x14ac:dyDescent="0.25">
      <c r="A42" s="4297" t="s">
        <v>2365</v>
      </c>
      <c r="B42" s="4297"/>
      <c r="C42" s="4297"/>
      <c r="D42" s="4297"/>
      <c r="E42" s="4297"/>
      <c r="F42" s="4297"/>
      <c r="G42" s="4297"/>
      <c r="H42" s="4297"/>
      <c r="I42" s="4297"/>
      <c r="J42" s="4297"/>
      <c r="K42" s="4297"/>
      <c r="L42" s="4297"/>
      <c r="M42" s="4297"/>
      <c r="N42" s="4297"/>
      <c r="O42" s="4297"/>
      <c r="P42" s="4297"/>
      <c r="Q42" s="4297"/>
      <c r="R42" s="3"/>
      <c r="S42" s="3"/>
    </row>
    <row r="43" spans="1:23" x14ac:dyDescent="0.25">
      <c r="A43" s="4306" t="s">
        <v>2366</v>
      </c>
      <c r="B43" s="4306"/>
      <c r="C43" s="4306"/>
      <c r="D43" s="4306"/>
      <c r="E43" s="4306"/>
      <c r="F43" s="4306"/>
      <c r="G43" s="4306"/>
      <c r="H43" s="4306"/>
      <c r="I43" s="4306"/>
      <c r="J43" s="4306"/>
      <c r="K43" s="4306"/>
      <c r="L43" s="4306"/>
      <c r="M43" s="4306"/>
      <c r="N43" s="4306"/>
      <c r="O43" s="4306"/>
      <c r="P43" s="4306"/>
      <c r="Q43" s="4306"/>
      <c r="R43" s="3"/>
      <c r="S43" s="3"/>
    </row>
    <row r="44" spans="1:23" x14ac:dyDescent="0.25">
      <c r="A44" s="4306" t="s">
        <v>2367</v>
      </c>
      <c r="B44" s="4306"/>
      <c r="C44" s="4306"/>
      <c r="D44" s="4306"/>
      <c r="E44" s="4306"/>
      <c r="F44" s="4306"/>
      <c r="G44" s="4306"/>
      <c r="H44" s="4306"/>
      <c r="I44" s="4306"/>
      <c r="J44" s="4306"/>
      <c r="K44" s="4306"/>
      <c r="L44" s="4306"/>
      <c r="M44" s="4306"/>
      <c r="N44" s="4306"/>
      <c r="O44" s="4306"/>
      <c r="P44" s="4306"/>
      <c r="Q44" s="4306"/>
      <c r="R44" s="3"/>
      <c r="S44" s="3"/>
    </row>
    <row r="45" spans="1:23" s="53" customFormat="1" ht="15.75" thickBot="1" x14ac:dyDescent="0.3">
      <c r="A45" s="103"/>
      <c r="C45" s="103"/>
      <c r="Q45" s="51"/>
      <c r="R45" s="51"/>
    </row>
    <row r="46" spans="1:23" s="53" customFormat="1" x14ac:dyDescent="0.25">
      <c r="A46" s="1225" t="s">
        <v>2368</v>
      </c>
      <c r="B46" s="1226"/>
      <c r="C46" s="1226"/>
      <c r="D46" s="1226"/>
      <c r="E46" s="1226"/>
      <c r="F46" s="1344"/>
      <c r="G46" s="1241">
        <f>B25</f>
        <v>0</v>
      </c>
      <c r="H46" s="1226"/>
      <c r="I46" s="1227"/>
      <c r="J46" s="1227"/>
      <c r="K46" s="1242"/>
      <c r="L46" s="1243"/>
      <c r="Q46" s="51"/>
      <c r="R46" s="51"/>
    </row>
    <row r="47" spans="1:23" s="53" customFormat="1" ht="30" x14ac:dyDescent="0.25">
      <c r="A47" s="1244" t="s">
        <v>1492</v>
      </c>
      <c r="B47" s="1376" t="s">
        <v>1325</v>
      </c>
      <c r="C47" s="1374" t="s">
        <v>2369</v>
      </c>
      <c r="D47" s="1374" t="s">
        <v>2370</v>
      </c>
      <c r="E47" s="1376" t="s">
        <v>434</v>
      </c>
      <c r="F47" s="2023" t="s">
        <v>608</v>
      </c>
      <c r="G47" s="4307" t="s">
        <v>1367</v>
      </c>
      <c r="H47" s="4308"/>
      <c r="I47" s="4309"/>
      <c r="J47" s="4307" t="s">
        <v>1261</v>
      </c>
      <c r="K47" s="4308"/>
      <c r="L47" s="4310"/>
      <c r="N47" s="80"/>
      <c r="O47" s="80"/>
      <c r="P47" s="80"/>
      <c r="Q47" s="80"/>
      <c r="R47" s="80"/>
      <c r="T47" s="4311"/>
      <c r="U47" s="4311"/>
      <c r="V47" s="4311"/>
    </row>
    <row r="48" spans="1:23" s="53" customFormat="1" x14ac:dyDescent="0.25">
      <c r="A48" s="1435"/>
      <c r="B48" s="2024"/>
      <c r="C48" s="2024"/>
      <c r="D48" s="2024"/>
      <c r="E48" s="2025"/>
      <c r="F48" s="2026"/>
      <c r="G48" s="4302"/>
      <c r="H48" s="4303"/>
      <c r="I48" s="4304"/>
      <c r="J48" s="4302"/>
      <c r="K48" s="4303"/>
      <c r="L48" s="4305"/>
      <c r="N48" s="134"/>
      <c r="O48" s="134"/>
      <c r="P48" s="134"/>
      <c r="Q48" s="134"/>
      <c r="R48" s="134"/>
      <c r="S48" s="1049"/>
      <c r="T48" s="4301"/>
      <c r="U48" s="4301"/>
      <c r="V48" s="4301"/>
    </row>
    <row r="49" spans="1:22" s="53" customFormat="1" x14ac:dyDescent="0.25">
      <c r="A49" s="1435"/>
      <c r="B49" s="2024"/>
      <c r="C49" s="2024"/>
      <c r="D49" s="2024"/>
      <c r="E49" s="2025"/>
      <c r="F49" s="2026"/>
      <c r="G49" s="4302"/>
      <c r="H49" s="4303"/>
      <c r="I49" s="4304"/>
      <c r="J49" s="4302"/>
      <c r="K49" s="4303"/>
      <c r="L49" s="4305"/>
      <c r="N49" s="134"/>
      <c r="O49" s="134"/>
      <c r="P49" s="134"/>
      <c r="Q49" s="134"/>
      <c r="R49" s="134"/>
      <c r="S49" s="1049"/>
      <c r="T49" s="4301"/>
      <c r="U49" s="4301"/>
      <c r="V49" s="4301"/>
    </row>
    <row r="50" spans="1:22" s="53" customFormat="1" x14ac:dyDescent="0.25">
      <c r="A50" s="1435"/>
      <c r="B50" s="2024"/>
      <c r="C50" s="2024"/>
      <c r="D50" s="2024"/>
      <c r="E50" s="2025"/>
      <c r="F50" s="2026"/>
      <c r="G50" s="2027"/>
      <c r="H50" s="2028"/>
      <c r="I50" s="2029"/>
      <c r="J50" s="4302"/>
      <c r="K50" s="4303"/>
      <c r="L50" s="4305"/>
      <c r="N50" s="134"/>
      <c r="O50" s="134"/>
      <c r="P50" s="134"/>
      <c r="Q50" s="134"/>
      <c r="R50" s="134"/>
      <c r="S50" s="1049"/>
      <c r="T50" s="4301"/>
      <c r="U50" s="4301"/>
      <c r="V50" s="4301"/>
    </row>
    <row r="51" spans="1:22" s="53" customFormat="1" x14ac:dyDescent="0.25">
      <c r="A51" s="1435"/>
      <c r="B51" s="2024"/>
      <c r="C51" s="2024"/>
      <c r="D51" s="2024"/>
      <c r="E51" s="2025"/>
      <c r="F51" s="2026"/>
      <c r="G51" s="4302"/>
      <c r="H51" s="4303"/>
      <c r="I51" s="4304"/>
      <c r="J51" s="4302"/>
      <c r="K51" s="4303"/>
      <c r="L51" s="4305"/>
      <c r="N51" s="134"/>
      <c r="O51" s="134"/>
      <c r="P51" s="134"/>
      <c r="Q51" s="134"/>
      <c r="R51" s="134"/>
      <c r="S51" s="1049"/>
      <c r="T51" s="4301"/>
      <c r="U51" s="4301"/>
      <c r="V51" s="4301"/>
    </row>
    <row r="52" spans="1:22" s="53" customFormat="1" x14ac:dyDescent="0.25">
      <c r="A52" s="1435"/>
      <c r="B52" s="2024"/>
      <c r="C52" s="2024"/>
      <c r="D52" s="2024"/>
      <c r="E52" s="2025"/>
      <c r="F52" s="2026"/>
      <c r="G52" s="4302"/>
      <c r="H52" s="4303"/>
      <c r="I52" s="4304"/>
      <c r="J52" s="4302"/>
      <c r="K52" s="4303"/>
      <c r="L52" s="4305"/>
      <c r="N52" s="134"/>
      <c r="O52" s="134"/>
      <c r="P52" s="134"/>
      <c r="Q52" s="134"/>
      <c r="R52" s="134"/>
      <c r="S52" s="1049"/>
      <c r="T52" s="4301"/>
      <c r="U52" s="4301"/>
      <c r="V52" s="4301"/>
    </row>
    <row r="53" spans="1:22" s="53" customFormat="1" x14ac:dyDescent="0.25">
      <c r="A53" s="1435"/>
      <c r="B53" s="2024"/>
      <c r="C53" s="2024"/>
      <c r="D53" s="2024"/>
      <c r="E53" s="2025"/>
      <c r="F53" s="2026"/>
      <c r="G53" s="4302"/>
      <c r="H53" s="4303"/>
      <c r="I53" s="4304"/>
      <c r="J53" s="4302"/>
      <c r="K53" s="4303"/>
      <c r="L53" s="4305"/>
      <c r="N53" s="134"/>
      <c r="O53" s="134"/>
      <c r="P53" s="134"/>
      <c r="Q53" s="134"/>
      <c r="R53" s="134"/>
      <c r="S53" s="1049"/>
      <c r="T53" s="4301"/>
      <c r="U53" s="4301"/>
      <c r="V53" s="4301"/>
    </row>
    <row r="54" spans="1:22" s="53" customFormat="1" x14ac:dyDescent="0.25">
      <c r="A54" s="1435"/>
      <c r="B54" s="2024"/>
      <c r="C54" s="2024"/>
      <c r="D54" s="2024"/>
      <c r="E54" s="2025"/>
      <c r="F54" s="2026"/>
      <c r="G54" s="4302"/>
      <c r="H54" s="4303"/>
      <c r="I54" s="4304"/>
      <c r="J54" s="4302"/>
      <c r="K54" s="4303"/>
      <c r="L54" s="4305"/>
      <c r="N54" s="134"/>
      <c r="O54" s="134"/>
      <c r="P54" s="134"/>
      <c r="Q54" s="134"/>
      <c r="R54" s="134"/>
      <c r="S54" s="1049"/>
      <c r="T54" s="4301"/>
      <c r="U54" s="4301"/>
      <c r="V54" s="4301"/>
    </row>
    <row r="55" spans="1:22" s="53" customFormat="1" x14ac:dyDescent="0.25">
      <c r="A55" s="1435"/>
      <c r="B55" s="2024"/>
      <c r="C55" s="2024"/>
      <c r="D55" s="2024"/>
      <c r="E55" s="2025"/>
      <c r="F55" s="2026"/>
      <c r="G55" s="4302"/>
      <c r="H55" s="4303"/>
      <c r="I55" s="4304"/>
      <c r="J55" s="4302"/>
      <c r="K55" s="4303"/>
      <c r="L55" s="4305"/>
      <c r="N55" s="134"/>
      <c r="O55" s="134"/>
      <c r="P55" s="134"/>
      <c r="Q55" s="134"/>
      <c r="R55" s="134"/>
      <c r="S55" s="1049"/>
      <c r="T55" s="4301"/>
      <c r="U55" s="4301"/>
      <c r="V55" s="4301"/>
    </row>
    <row r="56" spans="1:22" s="53" customFormat="1" x14ac:dyDescent="0.25">
      <c r="A56" s="1435"/>
      <c r="B56" s="2024"/>
      <c r="C56" s="2024"/>
      <c r="D56" s="2024"/>
      <c r="E56" s="2025"/>
      <c r="F56" s="2026"/>
      <c r="G56" s="4302"/>
      <c r="H56" s="4303"/>
      <c r="I56" s="4304"/>
      <c r="J56" s="4302"/>
      <c r="K56" s="4303"/>
      <c r="L56" s="4305"/>
      <c r="N56" s="134"/>
      <c r="O56" s="134"/>
      <c r="P56" s="134"/>
      <c r="Q56" s="134"/>
      <c r="R56" s="134"/>
      <c r="S56" s="1049"/>
      <c r="T56" s="4301"/>
      <c r="U56" s="4301"/>
      <c r="V56" s="4301"/>
    </row>
    <row r="57" spans="1:22" s="53" customFormat="1" ht="15" customHeight="1" x14ac:dyDescent="0.25">
      <c r="A57" s="1435"/>
      <c r="B57" s="2024"/>
      <c r="C57" s="2024"/>
      <c r="D57" s="2024"/>
      <c r="E57" s="2025"/>
      <c r="F57" s="2026"/>
      <c r="G57" s="4302"/>
      <c r="H57" s="4303"/>
      <c r="I57" s="4304"/>
      <c r="J57" s="4302"/>
      <c r="K57" s="4303"/>
      <c r="L57" s="4305"/>
      <c r="N57" s="134"/>
      <c r="O57" s="134"/>
      <c r="P57" s="134"/>
      <c r="Q57" s="134"/>
      <c r="R57" s="134"/>
      <c r="S57" s="1049"/>
      <c r="T57" s="4301"/>
      <c r="U57" s="4301"/>
      <c r="V57" s="4301"/>
    </row>
    <row r="58" spans="1:22" s="53" customFormat="1" ht="15.75" thickBot="1" x14ac:dyDescent="0.3">
      <c r="A58" s="726" t="s">
        <v>1326</v>
      </c>
      <c r="B58" s="727"/>
      <c r="C58" s="727"/>
      <c r="D58" s="727"/>
      <c r="E58" s="727"/>
      <c r="F58" s="457">
        <f>SUM(F48:F57)</f>
        <v>0</v>
      </c>
      <c r="G58" s="3901"/>
      <c r="H58" s="3901"/>
      <c r="I58" s="3901"/>
      <c r="J58" s="3901"/>
      <c r="K58" s="3901"/>
      <c r="L58" s="4312"/>
    </row>
    <row r="59" spans="1:22" s="53" customFormat="1" x14ac:dyDescent="0.25">
      <c r="A59" s="60" t="s">
        <v>1327</v>
      </c>
      <c r="B59" s="60"/>
      <c r="C59" s="60"/>
      <c r="D59" s="64"/>
      <c r="E59" s="60"/>
      <c r="F59" s="130">
        <f>_xlfn.XLOOKUP(F46,'Saldobalanse m arb-status'!A:A,'Saldobalanse m arb-status'!C:C,"Ikke funnet",0)</f>
        <v>0</v>
      </c>
      <c r="G59" s="83"/>
      <c r="H59" s="83"/>
      <c r="I59" s="83"/>
      <c r="J59" s="83"/>
      <c r="K59" s="83"/>
      <c r="L59" s="83"/>
    </row>
    <row r="60" spans="1:22" s="53" customFormat="1" x14ac:dyDescent="0.25">
      <c r="A60" s="60" t="s">
        <v>1260</v>
      </c>
      <c r="B60" s="60"/>
      <c r="C60" s="60"/>
      <c r="D60" s="64"/>
      <c r="E60" s="60"/>
      <c r="F60" s="1081">
        <f>F58-F59</f>
        <v>0</v>
      </c>
      <c r="G60" s="83"/>
      <c r="H60" s="83"/>
      <c r="I60" s="83"/>
      <c r="J60" s="83"/>
      <c r="K60" s="83"/>
      <c r="L60" s="83"/>
    </row>
    <row r="61" spans="1:22" s="53" customFormat="1" ht="15.75" thickBot="1" x14ac:dyDescent="0.3">
      <c r="A61" s="83"/>
      <c r="B61" s="83"/>
      <c r="C61" s="83"/>
      <c r="E61" s="83"/>
      <c r="F61" s="120"/>
      <c r="G61" s="83"/>
      <c r="H61" s="83"/>
      <c r="I61" s="83"/>
      <c r="J61" s="83"/>
      <c r="K61" s="83"/>
      <c r="L61" s="83"/>
    </row>
    <row r="62" spans="1:22" s="53" customFormat="1" x14ac:dyDescent="0.25">
      <c r="A62" s="1225" t="s">
        <v>2368</v>
      </c>
      <c r="B62" s="1226"/>
      <c r="C62" s="1226"/>
      <c r="D62" s="1226"/>
      <c r="E62" s="1226"/>
      <c r="F62" s="1344"/>
      <c r="G62" s="1241">
        <f>B26</f>
        <v>0</v>
      </c>
      <c r="H62" s="1226"/>
      <c r="I62" s="1227"/>
      <c r="J62" s="1227"/>
      <c r="K62" s="1242"/>
      <c r="L62" s="1243"/>
      <c r="Q62" s="51"/>
      <c r="R62" s="51"/>
    </row>
    <row r="63" spans="1:22" s="53" customFormat="1" ht="30" x14ac:dyDescent="0.25">
      <c r="A63" s="1244" t="s">
        <v>1492</v>
      </c>
      <c r="B63" s="1376" t="s">
        <v>1325</v>
      </c>
      <c r="C63" s="1374" t="s">
        <v>2369</v>
      </c>
      <c r="D63" s="1374" t="s">
        <v>2370</v>
      </c>
      <c r="E63" s="1376" t="s">
        <v>434</v>
      </c>
      <c r="F63" s="2023" t="s">
        <v>608</v>
      </c>
      <c r="G63" s="4307" t="s">
        <v>1367</v>
      </c>
      <c r="H63" s="4308"/>
      <c r="I63" s="4309"/>
      <c r="J63" s="4307" t="s">
        <v>1261</v>
      </c>
      <c r="K63" s="4308"/>
      <c r="L63" s="4310"/>
      <c r="N63" s="4311"/>
      <c r="O63" s="4311"/>
      <c r="P63" s="4311"/>
      <c r="Q63" s="4311"/>
      <c r="R63" s="4311"/>
      <c r="T63" s="4311"/>
      <c r="U63" s="4311"/>
      <c r="V63" s="4311"/>
    </row>
    <row r="64" spans="1:22" s="53" customFormat="1" x14ac:dyDescent="0.25">
      <c r="A64" s="1435"/>
      <c r="B64" s="2024"/>
      <c r="C64" s="2024"/>
      <c r="D64" s="2024"/>
      <c r="E64" s="2025"/>
      <c r="F64" s="2026"/>
      <c r="G64" s="4302"/>
      <c r="H64" s="4303"/>
      <c r="I64" s="4304"/>
      <c r="J64" s="4302"/>
      <c r="K64" s="4303"/>
      <c r="L64" s="4305"/>
      <c r="N64" s="134"/>
      <c r="O64" s="134"/>
      <c r="P64" s="134"/>
      <c r="Q64" s="134"/>
      <c r="R64" s="134"/>
      <c r="S64" s="1049"/>
      <c r="T64" s="4301"/>
      <c r="U64" s="4301"/>
      <c r="V64" s="4301"/>
    </row>
    <row r="65" spans="1:22" s="53" customFormat="1" x14ac:dyDescent="0.25">
      <c r="A65" s="1435"/>
      <c r="B65" s="2024"/>
      <c r="C65" s="2024"/>
      <c r="D65" s="2024"/>
      <c r="E65" s="2025"/>
      <c r="F65" s="2026"/>
      <c r="G65" s="4302"/>
      <c r="H65" s="4303"/>
      <c r="I65" s="4304"/>
      <c r="J65" s="4302"/>
      <c r="K65" s="4303"/>
      <c r="L65" s="4305"/>
      <c r="N65" s="134"/>
      <c r="O65" s="134"/>
      <c r="P65" s="134"/>
      <c r="Q65" s="134"/>
      <c r="R65" s="134"/>
      <c r="S65" s="1049"/>
      <c r="T65" s="4301"/>
      <c r="U65" s="4301"/>
      <c r="V65" s="4301"/>
    </row>
    <row r="66" spans="1:22" s="53" customFormat="1" x14ac:dyDescent="0.25">
      <c r="A66" s="1435"/>
      <c r="B66" s="2024"/>
      <c r="C66" s="2024"/>
      <c r="D66" s="2024"/>
      <c r="E66" s="2025"/>
      <c r="F66" s="2026"/>
      <c r="G66" s="2027"/>
      <c r="H66" s="2028"/>
      <c r="I66" s="2029"/>
      <c r="J66" s="4302"/>
      <c r="K66" s="4303"/>
      <c r="L66" s="4305"/>
      <c r="N66" s="134"/>
      <c r="O66" s="134"/>
      <c r="P66" s="134"/>
      <c r="Q66" s="134"/>
      <c r="R66" s="134"/>
      <c r="S66" s="1049"/>
      <c r="T66" s="4301"/>
      <c r="U66" s="4301"/>
      <c r="V66" s="4301"/>
    </row>
    <row r="67" spans="1:22" s="53" customFormat="1" x14ac:dyDescent="0.25">
      <c r="A67" s="1435"/>
      <c r="B67" s="2024"/>
      <c r="C67" s="2024"/>
      <c r="D67" s="2024"/>
      <c r="E67" s="2025"/>
      <c r="F67" s="2026"/>
      <c r="G67" s="4302"/>
      <c r="H67" s="4303"/>
      <c r="I67" s="4304"/>
      <c r="J67" s="4302"/>
      <c r="K67" s="4303"/>
      <c r="L67" s="4305"/>
      <c r="N67" s="134"/>
      <c r="O67" s="134"/>
      <c r="P67" s="134"/>
      <c r="Q67" s="134"/>
      <c r="R67" s="134"/>
      <c r="S67" s="1049"/>
      <c r="T67" s="4301"/>
      <c r="U67" s="4301"/>
      <c r="V67" s="4301"/>
    </row>
    <row r="68" spans="1:22" s="53" customFormat="1" x14ac:dyDescent="0.25">
      <c r="A68" s="1435"/>
      <c r="B68" s="2024"/>
      <c r="C68" s="2024"/>
      <c r="D68" s="2024"/>
      <c r="E68" s="2025"/>
      <c r="F68" s="2026"/>
      <c r="G68" s="4302"/>
      <c r="H68" s="4303"/>
      <c r="I68" s="4304"/>
      <c r="J68" s="4302"/>
      <c r="K68" s="4303"/>
      <c r="L68" s="4305"/>
      <c r="N68" s="134"/>
      <c r="O68" s="134"/>
      <c r="P68" s="134"/>
      <c r="Q68" s="134"/>
      <c r="R68" s="134"/>
      <c r="S68" s="1049"/>
      <c r="T68" s="4301"/>
      <c r="U68" s="4301"/>
      <c r="V68" s="4301"/>
    </row>
    <row r="69" spans="1:22" s="53" customFormat="1" x14ac:dyDescent="0.25">
      <c r="A69" s="1435"/>
      <c r="B69" s="2024"/>
      <c r="C69" s="2024"/>
      <c r="D69" s="2024"/>
      <c r="E69" s="2025"/>
      <c r="F69" s="2026"/>
      <c r="G69" s="4302"/>
      <c r="H69" s="4303"/>
      <c r="I69" s="4304"/>
      <c r="J69" s="4302"/>
      <c r="K69" s="4303"/>
      <c r="L69" s="4305"/>
      <c r="N69" s="134"/>
      <c r="O69" s="134"/>
      <c r="P69" s="134"/>
      <c r="Q69" s="134"/>
      <c r="R69" s="134"/>
      <c r="S69" s="1049"/>
      <c r="T69" s="4301"/>
      <c r="U69" s="4301"/>
      <c r="V69" s="4301"/>
    </row>
    <row r="70" spans="1:22" s="53" customFormat="1" x14ac:dyDescent="0.25">
      <c r="A70" s="1435"/>
      <c r="B70" s="2024"/>
      <c r="C70" s="2024"/>
      <c r="D70" s="2024"/>
      <c r="E70" s="2025"/>
      <c r="F70" s="2026"/>
      <c r="G70" s="4302"/>
      <c r="H70" s="4303"/>
      <c r="I70" s="4304"/>
      <c r="J70" s="4302"/>
      <c r="K70" s="4303"/>
      <c r="L70" s="4305"/>
      <c r="N70" s="134"/>
      <c r="O70" s="134"/>
      <c r="P70" s="134"/>
      <c r="Q70" s="134"/>
      <c r="R70" s="134"/>
      <c r="S70" s="1049"/>
      <c r="T70" s="4301"/>
      <c r="U70" s="4301"/>
      <c r="V70" s="4301"/>
    </row>
    <row r="71" spans="1:22" s="53" customFormat="1" x14ac:dyDescent="0.25">
      <c r="A71" s="1435"/>
      <c r="B71" s="2024"/>
      <c r="C71" s="2024"/>
      <c r="D71" s="2024"/>
      <c r="E71" s="2025"/>
      <c r="F71" s="2026"/>
      <c r="G71" s="4302"/>
      <c r="H71" s="4303"/>
      <c r="I71" s="4304"/>
      <c r="J71" s="4302"/>
      <c r="K71" s="4303"/>
      <c r="L71" s="4305"/>
      <c r="N71" s="134"/>
      <c r="O71" s="134"/>
      <c r="P71" s="134"/>
      <c r="Q71" s="134"/>
      <c r="R71" s="134"/>
      <c r="S71" s="1049"/>
      <c r="T71" s="4301"/>
      <c r="U71" s="4301"/>
      <c r="V71" s="4301"/>
    </row>
    <row r="72" spans="1:22" s="53" customFormat="1" x14ac:dyDescent="0.25">
      <c r="A72" s="1435"/>
      <c r="B72" s="2024"/>
      <c r="C72" s="2024"/>
      <c r="D72" s="2024"/>
      <c r="E72" s="2025"/>
      <c r="F72" s="2026"/>
      <c r="G72" s="4302"/>
      <c r="H72" s="4303"/>
      <c r="I72" s="4304"/>
      <c r="J72" s="4302"/>
      <c r="K72" s="4303"/>
      <c r="L72" s="4305"/>
      <c r="N72" s="134"/>
      <c r="O72" s="134"/>
      <c r="P72" s="134"/>
      <c r="Q72" s="134"/>
      <c r="R72" s="134"/>
      <c r="S72" s="1049"/>
      <c r="T72" s="4301"/>
      <c r="U72" s="4301"/>
      <c r="V72" s="4301"/>
    </row>
    <row r="73" spans="1:22" s="53" customFormat="1" x14ac:dyDescent="0.25">
      <c r="A73" s="1435"/>
      <c r="B73" s="2024"/>
      <c r="C73" s="2024"/>
      <c r="D73" s="2024"/>
      <c r="E73" s="2025"/>
      <c r="F73" s="2026"/>
      <c r="G73" s="4302"/>
      <c r="H73" s="4303"/>
      <c r="I73" s="4304"/>
      <c r="J73" s="4302"/>
      <c r="K73" s="4303"/>
      <c r="L73" s="4305"/>
      <c r="N73" s="134"/>
      <c r="O73" s="134"/>
      <c r="P73" s="134"/>
      <c r="Q73" s="134"/>
      <c r="R73" s="134"/>
      <c r="S73" s="1049"/>
      <c r="T73" s="4301"/>
      <c r="U73" s="4301"/>
      <c r="V73" s="4301"/>
    </row>
    <row r="74" spans="1:22" s="53" customFormat="1" ht="15.75" thickBot="1" x14ac:dyDescent="0.3">
      <c r="A74" s="726" t="s">
        <v>1326</v>
      </c>
      <c r="B74" s="727"/>
      <c r="C74" s="727"/>
      <c r="D74" s="727"/>
      <c r="E74" s="727"/>
      <c r="F74" s="457">
        <f>SUM(F64:F73)</f>
        <v>0</v>
      </c>
      <c r="G74" s="3901"/>
      <c r="H74" s="3901"/>
      <c r="I74" s="3901"/>
      <c r="J74" s="3901"/>
      <c r="K74" s="3901"/>
      <c r="L74" s="4312"/>
    </row>
    <row r="75" spans="1:22" s="53" customFormat="1" x14ac:dyDescent="0.25">
      <c r="A75" s="60" t="s">
        <v>1327</v>
      </c>
      <c r="B75" s="60"/>
      <c r="C75" s="60"/>
      <c r="D75" s="64"/>
      <c r="E75" s="60"/>
      <c r="F75" s="130">
        <f>_xlfn.XLOOKUP(F62,'Saldobalanse m arb-status'!A:A,'Saldobalanse m arb-status'!C:C,"Ikke funnet",0)</f>
        <v>0</v>
      </c>
      <c r="G75" s="83"/>
      <c r="H75" s="83"/>
      <c r="I75" s="83"/>
      <c r="J75" s="83"/>
      <c r="K75" s="83"/>
      <c r="L75" s="83"/>
    </row>
    <row r="76" spans="1:22" s="53" customFormat="1" x14ac:dyDescent="0.25">
      <c r="A76" s="60" t="s">
        <v>1260</v>
      </c>
      <c r="B76" s="60"/>
      <c r="C76" s="60"/>
      <c r="D76" s="64"/>
      <c r="E76" s="60"/>
      <c r="F76" s="1082">
        <f>F74-F75</f>
        <v>0</v>
      </c>
      <c r="G76" s="83"/>
      <c r="H76" s="83"/>
      <c r="I76" s="83"/>
      <c r="J76" s="83"/>
      <c r="K76" s="83"/>
      <c r="L76" s="83"/>
    </row>
    <row r="77" spans="1:22" s="53" customFormat="1" ht="15.75" thickBot="1" x14ac:dyDescent="0.3">
      <c r="A77" s="83"/>
      <c r="B77" s="83"/>
      <c r="C77" s="83"/>
      <c r="D77" s="120"/>
      <c r="E77" s="83"/>
      <c r="F77" s="83"/>
      <c r="G77" s="83"/>
      <c r="H77" s="83"/>
      <c r="I77" s="83"/>
      <c r="J77" s="83"/>
      <c r="K77" s="83"/>
      <c r="L77" s="83"/>
    </row>
    <row r="78" spans="1:22" s="53" customFormat="1" x14ac:dyDescent="0.25">
      <c r="A78" s="1225" t="s">
        <v>2368</v>
      </c>
      <c r="B78" s="1226"/>
      <c r="C78" s="1226"/>
      <c r="D78" s="1226"/>
      <c r="E78" s="1226"/>
      <c r="F78" s="1344"/>
      <c r="G78" s="1241">
        <f>B27</f>
        <v>0</v>
      </c>
      <c r="H78" s="1226"/>
      <c r="I78" s="1227"/>
      <c r="J78" s="1227"/>
      <c r="K78" s="1242"/>
      <c r="L78" s="1243"/>
      <c r="Q78" s="51"/>
      <c r="R78" s="51"/>
    </row>
    <row r="79" spans="1:22" s="53" customFormat="1" ht="30" x14ac:dyDescent="0.25">
      <c r="A79" s="1244" t="s">
        <v>1492</v>
      </c>
      <c r="B79" s="1376" t="s">
        <v>1325</v>
      </c>
      <c r="C79" s="1374" t="s">
        <v>2369</v>
      </c>
      <c r="D79" s="1374" t="s">
        <v>2370</v>
      </c>
      <c r="E79" s="1376" t="s">
        <v>434</v>
      </c>
      <c r="F79" s="2023" t="s">
        <v>608</v>
      </c>
      <c r="G79" s="4307" t="s">
        <v>1367</v>
      </c>
      <c r="H79" s="4308"/>
      <c r="I79" s="4309"/>
      <c r="J79" s="4307" t="s">
        <v>1261</v>
      </c>
      <c r="K79" s="4308"/>
      <c r="L79" s="4310"/>
      <c r="N79" s="4311"/>
      <c r="O79" s="4311"/>
      <c r="P79" s="4311"/>
      <c r="Q79" s="4311"/>
      <c r="R79" s="4311"/>
      <c r="T79" s="4311"/>
      <c r="U79" s="4311"/>
      <c r="V79" s="4311"/>
    </row>
    <row r="80" spans="1:22" s="53" customFormat="1" x14ac:dyDescent="0.25">
      <c r="A80" s="1435"/>
      <c r="B80" s="2024"/>
      <c r="C80" s="2024"/>
      <c r="D80" s="2024"/>
      <c r="E80" s="2025"/>
      <c r="F80" s="2026"/>
      <c r="G80" s="4302"/>
      <c r="H80" s="4303"/>
      <c r="I80" s="4304"/>
      <c r="J80" s="4302"/>
      <c r="K80" s="4303"/>
      <c r="L80" s="4305"/>
      <c r="N80" s="134"/>
      <c r="O80" s="134"/>
      <c r="P80" s="134"/>
      <c r="Q80" s="134"/>
      <c r="R80" s="134"/>
      <c r="S80" s="1049"/>
      <c r="T80" s="4301"/>
      <c r="U80" s="4301"/>
      <c r="V80" s="4301"/>
    </row>
    <row r="81" spans="1:22" s="53" customFormat="1" x14ac:dyDescent="0.25">
      <c r="A81" s="1435"/>
      <c r="B81" s="2024"/>
      <c r="C81" s="2024"/>
      <c r="D81" s="2024"/>
      <c r="E81" s="2025"/>
      <c r="F81" s="2026"/>
      <c r="G81" s="4302"/>
      <c r="H81" s="4303"/>
      <c r="I81" s="4304"/>
      <c r="J81" s="4302"/>
      <c r="K81" s="4303"/>
      <c r="L81" s="4305"/>
      <c r="N81" s="134"/>
      <c r="O81" s="134"/>
      <c r="P81" s="134"/>
      <c r="Q81" s="134"/>
      <c r="R81" s="134"/>
      <c r="S81" s="1049"/>
      <c r="T81" s="4301"/>
      <c r="U81" s="4301"/>
      <c r="V81" s="4301"/>
    </row>
    <row r="82" spans="1:22" s="53" customFormat="1" x14ac:dyDescent="0.25">
      <c r="A82" s="1435"/>
      <c r="B82" s="2024"/>
      <c r="C82" s="2024"/>
      <c r="D82" s="2024"/>
      <c r="E82" s="2025"/>
      <c r="F82" s="2026"/>
      <c r="G82" s="2027"/>
      <c r="H82" s="2028"/>
      <c r="I82" s="2029"/>
      <c r="J82" s="4302"/>
      <c r="K82" s="4303"/>
      <c r="L82" s="4305"/>
      <c r="N82" s="134"/>
      <c r="O82" s="134"/>
      <c r="P82" s="134"/>
      <c r="Q82" s="134"/>
      <c r="R82" s="134"/>
      <c r="S82" s="1049"/>
      <c r="T82" s="4301"/>
      <c r="U82" s="4301"/>
      <c r="V82" s="4301"/>
    </row>
    <row r="83" spans="1:22" s="53" customFormat="1" x14ac:dyDescent="0.25">
      <c r="A83" s="1435"/>
      <c r="B83" s="2024"/>
      <c r="C83" s="2024"/>
      <c r="D83" s="2024"/>
      <c r="E83" s="2025"/>
      <c r="F83" s="2026"/>
      <c r="G83" s="4302"/>
      <c r="H83" s="4303"/>
      <c r="I83" s="4304"/>
      <c r="J83" s="4302"/>
      <c r="K83" s="4303"/>
      <c r="L83" s="4305"/>
      <c r="N83" s="134"/>
      <c r="O83" s="134"/>
      <c r="P83" s="134"/>
      <c r="Q83" s="134"/>
      <c r="R83" s="134"/>
      <c r="S83" s="1049"/>
      <c r="T83" s="4301"/>
      <c r="U83" s="4301"/>
      <c r="V83" s="4301"/>
    </row>
    <row r="84" spans="1:22" s="53" customFormat="1" x14ac:dyDescent="0.25">
      <c r="A84" s="1435"/>
      <c r="B84" s="2024"/>
      <c r="C84" s="2024"/>
      <c r="D84" s="2024"/>
      <c r="E84" s="2025"/>
      <c r="F84" s="2026"/>
      <c r="G84" s="4302"/>
      <c r="H84" s="4303"/>
      <c r="I84" s="4304"/>
      <c r="J84" s="4302"/>
      <c r="K84" s="4303"/>
      <c r="L84" s="4305"/>
      <c r="N84" s="134"/>
      <c r="O84" s="134"/>
      <c r="P84" s="134"/>
      <c r="Q84" s="134"/>
      <c r="R84" s="134"/>
      <c r="S84" s="1049"/>
      <c r="T84" s="4301"/>
      <c r="U84" s="4301"/>
      <c r="V84" s="4301"/>
    </row>
    <row r="85" spans="1:22" s="53" customFormat="1" x14ac:dyDescent="0.25">
      <c r="A85" s="1435"/>
      <c r="B85" s="2024"/>
      <c r="C85" s="2024"/>
      <c r="D85" s="2024"/>
      <c r="E85" s="2025"/>
      <c r="F85" s="2026"/>
      <c r="G85" s="4302"/>
      <c r="H85" s="4303"/>
      <c r="I85" s="4304"/>
      <c r="J85" s="4302"/>
      <c r="K85" s="4303"/>
      <c r="L85" s="4305"/>
      <c r="N85" s="134"/>
      <c r="O85" s="134"/>
      <c r="P85" s="134"/>
      <c r="Q85" s="134"/>
      <c r="R85" s="134"/>
      <c r="S85" s="1049"/>
      <c r="T85" s="4301"/>
      <c r="U85" s="4301"/>
      <c r="V85" s="4301"/>
    </row>
    <row r="86" spans="1:22" s="53" customFormat="1" x14ac:dyDescent="0.25">
      <c r="A86" s="1435"/>
      <c r="B86" s="2024"/>
      <c r="C86" s="2024"/>
      <c r="D86" s="2024"/>
      <c r="E86" s="2025"/>
      <c r="F86" s="2026"/>
      <c r="G86" s="4302"/>
      <c r="H86" s="4303"/>
      <c r="I86" s="4304"/>
      <c r="J86" s="4302"/>
      <c r="K86" s="4303"/>
      <c r="L86" s="4305"/>
      <c r="N86" s="134"/>
      <c r="O86" s="134"/>
      <c r="P86" s="134"/>
      <c r="Q86" s="134"/>
      <c r="R86" s="134"/>
      <c r="S86" s="1049"/>
      <c r="T86" s="4301"/>
      <c r="U86" s="4301"/>
      <c r="V86" s="4301"/>
    </row>
    <row r="87" spans="1:22" s="53" customFormat="1" x14ac:dyDescent="0.25">
      <c r="A87" s="1435"/>
      <c r="B87" s="2024"/>
      <c r="C87" s="2024"/>
      <c r="D87" s="2024"/>
      <c r="E87" s="2025"/>
      <c r="F87" s="2026"/>
      <c r="G87" s="4302"/>
      <c r="H87" s="4303"/>
      <c r="I87" s="4304"/>
      <c r="J87" s="4302"/>
      <c r="K87" s="4303"/>
      <c r="L87" s="4305"/>
      <c r="N87" s="134"/>
      <c r="O87" s="134"/>
      <c r="P87" s="134"/>
      <c r="Q87" s="134"/>
      <c r="R87" s="134"/>
      <c r="S87" s="1049"/>
      <c r="T87" s="4301"/>
      <c r="U87" s="4301"/>
      <c r="V87" s="4301"/>
    </row>
    <row r="88" spans="1:22" s="53" customFormat="1" x14ac:dyDescent="0.25">
      <c r="A88" s="1435"/>
      <c r="B88" s="2024"/>
      <c r="C88" s="2024"/>
      <c r="D88" s="2024"/>
      <c r="E88" s="2025"/>
      <c r="F88" s="2026"/>
      <c r="G88" s="4302"/>
      <c r="H88" s="4303"/>
      <c r="I88" s="4304"/>
      <c r="J88" s="4302"/>
      <c r="K88" s="4303"/>
      <c r="L88" s="4305"/>
      <c r="N88" s="134"/>
      <c r="O88" s="134"/>
      <c r="P88" s="134"/>
      <c r="Q88" s="134"/>
      <c r="R88" s="134"/>
      <c r="S88" s="1049"/>
      <c r="T88" s="4301"/>
      <c r="U88" s="4301"/>
      <c r="V88" s="4301"/>
    </row>
    <row r="89" spans="1:22" s="53" customFormat="1" x14ac:dyDescent="0.25">
      <c r="A89" s="1435"/>
      <c r="B89" s="2024"/>
      <c r="C89" s="2024"/>
      <c r="D89" s="2024"/>
      <c r="E89" s="2025"/>
      <c r="F89" s="2026"/>
      <c r="G89" s="4302"/>
      <c r="H89" s="4303"/>
      <c r="I89" s="4304"/>
      <c r="J89" s="4302"/>
      <c r="K89" s="4303"/>
      <c r="L89" s="4305"/>
      <c r="N89" s="134"/>
      <c r="O89" s="134"/>
      <c r="P89" s="134"/>
      <c r="Q89" s="134"/>
      <c r="R89" s="134"/>
      <c r="S89" s="1049"/>
      <c r="T89" s="4301"/>
      <c r="U89" s="4301"/>
      <c r="V89" s="4301"/>
    </row>
    <row r="90" spans="1:22" s="53" customFormat="1" ht="15.75" thickBot="1" x14ac:dyDescent="0.3">
      <c r="A90" s="726" t="s">
        <v>1326</v>
      </c>
      <c r="B90" s="727"/>
      <c r="C90" s="727"/>
      <c r="D90" s="727"/>
      <c r="E90" s="727"/>
      <c r="F90" s="457">
        <f>SUM(F80:F89)</f>
        <v>0</v>
      </c>
      <c r="G90" s="3901"/>
      <c r="H90" s="3901"/>
      <c r="I90" s="3901"/>
      <c r="J90" s="3901"/>
      <c r="K90" s="3901"/>
      <c r="L90" s="4312"/>
    </row>
    <row r="91" spans="1:22" s="53" customFormat="1" x14ac:dyDescent="0.25">
      <c r="A91" s="60" t="s">
        <v>1327</v>
      </c>
      <c r="B91" s="60"/>
      <c r="C91" s="60"/>
      <c r="D91" s="64"/>
      <c r="E91" s="60"/>
      <c r="F91" s="130">
        <f>_xlfn.XLOOKUP(F78,'Saldobalanse m arb-status'!A:A,'Saldobalanse m arb-status'!C:C,"Ikke funnet",0)</f>
        <v>0</v>
      </c>
      <c r="G91" s="83"/>
      <c r="H91" s="83"/>
      <c r="I91" s="83"/>
      <c r="J91" s="83"/>
      <c r="K91" s="83"/>
      <c r="L91" s="83"/>
    </row>
    <row r="92" spans="1:22" s="53" customFormat="1" x14ac:dyDescent="0.25">
      <c r="A92" s="60" t="s">
        <v>1260</v>
      </c>
      <c r="B92" s="60"/>
      <c r="C92" s="60"/>
      <c r="D92" s="64"/>
      <c r="E92" s="60"/>
      <c r="F92" s="1082">
        <f>F90-F91</f>
        <v>0</v>
      </c>
      <c r="G92" s="83"/>
      <c r="H92" s="83"/>
      <c r="I92" s="83"/>
      <c r="J92" s="83"/>
      <c r="K92" s="83"/>
      <c r="L92" s="83"/>
    </row>
    <row r="93" spans="1:22" s="53" customFormat="1" ht="15.75" thickBot="1" x14ac:dyDescent="0.3">
      <c r="A93" s="83"/>
      <c r="B93" s="83"/>
      <c r="C93" s="83"/>
      <c r="D93" s="120"/>
      <c r="E93" s="83"/>
      <c r="F93" s="83"/>
      <c r="G93" s="83"/>
      <c r="H93" s="83"/>
      <c r="I93" s="83"/>
      <c r="J93" s="83"/>
      <c r="K93" s="83"/>
      <c r="L93" s="83"/>
    </row>
    <row r="94" spans="1:22" s="53" customFormat="1" x14ac:dyDescent="0.25">
      <c r="A94" s="1225" t="s">
        <v>2368</v>
      </c>
      <c r="B94" s="1226"/>
      <c r="C94" s="1226"/>
      <c r="D94" s="1226"/>
      <c r="E94" s="1226"/>
      <c r="F94" s="1344"/>
      <c r="G94" s="1241">
        <f>B28</f>
        <v>0</v>
      </c>
      <c r="H94" s="1226"/>
      <c r="I94" s="1227"/>
      <c r="J94" s="1227"/>
      <c r="K94" s="1242"/>
      <c r="L94" s="1243"/>
      <c r="Q94" s="51"/>
      <c r="R94" s="51"/>
    </row>
    <row r="95" spans="1:22" s="53" customFormat="1" ht="30" x14ac:dyDescent="0.25">
      <c r="A95" s="1244" t="s">
        <v>1492</v>
      </c>
      <c r="B95" s="1376" t="s">
        <v>1325</v>
      </c>
      <c r="C95" s="1374" t="s">
        <v>2369</v>
      </c>
      <c r="D95" s="1374" t="s">
        <v>2370</v>
      </c>
      <c r="E95" s="1376" t="s">
        <v>434</v>
      </c>
      <c r="F95" s="2023" t="s">
        <v>608</v>
      </c>
      <c r="G95" s="4307" t="s">
        <v>1367</v>
      </c>
      <c r="H95" s="4308"/>
      <c r="I95" s="4309"/>
      <c r="J95" s="4307" t="s">
        <v>1261</v>
      </c>
      <c r="K95" s="4308"/>
      <c r="L95" s="4310"/>
      <c r="N95" s="4311"/>
      <c r="O95" s="4311"/>
      <c r="P95" s="4311"/>
      <c r="Q95" s="4311"/>
      <c r="R95" s="4311"/>
      <c r="T95" s="4311"/>
      <c r="U95" s="4311"/>
      <c r="V95" s="4311"/>
    </row>
    <row r="96" spans="1:22" s="53" customFormat="1" x14ac:dyDescent="0.25">
      <c r="A96" s="1435"/>
      <c r="B96" s="2024"/>
      <c r="C96" s="2024"/>
      <c r="D96" s="2024"/>
      <c r="E96" s="2025"/>
      <c r="F96" s="2026"/>
      <c r="G96" s="4302"/>
      <c r="H96" s="4303"/>
      <c r="I96" s="4304"/>
      <c r="J96" s="4302"/>
      <c r="K96" s="4303"/>
      <c r="L96" s="4305"/>
      <c r="N96" s="134"/>
      <c r="O96" s="134"/>
      <c r="P96" s="134"/>
      <c r="Q96" s="134"/>
      <c r="R96" s="134"/>
      <c r="S96" s="1049"/>
      <c r="T96" s="4301"/>
      <c r="U96" s="4301"/>
      <c r="V96" s="4301"/>
    </row>
    <row r="97" spans="1:22" s="53" customFormat="1" x14ac:dyDescent="0.25">
      <c r="A97" s="1435"/>
      <c r="B97" s="2024"/>
      <c r="C97" s="2024"/>
      <c r="D97" s="2024"/>
      <c r="E97" s="2025"/>
      <c r="F97" s="2026"/>
      <c r="G97" s="4302"/>
      <c r="H97" s="4303"/>
      <c r="I97" s="4304"/>
      <c r="J97" s="4302"/>
      <c r="K97" s="4303"/>
      <c r="L97" s="4305"/>
      <c r="N97" s="134"/>
      <c r="O97" s="134"/>
      <c r="P97" s="134"/>
      <c r="Q97" s="134"/>
      <c r="R97" s="134"/>
      <c r="S97" s="1049"/>
      <c r="T97" s="4301"/>
      <c r="U97" s="4301"/>
      <c r="V97" s="4301"/>
    </row>
    <row r="98" spans="1:22" s="53" customFormat="1" x14ac:dyDescent="0.25">
      <c r="A98" s="1435"/>
      <c r="B98" s="2024"/>
      <c r="C98" s="2024"/>
      <c r="D98" s="2024"/>
      <c r="E98" s="2025"/>
      <c r="F98" s="2026"/>
      <c r="G98" s="2027"/>
      <c r="H98" s="2028"/>
      <c r="I98" s="2029"/>
      <c r="J98" s="4302"/>
      <c r="K98" s="4303"/>
      <c r="L98" s="4305"/>
      <c r="N98" s="134"/>
      <c r="O98" s="134"/>
      <c r="P98" s="134"/>
      <c r="Q98" s="134"/>
      <c r="R98" s="134"/>
      <c r="S98" s="1049"/>
      <c r="T98" s="4301"/>
      <c r="U98" s="4301"/>
      <c r="V98" s="4301"/>
    </row>
    <row r="99" spans="1:22" s="53" customFormat="1" x14ac:dyDescent="0.25">
      <c r="A99" s="1435"/>
      <c r="B99" s="2024"/>
      <c r="C99" s="2024"/>
      <c r="D99" s="2024"/>
      <c r="E99" s="2025"/>
      <c r="F99" s="2026"/>
      <c r="G99" s="4302"/>
      <c r="H99" s="4303"/>
      <c r="I99" s="4304"/>
      <c r="J99" s="4302"/>
      <c r="K99" s="4303"/>
      <c r="L99" s="4305"/>
      <c r="N99" s="134"/>
      <c r="O99" s="134"/>
      <c r="P99" s="134"/>
      <c r="Q99" s="134"/>
      <c r="R99" s="134"/>
      <c r="S99" s="1049"/>
      <c r="T99" s="4301"/>
      <c r="U99" s="4301"/>
      <c r="V99" s="4301"/>
    </row>
    <row r="100" spans="1:22" s="53" customFormat="1" x14ac:dyDescent="0.25">
      <c r="A100" s="1435"/>
      <c r="B100" s="2024"/>
      <c r="C100" s="2024"/>
      <c r="D100" s="2024"/>
      <c r="E100" s="2025"/>
      <c r="F100" s="2026"/>
      <c r="G100" s="4302"/>
      <c r="H100" s="4303"/>
      <c r="I100" s="4304"/>
      <c r="J100" s="4302"/>
      <c r="K100" s="4303"/>
      <c r="L100" s="4305"/>
      <c r="N100" s="134"/>
      <c r="O100" s="134"/>
      <c r="P100" s="134"/>
      <c r="Q100" s="134"/>
      <c r="R100" s="134"/>
      <c r="S100" s="1049"/>
      <c r="T100" s="4301"/>
      <c r="U100" s="4301"/>
      <c r="V100" s="4301"/>
    </row>
    <row r="101" spans="1:22" s="53" customFormat="1" x14ac:dyDescent="0.25">
      <c r="A101" s="1435"/>
      <c r="B101" s="2024"/>
      <c r="C101" s="2024"/>
      <c r="D101" s="2024"/>
      <c r="E101" s="2025"/>
      <c r="F101" s="2026"/>
      <c r="G101" s="4302"/>
      <c r="H101" s="4303"/>
      <c r="I101" s="4304"/>
      <c r="J101" s="4302"/>
      <c r="K101" s="4303"/>
      <c r="L101" s="4305"/>
      <c r="N101" s="134"/>
      <c r="O101" s="134"/>
      <c r="P101" s="134"/>
      <c r="Q101" s="134"/>
      <c r="R101" s="134"/>
      <c r="S101" s="1049"/>
      <c r="T101" s="4301"/>
      <c r="U101" s="4301"/>
      <c r="V101" s="4301"/>
    </row>
    <row r="102" spans="1:22" s="53" customFormat="1" x14ac:dyDescent="0.25">
      <c r="A102" s="1435"/>
      <c r="B102" s="2024"/>
      <c r="C102" s="2024"/>
      <c r="D102" s="2024"/>
      <c r="E102" s="2025"/>
      <c r="F102" s="2026"/>
      <c r="G102" s="4302"/>
      <c r="H102" s="4303"/>
      <c r="I102" s="4304"/>
      <c r="J102" s="4302"/>
      <c r="K102" s="4303"/>
      <c r="L102" s="4305"/>
      <c r="N102" s="134"/>
      <c r="O102" s="134"/>
      <c r="P102" s="134"/>
      <c r="Q102" s="134"/>
      <c r="R102" s="134"/>
      <c r="S102" s="1049"/>
      <c r="T102" s="4301"/>
      <c r="U102" s="4301"/>
      <c r="V102" s="4301"/>
    </row>
    <row r="103" spans="1:22" s="53" customFormat="1" x14ac:dyDescent="0.25">
      <c r="A103" s="1435"/>
      <c r="B103" s="2024"/>
      <c r="C103" s="2024"/>
      <c r="D103" s="2024"/>
      <c r="E103" s="2025"/>
      <c r="F103" s="2026"/>
      <c r="G103" s="4302"/>
      <c r="H103" s="4303"/>
      <c r="I103" s="4304"/>
      <c r="J103" s="4302"/>
      <c r="K103" s="4303"/>
      <c r="L103" s="4305"/>
      <c r="N103" s="134"/>
      <c r="O103" s="134"/>
      <c r="P103" s="134"/>
      <c r="Q103" s="134"/>
      <c r="R103" s="134"/>
      <c r="S103" s="1049"/>
      <c r="T103" s="4301"/>
      <c r="U103" s="4301"/>
      <c r="V103" s="4301"/>
    </row>
    <row r="104" spans="1:22" s="53" customFormat="1" x14ac:dyDescent="0.25">
      <c r="A104" s="1435"/>
      <c r="B104" s="2024"/>
      <c r="C104" s="2024"/>
      <c r="D104" s="2024"/>
      <c r="E104" s="2025"/>
      <c r="F104" s="2026"/>
      <c r="G104" s="4302"/>
      <c r="H104" s="4303"/>
      <c r="I104" s="4304"/>
      <c r="J104" s="4302"/>
      <c r="K104" s="4303"/>
      <c r="L104" s="4305"/>
      <c r="N104" s="134"/>
      <c r="O104" s="134"/>
      <c r="P104" s="134"/>
      <c r="Q104" s="134"/>
      <c r="R104" s="134"/>
      <c r="S104" s="1049"/>
      <c r="T104" s="4301"/>
      <c r="U104" s="4301"/>
      <c r="V104" s="4301"/>
    </row>
    <row r="105" spans="1:22" s="53" customFormat="1" x14ac:dyDescent="0.25">
      <c r="A105" s="1435"/>
      <c r="B105" s="2024"/>
      <c r="C105" s="2024"/>
      <c r="D105" s="2024"/>
      <c r="E105" s="2025"/>
      <c r="F105" s="2026"/>
      <c r="G105" s="4302"/>
      <c r="H105" s="4303"/>
      <c r="I105" s="4304"/>
      <c r="J105" s="4302"/>
      <c r="K105" s="4303"/>
      <c r="L105" s="4305"/>
      <c r="N105" s="134"/>
      <c r="O105" s="134"/>
      <c r="P105" s="134"/>
      <c r="Q105" s="134"/>
      <c r="R105" s="134"/>
      <c r="S105" s="1049"/>
      <c r="T105" s="4301"/>
      <c r="U105" s="4301"/>
      <c r="V105" s="4301"/>
    </row>
    <row r="106" spans="1:22" s="53" customFormat="1" ht="15.75" thickBot="1" x14ac:dyDescent="0.3">
      <c r="A106" s="726" t="s">
        <v>1326</v>
      </c>
      <c r="B106" s="727"/>
      <c r="C106" s="727"/>
      <c r="D106" s="727"/>
      <c r="E106" s="727"/>
      <c r="F106" s="457">
        <f>SUM(F96:F105)</f>
        <v>0</v>
      </c>
      <c r="G106" s="3901"/>
      <c r="H106" s="3901"/>
      <c r="I106" s="3901"/>
      <c r="J106" s="3901"/>
      <c r="K106" s="3901"/>
      <c r="L106" s="4312"/>
    </row>
    <row r="107" spans="1:22" s="53" customFormat="1" x14ac:dyDescent="0.25">
      <c r="A107" s="60" t="s">
        <v>1327</v>
      </c>
      <c r="B107" s="60"/>
      <c r="C107" s="60"/>
      <c r="D107" s="64"/>
      <c r="E107" s="60"/>
      <c r="F107" s="130">
        <f>_xlfn.XLOOKUP(F94,'Saldobalanse m arb-status'!A:A,'Saldobalanse m arb-status'!C:C,"Ikke funnet",0)</f>
        <v>0</v>
      </c>
      <c r="G107" s="60"/>
      <c r="H107" s="83"/>
      <c r="I107" s="83"/>
      <c r="J107" s="83"/>
      <c r="K107" s="83"/>
      <c r="L107" s="83"/>
    </row>
    <row r="108" spans="1:22" s="53" customFormat="1" x14ac:dyDescent="0.25">
      <c r="A108" s="60" t="s">
        <v>1260</v>
      </c>
      <c r="B108" s="60"/>
      <c r="C108" s="60"/>
      <c r="D108" s="64"/>
      <c r="E108" s="60"/>
      <c r="F108" s="1082">
        <f>F106-F107</f>
        <v>0</v>
      </c>
      <c r="G108" s="60"/>
      <c r="H108" s="83"/>
      <c r="I108" s="83"/>
      <c r="J108" s="83"/>
      <c r="K108" s="83"/>
      <c r="L108" s="83"/>
    </row>
    <row r="109" spans="1:22" s="53" customFormat="1" ht="15.75" thickBot="1" x14ac:dyDescent="0.3"/>
    <row r="110" spans="1:22" s="53" customFormat="1" x14ac:dyDescent="0.25">
      <c r="A110" s="1225" t="s">
        <v>2368</v>
      </c>
      <c r="B110" s="1226"/>
      <c r="C110" s="1226"/>
      <c r="D110" s="1226"/>
      <c r="E110" s="1226"/>
      <c r="F110" s="1344"/>
      <c r="G110" s="1241">
        <f t="shared" ref="G110" si="1">B29</f>
        <v>0</v>
      </c>
      <c r="H110" s="1226"/>
      <c r="I110" s="1227"/>
      <c r="J110" s="1227"/>
      <c r="K110" s="1242"/>
      <c r="L110" s="1243"/>
      <c r="Q110" s="51"/>
      <c r="R110" s="51"/>
    </row>
    <row r="111" spans="1:22" s="53" customFormat="1" ht="30" x14ac:dyDescent="0.25">
      <c r="A111" s="1244" t="s">
        <v>1492</v>
      </c>
      <c r="B111" s="1376" t="s">
        <v>1325</v>
      </c>
      <c r="C111" s="1374" t="s">
        <v>2369</v>
      </c>
      <c r="D111" s="1374" t="s">
        <v>2370</v>
      </c>
      <c r="E111" s="1376" t="s">
        <v>434</v>
      </c>
      <c r="F111" s="2023" t="s">
        <v>608</v>
      </c>
      <c r="G111" s="4307" t="s">
        <v>1367</v>
      </c>
      <c r="H111" s="4308"/>
      <c r="I111" s="4309"/>
      <c r="J111" s="4307" t="s">
        <v>1261</v>
      </c>
      <c r="K111" s="4308"/>
      <c r="L111" s="4310"/>
      <c r="N111" s="4311"/>
      <c r="O111" s="4311"/>
      <c r="P111" s="4311"/>
      <c r="Q111" s="4311"/>
      <c r="R111" s="4311"/>
      <c r="T111" s="4311"/>
      <c r="U111" s="4311"/>
      <c r="V111" s="4311"/>
    </row>
    <row r="112" spans="1:22" s="53" customFormat="1" x14ac:dyDescent="0.25">
      <c r="A112" s="1435"/>
      <c r="B112" s="2024"/>
      <c r="C112" s="2024"/>
      <c r="D112" s="2024"/>
      <c r="E112" s="2025"/>
      <c r="F112" s="2026"/>
      <c r="G112" s="4302"/>
      <c r="H112" s="4303"/>
      <c r="I112" s="4304"/>
      <c r="J112" s="4302"/>
      <c r="K112" s="4303"/>
      <c r="L112" s="4305"/>
      <c r="N112" s="134"/>
      <c r="O112" s="134"/>
      <c r="P112" s="134"/>
      <c r="Q112" s="134"/>
      <c r="R112" s="134"/>
      <c r="S112" s="1049"/>
      <c r="T112" s="4301"/>
      <c r="U112" s="4301"/>
      <c r="V112" s="4301"/>
    </row>
    <row r="113" spans="1:22" s="53" customFormat="1" x14ac:dyDescent="0.25">
      <c r="A113" s="1435"/>
      <c r="B113" s="2024"/>
      <c r="C113" s="2024"/>
      <c r="D113" s="2024"/>
      <c r="E113" s="2025"/>
      <c r="F113" s="2026"/>
      <c r="G113" s="4302"/>
      <c r="H113" s="4303"/>
      <c r="I113" s="4304"/>
      <c r="J113" s="4302"/>
      <c r="K113" s="4303"/>
      <c r="L113" s="4305"/>
      <c r="N113" s="134"/>
      <c r="O113" s="134"/>
      <c r="P113" s="134"/>
      <c r="Q113" s="134"/>
      <c r="R113" s="134"/>
      <c r="S113" s="1049"/>
      <c r="T113" s="4301"/>
      <c r="U113" s="4301"/>
      <c r="V113" s="4301"/>
    </row>
    <row r="114" spans="1:22" s="53" customFormat="1" x14ac:dyDescent="0.25">
      <c r="A114" s="1435"/>
      <c r="B114" s="2024"/>
      <c r="C114" s="2024"/>
      <c r="D114" s="2024"/>
      <c r="E114" s="2025"/>
      <c r="F114" s="2026"/>
      <c r="G114" s="2027"/>
      <c r="H114" s="2028"/>
      <c r="I114" s="2029"/>
      <c r="J114" s="4302"/>
      <c r="K114" s="4303"/>
      <c r="L114" s="4305"/>
      <c r="N114" s="134"/>
      <c r="O114" s="134"/>
      <c r="P114" s="134"/>
      <c r="Q114" s="134"/>
      <c r="R114" s="134"/>
      <c r="S114" s="1049"/>
      <c r="T114" s="4301"/>
      <c r="U114" s="4301"/>
      <c r="V114" s="4301"/>
    </row>
    <row r="115" spans="1:22" s="53" customFormat="1" x14ac:dyDescent="0.25">
      <c r="A115" s="1435"/>
      <c r="B115" s="2024"/>
      <c r="C115" s="2024"/>
      <c r="D115" s="2024"/>
      <c r="E115" s="2025"/>
      <c r="F115" s="2026"/>
      <c r="G115" s="4302"/>
      <c r="H115" s="4303"/>
      <c r="I115" s="4304"/>
      <c r="J115" s="4302"/>
      <c r="K115" s="4303"/>
      <c r="L115" s="4305"/>
      <c r="N115" s="134"/>
      <c r="O115" s="134"/>
      <c r="P115" s="134"/>
      <c r="Q115" s="134"/>
      <c r="R115" s="134"/>
      <c r="S115" s="1049"/>
      <c r="T115" s="4301"/>
      <c r="U115" s="4301"/>
      <c r="V115" s="4301"/>
    </row>
    <row r="116" spans="1:22" s="53" customFormat="1" x14ac:dyDescent="0.25">
      <c r="A116" s="1435"/>
      <c r="B116" s="2024"/>
      <c r="C116" s="2024"/>
      <c r="D116" s="2024"/>
      <c r="E116" s="2025"/>
      <c r="F116" s="2026"/>
      <c r="G116" s="4302"/>
      <c r="H116" s="4303"/>
      <c r="I116" s="4304"/>
      <c r="J116" s="4302"/>
      <c r="K116" s="4303"/>
      <c r="L116" s="4305"/>
      <c r="N116" s="134"/>
      <c r="O116" s="134"/>
      <c r="P116" s="134"/>
      <c r="Q116" s="134"/>
      <c r="R116" s="134"/>
      <c r="S116" s="1049"/>
      <c r="T116" s="4301"/>
      <c r="U116" s="4301"/>
      <c r="V116" s="4301"/>
    </row>
    <row r="117" spans="1:22" s="53" customFormat="1" x14ac:dyDescent="0.25">
      <c r="A117" s="1435"/>
      <c r="B117" s="2024"/>
      <c r="C117" s="2024"/>
      <c r="D117" s="2024"/>
      <c r="E117" s="2025"/>
      <c r="F117" s="2026"/>
      <c r="G117" s="4302"/>
      <c r="H117" s="4303"/>
      <c r="I117" s="4304"/>
      <c r="J117" s="4302"/>
      <c r="K117" s="4303"/>
      <c r="L117" s="4305"/>
      <c r="N117" s="134"/>
      <c r="O117" s="134"/>
      <c r="P117" s="134"/>
      <c r="Q117" s="134"/>
      <c r="R117" s="134"/>
      <c r="S117" s="1049"/>
      <c r="T117" s="4301"/>
      <c r="U117" s="4301"/>
      <c r="V117" s="4301"/>
    </row>
    <row r="118" spans="1:22" s="53" customFormat="1" x14ac:dyDescent="0.25">
      <c r="A118" s="1435"/>
      <c r="B118" s="2024"/>
      <c r="C118" s="2024"/>
      <c r="D118" s="2024"/>
      <c r="E118" s="2025"/>
      <c r="F118" s="2026"/>
      <c r="G118" s="4302"/>
      <c r="H118" s="4303"/>
      <c r="I118" s="4304"/>
      <c r="J118" s="4302"/>
      <c r="K118" s="4303"/>
      <c r="L118" s="4305"/>
      <c r="N118" s="134"/>
      <c r="O118" s="134"/>
      <c r="P118" s="134"/>
      <c r="Q118" s="134"/>
      <c r="R118" s="134"/>
      <c r="S118" s="1049"/>
      <c r="T118" s="4301"/>
      <c r="U118" s="4301"/>
      <c r="V118" s="4301"/>
    </row>
    <row r="119" spans="1:22" s="53" customFormat="1" x14ac:dyDescent="0.25">
      <c r="A119" s="1435"/>
      <c r="B119" s="2024"/>
      <c r="C119" s="2024"/>
      <c r="D119" s="2024"/>
      <c r="E119" s="2025"/>
      <c r="F119" s="2026"/>
      <c r="G119" s="4302"/>
      <c r="H119" s="4303"/>
      <c r="I119" s="4304"/>
      <c r="J119" s="4302"/>
      <c r="K119" s="4303"/>
      <c r="L119" s="4305"/>
      <c r="N119" s="134"/>
      <c r="O119" s="134"/>
      <c r="P119" s="134"/>
      <c r="Q119" s="134"/>
      <c r="R119" s="134"/>
      <c r="S119" s="1049"/>
      <c r="T119" s="4301"/>
      <c r="U119" s="4301"/>
      <c r="V119" s="4301"/>
    </row>
    <row r="120" spans="1:22" s="53" customFormat="1" x14ac:dyDescent="0.25">
      <c r="A120" s="1435"/>
      <c r="B120" s="2024"/>
      <c r="C120" s="2024"/>
      <c r="D120" s="2024"/>
      <c r="E120" s="2025"/>
      <c r="F120" s="2026"/>
      <c r="G120" s="4302"/>
      <c r="H120" s="4303"/>
      <c r="I120" s="4304"/>
      <c r="J120" s="4302"/>
      <c r="K120" s="4303"/>
      <c r="L120" s="4305"/>
      <c r="N120" s="134"/>
      <c r="O120" s="134"/>
      <c r="P120" s="134"/>
      <c r="Q120" s="134"/>
      <c r="R120" s="134"/>
      <c r="S120" s="1049"/>
      <c r="T120" s="4301"/>
      <c r="U120" s="4301"/>
      <c r="V120" s="4301"/>
    </row>
    <row r="121" spans="1:22" s="53" customFormat="1" x14ac:dyDescent="0.25">
      <c r="A121" s="1435"/>
      <c r="B121" s="2024"/>
      <c r="C121" s="2024"/>
      <c r="D121" s="2024"/>
      <c r="E121" s="2025"/>
      <c r="F121" s="2026"/>
      <c r="G121" s="4302"/>
      <c r="H121" s="4303"/>
      <c r="I121" s="4304"/>
      <c r="J121" s="4302"/>
      <c r="K121" s="4303"/>
      <c r="L121" s="4305"/>
      <c r="N121" s="134"/>
      <c r="O121" s="134"/>
      <c r="P121" s="134"/>
      <c r="Q121" s="134"/>
      <c r="R121" s="134"/>
      <c r="S121" s="1049"/>
      <c r="T121" s="4301"/>
      <c r="U121" s="4301"/>
      <c r="V121" s="4301"/>
    </row>
    <row r="122" spans="1:22" s="53" customFormat="1" ht="15.75" thickBot="1" x14ac:dyDescent="0.3">
      <c r="A122" s="726" t="s">
        <v>1326</v>
      </c>
      <c r="B122" s="727"/>
      <c r="C122" s="727"/>
      <c r="D122" s="727"/>
      <c r="E122" s="727"/>
      <c r="F122" s="457">
        <f>SUM(F112:F121)</f>
        <v>0</v>
      </c>
      <c r="G122" s="3901"/>
      <c r="H122" s="3901"/>
      <c r="I122" s="3901"/>
      <c r="J122" s="3901"/>
      <c r="K122" s="3901"/>
      <c r="L122" s="4312"/>
    </row>
    <row r="123" spans="1:22" s="53" customFormat="1" x14ac:dyDescent="0.25">
      <c r="A123" s="60" t="s">
        <v>1327</v>
      </c>
      <c r="B123" s="60"/>
      <c r="C123" s="60"/>
      <c r="D123" s="64"/>
      <c r="E123" s="60"/>
      <c r="F123" s="130">
        <f>_xlfn.XLOOKUP(F110,'Saldobalanse m arb-status'!A:A,'Saldobalanse m arb-status'!C:C,"Ikke funnet",0)</f>
        <v>0</v>
      </c>
      <c r="G123" s="83"/>
      <c r="H123" s="83"/>
      <c r="I123" s="83"/>
      <c r="J123" s="83"/>
      <c r="K123" s="83"/>
      <c r="L123" s="83"/>
    </row>
    <row r="124" spans="1:22" s="53" customFormat="1" x14ac:dyDescent="0.25">
      <c r="A124" s="60" t="s">
        <v>1260</v>
      </c>
      <c r="B124" s="60"/>
      <c r="C124" s="60"/>
      <c r="D124" s="64"/>
      <c r="E124" s="60"/>
      <c r="F124" s="1082">
        <f>F122-F123</f>
        <v>0</v>
      </c>
      <c r="G124" s="83"/>
      <c r="H124" s="83"/>
      <c r="I124" s="83"/>
      <c r="J124" s="83"/>
      <c r="K124" s="83"/>
      <c r="L124" s="83"/>
    </row>
    <row r="125" spans="1:22" s="53" customFormat="1" ht="15.75" thickBot="1" x14ac:dyDescent="0.3">
      <c r="A125" s="83"/>
      <c r="B125" s="83"/>
      <c r="C125" s="83"/>
      <c r="D125" s="120"/>
      <c r="E125" s="83"/>
      <c r="F125" s="83"/>
      <c r="G125" s="83"/>
      <c r="H125" s="83"/>
      <c r="I125" s="83"/>
      <c r="J125" s="83"/>
      <c r="K125" s="83"/>
      <c r="L125" s="83"/>
    </row>
    <row r="126" spans="1:22" s="53" customFormat="1" x14ac:dyDescent="0.25">
      <c r="A126" s="1225" t="s">
        <v>2368</v>
      </c>
      <c r="B126" s="1226"/>
      <c r="C126" s="1226"/>
      <c r="D126" s="1226"/>
      <c r="E126" s="1226"/>
      <c r="F126" s="1344"/>
      <c r="G126" s="1241">
        <f>B30</f>
        <v>0</v>
      </c>
      <c r="H126" s="1226"/>
      <c r="I126" s="1227"/>
      <c r="J126" s="1227"/>
      <c r="K126" s="1242"/>
      <c r="L126" s="1243"/>
      <c r="Q126" s="51"/>
      <c r="R126" s="51"/>
    </row>
    <row r="127" spans="1:22" s="53" customFormat="1" ht="30" x14ac:dyDescent="0.25">
      <c r="A127" s="1244" t="s">
        <v>1492</v>
      </c>
      <c r="B127" s="1376" t="s">
        <v>1325</v>
      </c>
      <c r="C127" s="1374" t="s">
        <v>2369</v>
      </c>
      <c r="D127" s="1374" t="s">
        <v>2370</v>
      </c>
      <c r="E127" s="1376" t="s">
        <v>434</v>
      </c>
      <c r="F127" s="2023" t="s">
        <v>608</v>
      </c>
      <c r="G127" s="4307" t="s">
        <v>1367</v>
      </c>
      <c r="H127" s="4308"/>
      <c r="I127" s="4309"/>
      <c r="J127" s="4307" t="s">
        <v>1261</v>
      </c>
      <c r="K127" s="4308"/>
      <c r="L127" s="4310"/>
      <c r="N127" s="4311"/>
      <c r="O127" s="4311"/>
      <c r="P127" s="4311"/>
      <c r="Q127" s="4311"/>
      <c r="R127" s="4311"/>
      <c r="T127" s="4311"/>
      <c r="U127" s="4311"/>
      <c r="V127" s="4311"/>
    </row>
    <row r="128" spans="1:22" s="53" customFormat="1" x14ac:dyDescent="0.25">
      <c r="A128" s="1435"/>
      <c r="B128" s="2024"/>
      <c r="C128" s="2024"/>
      <c r="D128" s="2024"/>
      <c r="E128" s="2025"/>
      <c r="F128" s="2026"/>
      <c r="G128" s="4302"/>
      <c r="H128" s="4303"/>
      <c r="I128" s="4304"/>
      <c r="J128" s="4302"/>
      <c r="K128" s="4303"/>
      <c r="L128" s="4305"/>
      <c r="N128" s="134"/>
      <c r="O128" s="134"/>
      <c r="P128" s="134"/>
      <c r="Q128" s="134"/>
      <c r="R128" s="134"/>
      <c r="S128" s="1049"/>
      <c r="T128" s="4301"/>
      <c r="U128" s="4301"/>
      <c r="V128" s="4301"/>
    </row>
    <row r="129" spans="1:22" s="53" customFormat="1" x14ac:dyDescent="0.25">
      <c r="A129" s="1435"/>
      <c r="B129" s="2024"/>
      <c r="C129" s="2024"/>
      <c r="D129" s="2024"/>
      <c r="E129" s="2025"/>
      <c r="F129" s="2026"/>
      <c r="G129" s="4302"/>
      <c r="H129" s="4303"/>
      <c r="I129" s="4304"/>
      <c r="J129" s="4302"/>
      <c r="K129" s="4303"/>
      <c r="L129" s="4305"/>
      <c r="N129" s="134"/>
      <c r="O129" s="134"/>
      <c r="P129" s="134"/>
      <c r="Q129" s="134"/>
      <c r="R129" s="134"/>
      <c r="S129" s="1049"/>
      <c r="T129" s="4301"/>
      <c r="U129" s="4301"/>
      <c r="V129" s="4301"/>
    </row>
    <row r="130" spans="1:22" s="53" customFormat="1" x14ac:dyDescent="0.25">
      <c r="A130" s="1435"/>
      <c r="B130" s="2024"/>
      <c r="C130" s="2024"/>
      <c r="D130" s="2024"/>
      <c r="E130" s="2025"/>
      <c r="F130" s="2026"/>
      <c r="G130" s="2027"/>
      <c r="H130" s="2028"/>
      <c r="I130" s="2029"/>
      <c r="J130" s="4302"/>
      <c r="K130" s="4303"/>
      <c r="L130" s="4305"/>
      <c r="N130" s="134"/>
      <c r="O130" s="134"/>
      <c r="P130" s="134"/>
      <c r="Q130" s="134"/>
      <c r="R130" s="134"/>
      <c r="S130" s="1049"/>
      <c r="T130" s="4301"/>
      <c r="U130" s="4301"/>
      <c r="V130" s="4301"/>
    </row>
    <row r="131" spans="1:22" s="53" customFormat="1" x14ac:dyDescent="0.25">
      <c r="A131" s="1435"/>
      <c r="B131" s="2024"/>
      <c r="C131" s="2024"/>
      <c r="D131" s="2024"/>
      <c r="E131" s="2025"/>
      <c r="F131" s="2026"/>
      <c r="G131" s="4302"/>
      <c r="H131" s="4303"/>
      <c r="I131" s="4304"/>
      <c r="J131" s="4302"/>
      <c r="K131" s="4303"/>
      <c r="L131" s="4305"/>
      <c r="N131" s="134"/>
      <c r="O131" s="134"/>
      <c r="P131" s="134"/>
      <c r="Q131" s="134"/>
      <c r="R131" s="134"/>
      <c r="S131" s="1049"/>
      <c r="T131" s="4301"/>
      <c r="U131" s="4301"/>
      <c r="V131" s="4301"/>
    </row>
    <row r="132" spans="1:22" s="53" customFormat="1" x14ac:dyDescent="0.25">
      <c r="A132" s="1435"/>
      <c r="B132" s="2024"/>
      <c r="C132" s="2024"/>
      <c r="D132" s="2024"/>
      <c r="E132" s="2025"/>
      <c r="F132" s="2026"/>
      <c r="G132" s="4302"/>
      <c r="H132" s="4303"/>
      <c r="I132" s="4304"/>
      <c r="J132" s="4302"/>
      <c r="K132" s="4303"/>
      <c r="L132" s="4305"/>
      <c r="N132" s="134"/>
      <c r="O132" s="134"/>
      <c r="P132" s="134"/>
      <c r="Q132" s="134"/>
      <c r="R132" s="134"/>
      <c r="S132" s="1049"/>
      <c r="T132" s="4301"/>
      <c r="U132" s="4301"/>
      <c r="V132" s="4301"/>
    </row>
    <row r="133" spans="1:22" s="53" customFormat="1" x14ac:dyDescent="0.25">
      <c r="A133" s="1435"/>
      <c r="B133" s="2024"/>
      <c r="C133" s="2024"/>
      <c r="D133" s="2024"/>
      <c r="E133" s="2025"/>
      <c r="F133" s="2026"/>
      <c r="G133" s="4302"/>
      <c r="H133" s="4303"/>
      <c r="I133" s="4304"/>
      <c r="J133" s="4302"/>
      <c r="K133" s="4303"/>
      <c r="L133" s="4305"/>
      <c r="N133" s="134"/>
      <c r="O133" s="134"/>
      <c r="P133" s="134"/>
      <c r="Q133" s="134"/>
      <c r="R133" s="134"/>
      <c r="S133" s="1049"/>
      <c r="T133" s="4301"/>
      <c r="U133" s="4301"/>
      <c r="V133" s="4301"/>
    </row>
    <row r="134" spans="1:22" s="53" customFormat="1" x14ac:dyDescent="0.25">
      <c r="A134" s="1435"/>
      <c r="B134" s="2024"/>
      <c r="C134" s="2024"/>
      <c r="D134" s="2024"/>
      <c r="E134" s="2025"/>
      <c r="F134" s="2026"/>
      <c r="G134" s="4302"/>
      <c r="H134" s="4303"/>
      <c r="I134" s="4304"/>
      <c r="J134" s="4302"/>
      <c r="K134" s="4303"/>
      <c r="L134" s="4305"/>
      <c r="N134" s="134"/>
      <c r="O134" s="134"/>
      <c r="P134" s="134"/>
      <c r="Q134" s="134"/>
      <c r="R134" s="134"/>
      <c r="S134" s="1049"/>
      <c r="T134" s="4301"/>
      <c r="U134" s="4301"/>
      <c r="V134" s="4301"/>
    </row>
    <row r="135" spans="1:22" s="53" customFormat="1" x14ac:dyDescent="0.25">
      <c r="A135" s="1435"/>
      <c r="B135" s="2024"/>
      <c r="C135" s="2024"/>
      <c r="D135" s="2024"/>
      <c r="E135" s="2025"/>
      <c r="F135" s="2026"/>
      <c r="G135" s="4302"/>
      <c r="H135" s="4303"/>
      <c r="I135" s="4304"/>
      <c r="J135" s="4302"/>
      <c r="K135" s="4303"/>
      <c r="L135" s="4305"/>
      <c r="N135" s="134"/>
      <c r="O135" s="134"/>
      <c r="P135" s="134"/>
      <c r="Q135" s="134"/>
      <c r="R135" s="134"/>
      <c r="S135" s="1049"/>
      <c r="T135" s="4301"/>
      <c r="U135" s="4301"/>
      <c r="V135" s="4301"/>
    </row>
    <row r="136" spans="1:22" s="53" customFormat="1" x14ac:dyDescent="0.25">
      <c r="A136" s="1435"/>
      <c r="B136" s="2024"/>
      <c r="C136" s="2024"/>
      <c r="D136" s="2024"/>
      <c r="E136" s="2025"/>
      <c r="F136" s="2026"/>
      <c r="G136" s="4302"/>
      <c r="H136" s="4303"/>
      <c r="I136" s="4304"/>
      <c r="J136" s="4302"/>
      <c r="K136" s="4303"/>
      <c r="L136" s="4305"/>
      <c r="N136" s="134"/>
      <c r="O136" s="134"/>
      <c r="P136" s="134"/>
      <c r="Q136" s="134"/>
      <c r="R136" s="134"/>
      <c r="S136" s="1049"/>
      <c r="T136" s="4301"/>
      <c r="U136" s="4301"/>
      <c r="V136" s="4301"/>
    </row>
    <row r="137" spans="1:22" s="53" customFormat="1" x14ac:dyDescent="0.25">
      <c r="A137" s="1435"/>
      <c r="B137" s="2024"/>
      <c r="C137" s="2024"/>
      <c r="D137" s="2024"/>
      <c r="E137" s="2025"/>
      <c r="F137" s="2026"/>
      <c r="G137" s="4302"/>
      <c r="H137" s="4303"/>
      <c r="I137" s="4304"/>
      <c r="J137" s="4302"/>
      <c r="K137" s="4303"/>
      <c r="L137" s="4305"/>
      <c r="N137" s="134"/>
      <c r="O137" s="134"/>
      <c r="P137" s="134"/>
      <c r="Q137" s="134"/>
      <c r="R137" s="134"/>
      <c r="S137" s="1049"/>
      <c r="T137" s="4301"/>
      <c r="U137" s="4301"/>
      <c r="V137" s="4301"/>
    </row>
    <row r="138" spans="1:22" s="53" customFormat="1" ht="15.75" thickBot="1" x14ac:dyDescent="0.3">
      <c r="A138" s="726" t="s">
        <v>1326</v>
      </c>
      <c r="B138" s="727"/>
      <c r="C138" s="727"/>
      <c r="D138" s="727"/>
      <c r="E138" s="727"/>
      <c r="F138" s="457">
        <f>SUM(F128:F137)</f>
        <v>0</v>
      </c>
      <c r="G138" s="3901"/>
      <c r="H138" s="3901"/>
      <c r="I138" s="3901"/>
      <c r="J138" s="3901"/>
      <c r="K138" s="3901"/>
      <c r="L138" s="4312"/>
    </row>
    <row r="139" spans="1:22" s="53" customFormat="1" x14ac:dyDescent="0.25">
      <c r="A139" s="60" t="s">
        <v>1327</v>
      </c>
      <c r="B139" s="60"/>
      <c r="C139" s="60"/>
      <c r="D139" s="64"/>
      <c r="E139" s="60"/>
      <c r="F139" s="130">
        <f>_xlfn.XLOOKUP(F126,'Saldobalanse m arb-status'!A:A,'Saldobalanse m arb-status'!C:C,"Ikke funnet",0)</f>
        <v>0</v>
      </c>
      <c r="G139" s="83"/>
      <c r="H139" s="83"/>
      <c r="I139" s="83"/>
      <c r="J139" s="83"/>
      <c r="K139" s="83"/>
      <c r="L139" s="83"/>
    </row>
    <row r="140" spans="1:22" s="53" customFormat="1" x14ac:dyDescent="0.25">
      <c r="A140" s="60" t="s">
        <v>1260</v>
      </c>
      <c r="B140" s="60"/>
      <c r="C140" s="60"/>
      <c r="D140" s="64"/>
      <c r="E140" s="60"/>
      <c r="F140" s="1082">
        <f>F138-F139</f>
        <v>0</v>
      </c>
      <c r="G140" s="83"/>
      <c r="H140" s="83"/>
      <c r="I140" s="83"/>
      <c r="J140" s="83"/>
      <c r="K140" s="83"/>
      <c r="L140" s="83"/>
    </row>
    <row r="141" spans="1:22" s="53" customFormat="1" ht="15.75" thickBot="1" x14ac:dyDescent="0.3">
      <c r="A141" s="83"/>
      <c r="B141" s="83"/>
      <c r="C141" s="83"/>
      <c r="D141" s="120"/>
      <c r="E141" s="83"/>
      <c r="F141" s="83"/>
      <c r="G141" s="83"/>
      <c r="H141" s="83"/>
      <c r="I141" s="83"/>
      <c r="J141" s="83"/>
      <c r="K141" s="83"/>
      <c r="L141" s="83"/>
    </row>
    <row r="142" spans="1:22" s="53" customFormat="1" x14ac:dyDescent="0.25">
      <c r="A142" s="1225" t="s">
        <v>2368</v>
      </c>
      <c r="B142" s="1226"/>
      <c r="C142" s="1226"/>
      <c r="D142" s="1226"/>
      <c r="E142" s="1226"/>
      <c r="F142" s="1344"/>
      <c r="G142" s="1241">
        <f>B31</f>
        <v>0</v>
      </c>
      <c r="H142" s="1226"/>
      <c r="I142" s="1227"/>
      <c r="J142" s="1227"/>
      <c r="K142" s="1242"/>
      <c r="L142" s="1243"/>
      <c r="Q142" s="51"/>
      <c r="R142" s="51"/>
    </row>
    <row r="143" spans="1:22" s="53" customFormat="1" ht="30" x14ac:dyDescent="0.25">
      <c r="A143" s="1244" t="s">
        <v>1492</v>
      </c>
      <c r="B143" s="1376" t="s">
        <v>1325</v>
      </c>
      <c r="C143" s="1374" t="s">
        <v>2369</v>
      </c>
      <c r="D143" s="1374" t="s">
        <v>2370</v>
      </c>
      <c r="E143" s="1376" t="s">
        <v>434</v>
      </c>
      <c r="F143" s="2023" t="s">
        <v>608</v>
      </c>
      <c r="G143" s="4307" t="s">
        <v>1367</v>
      </c>
      <c r="H143" s="4308"/>
      <c r="I143" s="4309"/>
      <c r="J143" s="4307" t="s">
        <v>1261</v>
      </c>
      <c r="K143" s="4308"/>
      <c r="L143" s="4310"/>
      <c r="N143" s="4311"/>
      <c r="O143" s="4311"/>
      <c r="P143" s="4311"/>
      <c r="Q143" s="4311"/>
      <c r="R143" s="4311"/>
      <c r="T143" s="4311"/>
      <c r="U143" s="4311"/>
      <c r="V143" s="4311"/>
    </row>
    <row r="144" spans="1:22" s="53" customFormat="1" x14ac:dyDescent="0.25">
      <c r="A144" s="1435"/>
      <c r="B144" s="2024"/>
      <c r="C144" s="2024"/>
      <c r="D144" s="2024"/>
      <c r="E144" s="2025"/>
      <c r="F144" s="2026"/>
      <c r="G144" s="4302"/>
      <c r="H144" s="4303"/>
      <c r="I144" s="4304"/>
      <c r="J144" s="4302"/>
      <c r="K144" s="4303"/>
      <c r="L144" s="4305"/>
      <c r="N144" s="134"/>
      <c r="O144" s="134"/>
      <c r="P144" s="134"/>
      <c r="Q144" s="134"/>
      <c r="R144" s="134"/>
      <c r="S144" s="1049"/>
      <c r="T144" s="4301"/>
      <c r="U144" s="4301"/>
      <c r="V144" s="4301"/>
    </row>
    <row r="145" spans="1:22" s="53" customFormat="1" x14ac:dyDescent="0.25">
      <c r="A145" s="1435"/>
      <c r="B145" s="2024"/>
      <c r="C145" s="2024"/>
      <c r="D145" s="2024"/>
      <c r="E145" s="2025"/>
      <c r="F145" s="2026"/>
      <c r="G145" s="4302"/>
      <c r="H145" s="4303"/>
      <c r="I145" s="4304"/>
      <c r="J145" s="4302"/>
      <c r="K145" s="4303"/>
      <c r="L145" s="4305"/>
      <c r="N145" s="134"/>
      <c r="O145" s="134"/>
      <c r="P145" s="134"/>
      <c r="Q145" s="134"/>
      <c r="R145" s="134"/>
      <c r="S145" s="1049"/>
      <c r="T145" s="4301"/>
      <c r="U145" s="4301"/>
      <c r="V145" s="4301"/>
    </row>
    <row r="146" spans="1:22" s="53" customFormat="1" x14ac:dyDescent="0.25">
      <c r="A146" s="1435"/>
      <c r="B146" s="2024"/>
      <c r="C146" s="2024"/>
      <c r="D146" s="2024"/>
      <c r="E146" s="2025"/>
      <c r="F146" s="2026"/>
      <c r="G146" s="2027"/>
      <c r="H146" s="2028"/>
      <c r="I146" s="2029"/>
      <c r="J146" s="4302"/>
      <c r="K146" s="4303"/>
      <c r="L146" s="4305"/>
      <c r="N146" s="134"/>
      <c r="O146" s="134"/>
      <c r="P146" s="134"/>
      <c r="Q146" s="134"/>
      <c r="R146" s="134"/>
      <c r="S146" s="1049"/>
      <c r="T146" s="4301"/>
      <c r="U146" s="4301"/>
      <c r="V146" s="4301"/>
    </row>
    <row r="147" spans="1:22" s="53" customFormat="1" x14ac:dyDescent="0.25">
      <c r="A147" s="1435"/>
      <c r="B147" s="2024"/>
      <c r="C147" s="2024"/>
      <c r="D147" s="2024"/>
      <c r="E147" s="2025"/>
      <c r="F147" s="2026"/>
      <c r="G147" s="4302"/>
      <c r="H147" s="4303"/>
      <c r="I147" s="4304"/>
      <c r="J147" s="4302"/>
      <c r="K147" s="4303"/>
      <c r="L147" s="4305"/>
      <c r="N147" s="134"/>
      <c r="O147" s="134"/>
      <c r="P147" s="134"/>
      <c r="Q147" s="134"/>
      <c r="R147" s="134"/>
      <c r="S147" s="1049"/>
      <c r="T147" s="4301"/>
      <c r="U147" s="4301"/>
      <c r="V147" s="4301"/>
    </row>
    <row r="148" spans="1:22" s="53" customFormat="1" x14ac:dyDescent="0.25">
      <c r="A148" s="1435"/>
      <c r="B148" s="2024"/>
      <c r="C148" s="2024"/>
      <c r="D148" s="2024"/>
      <c r="E148" s="2025"/>
      <c r="F148" s="2026"/>
      <c r="G148" s="4302"/>
      <c r="H148" s="4303"/>
      <c r="I148" s="4304"/>
      <c r="J148" s="4302"/>
      <c r="K148" s="4303"/>
      <c r="L148" s="4305"/>
      <c r="N148" s="134"/>
      <c r="O148" s="134"/>
      <c r="P148" s="134"/>
      <c r="Q148" s="134"/>
      <c r="R148" s="134"/>
      <c r="S148" s="1049"/>
      <c r="T148" s="4301"/>
      <c r="U148" s="4301"/>
      <c r="V148" s="4301"/>
    </row>
    <row r="149" spans="1:22" s="53" customFormat="1" x14ac:dyDescent="0.25">
      <c r="A149" s="1435"/>
      <c r="B149" s="2024"/>
      <c r="C149" s="2024"/>
      <c r="D149" s="2024"/>
      <c r="E149" s="2025"/>
      <c r="F149" s="2026"/>
      <c r="G149" s="4302"/>
      <c r="H149" s="4303"/>
      <c r="I149" s="4304"/>
      <c r="J149" s="4302"/>
      <c r="K149" s="4303"/>
      <c r="L149" s="4305"/>
      <c r="N149" s="134"/>
      <c r="O149" s="134"/>
      <c r="P149" s="134"/>
      <c r="Q149" s="134"/>
      <c r="R149" s="134"/>
      <c r="S149" s="1049"/>
      <c r="T149" s="4301"/>
      <c r="U149" s="4301"/>
      <c r="V149" s="4301"/>
    </row>
    <row r="150" spans="1:22" s="53" customFormat="1" x14ac:dyDescent="0.25">
      <c r="A150" s="1435"/>
      <c r="B150" s="2024"/>
      <c r="C150" s="2024"/>
      <c r="D150" s="2024"/>
      <c r="E150" s="2025"/>
      <c r="F150" s="2026"/>
      <c r="G150" s="4302"/>
      <c r="H150" s="4303"/>
      <c r="I150" s="4304"/>
      <c r="J150" s="4302"/>
      <c r="K150" s="4303"/>
      <c r="L150" s="4305"/>
      <c r="N150" s="134"/>
      <c r="O150" s="134"/>
      <c r="P150" s="134"/>
      <c r="Q150" s="134"/>
      <c r="R150" s="134"/>
      <c r="S150" s="1049"/>
      <c r="T150" s="4301"/>
      <c r="U150" s="4301"/>
      <c r="V150" s="4301"/>
    </row>
    <row r="151" spans="1:22" s="53" customFormat="1" x14ac:dyDescent="0.25">
      <c r="A151" s="1435"/>
      <c r="B151" s="2024"/>
      <c r="C151" s="2024"/>
      <c r="D151" s="2024"/>
      <c r="E151" s="2025"/>
      <c r="F151" s="2026"/>
      <c r="G151" s="4302"/>
      <c r="H151" s="4303"/>
      <c r="I151" s="4304"/>
      <c r="J151" s="4302"/>
      <c r="K151" s="4303"/>
      <c r="L151" s="4305"/>
      <c r="N151" s="134"/>
      <c r="O151" s="134"/>
      <c r="P151" s="134"/>
      <c r="Q151" s="134"/>
      <c r="R151" s="134"/>
      <c r="S151" s="1049"/>
      <c r="T151" s="4301"/>
      <c r="U151" s="4301"/>
      <c r="V151" s="4301"/>
    </row>
    <row r="152" spans="1:22" s="53" customFormat="1" x14ac:dyDescent="0.25">
      <c r="A152" s="1435"/>
      <c r="B152" s="2024"/>
      <c r="C152" s="2024"/>
      <c r="D152" s="2024"/>
      <c r="E152" s="2025"/>
      <c r="F152" s="2026"/>
      <c r="G152" s="4302"/>
      <c r="H152" s="4303"/>
      <c r="I152" s="4304"/>
      <c r="J152" s="4302"/>
      <c r="K152" s="4303"/>
      <c r="L152" s="4305"/>
      <c r="N152" s="134"/>
      <c r="O152" s="134"/>
      <c r="P152" s="134"/>
      <c r="Q152" s="134"/>
      <c r="R152" s="134"/>
      <c r="S152" s="1049"/>
      <c r="T152" s="4301"/>
      <c r="U152" s="4301"/>
      <c r="V152" s="4301"/>
    </row>
    <row r="153" spans="1:22" s="53" customFormat="1" x14ac:dyDescent="0.25">
      <c r="A153" s="1435"/>
      <c r="B153" s="2024"/>
      <c r="C153" s="2024"/>
      <c r="D153" s="2024"/>
      <c r="E153" s="2025"/>
      <c r="F153" s="2026"/>
      <c r="G153" s="4302"/>
      <c r="H153" s="4303"/>
      <c r="I153" s="4304"/>
      <c r="J153" s="4302"/>
      <c r="K153" s="4303"/>
      <c r="L153" s="4305"/>
      <c r="N153" s="134"/>
      <c r="O153" s="134"/>
      <c r="P153" s="134"/>
      <c r="Q153" s="134"/>
      <c r="R153" s="134"/>
      <c r="S153" s="1049"/>
      <c r="T153" s="4301"/>
      <c r="U153" s="4301"/>
      <c r="V153" s="4301"/>
    </row>
    <row r="154" spans="1:22" s="53" customFormat="1" ht="15.75" thickBot="1" x14ac:dyDescent="0.3">
      <c r="A154" s="726" t="s">
        <v>1326</v>
      </c>
      <c r="B154" s="727"/>
      <c r="C154" s="727"/>
      <c r="D154" s="727"/>
      <c r="E154" s="727"/>
      <c r="F154" s="457">
        <f>SUM(F144:F153)</f>
        <v>0</v>
      </c>
      <c r="G154" s="3901"/>
      <c r="H154" s="3901"/>
      <c r="I154" s="3901"/>
      <c r="J154" s="3901"/>
      <c r="K154" s="3901"/>
      <c r="L154" s="4312"/>
    </row>
    <row r="155" spans="1:22" s="53" customFormat="1" x14ac:dyDescent="0.25">
      <c r="A155" s="60" t="s">
        <v>1327</v>
      </c>
      <c r="B155" s="60"/>
      <c r="C155" s="60"/>
      <c r="D155" s="64"/>
      <c r="E155" s="60"/>
      <c r="F155" s="130">
        <f>_xlfn.XLOOKUP(F142,'Saldobalanse m arb-status'!A:A,'Saldobalanse m arb-status'!C:C,"Ikke funnet",0)</f>
        <v>0</v>
      </c>
      <c r="G155" s="60"/>
      <c r="H155" s="83"/>
      <c r="I155" s="83"/>
      <c r="J155" s="83"/>
      <c r="K155" s="83"/>
      <c r="L155" s="83"/>
    </row>
    <row r="156" spans="1:22" s="53" customFormat="1" x14ac:dyDescent="0.25">
      <c r="A156" s="60" t="s">
        <v>1260</v>
      </c>
      <c r="B156" s="60"/>
      <c r="C156" s="60"/>
      <c r="D156" s="64"/>
      <c r="E156" s="60"/>
      <c r="F156" s="1082">
        <f>F154-F155</f>
        <v>0</v>
      </c>
      <c r="G156" s="60"/>
      <c r="H156" s="83"/>
      <c r="I156" s="83"/>
      <c r="J156" s="83"/>
      <c r="K156" s="83"/>
      <c r="L156" s="83"/>
    </row>
    <row r="157" spans="1:22" x14ac:dyDescent="0.25">
      <c r="A157" s="64"/>
      <c r="B157" s="64"/>
      <c r="C157" s="64"/>
      <c r="D157" s="64"/>
      <c r="E157" s="64"/>
      <c r="F157" s="64"/>
      <c r="G157" s="64"/>
    </row>
    <row r="158" spans="1:22" x14ac:dyDescent="0.25">
      <c r="A158" s="64"/>
      <c r="B158" s="64"/>
      <c r="C158" s="64"/>
      <c r="D158" s="64"/>
      <c r="E158" s="64"/>
      <c r="F158" s="64"/>
      <c r="G158" s="64"/>
    </row>
  </sheetData>
  <mergeCells count="212">
    <mergeCell ref="N143:R143"/>
    <mergeCell ref="T143:V143"/>
    <mergeCell ref="G144:I144"/>
    <mergeCell ref="J144:L144"/>
    <mergeCell ref="T144:V153"/>
    <mergeCell ref="G145:I145"/>
    <mergeCell ref="J145:L145"/>
    <mergeCell ref="J146:L146"/>
    <mergeCell ref="G147:I147"/>
    <mergeCell ref="G151:I151"/>
    <mergeCell ref="J151:L151"/>
    <mergeCell ref="G143:I143"/>
    <mergeCell ref="G152:I152"/>
    <mergeCell ref="J152:L152"/>
    <mergeCell ref="G153:I153"/>
    <mergeCell ref="J153:L153"/>
    <mergeCell ref="J143:L143"/>
    <mergeCell ref="J147:L147"/>
    <mergeCell ref="J137:L137"/>
    <mergeCell ref="G138:L138"/>
    <mergeCell ref="G148:I148"/>
    <mergeCell ref="J148:L148"/>
    <mergeCell ref="G133:I133"/>
    <mergeCell ref="J133:L133"/>
    <mergeCell ref="G134:I134"/>
    <mergeCell ref="J134:L134"/>
    <mergeCell ref="G154:L154"/>
    <mergeCell ref="G149:I149"/>
    <mergeCell ref="J149:L149"/>
    <mergeCell ref="G150:I150"/>
    <mergeCell ref="J150:L150"/>
    <mergeCell ref="G122:L122"/>
    <mergeCell ref="G132:I132"/>
    <mergeCell ref="J132:L132"/>
    <mergeCell ref="G117:I117"/>
    <mergeCell ref="J117:L117"/>
    <mergeCell ref="G118:I118"/>
    <mergeCell ref="J118:L118"/>
    <mergeCell ref="N127:R127"/>
    <mergeCell ref="T127:V127"/>
    <mergeCell ref="G128:I128"/>
    <mergeCell ref="J128:L128"/>
    <mergeCell ref="T128:V137"/>
    <mergeCell ref="G129:I129"/>
    <mergeCell ref="J129:L129"/>
    <mergeCell ref="J130:L130"/>
    <mergeCell ref="G131:I131"/>
    <mergeCell ref="G135:I135"/>
    <mergeCell ref="J135:L135"/>
    <mergeCell ref="G127:I127"/>
    <mergeCell ref="J127:L127"/>
    <mergeCell ref="J131:L131"/>
    <mergeCell ref="G136:I136"/>
    <mergeCell ref="J136:L136"/>
    <mergeCell ref="G137:I137"/>
    <mergeCell ref="T111:V111"/>
    <mergeCell ref="G112:I112"/>
    <mergeCell ref="J112:L112"/>
    <mergeCell ref="T112:V121"/>
    <mergeCell ref="G113:I113"/>
    <mergeCell ref="J113:L113"/>
    <mergeCell ref="J114:L114"/>
    <mergeCell ref="G115:I115"/>
    <mergeCell ref="G119:I119"/>
    <mergeCell ref="J119:L119"/>
    <mergeCell ref="G111:I111"/>
    <mergeCell ref="J111:L111"/>
    <mergeCell ref="J115:L115"/>
    <mergeCell ref="G120:I120"/>
    <mergeCell ref="J120:L120"/>
    <mergeCell ref="G121:I121"/>
    <mergeCell ref="J121:L121"/>
    <mergeCell ref="J105:L105"/>
    <mergeCell ref="G106:L106"/>
    <mergeCell ref="G116:I116"/>
    <mergeCell ref="J116:L116"/>
    <mergeCell ref="G101:I101"/>
    <mergeCell ref="J101:L101"/>
    <mergeCell ref="G102:I102"/>
    <mergeCell ref="J102:L102"/>
    <mergeCell ref="N111:R111"/>
    <mergeCell ref="G90:L90"/>
    <mergeCell ref="G100:I100"/>
    <mergeCell ref="J100:L100"/>
    <mergeCell ref="G85:I85"/>
    <mergeCell ref="J85:L85"/>
    <mergeCell ref="G86:I86"/>
    <mergeCell ref="J86:L86"/>
    <mergeCell ref="N95:R95"/>
    <mergeCell ref="T95:V95"/>
    <mergeCell ref="G96:I96"/>
    <mergeCell ref="J96:L96"/>
    <mergeCell ref="T96:V105"/>
    <mergeCell ref="G97:I97"/>
    <mergeCell ref="J97:L97"/>
    <mergeCell ref="J98:L98"/>
    <mergeCell ref="G99:I99"/>
    <mergeCell ref="G103:I103"/>
    <mergeCell ref="J103:L103"/>
    <mergeCell ref="G95:I95"/>
    <mergeCell ref="J95:L95"/>
    <mergeCell ref="J99:L99"/>
    <mergeCell ref="G104:I104"/>
    <mergeCell ref="J104:L104"/>
    <mergeCell ref="G105:I105"/>
    <mergeCell ref="G74:L74"/>
    <mergeCell ref="G84:I84"/>
    <mergeCell ref="J84:L84"/>
    <mergeCell ref="G70:I70"/>
    <mergeCell ref="J70:L70"/>
    <mergeCell ref="N79:R79"/>
    <mergeCell ref="T79:V79"/>
    <mergeCell ref="G80:I80"/>
    <mergeCell ref="J80:L80"/>
    <mergeCell ref="T80:V89"/>
    <mergeCell ref="G81:I81"/>
    <mergeCell ref="J81:L81"/>
    <mergeCell ref="J82:L82"/>
    <mergeCell ref="G83:I83"/>
    <mergeCell ref="G87:I87"/>
    <mergeCell ref="J87:L87"/>
    <mergeCell ref="G79:I79"/>
    <mergeCell ref="J79:L79"/>
    <mergeCell ref="J83:L83"/>
    <mergeCell ref="G88:I88"/>
    <mergeCell ref="J88:L88"/>
    <mergeCell ref="G89:I89"/>
    <mergeCell ref="J89:L89"/>
    <mergeCell ref="T63:V63"/>
    <mergeCell ref="G64:I64"/>
    <mergeCell ref="J64:L64"/>
    <mergeCell ref="T64:V73"/>
    <mergeCell ref="G65:I65"/>
    <mergeCell ref="J65:L65"/>
    <mergeCell ref="J66:L66"/>
    <mergeCell ref="G67:I67"/>
    <mergeCell ref="J67:L67"/>
    <mergeCell ref="G71:I71"/>
    <mergeCell ref="J71:L71"/>
    <mergeCell ref="G72:I72"/>
    <mergeCell ref="J72:L72"/>
    <mergeCell ref="G73:I73"/>
    <mergeCell ref="J73:L73"/>
    <mergeCell ref="J57:L57"/>
    <mergeCell ref="G58:L58"/>
    <mergeCell ref="G63:I63"/>
    <mergeCell ref="J63:L63"/>
    <mergeCell ref="N63:R63"/>
    <mergeCell ref="G68:I68"/>
    <mergeCell ref="J68:L68"/>
    <mergeCell ref="G69:I69"/>
    <mergeCell ref="J69:L69"/>
    <mergeCell ref="T48:V57"/>
    <mergeCell ref="G49:I49"/>
    <mergeCell ref="J49:L49"/>
    <mergeCell ref="J50:L50"/>
    <mergeCell ref="G51:I51"/>
    <mergeCell ref="J51:L51"/>
    <mergeCell ref="G52:I52"/>
    <mergeCell ref="A43:Q43"/>
    <mergeCell ref="A44:Q44"/>
    <mergeCell ref="G47:I47"/>
    <mergeCell ref="J47:L47"/>
    <mergeCell ref="T47:V47"/>
    <mergeCell ref="J52:L52"/>
    <mergeCell ref="G53:I53"/>
    <mergeCell ref="J53:L53"/>
    <mergeCell ref="G54:I54"/>
    <mergeCell ref="J54:L54"/>
    <mergeCell ref="G55:I55"/>
    <mergeCell ref="J55:L55"/>
    <mergeCell ref="G48:I48"/>
    <mergeCell ref="J48:L48"/>
    <mergeCell ref="G56:I56"/>
    <mergeCell ref="J56:L56"/>
    <mergeCell ref="G57:I57"/>
    <mergeCell ref="A36:C36"/>
    <mergeCell ref="B37:C37"/>
    <mergeCell ref="B38:C38"/>
    <mergeCell ref="B39:C39"/>
    <mergeCell ref="A42:Q42"/>
    <mergeCell ref="B29:C29"/>
    <mergeCell ref="B30:C30"/>
    <mergeCell ref="B31:C31"/>
    <mergeCell ref="B32:C32"/>
    <mergeCell ref="B33:C33"/>
    <mergeCell ref="B34:C34"/>
    <mergeCell ref="A37:A39"/>
    <mergeCell ref="B28:C28"/>
    <mergeCell ref="S4:Y4"/>
    <mergeCell ref="B5:L5"/>
    <mergeCell ref="S5:Y5"/>
    <mergeCell ref="B35:C35"/>
    <mergeCell ref="A9:P9"/>
    <mergeCell ref="A10:P10"/>
    <mergeCell ref="S1:Y1"/>
    <mergeCell ref="B2:P2"/>
    <mergeCell ref="S2:Y2"/>
    <mergeCell ref="B4:N4"/>
    <mergeCell ref="S3:Y3"/>
    <mergeCell ref="B24:C24"/>
    <mergeCell ref="B25:C25"/>
    <mergeCell ref="B26:C26"/>
    <mergeCell ref="B27:C27"/>
    <mergeCell ref="B3:P3"/>
    <mergeCell ref="M12:P12"/>
    <mergeCell ref="M13:P17"/>
    <mergeCell ref="A12:K12"/>
    <mergeCell ref="A13:K17"/>
    <mergeCell ref="A11:P11"/>
    <mergeCell ref="A8:P8"/>
    <mergeCell ref="A7:P7"/>
  </mergeCells>
  <conditionalFormatting sqref="E39:P39">
    <cfRule type="expression" dxfId="53" priority="14">
      <formula>E39="DFØ følger opp"</formula>
    </cfRule>
    <cfRule type="expression" dxfId="52" priority="15">
      <formula>E39="Kunde følger opp"</formula>
    </cfRule>
    <cfRule type="expression" dxfId="51" priority="17">
      <formula>E39="Alt OK"</formula>
    </cfRule>
  </conditionalFormatting>
  <hyperlinks>
    <hyperlink ref="A2" location="'Avstemmingsoversikt SRS'!A1" display="Til avst.oversikt" xr:uid="{CAD48537-B540-420C-883C-3C7415992EEB}"/>
  </hyperlinks>
  <pageMargins left="0.7" right="0.7" top="0.75" bottom="0.75" header="0.3" footer="0.3"/>
  <pageSetup paperSize="9" scale="53" fitToHeight="0" orientation="landscape" r:id="rId1"/>
  <rowBreaks count="2" manualBreakCount="2">
    <brk id="76" max="24" man="1"/>
    <brk id="125" max="24" man="1"/>
  </rowBreaks>
  <ignoredErrors>
    <ignoredError sqref="F60 F156 F76 F92 F108 F124 F140"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58C6DE6F-44BB-4A9D-BFAD-B5905DC09114}">
          <x14:formula1>
            <xm:f>Avstemmingskoder!$A$3:$A$5</xm:f>
          </x14:formula1>
          <xm:sqref>E39:P39</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4F06F-2EF3-4015-8DF6-5EF3EA9271A5}">
  <sheetPr>
    <pageSetUpPr fitToPage="1"/>
  </sheetPr>
  <dimension ref="A1:P60"/>
  <sheetViews>
    <sheetView showGridLines="0" workbookViewId="0"/>
  </sheetViews>
  <sheetFormatPr baseColWidth="10" defaultColWidth="11.42578125" defaultRowHeight="15" x14ac:dyDescent="0.25"/>
  <cols>
    <col min="1" max="1" width="16" customWidth="1"/>
    <col min="3" max="3" width="28.5703125" customWidth="1"/>
    <col min="7" max="8" width="15.28515625" customWidth="1"/>
  </cols>
  <sheetData>
    <row r="1" spans="1:16" ht="19.5" thickBot="1" x14ac:dyDescent="0.35">
      <c r="A1" s="100" t="s">
        <v>2685</v>
      </c>
      <c r="B1" s="1"/>
      <c r="C1" s="1"/>
      <c r="D1" s="101"/>
      <c r="E1" s="101"/>
      <c r="F1" s="101"/>
      <c r="G1" s="101"/>
      <c r="H1" s="1"/>
      <c r="I1" s="1"/>
    </row>
    <row r="2" spans="1:16" ht="18.75" x14ac:dyDescent="0.3">
      <c r="A2" s="2114" t="s">
        <v>1244</v>
      </c>
      <c r="B2" s="3992" t="s">
        <v>501</v>
      </c>
      <c r="C2" s="3993"/>
      <c r="D2" s="3993"/>
      <c r="E2" s="3993"/>
      <c r="F2" s="3993"/>
      <c r="G2" s="3993"/>
      <c r="H2" s="3993"/>
      <c r="I2" s="3994"/>
      <c r="J2" s="8"/>
      <c r="K2" s="8"/>
      <c r="L2" s="8"/>
      <c r="M2" s="8"/>
      <c r="N2" s="8"/>
      <c r="O2" s="8"/>
      <c r="P2" s="8"/>
    </row>
    <row r="3" spans="1:16" ht="15.75" thickBot="1" x14ac:dyDescent="0.3">
      <c r="A3" s="1293" t="s">
        <v>1245</v>
      </c>
      <c r="B3" s="3995" t="s">
        <v>1246</v>
      </c>
      <c r="C3" s="3996"/>
      <c r="D3" s="3996"/>
      <c r="E3" s="3996"/>
      <c r="F3" s="3996"/>
      <c r="G3" s="3996"/>
      <c r="H3" s="3996"/>
      <c r="I3" s="3997"/>
      <c r="J3" s="378"/>
      <c r="K3" s="378"/>
      <c r="L3" s="378"/>
      <c r="M3" s="378"/>
      <c r="N3" s="378"/>
      <c r="O3" s="378"/>
      <c r="P3" s="378"/>
    </row>
    <row r="4" spans="1:16" x14ac:dyDescent="0.25">
      <c r="A4" s="1294" t="s">
        <v>1247</v>
      </c>
      <c r="B4" s="4000" t="str">
        <f>Avstemmingsoversikt!A5</f>
        <v>XX - MAL - XXX/XXXX</v>
      </c>
      <c r="C4" s="4001"/>
      <c r="D4" s="4001"/>
      <c r="E4" s="4001"/>
      <c r="F4" s="4001"/>
      <c r="G4" s="4002"/>
      <c r="H4" s="998" t="s">
        <v>481</v>
      </c>
      <c r="I4" s="1297">
        <f>IF(Avstemmingsoversikt!P3= " "," ",Avstemmingsoversikt!P3)</f>
        <v>2024</v>
      </c>
      <c r="J4" s="2"/>
      <c r="K4" s="2"/>
      <c r="L4" s="2"/>
      <c r="M4" s="2"/>
      <c r="N4" s="2"/>
      <c r="O4" s="68"/>
      <c r="P4" s="2"/>
    </row>
    <row r="5" spans="1:16" ht="15.75" thickBot="1" x14ac:dyDescent="0.3">
      <c r="A5" s="1295" t="s">
        <v>1248</v>
      </c>
      <c r="B5" s="2774"/>
      <c r="C5" s="2775"/>
      <c r="D5" s="2775"/>
      <c r="E5" s="2776"/>
      <c r="F5" s="1296" t="s">
        <v>1249</v>
      </c>
      <c r="G5" s="1207"/>
      <c r="H5" s="1296" t="s">
        <v>1250</v>
      </c>
      <c r="I5" s="1208" t="str">
        <f>IF(Avstemmingsoversikt!P4= " "," ",Avstemmingsoversikt!P4)</f>
        <v>xx/2024</v>
      </c>
      <c r="J5" s="80"/>
      <c r="K5" s="80"/>
      <c r="L5" s="80"/>
      <c r="M5" s="85"/>
      <c r="N5" s="96"/>
      <c r="O5" s="85"/>
      <c r="P5" s="151"/>
    </row>
    <row r="6" spans="1:16" x14ac:dyDescent="0.25">
      <c r="A6" s="2111" t="s">
        <v>2600</v>
      </c>
      <c r="B6" s="27"/>
      <c r="C6" s="2112"/>
      <c r="D6" s="2112"/>
      <c r="E6" s="2112"/>
      <c r="F6" s="2112"/>
      <c r="G6" s="2112"/>
      <c r="H6" s="117"/>
      <c r="I6" s="27"/>
    </row>
    <row r="7" spans="1:16" ht="15.75" thickBot="1" x14ac:dyDescent="0.3">
      <c r="A7" s="2111"/>
      <c r="B7" s="27"/>
      <c r="C7" s="2112"/>
      <c r="D7" s="2112"/>
      <c r="E7" s="2112"/>
      <c r="F7" s="2112"/>
      <c r="G7" s="2112"/>
      <c r="H7" s="117"/>
      <c r="I7" s="27"/>
    </row>
    <row r="8" spans="1:16" ht="15.75" thickBot="1" x14ac:dyDescent="0.3">
      <c r="A8" s="4349" t="s">
        <v>1252</v>
      </c>
      <c r="B8" s="4350"/>
      <c r="C8" s="4350"/>
      <c r="D8" s="4350"/>
      <c r="E8" s="4350"/>
      <c r="F8" s="4350"/>
      <c r="G8" s="4350"/>
      <c r="H8" s="4350"/>
      <c r="I8" s="4351"/>
    </row>
    <row r="9" spans="1:16" x14ac:dyDescent="0.25">
      <c r="A9" s="4354"/>
      <c r="B9" s="4355"/>
      <c r="C9" s="4355"/>
      <c r="D9" s="4355"/>
      <c r="E9" s="4355"/>
      <c r="F9" s="4355"/>
      <c r="G9" s="4355"/>
      <c r="H9" s="4355"/>
      <c r="I9" s="4356"/>
    </row>
    <row r="10" spans="1:16" x14ac:dyDescent="0.25">
      <c r="A10" s="4354"/>
      <c r="B10" s="4355"/>
      <c r="C10" s="4355"/>
      <c r="D10" s="4355"/>
      <c r="E10" s="4355"/>
      <c r="F10" s="4355"/>
      <c r="G10" s="4355"/>
      <c r="H10" s="4355"/>
      <c r="I10" s="4356"/>
    </row>
    <row r="11" spans="1:16" x14ac:dyDescent="0.25">
      <c r="A11" s="4354"/>
      <c r="B11" s="4355"/>
      <c r="C11" s="4355"/>
      <c r="D11" s="4355"/>
      <c r="E11" s="4355"/>
      <c r="F11" s="4355"/>
      <c r="G11" s="4355"/>
      <c r="H11" s="4355"/>
      <c r="I11" s="4356"/>
    </row>
    <row r="12" spans="1:16" ht="15.75" thickBot="1" x14ac:dyDescent="0.3">
      <c r="A12" s="4357"/>
      <c r="B12" s="4358"/>
      <c r="C12" s="4358"/>
      <c r="D12" s="4358"/>
      <c r="E12" s="4358"/>
      <c r="F12" s="4358"/>
      <c r="G12" s="4358"/>
      <c r="H12" s="4358"/>
      <c r="I12" s="4359"/>
    </row>
    <row r="13" spans="1:16" ht="15.75" thickBot="1" x14ac:dyDescent="0.3"/>
    <row r="14" spans="1:16" x14ac:dyDescent="0.25">
      <c r="A14" s="4360"/>
      <c r="B14" s="4361"/>
      <c r="C14" s="4364" t="s">
        <v>2601</v>
      </c>
      <c r="D14" s="4365"/>
      <c r="E14" s="4365"/>
      <c r="F14" s="4365"/>
      <c r="G14" s="4366"/>
      <c r="H14" s="4370"/>
      <c r="I14" s="4371"/>
    </row>
    <row r="15" spans="1:16" x14ac:dyDescent="0.25">
      <c r="A15" s="4362"/>
      <c r="B15" s="4363"/>
      <c r="C15" s="4367"/>
      <c r="D15" s="4368"/>
      <c r="E15" s="4368"/>
      <c r="F15" s="4368"/>
      <c r="G15" s="4369"/>
      <c r="H15" s="4372"/>
      <c r="I15" s="4373"/>
    </row>
    <row r="16" spans="1:16" x14ac:dyDescent="0.25">
      <c r="A16" s="4374" t="s">
        <v>2602</v>
      </c>
      <c r="B16" s="4375"/>
      <c r="C16" s="4375"/>
      <c r="D16" s="4375"/>
      <c r="E16" s="4375"/>
      <c r="F16" s="4375"/>
      <c r="G16" s="4375"/>
      <c r="H16" s="4375"/>
      <c r="I16" s="4376"/>
    </row>
    <row r="17" spans="1:9" x14ac:dyDescent="0.25">
      <c r="A17" s="4377"/>
      <c r="B17" s="4378"/>
      <c r="C17" s="4378"/>
      <c r="D17" s="4378"/>
      <c r="E17" s="4378"/>
      <c r="F17" s="4378"/>
      <c r="G17" s="4378"/>
      <c r="H17" s="4378"/>
      <c r="I17" s="4379"/>
    </row>
    <row r="18" spans="1:9" x14ac:dyDescent="0.25">
      <c r="A18" s="4380"/>
      <c r="B18" s="4381"/>
      <c r="C18" s="4381"/>
      <c r="D18" s="4381"/>
      <c r="E18" s="4381"/>
      <c r="F18" s="4381"/>
      <c r="G18" s="4381"/>
      <c r="H18" s="4381"/>
      <c r="I18" s="4382"/>
    </row>
    <row r="19" spans="1:9" x14ac:dyDescent="0.25">
      <c r="A19" s="4383" t="s">
        <v>2603</v>
      </c>
      <c r="B19" s="4384"/>
      <c r="C19" s="4384"/>
      <c r="D19" s="4384"/>
      <c r="E19" s="4384"/>
      <c r="F19" s="4384"/>
      <c r="G19" s="4384"/>
      <c r="H19" s="4384"/>
      <c r="I19" s="4385"/>
    </row>
    <row r="20" spans="1:9" x14ac:dyDescent="0.25">
      <c r="A20" s="4386"/>
      <c r="B20" s="4387"/>
      <c r="C20" s="4387"/>
      <c r="D20" s="4387"/>
      <c r="E20" s="4387"/>
      <c r="F20" s="4387"/>
      <c r="G20" s="4387"/>
      <c r="H20" s="4387"/>
      <c r="I20" s="4388"/>
    </row>
    <row r="21" spans="1:9" x14ac:dyDescent="0.25">
      <c r="A21" s="2153" t="s">
        <v>1259</v>
      </c>
      <c r="B21" s="4389" t="s">
        <v>607</v>
      </c>
      <c r="C21" s="4390"/>
      <c r="D21" s="4390"/>
      <c r="E21" s="4391"/>
      <c r="F21" s="4392" t="s">
        <v>2057</v>
      </c>
      <c r="G21" s="4393"/>
      <c r="H21" s="4392" t="s">
        <v>2058</v>
      </c>
      <c r="I21" s="4394"/>
    </row>
    <row r="22" spans="1:9" x14ac:dyDescent="0.25">
      <c r="A22" s="2154">
        <v>1530</v>
      </c>
      <c r="B22" s="4343" t="s">
        <v>716</v>
      </c>
      <c r="C22" s="4344"/>
      <c r="D22" s="4344"/>
      <c r="E22" s="4345"/>
      <c r="F22" s="4346"/>
      <c r="G22" s="4347"/>
      <c r="H22" s="4352">
        <f>E60</f>
        <v>0</v>
      </c>
      <c r="I22" s="4353"/>
    </row>
    <row r="23" spans="1:9" x14ac:dyDescent="0.25">
      <c r="A23" s="2154" t="s">
        <v>2604</v>
      </c>
      <c r="B23" s="4343" t="s">
        <v>2605</v>
      </c>
      <c r="C23" s="4344"/>
      <c r="D23" s="4344"/>
      <c r="E23" s="4345"/>
      <c r="F23" s="4346"/>
      <c r="G23" s="4347"/>
      <c r="H23" s="4346"/>
      <c r="I23" s="4348"/>
    </row>
    <row r="24" spans="1:9" x14ac:dyDescent="0.25">
      <c r="A24" s="2154"/>
      <c r="B24" s="4343"/>
      <c r="C24" s="4344"/>
      <c r="D24" s="4344"/>
      <c r="E24" s="4345"/>
      <c r="F24" s="4346"/>
      <c r="G24" s="4347"/>
      <c r="H24" s="4346"/>
      <c r="I24" s="4348"/>
    </row>
    <row r="25" spans="1:9" x14ac:dyDescent="0.25">
      <c r="A25" s="2154"/>
      <c r="B25" s="4343"/>
      <c r="C25" s="4344"/>
      <c r="D25" s="4344"/>
      <c r="E25" s="4345"/>
      <c r="F25" s="4346"/>
      <c r="G25" s="4347"/>
      <c r="H25" s="4346"/>
      <c r="I25" s="4348"/>
    </row>
    <row r="26" spans="1:9" x14ac:dyDescent="0.25">
      <c r="A26" s="2154"/>
      <c r="B26" s="4343"/>
      <c r="C26" s="4344"/>
      <c r="D26" s="4344"/>
      <c r="E26" s="4345"/>
      <c r="F26" s="4346"/>
      <c r="G26" s="4347"/>
      <c r="H26" s="4346"/>
      <c r="I26" s="4348"/>
    </row>
    <row r="27" spans="1:9" ht="15.75" thickBot="1" x14ac:dyDescent="0.3">
      <c r="A27" s="4331"/>
      <c r="B27" s="4332"/>
      <c r="C27" s="4332"/>
      <c r="D27" s="4332"/>
      <c r="E27" s="4332"/>
      <c r="F27" s="4332"/>
      <c r="G27" s="4332"/>
      <c r="H27" s="4332"/>
      <c r="I27" s="4333"/>
    </row>
    <row r="29" spans="1:9" ht="15.75" thickBot="1" x14ac:dyDescent="0.3">
      <c r="A29" t="s">
        <v>2606</v>
      </c>
    </row>
    <row r="30" spans="1:9" ht="20.25" customHeight="1" x14ac:dyDescent="0.25">
      <c r="A30" s="4334" t="s">
        <v>2607</v>
      </c>
      <c r="B30" s="4335"/>
      <c r="C30" s="4335"/>
      <c r="D30" s="4335"/>
      <c r="E30" s="4335"/>
      <c r="F30" s="4335"/>
      <c r="G30" s="4335"/>
      <c r="H30" s="4335"/>
      <c r="I30" s="4336"/>
    </row>
    <row r="31" spans="1:9" ht="20.25" customHeight="1" x14ac:dyDescent="0.25">
      <c r="A31" s="4337"/>
      <c r="B31" s="4338"/>
      <c r="C31" s="4338"/>
      <c r="D31" s="4338"/>
      <c r="E31" s="4338"/>
      <c r="F31" s="4338"/>
      <c r="G31" s="4338"/>
      <c r="H31" s="4338"/>
      <c r="I31" s="4339"/>
    </row>
    <row r="32" spans="1:9" x14ac:dyDescent="0.25">
      <c r="A32" s="4340"/>
      <c r="B32" s="4341"/>
      <c r="C32" s="4341"/>
      <c r="D32" s="4341"/>
      <c r="E32" s="4341"/>
      <c r="F32" s="4341"/>
      <c r="G32" s="4341"/>
      <c r="H32" s="4341"/>
      <c r="I32" s="4342"/>
    </row>
    <row r="33" spans="1:9" x14ac:dyDescent="0.25">
      <c r="A33" s="4321" t="s">
        <v>2608</v>
      </c>
      <c r="B33" s="4322"/>
      <c r="C33" s="4322"/>
      <c r="D33" s="4322"/>
      <c r="E33" s="4322"/>
      <c r="F33" s="4322"/>
      <c r="G33" s="4322"/>
      <c r="H33" s="4322"/>
      <c r="I33" s="4323"/>
    </row>
    <row r="34" spans="1:9" x14ac:dyDescent="0.25">
      <c r="A34" s="4324"/>
      <c r="B34" s="4325"/>
      <c r="C34" s="4325"/>
      <c r="D34" s="4325"/>
      <c r="E34" s="4325"/>
      <c r="F34" s="4325"/>
      <c r="G34" s="4325"/>
      <c r="H34" s="4325"/>
      <c r="I34" s="4326"/>
    </row>
    <row r="35" spans="1:9" ht="15" customHeight="1" x14ac:dyDescent="0.25">
      <c r="A35" s="4327" t="s">
        <v>2609</v>
      </c>
      <c r="B35" s="4328"/>
      <c r="C35" s="4328"/>
      <c r="D35" s="4328"/>
      <c r="E35" s="2158" t="s">
        <v>608</v>
      </c>
      <c r="F35" s="4329" t="s">
        <v>2610</v>
      </c>
      <c r="G35" s="4329"/>
      <c r="H35" s="4329"/>
      <c r="I35" s="4330"/>
    </row>
    <row r="36" spans="1:9" x14ac:dyDescent="0.25">
      <c r="A36" s="4313"/>
      <c r="B36" s="4314"/>
      <c r="C36" s="4314"/>
      <c r="D36" s="4314"/>
      <c r="E36" s="2159"/>
      <c r="F36" s="4315"/>
      <c r="G36" s="4315"/>
      <c r="H36" s="4315"/>
      <c r="I36" s="4316"/>
    </row>
    <row r="37" spans="1:9" x14ac:dyDescent="0.25">
      <c r="A37" s="4313"/>
      <c r="B37" s="4314"/>
      <c r="C37" s="4314"/>
      <c r="D37" s="4314"/>
      <c r="E37" s="2159"/>
      <c r="F37" s="4315"/>
      <c r="G37" s="4315"/>
      <c r="H37" s="4315"/>
      <c r="I37" s="4316"/>
    </row>
    <row r="38" spans="1:9" x14ac:dyDescent="0.25">
      <c r="A38" s="4313"/>
      <c r="B38" s="4314"/>
      <c r="C38" s="4314"/>
      <c r="D38" s="4314"/>
      <c r="E38" s="2159"/>
      <c r="F38" s="4315"/>
      <c r="G38" s="4315"/>
      <c r="H38" s="4315"/>
      <c r="I38" s="4316"/>
    </row>
    <row r="39" spans="1:9" x14ac:dyDescent="0.25">
      <c r="A39" s="4313"/>
      <c r="B39" s="4314"/>
      <c r="C39" s="4314"/>
      <c r="D39" s="4314"/>
      <c r="E39" s="2159"/>
      <c r="F39" s="4315"/>
      <c r="G39" s="4315"/>
      <c r="H39" s="4315"/>
      <c r="I39" s="4316"/>
    </row>
    <row r="40" spans="1:9" x14ac:dyDescent="0.25">
      <c r="A40" s="4313"/>
      <c r="B40" s="4314"/>
      <c r="C40" s="4314"/>
      <c r="D40" s="4314"/>
      <c r="E40" s="2159"/>
      <c r="F40" s="4315"/>
      <c r="G40" s="4315"/>
      <c r="H40" s="4315"/>
      <c r="I40" s="4316"/>
    </row>
    <row r="41" spans="1:9" x14ac:dyDescent="0.25">
      <c r="A41" s="4313"/>
      <c r="B41" s="4314"/>
      <c r="C41" s="4314"/>
      <c r="D41" s="4314"/>
      <c r="E41" s="2159"/>
      <c r="F41" s="4315"/>
      <c r="G41" s="4315"/>
      <c r="H41" s="4315"/>
      <c r="I41" s="4316"/>
    </row>
    <row r="42" spans="1:9" x14ac:dyDescent="0.25">
      <c r="A42" s="4313"/>
      <c r="B42" s="4314"/>
      <c r="C42" s="4314"/>
      <c r="D42" s="4314"/>
      <c r="E42" s="2159"/>
      <c r="F42" s="4315"/>
      <c r="G42" s="4315"/>
      <c r="H42" s="4315"/>
      <c r="I42" s="4316"/>
    </row>
    <row r="43" spans="1:9" x14ac:dyDescent="0.25">
      <c r="A43" s="4313"/>
      <c r="B43" s="4314"/>
      <c r="C43" s="4314"/>
      <c r="D43" s="4314"/>
      <c r="E43" s="2159"/>
      <c r="F43" s="4315"/>
      <c r="G43" s="4315"/>
      <c r="H43" s="4315"/>
      <c r="I43" s="4316"/>
    </row>
    <row r="44" spans="1:9" x14ac:dyDescent="0.25">
      <c r="A44" s="4313"/>
      <c r="B44" s="4314"/>
      <c r="C44" s="4314"/>
      <c r="D44" s="4314"/>
      <c r="E44" s="2159"/>
      <c r="F44" s="4315"/>
      <c r="G44" s="4315"/>
      <c r="H44" s="4315"/>
      <c r="I44" s="4316"/>
    </row>
    <row r="45" spans="1:9" x14ac:dyDescent="0.25">
      <c r="A45" s="4313"/>
      <c r="B45" s="4314"/>
      <c r="C45" s="4314"/>
      <c r="D45" s="4314"/>
      <c r="E45" s="2159"/>
      <c r="F45" s="4315"/>
      <c r="G45" s="4315"/>
      <c r="H45" s="4315"/>
      <c r="I45" s="4316"/>
    </row>
    <row r="46" spans="1:9" x14ac:dyDescent="0.25">
      <c r="A46" s="4313"/>
      <c r="B46" s="4314"/>
      <c r="C46" s="4314"/>
      <c r="D46" s="4314"/>
      <c r="E46" s="2159"/>
      <c r="F46" s="4315"/>
      <c r="G46" s="4315"/>
      <c r="H46" s="4315"/>
      <c r="I46" s="4316"/>
    </row>
    <row r="47" spans="1:9" x14ac:dyDescent="0.25">
      <c r="A47" s="4313"/>
      <c r="B47" s="4314"/>
      <c r="C47" s="4314"/>
      <c r="D47" s="4314"/>
      <c r="E47" s="2159"/>
      <c r="F47" s="4315"/>
      <c r="G47" s="4315"/>
      <c r="H47" s="4315"/>
      <c r="I47" s="4316"/>
    </row>
    <row r="48" spans="1:9" x14ac:dyDescent="0.25">
      <c r="A48" s="4313"/>
      <c r="B48" s="4314"/>
      <c r="C48" s="4314"/>
      <c r="D48" s="4314"/>
      <c r="E48" s="2159"/>
      <c r="F48" s="4315"/>
      <c r="G48" s="4315"/>
      <c r="H48" s="4315"/>
      <c r="I48" s="4316"/>
    </row>
    <row r="49" spans="1:9" x14ac:dyDescent="0.25">
      <c r="A49" s="4313"/>
      <c r="B49" s="4314"/>
      <c r="C49" s="4314"/>
      <c r="D49" s="4314"/>
      <c r="E49" s="2159"/>
      <c r="F49" s="4315"/>
      <c r="G49" s="4315"/>
      <c r="H49" s="4315"/>
      <c r="I49" s="4316"/>
    </row>
    <row r="50" spans="1:9" x14ac:dyDescent="0.25">
      <c r="A50" s="4313"/>
      <c r="B50" s="4314"/>
      <c r="C50" s="4314"/>
      <c r="D50" s="4314"/>
      <c r="E50" s="2159"/>
      <c r="F50" s="4315"/>
      <c r="G50" s="4315"/>
      <c r="H50" s="4315"/>
      <c r="I50" s="4316"/>
    </row>
    <row r="51" spans="1:9" x14ac:dyDescent="0.25">
      <c r="A51" s="4313"/>
      <c r="B51" s="4314"/>
      <c r="C51" s="4314"/>
      <c r="D51" s="4314"/>
      <c r="E51" s="2159"/>
      <c r="F51" s="4315"/>
      <c r="G51" s="4315"/>
      <c r="H51" s="4315"/>
      <c r="I51" s="4316"/>
    </row>
    <row r="52" spans="1:9" x14ac:dyDescent="0.25">
      <c r="A52" s="4313"/>
      <c r="B52" s="4314"/>
      <c r="C52" s="4314"/>
      <c r="D52" s="4314"/>
      <c r="E52" s="2159"/>
      <c r="F52" s="4315"/>
      <c r="G52" s="4315"/>
      <c r="H52" s="4315"/>
      <c r="I52" s="4316"/>
    </row>
    <row r="53" spans="1:9" x14ac:dyDescent="0.25">
      <c r="A53" s="4313"/>
      <c r="B53" s="4314"/>
      <c r="C53" s="4314"/>
      <c r="D53" s="4314"/>
      <c r="E53" s="2159"/>
      <c r="F53" s="4315"/>
      <c r="G53" s="4315"/>
      <c r="H53" s="4315"/>
      <c r="I53" s="4316"/>
    </row>
    <row r="54" spans="1:9" x14ac:dyDescent="0.25">
      <c r="A54" s="4313"/>
      <c r="B54" s="4314"/>
      <c r="C54" s="4314"/>
      <c r="D54" s="4314"/>
      <c r="E54" s="2159"/>
      <c r="F54" s="4315"/>
      <c r="G54" s="4315"/>
      <c r="H54" s="4315"/>
      <c r="I54" s="4316"/>
    </row>
    <row r="55" spans="1:9" x14ac:dyDescent="0.25">
      <c r="A55" s="4313"/>
      <c r="B55" s="4314"/>
      <c r="C55" s="4314"/>
      <c r="D55" s="4314"/>
      <c r="E55" s="2159"/>
      <c r="F55" s="4315"/>
      <c r="G55" s="4315"/>
      <c r="H55" s="4315"/>
      <c r="I55" s="4316"/>
    </row>
    <row r="56" spans="1:9" x14ac:dyDescent="0.25">
      <c r="A56" s="4313"/>
      <c r="B56" s="4314"/>
      <c r="C56" s="4314"/>
      <c r="D56" s="4314"/>
      <c r="E56" s="2159"/>
      <c r="F56" s="4315"/>
      <c r="G56" s="4315"/>
      <c r="H56" s="4315"/>
      <c r="I56" s="4316"/>
    </row>
    <row r="57" spans="1:9" x14ac:dyDescent="0.25">
      <c r="A57" s="4313"/>
      <c r="B57" s="4314"/>
      <c r="C57" s="4314"/>
      <c r="D57" s="4314"/>
      <c r="E57" s="2159"/>
      <c r="F57" s="4315"/>
      <c r="G57" s="4315"/>
      <c r="H57" s="4315"/>
      <c r="I57" s="4316"/>
    </row>
    <row r="58" spans="1:9" x14ac:dyDescent="0.25">
      <c r="A58" s="4313"/>
      <c r="B58" s="4314"/>
      <c r="C58" s="4314"/>
      <c r="D58" s="4314"/>
      <c r="E58" s="2159"/>
      <c r="F58" s="4315"/>
      <c r="G58" s="4315"/>
      <c r="H58" s="4315"/>
      <c r="I58" s="4316"/>
    </row>
    <row r="59" spans="1:9" x14ac:dyDescent="0.25">
      <c r="A59" s="4313"/>
      <c r="B59" s="4314"/>
      <c r="C59" s="4314"/>
      <c r="D59" s="4314"/>
      <c r="E59" s="2159"/>
      <c r="F59" s="4315"/>
      <c r="G59" s="4315"/>
      <c r="H59" s="4315"/>
      <c r="I59" s="4316"/>
    </row>
    <row r="60" spans="1:9" ht="15.75" thickBot="1" x14ac:dyDescent="0.3">
      <c r="A60" s="4317" t="s">
        <v>1326</v>
      </c>
      <c r="B60" s="4318"/>
      <c r="C60" s="4318"/>
      <c r="D60" s="4318"/>
      <c r="E60" s="2113">
        <f>SUM(E36:E59)</f>
        <v>0</v>
      </c>
      <c r="F60" s="4319"/>
      <c r="G60" s="4319"/>
      <c r="H60" s="4319"/>
      <c r="I60" s="4320"/>
    </row>
  </sheetData>
  <mergeCells count="88">
    <mergeCell ref="B2:I2"/>
    <mergeCell ref="A8:I8"/>
    <mergeCell ref="B22:E22"/>
    <mergeCell ref="F22:G22"/>
    <mergeCell ref="H22:I22"/>
    <mergeCell ref="A9:I12"/>
    <mergeCell ref="A14:B15"/>
    <mergeCell ref="C14:G15"/>
    <mergeCell ref="H14:I15"/>
    <mergeCell ref="A16:I17"/>
    <mergeCell ref="A18:I18"/>
    <mergeCell ref="A19:I19"/>
    <mergeCell ref="A20:I20"/>
    <mergeCell ref="B21:E21"/>
    <mergeCell ref="F21:G21"/>
    <mergeCell ref="H21:I21"/>
    <mergeCell ref="B23:E23"/>
    <mergeCell ref="F23:G23"/>
    <mergeCell ref="H23:I23"/>
    <mergeCell ref="B24:E24"/>
    <mergeCell ref="F24:G24"/>
    <mergeCell ref="H24:I24"/>
    <mergeCell ref="A27:I27"/>
    <mergeCell ref="A30:I31"/>
    <mergeCell ref="A32:I32"/>
    <mergeCell ref="B25:E25"/>
    <mergeCell ref="F25:G25"/>
    <mergeCell ref="H25:I25"/>
    <mergeCell ref="B26:E26"/>
    <mergeCell ref="F26:G26"/>
    <mergeCell ref="H26:I26"/>
    <mergeCell ref="A33:I33"/>
    <mergeCell ref="A34:I34"/>
    <mergeCell ref="A35:D35"/>
    <mergeCell ref="F35:I35"/>
    <mergeCell ref="A36:D36"/>
    <mergeCell ref="F36:I36"/>
    <mergeCell ref="A37:D37"/>
    <mergeCell ref="F37:I37"/>
    <mergeCell ref="A38:D38"/>
    <mergeCell ref="F38:I38"/>
    <mergeCell ref="A39:D39"/>
    <mergeCell ref="F39:I39"/>
    <mergeCell ref="A40:D40"/>
    <mergeCell ref="F40:I40"/>
    <mergeCell ref="A41:D41"/>
    <mergeCell ref="F41:I41"/>
    <mergeCell ref="A42:D42"/>
    <mergeCell ref="F42:I42"/>
    <mergeCell ref="A43:D43"/>
    <mergeCell ref="F43:I43"/>
    <mergeCell ref="A44:D44"/>
    <mergeCell ref="F44:I44"/>
    <mergeCell ref="A45:D45"/>
    <mergeCell ref="F45:I45"/>
    <mergeCell ref="F51:I51"/>
    <mergeCell ref="A46:D46"/>
    <mergeCell ref="F46:I46"/>
    <mergeCell ref="A47:D47"/>
    <mergeCell ref="F47:I47"/>
    <mergeCell ref="A48:D48"/>
    <mergeCell ref="F48:I48"/>
    <mergeCell ref="A59:D59"/>
    <mergeCell ref="F59:I59"/>
    <mergeCell ref="A60:D60"/>
    <mergeCell ref="F60:I60"/>
    <mergeCell ref="A55:D55"/>
    <mergeCell ref="F55:I55"/>
    <mergeCell ref="A56:D56"/>
    <mergeCell ref="F56:I56"/>
    <mergeCell ref="A57:D57"/>
    <mergeCell ref="F57:I57"/>
    <mergeCell ref="B3:I3"/>
    <mergeCell ref="B4:G4"/>
    <mergeCell ref="B5:E5"/>
    <mergeCell ref="A58:D58"/>
    <mergeCell ref="F58:I58"/>
    <mergeCell ref="A52:D52"/>
    <mergeCell ref="F52:I52"/>
    <mergeCell ref="A53:D53"/>
    <mergeCell ref="F53:I53"/>
    <mergeCell ref="A54:D54"/>
    <mergeCell ref="F54:I54"/>
    <mergeCell ref="A49:D49"/>
    <mergeCell ref="F49:I49"/>
    <mergeCell ref="A50:D50"/>
    <mergeCell ref="F50:I50"/>
    <mergeCell ref="A51:D51"/>
  </mergeCells>
  <hyperlinks>
    <hyperlink ref="A2" location="'Avstemmingsoversikt SRS'!A1" display="Til avst.oversikt" xr:uid="{5217D9D8-0B38-45DB-A84D-F8DE2F976618}"/>
  </hyperlinks>
  <pageMargins left="0.7" right="0.7" top="0.75" bottom="0.75" header="0.3" footer="0.3"/>
  <pageSetup paperSize="9" scale="66"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566C-B86B-41CA-A1CF-087FCEF7D83E}">
  <dimension ref="A1:T124"/>
  <sheetViews>
    <sheetView showGridLines="0" workbookViewId="0">
      <pane xSplit="7" ySplit="1" topLeftCell="H2" activePane="bottomRight" state="frozen"/>
      <selection pane="topRight" activeCell="H1" sqref="H1"/>
      <selection pane="bottomLeft" activeCell="A2" sqref="A2"/>
      <selection pane="bottomRight"/>
    </sheetView>
  </sheetViews>
  <sheetFormatPr baseColWidth="10" defaultColWidth="11.42578125" defaultRowHeight="15" x14ac:dyDescent="0.25"/>
  <cols>
    <col min="1" max="1" width="4.7109375" customWidth="1"/>
    <col min="2" max="2" width="5" customWidth="1"/>
    <col min="4" max="4" width="5.85546875" customWidth="1"/>
    <col min="9" max="9" width="8.28515625" customWidth="1"/>
    <col min="11" max="11" width="20.28515625" customWidth="1"/>
    <col min="13" max="14" width="3.140625" customWidth="1"/>
    <col min="17" max="17" width="54.42578125" customWidth="1"/>
    <col min="18" max="18" width="17.28515625" style="21" customWidth="1"/>
    <col min="19" max="19" width="36" customWidth="1"/>
  </cols>
  <sheetData>
    <row r="1" spans="1:20" s="2156" customFormat="1" ht="57.75" customHeight="1" x14ac:dyDescent="0.25">
      <c r="A1" s="2156" t="s">
        <v>2611</v>
      </c>
      <c r="B1" s="2156" t="s">
        <v>254</v>
      </c>
      <c r="C1" s="2156" t="s">
        <v>1299</v>
      </c>
      <c r="D1" s="2156" t="s">
        <v>2612</v>
      </c>
      <c r="E1" s="2156" t="s">
        <v>1325</v>
      </c>
      <c r="F1" s="2156" t="s">
        <v>434</v>
      </c>
      <c r="G1" s="2156" t="s">
        <v>1259</v>
      </c>
      <c r="H1" s="2156" t="s">
        <v>2613</v>
      </c>
      <c r="I1" s="2156" t="s">
        <v>2614</v>
      </c>
      <c r="J1" s="2156" t="s">
        <v>2615</v>
      </c>
      <c r="K1" s="2156" t="s">
        <v>2616</v>
      </c>
      <c r="L1" s="2156" t="s">
        <v>2617</v>
      </c>
      <c r="M1" s="2156" t="s">
        <v>2618</v>
      </c>
      <c r="N1" s="2156" t="s">
        <v>2619</v>
      </c>
      <c r="O1" s="2156" t="s">
        <v>2620</v>
      </c>
      <c r="P1" s="2156" t="s">
        <v>2621</v>
      </c>
      <c r="Q1" s="2156" t="s">
        <v>1278</v>
      </c>
      <c r="R1" s="2157" t="s">
        <v>608</v>
      </c>
      <c r="S1" s="2156" t="s">
        <v>2622</v>
      </c>
      <c r="T1" s="2156" t="s">
        <v>502</v>
      </c>
    </row>
    <row r="2" spans="1:20" x14ac:dyDescent="0.25">
      <c r="E2" s="2115"/>
      <c r="R2"/>
    </row>
    <row r="3" spans="1:20" x14ac:dyDescent="0.25">
      <c r="E3" s="2115"/>
    </row>
    <row r="4" spans="1:20" x14ac:dyDescent="0.25">
      <c r="E4" s="2115"/>
    </row>
    <row r="5" spans="1:20" x14ac:dyDescent="0.25">
      <c r="E5" s="2115"/>
    </row>
    <row r="6" spans="1:20" x14ac:dyDescent="0.25">
      <c r="E6" s="2115"/>
    </row>
    <row r="7" spans="1:20" x14ac:dyDescent="0.25">
      <c r="E7" s="2115"/>
      <c r="S7" s="64"/>
    </row>
    <row r="8" spans="1:20" x14ac:dyDescent="0.25">
      <c r="E8" s="2115"/>
    </row>
    <row r="9" spans="1:20" x14ac:dyDescent="0.25">
      <c r="E9" s="2115"/>
    </row>
    <row r="10" spans="1:20" x14ac:dyDescent="0.25">
      <c r="E10" s="2115"/>
    </row>
    <row r="11" spans="1:20" x14ac:dyDescent="0.25">
      <c r="E11" s="2115"/>
    </row>
    <row r="12" spans="1:20" x14ac:dyDescent="0.25">
      <c r="E12" s="2115"/>
    </row>
    <row r="13" spans="1:20" x14ac:dyDescent="0.25">
      <c r="E13" s="2115"/>
    </row>
    <row r="14" spans="1:20" x14ac:dyDescent="0.25">
      <c r="E14" s="2115"/>
    </row>
    <row r="15" spans="1:20" x14ac:dyDescent="0.25">
      <c r="E15" s="2115"/>
    </row>
    <row r="16" spans="1:20" x14ac:dyDescent="0.25">
      <c r="E16" s="2115"/>
    </row>
    <row r="17" spans="5:5" x14ac:dyDescent="0.25">
      <c r="E17" s="2115"/>
    </row>
    <row r="18" spans="5:5" x14ac:dyDescent="0.25">
      <c r="E18" s="2115"/>
    </row>
    <row r="19" spans="5:5" x14ac:dyDescent="0.25">
      <c r="E19" s="2115"/>
    </row>
    <row r="20" spans="5:5" x14ac:dyDescent="0.25">
      <c r="E20" s="2115"/>
    </row>
    <row r="21" spans="5:5" x14ac:dyDescent="0.25">
      <c r="E21" s="2115"/>
    </row>
    <row r="22" spans="5:5" x14ac:dyDescent="0.25">
      <c r="E22" s="2115"/>
    </row>
    <row r="23" spans="5:5" x14ac:dyDescent="0.25">
      <c r="E23" s="2115"/>
    </row>
    <row r="24" spans="5:5" x14ac:dyDescent="0.25">
      <c r="E24" s="2115"/>
    </row>
    <row r="25" spans="5:5" x14ac:dyDescent="0.25">
      <c r="E25" s="2115"/>
    </row>
    <row r="26" spans="5:5" x14ac:dyDescent="0.25">
      <c r="E26" s="2115"/>
    </row>
    <row r="27" spans="5:5" x14ac:dyDescent="0.25">
      <c r="E27" s="2115"/>
    </row>
    <row r="28" spans="5:5" x14ac:dyDescent="0.25">
      <c r="E28" s="2115"/>
    </row>
    <row r="29" spans="5:5" x14ac:dyDescent="0.25">
      <c r="E29" s="2115"/>
    </row>
    <row r="30" spans="5:5" x14ac:dyDescent="0.25">
      <c r="E30" s="2115"/>
    </row>
    <row r="31" spans="5:5" x14ac:dyDescent="0.25">
      <c r="E31" s="2115"/>
    </row>
    <row r="32" spans="5:5" x14ac:dyDescent="0.25">
      <c r="E32" s="2115"/>
    </row>
    <row r="33" spans="5:5" x14ac:dyDescent="0.25">
      <c r="E33" s="2115"/>
    </row>
    <row r="34" spans="5:5" x14ac:dyDescent="0.25">
      <c r="E34" s="2115"/>
    </row>
    <row r="35" spans="5:5" x14ac:dyDescent="0.25">
      <c r="E35" s="2115"/>
    </row>
    <row r="36" spans="5:5" x14ac:dyDescent="0.25">
      <c r="E36" s="2115"/>
    </row>
    <row r="37" spans="5:5" x14ac:dyDescent="0.25">
      <c r="E37" s="2115"/>
    </row>
    <row r="38" spans="5:5" x14ac:dyDescent="0.25">
      <c r="E38" s="2115"/>
    </row>
    <row r="39" spans="5:5" x14ac:dyDescent="0.25">
      <c r="E39" s="2115"/>
    </row>
    <row r="40" spans="5:5" x14ac:dyDescent="0.25">
      <c r="E40" s="2115"/>
    </row>
    <row r="41" spans="5:5" x14ac:dyDescent="0.25">
      <c r="E41" s="2115"/>
    </row>
    <row r="42" spans="5:5" x14ac:dyDescent="0.25">
      <c r="E42" s="2115"/>
    </row>
    <row r="43" spans="5:5" x14ac:dyDescent="0.25">
      <c r="E43" s="2115"/>
    </row>
    <row r="44" spans="5:5" x14ac:dyDescent="0.25">
      <c r="E44" s="2115"/>
    </row>
    <row r="45" spans="5:5" x14ac:dyDescent="0.25">
      <c r="E45" s="2115"/>
    </row>
    <row r="46" spans="5:5" x14ac:dyDescent="0.25">
      <c r="E46" s="2115"/>
    </row>
    <row r="47" spans="5:5" x14ac:dyDescent="0.25">
      <c r="E47" s="2115"/>
    </row>
    <row r="48" spans="5:5" x14ac:dyDescent="0.25">
      <c r="E48" s="2115"/>
    </row>
    <row r="49" spans="5:19" x14ac:dyDescent="0.25">
      <c r="E49" s="2115"/>
    </row>
    <row r="50" spans="5:19" x14ac:dyDescent="0.25">
      <c r="E50" s="2115"/>
    </row>
    <row r="51" spans="5:19" x14ac:dyDescent="0.25">
      <c r="E51" s="2115"/>
    </row>
    <row r="52" spans="5:19" x14ac:dyDescent="0.25">
      <c r="E52" s="2115"/>
    </row>
    <row r="53" spans="5:19" x14ac:dyDescent="0.25">
      <c r="E53" s="2115"/>
    </row>
    <row r="54" spans="5:19" x14ac:dyDescent="0.25">
      <c r="E54" s="2115"/>
    </row>
    <row r="55" spans="5:19" x14ac:dyDescent="0.25">
      <c r="E55" s="2115"/>
    </row>
    <row r="56" spans="5:19" x14ac:dyDescent="0.25">
      <c r="E56" s="2115"/>
    </row>
    <row r="57" spans="5:19" x14ac:dyDescent="0.25">
      <c r="E57" s="2115"/>
    </row>
    <row r="58" spans="5:19" x14ac:dyDescent="0.25">
      <c r="E58" s="2115"/>
    </row>
    <row r="59" spans="5:19" x14ac:dyDescent="0.25">
      <c r="E59" s="2115"/>
    </row>
    <row r="60" spans="5:19" x14ac:dyDescent="0.25">
      <c r="E60" s="2115"/>
      <c r="S60" s="64"/>
    </row>
    <row r="61" spans="5:19" x14ac:dyDescent="0.25">
      <c r="E61" s="2115"/>
    </row>
    <row r="62" spans="5:19" x14ac:dyDescent="0.25">
      <c r="E62" s="2115"/>
    </row>
    <row r="63" spans="5:19" x14ac:dyDescent="0.25">
      <c r="E63" s="2115"/>
    </row>
    <row r="64" spans="5:19" x14ac:dyDescent="0.25">
      <c r="E64" s="2115"/>
    </row>
    <row r="65" spans="5:5" x14ac:dyDescent="0.25">
      <c r="E65" s="2115"/>
    </row>
    <row r="66" spans="5:5" x14ac:dyDescent="0.25">
      <c r="E66" s="2115"/>
    </row>
    <row r="67" spans="5:5" x14ac:dyDescent="0.25">
      <c r="E67" s="2115"/>
    </row>
    <row r="68" spans="5:5" x14ac:dyDescent="0.25">
      <c r="E68" s="2115"/>
    </row>
    <row r="69" spans="5:5" x14ac:dyDescent="0.25">
      <c r="E69" s="2115"/>
    </row>
    <row r="70" spans="5:5" x14ac:dyDescent="0.25">
      <c r="E70" s="2115"/>
    </row>
    <row r="71" spans="5:5" x14ac:dyDescent="0.25">
      <c r="E71" s="2115"/>
    </row>
    <row r="72" spans="5:5" x14ac:dyDescent="0.25">
      <c r="E72" s="2115"/>
    </row>
    <row r="73" spans="5:5" x14ac:dyDescent="0.25">
      <c r="E73" s="2115"/>
    </row>
    <row r="74" spans="5:5" x14ac:dyDescent="0.25">
      <c r="E74" s="2115"/>
    </row>
    <row r="75" spans="5:5" x14ac:dyDescent="0.25">
      <c r="E75" s="2115"/>
    </row>
    <row r="76" spans="5:5" x14ac:dyDescent="0.25">
      <c r="E76" s="2115"/>
    </row>
    <row r="77" spans="5:5" x14ac:dyDescent="0.25">
      <c r="E77" s="2115"/>
    </row>
    <row r="78" spans="5:5" x14ac:dyDescent="0.25">
      <c r="E78" s="2115"/>
    </row>
    <row r="79" spans="5:5" x14ac:dyDescent="0.25">
      <c r="E79" s="2115"/>
    </row>
    <row r="80" spans="5:5" x14ac:dyDescent="0.25">
      <c r="E80" s="2115"/>
    </row>
    <row r="81" spans="5:5" x14ac:dyDescent="0.25">
      <c r="E81" s="2115"/>
    </row>
    <row r="82" spans="5:5" x14ac:dyDescent="0.25">
      <c r="E82" s="2115"/>
    </row>
    <row r="83" spans="5:5" x14ac:dyDescent="0.25">
      <c r="E83" s="2115"/>
    </row>
    <row r="84" spans="5:5" x14ac:dyDescent="0.25">
      <c r="E84" s="2115"/>
    </row>
    <row r="85" spans="5:5" x14ac:dyDescent="0.25">
      <c r="E85" s="2115"/>
    </row>
    <row r="86" spans="5:5" x14ac:dyDescent="0.25">
      <c r="E86" s="2115"/>
    </row>
    <row r="87" spans="5:5" x14ac:dyDescent="0.25">
      <c r="E87" s="2115"/>
    </row>
    <row r="88" spans="5:5" x14ac:dyDescent="0.25">
      <c r="E88" s="2115"/>
    </row>
    <row r="89" spans="5:5" x14ac:dyDescent="0.25">
      <c r="E89" s="2115"/>
    </row>
    <row r="90" spans="5:5" x14ac:dyDescent="0.25">
      <c r="E90" s="2115"/>
    </row>
    <row r="91" spans="5:5" x14ac:dyDescent="0.25">
      <c r="E91" s="2115"/>
    </row>
    <row r="92" spans="5:5" x14ac:dyDescent="0.25">
      <c r="E92" s="2115"/>
    </row>
    <row r="93" spans="5:5" x14ac:dyDescent="0.25">
      <c r="E93" s="2115"/>
    </row>
    <row r="94" spans="5:5" x14ac:dyDescent="0.25">
      <c r="E94" s="2115"/>
    </row>
    <row r="95" spans="5:5" x14ac:dyDescent="0.25">
      <c r="E95" s="2115"/>
    </row>
    <row r="96" spans="5:5" x14ac:dyDescent="0.25">
      <c r="E96" s="2115"/>
    </row>
    <row r="97" spans="1:18" x14ac:dyDescent="0.25">
      <c r="E97" s="2115"/>
    </row>
    <row r="98" spans="1:18" x14ac:dyDescent="0.25">
      <c r="E98" s="2115"/>
    </row>
    <row r="99" spans="1:18" x14ac:dyDescent="0.25">
      <c r="E99" s="2115"/>
    </row>
    <row r="100" spans="1:18" x14ac:dyDescent="0.25">
      <c r="E100" s="2115"/>
    </row>
    <row r="101" spans="1:18" x14ac:dyDescent="0.25">
      <c r="E101" s="2115"/>
    </row>
    <row r="102" spans="1:18" x14ac:dyDescent="0.25">
      <c r="E102" s="2115"/>
    </row>
    <row r="103" spans="1:18" x14ac:dyDescent="0.25">
      <c r="E103" s="2115"/>
    </row>
    <row r="104" spans="1:18" x14ac:dyDescent="0.25">
      <c r="E104" s="2115"/>
    </row>
    <row r="105" spans="1:18" x14ac:dyDescent="0.25">
      <c r="E105" s="2115"/>
    </row>
    <row r="106" spans="1:18" x14ac:dyDescent="0.25">
      <c r="E106" s="2115"/>
    </row>
    <row r="107" spans="1:18" x14ac:dyDescent="0.25">
      <c r="E107" s="2115"/>
    </row>
    <row r="108" spans="1:18" x14ac:dyDescent="0.25">
      <c r="E108" s="2115"/>
    </row>
    <row r="109" spans="1:18" x14ac:dyDescent="0.25">
      <c r="E109" s="2115"/>
    </row>
    <row r="110" spans="1:18" x14ac:dyDescent="0.25">
      <c r="E110" s="2115"/>
    </row>
    <row r="111" spans="1:18" x14ac:dyDescent="0.25">
      <c r="A111" s="2116"/>
      <c r="B111" s="2116"/>
      <c r="C111" s="2116"/>
      <c r="D111" s="2116"/>
      <c r="E111" s="2117"/>
      <c r="F111" s="2116"/>
      <c r="G111" s="2116"/>
      <c r="H111" s="2116"/>
      <c r="I111" s="2116"/>
      <c r="J111" s="2116"/>
      <c r="K111" s="2116"/>
      <c r="L111" s="2116"/>
      <c r="M111" s="2116"/>
      <c r="N111" s="2116"/>
      <c r="O111" s="2116"/>
      <c r="P111" s="2116"/>
      <c r="Q111" s="2116"/>
      <c r="R111" s="2118"/>
    </row>
    <row r="112" spans="1:18" x14ac:dyDescent="0.25">
      <c r="E112" s="2115"/>
      <c r="R112" s="21">
        <f>SUM(R2:R111)</f>
        <v>0</v>
      </c>
    </row>
    <row r="113" spans="1:18" s="60" customFormat="1" x14ac:dyDescent="0.25">
      <c r="A113" s="60" t="s">
        <v>1414</v>
      </c>
      <c r="C113" s="60">
        <v>2960</v>
      </c>
      <c r="E113" s="2119"/>
      <c r="R113" s="59">
        <v>0</v>
      </c>
    </row>
    <row r="114" spans="1:18" s="60" customFormat="1" x14ac:dyDescent="0.25">
      <c r="A114" s="60" t="s">
        <v>1260</v>
      </c>
      <c r="E114" s="2119"/>
      <c r="R114" s="2120">
        <f>R112-R113</f>
        <v>0</v>
      </c>
    </row>
    <row r="115" spans="1:18" x14ac:dyDescent="0.25">
      <c r="E115" s="2115"/>
    </row>
    <row r="116" spans="1:18" x14ac:dyDescent="0.25">
      <c r="E116" s="2115"/>
    </row>
    <row r="117" spans="1:18" x14ac:dyDescent="0.25">
      <c r="E117" s="2115"/>
    </row>
    <row r="118" spans="1:18" x14ac:dyDescent="0.25">
      <c r="E118" s="2115"/>
    </row>
    <row r="119" spans="1:18" x14ac:dyDescent="0.25">
      <c r="E119" s="2115"/>
    </row>
    <row r="120" spans="1:18" x14ac:dyDescent="0.25">
      <c r="E120" s="2115"/>
    </row>
    <row r="121" spans="1:18" x14ac:dyDescent="0.25">
      <c r="E121" s="2115"/>
    </row>
    <row r="122" spans="1:18" x14ac:dyDescent="0.25">
      <c r="E122" s="2115"/>
    </row>
    <row r="123" spans="1:18" x14ac:dyDescent="0.25">
      <c r="E123" s="2115"/>
    </row>
    <row r="124" spans="1:18" x14ac:dyDescent="0.25">
      <c r="E124" s="2115"/>
    </row>
  </sheetData>
  <pageMargins left="0.7" right="0.7" top="0.75" bottom="0.75" header="0.3" footer="0.3"/>
  <pageSetup paperSize="9"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25A44-82B4-4DBC-8785-6A54C4C44FF3}">
  <sheetPr>
    <pageSetUpPr fitToPage="1"/>
  </sheetPr>
  <dimension ref="A1:K55"/>
  <sheetViews>
    <sheetView showGridLines="0" workbookViewId="0"/>
  </sheetViews>
  <sheetFormatPr baseColWidth="10" defaultColWidth="11.42578125" defaultRowHeight="15" x14ac:dyDescent="0.25"/>
  <cols>
    <col min="1" max="1" width="14" customWidth="1"/>
    <col min="8" max="8" width="15.42578125" customWidth="1"/>
    <col min="9" max="9" width="13" customWidth="1"/>
  </cols>
  <sheetData>
    <row r="1" spans="1:11" ht="19.5" thickBot="1" x14ac:dyDescent="0.35">
      <c r="A1" s="100" t="s">
        <v>2634</v>
      </c>
      <c r="B1" s="1"/>
      <c r="C1" s="1"/>
      <c r="D1" s="101"/>
      <c r="E1" s="101"/>
      <c r="F1" s="101"/>
      <c r="G1" s="101"/>
      <c r="H1" s="1"/>
      <c r="I1" s="1"/>
    </row>
    <row r="2" spans="1:11" ht="18.75" x14ac:dyDescent="0.3">
      <c r="A2" s="2114" t="s">
        <v>1244</v>
      </c>
      <c r="B2" s="4458" t="s">
        <v>2638</v>
      </c>
      <c r="C2" s="3770"/>
      <c r="D2" s="3770"/>
      <c r="E2" s="3770"/>
      <c r="F2" s="3770"/>
      <c r="G2" s="3770"/>
      <c r="H2" s="3770"/>
      <c r="I2" s="3770"/>
      <c r="J2" s="3770"/>
      <c r="K2" s="3771"/>
    </row>
    <row r="3" spans="1:11" x14ac:dyDescent="0.25">
      <c r="A3" s="1293" t="s">
        <v>1245</v>
      </c>
      <c r="B3" s="4469" t="s">
        <v>1246</v>
      </c>
      <c r="C3" s="4470"/>
      <c r="D3" s="4470"/>
      <c r="E3" s="4470"/>
      <c r="F3" s="4470"/>
      <c r="G3" s="4470"/>
      <c r="H3" s="4470"/>
      <c r="I3" s="4470"/>
      <c r="J3" s="4470"/>
      <c r="K3" s="4471"/>
    </row>
    <row r="4" spans="1:11" x14ac:dyDescent="0.25">
      <c r="A4" s="2122" t="s">
        <v>1247</v>
      </c>
      <c r="B4" s="4456" t="str">
        <f>Avstemmingsoversikt!A5</f>
        <v>XX - MAL - XXX/XXXX</v>
      </c>
      <c r="C4" s="4457"/>
      <c r="D4" s="4457"/>
      <c r="E4" s="4457"/>
      <c r="F4" s="4457"/>
      <c r="G4" s="4457"/>
      <c r="H4" s="4457"/>
      <c r="I4" s="4457"/>
      <c r="J4" s="2124" t="s">
        <v>481</v>
      </c>
      <c r="K4" s="2125">
        <f>IF(Avstemmingsoversikt!P3= " "," ",Avstemmingsoversikt!P3)</f>
        <v>2024</v>
      </c>
    </row>
    <row r="5" spans="1:11" ht="15.75" thickBot="1" x14ac:dyDescent="0.3">
      <c r="A5" s="2123" t="s">
        <v>1248</v>
      </c>
      <c r="B5" s="4472"/>
      <c r="C5" s="4473"/>
      <c r="D5" s="4473"/>
      <c r="E5" s="4473"/>
      <c r="F5" s="4473"/>
      <c r="G5" s="4473"/>
      <c r="H5" s="1053" t="s">
        <v>1249</v>
      </c>
      <c r="I5" s="1013"/>
      <c r="J5" s="1053" t="s">
        <v>1250</v>
      </c>
      <c r="K5" s="2127" t="str">
        <f>IF(Avstemmingsoversikt!P4= " "," ",Avstemmingsoversikt!P4)</f>
        <v>xx/2024</v>
      </c>
    </row>
    <row r="6" spans="1:11" ht="15.75" thickBot="1" x14ac:dyDescent="0.3">
      <c r="A6" s="2111" t="s">
        <v>2623</v>
      </c>
      <c r="B6" s="27"/>
      <c r="C6" s="2112"/>
      <c r="D6" s="2112"/>
      <c r="E6" s="2112"/>
      <c r="F6" s="2112"/>
      <c r="G6" s="2112"/>
      <c r="H6" s="117"/>
      <c r="I6" s="27"/>
    </row>
    <row r="7" spans="1:11" ht="15.75" thickBot="1" x14ac:dyDescent="0.3">
      <c r="A7" s="4482" t="s">
        <v>1252</v>
      </c>
      <c r="B7" s="4483"/>
      <c r="C7" s="4483"/>
      <c r="D7" s="4483"/>
      <c r="E7" s="4483"/>
      <c r="F7" s="4483"/>
      <c r="G7" s="4483"/>
      <c r="H7" s="4483"/>
      <c r="I7" s="4483"/>
      <c r="J7" s="4483"/>
      <c r="K7" s="4484"/>
    </row>
    <row r="8" spans="1:11" x14ac:dyDescent="0.25">
      <c r="A8" s="4474"/>
      <c r="B8" s="4475"/>
      <c r="C8" s="4475"/>
      <c r="D8" s="4475"/>
      <c r="E8" s="4475"/>
      <c r="F8" s="4475"/>
      <c r="G8" s="4475"/>
      <c r="H8" s="4475"/>
      <c r="I8" s="4475"/>
      <c r="J8" s="4475"/>
      <c r="K8" s="4476"/>
    </row>
    <row r="9" spans="1:11" x14ac:dyDescent="0.25">
      <c r="A9" s="4477"/>
      <c r="B9" s="4355"/>
      <c r="C9" s="4355"/>
      <c r="D9" s="4355"/>
      <c r="E9" s="4355"/>
      <c r="F9" s="4355"/>
      <c r="G9" s="4355"/>
      <c r="H9" s="4355"/>
      <c r="I9" s="4355"/>
      <c r="J9" s="4355"/>
      <c r="K9" s="4478"/>
    </row>
    <row r="10" spans="1:11" x14ac:dyDescent="0.25">
      <c r="A10" s="4477"/>
      <c r="B10" s="4355"/>
      <c r="C10" s="4355"/>
      <c r="D10" s="4355"/>
      <c r="E10" s="4355"/>
      <c r="F10" s="4355"/>
      <c r="G10" s="4355"/>
      <c r="H10" s="4355"/>
      <c r="I10" s="4355"/>
      <c r="J10" s="4355"/>
      <c r="K10" s="4478"/>
    </row>
    <row r="11" spans="1:11" ht="15.75" thickBot="1" x14ac:dyDescent="0.3">
      <c r="A11" s="4479"/>
      <c r="B11" s="4480"/>
      <c r="C11" s="4480"/>
      <c r="D11" s="4480"/>
      <c r="E11" s="4480"/>
      <c r="F11" s="4480"/>
      <c r="G11" s="4480"/>
      <c r="H11" s="4480"/>
      <c r="I11" s="4480"/>
      <c r="J11" s="4480"/>
      <c r="K11" s="4481"/>
    </row>
    <row r="12" spans="1:11" ht="15.75" thickBot="1" x14ac:dyDescent="0.3">
      <c r="A12" s="27"/>
      <c r="B12" s="27"/>
      <c r="C12" s="2112"/>
      <c r="D12" s="2112"/>
      <c r="E12" s="2112"/>
      <c r="F12" s="2112"/>
      <c r="G12" s="2112"/>
      <c r="H12" s="2121"/>
      <c r="I12" s="27"/>
    </row>
    <row r="13" spans="1:11" x14ac:dyDescent="0.25">
      <c r="A13" s="4459" t="s">
        <v>2624</v>
      </c>
      <c r="B13" s="4460"/>
      <c r="C13" s="4460"/>
      <c r="D13" s="4460"/>
      <c r="E13" s="4460"/>
      <c r="F13" s="4460"/>
      <c r="G13" s="4460"/>
      <c r="H13" s="2150" t="s">
        <v>2153</v>
      </c>
      <c r="I13" s="2151" t="s">
        <v>478</v>
      </c>
    </row>
    <row r="14" spans="1:11" ht="15.75" thickBot="1" x14ac:dyDescent="0.3">
      <c r="A14" s="4461"/>
      <c r="B14" s="4462"/>
      <c r="C14" s="4462"/>
      <c r="D14" s="4462"/>
      <c r="E14" s="4462"/>
      <c r="F14" s="4462"/>
      <c r="G14" s="4462"/>
      <c r="H14" s="2128"/>
      <c r="I14" s="2152"/>
    </row>
    <row r="15" spans="1:11" x14ac:dyDescent="0.25">
      <c r="A15" s="4463"/>
      <c r="B15" s="4464"/>
      <c r="C15" s="4464"/>
      <c r="D15" s="4464"/>
      <c r="E15" s="4464"/>
      <c r="F15" s="4464"/>
      <c r="G15" s="4464"/>
      <c r="H15" s="4464"/>
      <c r="I15" s="4465"/>
    </row>
    <row r="16" spans="1:11" x14ac:dyDescent="0.25">
      <c r="A16" s="4466" t="s">
        <v>2625</v>
      </c>
      <c r="B16" s="4467"/>
      <c r="C16" s="4467"/>
      <c r="D16" s="4467"/>
      <c r="E16" s="4467"/>
      <c r="F16" s="4467"/>
      <c r="G16" s="4467"/>
      <c r="H16" s="4467"/>
      <c r="I16" s="4468"/>
    </row>
    <row r="17" spans="1:11" x14ac:dyDescent="0.25">
      <c r="A17" s="4450"/>
      <c r="B17" s="4451"/>
      <c r="C17" s="4451"/>
      <c r="D17" s="4451"/>
      <c r="E17" s="4451"/>
      <c r="F17" s="4451"/>
      <c r="G17" s="4451"/>
      <c r="H17" s="4451"/>
      <c r="I17" s="4452"/>
    </row>
    <row r="18" spans="1:11" x14ac:dyDescent="0.25">
      <c r="A18" s="2153" t="s">
        <v>1259</v>
      </c>
      <c r="B18" s="4453" t="s">
        <v>607</v>
      </c>
      <c r="C18" s="4454"/>
      <c r="D18" s="4454"/>
      <c r="E18" s="4455"/>
      <c r="F18" s="4392" t="s">
        <v>2057</v>
      </c>
      <c r="G18" s="4393"/>
      <c r="H18" s="4392" t="s">
        <v>2058</v>
      </c>
      <c r="I18" s="4394"/>
    </row>
    <row r="19" spans="1:11" x14ac:dyDescent="0.25">
      <c r="A19" s="2154">
        <v>2960</v>
      </c>
      <c r="B19" s="4343" t="s">
        <v>2626</v>
      </c>
      <c r="C19" s="4344"/>
      <c r="D19" s="4344"/>
      <c r="E19" s="4345"/>
      <c r="F19" s="4435"/>
      <c r="G19" s="4436"/>
      <c r="H19" s="4435"/>
      <c r="I19" s="4437"/>
    </row>
    <row r="20" spans="1:11" x14ac:dyDescent="0.25">
      <c r="A20" s="2154"/>
      <c r="B20" s="4343"/>
      <c r="C20" s="4344"/>
      <c r="D20" s="4344"/>
      <c r="E20" s="4345"/>
      <c r="F20" s="4435"/>
      <c r="G20" s="4436"/>
      <c r="H20" s="4435"/>
      <c r="I20" s="4437"/>
    </row>
    <row r="21" spans="1:11" x14ac:dyDescent="0.25">
      <c r="A21" s="2154"/>
      <c r="B21" s="4343"/>
      <c r="C21" s="4344"/>
      <c r="D21" s="4344"/>
      <c r="E21" s="4345"/>
      <c r="F21" s="4435"/>
      <c r="G21" s="4436"/>
      <c r="H21" s="4435"/>
      <c r="I21" s="4437"/>
    </row>
    <row r="22" spans="1:11" x14ac:dyDescent="0.25">
      <c r="A22" s="2154"/>
      <c r="B22" s="4343"/>
      <c r="C22" s="4344"/>
      <c r="D22" s="4344"/>
      <c r="E22" s="4345"/>
      <c r="F22" s="4435"/>
      <c r="G22" s="4436"/>
      <c r="H22" s="4435"/>
      <c r="I22" s="4437"/>
    </row>
    <row r="23" spans="1:11" x14ac:dyDescent="0.25">
      <c r="A23" s="2154"/>
      <c r="B23" s="4343"/>
      <c r="C23" s="4344"/>
      <c r="D23" s="4344"/>
      <c r="E23" s="4345"/>
      <c r="F23" s="4435"/>
      <c r="G23" s="4436"/>
      <c r="H23" s="4435"/>
      <c r="I23" s="4437"/>
    </row>
    <row r="24" spans="1:11" x14ac:dyDescent="0.25">
      <c r="A24" s="2154"/>
      <c r="B24" s="4343"/>
      <c r="C24" s="4344"/>
      <c r="D24" s="4344"/>
      <c r="E24" s="4345"/>
      <c r="F24" s="4435"/>
      <c r="G24" s="4436"/>
      <c r="H24" s="4435"/>
      <c r="I24" s="4437"/>
    </row>
    <row r="25" spans="1:11" x14ac:dyDescent="0.25">
      <c r="A25" s="2154"/>
      <c r="B25" s="4343"/>
      <c r="C25" s="4344"/>
      <c r="D25" s="4344"/>
      <c r="E25" s="4345"/>
      <c r="F25" s="4435"/>
      <c r="G25" s="4436"/>
      <c r="H25" s="4435"/>
      <c r="I25" s="4437"/>
    </row>
    <row r="26" spans="1:11" ht="15.75" thickBot="1" x14ac:dyDescent="0.3">
      <c r="A26" s="2155"/>
      <c r="B26" s="4438"/>
      <c r="C26" s="4439"/>
      <c r="D26" s="4439"/>
      <c r="E26" s="4440"/>
      <c r="F26" s="4441"/>
      <c r="G26" s="4442"/>
      <c r="H26" s="4441"/>
      <c r="I26" s="4443"/>
    </row>
    <row r="27" spans="1:11" x14ac:dyDescent="0.25">
      <c r="A27" s="4444"/>
      <c r="B27" s="4445"/>
      <c r="C27" s="4445"/>
      <c r="D27" s="4445"/>
      <c r="E27" s="4445"/>
      <c r="F27" s="4445"/>
      <c r="G27" s="4445"/>
      <c r="H27" s="4445"/>
      <c r="I27" s="4445"/>
    </row>
    <row r="30" spans="1:11" ht="15.75" thickBot="1" x14ac:dyDescent="0.3">
      <c r="A30" s="89" t="s">
        <v>2627</v>
      </c>
    </row>
    <row r="31" spans="1:11" ht="25.5" x14ac:dyDescent="0.25">
      <c r="A31" s="4446" t="s">
        <v>2628</v>
      </c>
      <c r="B31" s="4447"/>
      <c r="C31" s="4447"/>
      <c r="D31" s="4447"/>
      <c r="E31" s="4447"/>
      <c r="F31" s="4447"/>
      <c r="G31" s="4447"/>
      <c r="H31" s="4447"/>
      <c r="I31" s="4447"/>
      <c r="J31" s="2145" t="s">
        <v>2153</v>
      </c>
      <c r="K31" s="2146" t="s">
        <v>478</v>
      </c>
    </row>
    <row r="32" spans="1:11" x14ac:dyDescent="0.25">
      <c r="A32" s="4448"/>
      <c r="B32" s="4449"/>
      <c r="C32" s="4449"/>
      <c r="D32" s="4449"/>
      <c r="E32" s="4449"/>
      <c r="F32" s="4449"/>
      <c r="G32" s="4449"/>
      <c r="H32" s="4449"/>
      <c r="I32" s="4449"/>
      <c r="J32" s="2147"/>
      <c r="K32" s="2148"/>
    </row>
    <row r="33" spans="1:11" ht="25.5" x14ac:dyDescent="0.25">
      <c r="A33" s="4432"/>
      <c r="B33" s="4433"/>
      <c r="C33" s="4433"/>
      <c r="D33" s="4433"/>
      <c r="E33" s="4433"/>
      <c r="F33" s="4433"/>
      <c r="G33" s="4433"/>
      <c r="H33" s="4433"/>
      <c r="I33" s="4433"/>
      <c r="J33" s="4433"/>
      <c r="K33" s="4434"/>
    </row>
    <row r="34" spans="1:11" x14ac:dyDescent="0.25">
      <c r="A34" s="4407" t="s">
        <v>1294</v>
      </c>
      <c r="B34" s="4408"/>
      <c r="C34" s="2129"/>
      <c r="D34" s="4409" t="s">
        <v>1295</v>
      </c>
      <c r="E34" s="4410"/>
      <c r="F34" s="2129">
        <v>2960</v>
      </c>
      <c r="G34" s="4411" t="s">
        <v>1296</v>
      </c>
      <c r="H34" s="4412"/>
      <c r="I34" s="2143">
        <v>0</v>
      </c>
      <c r="J34" s="4413"/>
      <c r="K34" s="4414"/>
    </row>
    <row r="35" spans="1:11" ht="15.75" x14ac:dyDescent="0.25">
      <c r="A35" s="4415"/>
      <c r="B35" s="4416"/>
      <c r="C35" s="4416"/>
      <c r="D35" s="4416"/>
      <c r="E35" s="4416"/>
      <c r="F35" s="4416"/>
      <c r="G35" s="4416"/>
      <c r="H35" s="4416"/>
      <c r="I35" s="4416"/>
      <c r="J35" s="4416"/>
      <c r="K35" s="4417"/>
    </row>
    <row r="36" spans="1:11" x14ac:dyDescent="0.25">
      <c r="A36" s="4418" t="s">
        <v>1299</v>
      </c>
      <c r="B36" s="4420" t="s">
        <v>1278</v>
      </c>
      <c r="C36" s="4421"/>
      <c r="D36" s="4421"/>
      <c r="E36" s="4422"/>
      <c r="F36" s="4426" t="s">
        <v>478</v>
      </c>
      <c r="G36" s="4420" t="s">
        <v>2629</v>
      </c>
      <c r="H36" s="4422"/>
      <c r="I36" s="4428" t="s">
        <v>2630</v>
      </c>
      <c r="J36" s="4428" t="s">
        <v>2631</v>
      </c>
      <c r="K36" s="4430" t="s">
        <v>1326</v>
      </c>
    </row>
    <row r="37" spans="1:11" ht="30" customHeight="1" x14ac:dyDescent="0.25">
      <c r="A37" s="4419"/>
      <c r="B37" s="4423"/>
      <c r="C37" s="4424"/>
      <c r="D37" s="4424"/>
      <c r="E37" s="4425"/>
      <c r="F37" s="4427"/>
      <c r="G37" s="2149" t="s">
        <v>2632</v>
      </c>
      <c r="H37" s="2149" t="s">
        <v>2633</v>
      </c>
      <c r="I37" s="4429"/>
      <c r="J37" s="4429"/>
      <c r="K37" s="4431"/>
    </row>
    <row r="38" spans="1:11" x14ac:dyDescent="0.25">
      <c r="A38" s="2130"/>
      <c r="B38" s="4395"/>
      <c r="C38" s="4396"/>
      <c r="D38" s="4396"/>
      <c r="E38" s="4397"/>
      <c r="F38" s="2134"/>
      <c r="G38" s="2135"/>
      <c r="H38" s="2136"/>
      <c r="I38" s="2136"/>
      <c r="J38" s="2137"/>
      <c r="K38" s="2144">
        <f t="shared" ref="K38:K52" si="0">H38-I38-J38</f>
        <v>0</v>
      </c>
    </row>
    <row r="39" spans="1:11" x14ac:dyDescent="0.25">
      <c r="A39" s="2130"/>
      <c r="B39" s="4395"/>
      <c r="C39" s="4396"/>
      <c r="D39" s="4396"/>
      <c r="E39" s="4397"/>
      <c r="F39" s="2134"/>
      <c r="G39" s="2135"/>
      <c r="H39" s="2136"/>
      <c r="I39" s="2136"/>
      <c r="J39" s="2137"/>
      <c r="K39" s="2144">
        <f t="shared" si="0"/>
        <v>0</v>
      </c>
    </row>
    <row r="40" spans="1:11" x14ac:dyDescent="0.25">
      <c r="A40" s="2130"/>
      <c r="B40" s="2131"/>
      <c r="C40" s="2132"/>
      <c r="D40" s="2132"/>
      <c r="E40" s="2133"/>
      <c r="F40" s="2134"/>
      <c r="G40" s="2135"/>
      <c r="H40" s="2136"/>
      <c r="I40" s="2136"/>
      <c r="J40" s="2137"/>
      <c r="K40" s="2144">
        <f t="shared" si="0"/>
        <v>0</v>
      </c>
    </row>
    <row r="41" spans="1:11" x14ac:dyDescent="0.25">
      <c r="A41" s="2130"/>
      <c r="B41" s="2131"/>
      <c r="C41" s="2132"/>
      <c r="D41" s="2132"/>
      <c r="E41" s="2133"/>
      <c r="F41" s="2134"/>
      <c r="G41" s="2135"/>
      <c r="H41" s="2136"/>
      <c r="I41" s="2136"/>
      <c r="J41" s="2137"/>
      <c r="K41" s="2144">
        <f t="shared" si="0"/>
        <v>0</v>
      </c>
    </row>
    <row r="42" spans="1:11" x14ac:dyDescent="0.25">
      <c r="A42" s="2130"/>
      <c r="B42" s="4395"/>
      <c r="C42" s="4396"/>
      <c r="D42" s="4396"/>
      <c r="E42" s="4397"/>
      <c r="F42" s="2134"/>
      <c r="G42" s="2135"/>
      <c r="H42" s="2136"/>
      <c r="I42" s="2136"/>
      <c r="J42" s="2137"/>
      <c r="K42" s="2144">
        <f t="shared" si="0"/>
        <v>0</v>
      </c>
    </row>
    <row r="43" spans="1:11" x14ac:dyDescent="0.25">
      <c r="A43" s="2130"/>
      <c r="B43" s="4395"/>
      <c r="C43" s="4396"/>
      <c r="D43" s="4396"/>
      <c r="E43" s="4397"/>
      <c r="F43" s="2134"/>
      <c r="G43" s="2135"/>
      <c r="H43" s="2136"/>
      <c r="I43" s="2136"/>
      <c r="J43" s="2137"/>
      <c r="K43" s="2144">
        <f t="shared" si="0"/>
        <v>0</v>
      </c>
    </row>
    <row r="44" spans="1:11" x14ac:dyDescent="0.25">
      <c r="A44" s="2130"/>
      <c r="B44" s="4395"/>
      <c r="C44" s="4396"/>
      <c r="D44" s="4396"/>
      <c r="E44" s="4397"/>
      <c r="F44" s="2134"/>
      <c r="G44" s="2135"/>
      <c r="H44" s="2136"/>
      <c r="I44" s="2136"/>
      <c r="J44" s="2137"/>
      <c r="K44" s="2144">
        <f t="shared" si="0"/>
        <v>0</v>
      </c>
    </row>
    <row r="45" spans="1:11" x14ac:dyDescent="0.25">
      <c r="A45" s="2130"/>
      <c r="B45" s="4395"/>
      <c r="C45" s="4396"/>
      <c r="D45" s="4396"/>
      <c r="E45" s="4397"/>
      <c r="F45" s="2134"/>
      <c r="G45" s="2135"/>
      <c r="H45" s="2136"/>
      <c r="I45" s="2136"/>
      <c r="J45" s="2137"/>
      <c r="K45" s="2144">
        <f t="shared" si="0"/>
        <v>0</v>
      </c>
    </row>
    <row r="46" spans="1:11" x14ac:dyDescent="0.25">
      <c r="A46" s="2130"/>
      <c r="B46" s="4395"/>
      <c r="C46" s="4396"/>
      <c r="D46" s="4396"/>
      <c r="E46" s="4397"/>
      <c r="F46" s="2134"/>
      <c r="G46" s="2135"/>
      <c r="H46" s="2136"/>
      <c r="I46" s="2136"/>
      <c r="J46" s="2137"/>
      <c r="K46" s="2144">
        <f t="shared" si="0"/>
        <v>0</v>
      </c>
    </row>
    <row r="47" spans="1:11" x14ac:dyDescent="0.25">
      <c r="A47" s="2130"/>
      <c r="B47" s="4395"/>
      <c r="C47" s="4396"/>
      <c r="D47" s="4396"/>
      <c r="E47" s="4397"/>
      <c r="F47" s="2134"/>
      <c r="G47" s="2135"/>
      <c r="H47" s="2136"/>
      <c r="I47" s="2136"/>
      <c r="J47" s="2137"/>
      <c r="K47" s="2144">
        <f t="shared" si="0"/>
        <v>0</v>
      </c>
    </row>
    <row r="48" spans="1:11" x14ac:dyDescent="0.25">
      <c r="A48" s="2130"/>
      <c r="B48" s="4395"/>
      <c r="C48" s="4396"/>
      <c r="D48" s="4396"/>
      <c r="E48" s="4397"/>
      <c r="F48" s="2134"/>
      <c r="G48" s="2135"/>
      <c r="H48" s="2136"/>
      <c r="I48" s="2136"/>
      <c r="J48" s="2137"/>
      <c r="K48" s="2144">
        <f t="shared" si="0"/>
        <v>0</v>
      </c>
    </row>
    <row r="49" spans="1:11" x14ac:dyDescent="0.25">
      <c r="A49" s="2130"/>
      <c r="B49" s="4395"/>
      <c r="C49" s="4396"/>
      <c r="D49" s="4396"/>
      <c r="E49" s="4397"/>
      <c r="F49" s="2134"/>
      <c r="G49" s="2135"/>
      <c r="H49" s="2136"/>
      <c r="I49" s="2136"/>
      <c r="J49" s="2137"/>
      <c r="K49" s="2144">
        <f t="shared" si="0"/>
        <v>0</v>
      </c>
    </row>
    <row r="50" spans="1:11" x14ac:dyDescent="0.25">
      <c r="A50" s="2130"/>
      <c r="B50" s="4395"/>
      <c r="C50" s="4396"/>
      <c r="D50" s="4396"/>
      <c r="E50" s="4397"/>
      <c r="F50" s="2134"/>
      <c r="G50" s="2135"/>
      <c r="H50" s="2136"/>
      <c r="I50" s="2136"/>
      <c r="J50" s="2137"/>
      <c r="K50" s="2144">
        <f t="shared" si="0"/>
        <v>0</v>
      </c>
    </row>
    <row r="51" spans="1:11" x14ac:dyDescent="0.25">
      <c r="A51" s="2130"/>
      <c r="B51" s="4395"/>
      <c r="C51" s="4396"/>
      <c r="D51" s="4396"/>
      <c r="E51" s="4397"/>
      <c r="F51" s="2134"/>
      <c r="G51" s="2135"/>
      <c r="H51" s="2136"/>
      <c r="I51" s="2136"/>
      <c r="J51" s="2137"/>
      <c r="K51" s="2144">
        <f t="shared" si="0"/>
        <v>0</v>
      </c>
    </row>
    <row r="52" spans="1:11" x14ac:dyDescent="0.25">
      <c r="A52" s="2138"/>
      <c r="B52" s="4398"/>
      <c r="C52" s="4399"/>
      <c r="D52" s="4399"/>
      <c r="E52" s="4400"/>
      <c r="F52" s="2139"/>
      <c r="G52" s="2140"/>
      <c r="H52" s="2141"/>
      <c r="I52" s="2141"/>
      <c r="J52" s="2142"/>
      <c r="K52" s="2144">
        <f t="shared" si="0"/>
        <v>0</v>
      </c>
    </row>
    <row r="53" spans="1:11" x14ac:dyDescent="0.25">
      <c r="A53" s="4401" t="s">
        <v>1326</v>
      </c>
      <c r="B53" s="4402"/>
      <c r="C53" s="4402"/>
      <c r="D53" s="4402"/>
      <c r="E53" s="4402"/>
      <c r="F53" s="4402"/>
      <c r="G53" s="4402"/>
      <c r="H53" s="4402"/>
      <c r="I53" s="4402"/>
      <c r="J53" s="4402"/>
      <c r="K53" s="2144">
        <f>SUM(K38:K52)</f>
        <v>0</v>
      </c>
    </row>
    <row r="54" spans="1:11" x14ac:dyDescent="0.25">
      <c r="A54" s="4403" t="s">
        <v>1260</v>
      </c>
      <c r="B54" s="4403"/>
      <c r="C54" s="4403"/>
      <c r="D54" s="4403"/>
      <c r="E54" s="4403"/>
      <c r="F54" s="4403"/>
      <c r="G54" s="4403"/>
      <c r="H54" s="4403"/>
      <c r="I54" s="4403"/>
      <c r="J54" s="4403"/>
      <c r="K54" s="2126">
        <f>I34-K53</f>
        <v>0</v>
      </c>
    </row>
    <row r="55" spans="1:11" ht="15.75" thickBot="1" x14ac:dyDescent="0.3">
      <c r="A55" s="4404"/>
      <c r="B55" s="4405"/>
      <c r="C55" s="4405"/>
      <c r="D55" s="4405"/>
      <c r="E55" s="4405"/>
      <c r="F55" s="4405"/>
      <c r="G55" s="4405"/>
      <c r="H55" s="4405"/>
      <c r="I55" s="4405"/>
      <c r="J55" s="4405"/>
      <c r="K55" s="4406"/>
    </row>
  </sheetData>
  <mergeCells count="68">
    <mergeCell ref="B4:I4"/>
    <mergeCell ref="B2:K2"/>
    <mergeCell ref="A13:G14"/>
    <mergeCell ref="A15:I15"/>
    <mergeCell ref="A16:I16"/>
    <mergeCell ref="B3:K3"/>
    <mergeCell ref="B5:G5"/>
    <mergeCell ref="A8:K11"/>
    <mergeCell ref="A7:K7"/>
    <mergeCell ref="A17:I17"/>
    <mergeCell ref="B18:E18"/>
    <mergeCell ref="F18:G18"/>
    <mergeCell ref="H18:I18"/>
    <mergeCell ref="B19:E19"/>
    <mergeCell ref="F19:G19"/>
    <mergeCell ref="H19:I19"/>
    <mergeCell ref="B20:E20"/>
    <mergeCell ref="F20:G20"/>
    <mergeCell ref="H20:I20"/>
    <mergeCell ref="B21:E21"/>
    <mergeCell ref="F21:G21"/>
    <mergeCell ref="H21:I21"/>
    <mergeCell ref="B22:E22"/>
    <mergeCell ref="F22:G22"/>
    <mergeCell ref="H22:I22"/>
    <mergeCell ref="B23:E23"/>
    <mergeCell ref="F23:G23"/>
    <mergeCell ref="H23:I23"/>
    <mergeCell ref="B24:E24"/>
    <mergeCell ref="F24:G24"/>
    <mergeCell ref="H24:I24"/>
    <mergeCell ref="A27:I27"/>
    <mergeCell ref="A31:I32"/>
    <mergeCell ref="A33:K33"/>
    <mergeCell ref="B25:E25"/>
    <mergeCell ref="F25:G25"/>
    <mergeCell ref="H25:I25"/>
    <mergeCell ref="B26:E26"/>
    <mergeCell ref="F26:G26"/>
    <mergeCell ref="H26:I26"/>
    <mergeCell ref="B43:E43"/>
    <mergeCell ref="A34:B34"/>
    <mergeCell ref="D34:E34"/>
    <mergeCell ref="G34:H34"/>
    <mergeCell ref="J34:K34"/>
    <mergeCell ref="A35:K35"/>
    <mergeCell ref="A36:A37"/>
    <mergeCell ref="B36:E37"/>
    <mergeCell ref="F36:F37"/>
    <mergeCell ref="G36:H36"/>
    <mergeCell ref="I36:I37"/>
    <mergeCell ref="J36:J37"/>
    <mergeCell ref="K36:K37"/>
    <mergeCell ref="B38:E38"/>
    <mergeCell ref="B39:E39"/>
    <mergeCell ref="B42:E42"/>
    <mergeCell ref="B51:E51"/>
    <mergeCell ref="B52:E52"/>
    <mergeCell ref="A53:J53"/>
    <mergeCell ref="A54:J54"/>
    <mergeCell ref="A55:K55"/>
    <mergeCell ref="B50:E50"/>
    <mergeCell ref="B44:E44"/>
    <mergeCell ref="B45:E45"/>
    <mergeCell ref="B46:E46"/>
    <mergeCell ref="B47:E47"/>
    <mergeCell ref="B48:E48"/>
    <mergeCell ref="B49:E49"/>
  </mergeCells>
  <hyperlinks>
    <hyperlink ref="A2" location="'Avstemmingsoversikt SRS'!A1" display="Til avst.oversikt" xr:uid="{69431F6C-1C0E-4C01-8715-686DBDDEE5C3}"/>
  </hyperlinks>
  <pageMargins left="0.7" right="0.7" top="0.75" bottom="0.75" header="0.3" footer="0.3"/>
  <pageSetup paperSize="9" scale="65" fitToHeight="0"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66DEB-786B-4921-AF37-2FB85B104A9D}">
  <sheetPr>
    <pageSetUpPr fitToPage="1"/>
  </sheetPr>
  <dimension ref="A1:K35"/>
  <sheetViews>
    <sheetView showGridLines="0" workbookViewId="0"/>
  </sheetViews>
  <sheetFormatPr baseColWidth="10" defaultColWidth="11.42578125" defaultRowHeight="15" x14ac:dyDescent="0.25"/>
  <cols>
    <col min="1" max="1" width="16" customWidth="1"/>
    <col min="7" max="10" width="13.42578125" customWidth="1"/>
    <col min="11" max="11" width="13.7109375" customWidth="1"/>
  </cols>
  <sheetData>
    <row r="1" spans="1:11" ht="19.5" thickBot="1" x14ac:dyDescent="0.35">
      <c r="A1" s="100" t="s">
        <v>2689</v>
      </c>
      <c r="B1" s="1"/>
      <c r="C1" s="1"/>
      <c r="D1" s="101"/>
      <c r="E1" s="101"/>
      <c r="F1" s="101"/>
      <c r="G1" s="101"/>
      <c r="H1" s="1"/>
      <c r="I1" s="1"/>
    </row>
    <row r="2" spans="1:11" ht="18.75" x14ac:dyDescent="0.3">
      <c r="A2" s="2114" t="s">
        <v>1244</v>
      </c>
      <c r="B2" s="4458" t="s">
        <v>505</v>
      </c>
      <c r="C2" s="3770"/>
      <c r="D2" s="3770"/>
      <c r="E2" s="3770"/>
      <c r="F2" s="3770"/>
      <c r="G2" s="3770"/>
      <c r="H2" s="3770"/>
      <c r="I2" s="3770"/>
      <c r="J2" s="3770"/>
      <c r="K2" s="3771"/>
    </row>
    <row r="3" spans="1:11" x14ac:dyDescent="0.25">
      <c r="A3" s="1293" t="s">
        <v>1245</v>
      </c>
      <c r="B3" s="4469" t="s">
        <v>1246</v>
      </c>
      <c r="C3" s="4470"/>
      <c r="D3" s="4470"/>
      <c r="E3" s="4470"/>
      <c r="F3" s="4470"/>
      <c r="G3" s="4470"/>
      <c r="H3" s="4470"/>
      <c r="I3" s="4470"/>
      <c r="J3" s="4470"/>
      <c r="K3" s="4471"/>
    </row>
    <row r="4" spans="1:11" x14ac:dyDescent="0.25">
      <c r="A4" s="2122" t="s">
        <v>1247</v>
      </c>
      <c r="B4" s="4456" t="str">
        <f>Avstemmingsoversikt!A5</f>
        <v>XX - MAL - XXX/XXXX</v>
      </c>
      <c r="C4" s="4457"/>
      <c r="D4" s="4457"/>
      <c r="E4" s="4457"/>
      <c r="F4" s="4457"/>
      <c r="G4" s="4457"/>
      <c r="H4" s="4457"/>
      <c r="I4" s="4457"/>
      <c r="J4" s="2124" t="s">
        <v>481</v>
      </c>
      <c r="K4" s="2125">
        <f>IF(Avstemmingsoversikt!P3= " "," ",Avstemmingsoversikt!P3)</f>
        <v>2024</v>
      </c>
    </row>
    <row r="5" spans="1:11" ht="15.75" thickBot="1" x14ac:dyDescent="0.3">
      <c r="A5" s="2123" t="s">
        <v>1248</v>
      </c>
      <c r="B5" s="4472"/>
      <c r="C5" s="4473"/>
      <c r="D5" s="4473"/>
      <c r="E5" s="4473"/>
      <c r="F5" s="4473"/>
      <c r="G5" s="4473"/>
      <c r="H5" s="1053" t="s">
        <v>1249</v>
      </c>
      <c r="I5" s="1013"/>
      <c r="J5" s="1053" t="s">
        <v>1250</v>
      </c>
      <c r="K5" s="2127" t="str">
        <f>IF(Avstemmingsoversikt!P4= " "," ",Avstemmingsoversikt!P4)</f>
        <v>xx/2024</v>
      </c>
    </row>
    <row r="6" spans="1:11" ht="15.75" thickBot="1" x14ac:dyDescent="0.3">
      <c r="A6" s="27"/>
      <c r="B6" s="27"/>
      <c r="C6" s="2112"/>
      <c r="D6" s="2112"/>
      <c r="E6" s="2112"/>
      <c r="F6" s="2112"/>
      <c r="G6" s="2112"/>
      <c r="H6" s="117"/>
      <c r="I6" s="27"/>
    </row>
    <row r="7" spans="1:11" x14ac:dyDescent="0.25">
      <c r="A7" s="4507" t="s">
        <v>1252</v>
      </c>
      <c r="B7" s="4508"/>
      <c r="C7" s="4508"/>
      <c r="D7" s="4508"/>
      <c r="E7" s="4508"/>
      <c r="F7" s="4508"/>
      <c r="G7" s="4508"/>
      <c r="H7" s="4508"/>
      <c r="I7" s="4508"/>
      <c r="J7" s="4508"/>
      <c r="K7" s="4509"/>
    </row>
    <row r="8" spans="1:11" x14ac:dyDescent="0.25">
      <c r="A8" s="4510"/>
      <c r="B8" s="4511"/>
      <c r="C8" s="4511"/>
      <c r="D8" s="4511"/>
      <c r="E8" s="4511"/>
      <c r="F8" s="4511"/>
      <c r="G8" s="4511"/>
      <c r="H8" s="4511"/>
      <c r="I8" s="4511"/>
      <c r="J8" s="4511"/>
      <c r="K8" s="4512"/>
    </row>
    <row r="9" spans="1:11" x14ac:dyDescent="0.25">
      <c r="A9" s="4510"/>
      <c r="B9" s="4511"/>
      <c r="C9" s="4511"/>
      <c r="D9" s="4511"/>
      <c r="E9" s="4511"/>
      <c r="F9" s="4511"/>
      <c r="G9" s="4511"/>
      <c r="H9" s="4511"/>
      <c r="I9" s="4511"/>
      <c r="J9" s="4511"/>
      <c r="K9" s="4512"/>
    </row>
    <row r="10" spans="1:11" x14ac:dyDescent="0.25">
      <c r="A10" s="4510"/>
      <c r="B10" s="4511"/>
      <c r="C10" s="4511"/>
      <c r="D10" s="4511"/>
      <c r="E10" s="4511"/>
      <c r="F10" s="4511"/>
      <c r="G10" s="4511"/>
      <c r="H10" s="4511"/>
      <c r="I10" s="4511"/>
      <c r="J10" s="4511"/>
      <c r="K10" s="4512"/>
    </row>
    <row r="11" spans="1:11" ht="15.75" thickBot="1" x14ac:dyDescent="0.3">
      <c r="A11" s="4513"/>
      <c r="B11" s="4514"/>
      <c r="C11" s="4514"/>
      <c r="D11" s="4514"/>
      <c r="E11" s="4514"/>
      <c r="F11" s="4514"/>
      <c r="G11" s="4514"/>
      <c r="H11" s="4514"/>
      <c r="I11" s="4514"/>
      <c r="J11" s="4514"/>
      <c r="K11" s="4515"/>
    </row>
    <row r="12" spans="1:11" x14ac:dyDescent="0.25">
      <c r="A12" s="27"/>
      <c r="B12" s="27"/>
      <c r="C12" s="2112"/>
      <c r="D12" s="2112"/>
      <c r="E12" s="2112"/>
      <c r="F12" s="2112"/>
      <c r="G12" s="2112"/>
      <c r="H12" s="117"/>
      <c r="I12" s="27"/>
    </row>
    <row r="13" spans="1:11" ht="15.75" thickBot="1" x14ac:dyDescent="0.3">
      <c r="A13" s="2160" t="s">
        <v>2635</v>
      </c>
    </row>
    <row r="14" spans="1:11" x14ac:dyDescent="0.25">
      <c r="A14" s="4446" t="s">
        <v>2636</v>
      </c>
      <c r="B14" s="4447"/>
      <c r="C14" s="4447"/>
      <c r="D14" s="4447"/>
      <c r="E14" s="4447"/>
      <c r="F14" s="4447"/>
      <c r="G14" s="4447"/>
      <c r="H14" s="4447"/>
      <c r="I14" s="4447"/>
      <c r="J14" s="4447"/>
      <c r="K14" s="4497"/>
    </row>
    <row r="15" spans="1:11" x14ac:dyDescent="0.25">
      <c r="A15" s="4498"/>
      <c r="B15" s="4499"/>
      <c r="C15" s="4499"/>
      <c r="D15" s="4499"/>
      <c r="E15" s="4499"/>
      <c r="F15" s="4499"/>
      <c r="G15" s="4499"/>
      <c r="H15" s="4499"/>
      <c r="I15" s="4499"/>
      <c r="J15" s="4499"/>
      <c r="K15" s="4500"/>
    </row>
    <row r="16" spans="1:11" ht="15.75" x14ac:dyDescent="0.25">
      <c r="A16" s="4501"/>
      <c r="B16" s="4390"/>
      <c r="C16" s="4391"/>
      <c r="D16" s="4389" t="s">
        <v>1295</v>
      </c>
      <c r="E16" s="4391"/>
      <c r="F16" s="2171">
        <v>1700</v>
      </c>
      <c r="G16" s="4389" t="s">
        <v>1296</v>
      </c>
      <c r="H16" s="4391"/>
      <c r="I16" s="2172">
        <v>0</v>
      </c>
      <c r="J16" s="4502"/>
      <c r="K16" s="4503"/>
    </row>
    <row r="17" spans="1:11" ht="15.75" x14ac:dyDescent="0.25">
      <c r="A17" s="4504"/>
      <c r="B17" s="4505"/>
      <c r="C17" s="4505"/>
      <c r="D17" s="4505"/>
      <c r="E17" s="4505"/>
      <c r="F17" s="4505"/>
      <c r="G17" s="4505"/>
      <c r="H17" s="4505"/>
      <c r="I17" s="4505"/>
      <c r="J17" s="4505"/>
      <c r="K17" s="4506"/>
    </row>
    <row r="18" spans="1:11" x14ac:dyDescent="0.25">
      <c r="A18" s="4516" t="s">
        <v>1299</v>
      </c>
      <c r="B18" s="4522" t="s">
        <v>1278</v>
      </c>
      <c r="C18" s="4421"/>
      <c r="D18" s="4421"/>
      <c r="E18" s="4523"/>
      <c r="F18" s="4527" t="s">
        <v>478</v>
      </c>
      <c r="G18" s="4522" t="s">
        <v>2629</v>
      </c>
      <c r="H18" s="4523"/>
      <c r="I18" s="4520" t="s">
        <v>2630</v>
      </c>
      <c r="J18" s="4520" t="s">
        <v>2637</v>
      </c>
      <c r="K18" s="4518" t="s">
        <v>1326</v>
      </c>
    </row>
    <row r="19" spans="1:11" x14ac:dyDescent="0.25">
      <c r="A19" s="4517"/>
      <c r="B19" s="4524"/>
      <c r="C19" s="4525"/>
      <c r="D19" s="4525"/>
      <c r="E19" s="4526"/>
      <c r="F19" s="4528"/>
      <c r="G19" s="2173" t="s">
        <v>2632</v>
      </c>
      <c r="H19" s="2173" t="s">
        <v>2633</v>
      </c>
      <c r="I19" s="4521"/>
      <c r="J19" s="4521"/>
      <c r="K19" s="4519"/>
    </row>
    <row r="20" spans="1:11" x14ac:dyDescent="0.25">
      <c r="A20" s="2163"/>
      <c r="B20" s="4485"/>
      <c r="C20" s="4486"/>
      <c r="D20" s="4486"/>
      <c r="E20" s="4487"/>
      <c r="F20" s="2164"/>
      <c r="G20" s="2165"/>
      <c r="H20" s="2166"/>
      <c r="I20" s="2166"/>
      <c r="J20" s="2166"/>
      <c r="K20" s="2161">
        <f t="shared" ref="K20:K32" si="0">H20-I20-J20</f>
        <v>0</v>
      </c>
    </row>
    <row r="21" spans="1:11" x14ac:dyDescent="0.25">
      <c r="A21" s="2163"/>
      <c r="B21" s="4485"/>
      <c r="C21" s="4486"/>
      <c r="D21" s="4486"/>
      <c r="E21" s="4487"/>
      <c r="F21" s="2164"/>
      <c r="G21" s="2165"/>
      <c r="H21" s="2166"/>
      <c r="I21" s="2166"/>
      <c r="J21" s="2166"/>
      <c r="K21" s="2161">
        <f t="shared" si="0"/>
        <v>0</v>
      </c>
    </row>
    <row r="22" spans="1:11" x14ac:dyDescent="0.25">
      <c r="A22" s="2163"/>
      <c r="B22" s="4485"/>
      <c r="C22" s="4486"/>
      <c r="D22" s="4486"/>
      <c r="E22" s="4487"/>
      <c r="F22" s="2164"/>
      <c r="G22" s="2165"/>
      <c r="H22" s="2166"/>
      <c r="I22" s="2166"/>
      <c r="J22" s="2166"/>
      <c r="K22" s="2161">
        <f t="shared" si="0"/>
        <v>0</v>
      </c>
    </row>
    <row r="23" spans="1:11" x14ac:dyDescent="0.25">
      <c r="A23" s="2163"/>
      <c r="B23" s="4485"/>
      <c r="C23" s="4486"/>
      <c r="D23" s="4486"/>
      <c r="E23" s="4487"/>
      <c r="F23" s="2164"/>
      <c r="G23" s="2165"/>
      <c r="H23" s="2166"/>
      <c r="I23" s="2166"/>
      <c r="J23" s="2166"/>
      <c r="K23" s="2161">
        <f t="shared" si="0"/>
        <v>0</v>
      </c>
    </row>
    <row r="24" spans="1:11" x14ac:dyDescent="0.25">
      <c r="A24" s="2163"/>
      <c r="B24" s="4485"/>
      <c r="C24" s="4486"/>
      <c r="D24" s="4486"/>
      <c r="E24" s="4487"/>
      <c r="F24" s="2164"/>
      <c r="G24" s="2165"/>
      <c r="H24" s="2166"/>
      <c r="I24" s="2166"/>
      <c r="J24" s="2166"/>
      <c r="K24" s="2161">
        <f t="shared" si="0"/>
        <v>0</v>
      </c>
    </row>
    <row r="25" spans="1:11" x14ac:dyDescent="0.25">
      <c r="A25" s="2163"/>
      <c r="B25" s="4485"/>
      <c r="C25" s="4486"/>
      <c r="D25" s="4486"/>
      <c r="E25" s="4487"/>
      <c r="F25" s="2164"/>
      <c r="G25" s="2165"/>
      <c r="H25" s="2166"/>
      <c r="I25" s="2166"/>
      <c r="J25" s="2166"/>
      <c r="K25" s="2161">
        <f t="shared" si="0"/>
        <v>0</v>
      </c>
    </row>
    <row r="26" spans="1:11" x14ac:dyDescent="0.25">
      <c r="A26" s="2163"/>
      <c r="B26" s="4485"/>
      <c r="C26" s="4486"/>
      <c r="D26" s="4486"/>
      <c r="E26" s="4487"/>
      <c r="F26" s="2164"/>
      <c r="G26" s="2165"/>
      <c r="H26" s="2166"/>
      <c r="I26" s="2166"/>
      <c r="J26" s="2166"/>
      <c r="K26" s="2161">
        <f t="shared" si="0"/>
        <v>0</v>
      </c>
    </row>
    <row r="27" spans="1:11" x14ac:dyDescent="0.25">
      <c r="A27" s="2163"/>
      <c r="B27" s="4485"/>
      <c r="C27" s="4486"/>
      <c r="D27" s="4486"/>
      <c r="E27" s="4487"/>
      <c r="F27" s="2164"/>
      <c r="G27" s="2165"/>
      <c r="H27" s="2166"/>
      <c r="I27" s="2166"/>
      <c r="J27" s="2166"/>
      <c r="K27" s="2161">
        <f t="shared" si="0"/>
        <v>0</v>
      </c>
    </row>
    <row r="28" spans="1:11" x14ac:dyDescent="0.25">
      <c r="A28" s="2163"/>
      <c r="B28" s="4485"/>
      <c r="C28" s="4486"/>
      <c r="D28" s="4486"/>
      <c r="E28" s="4487"/>
      <c r="F28" s="2164"/>
      <c r="G28" s="2165"/>
      <c r="H28" s="2166"/>
      <c r="I28" s="2166"/>
      <c r="J28" s="2166"/>
      <c r="K28" s="2161">
        <f t="shared" si="0"/>
        <v>0</v>
      </c>
    </row>
    <row r="29" spans="1:11" x14ac:dyDescent="0.25">
      <c r="A29" s="2163"/>
      <c r="B29" s="4485"/>
      <c r="C29" s="4486"/>
      <c r="D29" s="4486"/>
      <c r="E29" s="4487"/>
      <c r="F29" s="2164"/>
      <c r="G29" s="2165"/>
      <c r="H29" s="2166"/>
      <c r="I29" s="2166"/>
      <c r="J29" s="2166"/>
      <c r="K29" s="2161">
        <f t="shared" si="0"/>
        <v>0</v>
      </c>
    </row>
    <row r="30" spans="1:11" x14ac:dyDescent="0.25">
      <c r="A30" s="2163"/>
      <c r="B30" s="4485"/>
      <c r="C30" s="4486"/>
      <c r="D30" s="4486"/>
      <c r="E30" s="4487"/>
      <c r="F30" s="2164"/>
      <c r="G30" s="2165"/>
      <c r="H30" s="2166"/>
      <c r="I30" s="2166"/>
      <c r="J30" s="2166"/>
      <c r="K30" s="2161">
        <f t="shared" si="0"/>
        <v>0</v>
      </c>
    </row>
    <row r="31" spans="1:11" x14ac:dyDescent="0.25">
      <c r="A31" s="2163"/>
      <c r="B31" s="4485"/>
      <c r="C31" s="4486"/>
      <c r="D31" s="4486"/>
      <c r="E31" s="4487"/>
      <c r="F31" s="2164"/>
      <c r="G31" s="2165"/>
      <c r="H31" s="2166"/>
      <c r="I31" s="2166"/>
      <c r="J31" s="2166"/>
      <c r="K31" s="2161">
        <f t="shared" si="0"/>
        <v>0</v>
      </c>
    </row>
    <row r="32" spans="1:11" x14ac:dyDescent="0.25">
      <c r="A32" s="2167"/>
      <c r="B32" s="4488"/>
      <c r="C32" s="4489"/>
      <c r="D32" s="4489"/>
      <c r="E32" s="4490"/>
      <c r="F32" s="2168"/>
      <c r="G32" s="2169"/>
      <c r="H32" s="2170"/>
      <c r="I32" s="2170"/>
      <c r="J32" s="2170"/>
      <c r="K32" s="2161">
        <f t="shared" si="0"/>
        <v>0</v>
      </c>
    </row>
    <row r="33" spans="1:11" x14ac:dyDescent="0.25">
      <c r="A33" s="4491" t="s">
        <v>1326</v>
      </c>
      <c r="B33" s="4492"/>
      <c r="C33" s="4492"/>
      <c r="D33" s="4492"/>
      <c r="E33" s="4492"/>
      <c r="F33" s="4492"/>
      <c r="G33" s="4492"/>
      <c r="H33" s="4492"/>
      <c r="I33" s="4492"/>
      <c r="J33" s="4493"/>
      <c r="K33" s="2161">
        <f>SUM(K20:K32)</f>
        <v>0</v>
      </c>
    </row>
    <row r="34" spans="1:11" x14ac:dyDescent="0.25">
      <c r="A34" s="4494" t="s">
        <v>1260</v>
      </c>
      <c r="B34" s="4495"/>
      <c r="C34" s="4495"/>
      <c r="D34" s="4495"/>
      <c r="E34" s="4495"/>
      <c r="F34" s="4495"/>
      <c r="G34" s="4495"/>
      <c r="H34" s="4495"/>
      <c r="I34" s="4495"/>
      <c r="J34" s="4496"/>
      <c r="K34" s="2162">
        <f>I16-K33</f>
        <v>0</v>
      </c>
    </row>
    <row r="35" spans="1:11" ht="15.75" thickBot="1" x14ac:dyDescent="0.3">
      <c r="A35" s="4404"/>
      <c r="B35" s="4405"/>
      <c r="C35" s="4405"/>
      <c r="D35" s="4405"/>
      <c r="E35" s="4405"/>
      <c r="F35" s="4405"/>
      <c r="G35" s="4405"/>
      <c r="H35" s="4405"/>
      <c r="I35" s="4405"/>
      <c r="J35" s="4405"/>
      <c r="K35" s="4406"/>
    </row>
  </sheetData>
  <mergeCells count="35">
    <mergeCell ref="B27:E27"/>
    <mergeCell ref="B28:E28"/>
    <mergeCell ref="B29:E29"/>
    <mergeCell ref="B30:E30"/>
    <mergeCell ref="K18:K19"/>
    <mergeCell ref="B20:E20"/>
    <mergeCell ref="B21:E21"/>
    <mergeCell ref="B22:E22"/>
    <mergeCell ref="B23:E23"/>
    <mergeCell ref="B24:E24"/>
    <mergeCell ref="J18:J19"/>
    <mergeCell ref="B18:E19"/>
    <mergeCell ref="F18:F19"/>
    <mergeCell ref="G18:H18"/>
    <mergeCell ref="I18:I19"/>
    <mergeCell ref="B2:K2"/>
    <mergeCell ref="B3:K3"/>
    <mergeCell ref="B5:G5"/>
    <mergeCell ref="B25:E25"/>
    <mergeCell ref="B26:E26"/>
    <mergeCell ref="A14:K15"/>
    <mergeCell ref="A16:C16"/>
    <mergeCell ref="D16:E16"/>
    <mergeCell ref="G16:H16"/>
    <mergeCell ref="J16:K16"/>
    <mergeCell ref="A17:K17"/>
    <mergeCell ref="B4:I4"/>
    <mergeCell ref="A7:K7"/>
    <mergeCell ref="A8:K11"/>
    <mergeCell ref="A18:A19"/>
    <mergeCell ref="B31:E31"/>
    <mergeCell ref="B32:E32"/>
    <mergeCell ref="A33:J33"/>
    <mergeCell ref="A34:J34"/>
    <mergeCell ref="A35:K35"/>
  </mergeCells>
  <hyperlinks>
    <hyperlink ref="A2" location="'Avstemmingsoversikt SRS'!A1" display="Til avst.oversikt" xr:uid="{F6337999-FA85-453B-BA57-A5C4BA0F0D48}"/>
  </hyperlinks>
  <pageMargins left="0.7" right="0.7" top="0.75" bottom="0.75" header="0.3" footer="0.3"/>
  <pageSetup paperSize="9" scale="6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M76"/>
  <sheetViews>
    <sheetView zoomScaleNormal="100" workbookViewId="0">
      <pane ySplit="4" topLeftCell="A5" activePane="bottomLeft" state="frozen"/>
      <selection pane="bottomLeft"/>
    </sheetView>
  </sheetViews>
  <sheetFormatPr baseColWidth="10" defaultColWidth="11.42578125" defaultRowHeight="18" x14ac:dyDescent="0.25"/>
  <cols>
    <col min="1" max="1" width="2.85546875" style="169" customWidth="1"/>
    <col min="2" max="2" width="13.140625" style="193" customWidth="1"/>
    <col min="3" max="3" width="95.28515625" style="194" customWidth="1"/>
    <col min="4" max="4" width="16.5703125" style="187" customWidth="1"/>
    <col min="5" max="7" width="16.28515625" style="187" customWidth="1"/>
    <col min="8" max="8" width="31.85546875" style="191" customWidth="1"/>
    <col min="9" max="9" width="23.5703125" style="187" customWidth="1"/>
    <col min="10" max="10" width="48.140625" style="192" customWidth="1"/>
    <col min="11" max="11" width="15.42578125" style="192" customWidth="1"/>
    <col min="12" max="12" width="16.140625" style="192" customWidth="1"/>
    <col min="13" max="13" width="16.28515625" style="192" customWidth="1"/>
    <col min="14" max="16384" width="11.42578125" style="169"/>
  </cols>
  <sheetData>
    <row r="1" spans="2:13" ht="18.75" thickBot="1" x14ac:dyDescent="0.3"/>
    <row r="2" spans="2:13" s="196" customFormat="1" ht="21" x14ac:dyDescent="0.35">
      <c r="B2" s="2636" t="str">
        <f>CONCATENATE("AVSTEMMINGSMAPPE"," ",Avstemmingsoversikt!P3," ","")</f>
        <v xml:space="preserve">AVSTEMMINGSMAPPE 2024 </v>
      </c>
      <c r="C2" s="2637"/>
      <c r="D2" s="2636" t="s">
        <v>514</v>
      </c>
      <c r="E2" s="2638"/>
      <c r="F2" s="2639"/>
      <c r="G2" s="2640"/>
      <c r="H2" s="2633"/>
      <c r="I2" s="2633"/>
      <c r="J2" s="195"/>
      <c r="K2" s="195"/>
      <c r="L2" s="195"/>
      <c r="M2" s="195"/>
    </row>
    <row r="3" spans="2:13" s="196" customFormat="1" ht="18.75" customHeight="1" x14ac:dyDescent="0.3">
      <c r="B3" s="2641" t="s">
        <v>515</v>
      </c>
      <c r="C3" s="2642"/>
      <c r="D3" s="2643" t="s">
        <v>12</v>
      </c>
      <c r="E3" s="2644"/>
      <c r="F3" s="2641" t="s">
        <v>26</v>
      </c>
      <c r="G3" s="2645"/>
      <c r="H3" s="197"/>
      <c r="I3" s="193"/>
      <c r="J3" s="198"/>
      <c r="K3" s="198"/>
      <c r="L3" s="198"/>
      <c r="M3" s="198"/>
    </row>
    <row r="4" spans="2:13" s="199" customFormat="1" ht="18.75" x14ac:dyDescent="0.3">
      <c r="B4" s="2634"/>
      <c r="C4" s="2635"/>
      <c r="D4" s="1485" t="s">
        <v>516</v>
      </c>
      <c r="E4" s="1486" t="s">
        <v>517</v>
      </c>
      <c r="F4" s="1485" t="s">
        <v>516</v>
      </c>
      <c r="G4" s="1487" t="s">
        <v>517</v>
      </c>
      <c r="H4" s="197"/>
      <c r="I4" s="193"/>
      <c r="J4" s="198" t="s">
        <v>518</v>
      </c>
      <c r="K4" s="198"/>
      <c r="L4" s="198" t="s">
        <v>519</v>
      </c>
      <c r="M4" s="198"/>
    </row>
    <row r="5" spans="2:13" s="199" customFormat="1" x14ac:dyDescent="0.25">
      <c r="B5" s="1488" t="s">
        <v>438</v>
      </c>
      <c r="C5" s="1489" t="s">
        <v>520</v>
      </c>
      <c r="D5" s="1490" t="s">
        <v>521</v>
      </c>
      <c r="E5" s="1491" t="s">
        <v>521</v>
      </c>
      <c r="F5" s="1490" t="s">
        <v>521</v>
      </c>
      <c r="G5" s="1492" t="s">
        <v>521</v>
      </c>
      <c r="H5" s="197"/>
      <c r="I5" s="193"/>
      <c r="J5" s="198"/>
      <c r="K5" s="198"/>
      <c r="L5" s="198"/>
      <c r="M5" s="198"/>
    </row>
    <row r="6" spans="2:13" ht="32.25" x14ac:dyDescent="0.3">
      <c r="B6" s="1493" t="s">
        <v>439</v>
      </c>
      <c r="C6" s="1494" t="s">
        <v>522</v>
      </c>
      <c r="D6" s="1495"/>
      <c r="E6" s="1496"/>
      <c r="F6" s="1495"/>
      <c r="G6" s="1497"/>
      <c r="H6" s="200"/>
      <c r="I6" s="201"/>
      <c r="J6" s="202"/>
      <c r="K6" s="202" t="s">
        <v>523</v>
      </c>
      <c r="L6" s="202" t="s">
        <v>524</v>
      </c>
      <c r="M6" s="202" t="s">
        <v>525</v>
      </c>
    </row>
    <row r="7" spans="2:13" s="203" customFormat="1" ht="15.75" x14ac:dyDescent="0.25">
      <c r="B7" s="1488" t="s">
        <v>150</v>
      </c>
      <c r="C7" s="1498" t="s">
        <v>526</v>
      </c>
      <c r="D7" s="1490" t="s">
        <v>521</v>
      </c>
      <c r="E7" s="1491" t="s">
        <v>521</v>
      </c>
      <c r="F7" s="1499" t="s">
        <v>527</v>
      </c>
      <c r="G7" s="1492" t="s">
        <v>527</v>
      </c>
      <c r="H7" s="191"/>
      <c r="I7" s="187"/>
      <c r="J7" s="192"/>
      <c r="K7" s="192"/>
      <c r="L7" s="192"/>
      <c r="M7" s="192"/>
    </row>
    <row r="8" spans="2:13" s="203" customFormat="1" ht="15.75" x14ac:dyDescent="0.25">
      <c r="B8" s="1488" t="s">
        <v>441</v>
      </c>
      <c r="C8" s="1489" t="s">
        <v>528</v>
      </c>
      <c r="D8" s="1490" t="s">
        <v>527</v>
      </c>
      <c r="E8" s="1492" t="s">
        <v>527</v>
      </c>
      <c r="F8" s="1499" t="s">
        <v>527</v>
      </c>
      <c r="G8" s="1492" t="s">
        <v>527</v>
      </c>
      <c r="H8" s="191"/>
      <c r="I8" s="187"/>
      <c r="J8" s="192"/>
      <c r="K8" s="192"/>
      <c r="L8" s="192"/>
      <c r="M8" s="192"/>
    </row>
    <row r="9" spans="2:13" s="203" customFormat="1" ht="15.75" x14ac:dyDescent="0.25">
      <c r="B9" s="1488" t="s">
        <v>442</v>
      </c>
      <c r="C9" s="1500" t="s">
        <v>529</v>
      </c>
      <c r="D9" s="1490" t="s">
        <v>521</v>
      </c>
      <c r="E9" s="1491" t="s">
        <v>521</v>
      </c>
      <c r="F9" s="1499" t="s">
        <v>521</v>
      </c>
      <c r="G9" s="1492" t="s">
        <v>521</v>
      </c>
      <c r="H9" s="191"/>
      <c r="I9" s="187"/>
      <c r="J9" s="192" t="s">
        <v>530</v>
      </c>
      <c r="K9" s="192" t="s">
        <v>531</v>
      </c>
      <c r="L9" s="192"/>
      <c r="M9" s="192"/>
    </row>
    <row r="10" spans="2:13" s="203" customFormat="1" ht="15.75" x14ac:dyDescent="0.25">
      <c r="B10" s="1488" t="s">
        <v>443</v>
      </c>
      <c r="C10" s="1500" t="s">
        <v>532</v>
      </c>
      <c r="D10" s="1490" t="s">
        <v>521</v>
      </c>
      <c r="E10" s="1491" t="s">
        <v>521</v>
      </c>
      <c r="F10" s="1499" t="s">
        <v>527</v>
      </c>
      <c r="G10" s="1492" t="s">
        <v>527</v>
      </c>
      <c r="H10" s="191"/>
      <c r="I10" s="187"/>
      <c r="J10" s="192"/>
      <c r="K10" s="192"/>
      <c r="L10" s="192"/>
      <c r="M10" s="192"/>
    </row>
    <row r="11" spans="2:13" s="203" customFormat="1" ht="15.75" x14ac:dyDescent="0.25">
      <c r="B11" s="1488" t="s">
        <v>153</v>
      </c>
      <c r="C11" s="1500" t="s">
        <v>533</v>
      </c>
      <c r="D11" s="1499" t="s">
        <v>534</v>
      </c>
      <c r="E11" s="1492" t="s">
        <v>534</v>
      </c>
      <c r="F11" s="1499" t="s">
        <v>534</v>
      </c>
      <c r="G11" s="1492" t="s">
        <v>534</v>
      </c>
      <c r="H11" s="191"/>
      <c r="I11" s="187"/>
      <c r="J11" s="192"/>
      <c r="K11" s="192"/>
      <c r="L11" s="192"/>
      <c r="M11" s="192"/>
    </row>
    <row r="12" spans="2:13" s="203" customFormat="1" ht="15.75" x14ac:dyDescent="0.25">
      <c r="B12" s="1488" t="s">
        <v>155</v>
      </c>
      <c r="C12" s="1500" t="s">
        <v>535</v>
      </c>
      <c r="D12" s="1490" t="s">
        <v>521</v>
      </c>
      <c r="E12" s="1491" t="s">
        <v>536</v>
      </c>
      <c r="F12" s="1499" t="s">
        <v>521</v>
      </c>
      <c r="G12" s="1492" t="s">
        <v>536</v>
      </c>
      <c r="H12" s="191"/>
      <c r="I12" s="187"/>
      <c r="J12" s="192" t="s">
        <v>537</v>
      </c>
      <c r="K12" s="192"/>
      <c r="L12" s="192" t="s">
        <v>531</v>
      </c>
      <c r="M12" s="192"/>
    </row>
    <row r="13" spans="2:13" s="203" customFormat="1" ht="15.75" x14ac:dyDescent="0.25">
      <c r="B13" s="1488" t="s">
        <v>444</v>
      </c>
      <c r="C13" s="1489" t="s">
        <v>535</v>
      </c>
      <c r="D13" s="1490" t="s">
        <v>521</v>
      </c>
      <c r="E13" s="1491" t="s">
        <v>536</v>
      </c>
      <c r="F13" s="1499" t="s">
        <v>521</v>
      </c>
      <c r="G13" s="1492" t="s">
        <v>536</v>
      </c>
      <c r="H13" s="191"/>
      <c r="I13" s="187"/>
      <c r="J13" s="192"/>
      <c r="K13" s="192"/>
      <c r="L13" s="192"/>
      <c r="M13" s="192"/>
    </row>
    <row r="14" spans="2:13" s="203" customFormat="1" ht="15.75" x14ac:dyDescent="0.25">
      <c r="B14" s="1488" t="s">
        <v>157</v>
      </c>
      <c r="C14" s="1500" t="s">
        <v>538</v>
      </c>
      <c r="D14" s="1499" t="s">
        <v>534</v>
      </c>
      <c r="E14" s="1464" t="s">
        <v>534</v>
      </c>
      <c r="F14" s="1499" t="s">
        <v>534</v>
      </c>
      <c r="G14" s="1492" t="s">
        <v>534</v>
      </c>
      <c r="H14" s="191"/>
      <c r="I14" s="187"/>
      <c r="J14" s="192" t="s">
        <v>539</v>
      </c>
      <c r="K14" s="192"/>
      <c r="L14" s="192" t="s">
        <v>531</v>
      </c>
      <c r="M14" s="192"/>
    </row>
    <row r="15" spans="2:13" s="203" customFormat="1" ht="15.75" x14ac:dyDescent="0.25">
      <c r="B15" s="1488" t="s">
        <v>159</v>
      </c>
      <c r="C15" s="1489" t="s">
        <v>540</v>
      </c>
      <c r="D15" s="1490" t="s">
        <v>521</v>
      </c>
      <c r="E15" s="1491" t="s">
        <v>521</v>
      </c>
      <c r="F15" s="1499" t="s">
        <v>527</v>
      </c>
      <c r="G15" s="1492" t="s">
        <v>527</v>
      </c>
      <c r="H15" s="191"/>
      <c r="I15" s="187"/>
      <c r="J15" s="192" t="s">
        <v>541</v>
      </c>
      <c r="K15" s="192" t="s">
        <v>542</v>
      </c>
      <c r="L15" s="192" t="s">
        <v>543</v>
      </c>
      <c r="M15" s="192"/>
    </row>
    <row r="16" spans="2:13" ht="15" x14ac:dyDescent="0.25">
      <c r="B16" s="1488" t="s">
        <v>445</v>
      </c>
      <c r="C16" s="1500" t="s">
        <v>544</v>
      </c>
      <c r="D16" s="1490" t="s">
        <v>521</v>
      </c>
      <c r="E16" s="1491" t="s">
        <v>521</v>
      </c>
      <c r="F16" s="1499" t="s">
        <v>521</v>
      </c>
      <c r="G16" s="1492" t="s">
        <v>521</v>
      </c>
    </row>
    <row r="17" spans="2:13" s="203" customFormat="1" ht="15.75" x14ac:dyDescent="0.25">
      <c r="B17" s="1488" t="s">
        <v>446</v>
      </c>
      <c r="C17" s="1500" t="s">
        <v>545</v>
      </c>
      <c r="D17" s="1490" t="s">
        <v>521</v>
      </c>
      <c r="E17" s="1491" t="s">
        <v>521</v>
      </c>
      <c r="F17" s="1499" t="s">
        <v>534</v>
      </c>
      <c r="G17" s="1492" t="s">
        <v>534</v>
      </c>
      <c r="H17" s="191"/>
      <c r="I17" s="187"/>
      <c r="J17" s="192" t="s">
        <v>546</v>
      </c>
      <c r="K17" s="192"/>
      <c r="L17" s="192" t="s">
        <v>531</v>
      </c>
      <c r="M17" s="192"/>
    </row>
    <row r="18" spans="2:13" s="203" customFormat="1" ht="15.75" x14ac:dyDescent="0.25">
      <c r="B18" s="1488" t="s">
        <v>447</v>
      </c>
      <c r="C18" s="1489" t="s">
        <v>547</v>
      </c>
      <c r="D18" s="1490" t="s">
        <v>534</v>
      </c>
      <c r="E18" s="1491" t="s">
        <v>536</v>
      </c>
      <c r="F18" s="1490" t="s">
        <v>534</v>
      </c>
      <c r="G18" s="1492" t="s">
        <v>536</v>
      </c>
      <c r="H18" s="191"/>
      <c r="I18" s="187"/>
      <c r="J18" s="192"/>
      <c r="K18" s="192"/>
      <c r="L18" s="192"/>
      <c r="M18" s="192"/>
    </row>
    <row r="19" spans="2:13" s="203" customFormat="1" ht="15.75" x14ac:dyDescent="0.25">
      <c r="B19" s="1488" t="s">
        <v>448</v>
      </c>
      <c r="C19" s="1489" t="s">
        <v>547</v>
      </c>
      <c r="D19" s="1490" t="s">
        <v>536</v>
      </c>
      <c r="E19" s="1501" t="s">
        <v>534</v>
      </c>
      <c r="F19" s="1499" t="s">
        <v>536</v>
      </c>
      <c r="G19" s="1492" t="s">
        <v>534</v>
      </c>
      <c r="H19" s="191"/>
      <c r="I19" s="187"/>
      <c r="J19" s="192"/>
      <c r="K19" s="192"/>
      <c r="L19" s="192"/>
      <c r="M19" s="192"/>
    </row>
    <row r="20" spans="2:13" s="203" customFormat="1" ht="15.75" x14ac:dyDescent="0.25">
      <c r="B20" s="1488" t="s">
        <v>449</v>
      </c>
      <c r="C20" s="1489" t="s">
        <v>548</v>
      </c>
      <c r="D20" s="1490" t="s">
        <v>534</v>
      </c>
      <c r="E20" s="1491" t="s">
        <v>534</v>
      </c>
      <c r="F20" s="1490" t="s">
        <v>527</v>
      </c>
      <c r="G20" s="1492" t="s">
        <v>527</v>
      </c>
      <c r="H20" s="191"/>
      <c r="I20" s="187"/>
      <c r="J20" s="192"/>
      <c r="K20" s="192"/>
      <c r="L20" s="192"/>
      <c r="M20" s="192"/>
    </row>
    <row r="21" spans="2:13" ht="18.75" x14ac:dyDescent="0.3">
      <c r="B21" s="1493" t="s">
        <v>450</v>
      </c>
      <c r="C21" s="1494" t="s">
        <v>451</v>
      </c>
      <c r="D21" s="1495"/>
      <c r="E21" s="1496"/>
      <c r="F21" s="1495"/>
      <c r="G21" s="1497"/>
    </row>
    <row r="22" spans="2:13" s="203" customFormat="1" ht="15" customHeight="1" x14ac:dyDescent="0.25">
      <c r="B22" s="1488" t="s">
        <v>452</v>
      </c>
      <c r="C22" s="1502" t="s">
        <v>549</v>
      </c>
      <c r="D22" s="1490" t="s">
        <v>521</v>
      </c>
      <c r="E22" s="1491" t="s">
        <v>536</v>
      </c>
      <c r="F22" s="1490" t="s">
        <v>521</v>
      </c>
      <c r="G22" s="1492" t="s">
        <v>536</v>
      </c>
      <c r="H22" s="191"/>
      <c r="I22" s="187"/>
      <c r="J22" s="192" t="s">
        <v>550</v>
      </c>
      <c r="K22" s="192"/>
      <c r="L22" s="192" t="s">
        <v>551</v>
      </c>
      <c r="M22" s="192"/>
    </row>
    <row r="23" spans="2:13" s="203" customFormat="1" ht="15" customHeight="1" x14ac:dyDescent="0.25">
      <c r="B23" s="1488" t="s">
        <v>244</v>
      </c>
      <c r="C23" s="1500" t="s">
        <v>552</v>
      </c>
      <c r="D23" s="1490" t="s">
        <v>536</v>
      </c>
      <c r="E23" s="1491" t="s">
        <v>521</v>
      </c>
      <c r="F23" s="1490" t="s">
        <v>536</v>
      </c>
      <c r="G23" s="1492" t="s">
        <v>521</v>
      </c>
      <c r="H23" s="191"/>
      <c r="I23" s="187"/>
      <c r="J23" s="192" t="s">
        <v>553</v>
      </c>
      <c r="K23" s="192"/>
      <c r="L23" s="192" t="s">
        <v>551</v>
      </c>
      <c r="M23" s="204" t="s">
        <v>554</v>
      </c>
    </row>
    <row r="24" spans="2:13" ht="18.75" x14ac:dyDescent="0.3">
      <c r="B24" s="1493" t="s">
        <v>453</v>
      </c>
      <c r="C24" s="1494" t="s">
        <v>454</v>
      </c>
      <c r="D24" s="1495"/>
      <c r="E24" s="1496"/>
      <c r="F24" s="1495"/>
      <c r="G24" s="1497"/>
    </row>
    <row r="25" spans="2:13" ht="15" x14ac:dyDescent="0.25">
      <c r="B25" s="1488" t="s">
        <v>455</v>
      </c>
      <c r="C25" s="1500" t="s">
        <v>555</v>
      </c>
      <c r="D25" s="1490" t="s">
        <v>521</v>
      </c>
      <c r="E25" s="1491" t="s">
        <v>521</v>
      </c>
      <c r="F25" s="1490" t="s">
        <v>521</v>
      </c>
      <c r="G25" s="1492" t="s">
        <v>521</v>
      </c>
    </row>
    <row r="26" spans="2:13" ht="15" x14ac:dyDescent="0.25">
      <c r="B26" s="1488" t="s">
        <v>456</v>
      </c>
      <c r="C26" s="1500" t="s">
        <v>556</v>
      </c>
      <c r="D26" s="1490" t="s">
        <v>521</v>
      </c>
      <c r="E26" s="1491" t="s">
        <v>521</v>
      </c>
      <c r="F26" s="1490" t="s">
        <v>521</v>
      </c>
      <c r="G26" s="1492" t="s">
        <v>521</v>
      </c>
      <c r="J26" s="192" t="s">
        <v>557</v>
      </c>
      <c r="K26" s="192" t="s">
        <v>531</v>
      </c>
    </row>
    <row r="27" spans="2:13" ht="15" x14ac:dyDescent="0.25">
      <c r="B27" s="1503" t="s">
        <v>457</v>
      </c>
      <c r="C27" s="1504" t="s">
        <v>558</v>
      </c>
      <c r="D27" s="1490" t="s">
        <v>521</v>
      </c>
      <c r="E27" s="1491" t="s">
        <v>521</v>
      </c>
      <c r="F27" s="1490" t="s">
        <v>521</v>
      </c>
      <c r="G27" s="1492" t="s">
        <v>521</v>
      </c>
      <c r="K27" s="192" t="s">
        <v>531</v>
      </c>
    </row>
    <row r="28" spans="2:13" ht="15" x14ac:dyDescent="0.25">
      <c r="B28" s="1488" t="s">
        <v>458</v>
      </c>
      <c r="C28" s="1500" t="s">
        <v>559</v>
      </c>
      <c r="D28" s="1490" t="s">
        <v>521</v>
      </c>
      <c r="E28" s="1491" t="s">
        <v>521</v>
      </c>
      <c r="F28" s="1490" t="s">
        <v>521</v>
      </c>
      <c r="G28" s="1492" t="s">
        <v>521</v>
      </c>
      <c r="J28" s="192" t="s">
        <v>560</v>
      </c>
      <c r="K28" s="192" t="s">
        <v>531</v>
      </c>
    </row>
    <row r="29" spans="2:13" ht="15" x14ac:dyDescent="0.25">
      <c r="B29" s="1488" t="s">
        <v>459</v>
      </c>
      <c r="C29" s="1500" t="s">
        <v>561</v>
      </c>
      <c r="D29" s="1490" t="s">
        <v>521</v>
      </c>
      <c r="E29" s="1491" t="s">
        <v>536</v>
      </c>
      <c r="F29" s="1490" t="s">
        <v>521</v>
      </c>
      <c r="G29" s="1492" t="s">
        <v>536</v>
      </c>
      <c r="J29" s="192" t="s">
        <v>562</v>
      </c>
      <c r="K29" s="192" t="s">
        <v>531</v>
      </c>
    </row>
    <row r="30" spans="2:13" ht="15" x14ac:dyDescent="0.25">
      <c r="B30" s="1488" t="s">
        <v>289</v>
      </c>
      <c r="C30" s="1500" t="s">
        <v>563</v>
      </c>
      <c r="D30" s="1490" t="s">
        <v>536</v>
      </c>
      <c r="E30" s="1491" t="s">
        <v>521</v>
      </c>
      <c r="F30" s="1490" t="s">
        <v>536</v>
      </c>
      <c r="G30" s="1492" t="s">
        <v>521</v>
      </c>
      <c r="J30" s="192" t="s">
        <v>564</v>
      </c>
      <c r="K30" s="192" t="s">
        <v>531</v>
      </c>
    </row>
    <row r="31" spans="2:13" ht="15" x14ac:dyDescent="0.25">
      <c r="B31" s="1488" t="s">
        <v>291</v>
      </c>
      <c r="C31" s="1500" t="s">
        <v>565</v>
      </c>
      <c r="D31" s="1490" t="s">
        <v>521</v>
      </c>
      <c r="E31" s="1491" t="s">
        <v>521</v>
      </c>
      <c r="F31" s="1490" t="s">
        <v>521</v>
      </c>
      <c r="G31" s="1492" t="s">
        <v>521</v>
      </c>
      <c r="J31" s="192" t="s">
        <v>566</v>
      </c>
      <c r="K31" s="192" t="s">
        <v>531</v>
      </c>
    </row>
    <row r="32" spans="2:13" ht="15" x14ac:dyDescent="0.25">
      <c r="B32" s="1488" t="s">
        <v>460</v>
      </c>
      <c r="C32" s="1500" t="s">
        <v>567</v>
      </c>
      <c r="D32" s="1490" t="s">
        <v>521</v>
      </c>
      <c r="E32" s="1491" t="s">
        <v>521</v>
      </c>
      <c r="F32" s="1490" t="s">
        <v>521</v>
      </c>
      <c r="G32" s="1492" t="s">
        <v>521</v>
      </c>
      <c r="J32" s="192" t="s">
        <v>568</v>
      </c>
      <c r="K32" s="192" t="s">
        <v>531</v>
      </c>
    </row>
    <row r="33" spans="2:13" ht="18.75" x14ac:dyDescent="0.3">
      <c r="B33" s="1493" t="s">
        <v>461</v>
      </c>
      <c r="C33" s="1494" t="s">
        <v>569</v>
      </c>
      <c r="D33" s="1495"/>
      <c r="E33" s="1496"/>
      <c r="F33" s="1495"/>
      <c r="G33" s="1497"/>
    </row>
    <row r="34" spans="2:13" ht="15" x14ac:dyDescent="0.25">
      <c r="B34" s="1488" t="s">
        <v>463</v>
      </c>
      <c r="C34" s="1500" t="s">
        <v>570</v>
      </c>
      <c r="D34" s="1499" t="s">
        <v>534</v>
      </c>
      <c r="E34" s="1492" t="s">
        <v>534</v>
      </c>
      <c r="F34" s="1499" t="s">
        <v>534</v>
      </c>
      <c r="G34" s="1492" t="s">
        <v>534</v>
      </c>
    </row>
    <row r="35" spans="2:13" ht="15" x14ac:dyDescent="0.25">
      <c r="B35" s="1488" t="s">
        <v>464</v>
      </c>
      <c r="C35" s="1500" t="s">
        <v>571</v>
      </c>
      <c r="D35" s="1499" t="s">
        <v>534</v>
      </c>
      <c r="E35" s="1492" t="s">
        <v>534</v>
      </c>
      <c r="F35" s="1499" t="s">
        <v>527</v>
      </c>
      <c r="G35" s="1492" t="s">
        <v>527</v>
      </c>
    </row>
    <row r="36" spans="2:13" ht="15" x14ac:dyDescent="0.25">
      <c r="B36" s="2495" t="s">
        <v>465</v>
      </c>
      <c r="C36" s="2496" t="s">
        <v>1854</v>
      </c>
      <c r="D36" s="2497" t="s">
        <v>527</v>
      </c>
      <c r="E36" s="2498" t="s">
        <v>527</v>
      </c>
      <c r="F36" s="2497" t="s">
        <v>527</v>
      </c>
      <c r="G36" s="2498" t="s">
        <v>527</v>
      </c>
    </row>
    <row r="37" spans="2:13" ht="15" x14ac:dyDescent="0.25">
      <c r="B37" s="1488" t="s">
        <v>466</v>
      </c>
      <c r="C37" s="1500" t="s">
        <v>572</v>
      </c>
      <c r="D37" s="1499" t="s">
        <v>534</v>
      </c>
      <c r="E37" s="1492" t="s">
        <v>534</v>
      </c>
      <c r="F37" s="1499" t="s">
        <v>534</v>
      </c>
      <c r="G37" s="1492" t="s">
        <v>534</v>
      </c>
    </row>
    <row r="38" spans="2:13" ht="15" x14ac:dyDescent="0.25">
      <c r="B38" s="1488" t="s">
        <v>467</v>
      </c>
      <c r="C38" s="1500" t="s">
        <v>573</v>
      </c>
      <c r="D38" s="1499" t="s">
        <v>534</v>
      </c>
      <c r="E38" s="1492" t="s">
        <v>534</v>
      </c>
      <c r="F38" s="1499" t="s">
        <v>534</v>
      </c>
      <c r="G38" s="1492" t="s">
        <v>534</v>
      </c>
    </row>
    <row r="39" spans="2:13" ht="19.5" customHeight="1" x14ac:dyDescent="0.25">
      <c r="B39" s="1488" t="s">
        <v>468</v>
      </c>
      <c r="C39" s="1500" t="s">
        <v>574</v>
      </c>
      <c r="D39" s="1499" t="s">
        <v>521</v>
      </c>
      <c r="E39" s="1492" t="s">
        <v>536</v>
      </c>
      <c r="F39" s="1499" t="s">
        <v>521</v>
      </c>
      <c r="G39" s="1492" t="s">
        <v>536</v>
      </c>
    </row>
    <row r="40" spans="2:13" ht="18.75" x14ac:dyDescent="0.3">
      <c r="B40" s="1493" t="s">
        <v>469</v>
      </c>
      <c r="C40" s="1494" t="s">
        <v>575</v>
      </c>
      <c r="D40" s="1495"/>
      <c r="E40" s="1496"/>
      <c r="F40" s="1495"/>
      <c r="G40" s="1497"/>
    </row>
    <row r="41" spans="2:13" ht="15" x14ac:dyDescent="0.25">
      <c r="B41" s="1488" t="s">
        <v>471</v>
      </c>
      <c r="C41" s="1489" t="s">
        <v>576</v>
      </c>
      <c r="D41" s="1490" t="s">
        <v>521</v>
      </c>
      <c r="E41" s="1491" t="s">
        <v>521</v>
      </c>
      <c r="F41" s="1490" t="s">
        <v>527</v>
      </c>
      <c r="G41" s="1492" t="s">
        <v>527</v>
      </c>
    </row>
    <row r="42" spans="2:13" ht="15" x14ac:dyDescent="0.25">
      <c r="B42" s="1488" t="s">
        <v>472</v>
      </c>
      <c r="C42" s="1500" t="s">
        <v>577</v>
      </c>
      <c r="D42" s="1490" t="s">
        <v>536</v>
      </c>
      <c r="E42" s="1491" t="s">
        <v>521</v>
      </c>
      <c r="F42" s="1490" t="s">
        <v>536</v>
      </c>
      <c r="G42" s="1492" t="s">
        <v>521</v>
      </c>
      <c r="J42" s="192" t="s">
        <v>578</v>
      </c>
      <c r="K42" s="192" t="s">
        <v>531</v>
      </c>
    </row>
    <row r="43" spans="2:13" ht="15" x14ac:dyDescent="0.25">
      <c r="B43" s="1488" t="s">
        <v>473</v>
      </c>
      <c r="C43" s="1500" t="s">
        <v>579</v>
      </c>
      <c r="D43" s="1490" t="s">
        <v>536</v>
      </c>
      <c r="E43" s="1491" t="s">
        <v>521</v>
      </c>
      <c r="F43" s="1490" t="s">
        <v>536</v>
      </c>
      <c r="G43" s="1492" t="s">
        <v>521</v>
      </c>
    </row>
    <row r="44" spans="2:13" ht="18.75" x14ac:dyDescent="0.3">
      <c r="B44" s="1493" t="s">
        <v>474</v>
      </c>
      <c r="C44" s="1494" t="s">
        <v>475</v>
      </c>
      <c r="D44" s="1495"/>
      <c r="E44" s="1496"/>
      <c r="F44" s="1495"/>
      <c r="G44" s="1497"/>
    </row>
    <row r="45" spans="2:13" s="203" customFormat="1" ht="15.75" x14ac:dyDescent="0.25">
      <c r="B45" s="1505" t="s">
        <v>580</v>
      </c>
      <c r="C45" s="1506" t="s">
        <v>581</v>
      </c>
      <c r="D45" s="1507" t="s">
        <v>527</v>
      </c>
      <c r="E45" s="1508" t="s">
        <v>536</v>
      </c>
      <c r="F45" s="1507" t="s">
        <v>527</v>
      </c>
      <c r="G45" s="1509" t="s">
        <v>536</v>
      </c>
      <c r="H45" s="191"/>
      <c r="I45" s="187"/>
      <c r="J45" s="192"/>
      <c r="K45" s="192"/>
      <c r="L45" s="192"/>
      <c r="M45" s="192"/>
    </row>
    <row r="46" spans="2:13" s="203" customFormat="1" ht="18.75" x14ac:dyDescent="0.3">
      <c r="B46" s="2634"/>
      <c r="C46" s="2635"/>
      <c r="D46" s="2643" t="s">
        <v>582</v>
      </c>
      <c r="E46" s="2644"/>
      <c r="F46" s="2641" t="s">
        <v>583</v>
      </c>
      <c r="G46" s="2645"/>
      <c r="H46" s="191"/>
      <c r="I46" s="187"/>
      <c r="J46" s="192"/>
      <c r="K46" s="192"/>
      <c r="L46" s="192"/>
      <c r="M46" s="192"/>
    </row>
    <row r="47" spans="2:13" ht="18.75" x14ac:dyDescent="0.3">
      <c r="B47" s="1493" t="s">
        <v>584</v>
      </c>
      <c r="C47" s="1494" t="s">
        <v>14</v>
      </c>
      <c r="D47" s="1485" t="s">
        <v>516</v>
      </c>
      <c r="E47" s="1486" t="s">
        <v>517</v>
      </c>
      <c r="F47" s="1485" t="s">
        <v>516</v>
      </c>
      <c r="G47" s="1487" t="s">
        <v>517</v>
      </c>
    </row>
    <row r="48" spans="2:13" ht="15" x14ac:dyDescent="0.25">
      <c r="B48" s="1488" t="s">
        <v>485</v>
      </c>
      <c r="C48" s="1489" t="s">
        <v>585</v>
      </c>
      <c r="D48" s="1499" t="s">
        <v>521</v>
      </c>
      <c r="E48" s="1492" t="s">
        <v>521</v>
      </c>
      <c r="F48" s="1499" t="s">
        <v>527</v>
      </c>
      <c r="G48" s="1492" t="s">
        <v>527</v>
      </c>
    </row>
    <row r="49" spans="2:7" ht="15" x14ac:dyDescent="0.25">
      <c r="B49" s="2495" t="s">
        <v>486</v>
      </c>
      <c r="C49" s="2499" t="s">
        <v>487</v>
      </c>
      <c r="D49" s="2497" t="s">
        <v>527</v>
      </c>
      <c r="E49" s="2498" t="s">
        <v>527</v>
      </c>
      <c r="F49" s="2497" t="s">
        <v>527</v>
      </c>
      <c r="G49" s="2498" t="s">
        <v>527</v>
      </c>
    </row>
    <row r="50" spans="2:7" ht="15" x14ac:dyDescent="0.25">
      <c r="B50" s="2495" t="s">
        <v>488</v>
      </c>
      <c r="C50" s="2499" t="s">
        <v>489</v>
      </c>
      <c r="D50" s="2497" t="s">
        <v>527</v>
      </c>
      <c r="E50" s="2498" t="s">
        <v>527</v>
      </c>
      <c r="F50" s="2497" t="s">
        <v>527</v>
      </c>
      <c r="G50" s="2498" t="s">
        <v>527</v>
      </c>
    </row>
    <row r="51" spans="2:7" ht="15" x14ac:dyDescent="0.25">
      <c r="B51" s="2495" t="s">
        <v>490</v>
      </c>
      <c r="C51" s="2499" t="s">
        <v>491</v>
      </c>
      <c r="D51" s="2497" t="s">
        <v>527</v>
      </c>
      <c r="E51" s="2498" t="s">
        <v>527</v>
      </c>
      <c r="F51" s="2497" t="s">
        <v>527</v>
      </c>
      <c r="G51" s="2498" t="s">
        <v>527</v>
      </c>
    </row>
    <row r="52" spans="2:7" ht="15" x14ac:dyDescent="0.25">
      <c r="B52" s="1488" t="s">
        <v>492</v>
      </c>
      <c r="C52" s="1489" t="s">
        <v>586</v>
      </c>
      <c r="D52" s="1499" t="s">
        <v>536</v>
      </c>
      <c r="E52" s="1492" t="s">
        <v>521</v>
      </c>
      <c r="F52" s="1499" t="s">
        <v>536</v>
      </c>
      <c r="G52" s="1492" t="s">
        <v>527</v>
      </c>
    </row>
    <row r="53" spans="2:7" ht="15" x14ac:dyDescent="0.25">
      <c r="B53" s="1488" t="s">
        <v>493</v>
      </c>
      <c r="C53" s="1489" t="s">
        <v>587</v>
      </c>
      <c r="D53" s="1499" t="s">
        <v>536</v>
      </c>
      <c r="E53" s="1492" t="s">
        <v>521</v>
      </c>
      <c r="F53" s="1499" t="s">
        <v>536</v>
      </c>
      <c r="G53" s="1492" t="s">
        <v>527</v>
      </c>
    </row>
    <row r="54" spans="2:7" ht="15" x14ac:dyDescent="0.25">
      <c r="B54" s="1488" t="s">
        <v>494</v>
      </c>
      <c r="C54" s="1489" t="s">
        <v>588</v>
      </c>
      <c r="D54" s="1499" t="s">
        <v>521</v>
      </c>
      <c r="E54" s="1492" t="s">
        <v>521</v>
      </c>
      <c r="F54" s="1499" t="s">
        <v>527</v>
      </c>
      <c r="G54" s="1492" t="s">
        <v>527</v>
      </c>
    </row>
    <row r="55" spans="2:7" ht="15" x14ac:dyDescent="0.25">
      <c r="B55" s="1488" t="s">
        <v>496</v>
      </c>
      <c r="C55" s="1489" t="s">
        <v>589</v>
      </c>
      <c r="D55" s="1499" t="s">
        <v>521</v>
      </c>
      <c r="E55" s="1492" t="s">
        <v>536</v>
      </c>
      <c r="F55" s="1499" t="s">
        <v>527</v>
      </c>
      <c r="G55" s="1492" t="s">
        <v>536</v>
      </c>
    </row>
    <row r="56" spans="2:7" ht="15" x14ac:dyDescent="0.25">
      <c r="B56" s="1488" t="s">
        <v>497</v>
      </c>
      <c r="C56" s="1489" t="s">
        <v>589</v>
      </c>
      <c r="D56" s="1499" t="s">
        <v>536</v>
      </c>
      <c r="E56" s="1492" t="s">
        <v>521</v>
      </c>
      <c r="F56" s="1499" t="s">
        <v>536</v>
      </c>
      <c r="G56" s="1492" t="s">
        <v>527</v>
      </c>
    </row>
    <row r="57" spans="2:7" ht="15" x14ac:dyDescent="0.25">
      <c r="B57" s="1488" t="s">
        <v>498</v>
      </c>
      <c r="C57" s="1489" t="s">
        <v>590</v>
      </c>
      <c r="D57" s="1499" t="s">
        <v>536</v>
      </c>
      <c r="E57" s="1492" t="s">
        <v>521</v>
      </c>
      <c r="F57" s="1499" t="s">
        <v>536</v>
      </c>
      <c r="G57" s="1492" t="s">
        <v>527</v>
      </c>
    </row>
    <row r="58" spans="2:7" ht="15" x14ac:dyDescent="0.25">
      <c r="B58" s="1488" t="s">
        <v>500</v>
      </c>
      <c r="C58" s="1489" t="s">
        <v>591</v>
      </c>
      <c r="D58" s="1499" t="s">
        <v>521</v>
      </c>
      <c r="E58" s="1492" t="s">
        <v>521</v>
      </c>
      <c r="F58" s="1499" t="s">
        <v>527</v>
      </c>
      <c r="G58" s="1492" t="s">
        <v>527</v>
      </c>
    </row>
    <row r="59" spans="2:7" ht="15" x14ac:dyDescent="0.25">
      <c r="B59" s="2495" t="s">
        <v>502</v>
      </c>
      <c r="C59" s="2499" t="s">
        <v>501</v>
      </c>
      <c r="D59" s="2497" t="s">
        <v>527</v>
      </c>
      <c r="E59" s="2498" t="s">
        <v>527</v>
      </c>
      <c r="F59" s="2497" t="s">
        <v>527</v>
      </c>
      <c r="G59" s="2498" t="s">
        <v>527</v>
      </c>
    </row>
    <row r="60" spans="2:7" ht="15" x14ac:dyDescent="0.25">
      <c r="B60" s="2495" t="s">
        <v>503</v>
      </c>
      <c r="C60" s="2499" t="s">
        <v>2638</v>
      </c>
      <c r="D60" s="2497" t="s">
        <v>527</v>
      </c>
      <c r="E60" s="2498" t="s">
        <v>527</v>
      </c>
      <c r="F60" s="2497" t="s">
        <v>527</v>
      </c>
      <c r="G60" s="2498" t="s">
        <v>527</v>
      </c>
    </row>
    <row r="61" spans="2:7" ht="15" x14ac:dyDescent="0.25">
      <c r="B61" s="2495" t="s">
        <v>504</v>
      </c>
      <c r="C61" s="2499" t="s">
        <v>2638</v>
      </c>
      <c r="D61" s="2497" t="s">
        <v>527</v>
      </c>
      <c r="E61" s="2498" t="s">
        <v>527</v>
      </c>
      <c r="F61" s="2497" t="s">
        <v>527</v>
      </c>
      <c r="G61" s="2498" t="s">
        <v>527</v>
      </c>
    </row>
    <row r="62" spans="2:7" ht="15" x14ac:dyDescent="0.25">
      <c r="B62" s="2495" t="s">
        <v>2686</v>
      </c>
      <c r="C62" s="2499" t="s">
        <v>505</v>
      </c>
      <c r="D62" s="2497" t="s">
        <v>527</v>
      </c>
      <c r="E62" s="2498" t="s">
        <v>527</v>
      </c>
      <c r="F62" s="2497" t="s">
        <v>527</v>
      </c>
      <c r="G62" s="2498" t="s">
        <v>527</v>
      </c>
    </row>
    <row r="63" spans="2:7" ht="15" x14ac:dyDescent="0.25">
      <c r="B63" s="1488" t="s">
        <v>506</v>
      </c>
      <c r="C63" s="1489" t="s">
        <v>592</v>
      </c>
      <c r="D63" s="1499" t="s">
        <v>521</v>
      </c>
      <c r="E63" s="1492" t="s">
        <v>521</v>
      </c>
      <c r="F63" s="1499" t="s">
        <v>527</v>
      </c>
      <c r="G63" s="1492" t="s">
        <v>527</v>
      </c>
    </row>
    <row r="64" spans="2:7" ht="15" x14ac:dyDescent="0.25">
      <c r="B64" s="1488" t="s">
        <v>508</v>
      </c>
      <c r="C64" s="1489" t="s">
        <v>593</v>
      </c>
      <c r="D64" s="1499" t="s">
        <v>521</v>
      </c>
      <c r="E64" s="1492" t="s">
        <v>521</v>
      </c>
      <c r="F64" s="1499" t="s">
        <v>527</v>
      </c>
      <c r="G64" s="1492" t="s">
        <v>527</v>
      </c>
    </row>
    <row r="65" spans="2:7" ht="15" x14ac:dyDescent="0.25">
      <c r="B65" s="1488" t="s">
        <v>509</v>
      </c>
      <c r="C65" s="1489" t="s">
        <v>594</v>
      </c>
      <c r="D65" s="1499" t="s">
        <v>521</v>
      </c>
      <c r="E65" s="1492" t="s">
        <v>536</v>
      </c>
      <c r="F65" s="1499" t="s">
        <v>527</v>
      </c>
      <c r="G65" s="1492" t="s">
        <v>536</v>
      </c>
    </row>
    <row r="66" spans="2:7" ht="15" x14ac:dyDescent="0.25">
      <c r="B66" s="1488" t="s">
        <v>510</v>
      </c>
      <c r="C66" s="1489" t="s">
        <v>595</v>
      </c>
      <c r="D66" s="1499" t="s">
        <v>521</v>
      </c>
      <c r="E66" s="1492" t="s">
        <v>536</v>
      </c>
      <c r="F66" s="1499" t="s">
        <v>527</v>
      </c>
      <c r="G66" s="1492" t="s">
        <v>536</v>
      </c>
    </row>
    <row r="67" spans="2:7" ht="15" x14ac:dyDescent="0.25">
      <c r="B67" s="1488" t="s">
        <v>511</v>
      </c>
      <c r="C67" s="1489" t="s">
        <v>595</v>
      </c>
      <c r="D67" s="1499" t="s">
        <v>536</v>
      </c>
      <c r="E67" s="1492" t="s">
        <v>521</v>
      </c>
      <c r="F67" s="1499" t="s">
        <v>536</v>
      </c>
      <c r="G67" s="1492" t="s">
        <v>527</v>
      </c>
    </row>
    <row r="68" spans="2:7" ht="15" x14ac:dyDescent="0.25">
      <c r="B68" s="1488" t="s">
        <v>512</v>
      </c>
      <c r="C68" s="1489" t="s">
        <v>596</v>
      </c>
      <c r="D68" s="1499" t="s">
        <v>521</v>
      </c>
      <c r="E68" s="1492" t="s">
        <v>521</v>
      </c>
      <c r="F68" s="1499" t="s">
        <v>527</v>
      </c>
      <c r="G68" s="1492" t="s">
        <v>527</v>
      </c>
    </row>
    <row r="69" spans="2:7" ht="15" x14ac:dyDescent="0.25">
      <c r="B69" s="2495" t="s">
        <v>2687</v>
      </c>
      <c r="C69" s="2499" t="str">
        <f>'Avstemmingsoversikt SRS'!B40</f>
        <v>Avstemming av påløpt arbeidsgiveravgift</v>
      </c>
      <c r="D69" s="2497" t="s">
        <v>527</v>
      </c>
      <c r="E69" s="2498" t="s">
        <v>527</v>
      </c>
      <c r="F69" s="2497" t="s">
        <v>527</v>
      </c>
      <c r="G69" s="2498" t="s">
        <v>527</v>
      </c>
    </row>
    <row r="70" spans="2:7" ht="15" x14ac:dyDescent="0.25">
      <c r="B70" s="1488" t="s">
        <v>513</v>
      </c>
      <c r="C70" s="1489" t="s">
        <v>597</v>
      </c>
      <c r="D70" s="1499" t="s">
        <v>521</v>
      </c>
      <c r="E70" s="2498" t="s">
        <v>521</v>
      </c>
      <c r="F70" s="1499" t="s">
        <v>527</v>
      </c>
      <c r="G70" s="2498" t="s">
        <v>527</v>
      </c>
    </row>
    <row r="71" spans="2:7" ht="15" x14ac:dyDescent="0.25">
      <c r="B71" s="1488" t="s">
        <v>2688</v>
      </c>
      <c r="C71" s="1489" t="s">
        <v>2691</v>
      </c>
      <c r="D71" s="1499" t="s">
        <v>527</v>
      </c>
      <c r="E71" s="2535" t="s">
        <v>527</v>
      </c>
      <c r="F71" s="1499" t="s">
        <v>527</v>
      </c>
      <c r="G71" s="2535" t="s">
        <v>527</v>
      </c>
    </row>
    <row r="72" spans="2:7" ht="15.75" thickBot="1" x14ac:dyDescent="0.3">
      <c r="B72" s="1488" t="s">
        <v>2869</v>
      </c>
      <c r="C72" s="1489" t="s">
        <v>2866</v>
      </c>
      <c r="D72" s="1499" t="s">
        <v>527</v>
      </c>
      <c r="E72" s="1492" t="s">
        <v>527</v>
      </c>
      <c r="F72" s="1499" t="s">
        <v>527</v>
      </c>
      <c r="G72" s="1492" t="s">
        <v>527</v>
      </c>
    </row>
    <row r="73" spans="2:7" ht="15.75" thickBot="1" x14ac:dyDescent="0.3">
      <c r="B73" s="2627" t="s">
        <v>598</v>
      </c>
      <c r="C73" s="2628"/>
      <c r="D73" s="2628"/>
      <c r="E73" s="2628"/>
      <c r="F73" s="2628"/>
      <c r="G73" s="2629"/>
    </row>
    <row r="74" spans="2:7" ht="15.75" thickBot="1" x14ac:dyDescent="0.3">
      <c r="B74" s="2627" t="s">
        <v>599</v>
      </c>
      <c r="C74" s="2628"/>
      <c r="D74" s="2628"/>
      <c r="E74" s="2628"/>
      <c r="F74" s="2628"/>
      <c r="G74" s="2629"/>
    </row>
    <row r="75" spans="2:7" ht="30" customHeight="1" thickBot="1" x14ac:dyDescent="0.3">
      <c r="B75" s="2630" t="s">
        <v>2867</v>
      </c>
      <c r="C75" s="2631"/>
      <c r="D75" s="2631"/>
      <c r="E75" s="2631"/>
      <c r="F75" s="2631"/>
      <c r="G75" s="2632"/>
    </row>
    <row r="76" spans="2:7" x14ac:dyDescent="0.25">
      <c r="B76" s="188"/>
      <c r="C76" s="189"/>
      <c r="D76" s="190"/>
      <c r="E76" s="190"/>
      <c r="F76" s="190"/>
      <c r="G76" s="190"/>
    </row>
  </sheetData>
  <mergeCells count="13">
    <mergeCell ref="B73:G73"/>
    <mergeCell ref="B75:G75"/>
    <mergeCell ref="H2:I2"/>
    <mergeCell ref="B4:C4"/>
    <mergeCell ref="B2:C2"/>
    <mergeCell ref="D2:G2"/>
    <mergeCell ref="B3:C3"/>
    <mergeCell ref="D3:E3"/>
    <mergeCell ref="F3:G3"/>
    <mergeCell ref="D46:E46"/>
    <mergeCell ref="F46:G46"/>
    <mergeCell ref="B46:C46"/>
    <mergeCell ref="B74:G74"/>
  </mergeCells>
  <phoneticPr fontId="63" type="noConversion"/>
  <pageMargins left="0.7" right="0.7" top="0.75" bottom="0.75" header="0.3" footer="0.3"/>
  <pageSetup paperSize="9" scale="40" orientation="portrait" r:id="rId1"/>
  <ignoredErrors>
    <ignoredError sqref="B14 B37:B39 B45 B21:C21 B28:B30 B9:B10 B24:B26 B2:C2 B40 B12 B6:C6 C3 B16:B17 B15 B33:B35 B42:B44 B7 B22" unlocked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E27B8-B1D8-4188-88C0-759D4B81E833}">
  <sheetPr codeName="Ark78">
    <pageSetUpPr fitToPage="1"/>
  </sheetPr>
  <dimension ref="A1:X86"/>
  <sheetViews>
    <sheetView showGridLines="0" zoomScaleNormal="100" workbookViewId="0"/>
  </sheetViews>
  <sheetFormatPr baseColWidth="10" defaultColWidth="11.42578125" defaultRowHeight="15" x14ac:dyDescent="0.25"/>
  <cols>
    <col min="1" max="1" width="15.140625" customWidth="1"/>
    <col min="2" max="2" width="19.42578125" customWidth="1"/>
    <col min="3" max="3" width="24.42578125" customWidth="1"/>
    <col min="4" max="4" width="16" customWidth="1"/>
    <col min="5" max="6" width="14.28515625" customWidth="1"/>
    <col min="7" max="7" width="17.140625" customWidth="1"/>
    <col min="8" max="16" width="14.28515625" customWidth="1"/>
  </cols>
  <sheetData>
    <row r="1" spans="1:24" ht="19.5" thickBot="1" x14ac:dyDescent="0.35">
      <c r="A1" s="100" t="s">
        <v>2371</v>
      </c>
      <c r="B1" s="1"/>
      <c r="C1" s="101"/>
      <c r="D1" s="101"/>
      <c r="E1" s="101"/>
      <c r="F1" s="101"/>
      <c r="G1" s="101"/>
      <c r="H1" s="101"/>
      <c r="I1" s="101"/>
      <c r="J1" s="101"/>
      <c r="K1" s="101"/>
      <c r="L1" s="1"/>
      <c r="M1" s="101"/>
      <c r="N1" s="101"/>
      <c r="O1" s="1"/>
      <c r="P1" s="1"/>
      <c r="R1" s="114" t="s">
        <v>2372</v>
      </c>
      <c r="S1" s="4206" t="s">
        <v>2373</v>
      </c>
      <c r="T1" s="4206"/>
      <c r="U1" s="4206"/>
      <c r="V1" s="4206"/>
      <c r="W1" s="4206"/>
      <c r="X1" s="4206"/>
    </row>
    <row r="2" spans="1:24" s="53" customFormat="1" ht="18.75" x14ac:dyDescent="0.3">
      <c r="A2" s="973" t="s">
        <v>1244</v>
      </c>
      <c r="B2" s="3545" t="s">
        <v>592</v>
      </c>
      <c r="C2" s="3546"/>
      <c r="D2" s="3546"/>
      <c r="E2" s="3546"/>
      <c r="F2" s="3546"/>
      <c r="G2" s="3546"/>
      <c r="H2" s="3546"/>
      <c r="I2" s="3546"/>
      <c r="J2" s="3546"/>
      <c r="K2" s="3546"/>
      <c r="L2" s="3546"/>
      <c r="M2" s="3546"/>
      <c r="N2" s="3546"/>
      <c r="O2" s="3546"/>
      <c r="P2" s="3547"/>
      <c r="R2" s="114" t="s">
        <v>2266</v>
      </c>
      <c r="S2" s="4206" t="s">
        <v>2374</v>
      </c>
      <c r="T2" s="4206"/>
      <c r="U2" s="4206"/>
      <c r="V2" s="4206"/>
      <c r="W2" s="4206"/>
      <c r="X2" s="4206"/>
    </row>
    <row r="3" spans="1:24" s="53" customFormat="1" ht="15.75" thickBot="1" x14ac:dyDescent="0.3">
      <c r="A3" s="974" t="s">
        <v>1245</v>
      </c>
      <c r="B3" s="2901" t="s">
        <v>1246</v>
      </c>
      <c r="C3" s="2752"/>
      <c r="D3" s="2752"/>
      <c r="E3" s="2752"/>
      <c r="F3" s="2752"/>
      <c r="G3" s="2752"/>
      <c r="H3" s="2752"/>
      <c r="I3" s="2752"/>
      <c r="J3" s="2752"/>
      <c r="K3" s="2752"/>
      <c r="L3" s="2752"/>
      <c r="M3" s="2752"/>
      <c r="N3" s="2752"/>
      <c r="O3" s="2752"/>
      <c r="P3" s="2753"/>
      <c r="R3" s="115" t="s">
        <v>2360</v>
      </c>
      <c r="S3" s="4534"/>
      <c r="T3" s="4534"/>
      <c r="U3" s="4534"/>
      <c r="V3" s="4534"/>
      <c r="W3" s="4534"/>
      <c r="X3" s="4534"/>
    </row>
    <row r="4" spans="1:24" s="53" customFormat="1" x14ac:dyDescent="0.25">
      <c r="A4" s="1156" t="s">
        <v>1247</v>
      </c>
      <c r="B4" s="3823" t="str">
        <f>Avstemmingsoversikt!A5</f>
        <v>XX - MAL - XXX/XXXX</v>
      </c>
      <c r="C4" s="3824"/>
      <c r="D4" s="3824"/>
      <c r="E4" s="3824"/>
      <c r="F4" s="3824"/>
      <c r="G4" s="3824"/>
      <c r="H4" s="3824"/>
      <c r="I4" s="3824"/>
      <c r="J4" s="3824"/>
      <c r="K4" s="3824"/>
      <c r="L4" s="3824"/>
      <c r="M4" s="3824"/>
      <c r="N4" s="3824"/>
      <c r="O4" s="1157" t="s">
        <v>481</v>
      </c>
      <c r="P4" s="1007">
        <f>IF(Avstemmingsoversikt!P3= " "," ",Avstemmingsoversikt!P3)</f>
        <v>2024</v>
      </c>
      <c r="R4" s="115" t="s">
        <v>2269</v>
      </c>
      <c r="S4" s="4534"/>
      <c r="T4" s="4534"/>
      <c r="U4" s="4534"/>
      <c r="V4" s="4534"/>
      <c r="W4" s="4534"/>
      <c r="X4" s="4534"/>
    </row>
    <row r="5" spans="1:24" s="53" customFormat="1" ht="15.75" thickBot="1" x14ac:dyDescent="0.3">
      <c r="A5" s="987" t="s">
        <v>1248</v>
      </c>
      <c r="B5" s="3024"/>
      <c r="C5" s="3019"/>
      <c r="D5" s="3019"/>
      <c r="E5" s="3019"/>
      <c r="F5" s="3019"/>
      <c r="G5" s="3019"/>
      <c r="H5" s="3019"/>
      <c r="I5" s="3019"/>
      <c r="J5" s="3019"/>
      <c r="K5" s="3019"/>
      <c r="L5" s="3019"/>
      <c r="M5" s="1000" t="s">
        <v>1249</v>
      </c>
      <c r="N5" s="972"/>
      <c r="O5" s="1000" t="s">
        <v>1250</v>
      </c>
      <c r="P5" s="1001" t="str">
        <f>IF(Avstemmingsoversikt!P4= " "," ",Avstemmingsoversikt!P4)</f>
        <v>xx/2024</v>
      </c>
    </row>
    <row r="6" spans="1:24" s="53" customFormat="1" x14ac:dyDescent="0.25">
      <c r="A6" s="85"/>
      <c r="B6" s="80"/>
      <c r="C6" s="80"/>
      <c r="D6" s="80"/>
      <c r="E6" s="80"/>
      <c r="F6" s="80"/>
      <c r="G6" s="80"/>
      <c r="H6" s="80"/>
      <c r="I6" s="80"/>
      <c r="J6" s="80"/>
      <c r="K6" s="80"/>
      <c r="L6" s="80"/>
      <c r="M6" s="85"/>
      <c r="N6" s="96"/>
      <c r="O6" s="85"/>
      <c r="P6" s="90"/>
    </row>
    <row r="7" spans="1:24" s="53" customFormat="1" x14ac:dyDescent="0.25">
      <c r="A7" s="4227" t="s">
        <v>2375</v>
      </c>
      <c r="B7" s="4227"/>
      <c r="C7" s="4227"/>
      <c r="D7" s="4227"/>
      <c r="E7" s="4227"/>
      <c r="F7" s="4227"/>
      <c r="G7" s="4227"/>
      <c r="H7" s="4227"/>
      <c r="I7" s="4227"/>
      <c r="J7" s="4227"/>
      <c r="K7" s="4227"/>
      <c r="L7" s="4227"/>
      <c r="M7" s="4227"/>
      <c r="N7" s="4227"/>
      <c r="O7" s="4227"/>
      <c r="P7" s="4227"/>
    </row>
    <row r="8" spans="1:24" s="53" customFormat="1" x14ac:dyDescent="0.25">
      <c r="A8" s="85"/>
      <c r="B8" s="80"/>
      <c r="C8" s="80"/>
      <c r="D8" s="80"/>
      <c r="E8" s="80"/>
      <c r="F8" s="80"/>
      <c r="G8" s="80"/>
      <c r="H8" s="80"/>
      <c r="I8" s="80"/>
      <c r="J8" s="80"/>
      <c r="K8" s="80"/>
      <c r="L8" s="80"/>
      <c r="M8" s="85"/>
      <c r="N8" s="96"/>
      <c r="O8" s="85"/>
      <c r="P8" s="90"/>
    </row>
    <row r="9" spans="1:24" s="53" customFormat="1" x14ac:dyDescent="0.25">
      <c r="A9" s="2659" t="s">
        <v>2376</v>
      </c>
      <c r="B9" s="2659"/>
      <c r="C9" s="2659"/>
      <c r="D9" s="2659"/>
      <c r="E9" s="2659"/>
      <c r="F9" s="2659"/>
      <c r="G9" s="2659"/>
      <c r="H9" s="2659"/>
      <c r="I9" s="2659"/>
      <c r="J9" s="2659"/>
      <c r="K9" s="2659"/>
      <c r="L9" s="2659"/>
      <c r="M9" s="2659"/>
      <c r="N9" s="2659"/>
      <c r="O9" s="2659"/>
      <c r="P9" s="2659"/>
    </row>
    <row r="10" spans="1:24" s="53" customFormat="1" x14ac:dyDescent="0.25">
      <c r="A10" s="2659" t="s">
        <v>2377</v>
      </c>
      <c r="B10" s="2659"/>
      <c r="C10" s="2659"/>
      <c r="D10" s="2659"/>
      <c r="E10" s="2659"/>
      <c r="F10" s="2659"/>
      <c r="G10" s="2659"/>
      <c r="H10" s="2659"/>
      <c r="I10" s="2659"/>
      <c r="J10" s="2659"/>
      <c r="K10" s="2659"/>
      <c r="L10" s="2659"/>
      <c r="M10" s="2659"/>
      <c r="N10" s="2659"/>
      <c r="O10" s="2659"/>
      <c r="P10" s="2659"/>
    </row>
    <row r="11" spans="1:24" s="293" customFormat="1" ht="15.75" thickBot="1" x14ac:dyDescent="0.3">
      <c r="A11" s="278"/>
      <c r="B11" s="279"/>
      <c r="C11" s="279"/>
      <c r="D11" s="279"/>
      <c r="E11" s="279"/>
      <c r="F11" s="279"/>
      <c r="G11" s="279"/>
      <c r="H11" s="279"/>
      <c r="I11" s="279"/>
      <c r="J11" s="279"/>
      <c r="K11" s="279"/>
      <c r="L11" s="279"/>
      <c r="M11" s="278"/>
      <c r="N11" s="280"/>
      <c r="O11" s="278"/>
      <c r="P11" s="281"/>
    </row>
    <row r="12" spans="1:24" s="293" customFormat="1" ht="15" customHeight="1" thickBot="1" x14ac:dyDescent="0.3">
      <c r="A12" s="2895" t="s">
        <v>1252</v>
      </c>
      <c r="B12" s="2896"/>
      <c r="C12" s="2896"/>
      <c r="D12" s="2896"/>
      <c r="E12" s="2896"/>
      <c r="F12" s="2896"/>
      <c r="G12" s="2896"/>
      <c r="H12" s="2896"/>
      <c r="I12" s="2896"/>
      <c r="J12" s="2896"/>
      <c r="K12" s="2897"/>
      <c r="L12" s="832"/>
      <c r="M12" s="2895" t="s">
        <v>1253</v>
      </c>
      <c r="N12" s="2896"/>
      <c r="O12" s="2896"/>
      <c r="P12" s="2897"/>
    </row>
    <row r="13" spans="1:24" s="293" customFormat="1" x14ac:dyDescent="0.25">
      <c r="A13" s="2740"/>
      <c r="B13" s="2741"/>
      <c r="C13" s="2741"/>
      <c r="D13" s="2741"/>
      <c r="E13" s="2741"/>
      <c r="F13" s="2741"/>
      <c r="G13" s="2741"/>
      <c r="H13" s="2741"/>
      <c r="I13" s="2741"/>
      <c r="J13" s="2741"/>
      <c r="K13" s="2742"/>
      <c r="L13" s="812"/>
      <c r="M13" s="3149"/>
      <c r="N13" s="3150"/>
      <c r="O13" s="3150"/>
      <c r="P13" s="3151"/>
    </row>
    <row r="14" spans="1:24" s="293" customFormat="1" x14ac:dyDescent="0.25">
      <c r="A14" s="2743"/>
      <c r="B14" s="2670"/>
      <c r="C14" s="2670"/>
      <c r="D14" s="2670"/>
      <c r="E14" s="2670"/>
      <c r="F14" s="2670"/>
      <c r="G14" s="2670"/>
      <c r="H14" s="2670"/>
      <c r="I14" s="2670"/>
      <c r="J14" s="2670"/>
      <c r="K14" s="2744"/>
      <c r="L14" s="812"/>
      <c r="M14" s="2890"/>
      <c r="N14" s="2686"/>
      <c r="O14" s="2686"/>
      <c r="P14" s="2891"/>
    </row>
    <row r="15" spans="1:24" s="293" customFormat="1" x14ac:dyDescent="0.25">
      <c r="A15" s="2743"/>
      <c r="B15" s="2670"/>
      <c r="C15" s="2670"/>
      <c r="D15" s="2670"/>
      <c r="E15" s="2670"/>
      <c r="F15" s="2670"/>
      <c r="G15" s="2670"/>
      <c r="H15" s="2670"/>
      <c r="I15" s="2670"/>
      <c r="J15" s="2670"/>
      <c r="K15" s="2744"/>
      <c r="L15" s="812"/>
      <c r="M15" s="2890"/>
      <c r="N15" s="2686"/>
      <c r="O15" s="2686"/>
      <c r="P15" s="2891"/>
    </row>
    <row r="16" spans="1:24" s="293" customFormat="1" x14ac:dyDescent="0.25">
      <c r="A16" s="2743"/>
      <c r="B16" s="2670"/>
      <c r="C16" s="2670"/>
      <c r="D16" s="2670"/>
      <c r="E16" s="2670"/>
      <c r="F16" s="2670"/>
      <c r="G16" s="2670"/>
      <c r="H16" s="2670"/>
      <c r="I16" s="2670"/>
      <c r="J16" s="2670"/>
      <c r="K16" s="2744"/>
      <c r="L16" s="812"/>
      <c r="M16" s="2890"/>
      <c r="N16" s="2686"/>
      <c r="O16" s="2686"/>
      <c r="P16" s="2891"/>
    </row>
    <row r="17" spans="1:24" s="293" customFormat="1" ht="15.75" thickBot="1" x14ac:dyDescent="0.3">
      <c r="A17" s="2745"/>
      <c r="B17" s="2746"/>
      <c r="C17" s="2746"/>
      <c r="D17" s="2746"/>
      <c r="E17" s="2746"/>
      <c r="F17" s="2746"/>
      <c r="G17" s="2746"/>
      <c r="H17" s="2746"/>
      <c r="I17" s="2746"/>
      <c r="J17" s="2746"/>
      <c r="K17" s="2747"/>
      <c r="L17" s="279"/>
      <c r="M17" s="2892"/>
      <c r="N17" s="2893"/>
      <c r="O17" s="2893"/>
      <c r="P17" s="2894"/>
    </row>
    <row r="18" spans="1:24" s="293" customFormat="1" x14ac:dyDescent="0.25">
      <c r="A18" s="813"/>
      <c r="B18" s="813"/>
      <c r="C18" s="813"/>
      <c r="D18" s="813"/>
      <c r="E18" s="813"/>
      <c r="F18" s="813"/>
      <c r="G18" s="813"/>
      <c r="H18" s="813"/>
      <c r="I18" s="813"/>
      <c r="J18" s="813"/>
      <c r="K18" s="813"/>
      <c r="L18" s="279"/>
      <c r="M18" s="814"/>
      <c r="N18" s="814"/>
      <c r="O18" s="814"/>
      <c r="P18" s="814"/>
    </row>
    <row r="19" spans="1:24" x14ac:dyDescent="0.25">
      <c r="A19" s="140" t="s">
        <v>1254</v>
      </c>
      <c r="C19" s="53"/>
      <c r="D19" s="53"/>
      <c r="E19" s="53"/>
      <c r="F19" s="53"/>
      <c r="G19" s="124" t="s">
        <v>1255</v>
      </c>
    </row>
    <row r="20" spans="1:24" x14ac:dyDescent="0.25">
      <c r="A20" s="293" t="s">
        <v>2378</v>
      </c>
      <c r="G20" s="176" t="s">
        <v>2379</v>
      </c>
    </row>
    <row r="22" spans="1:24" ht="15.75" thickBot="1" x14ac:dyDescent="0.3"/>
    <row r="23" spans="1:24" x14ac:dyDescent="0.25">
      <c r="A23" s="668" t="s">
        <v>1259</v>
      </c>
      <c r="B23" s="2707" t="s">
        <v>607</v>
      </c>
      <c r="C23" s="2707"/>
      <c r="D23" s="625" t="str">
        <f>CONCATENATE($P$4,"00")</f>
        <v>202400</v>
      </c>
      <c r="E23" s="625" t="str">
        <f>CONCATENATE($P$4,"01")</f>
        <v>202401</v>
      </c>
      <c r="F23" s="625" t="str">
        <f>CONCATENATE($P$4,"02")</f>
        <v>202402</v>
      </c>
      <c r="G23" s="625" t="str">
        <f>CONCATENATE($P$4,"03")</f>
        <v>202403</v>
      </c>
      <c r="H23" s="625" t="str">
        <f>CONCATENATE($P$4,"04")</f>
        <v>202404</v>
      </c>
      <c r="I23" s="625" t="str">
        <f>CONCATENATE($P$4,"05")</f>
        <v>202405</v>
      </c>
      <c r="J23" s="625" t="str">
        <f>CONCATENATE($P$4,"06")</f>
        <v>202406</v>
      </c>
      <c r="K23" s="625" t="str">
        <f>CONCATENATE($P$4,"07")</f>
        <v>202407</v>
      </c>
      <c r="L23" s="625" t="str">
        <f>CONCATENATE($P$4,"08")</f>
        <v>202408</v>
      </c>
      <c r="M23" s="625" t="str">
        <f>CONCATENATE($P$4,"09")</f>
        <v>202409</v>
      </c>
      <c r="N23" s="625" t="str">
        <f>CONCATENATE($P$4,"10")</f>
        <v>202410</v>
      </c>
      <c r="O23" s="625" t="str">
        <f>CONCATENATE($P$4,"11")</f>
        <v>202411</v>
      </c>
      <c r="P23" s="626" t="str">
        <f>CONCATENATE($P$4,"12")</f>
        <v>202412</v>
      </c>
    </row>
    <row r="24" spans="1:24" x14ac:dyDescent="0.25">
      <c r="A24" s="1474">
        <v>1700</v>
      </c>
      <c r="B24" s="4535" t="s">
        <v>748</v>
      </c>
      <c r="C24" s="4535"/>
      <c r="D24" s="1938"/>
      <c r="E24" s="1938"/>
      <c r="F24" s="1938"/>
      <c r="G24" s="1938"/>
      <c r="H24" s="1938"/>
      <c r="I24" s="1938"/>
      <c r="J24" s="1938"/>
      <c r="K24" s="1938"/>
      <c r="L24" s="1938"/>
      <c r="M24" s="1938"/>
      <c r="N24" s="1938"/>
      <c r="O24" s="1938"/>
      <c r="P24" s="1551"/>
      <c r="R24" s="102"/>
      <c r="S24" s="102"/>
      <c r="T24" s="102"/>
      <c r="U24" s="102"/>
      <c r="V24" s="102"/>
      <c r="W24" s="102"/>
      <c r="X24" s="102"/>
    </row>
    <row r="25" spans="1:24" x14ac:dyDescent="0.25">
      <c r="A25" s="1474">
        <v>1790</v>
      </c>
      <c r="B25" s="4535" t="s">
        <v>753</v>
      </c>
      <c r="C25" s="4535"/>
      <c r="D25" s="1938"/>
      <c r="E25" s="1938"/>
      <c r="F25" s="1938"/>
      <c r="G25" s="1938"/>
      <c r="H25" s="1938"/>
      <c r="I25" s="1938"/>
      <c r="J25" s="1938"/>
      <c r="K25" s="1938"/>
      <c r="L25" s="1938"/>
      <c r="M25" s="1938"/>
      <c r="N25" s="1938"/>
      <c r="O25" s="1938"/>
      <c r="P25" s="1551"/>
    </row>
    <row r="26" spans="1:24" x14ac:dyDescent="0.25">
      <c r="A26" s="1474">
        <v>2900</v>
      </c>
      <c r="B26" s="4535" t="s">
        <v>862</v>
      </c>
      <c r="C26" s="4535"/>
      <c r="D26" s="1938"/>
      <c r="E26" s="1938"/>
      <c r="F26" s="1938"/>
      <c r="G26" s="1938"/>
      <c r="H26" s="1938"/>
      <c r="I26" s="1938"/>
      <c r="J26" s="1938"/>
      <c r="K26" s="1938"/>
      <c r="L26" s="1938"/>
      <c r="M26" s="1938"/>
      <c r="N26" s="1938"/>
      <c r="O26" s="1938"/>
      <c r="P26" s="1551"/>
    </row>
    <row r="27" spans="1:24" ht="15.75" thickBot="1" x14ac:dyDescent="0.3">
      <c r="A27" s="2913"/>
      <c r="B27" s="4547"/>
      <c r="C27" s="4547"/>
      <c r="D27" s="753"/>
      <c r="E27" s="493"/>
      <c r="F27" s="493"/>
      <c r="G27" s="493"/>
      <c r="H27" s="493"/>
      <c r="I27" s="493"/>
      <c r="J27" s="493"/>
      <c r="K27" s="493"/>
      <c r="L27" s="493"/>
      <c r="M27" s="493"/>
      <c r="N27" s="493"/>
      <c r="O27" s="493"/>
      <c r="P27" s="786"/>
    </row>
    <row r="28" spans="1:24" ht="30" x14ac:dyDescent="0.25">
      <c r="A28" s="3803" t="s">
        <v>1286</v>
      </c>
      <c r="B28" s="3797"/>
      <c r="C28" s="3797"/>
      <c r="D28" s="3797"/>
      <c r="E28" s="1362" t="s">
        <v>2380</v>
      </c>
      <c r="F28" s="1362" t="s">
        <v>2380</v>
      </c>
      <c r="G28" s="1362" t="s">
        <v>2380</v>
      </c>
      <c r="H28" s="1362" t="s">
        <v>2380</v>
      </c>
      <c r="I28" s="1362" t="s">
        <v>2380</v>
      </c>
      <c r="J28" s="1362" t="s">
        <v>2380</v>
      </c>
      <c r="K28" s="1362" t="s">
        <v>2380</v>
      </c>
      <c r="L28" s="1362" t="s">
        <v>2380</v>
      </c>
      <c r="M28" s="1362" t="s">
        <v>2380</v>
      </c>
      <c r="N28" s="1362" t="s">
        <v>2380</v>
      </c>
      <c r="O28" s="1362" t="s">
        <v>2380</v>
      </c>
      <c r="P28" s="1363" t="s">
        <v>2380</v>
      </c>
    </row>
    <row r="29" spans="1:24" ht="51" customHeight="1" x14ac:dyDescent="0.25">
      <c r="A29" s="4536" t="s">
        <v>2381</v>
      </c>
      <c r="B29" s="4537"/>
      <c r="C29" s="4537"/>
      <c r="D29" s="4538"/>
      <c r="E29" s="699"/>
      <c r="F29" s="699"/>
      <c r="G29" s="699"/>
      <c r="H29" s="2030"/>
      <c r="I29" s="699"/>
      <c r="J29" s="699"/>
      <c r="K29" s="699"/>
      <c r="L29" s="2030"/>
      <c r="M29" s="699"/>
      <c r="N29" s="699"/>
      <c r="O29" s="699"/>
      <c r="P29" s="1569"/>
    </row>
    <row r="30" spans="1:24" ht="15.75" thickBot="1" x14ac:dyDescent="0.3">
      <c r="A30" s="2910" t="s">
        <v>2382</v>
      </c>
      <c r="B30" s="4539"/>
      <c r="C30" s="4539"/>
      <c r="D30" s="4540"/>
      <c r="E30" s="678"/>
      <c r="F30" s="678"/>
      <c r="G30" s="678"/>
      <c r="H30" s="678"/>
      <c r="I30" s="678"/>
      <c r="J30" s="678"/>
      <c r="K30" s="678"/>
      <c r="L30" s="678"/>
      <c r="M30" s="678"/>
      <c r="N30" s="678"/>
      <c r="O30" s="678"/>
      <c r="P30" s="679"/>
    </row>
    <row r="31" spans="1:24" x14ac:dyDescent="0.25">
      <c r="A31" s="3"/>
      <c r="B31" s="3"/>
      <c r="C31" s="3649" t="s">
        <v>478</v>
      </c>
      <c r="D31" s="3650"/>
      <c r="E31" s="790"/>
      <c r="F31" s="790"/>
      <c r="G31" s="790"/>
      <c r="H31" s="790"/>
      <c r="I31" s="790"/>
      <c r="J31" s="790"/>
      <c r="K31" s="790"/>
      <c r="L31" s="790"/>
      <c r="M31" s="790"/>
      <c r="N31" s="790" t="s">
        <v>621</v>
      </c>
      <c r="O31" s="790"/>
      <c r="P31" s="791"/>
    </row>
    <row r="32" spans="1:24" x14ac:dyDescent="0.25">
      <c r="A32" s="3"/>
      <c r="B32" s="3"/>
      <c r="C32" s="4532" t="s">
        <v>1268</v>
      </c>
      <c r="D32" s="4533"/>
      <c r="E32" s="2030"/>
      <c r="F32" s="2030"/>
      <c r="G32" s="2030"/>
      <c r="H32" s="2030"/>
      <c r="I32" s="2030"/>
      <c r="J32" s="2030"/>
      <c r="K32" s="2030"/>
      <c r="L32" s="2030"/>
      <c r="M32" s="2030"/>
      <c r="N32" s="2030" t="s">
        <v>621</v>
      </c>
      <c r="O32" s="2030"/>
      <c r="P32" s="1569"/>
    </row>
    <row r="33" spans="1:16" ht="15.75" thickBot="1" x14ac:dyDescent="0.3">
      <c r="A33" s="3"/>
      <c r="B33" s="3"/>
      <c r="C33" s="3668" t="s">
        <v>1289</v>
      </c>
      <c r="D33" s="3669"/>
      <c r="E33" s="464"/>
      <c r="F33" s="464"/>
      <c r="G33" s="464"/>
      <c r="H33" s="464"/>
      <c r="I33" s="464"/>
      <c r="J33" s="464"/>
      <c r="K33" s="464"/>
      <c r="L33" s="464"/>
      <c r="M33" s="464"/>
      <c r="N33" s="464"/>
      <c r="O33" s="464"/>
      <c r="P33" s="465"/>
    </row>
    <row r="35" spans="1:16" ht="35.25" customHeight="1" x14ac:dyDescent="0.25">
      <c r="A35" s="4529" t="s">
        <v>2383</v>
      </c>
      <c r="B35" s="4529"/>
      <c r="C35" s="4529"/>
      <c r="D35" s="4529"/>
      <c r="E35" s="4529"/>
      <c r="F35" s="4529"/>
      <c r="G35" s="4529"/>
      <c r="H35" s="4529"/>
      <c r="I35" s="4529"/>
      <c r="J35" s="4529"/>
      <c r="K35" s="4529"/>
      <c r="L35" s="4529"/>
      <c r="M35" s="4529"/>
      <c r="N35" s="4529"/>
      <c r="O35" s="4529"/>
      <c r="P35" s="4529"/>
    </row>
    <row r="36" spans="1:16" x14ac:dyDescent="0.25">
      <c r="A36" s="103"/>
      <c r="B36" s="83"/>
      <c r="C36" s="83"/>
      <c r="D36" s="83"/>
      <c r="E36" s="83"/>
      <c r="F36" s="83"/>
      <c r="G36" s="83"/>
      <c r="H36" s="83"/>
      <c r="I36" s="83"/>
      <c r="J36" s="83"/>
      <c r="K36" s="83"/>
      <c r="L36" s="83"/>
      <c r="M36" s="83"/>
      <c r="N36" s="83"/>
      <c r="O36" s="83"/>
      <c r="P36" s="83"/>
    </row>
    <row r="38" spans="1:16" ht="15.75" thickBot="1" x14ac:dyDescent="0.3">
      <c r="A38" s="2" t="s">
        <v>2384</v>
      </c>
    </row>
    <row r="39" spans="1:16" s="53" customFormat="1" ht="15" customHeight="1" x14ac:dyDescent="0.25">
      <c r="A39" s="938" t="s">
        <v>434</v>
      </c>
      <c r="B39" s="939" t="s">
        <v>2385</v>
      </c>
      <c r="C39" s="939" t="s">
        <v>608</v>
      </c>
      <c r="D39" s="4545" t="s">
        <v>1261</v>
      </c>
      <c r="E39" s="4545"/>
      <c r="F39" s="4545"/>
      <c r="G39" s="4546"/>
      <c r="I39" s="104"/>
      <c r="J39" s="104"/>
      <c r="K39" s="104"/>
      <c r="L39" s="104"/>
      <c r="M39" s="104"/>
      <c r="N39" s="104"/>
      <c r="O39" s="104"/>
    </row>
    <row r="40" spans="1:16" s="53" customFormat="1" x14ac:dyDescent="0.25">
      <c r="A40" s="1437" t="str">
        <f>CONCATENATE($P$4,"01")</f>
        <v>202401</v>
      </c>
      <c r="B40" s="2024"/>
      <c r="C40" s="2024"/>
      <c r="D40" s="4530"/>
      <c r="E40" s="4530"/>
      <c r="F40" s="4530"/>
      <c r="G40" s="4531"/>
      <c r="I40" s="105"/>
      <c r="J40" s="105"/>
      <c r="K40" s="105"/>
      <c r="L40" s="105"/>
      <c r="M40" s="105"/>
      <c r="N40" s="105"/>
      <c r="O40" s="105"/>
    </row>
    <row r="41" spans="1:16" s="53" customFormat="1" x14ac:dyDescent="0.25">
      <c r="A41" s="1437" t="str">
        <f>CONCATENATE($P$4,"02")</f>
        <v>202402</v>
      </c>
      <c r="B41" s="2024"/>
      <c r="C41" s="2024"/>
      <c r="D41" s="4530"/>
      <c r="E41" s="4530"/>
      <c r="F41" s="4530"/>
      <c r="G41" s="4531"/>
      <c r="I41" s="105"/>
      <c r="J41" s="105"/>
      <c r="K41" s="105"/>
      <c r="L41" s="105"/>
      <c r="M41" s="105"/>
      <c r="N41" s="105"/>
      <c r="O41" s="105"/>
    </row>
    <row r="42" spans="1:16" s="53" customFormat="1" x14ac:dyDescent="0.25">
      <c r="A42" s="1437" t="str">
        <f>CONCATENATE($P$4,"03")</f>
        <v>202403</v>
      </c>
      <c r="B42" s="2024"/>
      <c r="C42" s="2024"/>
      <c r="D42" s="4530"/>
      <c r="E42" s="4530"/>
      <c r="F42" s="4530"/>
      <c r="G42" s="4531"/>
      <c r="I42" s="105"/>
      <c r="J42" s="105"/>
      <c r="K42" s="105"/>
      <c r="L42" s="105"/>
      <c r="M42" s="105"/>
      <c r="N42" s="105"/>
      <c r="O42" s="105"/>
    </row>
    <row r="43" spans="1:16" s="53" customFormat="1" x14ac:dyDescent="0.25">
      <c r="A43" s="1437" t="str">
        <f>CONCATENATE($P$4,"04")</f>
        <v>202404</v>
      </c>
      <c r="B43" s="2024"/>
      <c r="C43" s="2024"/>
      <c r="D43" s="4530"/>
      <c r="E43" s="4530"/>
      <c r="F43" s="4530"/>
      <c r="G43" s="4531"/>
      <c r="I43" s="105"/>
      <c r="J43" s="105"/>
      <c r="K43" s="105"/>
      <c r="L43" s="105"/>
      <c r="M43" s="105"/>
      <c r="N43" s="105"/>
      <c r="O43" s="105"/>
    </row>
    <row r="44" spans="1:16" s="53" customFormat="1" x14ac:dyDescent="0.25">
      <c r="A44" s="1437" t="str">
        <f>CONCATENATE($P$4,"05")</f>
        <v>202405</v>
      </c>
      <c r="B44" s="2024"/>
      <c r="C44" s="2024"/>
      <c r="D44" s="4530"/>
      <c r="E44" s="4530"/>
      <c r="F44" s="4530"/>
      <c r="G44" s="4531"/>
    </row>
    <row r="45" spans="1:16" s="53" customFormat="1" x14ac:dyDescent="0.25">
      <c r="A45" s="1437" t="str">
        <f>CONCATENATE($P$4,"06")</f>
        <v>202406</v>
      </c>
      <c r="B45" s="2024"/>
      <c r="C45" s="2024"/>
      <c r="D45" s="4530"/>
      <c r="E45" s="4530"/>
      <c r="F45" s="4530"/>
      <c r="G45" s="4531"/>
      <c r="I45" s="85"/>
      <c r="J45" s="85"/>
      <c r="K45" s="85"/>
      <c r="L45" s="85"/>
      <c r="M45" s="85"/>
      <c r="N45" s="85"/>
      <c r="O45" s="85"/>
    </row>
    <row r="46" spans="1:16" s="53" customFormat="1" x14ac:dyDescent="0.25">
      <c r="A46" s="1437" t="str">
        <f>CONCATENATE($P$4,"07")</f>
        <v>202407</v>
      </c>
      <c r="B46" s="2024"/>
      <c r="C46" s="2024"/>
      <c r="D46" s="4530"/>
      <c r="E46" s="4530"/>
      <c r="F46" s="4530"/>
      <c r="G46" s="4531"/>
      <c r="I46" s="3"/>
      <c r="J46" s="3"/>
      <c r="K46" s="3"/>
      <c r="L46" s="3"/>
      <c r="M46" s="3"/>
      <c r="N46" s="3"/>
      <c r="O46" s="3"/>
    </row>
    <row r="47" spans="1:16" s="53" customFormat="1" x14ac:dyDescent="0.25">
      <c r="A47" s="1437" t="str">
        <f>CONCATENATE($P$4,"08")</f>
        <v>202408</v>
      </c>
      <c r="B47" s="2024"/>
      <c r="C47" s="2024"/>
      <c r="D47" s="4530"/>
      <c r="E47" s="4530"/>
      <c r="F47" s="4530"/>
      <c r="G47" s="4531"/>
      <c r="I47" s="3"/>
      <c r="J47" s="3"/>
      <c r="K47" s="3"/>
      <c r="L47" s="3"/>
      <c r="M47" s="3"/>
      <c r="N47" s="3"/>
      <c r="O47" s="3"/>
    </row>
    <row r="48" spans="1:16" s="53" customFormat="1" x14ac:dyDescent="0.25">
      <c r="A48" s="1437" t="str">
        <f>CONCATENATE($P$4,"09")</f>
        <v>202409</v>
      </c>
      <c r="B48" s="2024"/>
      <c r="C48" s="2024"/>
      <c r="D48" s="4530"/>
      <c r="E48" s="4530"/>
      <c r="F48" s="4530"/>
      <c r="G48" s="4531"/>
      <c r="I48" s="3"/>
      <c r="J48" s="3"/>
      <c r="K48" s="3"/>
      <c r="L48" s="3"/>
      <c r="M48" s="3"/>
      <c r="N48" s="3"/>
      <c r="O48" s="3"/>
    </row>
    <row r="49" spans="1:15" s="53" customFormat="1" x14ac:dyDescent="0.25">
      <c r="A49" s="1437" t="str">
        <f>CONCATENATE($P$4,"10")</f>
        <v>202410</v>
      </c>
      <c r="B49" s="2024"/>
      <c r="C49" s="2024"/>
      <c r="D49" s="4530"/>
      <c r="E49" s="4530"/>
      <c r="F49" s="4530"/>
      <c r="G49" s="4531"/>
      <c r="I49" s="3"/>
      <c r="J49" s="3"/>
      <c r="K49" s="3"/>
      <c r="L49" s="3"/>
      <c r="M49" s="3"/>
      <c r="N49" s="3"/>
      <c r="O49" s="3"/>
    </row>
    <row r="50" spans="1:15" x14ac:dyDescent="0.25">
      <c r="A50" s="1437" t="str">
        <f>CONCATENATE($P$4,"11")</f>
        <v>202411</v>
      </c>
      <c r="B50" s="2024"/>
      <c r="C50" s="2024"/>
      <c r="D50" s="4530"/>
      <c r="E50" s="4530"/>
      <c r="F50" s="4530"/>
      <c r="G50" s="4531"/>
      <c r="I50" s="3"/>
      <c r="J50" s="3"/>
      <c r="K50" s="3"/>
      <c r="L50" s="3"/>
      <c r="M50" s="3"/>
      <c r="N50" s="3"/>
      <c r="O50" s="3"/>
    </row>
    <row r="51" spans="1:15" ht="15.75" thickBot="1" x14ac:dyDescent="0.3">
      <c r="A51" s="495" t="str">
        <f>CONCATENATE($P$4,"12")</f>
        <v>202412</v>
      </c>
      <c r="B51" s="937"/>
      <c r="C51" s="937"/>
      <c r="D51" s="4542"/>
      <c r="E51" s="4542"/>
      <c r="F51" s="4542"/>
      <c r="G51" s="4543"/>
      <c r="I51" s="3"/>
      <c r="J51" s="3"/>
      <c r="K51" s="3"/>
      <c r="L51" s="3"/>
      <c r="M51" s="3"/>
      <c r="N51" s="3"/>
      <c r="O51" s="3"/>
    </row>
    <row r="52" spans="1:15" s="53" customFormat="1" x14ac:dyDescent="0.25">
      <c r="A52" s="608"/>
      <c r="B52" s="936"/>
      <c r="C52" s="936"/>
      <c r="D52" s="4544"/>
      <c r="E52" s="4544"/>
      <c r="F52" s="4544"/>
      <c r="G52" s="4544"/>
      <c r="I52" s="3"/>
      <c r="J52" s="3"/>
      <c r="K52" s="3"/>
      <c r="L52" s="3"/>
      <c r="M52" s="3"/>
      <c r="N52" s="3"/>
      <c r="O52" s="3"/>
    </row>
    <row r="53" spans="1:15" s="53" customFormat="1" x14ac:dyDescent="0.25"/>
    <row r="54" spans="1:15" s="53" customFormat="1" ht="15.75" thickBot="1" x14ac:dyDescent="0.3"/>
    <row r="55" spans="1:15" s="53" customFormat="1" x14ac:dyDescent="0.25">
      <c r="A55" s="1236" t="s">
        <v>1802</v>
      </c>
      <c r="B55" s="1237"/>
      <c r="C55" s="1237"/>
      <c r="D55" s="1237"/>
      <c r="E55" s="1237"/>
      <c r="F55" s="1345">
        <v>1700</v>
      </c>
      <c r="G55" s="1237"/>
      <c r="H55" s="1237"/>
      <c r="I55" s="1237"/>
      <c r="J55" s="1238"/>
    </row>
    <row r="56" spans="1:15" s="53" customFormat="1" x14ac:dyDescent="0.25">
      <c r="A56" s="1115" t="s">
        <v>254</v>
      </c>
      <c r="B56" s="1360" t="s">
        <v>1299</v>
      </c>
      <c r="C56" s="1360" t="s">
        <v>1447</v>
      </c>
      <c r="D56" s="1360" t="s">
        <v>1325</v>
      </c>
      <c r="E56" s="1360" t="s">
        <v>434</v>
      </c>
      <c r="F56" s="1360" t="s">
        <v>608</v>
      </c>
      <c r="G56" s="1360" t="s">
        <v>2386</v>
      </c>
      <c r="H56" s="3129" t="s">
        <v>1261</v>
      </c>
      <c r="I56" s="3129"/>
      <c r="J56" s="3673"/>
    </row>
    <row r="57" spans="1:15" s="53" customFormat="1" x14ac:dyDescent="0.25">
      <c r="A57" s="1431"/>
      <c r="B57" s="1942"/>
      <c r="C57" s="1942"/>
      <c r="D57" s="1942"/>
      <c r="E57" s="1942"/>
      <c r="F57" s="1938"/>
      <c r="G57" s="1942"/>
      <c r="H57" s="3973"/>
      <c r="I57" s="3973"/>
      <c r="J57" s="3043"/>
    </row>
    <row r="58" spans="1:15" s="53" customFormat="1" x14ac:dyDescent="0.25">
      <c r="A58" s="1431"/>
      <c r="B58" s="1942"/>
      <c r="C58" s="1942"/>
      <c r="D58" s="1943"/>
      <c r="E58" s="1942"/>
      <c r="F58" s="1938"/>
      <c r="G58" s="1942"/>
      <c r="H58" s="3973"/>
      <c r="I58" s="3973"/>
      <c r="J58" s="3043"/>
    </row>
    <row r="59" spans="1:15" s="53" customFormat="1" x14ac:dyDescent="0.25">
      <c r="A59" s="1431"/>
      <c r="B59" s="1942"/>
      <c r="C59" s="1942"/>
      <c r="D59" s="1943"/>
      <c r="E59" s="1942"/>
      <c r="F59" s="1938"/>
      <c r="G59" s="1944"/>
      <c r="H59" s="3965"/>
      <c r="I59" s="3965"/>
      <c r="J59" s="3966"/>
    </row>
    <row r="60" spans="1:15" s="53" customFormat="1" ht="15.75" thickBot="1" x14ac:dyDescent="0.3">
      <c r="A60" s="468" t="s">
        <v>1326</v>
      </c>
      <c r="B60" s="469"/>
      <c r="C60" s="469"/>
      <c r="D60" s="469"/>
      <c r="E60" s="714"/>
      <c r="F60" s="457">
        <f>SUBTOTAL(9,F57:F59)</f>
        <v>0</v>
      </c>
      <c r="G60" s="966"/>
      <c r="H60" s="749"/>
      <c r="I60" s="749"/>
      <c r="J60" s="750"/>
    </row>
    <row r="61" spans="1:15" s="53" customFormat="1" x14ac:dyDescent="0.25">
      <c r="A61" s="58" t="s">
        <v>1327</v>
      </c>
      <c r="B61" s="3"/>
      <c r="C61" s="3"/>
      <c r="D61" s="3"/>
      <c r="E61" s="3"/>
      <c r="F61" s="130">
        <f>_xlfn.XLOOKUP(F55,'Saldobalanse m arb-status'!A:A,'Saldobalanse m arb-status'!C:C,"Ikke funnet",0)</f>
        <v>0</v>
      </c>
      <c r="G61" s="3"/>
      <c r="H61" s="3"/>
      <c r="I61" s="3"/>
      <c r="J61" s="3"/>
    </row>
    <row r="62" spans="1:15" s="53" customFormat="1" x14ac:dyDescent="0.25">
      <c r="A62" s="58" t="s">
        <v>1260</v>
      </c>
      <c r="B62" s="3"/>
      <c r="C62" s="3"/>
      <c r="D62" s="3"/>
      <c r="E62" s="3"/>
      <c r="F62" s="130">
        <f>F60-F61</f>
        <v>0</v>
      </c>
      <c r="G62" s="3"/>
      <c r="H62" s="3"/>
      <c r="I62" s="3"/>
      <c r="J62" s="3"/>
    </row>
    <row r="63" spans="1:15" s="53" customFormat="1" ht="15.75" thickBot="1" x14ac:dyDescent="0.3"/>
    <row r="64" spans="1:15" s="53" customFormat="1" x14ac:dyDescent="0.25">
      <c r="A64" s="1236" t="s">
        <v>1802</v>
      </c>
      <c r="B64" s="1237"/>
      <c r="C64" s="1237"/>
      <c r="D64" s="1237"/>
      <c r="E64" s="1237"/>
      <c r="F64" s="1345">
        <v>1790</v>
      </c>
      <c r="G64" s="1237"/>
      <c r="H64" s="1237"/>
      <c r="I64" s="1237"/>
      <c r="J64" s="1238"/>
    </row>
    <row r="65" spans="1:10" s="53" customFormat="1" x14ac:dyDescent="0.25">
      <c r="A65" s="1115" t="s">
        <v>254</v>
      </c>
      <c r="B65" s="1360" t="s">
        <v>1299</v>
      </c>
      <c r="C65" s="1360" t="s">
        <v>1447</v>
      </c>
      <c r="D65" s="1360" t="s">
        <v>1325</v>
      </c>
      <c r="E65" s="1360" t="s">
        <v>434</v>
      </c>
      <c r="F65" s="1360" t="s">
        <v>608</v>
      </c>
      <c r="G65" s="1360" t="s">
        <v>2386</v>
      </c>
      <c r="H65" s="3129" t="s">
        <v>1261</v>
      </c>
      <c r="I65" s="3129"/>
      <c r="J65" s="3673"/>
    </row>
    <row r="66" spans="1:10" s="53" customFormat="1" x14ac:dyDescent="0.25">
      <c r="A66" s="1099"/>
      <c r="B66" s="1942"/>
      <c r="C66" s="1942"/>
      <c r="D66" s="1942"/>
      <c r="E66" s="1942"/>
      <c r="F66" s="1938"/>
      <c r="G66" s="1942"/>
      <c r="H66" s="3973"/>
      <c r="I66" s="3973"/>
      <c r="J66" s="3126"/>
    </row>
    <row r="67" spans="1:10" s="53" customFormat="1" x14ac:dyDescent="0.25">
      <c r="A67" s="1099"/>
      <c r="B67" s="1942"/>
      <c r="C67" s="1942"/>
      <c r="D67" s="1943"/>
      <c r="E67" s="1942"/>
      <c r="F67" s="1938"/>
      <c r="G67" s="1942"/>
      <c r="H67" s="3973"/>
      <c r="I67" s="3973"/>
      <c r="J67" s="3126"/>
    </row>
    <row r="68" spans="1:10" s="53" customFormat="1" x14ac:dyDescent="0.25">
      <c r="A68" s="1099"/>
      <c r="B68" s="1942"/>
      <c r="C68" s="1942"/>
      <c r="D68" s="1943"/>
      <c r="E68" s="1942"/>
      <c r="F68" s="1938"/>
      <c r="G68" s="1944"/>
      <c r="H68" s="3965"/>
      <c r="I68" s="3965"/>
      <c r="J68" s="4541"/>
    </row>
    <row r="69" spans="1:10" s="53" customFormat="1" x14ac:dyDescent="0.25">
      <c r="A69" s="703" t="s">
        <v>1326</v>
      </c>
      <c r="B69" s="707"/>
      <c r="C69" s="707"/>
      <c r="D69" s="707"/>
      <c r="E69" s="708"/>
      <c r="F69" s="710">
        <f>SUBTOTAL(9,F66:F68)</f>
        <v>0</v>
      </c>
      <c r="G69" s="704"/>
      <c r="H69" s="705"/>
      <c r="I69" s="705"/>
      <c r="J69" s="706"/>
    </row>
    <row r="70" spans="1:10" s="53" customFormat="1" x14ac:dyDescent="0.25">
      <c r="A70" s="58" t="s">
        <v>1327</v>
      </c>
      <c r="B70" s="3"/>
      <c r="C70" s="3"/>
      <c r="D70" s="3"/>
      <c r="E70" s="3"/>
      <c r="F70" s="130">
        <f>_xlfn.XLOOKUP(F64,'Saldobalanse m arb-status'!A:A,'Saldobalanse m arb-status'!C:C,"Ikke funnet",0)</f>
        <v>0</v>
      </c>
      <c r="G70" s="3"/>
      <c r="H70" s="3"/>
      <c r="I70" s="3"/>
      <c r="J70" s="3"/>
    </row>
    <row r="71" spans="1:10" s="53" customFormat="1" x14ac:dyDescent="0.25">
      <c r="A71" s="58" t="s">
        <v>1260</v>
      </c>
      <c r="B71" s="3"/>
      <c r="C71" s="3"/>
      <c r="D71" s="3"/>
      <c r="E71" s="3"/>
      <c r="F71" s="130">
        <f>F69-F70</f>
        <v>0</v>
      </c>
      <c r="G71" s="3"/>
      <c r="H71" s="3"/>
      <c r="I71" s="3"/>
      <c r="J71" s="3"/>
    </row>
    <row r="72" spans="1:10" s="53" customFormat="1" ht="15.75" thickBot="1" x14ac:dyDescent="0.3"/>
    <row r="73" spans="1:10" s="53" customFormat="1" x14ac:dyDescent="0.25">
      <c r="A73" s="1236" t="s">
        <v>1802</v>
      </c>
      <c r="B73" s="1237"/>
      <c r="C73" s="1237"/>
      <c r="D73" s="1237"/>
      <c r="E73" s="1237"/>
      <c r="F73" s="1345">
        <v>2900</v>
      </c>
      <c r="G73" s="1237"/>
      <c r="H73" s="1237"/>
      <c r="I73" s="1237"/>
      <c r="J73" s="1238"/>
    </row>
    <row r="74" spans="1:10" s="53" customFormat="1" x14ac:dyDescent="0.25">
      <c r="A74" s="1115" t="s">
        <v>254</v>
      </c>
      <c r="B74" s="1360" t="s">
        <v>1299</v>
      </c>
      <c r="C74" s="1360" t="s">
        <v>1447</v>
      </c>
      <c r="D74" s="1360" t="s">
        <v>1325</v>
      </c>
      <c r="E74" s="1360" t="s">
        <v>434</v>
      </c>
      <c r="F74" s="1360" t="s">
        <v>608</v>
      </c>
      <c r="G74" s="1360" t="s">
        <v>2386</v>
      </c>
      <c r="H74" s="3129" t="s">
        <v>1261</v>
      </c>
      <c r="I74" s="3129"/>
      <c r="J74" s="3673"/>
    </row>
    <row r="75" spans="1:10" s="53" customFormat="1" x14ac:dyDescent="0.25">
      <c r="A75" s="1099"/>
      <c r="B75" s="1942"/>
      <c r="C75" s="1942"/>
      <c r="D75" s="1942"/>
      <c r="E75" s="1942"/>
      <c r="F75" s="1938"/>
      <c r="G75" s="1942"/>
      <c r="H75" s="3973"/>
      <c r="I75" s="3973"/>
      <c r="J75" s="3126"/>
    </row>
    <row r="76" spans="1:10" s="53" customFormat="1" x14ac:dyDescent="0.25">
      <c r="A76" s="1099"/>
      <c r="B76" s="1942"/>
      <c r="C76" s="1942"/>
      <c r="D76" s="1943"/>
      <c r="E76" s="1942"/>
      <c r="F76" s="1938"/>
      <c r="G76" s="1942"/>
      <c r="H76" s="3973"/>
      <c r="I76" s="3973"/>
      <c r="J76" s="3126"/>
    </row>
    <row r="77" spans="1:10" s="53" customFormat="1" x14ac:dyDescent="0.25">
      <c r="A77" s="1099"/>
      <c r="B77" s="1942"/>
      <c r="C77" s="1942"/>
      <c r="D77" s="1943"/>
      <c r="E77" s="1942"/>
      <c r="F77" s="1938"/>
      <c r="G77" s="1944"/>
      <c r="H77" s="3965"/>
      <c r="I77" s="3965"/>
      <c r="J77" s="4541"/>
    </row>
    <row r="78" spans="1:10" s="53" customFormat="1" ht="15.75" thickBot="1" x14ac:dyDescent="0.3">
      <c r="A78" s="703" t="s">
        <v>1326</v>
      </c>
      <c r="B78" s="707"/>
      <c r="C78" s="707"/>
      <c r="D78" s="707"/>
      <c r="E78" s="708"/>
      <c r="F78" s="710">
        <f>SUBTOTAL(9,F75:F77)</f>
        <v>0</v>
      </c>
      <c r="G78" s="704"/>
      <c r="H78" s="705"/>
      <c r="I78" s="705"/>
      <c r="J78" s="706"/>
    </row>
    <row r="79" spans="1:10" s="53" customFormat="1" x14ac:dyDescent="0.25">
      <c r="A79" s="58" t="s">
        <v>1327</v>
      </c>
      <c r="B79" s="3"/>
      <c r="C79" s="3"/>
      <c r="D79" s="3"/>
      <c r="E79" s="3"/>
      <c r="F79" s="130">
        <f>_xlfn.XLOOKUP(F73,'Saldobalanse m arb-status'!A:A,'Saldobalanse m arb-status'!C:C,"Ikke funnet",0)</f>
        <v>0</v>
      </c>
      <c r="G79" s="3"/>
      <c r="H79" s="3"/>
      <c r="I79" s="3"/>
      <c r="J79" s="3"/>
    </row>
    <row r="80" spans="1:10" s="53" customFormat="1" x14ac:dyDescent="0.25">
      <c r="A80" s="58" t="s">
        <v>1260</v>
      </c>
      <c r="B80" s="3"/>
      <c r="C80" s="3"/>
      <c r="D80" s="3"/>
      <c r="E80" s="3"/>
      <c r="F80" s="130">
        <f>F78-F79</f>
        <v>0</v>
      </c>
      <c r="G80" s="3"/>
      <c r="H80" s="3"/>
      <c r="I80" s="3"/>
      <c r="J80" s="3"/>
    </row>
    <row r="81" spans="1:15" s="53" customFormat="1" x14ac:dyDescent="0.25"/>
    <row r="82" spans="1:15" s="53" customFormat="1" x14ac:dyDescent="0.25"/>
    <row r="83" spans="1:15" s="53" customFormat="1" x14ac:dyDescent="0.25"/>
    <row r="84" spans="1:15" s="53" customFormat="1" x14ac:dyDescent="0.25">
      <c r="A84"/>
      <c r="B84"/>
      <c r="C84"/>
      <c r="D84"/>
      <c r="E84"/>
      <c r="F84"/>
      <c r="G84"/>
      <c r="H84"/>
      <c r="I84"/>
      <c r="J84"/>
      <c r="K84"/>
      <c r="L84"/>
      <c r="M84"/>
      <c r="N84"/>
      <c r="O84"/>
    </row>
    <row r="85" spans="1:15" s="53" customFormat="1" x14ac:dyDescent="0.25">
      <c r="A85"/>
      <c r="B85"/>
      <c r="C85"/>
      <c r="D85"/>
      <c r="E85"/>
      <c r="F85"/>
      <c r="G85"/>
      <c r="H85"/>
      <c r="I85"/>
      <c r="J85"/>
      <c r="K85"/>
      <c r="L85"/>
      <c r="M85"/>
      <c r="N85"/>
      <c r="O85"/>
    </row>
    <row r="86" spans="1:15" s="53" customFormat="1" x14ac:dyDescent="0.25">
      <c r="A86"/>
      <c r="B86"/>
      <c r="C86"/>
      <c r="D86"/>
      <c r="E86"/>
      <c r="F86"/>
      <c r="G86"/>
      <c r="H86"/>
      <c r="I86"/>
      <c r="J86"/>
      <c r="K86"/>
      <c r="L86"/>
      <c r="M86"/>
      <c r="N86"/>
      <c r="O86"/>
    </row>
  </sheetData>
  <mergeCells count="53">
    <mergeCell ref="H56:J56"/>
    <mergeCell ref="B25:C25"/>
    <mergeCell ref="D49:G49"/>
    <mergeCell ref="D50:G50"/>
    <mergeCell ref="D51:G51"/>
    <mergeCell ref="D52:G52"/>
    <mergeCell ref="D48:G48"/>
    <mergeCell ref="D39:G39"/>
    <mergeCell ref="D40:G40"/>
    <mergeCell ref="D41:G41"/>
    <mergeCell ref="D46:G46"/>
    <mergeCell ref="D45:G45"/>
    <mergeCell ref="D47:G47"/>
    <mergeCell ref="B26:C26"/>
    <mergeCell ref="A27:C27"/>
    <mergeCell ref="A28:D28"/>
    <mergeCell ref="H57:J57"/>
    <mergeCell ref="H58:J58"/>
    <mergeCell ref="H59:J59"/>
    <mergeCell ref="H65:J65"/>
    <mergeCell ref="H77:J77"/>
    <mergeCell ref="H75:J75"/>
    <mergeCell ref="H76:J76"/>
    <mergeCell ref="H66:J66"/>
    <mergeCell ref="H67:J67"/>
    <mergeCell ref="H68:J68"/>
    <mergeCell ref="H74:J74"/>
    <mergeCell ref="D44:G44"/>
    <mergeCell ref="S1:X1"/>
    <mergeCell ref="B2:P2"/>
    <mergeCell ref="S2:X2"/>
    <mergeCell ref="B4:N4"/>
    <mergeCell ref="S3:X3"/>
    <mergeCell ref="B3:P3"/>
    <mergeCell ref="S4:X4"/>
    <mergeCell ref="B5:L5"/>
    <mergeCell ref="B23:C23"/>
    <mergeCell ref="B24:C24"/>
    <mergeCell ref="M12:P12"/>
    <mergeCell ref="M13:P17"/>
    <mergeCell ref="A29:D29"/>
    <mergeCell ref="A30:D30"/>
    <mergeCell ref="C31:D31"/>
    <mergeCell ref="A35:P35"/>
    <mergeCell ref="D42:G42"/>
    <mergeCell ref="D43:G43"/>
    <mergeCell ref="C32:D32"/>
    <mergeCell ref="C33:D33"/>
    <mergeCell ref="A7:P7"/>
    <mergeCell ref="A9:P9"/>
    <mergeCell ref="A10:P10"/>
    <mergeCell ref="A12:K12"/>
    <mergeCell ref="A13:K17"/>
  </mergeCells>
  <conditionalFormatting sqref="E33:P33">
    <cfRule type="expression" dxfId="50" priority="13">
      <formula>E33="Alt OK"</formula>
    </cfRule>
    <cfRule type="expression" dxfId="49" priority="14">
      <formula>E33="DFØ følger opp"</formula>
    </cfRule>
    <cfRule type="expression" dxfId="48" priority="15">
      <formula>E33="Kunde følger opp"</formula>
    </cfRule>
  </conditionalFormatting>
  <hyperlinks>
    <hyperlink ref="A2" location="'Avstemmingsoversikt SRS'!A1" display="Til avst.oversikt" xr:uid="{1D906BBB-F2E7-487E-BEA9-ED819188CCC6}"/>
  </hyperlinks>
  <pageMargins left="0.7" right="0.7" top="0.75" bottom="0.75" header="0.3" footer="0.3"/>
  <pageSetup paperSize="9" scale="55" fitToHeight="0" orientation="landscape" r:id="rId1"/>
  <rowBreaks count="1" manualBreakCount="1">
    <brk id="52" max="15" man="1"/>
  </rowBreak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6F00DA2B-C2BF-485E-9347-C88258080C54}">
          <x14:formula1>
            <xm:f>Avstemmingskoder!$A$3:$A$5</xm:f>
          </x14:formula1>
          <xm:sqref>E33:P33</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CB5-282D-4B2D-A6C1-30AE267E2741}">
  <sheetPr codeName="Ark80">
    <pageSetUpPr fitToPage="1"/>
  </sheetPr>
  <dimension ref="A1:S92"/>
  <sheetViews>
    <sheetView showGridLines="0" zoomScaleNormal="100" workbookViewId="0"/>
  </sheetViews>
  <sheetFormatPr baseColWidth="10" defaultColWidth="19" defaultRowHeight="15" x14ac:dyDescent="0.25"/>
  <cols>
    <col min="1" max="1" width="14.42578125" customWidth="1"/>
    <col min="4" max="4" width="18.28515625" customWidth="1"/>
    <col min="5" max="5" width="19.5703125" customWidth="1"/>
    <col min="6" max="7" width="21.5703125" customWidth="1"/>
    <col min="8" max="8" width="16.140625" customWidth="1"/>
    <col min="10" max="10" width="18" customWidth="1"/>
    <col min="11" max="11" width="15.28515625" customWidth="1"/>
    <col min="12" max="12" width="16.42578125" bestFit="1" customWidth="1"/>
  </cols>
  <sheetData>
    <row r="1" spans="1:19" ht="19.5" thickBot="1" x14ac:dyDescent="0.35">
      <c r="A1" s="100" t="s">
        <v>2387</v>
      </c>
      <c r="B1" s="1"/>
      <c r="C1" s="1"/>
      <c r="D1" s="1"/>
      <c r="E1" s="101"/>
      <c r="F1" s="101"/>
      <c r="G1" s="101"/>
      <c r="H1" s="101"/>
      <c r="I1" s="101"/>
      <c r="J1" s="1"/>
      <c r="K1" s="1"/>
      <c r="M1" s="114" t="s">
        <v>2264</v>
      </c>
      <c r="N1" s="4206"/>
      <c r="O1" s="4206"/>
      <c r="P1" s="4206"/>
      <c r="Q1" s="4206"/>
      <c r="R1" s="4206"/>
      <c r="S1" s="4206"/>
    </row>
    <row r="2" spans="1:19" ht="18.75" x14ac:dyDescent="0.3">
      <c r="A2" s="973" t="s">
        <v>1244</v>
      </c>
      <c r="B2" s="4218" t="s">
        <v>593</v>
      </c>
      <c r="C2" s="4219"/>
      <c r="D2" s="4219"/>
      <c r="E2" s="4219"/>
      <c r="F2" s="4219"/>
      <c r="G2" s="4219"/>
      <c r="H2" s="4219"/>
      <c r="I2" s="4219"/>
      <c r="J2" s="4220"/>
      <c r="L2" s="114" t="s">
        <v>2266</v>
      </c>
      <c r="M2" s="4534"/>
      <c r="N2" s="4534"/>
      <c r="O2" s="4534"/>
      <c r="P2" s="4534"/>
      <c r="Q2" s="4534"/>
      <c r="R2" s="4534"/>
    </row>
    <row r="3" spans="1:19" ht="15.75" thickBot="1" x14ac:dyDescent="0.3">
      <c r="A3" s="974" t="s">
        <v>1245</v>
      </c>
      <c r="B3" s="2901" t="s">
        <v>1246</v>
      </c>
      <c r="C3" s="2752"/>
      <c r="D3" s="2752"/>
      <c r="E3" s="2752"/>
      <c r="F3" s="2752"/>
      <c r="G3" s="2752"/>
      <c r="H3" s="2752"/>
      <c r="I3" s="2752"/>
      <c r="J3" s="2753"/>
      <c r="L3" s="115" t="s">
        <v>2360</v>
      </c>
      <c r="M3" s="4534"/>
      <c r="N3" s="4534"/>
      <c r="O3" s="4534"/>
      <c r="P3" s="4534"/>
      <c r="Q3" s="4534"/>
      <c r="R3" s="4534"/>
    </row>
    <row r="4" spans="1:19" x14ac:dyDescent="0.25">
      <c r="A4" s="1019" t="s">
        <v>1247</v>
      </c>
      <c r="B4" s="3232" t="str">
        <f>Avstemmingsoversikt!A5</f>
        <v>XX - MAL - XXX/XXXX</v>
      </c>
      <c r="C4" s="3233"/>
      <c r="D4" s="3233"/>
      <c r="E4" s="3233"/>
      <c r="F4" s="3233"/>
      <c r="G4" s="3233"/>
      <c r="H4" s="3233"/>
      <c r="I4" s="1158" t="s">
        <v>481</v>
      </c>
      <c r="J4" s="1007">
        <f>IF(Avstemmingsoversikt!P3= " "," ",Avstemmingsoversikt!P3)</f>
        <v>2024</v>
      </c>
      <c r="L4" s="115" t="s">
        <v>2388</v>
      </c>
      <c r="M4" s="4534" t="s">
        <v>2389</v>
      </c>
      <c r="N4" s="4534"/>
      <c r="O4" s="4534"/>
      <c r="P4" s="4534"/>
      <c r="Q4" s="4534"/>
      <c r="R4" s="4534"/>
    </row>
    <row r="5" spans="1:19" s="53" customFormat="1" ht="15" customHeight="1" thickBot="1" x14ac:dyDescent="0.3">
      <c r="A5" s="987" t="s">
        <v>1248</v>
      </c>
      <c r="B5" s="3024"/>
      <c r="C5" s="3019"/>
      <c r="D5" s="3019"/>
      <c r="E5" s="3019"/>
      <c r="F5" s="3019"/>
      <c r="G5" s="971" t="s">
        <v>1249</v>
      </c>
      <c r="H5" s="972"/>
      <c r="I5" s="971" t="s">
        <v>1250</v>
      </c>
      <c r="J5" s="1001" t="str">
        <f>IF(Avstemmingsoversikt!P4= " "," ",Avstemmingsoversikt!P4)</f>
        <v>xx/2024</v>
      </c>
      <c r="L5" s="115" t="s">
        <v>2269</v>
      </c>
      <c r="M5" s="4534"/>
      <c r="N5" s="4534"/>
      <c r="O5" s="4534"/>
      <c r="P5" s="4534"/>
      <c r="Q5" s="4534"/>
      <c r="R5" s="4534"/>
    </row>
    <row r="6" spans="1:19" s="53" customFormat="1" ht="15" customHeight="1" x14ac:dyDescent="0.25">
      <c r="A6" s="85"/>
      <c r="B6" s="80"/>
      <c r="C6" s="80"/>
      <c r="D6" s="80"/>
      <c r="E6" s="80"/>
      <c r="F6" s="80"/>
      <c r="G6" s="85"/>
      <c r="H6" s="96"/>
      <c r="I6" s="85"/>
      <c r="J6" s="90"/>
      <c r="L6" s="115"/>
      <c r="M6" s="861"/>
      <c r="N6" s="861"/>
      <c r="O6" s="861"/>
      <c r="P6" s="861"/>
      <c r="Q6" s="861"/>
      <c r="R6" s="861"/>
    </row>
    <row r="7" spans="1:19" s="53" customFormat="1" ht="15" customHeight="1" x14ac:dyDescent="0.25">
      <c r="A7" s="4227" t="s">
        <v>2390</v>
      </c>
      <c r="B7" s="4227"/>
      <c r="C7" s="4227"/>
      <c r="D7" s="4227"/>
      <c r="E7" s="4227"/>
      <c r="F7" s="4227"/>
      <c r="G7" s="4227"/>
      <c r="H7" s="4227"/>
      <c r="I7" s="4227"/>
      <c r="J7" s="4227"/>
      <c r="L7" s="115"/>
      <c r="M7" s="861"/>
      <c r="N7" s="861"/>
      <c r="O7" s="861"/>
      <c r="P7" s="861"/>
      <c r="Q7" s="861"/>
      <c r="R7" s="861"/>
    </row>
    <row r="8" spans="1:19" s="53" customFormat="1" ht="15" customHeight="1" x14ac:dyDescent="0.25">
      <c r="A8" s="85"/>
      <c r="B8" s="80"/>
      <c r="C8" s="80"/>
      <c r="D8" s="80"/>
      <c r="E8" s="80"/>
      <c r="F8" s="80"/>
      <c r="G8" s="85"/>
      <c r="H8" s="96"/>
      <c r="I8" s="85"/>
      <c r="J8" s="90"/>
      <c r="L8" s="115"/>
      <c r="M8" s="861"/>
      <c r="N8" s="861"/>
      <c r="O8" s="861"/>
      <c r="P8" s="861"/>
      <c r="Q8" s="861"/>
      <c r="R8" s="861"/>
    </row>
    <row r="9" spans="1:19" s="53" customFormat="1" ht="15" customHeight="1" thickBot="1" x14ac:dyDescent="0.3">
      <c r="A9" s="85"/>
      <c r="B9" s="80"/>
      <c r="C9" s="80"/>
      <c r="D9" s="80"/>
      <c r="E9" s="80"/>
      <c r="F9" s="80"/>
      <c r="G9" s="85"/>
      <c r="H9" s="96"/>
      <c r="I9" s="85"/>
      <c r="J9" s="90"/>
      <c r="L9" s="115"/>
      <c r="M9" s="861"/>
      <c r="N9" s="861"/>
      <c r="O9" s="861"/>
      <c r="P9" s="861"/>
      <c r="Q9" s="861"/>
      <c r="R9" s="861"/>
    </row>
    <row r="10" spans="1:19" ht="15.75" customHeight="1" thickBot="1" x14ac:dyDescent="0.3">
      <c r="A10" s="2895" t="s">
        <v>1252</v>
      </c>
      <c r="B10" s="2896"/>
      <c r="C10" s="2896"/>
      <c r="D10" s="2896"/>
      <c r="E10" s="2897"/>
      <c r="G10" s="2895" t="s">
        <v>1253</v>
      </c>
      <c r="H10" s="2896"/>
      <c r="I10" s="2896"/>
      <c r="J10" s="2897"/>
      <c r="L10" s="47"/>
      <c r="M10" s="47"/>
      <c r="N10" s="47"/>
      <c r="O10" s="47"/>
      <c r="P10" s="47"/>
      <c r="Q10" s="47"/>
      <c r="R10" s="47"/>
    </row>
    <row r="11" spans="1:19" ht="15.75" customHeight="1" x14ac:dyDescent="0.25">
      <c r="A11" s="2740"/>
      <c r="B11" s="2741"/>
      <c r="C11" s="2741"/>
      <c r="D11" s="2741"/>
      <c r="E11" s="2742"/>
      <c r="G11" s="3149"/>
      <c r="H11" s="3150"/>
      <c r="I11" s="3150"/>
      <c r="J11" s="3151"/>
      <c r="L11" s="47"/>
      <c r="M11" s="47"/>
      <c r="N11" s="47"/>
      <c r="O11" s="47"/>
      <c r="P11" s="47"/>
      <c r="Q11" s="47"/>
      <c r="R11" s="47"/>
    </row>
    <row r="12" spans="1:19" ht="15.75" customHeight="1" x14ac:dyDescent="0.25">
      <c r="A12" s="2743"/>
      <c r="B12" s="2670"/>
      <c r="C12" s="2670"/>
      <c r="D12" s="2670"/>
      <c r="E12" s="2744"/>
      <c r="G12" s="2890"/>
      <c r="H12" s="2686"/>
      <c r="I12" s="2686"/>
      <c r="J12" s="2891"/>
      <c r="L12" s="47"/>
      <c r="M12" s="47"/>
      <c r="N12" s="47"/>
      <c r="O12" s="47"/>
      <c r="P12" s="47"/>
      <c r="Q12" s="47"/>
      <c r="R12" s="47"/>
    </row>
    <row r="13" spans="1:19" ht="15.75" customHeight="1" x14ac:dyDescent="0.25">
      <c r="A13" s="2743"/>
      <c r="B13" s="2670"/>
      <c r="C13" s="2670"/>
      <c r="D13" s="2670"/>
      <c r="E13" s="2744"/>
      <c r="G13" s="2890"/>
      <c r="H13" s="2686"/>
      <c r="I13" s="2686"/>
      <c r="J13" s="2891"/>
      <c r="L13" s="47"/>
      <c r="M13" s="47"/>
      <c r="N13" s="47"/>
      <c r="O13" s="47"/>
      <c r="P13" s="47"/>
      <c r="Q13" s="47"/>
      <c r="R13" s="47"/>
    </row>
    <row r="14" spans="1:19" ht="15.75" customHeight="1" x14ac:dyDescent="0.25">
      <c r="A14" s="2743"/>
      <c r="B14" s="2670"/>
      <c r="C14" s="2670"/>
      <c r="D14" s="2670"/>
      <c r="E14" s="2744"/>
      <c r="G14" s="2890"/>
      <c r="H14" s="2686"/>
      <c r="I14" s="2686"/>
      <c r="J14" s="2891"/>
      <c r="L14" s="47"/>
      <c r="M14" s="47"/>
      <c r="N14" s="47"/>
      <c r="O14" s="47"/>
      <c r="P14" s="47"/>
      <c r="Q14" s="47"/>
      <c r="R14" s="47"/>
    </row>
    <row r="15" spans="1:19" ht="15.75" customHeight="1" thickBot="1" x14ac:dyDescent="0.3">
      <c r="A15" s="2745"/>
      <c r="B15" s="2746"/>
      <c r="C15" s="2746"/>
      <c r="D15" s="2746"/>
      <c r="E15" s="2747"/>
      <c r="G15" s="2892"/>
      <c r="H15" s="2893"/>
      <c r="I15" s="2893"/>
      <c r="J15" s="2894"/>
      <c r="L15" s="47"/>
      <c r="M15" s="47"/>
      <c r="N15" s="47"/>
      <c r="O15" s="47"/>
      <c r="P15" s="47"/>
      <c r="Q15" s="47"/>
      <c r="R15" s="47"/>
    </row>
    <row r="16" spans="1:19" ht="15.75" customHeight="1" x14ac:dyDescent="0.25">
      <c r="A16" s="862"/>
      <c r="B16" s="862"/>
      <c r="C16" s="862"/>
      <c r="D16" s="862"/>
      <c r="E16" s="862"/>
      <c r="F16" s="862"/>
      <c r="H16" s="88"/>
      <c r="I16" s="88"/>
      <c r="J16" s="88"/>
      <c r="K16" s="88"/>
      <c r="M16" s="47"/>
      <c r="N16" s="47"/>
      <c r="O16" s="47"/>
      <c r="P16" s="47"/>
      <c r="Q16" s="47"/>
      <c r="R16" s="47"/>
      <c r="S16" s="47"/>
    </row>
    <row r="17" spans="1:19" ht="15.75" customHeight="1" x14ac:dyDescent="0.25">
      <c r="A17" s="140" t="s">
        <v>1254</v>
      </c>
      <c r="B17" s="146"/>
      <c r="C17" s="146"/>
      <c r="D17" s="2"/>
      <c r="G17" s="2" t="s">
        <v>1255</v>
      </c>
      <c r="H17" s="88"/>
      <c r="I17" s="88"/>
      <c r="J17" s="88"/>
      <c r="K17" s="88"/>
      <c r="M17" s="47"/>
      <c r="N17" s="47"/>
      <c r="O17" s="47"/>
      <c r="P17" s="47"/>
      <c r="Q17" s="47"/>
      <c r="R17" s="47"/>
      <c r="S17" s="47"/>
    </row>
    <row r="18" spans="1:19" ht="15.75" customHeight="1" x14ac:dyDescent="0.25">
      <c r="A18" s="862"/>
      <c r="B18" s="862"/>
      <c r="C18" s="862"/>
      <c r="D18" s="862"/>
      <c r="G18" t="s">
        <v>2391</v>
      </c>
      <c r="H18" s="88"/>
      <c r="I18" s="88"/>
      <c r="J18" s="88"/>
      <c r="K18" s="88"/>
      <c r="M18" s="47"/>
      <c r="N18" s="47"/>
      <c r="O18" s="47"/>
      <c r="P18" s="47"/>
      <c r="Q18" s="47"/>
      <c r="R18" s="47"/>
      <c r="S18" s="47"/>
    </row>
    <row r="19" spans="1:19" ht="15.75" customHeight="1" x14ac:dyDescent="0.25">
      <c r="A19" s="862"/>
      <c r="B19" s="862"/>
      <c r="C19" s="862"/>
      <c r="D19" s="862"/>
      <c r="G19" t="s">
        <v>2392</v>
      </c>
      <c r="H19" s="88"/>
      <c r="I19" s="88"/>
      <c r="J19" s="88"/>
      <c r="K19" s="88"/>
      <c r="M19" s="47"/>
      <c r="N19" s="47"/>
      <c r="O19" s="47"/>
      <c r="P19" s="47"/>
      <c r="Q19" s="47"/>
      <c r="R19" s="47"/>
      <c r="S19" s="47"/>
    </row>
    <row r="20" spans="1:19" ht="15.75" customHeight="1" x14ac:dyDescent="0.25">
      <c r="A20" s="862"/>
      <c r="B20" s="862"/>
      <c r="C20" s="862"/>
      <c r="D20" s="862"/>
      <c r="F20" s="862"/>
      <c r="H20" s="88"/>
      <c r="I20" s="88"/>
      <c r="J20" s="88"/>
      <c r="K20" s="88"/>
      <c r="M20" s="47"/>
      <c r="N20" s="47"/>
      <c r="O20" s="47"/>
      <c r="P20" s="47"/>
      <c r="Q20" s="47"/>
      <c r="R20" s="47"/>
      <c r="S20" s="47"/>
    </row>
    <row r="21" spans="1:19" ht="15.75" thickBot="1" x14ac:dyDescent="0.3">
      <c r="H21" s="123"/>
      <c r="I21" s="123"/>
      <c r="J21" s="123"/>
      <c r="M21" s="47"/>
      <c r="N21" s="47"/>
      <c r="O21" s="47"/>
      <c r="P21" s="47"/>
      <c r="Q21" s="47"/>
      <c r="R21" s="47"/>
      <c r="S21" s="47"/>
    </row>
    <row r="22" spans="1:19" x14ac:dyDescent="0.25">
      <c r="A22" s="637" t="s">
        <v>1455</v>
      </c>
      <c r="B22" s="625" t="s">
        <v>1456</v>
      </c>
      <c r="C22" s="625" t="s">
        <v>1457</v>
      </c>
      <c r="D22" s="625" t="s">
        <v>2275</v>
      </c>
      <c r="E22" s="625" t="s">
        <v>1459</v>
      </c>
      <c r="F22" s="625" t="s">
        <v>1460</v>
      </c>
      <c r="G22" s="625" t="s">
        <v>2393</v>
      </c>
      <c r="H22" s="885"/>
      <c r="I22" s="885"/>
      <c r="J22" s="931"/>
    </row>
    <row r="23" spans="1:19" ht="30" x14ac:dyDescent="0.25">
      <c r="A23" s="4548" t="s">
        <v>434</v>
      </c>
      <c r="B23" s="2001" t="s">
        <v>2394</v>
      </c>
      <c r="C23" s="2001" t="s">
        <v>2395</v>
      </c>
      <c r="D23" s="4238" t="s">
        <v>2396</v>
      </c>
      <c r="E23" s="2001" t="s">
        <v>2397</v>
      </c>
      <c r="F23" s="2001" t="s">
        <v>2398</v>
      </c>
      <c r="G23" s="4238" t="s">
        <v>2399</v>
      </c>
      <c r="H23" s="4238" t="s">
        <v>478</v>
      </c>
      <c r="I23" s="4238" t="s">
        <v>1268</v>
      </c>
      <c r="J23" s="3138" t="s">
        <v>1454</v>
      </c>
    </row>
    <row r="24" spans="1:19" ht="33" customHeight="1" x14ac:dyDescent="0.25">
      <c r="A24" s="4548"/>
      <c r="B24" s="2001">
        <v>1579</v>
      </c>
      <c r="C24" s="2001" t="s">
        <v>2400</v>
      </c>
      <c r="D24" s="4238"/>
      <c r="E24" s="2001" t="s">
        <v>2401</v>
      </c>
      <c r="F24" s="2001">
        <v>1574</v>
      </c>
      <c r="G24" s="4238"/>
      <c r="H24" s="4238"/>
      <c r="I24" s="4238"/>
      <c r="J24" s="3138"/>
      <c r="L24" s="102"/>
      <c r="M24" s="102"/>
      <c r="N24" s="102"/>
      <c r="O24" s="102"/>
      <c r="P24" s="102"/>
      <c r="Q24" s="102"/>
      <c r="R24" s="102"/>
    </row>
    <row r="25" spans="1:19" x14ac:dyDescent="0.25">
      <c r="A25" s="1436" t="str">
        <f>CONCATENATE($J$4,"00")</f>
        <v>202400</v>
      </c>
      <c r="B25" s="2005"/>
      <c r="C25" s="2001"/>
      <c r="D25" s="2001"/>
      <c r="E25" s="2005"/>
      <c r="F25" s="2005"/>
      <c r="G25" s="2006">
        <f>B25+E25+F25</f>
        <v>0</v>
      </c>
      <c r="H25" s="1424"/>
      <c r="I25" s="1424"/>
      <c r="J25" s="1425"/>
    </row>
    <row r="26" spans="1:19" x14ac:dyDescent="0.25">
      <c r="A26" s="1436" t="str">
        <f>CONCATENATE($J$4,"01")</f>
        <v>202401</v>
      </c>
      <c r="B26" s="2005"/>
      <c r="C26" s="2005"/>
      <c r="D26" s="2006">
        <f t="shared" ref="D26:D37" si="0">B26+C26</f>
        <v>0</v>
      </c>
      <c r="E26" s="2005"/>
      <c r="F26" s="2005"/>
      <c r="G26" s="2006">
        <f>B26+E26+F26</f>
        <v>0</v>
      </c>
      <c r="H26" s="2010"/>
      <c r="I26" s="1936"/>
      <c r="J26" s="1558"/>
    </row>
    <row r="27" spans="1:19" x14ac:dyDescent="0.25">
      <c r="A27" s="1436" t="str">
        <f>CONCATENATE($J$4,"02")</f>
        <v>202402</v>
      </c>
      <c r="B27" s="2005"/>
      <c r="C27" s="2005"/>
      <c r="D27" s="2006">
        <f t="shared" si="0"/>
        <v>0</v>
      </c>
      <c r="E27" s="2005"/>
      <c r="F27" s="2031"/>
      <c r="G27" s="2006">
        <f>B27+E27</f>
        <v>0</v>
      </c>
      <c r="H27" s="2010"/>
      <c r="I27" s="1936"/>
      <c r="J27" s="1558"/>
    </row>
    <row r="28" spans="1:19" x14ac:dyDescent="0.25">
      <c r="A28" s="1436" t="str">
        <f>CONCATENATE($J$4,"03")</f>
        <v>202403</v>
      </c>
      <c r="B28" s="2005"/>
      <c r="C28" s="2005"/>
      <c r="D28" s="2006">
        <f t="shared" si="0"/>
        <v>0</v>
      </c>
      <c r="E28" s="2005"/>
      <c r="F28" s="2031"/>
      <c r="G28" s="2006">
        <f t="shared" ref="G28:G36" si="1">B28+E28</f>
        <v>0</v>
      </c>
      <c r="H28" s="2010"/>
      <c r="I28" s="1936"/>
      <c r="J28" s="1558"/>
      <c r="K28" s="2"/>
    </row>
    <row r="29" spans="1:19" x14ac:dyDescent="0.25">
      <c r="A29" s="1436" t="str">
        <f>CONCATENATE($J$4,"04")</f>
        <v>202404</v>
      </c>
      <c r="B29" s="2005"/>
      <c r="C29" s="2005"/>
      <c r="D29" s="2006">
        <f t="shared" si="0"/>
        <v>0</v>
      </c>
      <c r="E29" s="2005"/>
      <c r="F29" s="2031"/>
      <c r="G29" s="2006">
        <f>B29+E29</f>
        <v>0</v>
      </c>
      <c r="H29" s="2010"/>
      <c r="I29" s="1936"/>
      <c r="J29" s="1558"/>
    </row>
    <row r="30" spans="1:19" x14ac:dyDescent="0.25">
      <c r="A30" s="1436" t="str">
        <f>CONCATENATE($J$4,"05")</f>
        <v>202405</v>
      </c>
      <c r="B30" s="2005"/>
      <c r="C30" s="2005"/>
      <c r="D30" s="2006">
        <f t="shared" si="0"/>
        <v>0</v>
      </c>
      <c r="E30" s="2005"/>
      <c r="F30" s="2031"/>
      <c r="G30" s="2006">
        <f t="shared" si="1"/>
        <v>0</v>
      </c>
      <c r="H30" s="2010"/>
      <c r="I30" s="1936"/>
      <c r="J30" s="1558"/>
    </row>
    <row r="31" spans="1:19" x14ac:dyDescent="0.25">
      <c r="A31" s="1436" t="str">
        <f>CONCATENATE($J$4,"06")</f>
        <v>202406</v>
      </c>
      <c r="B31" s="2005"/>
      <c r="C31" s="2005"/>
      <c r="D31" s="2006">
        <f t="shared" si="0"/>
        <v>0</v>
      </c>
      <c r="E31" s="2005"/>
      <c r="F31" s="2031"/>
      <c r="G31" s="2006">
        <f t="shared" si="1"/>
        <v>0</v>
      </c>
      <c r="H31" s="2010"/>
      <c r="I31" s="1936"/>
      <c r="J31" s="1558"/>
    </row>
    <row r="32" spans="1:19" x14ac:dyDescent="0.25">
      <c r="A32" s="1436" t="str">
        <f>CONCATENATE($J$4,"07")</f>
        <v>202407</v>
      </c>
      <c r="B32" s="2005"/>
      <c r="C32" s="2005"/>
      <c r="D32" s="2006">
        <f t="shared" si="0"/>
        <v>0</v>
      </c>
      <c r="E32" s="2005"/>
      <c r="F32" s="2031"/>
      <c r="G32" s="2006">
        <f t="shared" si="1"/>
        <v>0</v>
      </c>
      <c r="H32" s="2010"/>
      <c r="I32" s="1936"/>
      <c r="J32" s="1558"/>
    </row>
    <row r="33" spans="1:11" x14ac:dyDescent="0.25">
      <c r="A33" s="1436" t="str">
        <f>CONCATENATE($J$4,"08")</f>
        <v>202408</v>
      </c>
      <c r="B33" s="2005"/>
      <c r="C33" s="2005"/>
      <c r="D33" s="2006">
        <f t="shared" si="0"/>
        <v>0</v>
      </c>
      <c r="E33" s="2005"/>
      <c r="F33" s="2031"/>
      <c r="G33" s="2006">
        <f t="shared" si="1"/>
        <v>0</v>
      </c>
      <c r="H33" s="2010"/>
      <c r="I33" s="1936"/>
      <c r="J33" s="1558"/>
    </row>
    <row r="34" spans="1:11" x14ac:dyDescent="0.25">
      <c r="A34" s="1436" t="str">
        <f>CONCATENATE($J$4,"09")</f>
        <v>202409</v>
      </c>
      <c r="B34" s="2005"/>
      <c r="C34" s="2005"/>
      <c r="D34" s="2006">
        <f t="shared" si="0"/>
        <v>0</v>
      </c>
      <c r="E34" s="2005"/>
      <c r="F34" s="2031"/>
      <c r="G34" s="2006">
        <f t="shared" si="1"/>
        <v>0</v>
      </c>
      <c r="H34" s="2010"/>
      <c r="I34" s="1936"/>
      <c r="J34" s="1558"/>
    </row>
    <row r="35" spans="1:11" x14ac:dyDescent="0.25">
      <c r="A35" s="1436" t="str">
        <f>CONCATENATE($J$4,"10")</f>
        <v>202410</v>
      </c>
      <c r="B35" s="2005"/>
      <c r="C35" s="2005"/>
      <c r="D35" s="2006">
        <f t="shared" si="0"/>
        <v>0</v>
      </c>
      <c r="E35" s="2005"/>
      <c r="F35" s="2031"/>
      <c r="G35" s="2006">
        <f t="shared" si="1"/>
        <v>0</v>
      </c>
      <c r="H35" s="2010"/>
      <c r="I35" s="1936"/>
      <c r="J35" s="1558"/>
    </row>
    <row r="36" spans="1:11" x14ac:dyDescent="0.25">
      <c r="A36" s="1436" t="str">
        <f>CONCATENATE($J$4,"11")</f>
        <v>202411</v>
      </c>
      <c r="B36" s="2005"/>
      <c r="C36" s="2005"/>
      <c r="D36" s="2006">
        <f t="shared" si="0"/>
        <v>0</v>
      </c>
      <c r="E36" s="2005"/>
      <c r="F36" s="2031"/>
      <c r="G36" s="2006">
        <f t="shared" si="1"/>
        <v>0</v>
      </c>
      <c r="H36" s="2010"/>
      <c r="I36" s="1936"/>
      <c r="J36" s="1558"/>
    </row>
    <row r="37" spans="1:11" x14ac:dyDescent="0.25">
      <c r="A37" s="1436" t="str">
        <f>CONCATENATE($J$4,"12")</f>
        <v>202412</v>
      </c>
      <c r="B37" s="2005"/>
      <c r="C37" s="2005"/>
      <c r="D37" s="2006">
        <f t="shared" si="0"/>
        <v>0</v>
      </c>
      <c r="E37" s="2005"/>
      <c r="F37" s="2005"/>
      <c r="G37" s="2006">
        <f>B37+E37+F37</f>
        <v>0</v>
      </c>
      <c r="H37" s="2010"/>
      <c r="I37" s="1936"/>
      <c r="J37" s="1558"/>
    </row>
    <row r="38" spans="1:11" ht="15.75" thickBot="1" x14ac:dyDescent="0.3">
      <c r="A38" s="470" t="s">
        <v>2028</v>
      </c>
      <c r="B38" s="457">
        <f>SUM(B25:B37)</f>
        <v>0</v>
      </c>
      <c r="C38" s="457">
        <f t="shared" ref="C38" si="2">SUM(C26:C37)</f>
        <v>0</v>
      </c>
      <c r="D38" s="462">
        <f>SUM(D26:D37)</f>
        <v>0</v>
      </c>
      <c r="E38" s="457">
        <f>SUM(E25:E37)</f>
        <v>0</v>
      </c>
      <c r="F38" s="493"/>
      <c r="G38" s="462">
        <f>SUM(G25:G37)</f>
        <v>0</v>
      </c>
      <c r="H38" s="4223"/>
      <c r="I38" s="4223"/>
      <c r="J38" s="4224"/>
    </row>
    <row r="39" spans="1:11" ht="30" customHeight="1" x14ac:dyDescent="0.25">
      <c r="A39" s="132" t="s">
        <v>1327</v>
      </c>
      <c r="B39" s="1077">
        <f>SUM(B41:B48)</f>
        <v>0</v>
      </c>
      <c r="C39" s="1077">
        <f>SUM(C41:C48)</f>
        <v>0</v>
      </c>
      <c r="D39" s="1083"/>
      <c r="E39" s="1077">
        <f t="shared" ref="E39:F39" si="3">SUM(E41:E48)</f>
        <v>0</v>
      </c>
      <c r="F39" s="1077">
        <f t="shared" si="3"/>
        <v>0</v>
      </c>
      <c r="G39" s="59"/>
      <c r="I39" s="3"/>
      <c r="J39" s="3"/>
      <c r="K39" s="3"/>
    </row>
    <row r="40" spans="1:11" x14ac:dyDescent="0.25">
      <c r="A40" s="58" t="s">
        <v>1260</v>
      </c>
      <c r="B40" s="67">
        <f>B38-B39</f>
        <v>0</v>
      </c>
      <c r="C40" s="67">
        <f>C38-C39</f>
        <v>0</v>
      </c>
      <c r="E40" s="67">
        <f t="shared" ref="E40:F40" si="4">E38-E39</f>
        <v>0</v>
      </c>
      <c r="F40" s="67">
        <f t="shared" si="4"/>
        <v>0</v>
      </c>
      <c r="G40" s="59"/>
      <c r="I40" s="3"/>
      <c r="J40" s="3"/>
      <c r="K40" s="3"/>
    </row>
    <row r="41" spans="1:11" x14ac:dyDescent="0.25">
      <c r="A41" s="792">
        <v>1579</v>
      </c>
      <c r="B41" s="67">
        <f>_xlfn.XLOOKUP($A41,'Saldobalanse m arb-status'!A:A,'Saldobalanse m arb-status'!C:C,"Ikke funnet",0)</f>
        <v>0</v>
      </c>
      <c r="C41" s="67"/>
      <c r="I41" s="3"/>
      <c r="J41" s="3"/>
      <c r="K41" s="3"/>
    </row>
    <row r="42" spans="1:11" x14ac:dyDescent="0.25">
      <c r="A42" s="792">
        <v>5801</v>
      </c>
      <c r="C42" s="67">
        <f>_xlfn.XLOOKUP($A42,'Saldobalanse m arb-status'!A:A,'Saldobalanse m arb-status'!C:C,"Ikke funnet",0)</f>
        <v>0</v>
      </c>
      <c r="I42" s="3"/>
      <c r="J42" s="3"/>
      <c r="K42" s="3"/>
    </row>
    <row r="43" spans="1:11" x14ac:dyDescent="0.25">
      <c r="A43" s="792">
        <v>5811</v>
      </c>
      <c r="C43" s="67">
        <f>_xlfn.XLOOKUP($A43,'Saldobalanse m arb-status'!A:A,'Saldobalanse m arb-status'!C:C,"Ikke funnet",0)</f>
        <v>0</v>
      </c>
      <c r="I43" s="3"/>
      <c r="J43" s="3"/>
      <c r="K43" s="3"/>
    </row>
    <row r="44" spans="1:11" x14ac:dyDescent="0.25">
      <c r="A44" s="792">
        <v>1575</v>
      </c>
      <c r="E44" s="67">
        <f>_xlfn.XLOOKUP($A44,'Saldobalanse m arb-status'!A:A,'Saldobalanse m arb-status'!C:C,"Ikke funnet",0)</f>
        <v>0</v>
      </c>
      <c r="I44" s="3"/>
      <c r="J44" s="3"/>
      <c r="K44" s="3"/>
    </row>
    <row r="45" spans="1:11" x14ac:dyDescent="0.25">
      <c r="A45" s="792">
        <v>1576</v>
      </c>
      <c r="E45" s="67">
        <f>_xlfn.XLOOKUP($A45,'Saldobalanse m arb-status'!A:A,'Saldobalanse m arb-status'!C:C,"Ikke funnet",0)</f>
        <v>0</v>
      </c>
      <c r="I45" s="3"/>
      <c r="J45" s="3"/>
      <c r="K45" s="3"/>
    </row>
    <row r="46" spans="1:11" x14ac:dyDescent="0.25">
      <c r="A46" s="792">
        <v>1577</v>
      </c>
      <c r="E46" s="67">
        <f>_xlfn.XLOOKUP($A46,'Saldobalanse m arb-status'!A:A,'Saldobalanse m arb-status'!C:C,"Ikke funnet",0)</f>
        <v>0</v>
      </c>
      <c r="I46" s="3"/>
      <c r="J46" s="3"/>
      <c r="K46" s="3"/>
    </row>
    <row r="47" spans="1:11" x14ac:dyDescent="0.25">
      <c r="A47" s="792">
        <v>1578</v>
      </c>
      <c r="E47" s="67">
        <f>_xlfn.XLOOKUP($A47,'Saldobalanse m arb-status'!A:A,'Saldobalanse m arb-status'!C:C,"Ikke funnet",0)</f>
        <v>0</v>
      </c>
      <c r="I47" s="3"/>
      <c r="J47" s="3"/>
      <c r="K47" s="3"/>
    </row>
    <row r="48" spans="1:11" x14ac:dyDescent="0.25">
      <c r="A48" s="792">
        <v>1574</v>
      </c>
      <c r="F48" s="67">
        <f>_xlfn.XLOOKUP($A48,'Saldobalanse m arb-status'!A:A,'Saldobalanse m arb-status'!C:C,"Ikke funnet",0)</f>
        <v>0</v>
      </c>
      <c r="G48" s="59"/>
      <c r="I48" s="3"/>
      <c r="J48" s="3"/>
      <c r="K48" s="3"/>
    </row>
    <row r="49" spans="1:11" x14ac:dyDescent="0.25">
      <c r="A49" s="3"/>
      <c r="B49" s="3"/>
      <c r="C49" s="3"/>
      <c r="D49" s="3"/>
      <c r="I49" s="3"/>
      <c r="J49" s="3"/>
      <c r="K49" s="3"/>
    </row>
    <row r="50" spans="1:11" x14ac:dyDescent="0.25">
      <c r="A50" s="3"/>
      <c r="B50" s="3"/>
      <c r="C50" s="3"/>
      <c r="D50" s="3"/>
      <c r="I50" s="3"/>
      <c r="J50" s="3"/>
      <c r="K50" s="3"/>
    </row>
    <row r="51" spans="1:11" ht="15.75" thickBot="1" x14ac:dyDescent="0.3">
      <c r="A51" s="11" t="s">
        <v>2287</v>
      </c>
      <c r="B51" s="3"/>
      <c r="C51" s="3"/>
      <c r="D51" s="3"/>
      <c r="E51" s="3"/>
      <c r="F51" s="3"/>
      <c r="G51" s="3"/>
      <c r="H51" s="3"/>
      <c r="I51" s="3"/>
      <c r="J51" s="3"/>
      <c r="K51" s="3"/>
    </row>
    <row r="52" spans="1:11" x14ac:dyDescent="0.25">
      <c r="A52" s="637" t="str">
        <f>CONCATENATE($J$4,"00")</f>
        <v>202400</v>
      </c>
      <c r="B52" s="4549"/>
      <c r="C52" s="4549"/>
      <c r="D52" s="4225"/>
      <c r="E52" s="4225"/>
      <c r="F52" s="4225"/>
      <c r="G52" s="4225"/>
      <c r="H52" s="4225"/>
      <c r="I52" s="4225"/>
      <c r="J52" s="4225"/>
      <c r="K52" s="4226"/>
    </row>
    <row r="53" spans="1:11" x14ac:dyDescent="0.25">
      <c r="A53" s="1113" t="str">
        <f>CONCATENATE($J$4,"01")</f>
        <v>202401</v>
      </c>
      <c r="B53" s="4222"/>
      <c r="C53" s="4222"/>
      <c r="D53" s="4222"/>
      <c r="E53" s="4222"/>
      <c r="F53" s="4222"/>
      <c r="G53" s="4222"/>
      <c r="H53" s="4222"/>
      <c r="I53" s="4222"/>
      <c r="J53" s="4222"/>
      <c r="K53" s="2987"/>
    </row>
    <row r="54" spans="1:11" x14ac:dyDescent="0.25">
      <c r="A54" s="1436" t="str">
        <f>CONCATENATE($J$4,"02")</f>
        <v>202402</v>
      </c>
      <c r="B54" s="4222"/>
      <c r="C54" s="4222"/>
      <c r="D54" s="4222"/>
      <c r="E54" s="4222"/>
      <c r="F54" s="4222"/>
      <c r="G54" s="4222"/>
      <c r="H54" s="4222"/>
      <c r="I54" s="4222"/>
      <c r="J54" s="4222"/>
      <c r="K54" s="2987"/>
    </row>
    <row r="55" spans="1:11" x14ac:dyDescent="0.25">
      <c r="A55" s="1436" t="str">
        <f>CONCATENATE($J$4,"03")</f>
        <v>202403</v>
      </c>
      <c r="B55" s="4222"/>
      <c r="C55" s="4222"/>
      <c r="D55" s="4222"/>
      <c r="E55" s="4222"/>
      <c r="F55" s="4222"/>
      <c r="G55" s="4222"/>
      <c r="H55" s="4222"/>
      <c r="I55" s="4222"/>
      <c r="J55" s="4222"/>
      <c r="K55" s="2987"/>
    </row>
    <row r="56" spans="1:11" x14ac:dyDescent="0.25">
      <c r="A56" s="1436" t="str">
        <f>CONCATENATE($J$4,"04")</f>
        <v>202404</v>
      </c>
      <c r="B56" s="4222"/>
      <c r="C56" s="4222"/>
      <c r="D56" s="4222"/>
      <c r="E56" s="4222"/>
      <c r="F56" s="4222"/>
      <c r="G56" s="4222"/>
      <c r="H56" s="4222"/>
      <c r="I56" s="4222"/>
      <c r="J56" s="4222"/>
      <c r="K56" s="2987"/>
    </row>
    <row r="57" spans="1:11" x14ac:dyDescent="0.25">
      <c r="A57" s="1436" t="str">
        <f>CONCATENATE($J$4,"05")</f>
        <v>202405</v>
      </c>
      <c r="B57" s="4222"/>
      <c r="C57" s="4222"/>
      <c r="D57" s="4222"/>
      <c r="E57" s="4222"/>
      <c r="F57" s="4222"/>
      <c r="G57" s="4222"/>
      <c r="H57" s="4222"/>
      <c r="I57" s="4222"/>
      <c r="J57" s="4222"/>
      <c r="K57" s="2987"/>
    </row>
    <row r="58" spans="1:11" x14ac:dyDescent="0.25">
      <c r="A58" s="1436" t="str">
        <f>CONCATENATE($J$4,"06")</f>
        <v>202406</v>
      </c>
      <c r="B58" s="4222"/>
      <c r="C58" s="4222"/>
      <c r="D58" s="4222"/>
      <c r="E58" s="4222"/>
      <c r="F58" s="4222"/>
      <c r="G58" s="4222"/>
      <c r="H58" s="4222"/>
      <c r="I58" s="4222"/>
      <c r="J58" s="4222"/>
      <c r="K58" s="2987"/>
    </row>
    <row r="59" spans="1:11" x14ac:dyDescent="0.25">
      <c r="A59" s="1436" t="str">
        <f>CONCATENATE($J$4,"07")</f>
        <v>202407</v>
      </c>
      <c r="B59" s="4222"/>
      <c r="C59" s="4222"/>
      <c r="D59" s="4222"/>
      <c r="E59" s="4222"/>
      <c r="F59" s="4222"/>
      <c r="G59" s="4222"/>
      <c r="H59" s="4222"/>
      <c r="I59" s="4222"/>
      <c r="J59" s="4222"/>
      <c r="K59" s="2987"/>
    </row>
    <row r="60" spans="1:11" x14ac:dyDescent="0.25">
      <c r="A60" s="1436" t="str">
        <f>CONCATENATE($J$4,"08")</f>
        <v>202408</v>
      </c>
      <c r="B60" s="4222"/>
      <c r="C60" s="4222"/>
      <c r="D60" s="4222"/>
      <c r="E60" s="4222"/>
      <c r="F60" s="4222"/>
      <c r="G60" s="4222"/>
      <c r="H60" s="4222"/>
      <c r="I60" s="4222"/>
      <c r="J60" s="4222"/>
      <c r="K60" s="2987"/>
    </row>
    <row r="61" spans="1:11" x14ac:dyDescent="0.25">
      <c r="A61" s="1436" t="str">
        <f>CONCATENATE($J$4,"09")</f>
        <v>202409</v>
      </c>
      <c r="B61" s="4222"/>
      <c r="C61" s="4222"/>
      <c r="D61" s="4222"/>
      <c r="E61" s="4222"/>
      <c r="F61" s="4222"/>
      <c r="G61" s="4222"/>
      <c r="H61" s="4222"/>
      <c r="I61" s="4222"/>
      <c r="J61" s="4222"/>
      <c r="K61" s="2987"/>
    </row>
    <row r="62" spans="1:11" x14ac:dyDescent="0.25">
      <c r="A62" s="1436" t="str">
        <f>CONCATENATE($J$4,"10")</f>
        <v>202410</v>
      </c>
      <c r="B62" s="4222"/>
      <c r="C62" s="4222"/>
      <c r="D62" s="4222"/>
      <c r="E62" s="4222"/>
      <c r="F62" s="4222"/>
      <c r="G62" s="4222"/>
      <c r="H62" s="4222"/>
      <c r="I62" s="4222"/>
      <c r="J62" s="4222"/>
      <c r="K62" s="2987"/>
    </row>
    <row r="63" spans="1:11" x14ac:dyDescent="0.25">
      <c r="A63" s="1436" t="str">
        <f>CONCATENATE($J$4,"11")</f>
        <v>202411</v>
      </c>
      <c r="B63" s="4222"/>
      <c r="C63" s="4222"/>
      <c r="D63" s="4222"/>
      <c r="E63" s="4222"/>
      <c r="F63" s="4222"/>
      <c r="G63" s="4222"/>
      <c r="H63" s="4222"/>
      <c r="I63" s="4222"/>
      <c r="J63" s="4222"/>
      <c r="K63" s="2987"/>
    </row>
    <row r="64" spans="1:11" ht="15.75" thickBot="1" x14ac:dyDescent="0.3">
      <c r="A64" s="459" t="str">
        <f>CONCATENATE($J$4,"12")</f>
        <v>202412</v>
      </c>
      <c r="B64" s="3176"/>
      <c r="C64" s="3176"/>
      <c r="D64" s="3176"/>
      <c r="E64" s="3176"/>
      <c r="F64" s="3176"/>
      <c r="G64" s="3176"/>
      <c r="H64" s="3176"/>
      <c r="I64" s="3176"/>
      <c r="J64" s="3176"/>
      <c r="K64" s="3177"/>
    </row>
    <row r="66" spans="1:19" x14ac:dyDescent="0.25">
      <c r="A66" s="102"/>
      <c r="B66" s="102"/>
      <c r="C66" s="102"/>
      <c r="D66" s="102"/>
      <c r="E66" s="102"/>
      <c r="F66" s="102"/>
      <c r="G66" s="102"/>
    </row>
    <row r="67" spans="1:19" x14ac:dyDescent="0.25">
      <c r="A67" s="4550" t="s">
        <v>2402</v>
      </c>
      <c r="B67" s="4550"/>
      <c r="C67" s="4550"/>
      <c r="D67" s="4550"/>
      <c r="E67" s="4550"/>
      <c r="F67" s="4550"/>
      <c r="G67" s="4550"/>
      <c r="H67" s="4550"/>
      <c r="I67" s="4550"/>
      <c r="J67" s="4550"/>
    </row>
    <row r="68" spans="1:19" ht="33" customHeight="1" thickBot="1" x14ac:dyDescent="0.3">
      <c r="A68" s="4550" t="s">
        <v>2403</v>
      </c>
      <c r="B68" s="4550"/>
      <c r="C68" s="4550"/>
      <c r="D68" s="4550"/>
      <c r="E68" s="4550"/>
      <c r="F68" s="4550"/>
      <c r="G68" s="4550"/>
      <c r="H68" s="4550"/>
      <c r="I68" s="4550"/>
      <c r="J68" s="4550"/>
    </row>
    <row r="69" spans="1:19" s="3" customFormat="1" x14ac:dyDescent="0.25">
      <c r="A69" s="1236" t="s">
        <v>1802</v>
      </c>
      <c r="B69" s="1237"/>
      <c r="C69" s="1237"/>
      <c r="D69" s="1237"/>
      <c r="E69" s="1237"/>
      <c r="F69" s="1345">
        <v>1579</v>
      </c>
      <c r="G69" s="1237"/>
      <c r="H69" s="1237"/>
      <c r="I69" s="1237"/>
      <c r="J69" s="1238"/>
    </row>
    <row r="70" spans="1:19" s="3" customFormat="1" x14ac:dyDescent="0.25">
      <c r="A70" s="1115" t="s">
        <v>254</v>
      </c>
      <c r="B70" s="1360" t="s">
        <v>1299</v>
      </c>
      <c r="C70" s="1360" t="s">
        <v>1367</v>
      </c>
      <c r="D70" s="1360" t="s">
        <v>1325</v>
      </c>
      <c r="E70" s="1360" t="s">
        <v>434</v>
      </c>
      <c r="F70" s="1360" t="s">
        <v>608</v>
      </c>
      <c r="G70" s="1360" t="s">
        <v>1338</v>
      </c>
      <c r="H70" s="3129" t="s">
        <v>1261</v>
      </c>
      <c r="I70" s="3129"/>
      <c r="J70" s="3673"/>
      <c r="L70" s="68"/>
      <c r="M70" s="68"/>
      <c r="N70" s="68"/>
      <c r="O70" s="68"/>
      <c r="Q70" s="68"/>
      <c r="R70" s="68"/>
      <c r="S70" s="68"/>
    </row>
    <row r="71" spans="1:19" s="3" customFormat="1" x14ac:dyDescent="0.25">
      <c r="A71" s="1431"/>
      <c r="B71" s="1942"/>
      <c r="C71" s="1942"/>
      <c r="D71" s="1942"/>
      <c r="E71" s="1942"/>
      <c r="F71" s="1938"/>
      <c r="G71" s="1942"/>
      <c r="H71" s="3973"/>
      <c r="I71" s="3973"/>
      <c r="J71" s="3043"/>
      <c r="L71" s="23"/>
      <c r="M71" s="23"/>
      <c r="N71" s="23"/>
      <c r="O71" s="23"/>
    </row>
    <row r="72" spans="1:19" s="3" customFormat="1" x14ac:dyDescent="0.25">
      <c r="A72" s="1431"/>
      <c r="B72" s="1942"/>
      <c r="C72" s="1942"/>
      <c r="D72" s="1943"/>
      <c r="E72" s="1942"/>
      <c r="F72" s="1938"/>
      <c r="G72" s="1942"/>
      <c r="H72" s="3973"/>
      <c r="I72" s="3973"/>
      <c r="J72" s="3043"/>
      <c r="L72" s="23"/>
      <c r="M72" s="23"/>
      <c r="N72" s="23"/>
      <c r="O72" s="23"/>
    </row>
    <row r="73" spans="1:19" s="3" customFormat="1" x14ac:dyDescent="0.25">
      <c r="A73" s="1431"/>
      <c r="B73" s="1942"/>
      <c r="C73" s="1942"/>
      <c r="D73" s="1943"/>
      <c r="E73" s="1942"/>
      <c r="F73" s="1938"/>
      <c r="G73" s="1942"/>
      <c r="H73" s="3973"/>
      <c r="I73" s="3973"/>
      <c r="J73" s="3043"/>
      <c r="L73" s="23"/>
      <c r="M73" s="23"/>
      <c r="N73" s="23"/>
      <c r="O73" s="23"/>
    </row>
    <row r="74" spans="1:19" s="3" customFormat="1" x14ac:dyDescent="0.25">
      <c r="A74" s="1431"/>
      <c r="B74" s="1942"/>
      <c r="C74" s="1942"/>
      <c r="D74" s="1943"/>
      <c r="E74" s="1942"/>
      <c r="F74" s="1938"/>
      <c r="G74" s="1942"/>
      <c r="H74" s="3973"/>
      <c r="I74" s="3973"/>
      <c r="J74" s="3043"/>
      <c r="L74" s="23"/>
      <c r="M74" s="23"/>
      <c r="N74" s="23"/>
      <c r="O74" s="23"/>
    </row>
    <row r="75" spans="1:19" s="3" customFormat="1" x14ac:dyDescent="0.25">
      <c r="A75" s="1431"/>
      <c r="B75" s="1942"/>
      <c r="C75" s="1942"/>
      <c r="D75" s="1943"/>
      <c r="E75" s="1942"/>
      <c r="F75" s="1938"/>
      <c r="G75" s="1942"/>
      <c r="H75" s="3973"/>
      <c r="I75" s="3973"/>
      <c r="J75" s="3043"/>
      <c r="L75" s="23"/>
      <c r="M75" s="23"/>
      <c r="N75" s="23"/>
      <c r="O75" s="23"/>
    </row>
    <row r="76" spans="1:19" s="3" customFormat="1" x14ac:dyDescent="0.25">
      <c r="A76" s="1431"/>
      <c r="B76" s="1942"/>
      <c r="C76" s="1942"/>
      <c r="D76" s="1943"/>
      <c r="E76" s="1942"/>
      <c r="F76" s="1938"/>
      <c r="G76" s="1942"/>
      <c r="H76" s="3973"/>
      <c r="I76" s="3973"/>
      <c r="J76" s="3043"/>
      <c r="L76" s="23"/>
      <c r="M76" s="23"/>
      <c r="N76" s="23"/>
      <c r="O76" s="23"/>
    </row>
    <row r="77" spans="1:19" s="3" customFormat="1" x14ac:dyDescent="0.25">
      <c r="A77" s="1431"/>
      <c r="B77" s="1942"/>
      <c r="C77" s="1942"/>
      <c r="D77" s="1943"/>
      <c r="E77" s="1942"/>
      <c r="F77" s="1938"/>
      <c r="G77" s="1942"/>
      <c r="H77" s="3973"/>
      <c r="I77" s="3973"/>
      <c r="J77" s="3043"/>
      <c r="L77" s="23"/>
      <c r="M77" s="23"/>
      <c r="N77" s="23"/>
      <c r="O77" s="23"/>
    </row>
    <row r="78" spans="1:19" s="3" customFormat="1" x14ac:dyDescent="0.25">
      <c r="A78" s="1431"/>
      <c r="B78" s="1942"/>
      <c r="C78" s="1942"/>
      <c r="D78" s="1943"/>
      <c r="E78" s="1942"/>
      <c r="F78" s="1938"/>
      <c r="G78" s="1942"/>
      <c r="H78" s="3973"/>
      <c r="I78" s="3973"/>
      <c r="J78" s="3043"/>
      <c r="L78" s="23"/>
      <c r="M78" s="23"/>
      <c r="N78" s="23"/>
      <c r="O78" s="23"/>
    </row>
    <row r="79" spans="1:19" s="3" customFormat="1" x14ac:dyDescent="0.25">
      <c r="A79" s="1431"/>
      <c r="B79" s="1942"/>
      <c r="C79" s="1942"/>
      <c r="D79" s="1943"/>
      <c r="E79" s="1942"/>
      <c r="F79" s="1938"/>
      <c r="G79" s="1942"/>
      <c r="H79" s="3973"/>
      <c r="I79" s="3973"/>
      <c r="J79" s="3043"/>
      <c r="L79" s="23"/>
      <c r="M79" s="23"/>
      <c r="N79" s="23"/>
      <c r="O79" s="23"/>
    </row>
    <row r="80" spans="1:19" s="3" customFormat="1" x14ac:dyDescent="0.25">
      <c r="A80" s="1431"/>
      <c r="B80" s="1942"/>
      <c r="C80" s="1942"/>
      <c r="D80" s="1943"/>
      <c r="E80" s="1942"/>
      <c r="F80" s="1938"/>
      <c r="G80" s="1942"/>
      <c r="H80" s="3973"/>
      <c r="I80" s="3973"/>
      <c r="J80" s="3043"/>
      <c r="L80" s="23"/>
      <c r="M80" s="23"/>
      <c r="N80" s="23"/>
      <c r="O80" s="23"/>
    </row>
    <row r="81" spans="1:15" s="3" customFormat="1" x14ac:dyDescent="0.25">
      <c r="A81" s="1431"/>
      <c r="B81" s="1942"/>
      <c r="C81" s="1942"/>
      <c r="D81" s="1943"/>
      <c r="E81" s="1942"/>
      <c r="F81" s="1938"/>
      <c r="G81" s="1942"/>
      <c r="H81" s="3973"/>
      <c r="I81" s="3973"/>
      <c r="J81" s="3043"/>
      <c r="L81" s="23"/>
      <c r="M81" s="23"/>
      <c r="N81" s="23"/>
      <c r="O81" s="23"/>
    </row>
    <row r="82" spans="1:15" s="3" customFormat="1" x14ac:dyDescent="0.25">
      <c r="A82" s="1431"/>
      <c r="B82" s="1942"/>
      <c r="C82" s="1942"/>
      <c r="D82" s="1943"/>
      <c r="E82" s="1942"/>
      <c r="F82" s="1938"/>
      <c r="G82" s="1944"/>
      <c r="H82" s="3965"/>
      <c r="I82" s="3965"/>
      <c r="J82" s="3966"/>
      <c r="L82" s="23"/>
      <c r="M82" s="23"/>
      <c r="N82" s="23"/>
      <c r="O82" s="23"/>
    </row>
    <row r="83" spans="1:15" s="3" customFormat="1" ht="15.75" thickBot="1" x14ac:dyDescent="0.3">
      <c r="A83" s="468" t="s">
        <v>1326</v>
      </c>
      <c r="B83" s="469"/>
      <c r="C83" s="469"/>
      <c r="D83" s="469"/>
      <c r="E83" s="714"/>
      <c r="F83" s="457">
        <f>SUBTOTAL(9,F71:F82)</f>
        <v>0</v>
      </c>
      <c r="G83" s="966"/>
      <c r="H83" s="749"/>
      <c r="I83" s="749"/>
      <c r="J83" s="750"/>
      <c r="L83" s="23"/>
      <c r="M83" s="23"/>
      <c r="N83" s="23"/>
      <c r="O83" s="23"/>
    </row>
    <row r="84" spans="1:15" s="3" customFormat="1" x14ac:dyDescent="0.25">
      <c r="A84" s="58" t="s">
        <v>1327</v>
      </c>
      <c r="F84" s="130">
        <f>_xlfn.XLOOKUP(F69,'Saldobalanse m arb-status'!A:A,'Saldobalanse m arb-status'!C:C,"Ikke funnet",0)</f>
        <v>0</v>
      </c>
    </row>
    <row r="85" spans="1:15" s="3" customFormat="1" x14ac:dyDescent="0.25">
      <c r="A85" s="58" t="s">
        <v>1260</v>
      </c>
      <c r="F85" s="130">
        <f>F83-F84</f>
        <v>0</v>
      </c>
      <c r="K85" s="3" t="s">
        <v>621</v>
      </c>
    </row>
    <row r="87" spans="1:15" s="53" customFormat="1" x14ac:dyDescent="0.25"/>
    <row r="88" spans="1:15" s="53" customFormat="1" x14ac:dyDescent="0.25">
      <c r="A88"/>
      <c r="B88"/>
      <c r="C88"/>
      <c r="D88"/>
      <c r="E88"/>
      <c r="F88"/>
      <c r="G88"/>
    </row>
    <row r="89" spans="1:15" s="53" customFormat="1" x14ac:dyDescent="0.25">
      <c r="A89"/>
      <c r="B89"/>
      <c r="C89"/>
      <c r="D89"/>
      <c r="E89"/>
      <c r="F89"/>
      <c r="G89"/>
    </row>
    <row r="90" spans="1:15" s="53" customFormat="1" x14ac:dyDescent="0.25">
      <c r="A90"/>
      <c r="B90"/>
      <c r="C90"/>
      <c r="D90"/>
      <c r="E90"/>
      <c r="F90"/>
      <c r="G90"/>
    </row>
    <row r="91" spans="1:15" s="53" customFormat="1" x14ac:dyDescent="0.25">
      <c r="A91"/>
      <c r="B91"/>
      <c r="C91"/>
      <c r="D91"/>
      <c r="E91"/>
      <c r="F91"/>
      <c r="G91"/>
    </row>
    <row r="92" spans="1:15" s="53" customFormat="1" x14ac:dyDescent="0.25">
      <c r="A92"/>
      <c r="B92"/>
      <c r="C92"/>
      <c r="D92"/>
      <c r="E92"/>
      <c r="F92"/>
      <c r="G92"/>
    </row>
  </sheetData>
  <mergeCells count="49">
    <mergeCell ref="H80:J80"/>
    <mergeCell ref="H81:J81"/>
    <mergeCell ref="H82:J82"/>
    <mergeCell ref="H76:J76"/>
    <mergeCell ref="B62:K62"/>
    <mergeCell ref="B63:K63"/>
    <mergeCell ref="B64:K64"/>
    <mergeCell ref="A67:J67"/>
    <mergeCell ref="A68:J68"/>
    <mergeCell ref="H70:J70"/>
    <mergeCell ref="H71:J71"/>
    <mergeCell ref="H72:J72"/>
    <mergeCell ref="H73:J73"/>
    <mergeCell ref="H74:J74"/>
    <mergeCell ref="H75:J75"/>
    <mergeCell ref="J23:J24"/>
    <mergeCell ref="H77:J77"/>
    <mergeCell ref="H78:J78"/>
    <mergeCell ref="H79:J79"/>
    <mergeCell ref="B61:K61"/>
    <mergeCell ref="H38:J38"/>
    <mergeCell ref="B52:K52"/>
    <mergeCell ref="B53:K53"/>
    <mergeCell ref="B54:K54"/>
    <mergeCell ref="B55:K55"/>
    <mergeCell ref="B56:K56"/>
    <mergeCell ref="B57:K57"/>
    <mergeCell ref="B58:K58"/>
    <mergeCell ref="B59:K59"/>
    <mergeCell ref="B60:K60"/>
    <mergeCell ref="A23:A24"/>
    <mergeCell ref="D23:D24"/>
    <mergeCell ref="G23:G24"/>
    <mergeCell ref="H23:H24"/>
    <mergeCell ref="I23:I24"/>
    <mergeCell ref="M3:R3"/>
    <mergeCell ref="N1:S1"/>
    <mergeCell ref="M2:R2"/>
    <mergeCell ref="M4:R4"/>
    <mergeCell ref="M5:R5"/>
    <mergeCell ref="B2:J2"/>
    <mergeCell ref="B3:J3"/>
    <mergeCell ref="B4:H4"/>
    <mergeCell ref="B5:F5"/>
    <mergeCell ref="A11:E15"/>
    <mergeCell ref="A10:E10"/>
    <mergeCell ref="G10:J10"/>
    <mergeCell ref="G11:J15"/>
    <mergeCell ref="A7:J7"/>
  </mergeCells>
  <conditionalFormatting sqref="J26:J37">
    <cfRule type="expression" dxfId="47" priority="13">
      <formula>J26="Alt OK"</formula>
    </cfRule>
    <cfRule type="expression" dxfId="46" priority="14">
      <formula>J26="DFØ følger opp"</formula>
    </cfRule>
    <cfRule type="expression" dxfId="45" priority="15">
      <formula>J26="Kunde følger opp"</formula>
    </cfRule>
  </conditionalFormatting>
  <hyperlinks>
    <hyperlink ref="A2" location="'Avstemmingsoversikt SRS'!A1" display="Til avst.oversikt" xr:uid="{565931BA-10F4-4A28-B080-6EA25540FAC7}"/>
  </hyperlinks>
  <pageMargins left="0.7" right="0.7" top="0.75" bottom="0.75" header="0.3" footer="0.3"/>
  <pageSetup paperSize="9" scale="65" fitToHeight="0" orientation="landscape" r:id="rId1"/>
  <ignoredErrors>
    <ignoredError sqref="B38"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EDFCBE08-41A1-4BF4-A5C3-E56F09DF6CB6}">
          <x14:formula1>
            <xm:f>Avstemmingskoder!$A$3:$A$5</xm:f>
          </x14:formula1>
          <xm:sqref>J26:J37</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39B5-0F10-4B44-A034-F3F2C564F2DF}">
  <sheetPr>
    <pageSetUpPr fitToPage="1"/>
  </sheetPr>
  <dimension ref="A1:Q192"/>
  <sheetViews>
    <sheetView showGridLines="0" zoomScaleNormal="100" zoomScaleSheetLayoutView="90" workbookViewId="0"/>
  </sheetViews>
  <sheetFormatPr baseColWidth="10" defaultColWidth="11.42578125" defaultRowHeight="15" x14ac:dyDescent="0.25"/>
  <cols>
    <col min="1" max="1" width="17.85546875" customWidth="1"/>
    <col min="2" max="2" width="19.85546875" customWidth="1"/>
    <col min="3" max="3" width="21.85546875" customWidth="1"/>
    <col min="4" max="4" width="24" customWidth="1"/>
    <col min="5" max="5" width="22" customWidth="1"/>
    <col min="6" max="6" width="19.85546875" customWidth="1"/>
    <col min="7" max="7" width="20.5703125" customWidth="1"/>
    <col min="8" max="8" width="19.85546875" customWidth="1"/>
    <col min="9" max="9" width="20.140625" customWidth="1"/>
    <col min="10" max="10" width="19.85546875" customWidth="1"/>
    <col min="11" max="11" width="21" customWidth="1"/>
    <col min="12" max="14" width="20.140625" customWidth="1"/>
    <col min="15" max="15" width="16.42578125" bestFit="1" customWidth="1"/>
  </cols>
  <sheetData>
    <row r="1" spans="1:15" ht="19.5" thickBot="1" x14ac:dyDescent="0.35">
      <c r="A1" s="100" t="s">
        <v>2404</v>
      </c>
      <c r="B1" s="1"/>
      <c r="C1" s="1"/>
      <c r="D1" s="101"/>
      <c r="E1" s="101"/>
      <c r="F1" s="101"/>
      <c r="G1" s="101"/>
      <c r="H1" s="101"/>
      <c r="I1" s="101"/>
      <c r="J1" s="101"/>
      <c r="K1" s="101"/>
      <c r="L1" s="1"/>
      <c r="M1" s="101"/>
      <c r="N1" s="1"/>
      <c r="O1" s="1"/>
    </row>
    <row r="2" spans="1:15" ht="18.75" x14ac:dyDescent="0.3">
      <c r="A2" s="973" t="s">
        <v>1244</v>
      </c>
      <c r="B2" s="3820" t="s">
        <v>594</v>
      </c>
      <c r="C2" s="3821"/>
      <c r="D2" s="3821"/>
      <c r="E2" s="3821"/>
      <c r="F2" s="3821"/>
      <c r="G2" s="3821"/>
      <c r="H2" s="3821"/>
      <c r="I2" s="3821"/>
      <c r="J2" s="3821"/>
      <c r="K2" s="3821"/>
      <c r="L2" s="3821"/>
      <c r="M2" s="3821"/>
      <c r="N2" s="3822"/>
    </row>
    <row r="3" spans="1:15" ht="15.75" thickBot="1" x14ac:dyDescent="0.3">
      <c r="A3" s="974" t="s">
        <v>1245</v>
      </c>
      <c r="B3" s="2901" t="s">
        <v>1353</v>
      </c>
      <c r="C3" s="2752"/>
      <c r="D3" s="2752"/>
      <c r="E3" s="2752"/>
      <c r="F3" s="2752"/>
      <c r="G3" s="2752"/>
      <c r="H3" s="2752"/>
      <c r="I3" s="2752"/>
      <c r="J3" s="2752"/>
      <c r="K3" s="2752"/>
      <c r="L3" s="2752"/>
      <c r="M3" s="2752"/>
      <c r="N3" s="2753"/>
    </row>
    <row r="4" spans="1:15" x14ac:dyDescent="0.25">
      <c r="A4" s="985" t="s">
        <v>1247</v>
      </c>
      <c r="B4" s="4571" t="str">
        <f>Avstemmingsoversikt!A5</f>
        <v>XX - MAL - XXX/XXXX</v>
      </c>
      <c r="C4" s="4572"/>
      <c r="D4" s="4572"/>
      <c r="E4" s="4572"/>
      <c r="F4" s="4572"/>
      <c r="G4" s="4572"/>
      <c r="H4" s="4572"/>
      <c r="I4" s="4572"/>
      <c r="J4" s="4572"/>
      <c r="K4" s="4572"/>
      <c r="L4" s="4572"/>
      <c r="M4" s="997" t="s">
        <v>481</v>
      </c>
      <c r="N4" s="1152">
        <f>IF(Avstemmingsoversikt!P3= " "," ",Avstemmingsoversikt!P3)</f>
        <v>2024</v>
      </c>
    </row>
    <row r="5" spans="1:15" ht="15.75" thickBot="1" x14ac:dyDescent="0.3">
      <c r="A5" s="989" t="s">
        <v>1248</v>
      </c>
      <c r="B5" s="4579"/>
      <c r="C5" s="4580"/>
      <c r="D5" s="4580"/>
      <c r="E5" s="4580"/>
      <c r="F5" s="4580"/>
      <c r="G5" s="4580"/>
      <c r="H5" s="4580"/>
      <c r="I5" s="4580"/>
      <c r="J5" s="4580"/>
      <c r="K5" s="995" t="s">
        <v>1249</v>
      </c>
      <c r="L5" s="1042"/>
      <c r="M5" s="995" t="s">
        <v>1250</v>
      </c>
      <c r="N5" s="1168" t="str">
        <f>IF(Avstemmingsoversikt!P4= " "," ",Avstemmingsoversikt!P4)</f>
        <v>xx/2024</v>
      </c>
    </row>
    <row r="7" spans="1:15" x14ac:dyDescent="0.25">
      <c r="A7" s="3825" t="s">
        <v>2405</v>
      </c>
      <c r="B7" s="3825"/>
      <c r="C7" s="3825"/>
      <c r="D7" s="3825"/>
      <c r="E7" s="3825"/>
      <c r="F7" s="3825"/>
      <c r="G7" s="3825"/>
      <c r="H7" s="3825"/>
      <c r="I7" s="3825"/>
      <c r="J7" s="3825"/>
      <c r="K7" s="3825"/>
      <c r="L7" s="3825"/>
      <c r="M7" s="3825"/>
      <c r="N7" s="3825"/>
    </row>
    <row r="8" spans="1:15" ht="34.5" customHeight="1" x14ac:dyDescent="0.25">
      <c r="A8" s="3133" t="s">
        <v>2406</v>
      </c>
      <c r="B8" s="3133"/>
      <c r="C8" s="3133"/>
      <c r="D8" s="3133"/>
      <c r="E8" s="3133"/>
      <c r="F8" s="3133"/>
      <c r="G8" s="3133"/>
      <c r="H8" s="3133"/>
      <c r="I8" s="3133"/>
      <c r="J8" s="3133"/>
      <c r="K8" s="3133"/>
      <c r="L8" s="3133"/>
      <c r="M8" s="3133"/>
      <c r="N8" s="3133"/>
    </row>
    <row r="9" spans="1:15" ht="15.75" thickBot="1" x14ac:dyDescent="0.3"/>
    <row r="10" spans="1:15" ht="19.5" thickBot="1" x14ac:dyDescent="0.3">
      <c r="A10" s="4555" t="s">
        <v>1252</v>
      </c>
      <c r="B10" s="4556"/>
      <c r="C10" s="4556"/>
      <c r="D10" s="4556"/>
      <c r="E10" s="4556"/>
      <c r="F10" s="4556"/>
      <c r="G10" s="4556"/>
      <c r="H10" s="4556"/>
      <c r="I10" s="4557"/>
      <c r="K10" s="4552" t="s">
        <v>1253</v>
      </c>
      <c r="L10" s="4553"/>
      <c r="M10" s="4553"/>
      <c r="N10" s="4554"/>
    </row>
    <row r="11" spans="1:15" x14ac:dyDescent="0.25">
      <c r="A11" s="3149"/>
      <c r="B11" s="3150"/>
      <c r="C11" s="3150"/>
      <c r="D11" s="3150"/>
      <c r="E11" s="3150"/>
      <c r="F11" s="3150"/>
      <c r="G11" s="3150"/>
      <c r="H11" s="3150"/>
      <c r="I11" s="3151"/>
      <c r="K11" s="3149"/>
      <c r="L11" s="3150"/>
      <c r="M11" s="3150"/>
      <c r="N11" s="3151"/>
    </row>
    <row r="12" spans="1:15" x14ac:dyDescent="0.25">
      <c r="A12" s="2890"/>
      <c r="B12" s="2686"/>
      <c r="C12" s="2686"/>
      <c r="D12" s="2686"/>
      <c r="E12" s="2686"/>
      <c r="F12" s="2686"/>
      <c r="G12" s="2686"/>
      <c r="H12" s="2686"/>
      <c r="I12" s="2891"/>
      <c r="K12" s="2890"/>
      <c r="L12" s="2686"/>
      <c r="M12" s="2686"/>
      <c r="N12" s="2891"/>
    </row>
    <row r="13" spans="1:15" x14ac:dyDescent="0.25">
      <c r="A13" s="2890"/>
      <c r="B13" s="2686"/>
      <c r="C13" s="2686"/>
      <c r="D13" s="2686"/>
      <c r="E13" s="2686"/>
      <c r="F13" s="2686"/>
      <c r="G13" s="2686"/>
      <c r="H13" s="2686"/>
      <c r="I13" s="2891"/>
      <c r="K13" s="2890"/>
      <c r="L13" s="2686"/>
      <c r="M13" s="2686"/>
      <c r="N13" s="2891"/>
    </row>
    <row r="14" spans="1:15" ht="15.75" thickBot="1" x14ac:dyDescent="0.3">
      <c r="A14" s="2892"/>
      <c r="B14" s="2893"/>
      <c r="C14" s="2893"/>
      <c r="D14" s="2893"/>
      <c r="E14" s="2893"/>
      <c r="F14" s="2893"/>
      <c r="G14" s="2893"/>
      <c r="H14" s="2893"/>
      <c r="I14" s="2894"/>
      <c r="K14" s="2892"/>
      <c r="L14" s="2893"/>
      <c r="M14" s="2893"/>
      <c r="N14" s="2894"/>
    </row>
    <row r="16" spans="1:15" x14ac:dyDescent="0.25">
      <c r="A16" s="2" t="s">
        <v>1342</v>
      </c>
      <c r="D16" s="2"/>
      <c r="E16" s="2" t="s">
        <v>1255</v>
      </c>
      <c r="I16" s="590"/>
    </row>
    <row r="17" spans="1:14" x14ac:dyDescent="0.25">
      <c r="A17" t="s">
        <v>2407</v>
      </c>
      <c r="E17" t="s">
        <v>2408</v>
      </c>
      <c r="I17" s="590"/>
    </row>
    <row r="18" spans="1:14" x14ac:dyDescent="0.25">
      <c r="A18" t="s">
        <v>2409</v>
      </c>
      <c r="I18" s="590"/>
    </row>
    <row r="19" spans="1:14" x14ac:dyDescent="0.25">
      <c r="A19" t="s">
        <v>2410</v>
      </c>
      <c r="I19" s="590"/>
    </row>
    <row r="20" spans="1:14" x14ac:dyDescent="0.25">
      <c r="A20" t="s">
        <v>2411</v>
      </c>
      <c r="I20" s="590"/>
    </row>
    <row r="21" spans="1:14" x14ac:dyDescent="0.25">
      <c r="A21" t="s">
        <v>2412</v>
      </c>
    </row>
    <row r="22" spans="1:14" x14ac:dyDescent="0.25">
      <c r="A22" s="51" t="s">
        <v>2081</v>
      </c>
      <c r="I22" s="89"/>
    </row>
    <row r="23" spans="1:14" x14ac:dyDescent="0.25">
      <c r="A23" s="51" t="s">
        <v>2082</v>
      </c>
    </row>
    <row r="24" spans="1:14" x14ac:dyDescent="0.25">
      <c r="A24" s="51" t="s">
        <v>2083</v>
      </c>
    </row>
    <row r="25" spans="1:14" x14ac:dyDescent="0.25">
      <c r="A25" t="s">
        <v>2413</v>
      </c>
    </row>
    <row r="26" spans="1:14" x14ac:dyDescent="0.25">
      <c r="A26" t="s">
        <v>2414</v>
      </c>
    </row>
    <row r="28" spans="1:14" ht="15.75" thickBot="1" x14ac:dyDescent="0.3">
      <c r="B28" s="4574"/>
      <c r="C28" s="4574"/>
      <c r="D28" s="4574"/>
      <c r="E28" s="4575"/>
      <c r="F28" s="4575"/>
      <c r="G28" s="4575"/>
    </row>
    <row r="29" spans="1:14" ht="16.5" customHeight="1" x14ac:dyDescent="0.3">
      <c r="A29" s="4560" t="s">
        <v>2415</v>
      </c>
      <c r="B29" s="4561"/>
      <c r="C29" s="4561"/>
      <c r="D29" s="4561"/>
      <c r="E29" s="4561"/>
      <c r="F29" s="4561"/>
      <c r="G29" s="4561"/>
      <c r="H29" s="4561"/>
      <c r="I29" s="4561"/>
      <c r="J29" s="4561"/>
      <c r="K29" s="4561"/>
      <c r="L29" s="4561"/>
      <c r="M29" s="4561"/>
      <c r="N29" s="4562"/>
    </row>
    <row r="30" spans="1:14" s="81" customFormat="1" ht="52.5" customHeight="1" x14ac:dyDescent="0.25">
      <c r="A30" s="1475"/>
      <c r="B30" s="4563" t="s">
        <v>2416</v>
      </c>
      <c r="C30" s="4563"/>
      <c r="D30" s="4563"/>
      <c r="E30" s="2032"/>
      <c r="F30" s="1969" t="s">
        <v>2417</v>
      </c>
      <c r="G30" s="1969" t="s">
        <v>2418</v>
      </c>
      <c r="H30" s="4573" t="s">
        <v>2419</v>
      </c>
      <c r="I30" s="4573"/>
      <c r="J30" s="4576"/>
      <c r="K30" s="4577"/>
      <c r="L30" s="4577"/>
      <c r="M30" s="4577"/>
      <c r="N30" s="4578"/>
    </row>
    <row r="31" spans="1:14" s="81" customFormat="1" ht="15" customHeight="1" x14ac:dyDescent="0.25">
      <c r="A31" s="1432"/>
      <c r="B31" s="4238" t="s">
        <v>3</v>
      </c>
      <c r="C31" s="4238"/>
      <c r="D31" s="2033" t="s">
        <v>1282</v>
      </c>
      <c r="E31" s="2032"/>
      <c r="F31" s="4551" t="s">
        <v>1282</v>
      </c>
      <c r="G31" s="4551"/>
      <c r="H31" s="4551"/>
      <c r="I31" s="4551"/>
      <c r="J31" s="4551"/>
      <c r="K31" s="2034"/>
      <c r="L31" s="2034"/>
      <c r="M31" s="2034"/>
      <c r="N31" s="2035"/>
    </row>
    <row r="32" spans="1:14" ht="15" customHeight="1" x14ac:dyDescent="0.25">
      <c r="A32" s="1432" t="s">
        <v>1455</v>
      </c>
      <c r="B32" s="2001" t="s">
        <v>1456</v>
      </c>
      <c r="C32" s="2001" t="s">
        <v>1457</v>
      </c>
      <c r="D32" s="2033" t="s">
        <v>1504</v>
      </c>
      <c r="E32" s="2001" t="s">
        <v>1696</v>
      </c>
      <c r="F32" s="2033" t="s">
        <v>1460</v>
      </c>
      <c r="G32" s="2033" t="s">
        <v>1461</v>
      </c>
      <c r="H32" s="2033" t="s">
        <v>1526</v>
      </c>
      <c r="I32" s="2033" t="s">
        <v>1697</v>
      </c>
      <c r="J32" s="2033" t="s">
        <v>2003</v>
      </c>
      <c r="K32" s="2014" t="s">
        <v>2420</v>
      </c>
      <c r="L32" s="4238" t="s">
        <v>478</v>
      </c>
      <c r="M32" s="4238" t="s">
        <v>1268</v>
      </c>
      <c r="N32" s="3138" t="s">
        <v>1454</v>
      </c>
    </row>
    <row r="33" spans="1:17" ht="60" customHeight="1" x14ac:dyDescent="0.25">
      <c r="A33" s="1432" t="s">
        <v>434</v>
      </c>
      <c r="B33" s="2001" t="s">
        <v>2421</v>
      </c>
      <c r="C33" s="2001" t="s">
        <v>2422</v>
      </c>
      <c r="D33" s="2001" t="s">
        <v>2423</v>
      </c>
      <c r="E33" s="4238" t="s">
        <v>1260</v>
      </c>
      <c r="F33" s="2001" t="s">
        <v>2424</v>
      </c>
      <c r="G33" s="2001" t="s">
        <v>2425</v>
      </c>
      <c r="H33" s="2001" t="s">
        <v>2426</v>
      </c>
      <c r="I33" s="2001" t="s">
        <v>2427</v>
      </c>
      <c r="J33" s="2001" t="s">
        <v>2428</v>
      </c>
      <c r="K33" s="4566" t="s">
        <v>1260</v>
      </c>
      <c r="L33" s="4238"/>
      <c r="M33" s="4238"/>
      <c r="N33" s="3138"/>
    </row>
    <row r="34" spans="1:17" ht="48" customHeight="1" x14ac:dyDescent="0.25">
      <c r="A34" s="1432" t="s">
        <v>1738</v>
      </c>
      <c r="B34" s="2001" t="s">
        <v>2429</v>
      </c>
      <c r="C34" s="2001" t="s">
        <v>2430</v>
      </c>
      <c r="D34" s="2001">
        <v>2941</v>
      </c>
      <c r="E34" s="4238"/>
      <c r="F34" s="2001">
        <v>2942</v>
      </c>
      <c r="G34" s="2001" t="s">
        <v>2431</v>
      </c>
      <c r="H34" s="2036">
        <v>2940</v>
      </c>
      <c r="I34" s="2036" t="s">
        <v>2432</v>
      </c>
      <c r="J34" s="2001">
        <v>1993</v>
      </c>
      <c r="K34" s="4566"/>
      <c r="L34" s="4238"/>
      <c r="M34" s="4238"/>
      <c r="N34" s="3138"/>
    </row>
    <row r="35" spans="1:17" x14ac:dyDescent="0.25">
      <c r="A35" s="1440" t="str">
        <f>CONCATENATE($N$4&amp;"00")</f>
        <v>202400</v>
      </c>
      <c r="B35" s="2037"/>
      <c r="C35" s="2037"/>
      <c r="D35" s="2005"/>
      <c r="E35" s="2037"/>
      <c r="F35" s="2005"/>
      <c r="G35" s="2001"/>
      <c r="H35" s="2038"/>
      <c r="I35" s="2001"/>
      <c r="J35" s="2005"/>
      <c r="K35" s="2039"/>
      <c r="L35" s="2001"/>
      <c r="M35" s="2001"/>
      <c r="N35" s="1597"/>
      <c r="O35" s="64"/>
      <c r="P35" s="64"/>
      <c r="Q35" s="64"/>
    </row>
    <row r="36" spans="1:17" x14ac:dyDescent="0.25">
      <c r="A36" s="1440" t="str">
        <f>CONCATENATE($N$4&amp;"01")</f>
        <v>202401</v>
      </c>
      <c r="B36" s="2038"/>
      <c r="C36" s="2040"/>
      <c r="D36" s="2041"/>
      <c r="E36" s="2042">
        <f>B36-C36+D36</f>
        <v>0</v>
      </c>
      <c r="F36" s="2040"/>
      <c r="G36" s="921"/>
      <c r="H36" s="2038"/>
      <c r="I36" s="2040"/>
      <c r="J36" s="2043"/>
      <c r="K36" s="2006">
        <f>D36+F36+G36+J36+H36+I36</f>
        <v>0</v>
      </c>
      <c r="L36" s="2044"/>
      <c r="M36" s="1936"/>
      <c r="N36" s="1558"/>
    </row>
    <row r="37" spans="1:17" x14ac:dyDescent="0.25">
      <c r="A37" s="1436" t="str">
        <f>CONCATENATE($N$4&amp;"02")</f>
        <v>202402</v>
      </c>
      <c r="B37" s="2038"/>
      <c r="C37" s="2040"/>
      <c r="D37" s="2041"/>
      <c r="E37" s="2042">
        <f t="shared" ref="E37:E47" si="0">B37-C37+D37</f>
        <v>0</v>
      </c>
      <c r="F37" s="2045"/>
      <c r="G37" s="920"/>
      <c r="H37" s="2038"/>
      <c r="I37" s="2040"/>
      <c r="J37" s="2043"/>
      <c r="K37" s="2006">
        <f t="shared" ref="K37:K47" si="1">D37+F37+G37+J37+H37+I37</f>
        <v>0</v>
      </c>
      <c r="L37" s="2044"/>
      <c r="M37" s="1936"/>
      <c r="N37" s="1558"/>
    </row>
    <row r="38" spans="1:17" x14ac:dyDescent="0.25">
      <c r="A38" s="1436" t="str">
        <f>CONCATENATE($N$4&amp;"03")</f>
        <v>202403</v>
      </c>
      <c r="B38" s="2038"/>
      <c r="C38" s="2040"/>
      <c r="D38" s="2041"/>
      <c r="E38" s="2042">
        <f t="shared" si="0"/>
        <v>0</v>
      </c>
      <c r="F38" s="2045"/>
      <c r="G38" s="920"/>
      <c r="H38" s="2038"/>
      <c r="I38" s="2040"/>
      <c r="J38" s="2043"/>
      <c r="K38" s="2006">
        <f t="shared" si="1"/>
        <v>0</v>
      </c>
      <c r="L38" s="2044"/>
      <c r="M38" s="1936"/>
      <c r="N38" s="1558"/>
    </row>
    <row r="39" spans="1:17" x14ac:dyDescent="0.25">
      <c r="A39" s="1436" t="str">
        <f>CONCATENATE($N$4&amp;"04")</f>
        <v>202404</v>
      </c>
      <c r="B39" s="2038"/>
      <c r="C39" s="2040"/>
      <c r="D39" s="2041"/>
      <c r="E39" s="2042">
        <f t="shared" si="0"/>
        <v>0</v>
      </c>
      <c r="F39" s="2045"/>
      <c r="G39" s="920"/>
      <c r="H39" s="2038"/>
      <c r="I39" s="2040"/>
      <c r="J39" s="2043"/>
      <c r="K39" s="2006">
        <f t="shared" si="1"/>
        <v>0</v>
      </c>
      <c r="L39" s="2044"/>
      <c r="M39" s="1936"/>
      <c r="N39" s="1558"/>
    </row>
    <row r="40" spans="1:17" x14ac:dyDescent="0.25">
      <c r="A40" s="1436" t="str">
        <f>CONCATENATE($N$4&amp;"05")</f>
        <v>202405</v>
      </c>
      <c r="B40" s="2038"/>
      <c r="C40" s="2040"/>
      <c r="D40" s="2041"/>
      <c r="E40" s="2042">
        <f t="shared" si="0"/>
        <v>0</v>
      </c>
      <c r="F40" s="2045"/>
      <c r="G40" s="920"/>
      <c r="H40" s="2038"/>
      <c r="I40" s="2040"/>
      <c r="J40" s="2043"/>
      <c r="K40" s="2006">
        <f t="shared" si="1"/>
        <v>0</v>
      </c>
      <c r="L40" s="2044"/>
      <c r="M40" s="1936"/>
      <c r="N40" s="1558"/>
    </row>
    <row r="41" spans="1:17" x14ac:dyDescent="0.25">
      <c r="A41" s="1436" t="str">
        <f>CONCATENATE($N$4&amp;"06")</f>
        <v>202406</v>
      </c>
      <c r="B41" s="2038"/>
      <c r="C41" s="2040"/>
      <c r="D41" s="2041"/>
      <c r="E41" s="2042">
        <f t="shared" si="0"/>
        <v>0</v>
      </c>
      <c r="F41" s="2045"/>
      <c r="G41" s="920"/>
      <c r="H41" s="2038"/>
      <c r="I41" s="2040"/>
      <c r="J41" s="2038"/>
      <c r="K41" s="2006">
        <f t="shared" si="1"/>
        <v>0</v>
      </c>
      <c r="L41" s="2044"/>
      <c r="M41" s="1936"/>
      <c r="N41" s="1558"/>
    </row>
    <row r="42" spans="1:17" x14ac:dyDescent="0.25">
      <c r="A42" s="1436" t="str">
        <f>CONCATENATE($N$4&amp;"07")</f>
        <v>202407</v>
      </c>
      <c r="B42" s="2005"/>
      <c r="C42" s="2005"/>
      <c r="D42" s="2005"/>
      <c r="E42" s="2042">
        <f t="shared" si="0"/>
        <v>0</v>
      </c>
      <c r="F42" s="2005"/>
      <c r="G42" s="2005"/>
      <c r="H42" s="2005"/>
      <c r="I42" s="2005"/>
      <c r="J42" s="2005"/>
      <c r="K42" s="2006">
        <f>D42+F42+G42+J42+H42+I42</f>
        <v>0</v>
      </c>
      <c r="L42" s="2044"/>
      <c r="M42" s="1936"/>
      <c r="N42" s="1558"/>
    </row>
    <row r="43" spans="1:17" x14ac:dyDescent="0.25">
      <c r="A43" s="1436" t="str">
        <f>CONCATENATE($N$4&amp;"08")</f>
        <v>202408</v>
      </c>
      <c r="B43" s="2005"/>
      <c r="C43" s="2005"/>
      <c r="D43" s="2005"/>
      <c r="E43" s="2042">
        <f t="shared" si="0"/>
        <v>0</v>
      </c>
      <c r="F43" s="2005"/>
      <c r="G43" s="2005"/>
      <c r="H43" s="2005"/>
      <c r="I43" s="2005"/>
      <c r="J43" s="2005"/>
      <c r="K43" s="2006">
        <f t="shared" si="1"/>
        <v>0</v>
      </c>
      <c r="L43" s="2044"/>
      <c r="M43" s="1936"/>
      <c r="N43" s="1558"/>
    </row>
    <row r="44" spans="1:17" x14ac:dyDescent="0.25">
      <c r="A44" s="1436" t="str">
        <f>CONCATENATE($N$4&amp;"09")</f>
        <v>202409</v>
      </c>
      <c r="B44" s="2005"/>
      <c r="C44" s="2005"/>
      <c r="D44" s="2005"/>
      <c r="E44" s="2042">
        <f t="shared" si="0"/>
        <v>0</v>
      </c>
      <c r="F44" s="2005"/>
      <c r="G44" s="2005"/>
      <c r="H44" s="2005"/>
      <c r="I44" s="2005"/>
      <c r="J44" s="2005"/>
      <c r="K44" s="2006">
        <f t="shared" si="1"/>
        <v>0</v>
      </c>
      <c r="L44" s="2044"/>
      <c r="M44" s="1936"/>
      <c r="N44" s="1558"/>
    </row>
    <row r="45" spans="1:17" x14ac:dyDescent="0.25">
      <c r="A45" s="1436" t="str">
        <f>CONCATENATE($N$4&amp;"10")</f>
        <v>202410</v>
      </c>
      <c r="B45" s="2005"/>
      <c r="C45" s="2005"/>
      <c r="D45" s="2005"/>
      <c r="E45" s="2042">
        <f t="shared" si="0"/>
        <v>0</v>
      </c>
      <c r="F45" s="2005"/>
      <c r="G45" s="2005"/>
      <c r="H45" s="2005"/>
      <c r="I45" s="2005"/>
      <c r="J45" s="2005"/>
      <c r="K45" s="2006">
        <f t="shared" si="1"/>
        <v>0</v>
      </c>
      <c r="L45" s="2044"/>
      <c r="M45" s="1936"/>
      <c r="N45" s="1558"/>
    </row>
    <row r="46" spans="1:17" x14ac:dyDescent="0.25">
      <c r="A46" s="1436" t="str">
        <f>CONCATENATE($N$4&amp;"11")</f>
        <v>202411</v>
      </c>
      <c r="B46" s="2005"/>
      <c r="C46" s="2005"/>
      <c r="D46" s="2005"/>
      <c r="E46" s="2042">
        <f t="shared" si="0"/>
        <v>0</v>
      </c>
      <c r="F46" s="2005"/>
      <c r="G46" s="2005"/>
      <c r="H46" s="2005"/>
      <c r="I46" s="2005"/>
      <c r="J46" s="2005"/>
      <c r="K46" s="2006">
        <f t="shared" si="1"/>
        <v>0</v>
      </c>
      <c r="L46" s="2044"/>
      <c r="M46" s="1936"/>
      <c r="N46" s="1558"/>
    </row>
    <row r="47" spans="1:17" x14ac:dyDescent="0.25">
      <c r="A47" s="1436" t="str">
        <f>CONCATENATE($N$4&amp;"12")</f>
        <v>202412</v>
      </c>
      <c r="B47" s="2005"/>
      <c r="C47" s="2005"/>
      <c r="D47" s="2005"/>
      <c r="E47" s="2042">
        <f t="shared" si="0"/>
        <v>0</v>
      </c>
      <c r="F47" s="2005"/>
      <c r="G47" s="2005"/>
      <c r="H47" s="2005"/>
      <c r="I47" s="2005"/>
      <c r="J47" s="2005"/>
      <c r="K47" s="2006">
        <f t="shared" si="1"/>
        <v>0</v>
      </c>
      <c r="L47" s="2044"/>
      <c r="M47" s="1936"/>
      <c r="N47" s="1558"/>
    </row>
    <row r="48" spans="1:17" ht="15.75" thickBot="1" x14ac:dyDescent="0.3">
      <c r="A48" s="470" t="s">
        <v>2028</v>
      </c>
      <c r="B48" s="457">
        <f>SUM(B35:B47)</f>
        <v>0</v>
      </c>
      <c r="C48" s="457">
        <f>SUM(C35:C47)</f>
        <v>0</v>
      </c>
      <c r="D48" s="457">
        <f>SUM(D35:D47)</f>
        <v>0</v>
      </c>
      <c r="E48" s="462">
        <f>B48-C48+D48</f>
        <v>0</v>
      </c>
      <c r="F48" s="457">
        <f>SUM(F35:F47)</f>
        <v>0</v>
      </c>
      <c r="G48" s="457">
        <f>SUM(G36:G47)</f>
        <v>0</v>
      </c>
      <c r="H48" s="457">
        <f>SUM(H35:H47)</f>
        <v>0</v>
      </c>
      <c r="I48" s="457">
        <f>SUM(I36:I47)</f>
        <v>0</v>
      </c>
      <c r="J48" s="457">
        <f>SUM(J35:J47)</f>
        <v>0</v>
      </c>
      <c r="K48" s="462">
        <f>SUM(K35:K47)</f>
        <v>0</v>
      </c>
      <c r="L48" s="4223"/>
      <c r="M48" s="4223"/>
      <c r="N48" s="4224"/>
      <c r="O48" s="3"/>
      <c r="P48" s="3"/>
    </row>
    <row r="49" spans="1:17" x14ac:dyDescent="0.25">
      <c r="A49" s="58" t="s">
        <v>1327</v>
      </c>
      <c r="B49" s="58"/>
      <c r="C49" s="58"/>
      <c r="D49" s="130">
        <f>_xlfn.XLOOKUP(D34,'Saldobalanse m arb-status'!A:A,'Saldobalanse m arb-status'!C:C,"Ikke funnet",0)</f>
        <v>0</v>
      </c>
      <c r="E49" s="130"/>
      <c r="F49" s="130">
        <f>_xlfn.XLOOKUP(F34,'Saldobalanse m arb-status'!A:A,'Saldobalanse m arb-status'!C:C,"Ikke funnet",0)</f>
        <v>0</v>
      </c>
      <c r="G49" s="130"/>
      <c r="H49" s="130">
        <f>_xlfn.XLOOKUP(H34,'Saldobalanse m arb-status'!A:A,'Saldobalanse m arb-status'!C:C,"Ikke funnet",0)</f>
        <v>0</v>
      </c>
      <c r="I49" s="130"/>
      <c r="J49" s="130">
        <f>_xlfn.XLOOKUP(J34,'Saldobalanse m arb-status'!A:A,'Saldobalanse m arb-status'!C:C,"Ikke funnet",0)</f>
        <v>0</v>
      </c>
      <c r="K49" s="59"/>
      <c r="L49" s="89"/>
      <c r="N49" s="58"/>
      <c r="O49" s="3"/>
      <c r="P49" s="3"/>
      <c r="Q49" s="3"/>
    </row>
    <row r="50" spans="1:17" x14ac:dyDescent="0.25">
      <c r="A50" s="58" t="s">
        <v>1260</v>
      </c>
      <c r="B50" s="58"/>
      <c r="C50" s="58"/>
      <c r="D50" s="130">
        <f>D48-D49</f>
        <v>0</v>
      </c>
      <c r="E50" s="130"/>
      <c r="F50" s="130">
        <f>F48-F49</f>
        <v>0</v>
      </c>
      <c r="G50" s="130"/>
      <c r="H50" s="130">
        <f>H48-H49</f>
        <v>0</v>
      </c>
      <c r="I50" s="130"/>
      <c r="J50" s="130">
        <f>J48-J49</f>
        <v>0</v>
      </c>
      <c r="K50" s="59"/>
      <c r="O50" s="3"/>
      <c r="P50" s="3"/>
      <c r="Q50" s="3"/>
    </row>
    <row r="51" spans="1:17" x14ac:dyDescent="0.25">
      <c r="A51" s="58"/>
      <c r="B51" s="58"/>
      <c r="C51" s="58"/>
      <c r="D51" s="59"/>
      <c r="E51" s="59"/>
      <c r="F51" s="59"/>
      <c r="G51" s="59"/>
      <c r="H51" s="59"/>
      <c r="I51" s="59"/>
      <c r="J51" s="59"/>
      <c r="K51" s="59"/>
      <c r="O51" s="594"/>
      <c r="P51" s="3"/>
      <c r="Q51" s="3"/>
    </row>
    <row r="52" spans="1:17" ht="15.75" thickBot="1" x14ac:dyDescent="0.3">
      <c r="A52" s="58"/>
      <c r="B52" s="58"/>
      <c r="C52" s="58"/>
      <c r="D52" s="59"/>
      <c r="E52" s="59"/>
      <c r="F52" s="59"/>
      <c r="G52" s="59"/>
      <c r="H52" s="59"/>
      <c r="I52" s="59"/>
      <c r="J52" s="59"/>
      <c r="K52" s="59"/>
      <c r="O52" s="595"/>
      <c r="P52" s="3"/>
      <c r="Q52" s="3"/>
    </row>
    <row r="53" spans="1:17" ht="19.5" customHeight="1" x14ac:dyDescent="0.3">
      <c r="A53" s="4560" t="s">
        <v>2433</v>
      </c>
      <c r="B53" s="4561"/>
      <c r="C53" s="4561"/>
      <c r="D53" s="4561"/>
      <c r="E53" s="4561"/>
      <c r="F53" s="4561"/>
      <c r="G53" s="4561"/>
      <c r="H53" s="4561"/>
      <c r="I53" s="4561"/>
      <c r="J53" s="4561"/>
      <c r="K53" s="4561"/>
      <c r="L53" s="4561"/>
      <c r="M53" s="4561"/>
      <c r="N53" s="4562"/>
      <c r="O53" s="78"/>
    </row>
    <row r="54" spans="1:17" x14ac:dyDescent="0.25">
      <c r="A54" s="1245"/>
      <c r="B54" s="4569" t="s">
        <v>2434</v>
      </c>
      <c r="C54" s="4569"/>
      <c r="D54" s="4569"/>
      <c r="E54" s="4570" t="s">
        <v>2435</v>
      </c>
      <c r="F54" s="4570"/>
      <c r="G54" s="4570"/>
      <c r="H54" s="4564"/>
      <c r="I54" s="4564"/>
      <c r="J54" s="4564"/>
      <c r="K54" s="4564"/>
      <c r="L54" s="4564"/>
      <c r="M54" s="4564"/>
      <c r="N54" s="4565"/>
    </row>
    <row r="55" spans="1:17" ht="15" customHeight="1" x14ac:dyDescent="0.25">
      <c r="A55" s="684"/>
      <c r="B55" s="4551" t="s">
        <v>3</v>
      </c>
      <c r="C55" s="4551"/>
      <c r="D55" s="4551"/>
      <c r="E55" s="4551"/>
      <c r="F55" s="689" t="s">
        <v>1282</v>
      </c>
      <c r="G55" s="2046"/>
      <c r="H55" s="797" t="s">
        <v>1282</v>
      </c>
      <c r="I55" s="2047"/>
      <c r="J55" s="1403" t="s">
        <v>1282</v>
      </c>
      <c r="K55" s="4567" t="s">
        <v>2436</v>
      </c>
      <c r="L55" s="4568" t="s">
        <v>478</v>
      </c>
      <c r="M55" s="3766" t="s">
        <v>1268</v>
      </c>
      <c r="N55" s="3765" t="s">
        <v>1454</v>
      </c>
    </row>
    <row r="56" spans="1:17" ht="15" customHeight="1" x14ac:dyDescent="0.25">
      <c r="A56" s="1432" t="s">
        <v>1455</v>
      </c>
      <c r="B56" s="2048" t="s">
        <v>1456</v>
      </c>
      <c r="C56" s="2048" t="s">
        <v>1457</v>
      </c>
      <c r="D56" s="2048" t="s">
        <v>1504</v>
      </c>
      <c r="E56" s="2049" t="s">
        <v>1459</v>
      </c>
      <c r="F56" s="2050" t="s">
        <v>1460</v>
      </c>
      <c r="G56" s="2001" t="s">
        <v>2437</v>
      </c>
      <c r="H56" s="2051" t="s">
        <v>1526</v>
      </c>
      <c r="I56" s="2052" t="s">
        <v>2438</v>
      </c>
      <c r="J56" s="2053" t="s">
        <v>2439</v>
      </c>
      <c r="K56" s="4567"/>
      <c r="L56" s="4568"/>
      <c r="M56" s="3766"/>
      <c r="N56" s="3765"/>
    </row>
    <row r="57" spans="1:17" ht="91.5" customHeight="1" x14ac:dyDescent="0.25">
      <c r="A57" s="1121" t="s">
        <v>434</v>
      </c>
      <c r="B57" s="2054" t="s">
        <v>2440</v>
      </c>
      <c r="C57" s="2054" t="s">
        <v>2441</v>
      </c>
      <c r="D57" s="2054" t="s">
        <v>2442</v>
      </c>
      <c r="E57" s="2055" t="s">
        <v>2443</v>
      </c>
      <c r="F57" s="2052" t="s">
        <v>851</v>
      </c>
      <c r="G57" s="4204" t="s">
        <v>2444</v>
      </c>
      <c r="H57" s="2055" t="s">
        <v>1011</v>
      </c>
      <c r="I57" s="4204" t="s">
        <v>2444</v>
      </c>
      <c r="J57" s="2001" t="s">
        <v>2445</v>
      </c>
      <c r="K57" s="4567"/>
      <c r="L57" s="4568"/>
      <c r="M57" s="3766"/>
      <c r="N57" s="3765"/>
      <c r="O57" s="81"/>
    </row>
    <row r="58" spans="1:17" x14ac:dyDescent="0.25">
      <c r="A58" s="1432" t="s">
        <v>1738</v>
      </c>
      <c r="B58" s="2048" t="s">
        <v>2044</v>
      </c>
      <c r="C58" s="2048" t="s">
        <v>2446</v>
      </c>
      <c r="D58" s="2056" t="s">
        <v>2447</v>
      </c>
      <c r="E58" s="922" t="s">
        <v>2448</v>
      </c>
      <c r="F58" s="2050">
        <v>2785</v>
      </c>
      <c r="G58" s="3135"/>
      <c r="H58" s="2051">
        <v>5411</v>
      </c>
      <c r="I58" s="3135"/>
      <c r="J58" s="2001" t="s">
        <v>2449</v>
      </c>
      <c r="K58" s="4567"/>
      <c r="L58" s="4568"/>
      <c r="M58" s="3766"/>
      <c r="N58" s="3765"/>
    </row>
    <row r="59" spans="1:17" x14ac:dyDescent="0.25">
      <c r="A59" s="1122" t="str">
        <f>CONCATENATE($N$4&amp;"00")</f>
        <v>202400</v>
      </c>
      <c r="B59" s="2057"/>
      <c r="C59" s="2058"/>
      <c r="D59" s="2058"/>
      <c r="E59" s="2059"/>
      <c r="F59" s="2060"/>
      <c r="G59" s="2001"/>
      <c r="H59" s="2051"/>
      <c r="I59" s="2050"/>
      <c r="J59" s="2001"/>
      <c r="K59" s="2061"/>
      <c r="L59" s="2056"/>
      <c r="M59" s="2001"/>
      <c r="N59" s="1597"/>
    </row>
    <row r="60" spans="1:17" x14ac:dyDescent="0.25">
      <c r="A60" s="1436" t="str">
        <f>CONCATENATE($N$4&amp;"01")</f>
        <v>202401</v>
      </c>
      <c r="B60" s="2038"/>
      <c r="C60" s="2038"/>
      <c r="D60" s="2045"/>
      <c r="E60" s="2045"/>
      <c r="F60" s="2045"/>
      <c r="G60" s="2006">
        <f>B60-C60-D60+E60+F60</f>
        <v>0</v>
      </c>
      <c r="H60" s="2041"/>
      <c r="I60" s="2062">
        <f>F60+H60</f>
        <v>0</v>
      </c>
      <c r="J60" s="2005"/>
      <c r="K60" s="596" t="e">
        <f>H60/(G36+I36-J60)</f>
        <v>#DIV/0!</v>
      </c>
      <c r="L60" s="2063"/>
      <c r="M60" s="1936"/>
      <c r="N60" s="1558"/>
    </row>
    <row r="61" spans="1:17" x14ac:dyDescent="0.25">
      <c r="A61" s="1436" t="str">
        <f>CONCATENATE($N$4&amp;"02")</f>
        <v>202402</v>
      </c>
      <c r="B61" s="2038"/>
      <c r="C61" s="2038"/>
      <c r="D61" s="2043"/>
      <c r="E61" s="2045"/>
      <c r="F61" s="2045"/>
      <c r="G61" s="2006">
        <f t="shared" ref="G61:G71" si="2">B61-C61-D61+E61+F61</f>
        <v>0</v>
      </c>
      <c r="H61" s="2041"/>
      <c r="I61" s="2062">
        <f t="shared" ref="I61:I71" si="3">F61+H61</f>
        <v>0</v>
      </c>
      <c r="J61" s="2005"/>
      <c r="K61" s="596" t="e">
        <f t="shared" ref="K61:K71" si="4">H61/(G37+I37-J61)</f>
        <v>#DIV/0!</v>
      </c>
      <c r="L61" s="2063"/>
      <c r="M61" s="1936"/>
      <c r="N61" s="1558"/>
    </row>
    <row r="62" spans="1:17" x14ac:dyDescent="0.25">
      <c r="A62" s="1436" t="str">
        <f>CONCATENATE($N$4&amp;"03")</f>
        <v>202403</v>
      </c>
      <c r="B62" s="2038"/>
      <c r="C62" s="2038"/>
      <c r="D62" s="2043"/>
      <c r="E62" s="2045"/>
      <c r="F62" s="2045"/>
      <c r="G62" s="2006">
        <f t="shared" si="2"/>
        <v>0</v>
      </c>
      <c r="H62" s="2041"/>
      <c r="I62" s="2062">
        <f t="shared" si="3"/>
        <v>0</v>
      </c>
      <c r="J62" s="2005"/>
      <c r="K62" s="596" t="e">
        <f t="shared" si="4"/>
        <v>#DIV/0!</v>
      </c>
      <c r="L62" s="2063"/>
      <c r="M62" s="1936"/>
      <c r="N62" s="1558"/>
    </row>
    <row r="63" spans="1:17" x14ac:dyDescent="0.25">
      <c r="A63" s="1436" t="str">
        <f>CONCATENATE($N$4&amp;"04")</f>
        <v>202404</v>
      </c>
      <c r="B63" s="2038"/>
      <c r="C63" s="2038"/>
      <c r="D63" s="2043"/>
      <c r="E63" s="2045"/>
      <c r="F63" s="2045"/>
      <c r="G63" s="2006">
        <f t="shared" si="2"/>
        <v>0</v>
      </c>
      <c r="H63" s="2041"/>
      <c r="I63" s="2062">
        <f t="shared" si="3"/>
        <v>0</v>
      </c>
      <c r="J63" s="2005"/>
      <c r="K63" s="596" t="e">
        <f t="shared" si="4"/>
        <v>#DIV/0!</v>
      </c>
      <c r="L63" s="2063"/>
      <c r="M63" s="1936"/>
      <c r="N63" s="1558"/>
    </row>
    <row r="64" spans="1:17" x14ac:dyDescent="0.25">
      <c r="A64" s="1436" t="str">
        <f>CONCATENATE($N$4&amp;"05")</f>
        <v>202405</v>
      </c>
      <c r="B64" s="2038"/>
      <c r="C64" s="2038"/>
      <c r="D64" s="2043"/>
      <c r="E64" s="2045"/>
      <c r="F64" s="2045"/>
      <c r="G64" s="2006">
        <f t="shared" si="2"/>
        <v>0</v>
      </c>
      <c r="H64" s="2041"/>
      <c r="I64" s="2062">
        <f t="shared" si="3"/>
        <v>0</v>
      </c>
      <c r="J64" s="2005"/>
      <c r="K64" s="596" t="e">
        <f t="shared" si="4"/>
        <v>#DIV/0!</v>
      </c>
      <c r="L64" s="2063"/>
      <c r="M64" s="1936"/>
      <c r="N64" s="1558"/>
    </row>
    <row r="65" spans="1:14" x14ac:dyDescent="0.25">
      <c r="A65" s="1436" t="str">
        <f>CONCATENATE($N$4&amp;"06")</f>
        <v>202406</v>
      </c>
      <c r="B65" s="2038"/>
      <c r="C65" s="2038"/>
      <c r="D65" s="2064"/>
      <c r="E65" s="2065"/>
      <c r="F65" s="2045"/>
      <c r="G65" s="2006">
        <f t="shared" si="2"/>
        <v>0</v>
      </c>
      <c r="H65" s="2041"/>
      <c r="I65" s="2062">
        <f>F65+H65</f>
        <v>0</v>
      </c>
      <c r="J65" s="2005"/>
      <c r="K65" s="596" t="e">
        <f t="shared" si="4"/>
        <v>#DIV/0!</v>
      </c>
      <c r="L65" s="2063"/>
      <c r="M65" s="1936"/>
      <c r="N65" s="1558"/>
    </row>
    <row r="66" spans="1:14" x14ac:dyDescent="0.25">
      <c r="A66" s="1436" t="str">
        <f>CONCATENATE($N$4&amp;"07")</f>
        <v>202407</v>
      </c>
      <c r="B66" s="2064"/>
      <c r="C66" s="2064"/>
      <c r="D66" s="2064"/>
      <c r="E66" s="2065"/>
      <c r="F66" s="2060"/>
      <c r="G66" s="2006">
        <f t="shared" si="2"/>
        <v>0</v>
      </c>
      <c r="H66" s="2065"/>
      <c r="I66" s="2062">
        <f t="shared" si="3"/>
        <v>0</v>
      </c>
      <c r="J66" s="2005"/>
      <c r="K66" s="596" t="e">
        <f t="shared" si="4"/>
        <v>#DIV/0!</v>
      </c>
      <c r="L66" s="2063"/>
      <c r="M66" s="1936"/>
      <c r="N66" s="1558"/>
    </row>
    <row r="67" spans="1:14" x14ac:dyDescent="0.25">
      <c r="A67" s="1436" t="str">
        <f>CONCATENATE($N$4&amp;"08")</f>
        <v>202408</v>
      </c>
      <c r="B67" s="2064"/>
      <c r="C67" s="2064"/>
      <c r="D67" s="2064"/>
      <c r="E67" s="2065"/>
      <c r="F67" s="2060"/>
      <c r="G67" s="2006">
        <f t="shared" si="2"/>
        <v>0</v>
      </c>
      <c r="H67" s="2065"/>
      <c r="I67" s="2062">
        <f t="shared" si="3"/>
        <v>0</v>
      </c>
      <c r="J67" s="2005"/>
      <c r="K67" s="596" t="e">
        <f t="shared" si="4"/>
        <v>#DIV/0!</v>
      </c>
      <c r="L67" s="2063"/>
      <c r="M67" s="1936"/>
      <c r="N67" s="1558"/>
    </row>
    <row r="68" spans="1:14" x14ac:dyDescent="0.25">
      <c r="A68" s="1436" t="str">
        <f>CONCATENATE($N$4&amp;"09")</f>
        <v>202409</v>
      </c>
      <c r="B68" s="2064"/>
      <c r="C68" s="2064"/>
      <c r="D68" s="2064"/>
      <c r="E68" s="2065"/>
      <c r="F68" s="2060"/>
      <c r="G68" s="2006">
        <f t="shared" si="2"/>
        <v>0</v>
      </c>
      <c r="H68" s="2065"/>
      <c r="I68" s="2062">
        <f t="shared" si="3"/>
        <v>0</v>
      </c>
      <c r="J68" s="2005"/>
      <c r="K68" s="596" t="e">
        <f t="shared" si="4"/>
        <v>#DIV/0!</v>
      </c>
      <c r="L68" s="2063"/>
      <c r="M68" s="1936"/>
      <c r="N68" s="1558"/>
    </row>
    <row r="69" spans="1:14" x14ac:dyDescent="0.25">
      <c r="A69" s="1436" t="str">
        <f>CONCATENATE($N$4&amp;"10")</f>
        <v>202410</v>
      </c>
      <c r="B69" s="2064"/>
      <c r="C69" s="2064"/>
      <c r="D69" s="2064"/>
      <c r="E69" s="2065"/>
      <c r="F69" s="2060"/>
      <c r="G69" s="2006">
        <f t="shared" si="2"/>
        <v>0</v>
      </c>
      <c r="H69" s="2065"/>
      <c r="I69" s="2062">
        <f t="shared" si="3"/>
        <v>0</v>
      </c>
      <c r="J69" s="2005"/>
      <c r="K69" s="596" t="e">
        <f t="shared" si="4"/>
        <v>#DIV/0!</v>
      </c>
      <c r="L69" s="2063"/>
      <c r="M69" s="1936"/>
      <c r="N69" s="1558"/>
    </row>
    <row r="70" spans="1:14" x14ac:dyDescent="0.25">
      <c r="A70" s="1436" t="str">
        <f>CONCATENATE($N$4&amp;"11")</f>
        <v>202411</v>
      </c>
      <c r="B70" s="2064"/>
      <c r="C70" s="2064"/>
      <c r="D70" s="2064"/>
      <c r="E70" s="2065"/>
      <c r="F70" s="2060"/>
      <c r="G70" s="2006">
        <f t="shared" si="2"/>
        <v>0</v>
      </c>
      <c r="H70" s="2065"/>
      <c r="I70" s="2062">
        <f t="shared" si="3"/>
        <v>0</v>
      </c>
      <c r="J70" s="2005"/>
      <c r="K70" s="597" t="e">
        <f t="shared" si="4"/>
        <v>#DIV/0!</v>
      </c>
      <c r="L70" s="2066"/>
      <c r="M70" s="1936"/>
      <c r="N70" s="1558"/>
    </row>
    <row r="71" spans="1:14" x14ac:dyDescent="0.25">
      <c r="A71" s="1436" t="str">
        <f>CONCATENATE($N$4&amp;"12")</f>
        <v>202412</v>
      </c>
      <c r="B71" s="2064"/>
      <c r="C71" s="2064"/>
      <c r="D71" s="2064"/>
      <c r="E71" s="2065"/>
      <c r="F71" s="2060"/>
      <c r="G71" s="2006">
        <f t="shared" si="2"/>
        <v>0</v>
      </c>
      <c r="H71" s="2065"/>
      <c r="I71" s="2062">
        <f t="shared" si="3"/>
        <v>0</v>
      </c>
      <c r="J71" s="2005"/>
      <c r="K71" s="2067" t="e">
        <f t="shared" si="4"/>
        <v>#DIV/0!</v>
      </c>
      <c r="L71" s="2044"/>
      <c r="M71" s="2068"/>
      <c r="N71" s="1558"/>
    </row>
    <row r="72" spans="1:14" ht="15.75" thickBot="1" x14ac:dyDescent="0.3">
      <c r="A72" s="470" t="s">
        <v>2028</v>
      </c>
      <c r="B72" s="591">
        <f>SUM(B60:B71)</f>
        <v>0</v>
      </c>
      <c r="C72" s="591">
        <f t="shared" ref="C72" si="5">SUM(C60:C71)</f>
        <v>0</v>
      </c>
      <c r="D72" s="591">
        <f>SUM(D60:D71)</f>
        <v>0</v>
      </c>
      <c r="E72" s="592"/>
      <c r="F72" s="593">
        <f>SUM(F59:F71)</f>
        <v>0</v>
      </c>
      <c r="G72" s="462">
        <f>SUM(G59:G71)</f>
        <v>0</v>
      </c>
      <c r="H72" s="592">
        <f>SUM(H60:H71)</f>
        <v>0</v>
      </c>
      <c r="I72" s="458">
        <f>SUM(I59:I71)</f>
        <v>0</v>
      </c>
      <c r="J72" s="457">
        <f>SUM(J60:J71)</f>
        <v>0</v>
      </c>
      <c r="K72" s="598" t="e">
        <f>H72/(G48+I48-J72)</f>
        <v>#DIV/0!</v>
      </c>
      <c r="L72" s="599"/>
      <c r="M72" s="600"/>
      <c r="N72" s="601"/>
    </row>
    <row r="73" spans="1:14" ht="15.75" thickBot="1" x14ac:dyDescent="0.3">
      <c r="A73" s="58" t="s">
        <v>1327</v>
      </c>
      <c r="E73" s="59"/>
      <c r="F73" s="67">
        <f>_xlfn.XLOOKUP(F58,'Saldobalanse m arb-status'!A:A,'Saldobalanse m arb-status'!C:C,"Ikke funnet",0)</f>
        <v>0</v>
      </c>
      <c r="H73" s="67">
        <f>_xlfn.XLOOKUP(H58,'Saldobalanse m arb-status'!A:A,'Saldobalanse m arb-status'!C:C,"Ikke funnet",0)</f>
        <v>0</v>
      </c>
      <c r="J73" s="602"/>
      <c r="K73" s="603"/>
      <c r="L73" s="4558" t="s">
        <v>2450</v>
      </c>
      <c r="M73" s="4559"/>
    </row>
    <row r="74" spans="1:14" x14ac:dyDescent="0.25">
      <c r="A74" s="58" t="s">
        <v>1260</v>
      </c>
      <c r="E74" s="59"/>
      <c r="F74" s="67">
        <f>F72-F73</f>
        <v>0</v>
      </c>
      <c r="H74" s="67">
        <f>H72-H73</f>
        <v>0</v>
      </c>
    </row>
    <row r="75" spans="1:14" ht="15.75" thickBot="1" x14ac:dyDescent="0.3">
      <c r="B75" s="59"/>
      <c r="C75" s="60"/>
      <c r="E75" s="604"/>
    </row>
    <row r="76" spans="1:14" ht="18.75" x14ac:dyDescent="0.3">
      <c r="A76" s="4560" t="s">
        <v>2451</v>
      </c>
      <c r="B76" s="4561"/>
      <c r="C76" s="4561"/>
      <c r="D76" s="4561"/>
      <c r="E76" s="4561"/>
      <c r="F76" s="4561"/>
      <c r="G76" s="4561"/>
      <c r="H76" s="4561"/>
      <c r="I76" s="4561"/>
      <c r="J76" s="4561"/>
      <c r="K76" s="4562"/>
      <c r="L76" s="137"/>
    </row>
    <row r="77" spans="1:14" x14ac:dyDescent="0.25">
      <c r="A77" s="1476"/>
      <c r="B77" s="4563" t="s">
        <v>2084</v>
      </c>
      <c r="C77" s="4563"/>
      <c r="D77" s="4563"/>
      <c r="E77" s="4563"/>
      <c r="F77" s="4563"/>
      <c r="G77" s="4563"/>
      <c r="H77" s="4564"/>
      <c r="I77" s="4564"/>
      <c r="J77" s="4564"/>
      <c r="K77" s="4565"/>
    </row>
    <row r="78" spans="1:14" ht="15" customHeight="1" x14ac:dyDescent="0.25">
      <c r="A78" s="1432"/>
      <c r="B78" s="2033" t="s">
        <v>1282</v>
      </c>
      <c r="C78" s="2033" t="s">
        <v>3</v>
      </c>
      <c r="D78" s="2046"/>
      <c r="E78" s="4551" t="s">
        <v>3</v>
      </c>
      <c r="F78" s="4551"/>
      <c r="G78" s="4551"/>
      <c r="H78" s="2046"/>
      <c r="I78" s="4238" t="s">
        <v>478</v>
      </c>
      <c r="J78" s="4238" t="s">
        <v>1268</v>
      </c>
      <c r="K78" s="3138" t="s">
        <v>1454</v>
      </c>
    </row>
    <row r="79" spans="1:14" x14ac:dyDescent="0.25">
      <c r="A79" s="2033" t="s">
        <v>1455</v>
      </c>
      <c r="B79" s="2033" t="s">
        <v>1456</v>
      </c>
      <c r="C79" s="2033" t="s">
        <v>1457</v>
      </c>
      <c r="D79" s="2001" t="s">
        <v>1458</v>
      </c>
      <c r="E79" s="2001" t="s">
        <v>1459</v>
      </c>
      <c r="F79" s="2033" t="s">
        <v>1460</v>
      </c>
      <c r="G79" s="2001" t="s">
        <v>1461</v>
      </c>
      <c r="H79" s="2001" t="s">
        <v>2452</v>
      </c>
      <c r="I79" s="4238"/>
      <c r="J79" s="4238"/>
      <c r="K79" s="3138"/>
    </row>
    <row r="80" spans="1:14" ht="45" x14ac:dyDescent="0.25">
      <c r="A80" s="1432" t="s">
        <v>434</v>
      </c>
      <c r="B80" s="2069" t="s">
        <v>879</v>
      </c>
      <c r="C80" s="2069" t="s">
        <v>2453</v>
      </c>
      <c r="D80" s="4204" t="s">
        <v>2454</v>
      </c>
      <c r="E80" s="2069" t="s">
        <v>2455</v>
      </c>
      <c r="F80" s="2069" t="s">
        <v>2456</v>
      </c>
      <c r="G80" s="2069" t="s">
        <v>2457</v>
      </c>
      <c r="H80" s="4204" t="s">
        <v>1260</v>
      </c>
      <c r="I80" s="4238"/>
      <c r="J80" s="4238"/>
      <c r="K80" s="3138"/>
    </row>
    <row r="81" spans="1:11" x14ac:dyDescent="0.25">
      <c r="A81" s="1439" t="s">
        <v>1738</v>
      </c>
      <c r="B81" s="2070">
        <v>2940</v>
      </c>
      <c r="C81" s="2033" t="s">
        <v>2458</v>
      </c>
      <c r="D81" s="3135"/>
      <c r="E81" s="2070" t="s">
        <v>2095</v>
      </c>
      <c r="F81" s="2070" t="s">
        <v>2097</v>
      </c>
      <c r="G81" s="2070" t="s">
        <v>2099</v>
      </c>
      <c r="H81" s="3135"/>
      <c r="I81" s="4238"/>
      <c r="J81" s="4238"/>
      <c r="K81" s="3138"/>
    </row>
    <row r="82" spans="1:11" x14ac:dyDescent="0.25">
      <c r="A82" s="1440" t="str">
        <f>CONCATENATE($N$4&amp;"00")</f>
        <v>202400</v>
      </c>
      <c r="B82" s="2071">
        <f>H35</f>
        <v>0</v>
      </c>
      <c r="C82" s="2037"/>
      <c r="D82" s="2001"/>
      <c r="E82" s="2037"/>
      <c r="F82" s="2072"/>
      <c r="G82" s="2001"/>
      <c r="H82" s="2001"/>
      <c r="I82" s="2001"/>
      <c r="J82" s="2001"/>
      <c r="K82" s="1597"/>
    </row>
    <row r="83" spans="1:11" x14ac:dyDescent="0.25">
      <c r="A83" s="1436" t="str">
        <f>CONCATENATE($N$4&amp;"01"&amp;" - "&amp;$N$4&amp;"06")</f>
        <v>202401 - 202406</v>
      </c>
      <c r="B83" s="2071">
        <f>SUM(H36:H41)</f>
        <v>0</v>
      </c>
      <c r="C83" s="2040"/>
      <c r="D83" s="1973">
        <f>B83-C83</f>
        <v>0</v>
      </c>
      <c r="E83" s="2040"/>
      <c r="F83" s="2005"/>
      <c r="G83" s="2040"/>
      <c r="H83" s="2006">
        <f>D83-E83-F83+G83</f>
        <v>0</v>
      </c>
      <c r="I83" s="2044"/>
      <c r="J83" s="1936"/>
      <c r="K83" s="1558"/>
    </row>
    <row r="84" spans="1:11" x14ac:dyDescent="0.25">
      <c r="A84" s="1436" t="str">
        <f>CONCATENATE($N$4&amp;"07")</f>
        <v>202407</v>
      </c>
      <c r="B84" s="2071">
        <f>H42</f>
        <v>0</v>
      </c>
      <c r="C84" s="2005"/>
      <c r="D84" s="1973">
        <f t="shared" ref="D84:D89" si="6">B84-C84</f>
        <v>0</v>
      </c>
      <c r="E84" s="2005"/>
      <c r="F84" s="2005"/>
      <c r="G84" s="2005"/>
      <c r="H84" s="2006">
        <f t="shared" ref="H84:H89" si="7">D84-E84-F84+G84</f>
        <v>0</v>
      </c>
      <c r="I84" s="2044"/>
      <c r="J84" s="1936"/>
      <c r="K84" s="1558"/>
    </row>
    <row r="85" spans="1:11" x14ac:dyDescent="0.25">
      <c r="A85" s="1436" t="str">
        <f>CONCATENATE($N$4&amp;"08")</f>
        <v>202408</v>
      </c>
      <c r="B85" s="2071">
        <f>H43</f>
        <v>0</v>
      </c>
      <c r="C85" s="2005"/>
      <c r="D85" s="1973">
        <f t="shared" si="6"/>
        <v>0</v>
      </c>
      <c r="E85" s="2005"/>
      <c r="F85" s="2005"/>
      <c r="G85" s="2005"/>
      <c r="H85" s="2006">
        <f t="shared" si="7"/>
        <v>0</v>
      </c>
      <c r="I85" s="2044"/>
      <c r="J85" s="1936"/>
      <c r="K85" s="1558"/>
    </row>
    <row r="86" spans="1:11" x14ac:dyDescent="0.25">
      <c r="A86" s="1436" t="str">
        <f>CONCATENATE($N$4&amp;"09")</f>
        <v>202409</v>
      </c>
      <c r="B86" s="2071">
        <f t="shared" ref="B86:B89" si="8">H44</f>
        <v>0</v>
      </c>
      <c r="C86" s="2005"/>
      <c r="D86" s="1973">
        <f t="shared" si="6"/>
        <v>0</v>
      </c>
      <c r="E86" s="2005"/>
      <c r="F86" s="2005"/>
      <c r="G86" s="2005"/>
      <c r="H86" s="2006">
        <f t="shared" si="7"/>
        <v>0</v>
      </c>
      <c r="I86" s="2044"/>
      <c r="J86" s="1936"/>
      <c r="K86" s="1558"/>
    </row>
    <row r="87" spans="1:11" x14ac:dyDescent="0.25">
      <c r="A87" s="1436" t="str">
        <f>CONCATENATE($N$4&amp;"10")</f>
        <v>202410</v>
      </c>
      <c r="B87" s="2071">
        <f t="shared" si="8"/>
        <v>0</v>
      </c>
      <c r="C87" s="2005"/>
      <c r="D87" s="1973">
        <f t="shared" si="6"/>
        <v>0</v>
      </c>
      <c r="E87" s="2005"/>
      <c r="F87" s="2005"/>
      <c r="G87" s="2005"/>
      <c r="H87" s="2006">
        <f t="shared" si="7"/>
        <v>0</v>
      </c>
      <c r="I87" s="2044"/>
      <c r="J87" s="1936"/>
      <c r="K87" s="1558"/>
    </row>
    <row r="88" spans="1:11" x14ac:dyDescent="0.25">
      <c r="A88" s="1436" t="str">
        <f>CONCATENATE($N$4&amp;"11")</f>
        <v>202411</v>
      </c>
      <c r="B88" s="2071">
        <f t="shared" si="8"/>
        <v>0</v>
      </c>
      <c r="C88" s="2005"/>
      <c r="D88" s="1973">
        <f t="shared" si="6"/>
        <v>0</v>
      </c>
      <c r="E88" s="2005"/>
      <c r="F88" s="2005"/>
      <c r="G88" s="2005"/>
      <c r="H88" s="2006">
        <f t="shared" si="7"/>
        <v>0</v>
      </c>
      <c r="I88" s="2044"/>
      <c r="J88" s="1936"/>
      <c r="K88" s="1558"/>
    </row>
    <row r="89" spans="1:11" x14ac:dyDescent="0.25">
      <c r="A89" s="1436" t="str">
        <f>CONCATENATE($N$4&amp;"12")</f>
        <v>202412</v>
      </c>
      <c r="B89" s="2071">
        <f t="shared" si="8"/>
        <v>0</v>
      </c>
      <c r="C89" s="2005"/>
      <c r="D89" s="1973">
        <f t="shared" si="6"/>
        <v>0</v>
      </c>
      <c r="E89" s="2005"/>
      <c r="F89" s="2005"/>
      <c r="G89" s="2005"/>
      <c r="H89" s="2006">
        <f t="shared" si="7"/>
        <v>0</v>
      </c>
      <c r="I89" s="2044"/>
      <c r="J89" s="1936"/>
      <c r="K89" s="1558"/>
    </row>
    <row r="90" spans="1:11" ht="15.75" thickBot="1" x14ac:dyDescent="0.3">
      <c r="A90" s="470" t="s">
        <v>2028</v>
      </c>
      <c r="B90" s="462">
        <f>SUM(B82:B89)</f>
        <v>0</v>
      </c>
      <c r="C90" s="493"/>
      <c r="D90" s="493"/>
      <c r="E90" s="493"/>
      <c r="F90" s="493"/>
      <c r="G90" s="493"/>
      <c r="H90" s="462">
        <f>SUM(H82:H89)</f>
        <v>0</v>
      </c>
      <c r="I90" s="599"/>
      <c r="J90" s="599"/>
      <c r="K90" s="605"/>
    </row>
    <row r="91" spans="1:11" x14ac:dyDescent="0.25">
      <c r="B91" s="59" t="s">
        <v>2459</v>
      </c>
      <c r="C91" s="60"/>
      <c r="E91" s="604"/>
    </row>
    <row r="92" spans="1:11" x14ac:dyDescent="0.25">
      <c r="B92" s="59"/>
      <c r="C92" s="60"/>
      <c r="E92" s="604"/>
    </row>
    <row r="93" spans="1:11" ht="15.75" thickBot="1" x14ac:dyDescent="0.3">
      <c r="A93" s="378" t="s">
        <v>2460</v>
      </c>
      <c r="B93" s="121"/>
      <c r="C93" s="121"/>
      <c r="D93" s="121"/>
      <c r="E93" s="121"/>
      <c r="F93" s="121"/>
      <c r="G93" s="121"/>
      <c r="H93" s="121"/>
    </row>
    <row r="94" spans="1:11" x14ac:dyDescent="0.25">
      <c r="A94" s="1253" t="s">
        <v>1259</v>
      </c>
      <c r="B94" s="1254" t="s">
        <v>1492</v>
      </c>
      <c r="C94" s="1254" t="s">
        <v>2461</v>
      </c>
      <c r="D94" s="1254" t="s">
        <v>608</v>
      </c>
      <c r="E94" s="4584" t="s">
        <v>1261</v>
      </c>
      <c r="F94" s="4585"/>
      <c r="G94" s="4585"/>
      <c r="H94" s="4585"/>
      <c r="I94" s="4585"/>
      <c r="J94" s="4586"/>
    </row>
    <row r="95" spans="1:11" x14ac:dyDescent="0.25">
      <c r="A95" s="1477"/>
      <c r="B95" s="2073"/>
      <c r="C95" s="2073"/>
      <c r="D95" s="2073"/>
      <c r="E95" s="4581"/>
      <c r="F95" s="4582"/>
      <c r="G95" s="4582"/>
      <c r="H95" s="4582"/>
      <c r="I95" s="4582"/>
      <c r="J95" s="4583"/>
    </row>
    <row r="96" spans="1:11" x14ac:dyDescent="0.25">
      <c r="A96" s="1477"/>
      <c r="B96" s="2073"/>
      <c r="C96" s="2073"/>
      <c r="D96" s="2073"/>
      <c r="E96" s="4581"/>
      <c r="F96" s="4582"/>
      <c r="G96" s="4582"/>
      <c r="H96" s="4582"/>
      <c r="I96" s="4582"/>
      <c r="J96" s="4583"/>
    </row>
    <row r="97" spans="1:10" x14ac:dyDescent="0.25">
      <c r="A97" s="1477"/>
      <c r="B97" s="2073"/>
      <c r="C97" s="2073"/>
      <c r="D97" s="2073"/>
      <c r="E97" s="4581"/>
      <c r="F97" s="4582"/>
      <c r="G97" s="4582"/>
      <c r="H97" s="4582"/>
      <c r="I97" s="4582"/>
      <c r="J97" s="4583"/>
    </row>
    <row r="98" spans="1:10" x14ac:dyDescent="0.25">
      <c r="A98" s="1477"/>
      <c r="B98" s="2073"/>
      <c r="C98" s="2073"/>
      <c r="D98" s="2073"/>
      <c r="E98" s="4581"/>
      <c r="F98" s="4582"/>
      <c r="G98" s="4582"/>
      <c r="H98" s="4582"/>
      <c r="I98" s="4582"/>
      <c r="J98" s="4583"/>
    </row>
    <row r="99" spans="1:10" x14ac:dyDescent="0.25">
      <c r="A99" s="1477"/>
      <c r="B99" s="2073"/>
      <c r="C99" s="2073"/>
      <c r="D99" s="2073"/>
      <c r="E99" s="4581"/>
      <c r="F99" s="4582"/>
      <c r="G99" s="4582"/>
      <c r="H99" s="4582"/>
      <c r="I99" s="4582"/>
      <c r="J99" s="4583"/>
    </row>
    <row r="100" spans="1:10" x14ac:dyDescent="0.25">
      <c r="A100" s="1477"/>
      <c r="B100" s="2073"/>
      <c r="C100" s="2073"/>
      <c r="D100" s="2073"/>
      <c r="E100" s="4581"/>
      <c r="F100" s="4582"/>
      <c r="G100" s="4582"/>
      <c r="H100" s="4582"/>
      <c r="I100" s="4582"/>
      <c r="J100" s="4583"/>
    </row>
    <row r="101" spans="1:10" x14ac:dyDescent="0.25">
      <c r="A101" s="1477"/>
      <c r="B101" s="2073"/>
      <c r="C101" s="2073"/>
      <c r="D101" s="2073"/>
      <c r="E101" s="4581"/>
      <c r="F101" s="4582"/>
      <c r="G101" s="4582"/>
      <c r="H101" s="4582"/>
      <c r="I101" s="4582"/>
      <c r="J101" s="4583"/>
    </row>
    <row r="102" spans="1:10" x14ac:dyDescent="0.25">
      <c r="A102" s="1477"/>
      <c r="B102" s="2073"/>
      <c r="C102" s="2073"/>
      <c r="D102" s="2073"/>
      <c r="E102" s="4581"/>
      <c r="F102" s="4582"/>
      <c r="G102" s="4582"/>
      <c r="H102" s="4582"/>
      <c r="I102" s="4582"/>
      <c r="J102" s="4583"/>
    </row>
    <row r="103" spans="1:10" x14ac:dyDescent="0.25">
      <c r="A103" s="1477"/>
      <c r="B103" s="2073"/>
      <c r="C103" s="2073"/>
      <c r="D103" s="2073"/>
      <c r="E103" s="4581"/>
      <c r="F103" s="4582"/>
      <c r="G103" s="4582"/>
      <c r="H103" s="4582"/>
      <c r="I103" s="4582"/>
      <c r="J103" s="4583"/>
    </row>
    <row r="104" spans="1:10" x14ac:dyDescent="0.25">
      <c r="A104" s="1477"/>
      <c r="B104" s="2073"/>
      <c r="C104" s="2073"/>
      <c r="D104" s="2073"/>
      <c r="E104" s="4581"/>
      <c r="F104" s="4582"/>
      <c r="G104" s="4582"/>
      <c r="H104" s="4582"/>
      <c r="I104" s="4582"/>
      <c r="J104" s="4583"/>
    </row>
    <row r="105" spans="1:10" x14ac:dyDescent="0.25">
      <c r="A105" s="1477"/>
      <c r="B105" s="2073"/>
      <c r="C105" s="2073"/>
      <c r="D105" s="2073"/>
      <c r="E105" s="4581"/>
      <c r="F105" s="4582"/>
      <c r="G105" s="4582"/>
      <c r="H105" s="4582"/>
      <c r="I105" s="4582"/>
      <c r="J105" s="4583"/>
    </row>
    <row r="106" spans="1:10" x14ac:dyDescent="0.25">
      <c r="A106" s="1477"/>
      <c r="B106" s="2073"/>
      <c r="C106" s="2073"/>
      <c r="D106" s="2073"/>
      <c r="E106" s="4581"/>
      <c r="F106" s="4582"/>
      <c r="G106" s="4582"/>
      <c r="H106" s="4582"/>
      <c r="I106" s="4582"/>
      <c r="J106" s="4583"/>
    </row>
    <row r="107" spans="1:10" x14ac:dyDescent="0.25">
      <c r="A107" s="1477"/>
      <c r="B107" s="2073"/>
      <c r="C107" s="2073"/>
      <c r="D107" s="2073"/>
      <c r="E107" s="4581"/>
      <c r="F107" s="4582"/>
      <c r="G107" s="4582"/>
      <c r="H107" s="4582"/>
      <c r="I107" s="4582"/>
      <c r="J107" s="4583"/>
    </row>
    <row r="108" spans="1:10" x14ac:dyDescent="0.25">
      <c r="A108" s="1477"/>
      <c r="B108" s="2073"/>
      <c r="C108" s="2073"/>
      <c r="D108" s="2073"/>
      <c r="E108" s="4581"/>
      <c r="F108" s="4582"/>
      <c r="G108" s="4582"/>
      <c r="H108" s="4582"/>
      <c r="I108" s="4582"/>
      <c r="J108" s="4583"/>
    </row>
    <row r="109" spans="1:10" x14ac:dyDescent="0.25">
      <c r="A109" s="1477"/>
      <c r="B109" s="2073"/>
      <c r="C109" s="2073"/>
      <c r="D109" s="2073"/>
      <c r="E109" s="4581"/>
      <c r="F109" s="4582"/>
      <c r="G109" s="4582"/>
      <c r="H109" s="4582"/>
      <c r="I109" s="4582"/>
      <c r="J109" s="4583"/>
    </row>
    <row r="110" spans="1:10" x14ac:dyDescent="0.25">
      <c r="A110" s="1477"/>
      <c r="B110" s="2073"/>
      <c r="C110" s="2073"/>
      <c r="D110" s="2073"/>
      <c r="E110" s="4581"/>
      <c r="F110" s="4582"/>
      <c r="G110" s="4582"/>
      <c r="H110" s="4582"/>
      <c r="I110" s="4582"/>
      <c r="J110" s="4583"/>
    </row>
    <row r="111" spans="1:10" x14ac:dyDescent="0.25">
      <c r="A111" s="1477"/>
      <c r="B111" s="2073"/>
      <c r="C111" s="2073"/>
      <c r="D111" s="2073"/>
      <c r="E111" s="4581"/>
      <c r="F111" s="4582"/>
      <c r="G111" s="4582"/>
      <c r="H111" s="4582"/>
      <c r="I111" s="4582"/>
      <c r="J111" s="4583"/>
    </row>
    <row r="112" spans="1:10" x14ac:dyDescent="0.25">
      <c r="A112" s="1477"/>
      <c r="B112" s="2073"/>
      <c r="C112" s="2073"/>
      <c r="D112" s="2073"/>
      <c r="E112" s="4581"/>
      <c r="F112" s="4582"/>
      <c r="G112" s="4582"/>
      <c r="H112" s="4582"/>
      <c r="I112" s="4582"/>
      <c r="J112" s="4583"/>
    </row>
    <row r="113" spans="1:11" x14ac:dyDescent="0.25">
      <c r="A113" s="1477"/>
      <c r="B113" s="2073"/>
      <c r="C113" s="2073"/>
      <c r="D113" s="2073"/>
      <c r="E113" s="4581"/>
      <c r="F113" s="4582"/>
      <c r="G113" s="4582"/>
      <c r="H113" s="4582"/>
      <c r="I113" s="4582"/>
      <c r="J113" s="4583"/>
    </row>
    <row r="114" spans="1:11" x14ac:dyDescent="0.25">
      <c r="A114" s="1477"/>
      <c r="B114" s="2073"/>
      <c r="C114" s="2073"/>
      <c r="D114" s="2073"/>
      <c r="E114" s="4581"/>
      <c r="F114" s="4582"/>
      <c r="G114" s="4582"/>
      <c r="H114" s="4582"/>
      <c r="I114" s="4582"/>
      <c r="J114" s="4583"/>
    </row>
    <row r="115" spans="1:11" x14ac:dyDescent="0.25">
      <c r="A115" s="1477"/>
      <c r="B115" s="2073"/>
      <c r="C115" s="2073"/>
      <c r="D115" s="2073"/>
      <c r="E115" s="4581"/>
      <c r="F115" s="4582"/>
      <c r="G115" s="4582"/>
      <c r="H115" s="4582"/>
      <c r="I115" s="4582"/>
      <c r="J115" s="4583"/>
    </row>
    <row r="116" spans="1:11" x14ac:dyDescent="0.25">
      <c r="A116" s="1477"/>
      <c r="B116" s="2073"/>
      <c r="C116" s="2073"/>
      <c r="D116" s="2073"/>
      <c r="E116" s="4581"/>
      <c r="F116" s="4582"/>
      <c r="G116" s="4582"/>
      <c r="H116" s="4582"/>
      <c r="I116" s="4582"/>
      <c r="J116" s="4583"/>
    </row>
    <row r="117" spans="1:11" x14ac:dyDescent="0.25">
      <c r="A117" s="1477"/>
      <c r="B117" s="2073"/>
      <c r="C117" s="2073"/>
      <c r="D117" s="2073"/>
      <c r="E117" s="4581"/>
      <c r="F117" s="4582"/>
      <c r="G117" s="4582"/>
      <c r="H117" s="4582"/>
      <c r="I117" s="4582"/>
      <c r="J117" s="4583"/>
    </row>
    <row r="118" spans="1:11" ht="15.75" thickBot="1" x14ac:dyDescent="0.3">
      <c r="A118" s="1249" t="s">
        <v>1326</v>
      </c>
      <c r="B118" s="1250"/>
      <c r="C118" s="1251"/>
      <c r="D118" s="1252">
        <v>0</v>
      </c>
      <c r="E118" s="4587"/>
      <c r="F118" s="4588"/>
      <c r="G118" s="4588"/>
      <c r="H118" s="4588"/>
      <c r="I118" s="4588"/>
      <c r="J118" s="4589"/>
    </row>
    <row r="119" spans="1:11" x14ac:dyDescent="0.25">
      <c r="B119" s="59"/>
      <c r="C119" s="60"/>
    </row>
    <row r="120" spans="1:11" x14ac:dyDescent="0.25">
      <c r="B120" s="60"/>
      <c r="C120" s="60"/>
    </row>
    <row r="126" spans="1:11" x14ac:dyDescent="0.25">
      <c r="D126" s="606"/>
      <c r="E126" s="606"/>
      <c r="F126" s="606"/>
      <c r="G126" s="606"/>
      <c r="H126" s="606"/>
      <c r="I126" s="606"/>
      <c r="J126" s="606"/>
      <c r="K126" s="606"/>
    </row>
    <row r="127" spans="1:11" x14ac:dyDescent="0.25">
      <c r="E127" s="606"/>
      <c r="F127" s="606"/>
      <c r="G127" s="606"/>
      <c r="H127" s="606"/>
      <c r="I127" s="606"/>
      <c r="J127" s="606"/>
      <c r="K127" s="78"/>
    </row>
    <row r="128" spans="1:11" x14ac:dyDescent="0.25">
      <c r="E128" s="606"/>
      <c r="F128" s="606"/>
      <c r="G128" s="606"/>
      <c r="H128" s="606"/>
      <c r="I128" s="606"/>
      <c r="J128" s="606"/>
      <c r="K128" s="606"/>
    </row>
    <row r="129" spans="1:13" x14ac:dyDescent="0.25">
      <c r="E129" s="606"/>
      <c r="F129" s="606"/>
      <c r="G129" s="606"/>
      <c r="H129" s="606"/>
      <c r="I129" s="606"/>
      <c r="J129" s="606"/>
    </row>
    <row r="130" spans="1:13" x14ac:dyDescent="0.25">
      <c r="A130" s="3133"/>
      <c r="B130" s="3133"/>
      <c r="E130" s="606"/>
      <c r="J130" s="606"/>
    </row>
    <row r="131" spans="1:13" x14ac:dyDescent="0.25">
      <c r="A131" s="3133"/>
      <c r="B131" s="3133"/>
      <c r="J131" s="25"/>
    </row>
    <row r="132" spans="1:13" x14ac:dyDescent="0.25">
      <c r="A132" s="3133"/>
      <c r="B132" s="3133"/>
      <c r="J132" s="78"/>
    </row>
    <row r="133" spans="1:13" x14ac:dyDescent="0.25">
      <c r="A133" s="18"/>
      <c r="J133" s="66"/>
    </row>
    <row r="134" spans="1:13" x14ac:dyDescent="0.25">
      <c r="A134" s="18"/>
      <c r="J134" s="78"/>
    </row>
    <row r="135" spans="1:13" x14ac:dyDescent="0.25">
      <c r="A135" s="18"/>
    </row>
    <row r="136" spans="1:13" x14ac:dyDescent="0.25">
      <c r="A136" s="18"/>
    </row>
    <row r="137" spans="1:13" x14ac:dyDescent="0.25">
      <c r="A137" s="18"/>
    </row>
    <row r="138" spans="1:13" x14ac:dyDescent="0.25">
      <c r="A138" s="18"/>
    </row>
    <row r="139" spans="1:13" x14ac:dyDescent="0.25">
      <c r="A139" s="18"/>
    </row>
    <row r="140" spans="1:13" x14ac:dyDescent="0.25">
      <c r="A140" s="18"/>
    </row>
    <row r="141" spans="1:13" x14ac:dyDescent="0.25">
      <c r="A141" s="99"/>
    </row>
    <row r="142" spans="1:13" s="53" customFormat="1" x14ac:dyDescent="0.25">
      <c r="A142" s="18"/>
      <c r="E142"/>
      <c r="F142"/>
      <c r="G142"/>
      <c r="H142"/>
      <c r="I142"/>
      <c r="J142"/>
      <c r="K142"/>
      <c r="L142"/>
      <c r="M142"/>
    </row>
    <row r="143" spans="1:13" s="53" customFormat="1" x14ac:dyDescent="0.25">
      <c r="A143" s="125"/>
      <c r="B143" s="125"/>
      <c r="C143" s="607"/>
    </row>
    <row r="144" spans="1:13" s="53" customFormat="1" x14ac:dyDescent="0.25">
      <c r="A144" s="125"/>
      <c r="B144" s="125"/>
      <c r="C144" s="607"/>
    </row>
    <row r="145" spans="1:3" s="53" customFormat="1" x14ac:dyDescent="0.25">
      <c r="A145" s="125"/>
      <c r="B145" s="125"/>
      <c r="C145" s="607"/>
    </row>
    <row r="146" spans="1:3" s="53" customFormat="1" x14ac:dyDescent="0.25">
      <c r="A146" s="125"/>
      <c r="B146" s="125"/>
      <c r="C146" s="607"/>
    </row>
    <row r="147" spans="1:3" s="53" customFormat="1" x14ac:dyDescent="0.25">
      <c r="A147" s="125"/>
      <c r="B147" s="125"/>
      <c r="C147" s="607"/>
    </row>
    <row r="148" spans="1:3" s="53" customFormat="1" x14ac:dyDescent="0.25">
      <c r="A148" s="125"/>
      <c r="B148" s="125"/>
      <c r="C148" s="607"/>
    </row>
    <row r="149" spans="1:3" s="53" customFormat="1" x14ac:dyDescent="0.25">
      <c r="A149" s="608"/>
      <c r="B149" s="608"/>
      <c r="C149" s="609"/>
    </row>
    <row r="150" spans="1:3" s="53" customFormat="1" x14ac:dyDescent="0.25">
      <c r="A150" s="608"/>
      <c r="B150" s="608"/>
      <c r="C150" s="609"/>
    </row>
    <row r="151" spans="1:3" s="53" customFormat="1" x14ac:dyDescent="0.25">
      <c r="A151" s="125"/>
      <c r="B151" s="125"/>
      <c r="C151" s="610"/>
    </row>
    <row r="152" spans="1:3" s="53" customFormat="1" x14ac:dyDescent="0.25">
      <c r="A152" s="125"/>
      <c r="B152" s="125"/>
      <c r="C152" s="610"/>
    </row>
    <row r="153" spans="1:3" s="53" customFormat="1" x14ac:dyDescent="0.25">
      <c r="A153" s="125"/>
      <c r="B153" s="125"/>
      <c r="C153" s="607"/>
    </row>
    <row r="154" spans="1:3" s="53" customFormat="1" x14ac:dyDescent="0.25">
      <c r="A154" s="125"/>
      <c r="B154" s="125"/>
      <c r="C154" s="607"/>
    </row>
    <row r="155" spans="1:3" s="53" customFormat="1" x14ac:dyDescent="0.25">
      <c r="A155" s="125"/>
      <c r="B155" s="125"/>
      <c r="C155" s="607"/>
    </row>
    <row r="156" spans="1:3" s="53" customFormat="1" x14ac:dyDescent="0.25">
      <c r="A156" s="125"/>
      <c r="B156" s="125"/>
      <c r="C156" s="607"/>
    </row>
    <row r="157" spans="1:3" s="53" customFormat="1" x14ac:dyDescent="0.25">
      <c r="A157" s="125"/>
      <c r="B157" s="125"/>
      <c r="C157" s="607"/>
    </row>
    <row r="158" spans="1:3" s="53" customFormat="1" x14ac:dyDescent="0.25">
      <c r="A158" s="125"/>
      <c r="B158" s="125"/>
      <c r="C158" s="607"/>
    </row>
    <row r="159" spans="1:3" s="53" customFormat="1" x14ac:dyDescent="0.25">
      <c r="A159" s="125"/>
      <c r="B159" s="125"/>
      <c r="C159" s="607"/>
    </row>
    <row r="160" spans="1:3" s="53" customFormat="1" x14ac:dyDescent="0.25">
      <c r="A160" s="125"/>
      <c r="B160" s="125"/>
      <c r="C160" s="607"/>
    </row>
    <row r="161" spans="1:6" s="53" customFormat="1" x14ac:dyDescent="0.25">
      <c r="A161" s="125"/>
      <c r="B161" s="125"/>
      <c r="C161" s="607"/>
    </row>
    <row r="162" spans="1:6" s="53" customFormat="1" x14ac:dyDescent="0.25">
      <c r="A162" s="125"/>
      <c r="B162" s="125"/>
      <c r="C162" s="607"/>
    </row>
    <row r="163" spans="1:6" s="53" customFormat="1" x14ac:dyDescent="0.25">
      <c r="A163" s="125"/>
      <c r="B163" s="125"/>
      <c r="C163" s="607"/>
    </row>
    <row r="164" spans="1:6" s="53" customFormat="1" x14ac:dyDescent="0.25">
      <c r="A164" s="125"/>
      <c r="B164" s="125"/>
      <c r="C164" s="607"/>
    </row>
    <row r="165" spans="1:6" s="53" customFormat="1" x14ac:dyDescent="0.25">
      <c r="A165" s="608"/>
      <c r="B165" s="608"/>
      <c r="C165" s="609"/>
    </row>
    <row r="166" spans="1:6" s="53" customFormat="1" x14ac:dyDescent="0.25">
      <c r="A166" s="125"/>
      <c r="B166" s="125"/>
      <c r="C166" s="607"/>
    </row>
    <row r="167" spans="1:6" s="53" customFormat="1" x14ac:dyDescent="0.25">
      <c r="A167" s="125"/>
      <c r="B167" s="125"/>
      <c r="C167" s="607"/>
    </row>
    <row r="168" spans="1:6" s="53" customFormat="1" x14ac:dyDescent="0.25">
      <c r="A168" s="125"/>
      <c r="B168" s="125"/>
      <c r="C168" s="607"/>
    </row>
    <row r="169" spans="1:6" s="53" customFormat="1" x14ac:dyDescent="0.25">
      <c r="A169" s="125"/>
      <c r="B169" s="125"/>
      <c r="C169" s="607"/>
    </row>
    <row r="170" spans="1:6" s="53" customFormat="1" x14ac:dyDescent="0.25">
      <c r="A170" s="125"/>
      <c r="B170" s="125"/>
      <c r="C170" s="607"/>
    </row>
    <row r="171" spans="1:6" s="53" customFormat="1" x14ac:dyDescent="0.25">
      <c r="A171" s="125"/>
      <c r="B171" s="125"/>
      <c r="C171" s="607"/>
    </row>
    <row r="172" spans="1:6" s="53" customFormat="1" x14ac:dyDescent="0.25">
      <c r="A172" s="125"/>
      <c r="B172" s="125"/>
      <c r="C172" s="607"/>
      <c r="F172" s="103"/>
    </row>
    <row r="173" spans="1:6" s="53" customFormat="1" x14ac:dyDescent="0.25">
      <c r="A173" s="608"/>
      <c r="B173" s="608"/>
      <c r="C173" s="609"/>
    </row>
    <row r="174" spans="1:6" s="53" customFormat="1" x14ac:dyDescent="0.25">
      <c r="A174" s="608"/>
      <c r="B174" s="608"/>
      <c r="C174" s="609"/>
    </row>
    <row r="175" spans="1:6" s="53" customFormat="1" x14ac:dyDescent="0.25"/>
    <row r="176" spans="1:6" s="53" customFormat="1" x14ac:dyDescent="0.25"/>
    <row r="177" spans="1:15" s="53" customFormat="1" x14ac:dyDescent="0.25">
      <c r="L177" s="103"/>
    </row>
    <row r="178" spans="1:15" s="53" customFormat="1" x14ac:dyDescent="0.25"/>
    <row r="179" spans="1:15" s="53" customFormat="1" x14ac:dyDescent="0.25"/>
    <row r="180" spans="1:15" x14ac:dyDescent="0.25">
      <c r="A180" s="53"/>
      <c r="B180" s="53"/>
      <c r="C180" s="53"/>
      <c r="D180" s="53"/>
      <c r="E180" s="53"/>
      <c r="F180" s="53"/>
      <c r="G180" s="53"/>
      <c r="H180" s="53"/>
      <c r="I180" s="53"/>
      <c r="J180" s="53"/>
      <c r="K180" s="53"/>
      <c r="L180" s="53"/>
      <c r="M180" s="53"/>
      <c r="N180" s="53"/>
      <c r="O180" s="53"/>
    </row>
    <row r="185" spans="1:15" s="47" customFormat="1" x14ac:dyDescent="0.25">
      <c r="A185"/>
      <c r="B185"/>
      <c r="C185"/>
      <c r="D185"/>
      <c r="E185"/>
      <c r="F185"/>
      <c r="G185"/>
      <c r="H185"/>
      <c r="I185"/>
      <c r="J185"/>
      <c r="K185"/>
      <c r="L185"/>
      <c r="M185"/>
      <c r="N185"/>
      <c r="O185"/>
    </row>
    <row r="186" spans="1:15" s="47" customFormat="1" x14ac:dyDescent="0.25">
      <c r="A186" s="114" t="s">
        <v>2214</v>
      </c>
      <c r="B186" s="4534" t="s">
        <v>2462</v>
      </c>
      <c r="C186" s="4534"/>
      <c r="D186" s="4534"/>
      <c r="E186" s="4534"/>
      <c r="F186" s="4534"/>
      <c r="G186" s="4534"/>
    </row>
    <row r="187" spans="1:15" s="47" customFormat="1" x14ac:dyDescent="0.25">
      <c r="A187" s="114" t="s">
        <v>2264</v>
      </c>
      <c r="B187" s="4206" t="s">
        <v>2463</v>
      </c>
      <c r="C187" s="4206"/>
      <c r="D187" s="4206"/>
      <c r="E187" s="4206"/>
      <c r="F187" s="4206"/>
      <c r="G187" s="4206"/>
    </row>
    <row r="188" spans="1:15" s="47" customFormat="1" x14ac:dyDescent="0.25">
      <c r="A188" s="114" t="s">
        <v>2266</v>
      </c>
      <c r="B188" s="4534"/>
      <c r="C188" s="4534"/>
      <c r="D188" s="4534"/>
      <c r="E188" s="4534"/>
      <c r="F188" s="4534"/>
      <c r="G188" s="4534"/>
    </row>
    <row r="189" spans="1:15" s="47" customFormat="1" x14ac:dyDescent="0.25">
      <c r="A189" s="115" t="s">
        <v>2360</v>
      </c>
      <c r="B189" s="4534"/>
      <c r="C189" s="4534"/>
      <c r="D189" s="4534"/>
      <c r="E189" s="4534"/>
      <c r="F189" s="4534"/>
      <c r="G189" s="4534"/>
    </row>
    <row r="190" spans="1:15" s="47" customFormat="1" x14ac:dyDescent="0.25">
      <c r="A190" s="115" t="s">
        <v>2269</v>
      </c>
      <c r="B190" s="4534"/>
      <c r="C190" s="4534"/>
      <c r="D190" s="4534"/>
      <c r="E190" s="4534"/>
      <c r="F190" s="4534"/>
      <c r="G190" s="4534"/>
    </row>
    <row r="191" spans="1:15" s="47" customFormat="1" x14ac:dyDescent="0.25"/>
    <row r="192" spans="1:15" x14ac:dyDescent="0.25">
      <c r="A192" s="47"/>
      <c r="B192" s="47"/>
      <c r="C192" s="47"/>
      <c r="D192" s="47"/>
      <c r="E192" s="47"/>
      <c r="F192" s="47"/>
      <c r="G192" s="47"/>
      <c r="H192" s="47"/>
      <c r="I192" s="47"/>
      <c r="J192" s="47"/>
      <c r="K192" s="47"/>
      <c r="L192" s="47"/>
      <c r="M192" s="47"/>
      <c r="N192" s="47"/>
      <c r="O192" s="47"/>
    </row>
  </sheetData>
  <mergeCells count="76">
    <mergeCell ref="B189:G189"/>
    <mergeCell ref="B190:G190"/>
    <mergeCell ref="E117:J117"/>
    <mergeCell ref="E118:J118"/>
    <mergeCell ref="A130:B132"/>
    <mergeCell ref="B186:G186"/>
    <mergeCell ref="B187:G187"/>
    <mergeCell ref="B188:G188"/>
    <mergeCell ref="E116:J116"/>
    <mergeCell ref="E105:J105"/>
    <mergeCell ref="E106:J106"/>
    <mergeCell ref="E107:J107"/>
    <mergeCell ref="E108:J108"/>
    <mergeCell ref="E109:J109"/>
    <mergeCell ref="E110:J110"/>
    <mergeCell ref="E111:J111"/>
    <mergeCell ref="E112:J112"/>
    <mergeCell ref="E113:J113"/>
    <mergeCell ref="E114:J114"/>
    <mergeCell ref="E115:J115"/>
    <mergeCell ref="E104:J104"/>
    <mergeCell ref="K78:K81"/>
    <mergeCell ref="E94:J94"/>
    <mergeCell ref="E95:J95"/>
    <mergeCell ref="E96:J96"/>
    <mergeCell ref="E97:J97"/>
    <mergeCell ref="E98:J98"/>
    <mergeCell ref="E99:J99"/>
    <mergeCell ref="E100:J100"/>
    <mergeCell ref="E101:J101"/>
    <mergeCell ref="E102:J102"/>
    <mergeCell ref="E103:J103"/>
    <mergeCell ref="E78:G78"/>
    <mergeCell ref="I78:I81"/>
    <mergeCell ref="J78:J81"/>
    <mergeCell ref="B2:N2"/>
    <mergeCell ref="B3:N3"/>
    <mergeCell ref="B4:L4"/>
    <mergeCell ref="B30:D30"/>
    <mergeCell ref="H30:I30"/>
    <mergeCell ref="B28:D28"/>
    <mergeCell ref="E28:G28"/>
    <mergeCell ref="A29:N29"/>
    <mergeCell ref="J30:N30"/>
    <mergeCell ref="B5:J5"/>
    <mergeCell ref="A8:N8"/>
    <mergeCell ref="A7:N7"/>
    <mergeCell ref="N32:N34"/>
    <mergeCell ref="L48:N48"/>
    <mergeCell ref="B54:D54"/>
    <mergeCell ref="E54:G54"/>
    <mergeCell ref="L32:L34"/>
    <mergeCell ref="M32:M34"/>
    <mergeCell ref="G57:G58"/>
    <mergeCell ref="B55:E55"/>
    <mergeCell ref="H54:N54"/>
    <mergeCell ref="A53:N53"/>
    <mergeCell ref="N55:N58"/>
    <mergeCell ref="K55:K58"/>
    <mergeCell ref="L55:L58"/>
    <mergeCell ref="D80:D81"/>
    <mergeCell ref="H80:H81"/>
    <mergeCell ref="B31:C31"/>
    <mergeCell ref="F31:J31"/>
    <mergeCell ref="K10:N10"/>
    <mergeCell ref="K11:N14"/>
    <mergeCell ref="A10:I10"/>
    <mergeCell ref="A11:I14"/>
    <mergeCell ref="L73:M73"/>
    <mergeCell ref="A76:K76"/>
    <mergeCell ref="B77:G77"/>
    <mergeCell ref="H77:K77"/>
    <mergeCell ref="M55:M58"/>
    <mergeCell ref="K33:K34"/>
    <mergeCell ref="E33:E34"/>
    <mergeCell ref="I57:I58"/>
  </mergeCells>
  <conditionalFormatting sqref="K83:K89">
    <cfRule type="expression" dxfId="44" priority="8">
      <formula>K83="Alt OK"</formula>
    </cfRule>
    <cfRule type="expression" dxfId="43" priority="9">
      <formula>K83="DFØ følger opp"</formula>
    </cfRule>
    <cfRule type="expression" dxfId="42" priority="10">
      <formula>K83="Kunde følger opp"</formula>
    </cfRule>
  </conditionalFormatting>
  <conditionalFormatting sqref="N36:N47">
    <cfRule type="expression" dxfId="41" priority="1">
      <formula>N36="Kunde følger opp"</formula>
    </cfRule>
    <cfRule type="expression" dxfId="40" priority="21">
      <formula>N36="Alt OK"</formula>
    </cfRule>
    <cfRule type="expression" dxfId="39" priority="22">
      <formula>N36="DFØ følger opp"</formula>
    </cfRule>
  </conditionalFormatting>
  <conditionalFormatting sqref="N60:N71">
    <cfRule type="expression" dxfId="38" priority="13">
      <formula>N60="Alt OK"</formula>
    </cfRule>
    <cfRule type="expression" dxfId="37" priority="14">
      <formula>N60="DFØ følger opp"</formula>
    </cfRule>
    <cfRule type="expression" dxfId="36" priority="15">
      <formula>N60="Kunde følger opp"</formula>
    </cfRule>
  </conditionalFormatting>
  <hyperlinks>
    <hyperlink ref="A2" location="'Avstemmingsoversikt SRS'!A1" display="Til avst.oversikt" xr:uid="{4651D574-9A37-4FDF-808D-33C8AF8A66FE}"/>
  </hyperlinks>
  <pageMargins left="0.7" right="0.7" top="0.75" bottom="0.75" header="0.3" footer="0.3"/>
  <pageSetup paperSize="9" scale="45" fitToHeight="0" orientation="landscape" r:id="rId1"/>
  <rowBreaks count="1" manualBreakCount="1">
    <brk id="52" max="13" man="1"/>
  </rowBreaks>
  <ignoredErrors>
    <ignoredError sqref="D48 F48 F72" formulaRange="1"/>
    <ignoredError sqref="E48 G48 I48 H72:I72" formula="1"/>
    <ignoredError sqref="H48 J48" formula="1" formulaRange="1"/>
    <ignoredError sqref="K61:K72"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69ACE2D-4C84-46A8-8A50-506EA16E75C3}">
          <x14:formula1>
            <xm:f>Avstemmingskoder!$A$3:$A$5</xm:f>
          </x14:formula1>
          <xm:sqref>N36:N47 N60:N71 K83:K89</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2CC4-99F8-496E-887D-7B9DA69E8B2E}">
  <sheetPr>
    <pageSetUpPr fitToPage="1"/>
  </sheetPr>
  <dimension ref="A1:Q178"/>
  <sheetViews>
    <sheetView showGridLines="0" zoomScaleNormal="100" workbookViewId="0"/>
  </sheetViews>
  <sheetFormatPr baseColWidth="10" defaultColWidth="11.42578125" defaultRowHeight="15" outlineLevelRow="1" x14ac:dyDescent="0.25"/>
  <cols>
    <col min="1" max="1" width="16.5703125" customWidth="1"/>
    <col min="2" max="2" width="21.7109375" customWidth="1"/>
    <col min="3" max="4" width="21.85546875" customWidth="1"/>
    <col min="5" max="5" width="21.7109375" customWidth="1"/>
    <col min="6" max="6" width="20.85546875" customWidth="1"/>
    <col min="7" max="7" width="21.42578125" customWidth="1"/>
    <col min="8" max="8" width="21.42578125" bestFit="1" customWidth="1"/>
    <col min="9" max="9" width="21.42578125" customWidth="1"/>
    <col min="10" max="10" width="20.85546875" customWidth="1"/>
    <col min="11" max="12" width="20.7109375" customWidth="1"/>
    <col min="13" max="15" width="17" customWidth="1"/>
    <col min="16" max="17" width="13.85546875" bestFit="1" customWidth="1"/>
  </cols>
  <sheetData>
    <row r="1" spans="1:12" ht="19.5" thickBot="1" x14ac:dyDescent="0.35">
      <c r="A1" s="100" t="s">
        <v>2464</v>
      </c>
      <c r="B1" s="1"/>
      <c r="C1" s="101"/>
      <c r="D1" s="101"/>
      <c r="E1" s="101"/>
      <c r="F1" s="101"/>
      <c r="G1" s="101"/>
      <c r="H1" s="101"/>
      <c r="I1" s="101"/>
      <c r="J1" s="101"/>
      <c r="K1" s="1"/>
      <c r="L1" s="1"/>
    </row>
    <row r="2" spans="1:12" ht="18.75" x14ac:dyDescent="0.3">
      <c r="A2" s="973" t="s">
        <v>1244</v>
      </c>
      <c r="B2" s="3545" t="s">
        <v>2465</v>
      </c>
      <c r="C2" s="3546"/>
      <c r="D2" s="3546"/>
      <c r="E2" s="3546"/>
      <c r="F2" s="3546"/>
      <c r="G2" s="3546"/>
      <c r="H2" s="3546"/>
      <c r="I2" s="3546"/>
      <c r="J2" s="3546"/>
      <c r="K2" s="3547"/>
    </row>
    <row r="3" spans="1:12" ht="15.75" thickBot="1" x14ac:dyDescent="0.3">
      <c r="A3" s="974" t="s">
        <v>1245</v>
      </c>
      <c r="B3" s="2901" t="s">
        <v>1353</v>
      </c>
      <c r="C3" s="2752"/>
      <c r="D3" s="2752"/>
      <c r="E3" s="2752"/>
      <c r="F3" s="2752"/>
      <c r="G3" s="2752"/>
      <c r="H3" s="2752"/>
      <c r="I3" s="2752"/>
      <c r="J3" s="2752"/>
      <c r="K3" s="2753"/>
    </row>
    <row r="4" spans="1:12" x14ac:dyDescent="0.25">
      <c r="A4" s="1019" t="s">
        <v>1247</v>
      </c>
      <c r="B4" s="3232" t="s">
        <v>2466</v>
      </c>
      <c r="C4" s="3233"/>
      <c r="D4" s="3233"/>
      <c r="E4" s="3233"/>
      <c r="F4" s="3233"/>
      <c r="G4" s="3233"/>
      <c r="H4" s="3233"/>
      <c r="I4" s="3233"/>
      <c r="J4" s="1158" t="s">
        <v>481</v>
      </c>
      <c r="K4" s="1007">
        <f>IF(Avstemmingsoversikt!P3= " "," ",Avstemmingsoversikt!P3)</f>
        <v>2024</v>
      </c>
    </row>
    <row r="5" spans="1:12" ht="15.75" thickBot="1" x14ac:dyDescent="0.3">
      <c r="A5" s="987" t="s">
        <v>1248</v>
      </c>
      <c r="B5" s="3024"/>
      <c r="C5" s="3019"/>
      <c r="D5" s="3019"/>
      <c r="E5" s="3019"/>
      <c r="F5" s="3019"/>
      <c r="G5" s="3019"/>
      <c r="H5" s="971" t="s">
        <v>1249</v>
      </c>
      <c r="I5" s="972"/>
      <c r="J5" s="971" t="s">
        <v>1250</v>
      </c>
      <c r="K5" s="1001" t="str">
        <f>IF(Avstemmingsoversikt!P4= " "," ",Avstemmingsoversikt!P4)</f>
        <v>xx/2024</v>
      </c>
    </row>
    <row r="7" spans="1:12" ht="15" customHeight="1" x14ac:dyDescent="0.25">
      <c r="A7" s="3964" t="s">
        <v>2467</v>
      </c>
      <c r="B7" s="3964"/>
      <c r="C7" s="3964"/>
      <c r="D7" s="3964"/>
      <c r="E7" s="3964"/>
      <c r="F7" s="3964"/>
      <c r="G7" s="3964"/>
      <c r="H7" s="3964"/>
      <c r="I7" s="3964"/>
      <c r="J7" s="3964"/>
      <c r="K7" s="3964"/>
    </row>
    <row r="8" spans="1:12" ht="15" customHeight="1" x14ac:dyDescent="0.25"/>
    <row r="9" spans="1:12" ht="15" customHeight="1" thickBot="1" x14ac:dyDescent="0.3"/>
    <row r="10" spans="1:12" ht="19.5" customHeight="1" thickBot="1" x14ac:dyDescent="0.3">
      <c r="A10" s="4555" t="s">
        <v>1252</v>
      </c>
      <c r="B10" s="4556"/>
      <c r="C10" s="4556"/>
      <c r="D10" s="4556"/>
      <c r="E10" s="4556"/>
      <c r="F10" s="4557"/>
      <c r="H10" s="4627" t="s">
        <v>1253</v>
      </c>
      <c r="I10" s="4628"/>
      <c r="J10" s="4628"/>
      <c r="K10" s="4629"/>
    </row>
    <row r="11" spans="1:12" ht="15" customHeight="1" x14ac:dyDescent="0.25">
      <c r="A11" s="2743"/>
      <c r="B11" s="2670"/>
      <c r="C11" s="2670"/>
      <c r="D11" s="2670"/>
      <c r="E11" s="2670"/>
      <c r="F11" s="2744"/>
      <c r="H11" s="2682"/>
      <c r="I11" s="2683"/>
      <c r="J11" s="2683"/>
      <c r="K11" s="2684"/>
    </row>
    <row r="12" spans="1:12" ht="15" customHeight="1" x14ac:dyDescent="0.25">
      <c r="A12" s="2743"/>
      <c r="B12" s="2670"/>
      <c r="C12" s="2670"/>
      <c r="D12" s="2670"/>
      <c r="E12" s="2670"/>
      <c r="F12" s="2744"/>
      <c r="H12" s="2685"/>
      <c r="I12" s="2686"/>
      <c r="J12" s="2686"/>
      <c r="K12" s="2687"/>
    </row>
    <row r="13" spans="1:12" ht="15" customHeight="1" x14ac:dyDescent="0.25">
      <c r="A13" s="2743"/>
      <c r="B13" s="2670"/>
      <c r="C13" s="2670"/>
      <c r="D13" s="2670"/>
      <c r="E13" s="2670"/>
      <c r="F13" s="2744"/>
      <c r="H13" s="2685"/>
      <c r="I13" s="2686"/>
      <c r="J13" s="2686"/>
      <c r="K13" s="2687"/>
    </row>
    <row r="14" spans="1:12" ht="15" customHeight="1" thickBot="1" x14ac:dyDescent="0.3">
      <c r="A14" s="2745"/>
      <c r="B14" s="2746"/>
      <c r="C14" s="2746"/>
      <c r="D14" s="2746"/>
      <c r="E14" s="2746"/>
      <c r="F14" s="2747"/>
      <c r="H14" s="2688"/>
      <c r="I14" s="2689"/>
      <c r="J14" s="2689"/>
      <c r="K14" s="2690"/>
    </row>
    <row r="15" spans="1:12" ht="15" customHeight="1" x14ac:dyDescent="0.25"/>
    <row r="16" spans="1:12" ht="15" customHeight="1" x14ac:dyDescent="0.25">
      <c r="A16" s="2" t="s">
        <v>1342</v>
      </c>
      <c r="F16" s="2" t="s">
        <v>2468</v>
      </c>
    </row>
    <row r="17" spans="1:11" ht="15" customHeight="1" x14ac:dyDescent="0.25">
      <c r="A17" t="s">
        <v>2469</v>
      </c>
      <c r="F17" t="s">
        <v>2470</v>
      </c>
    </row>
    <row r="18" spans="1:11" ht="15" customHeight="1" x14ac:dyDescent="0.25">
      <c r="A18" t="s">
        <v>2471</v>
      </c>
      <c r="F18" t="s">
        <v>2472</v>
      </c>
    </row>
    <row r="19" spans="1:11" ht="15" customHeight="1" x14ac:dyDescent="0.25">
      <c r="A19" t="s">
        <v>2473</v>
      </c>
      <c r="F19" t="s">
        <v>2474</v>
      </c>
    </row>
    <row r="20" spans="1:11" ht="15" customHeight="1" x14ac:dyDescent="0.25">
      <c r="A20" t="s">
        <v>2475</v>
      </c>
    </row>
    <row r="21" spans="1:11" ht="15" customHeight="1" x14ac:dyDescent="0.25">
      <c r="A21" t="s">
        <v>2476</v>
      </c>
    </row>
    <row r="22" spans="1:11" ht="15" customHeight="1" x14ac:dyDescent="0.25">
      <c r="A22" t="s">
        <v>2477</v>
      </c>
    </row>
    <row r="23" spans="1:11" ht="15" customHeight="1" x14ac:dyDescent="0.25">
      <c r="A23" t="s">
        <v>2478</v>
      </c>
    </row>
    <row r="24" spans="1:11" ht="15" customHeight="1" x14ac:dyDescent="0.25">
      <c r="A24" t="s">
        <v>2479</v>
      </c>
    </row>
    <row r="25" spans="1:11" ht="15" customHeight="1" x14ac:dyDescent="0.25">
      <c r="A25" t="s">
        <v>2480</v>
      </c>
    </row>
    <row r="26" spans="1:11" ht="15" customHeight="1" x14ac:dyDescent="0.25">
      <c r="A26" t="s">
        <v>2481</v>
      </c>
    </row>
    <row r="27" spans="1:11" ht="15" customHeight="1" x14ac:dyDescent="0.25">
      <c r="A27" s="2"/>
    </row>
    <row r="28" spans="1:11" ht="15" customHeight="1" x14ac:dyDescent="0.25"/>
    <row r="29" spans="1:11" ht="15" customHeight="1" thickBot="1" x14ac:dyDescent="0.3"/>
    <row r="30" spans="1:11" ht="18.75" x14ac:dyDescent="0.3">
      <c r="A30" s="4560" t="s">
        <v>2482</v>
      </c>
      <c r="B30" s="4561"/>
      <c r="C30" s="4561"/>
      <c r="D30" s="4561"/>
      <c r="E30" s="4561"/>
      <c r="F30" s="4561"/>
      <c r="G30" s="4561"/>
      <c r="H30" s="4561"/>
      <c r="I30" s="4561"/>
      <c r="J30" s="4561"/>
      <c r="K30" s="4562"/>
    </row>
    <row r="31" spans="1:11" ht="32.25" customHeight="1" x14ac:dyDescent="0.25">
      <c r="A31" s="1432"/>
      <c r="B31" s="4630" t="s">
        <v>2483</v>
      </c>
      <c r="C31" s="4630"/>
      <c r="D31" s="4630"/>
      <c r="E31" s="4631" t="s">
        <v>2484</v>
      </c>
      <c r="F31" s="4631"/>
      <c r="G31" s="4631"/>
      <c r="H31" s="4564"/>
      <c r="I31" s="4564"/>
      <c r="J31" s="4564"/>
      <c r="K31" s="4565"/>
    </row>
    <row r="32" spans="1:11" ht="17.25" customHeight="1" x14ac:dyDescent="0.25">
      <c r="A32" s="1432"/>
      <c r="B32" s="4620" t="s">
        <v>1282</v>
      </c>
      <c r="C32" s="4621"/>
      <c r="D32" s="2074"/>
      <c r="E32" s="4622" t="s">
        <v>1282</v>
      </c>
      <c r="F32" s="4620"/>
      <c r="G32" s="4620"/>
      <c r="H32" s="2075"/>
      <c r="I32" s="4238" t="s">
        <v>478</v>
      </c>
      <c r="J32" s="4238" t="s">
        <v>1268</v>
      </c>
      <c r="K32" s="3138" t="s">
        <v>1454</v>
      </c>
    </row>
    <row r="33" spans="1:17" ht="17.25" customHeight="1" x14ac:dyDescent="0.25">
      <c r="A33" s="2033" t="s">
        <v>1455</v>
      </c>
      <c r="B33" s="1362" t="s">
        <v>1456</v>
      </c>
      <c r="C33" s="1362" t="s">
        <v>1457</v>
      </c>
      <c r="D33" s="1960" t="s">
        <v>2275</v>
      </c>
      <c r="E33" s="1362" t="s">
        <v>1459</v>
      </c>
      <c r="F33" s="1362" t="s">
        <v>1460</v>
      </c>
      <c r="G33" s="2052" t="s">
        <v>1461</v>
      </c>
      <c r="H33" s="2076" t="s">
        <v>2485</v>
      </c>
      <c r="I33" s="4238"/>
      <c r="J33" s="4238"/>
      <c r="K33" s="3138"/>
    </row>
    <row r="34" spans="1:17" s="3" customFormat="1" ht="86.25" customHeight="1" x14ac:dyDescent="0.25">
      <c r="A34" s="1121" t="s">
        <v>434</v>
      </c>
      <c r="B34" s="1362" t="s">
        <v>2486</v>
      </c>
      <c r="C34" s="1362" t="s">
        <v>2487</v>
      </c>
      <c r="D34" s="3135" t="s">
        <v>2488</v>
      </c>
      <c r="E34" s="1362" t="s">
        <v>868</v>
      </c>
      <c r="F34" s="1362" t="s">
        <v>2489</v>
      </c>
      <c r="G34" s="2052" t="s">
        <v>2490</v>
      </c>
      <c r="H34" s="4623" t="s">
        <v>2491</v>
      </c>
      <c r="I34" s="4238"/>
      <c r="J34" s="4238"/>
      <c r="K34" s="3138"/>
    </row>
    <row r="35" spans="1:17" s="3" customFormat="1" x14ac:dyDescent="0.25">
      <c r="A35" s="1432" t="s">
        <v>1259</v>
      </c>
      <c r="B35" s="2002">
        <v>2910</v>
      </c>
      <c r="C35" s="2001" t="s">
        <v>2492</v>
      </c>
      <c r="D35" s="4238"/>
      <c r="E35" s="2001">
        <v>2915</v>
      </c>
      <c r="F35" s="2036" t="s">
        <v>2493</v>
      </c>
      <c r="G35" s="2077" t="s">
        <v>2494</v>
      </c>
      <c r="H35" s="4624"/>
      <c r="I35" s="4238"/>
      <c r="J35" s="4238"/>
      <c r="K35" s="3138"/>
    </row>
    <row r="36" spans="1:17" s="3" customFormat="1" x14ac:dyDescent="0.25">
      <c r="A36" s="1436" t="str">
        <f>CONCATENATE($K$4,"00")</f>
        <v>202400</v>
      </c>
      <c r="B36" s="2005"/>
      <c r="C36" s="2001"/>
      <c r="D36" s="1424"/>
      <c r="E36" s="2005"/>
      <c r="F36" s="2052"/>
      <c r="G36" s="2052"/>
      <c r="H36" s="2047"/>
      <c r="I36" s="2046"/>
      <c r="J36" s="660"/>
      <c r="K36" s="1425"/>
    </row>
    <row r="37" spans="1:17" s="3" customFormat="1" x14ac:dyDescent="0.25">
      <c r="A37" s="1436" t="str">
        <f>CONCATENATE($K$4,"01")</f>
        <v>202401</v>
      </c>
      <c r="B37" s="2005"/>
      <c r="C37" s="2005"/>
      <c r="D37" s="2062">
        <f t="shared" ref="D37:D48" si="0">B37+C37</f>
        <v>0</v>
      </c>
      <c r="E37" s="2060"/>
      <c r="F37" s="2005"/>
      <c r="G37" s="2060"/>
      <c r="H37" s="1803">
        <f>E37+F37+G37</f>
        <v>0</v>
      </c>
      <c r="I37" s="2078"/>
      <c r="J37" s="1936"/>
      <c r="K37" s="1558"/>
      <c r="M37" s="661"/>
      <c r="N37" s="661"/>
      <c r="O37" s="661"/>
      <c r="P37" s="661"/>
      <c r="Q37" s="662"/>
    </row>
    <row r="38" spans="1:17" s="3" customFormat="1" x14ac:dyDescent="0.25">
      <c r="A38" s="1436" t="str">
        <f>CONCATENATE($K$4,"02")</f>
        <v>202402</v>
      </c>
      <c r="B38" s="2005"/>
      <c r="C38" s="2005"/>
      <c r="D38" s="2062">
        <f t="shared" si="0"/>
        <v>0</v>
      </c>
      <c r="E38" s="2060"/>
      <c r="F38" s="2005"/>
      <c r="G38" s="2060"/>
      <c r="H38" s="1803">
        <f>E38+F38+G38</f>
        <v>0</v>
      </c>
      <c r="I38" s="2078"/>
      <c r="J38" s="1936"/>
      <c r="K38" s="1558"/>
      <c r="M38" s="661"/>
      <c r="N38" s="661"/>
      <c r="O38" s="661"/>
      <c r="P38" s="661"/>
      <c r="Q38" s="662"/>
    </row>
    <row r="39" spans="1:17" s="3" customFormat="1" x14ac:dyDescent="0.25">
      <c r="A39" s="1436" t="str">
        <f>CONCATENATE($K$4,"03")</f>
        <v>202403</v>
      </c>
      <c r="B39" s="2005"/>
      <c r="C39" s="2005"/>
      <c r="D39" s="2062">
        <f t="shared" si="0"/>
        <v>0</v>
      </c>
      <c r="E39" s="2060"/>
      <c r="F39" s="2005"/>
      <c r="G39" s="2060"/>
      <c r="H39" s="1803">
        <f>E39+F39+G39</f>
        <v>0</v>
      </c>
      <c r="I39" s="2078"/>
      <c r="J39" s="1936"/>
      <c r="K39" s="1558"/>
      <c r="M39" s="661"/>
      <c r="N39" s="661"/>
      <c r="O39" s="661"/>
      <c r="P39" s="661"/>
      <c r="Q39" s="662"/>
    </row>
    <row r="40" spans="1:17" s="3" customFormat="1" x14ac:dyDescent="0.25">
      <c r="A40" s="1436" t="str">
        <f>CONCATENATE($K$4,"04")</f>
        <v>202404</v>
      </c>
      <c r="B40" s="2005"/>
      <c r="C40" s="2005"/>
      <c r="D40" s="2062">
        <f t="shared" si="0"/>
        <v>0</v>
      </c>
      <c r="E40" s="2060"/>
      <c r="F40" s="2005"/>
      <c r="G40" s="2060"/>
      <c r="H40" s="1803">
        <f t="shared" ref="H40:H48" si="1">E40+F40+G40</f>
        <v>0</v>
      </c>
      <c r="I40" s="2078"/>
      <c r="J40" s="1936"/>
      <c r="K40" s="1558"/>
      <c r="M40" s="661"/>
      <c r="N40" s="661"/>
      <c r="O40" s="661"/>
      <c r="P40" s="661"/>
      <c r="Q40" s="662"/>
    </row>
    <row r="41" spans="1:17" s="3" customFormat="1" x14ac:dyDescent="0.25">
      <c r="A41" s="1436" t="str">
        <f>CONCATENATE($K$4,"05")</f>
        <v>202405</v>
      </c>
      <c r="B41" s="2005"/>
      <c r="C41" s="2005"/>
      <c r="D41" s="2062">
        <f t="shared" si="0"/>
        <v>0</v>
      </c>
      <c r="E41" s="2060"/>
      <c r="F41" s="2005"/>
      <c r="G41" s="2060"/>
      <c r="H41" s="1803">
        <f t="shared" si="1"/>
        <v>0</v>
      </c>
      <c r="I41" s="2078"/>
      <c r="J41" s="1936"/>
      <c r="K41" s="1558"/>
      <c r="M41" s="661"/>
      <c r="N41" s="661"/>
      <c r="O41" s="661"/>
      <c r="P41" s="661"/>
      <c r="Q41" s="662"/>
    </row>
    <row r="42" spans="1:17" s="3" customFormat="1" x14ac:dyDescent="0.25">
      <c r="A42" s="1436" t="str">
        <f>CONCATENATE($K$4,"06")</f>
        <v>202406</v>
      </c>
      <c r="B42" s="2005"/>
      <c r="C42" s="2005"/>
      <c r="D42" s="2062">
        <f t="shared" si="0"/>
        <v>0</v>
      </c>
      <c r="E42" s="2060"/>
      <c r="F42" s="2005"/>
      <c r="G42" s="2060"/>
      <c r="H42" s="1803">
        <f t="shared" si="1"/>
        <v>0</v>
      </c>
      <c r="I42" s="2078"/>
      <c r="J42" s="1936"/>
      <c r="K42" s="1558"/>
    </row>
    <row r="43" spans="1:17" s="3" customFormat="1" x14ac:dyDescent="0.25">
      <c r="A43" s="1436" t="str">
        <f>CONCATENATE($K$4,"07")</f>
        <v>202407</v>
      </c>
      <c r="B43" s="2005"/>
      <c r="C43" s="2005"/>
      <c r="D43" s="2062">
        <f t="shared" si="0"/>
        <v>0</v>
      </c>
      <c r="E43" s="2060"/>
      <c r="F43" s="2005"/>
      <c r="G43" s="2060"/>
      <c r="H43" s="1803">
        <f t="shared" si="1"/>
        <v>0</v>
      </c>
      <c r="I43" s="2078"/>
      <c r="J43" s="1936"/>
      <c r="K43" s="1558"/>
    </row>
    <row r="44" spans="1:17" s="3" customFormat="1" x14ac:dyDescent="0.25">
      <c r="A44" s="1436" t="str">
        <f>CONCATENATE($K$4,"08")</f>
        <v>202408</v>
      </c>
      <c r="B44" s="2005"/>
      <c r="C44" s="2005"/>
      <c r="D44" s="2062">
        <f t="shared" si="0"/>
        <v>0</v>
      </c>
      <c r="E44" s="2060"/>
      <c r="F44" s="2005"/>
      <c r="G44" s="2060"/>
      <c r="H44" s="1803">
        <f t="shared" si="1"/>
        <v>0</v>
      </c>
      <c r="I44" s="2078"/>
      <c r="J44" s="1936"/>
      <c r="K44" s="1558"/>
    </row>
    <row r="45" spans="1:17" s="3" customFormat="1" x14ac:dyDescent="0.25">
      <c r="A45" s="1436" t="str">
        <f>CONCATENATE($K$4,"09")</f>
        <v>202409</v>
      </c>
      <c r="B45" s="2005"/>
      <c r="C45" s="2005"/>
      <c r="D45" s="2062">
        <f t="shared" si="0"/>
        <v>0</v>
      </c>
      <c r="E45" s="2060"/>
      <c r="F45" s="2005"/>
      <c r="G45" s="2060"/>
      <c r="H45" s="1803">
        <f t="shared" si="1"/>
        <v>0</v>
      </c>
      <c r="I45" s="2079"/>
      <c r="J45" s="1936"/>
      <c r="K45" s="1558"/>
    </row>
    <row r="46" spans="1:17" s="3" customFormat="1" x14ac:dyDescent="0.25">
      <c r="A46" s="1436" t="str">
        <f>CONCATENATE($K$4,"10")</f>
        <v>202410</v>
      </c>
      <c r="B46" s="2005"/>
      <c r="C46" s="2005"/>
      <c r="D46" s="2062">
        <f t="shared" si="0"/>
        <v>0</v>
      </c>
      <c r="E46" s="2060"/>
      <c r="F46" s="2005"/>
      <c r="G46" s="2060"/>
      <c r="H46" s="1803">
        <f t="shared" si="1"/>
        <v>0</v>
      </c>
      <c r="I46" s="2078"/>
      <c r="J46" s="1936"/>
      <c r="K46" s="1558"/>
    </row>
    <row r="47" spans="1:17" s="3" customFormat="1" x14ac:dyDescent="0.25">
      <c r="A47" s="1436" t="str">
        <f>CONCATENATE($K$4,"11")</f>
        <v>202411</v>
      </c>
      <c r="B47" s="2005"/>
      <c r="C47" s="2005"/>
      <c r="D47" s="2062">
        <f t="shared" si="0"/>
        <v>0</v>
      </c>
      <c r="E47" s="2060"/>
      <c r="F47" s="2005"/>
      <c r="G47" s="2060"/>
      <c r="H47" s="1803">
        <f t="shared" si="1"/>
        <v>0</v>
      </c>
      <c r="I47" s="2078"/>
      <c r="J47" s="1936"/>
      <c r="K47" s="1558"/>
    </row>
    <row r="48" spans="1:17" s="3" customFormat="1" x14ac:dyDescent="0.25">
      <c r="A48" s="1436" t="str">
        <f>CONCATENATE($K$4,"12")</f>
        <v>202412</v>
      </c>
      <c r="B48" s="2005"/>
      <c r="C48" s="2005"/>
      <c r="D48" s="2062">
        <f t="shared" si="0"/>
        <v>0</v>
      </c>
      <c r="E48" s="2060"/>
      <c r="F48" s="2005"/>
      <c r="G48" s="2060"/>
      <c r="H48" s="1803">
        <f t="shared" si="1"/>
        <v>0</v>
      </c>
      <c r="I48" s="2078"/>
      <c r="J48" s="1936"/>
      <c r="K48" s="1558"/>
    </row>
    <row r="49" spans="1:14" s="3" customFormat="1" ht="15.75" thickBot="1" x14ac:dyDescent="0.3">
      <c r="A49" s="470" t="s">
        <v>2028</v>
      </c>
      <c r="B49" s="457">
        <f>SUM(B36:B48)</f>
        <v>0</v>
      </c>
      <c r="C49" s="457">
        <f>SUM(C37:C48)</f>
        <v>0</v>
      </c>
      <c r="D49" s="458">
        <f>SUM(D37:D48)</f>
        <v>0</v>
      </c>
      <c r="E49" s="593">
        <f>SUM(E36:E48)</f>
        <v>0</v>
      </c>
      <c r="F49" s="593">
        <f>SUM(F37:F48)</f>
        <v>0</v>
      </c>
      <c r="G49" s="593">
        <f>SUM(G37:G48)</f>
        <v>0</v>
      </c>
      <c r="H49" s="458">
        <f>SUM(H37:H48)</f>
        <v>0</v>
      </c>
      <c r="I49" s="4619"/>
      <c r="J49" s="3579"/>
      <c r="K49" s="3580"/>
    </row>
    <row r="50" spans="1:14" s="3" customFormat="1" ht="31.5" customHeight="1" x14ac:dyDescent="0.25">
      <c r="A50" s="132" t="s">
        <v>1327</v>
      </c>
      <c r="B50" s="1084">
        <f>_xlfn.XLOOKUP(B35,'Saldobalanse m arb-status'!A:A,'Saldobalanse m arb-status'!C:C,"Ikke funnet",0)</f>
        <v>0</v>
      </c>
      <c r="C50" s="29"/>
      <c r="D50" s="29"/>
      <c r="E50" s="1084">
        <f>_xlfn.XLOOKUP(E35,'Saldobalanse m arb-status'!A:A,'Saldobalanse m arb-status'!C:C,"Ikke funnet",0)</f>
        <v>0</v>
      </c>
    </row>
    <row r="51" spans="1:14" s="3" customFormat="1" x14ac:dyDescent="0.25">
      <c r="A51" s="58" t="s">
        <v>1260</v>
      </c>
      <c r="B51" s="130">
        <f>B49-B50</f>
        <v>0</v>
      </c>
      <c r="C51" s="590"/>
      <c r="D51" s="590"/>
      <c r="E51" s="130">
        <f>E49-E50</f>
        <v>0</v>
      </c>
    </row>
    <row r="52" spans="1:14" s="3" customFormat="1" x14ac:dyDescent="0.25">
      <c r="A52" s="58"/>
      <c r="B52" s="59"/>
      <c r="E52" s="59"/>
    </row>
    <row r="53" spans="1:14" s="3" customFormat="1" ht="14.25" customHeight="1" thickBot="1" x14ac:dyDescent="0.3">
      <c r="A53" s="3417"/>
      <c r="B53" s="3417"/>
      <c r="C53" s="3417"/>
      <c r="D53" s="3417"/>
      <c r="E53" s="3417"/>
      <c r="F53" s="3417"/>
      <c r="G53" s="3417"/>
      <c r="K53"/>
      <c r="L53"/>
    </row>
    <row r="54" spans="1:14" s="3" customFormat="1" ht="18.75" x14ac:dyDescent="0.3">
      <c r="A54" s="4560" t="s">
        <v>2495</v>
      </c>
      <c r="B54" s="4561"/>
      <c r="C54" s="4561"/>
      <c r="D54" s="4561"/>
      <c r="E54" s="4561"/>
      <c r="F54" s="4561"/>
      <c r="G54" s="4561"/>
      <c r="H54" s="4561"/>
      <c r="I54" s="4561"/>
      <c r="J54" s="4561"/>
      <c r="K54" s="4561"/>
      <c r="L54" s="4562"/>
      <c r="M54" s="137"/>
      <c r="N54" s="137"/>
    </row>
    <row r="55" spans="1:14" s="3" customFormat="1" ht="24.95" customHeight="1" outlineLevel="1" x14ac:dyDescent="0.25">
      <c r="A55" s="1478"/>
      <c r="B55" s="4613" t="s">
        <v>2496</v>
      </c>
      <c r="C55" s="4613"/>
      <c r="D55" s="4613"/>
      <c r="E55" s="4613"/>
      <c r="F55" s="4613"/>
      <c r="G55" s="4614" t="s">
        <v>1548</v>
      </c>
      <c r="H55" s="4614"/>
      <c r="I55" s="4614"/>
      <c r="J55" s="4564"/>
      <c r="K55" s="4564"/>
      <c r="L55" s="4565"/>
    </row>
    <row r="56" spans="1:14" s="3" customFormat="1" ht="16.5" customHeight="1" outlineLevel="1" x14ac:dyDescent="0.25">
      <c r="A56" s="1430"/>
      <c r="B56" s="1937" t="s">
        <v>1282</v>
      </c>
      <c r="C56" s="4625" t="s">
        <v>3</v>
      </c>
      <c r="D56" s="4625"/>
      <c r="E56" s="2081" t="s">
        <v>1282</v>
      </c>
      <c r="F56" s="2046"/>
      <c r="G56" s="4624" t="s">
        <v>2497</v>
      </c>
      <c r="H56" s="4626"/>
      <c r="I56" s="2005"/>
      <c r="J56" s="4238" t="s">
        <v>478</v>
      </c>
      <c r="K56" s="4238" t="s">
        <v>1268</v>
      </c>
      <c r="L56" s="3138" t="s">
        <v>1454</v>
      </c>
    </row>
    <row r="57" spans="1:14" s="3" customFormat="1" ht="37.5" customHeight="1" outlineLevel="1" x14ac:dyDescent="0.25">
      <c r="A57" s="2033" t="s">
        <v>1455</v>
      </c>
      <c r="B57" s="2001" t="s">
        <v>1456</v>
      </c>
      <c r="C57" s="2001" t="s">
        <v>1457</v>
      </c>
      <c r="D57" s="2002" t="s">
        <v>1504</v>
      </c>
      <c r="E57" s="2001" t="s">
        <v>1459</v>
      </c>
      <c r="F57" s="2001" t="s">
        <v>2498</v>
      </c>
      <c r="G57" s="2001" t="s">
        <v>1461</v>
      </c>
      <c r="H57" s="2001" t="s">
        <v>1526</v>
      </c>
      <c r="I57" s="2082" t="s">
        <v>2499</v>
      </c>
      <c r="J57" s="4238"/>
      <c r="K57" s="4238"/>
      <c r="L57" s="3138"/>
    </row>
    <row r="58" spans="1:14" s="3" customFormat="1" ht="60" outlineLevel="1" x14ac:dyDescent="0.25">
      <c r="A58" s="1432" t="s">
        <v>434</v>
      </c>
      <c r="B58" s="2001" t="s">
        <v>2500</v>
      </c>
      <c r="C58" s="2001" t="s">
        <v>2501</v>
      </c>
      <c r="D58" s="2002" t="s">
        <v>2502</v>
      </c>
      <c r="E58" s="2001" t="s">
        <v>2503</v>
      </c>
      <c r="F58" s="4204" t="s">
        <v>2504</v>
      </c>
      <c r="G58" s="2001" t="s">
        <v>2505</v>
      </c>
      <c r="H58" s="2001" t="s">
        <v>1550</v>
      </c>
      <c r="I58" s="4204" t="s">
        <v>2506</v>
      </c>
      <c r="J58" s="4238"/>
      <c r="K58" s="4238"/>
      <c r="L58" s="3138"/>
    </row>
    <row r="59" spans="1:14" s="3" customFormat="1" ht="29.25" customHeight="1" outlineLevel="1" x14ac:dyDescent="0.25">
      <c r="A59" s="1479" t="s">
        <v>1738</v>
      </c>
      <c r="B59" s="2001">
        <v>2910</v>
      </c>
      <c r="C59" s="2001" t="s">
        <v>2507</v>
      </c>
      <c r="D59" s="2001" t="s">
        <v>2507</v>
      </c>
      <c r="E59" s="2001" t="s">
        <v>2508</v>
      </c>
      <c r="F59" s="3135"/>
      <c r="G59" s="2001">
        <v>2910</v>
      </c>
      <c r="H59" s="2001" t="s">
        <v>2507</v>
      </c>
      <c r="I59" s="3135"/>
      <c r="J59" s="4238"/>
      <c r="K59" s="4238"/>
      <c r="L59" s="3138"/>
    </row>
    <row r="60" spans="1:14" s="3" customFormat="1" outlineLevel="1" x14ac:dyDescent="0.25">
      <c r="A60" s="1436" t="str">
        <f>CONCATENATE($K$4,"00")</f>
        <v>202400</v>
      </c>
      <c r="B60" s="2039"/>
      <c r="C60" s="2005"/>
      <c r="D60" s="2039"/>
      <c r="E60" s="2083"/>
      <c r="F60" s="2039"/>
      <c r="G60" s="2039"/>
      <c r="H60" s="2039"/>
      <c r="I60" s="2039"/>
      <c r="J60" s="2046"/>
      <c r="K60" s="2046"/>
      <c r="L60" s="2084"/>
    </row>
    <row r="61" spans="1:14" s="3" customFormat="1" outlineLevel="1" x14ac:dyDescent="0.25">
      <c r="A61" s="1436" t="str">
        <f>CONCATENATE($K$4,"01")</f>
        <v>202401</v>
      </c>
      <c r="B61" s="2005"/>
      <c r="C61" s="2085"/>
      <c r="D61" s="2005"/>
      <c r="E61" s="2005"/>
      <c r="F61" s="2006">
        <f>B61+C61+D61-E61</f>
        <v>0</v>
      </c>
      <c r="G61" s="1973">
        <f>B36+B37</f>
        <v>0</v>
      </c>
      <c r="H61" s="1973">
        <f>$C$60+D61</f>
        <v>0</v>
      </c>
      <c r="I61" s="2006">
        <f>G61+H61</f>
        <v>0</v>
      </c>
      <c r="J61" s="2010"/>
      <c r="K61" s="1936"/>
      <c r="L61" s="1558"/>
    </row>
    <row r="62" spans="1:14" s="3" customFormat="1" outlineLevel="1" x14ac:dyDescent="0.25">
      <c r="A62" s="1436" t="str">
        <f>CONCATENATE($K$4,"02")</f>
        <v>202402</v>
      </c>
      <c r="B62" s="2005"/>
      <c r="C62" s="2085"/>
      <c r="D62" s="2005"/>
      <c r="E62" s="2005"/>
      <c r="F62" s="2006">
        <f>C62+B62+D62-E62</f>
        <v>0</v>
      </c>
      <c r="G62" s="1973">
        <f t="shared" ref="G62:G72" si="2">G61+B38</f>
        <v>0</v>
      </c>
      <c r="H62" s="1973">
        <f>$C$60+D62</f>
        <v>0</v>
      </c>
      <c r="I62" s="2006">
        <f t="shared" ref="I62:I72" si="3">G62+H62</f>
        <v>0</v>
      </c>
      <c r="J62" s="2010"/>
      <c r="K62" s="1936"/>
      <c r="L62" s="1558"/>
    </row>
    <row r="63" spans="1:14" s="3" customFormat="1" outlineLevel="1" x14ac:dyDescent="0.25">
      <c r="A63" s="1436" t="str">
        <f>CONCATENATE($K$4,"03")</f>
        <v>202403</v>
      </c>
      <c r="B63" s="2005"/>
      <c r="C63" s="2085"/>
      <c r="D63" s="2005"/>
      <c r="E63" s="2005"/>
      <c r="F63" s="2006">
        <f t="shared" ref="F63:F72" si="4">C63+B63+D63-E63</f>
        <v>0</v>
      </c>
      <c r="G63" s="1973">
        <f t="shared" si="2"/>
        <v>0</v>
      </c>
      <c r="H63" s="1973">
        <f>$C$60+D63</f>
        <v>0</v>
      </c>
      <c r="I63" s="2006">
        <f t="shared" si="3"/>
        <v>0</v>
      </c>
      <c r="J63" s="2010"/>
      <c r="K63" s="1936"/>
      <c r="L63" s="1558"/>
      <c r="M63"/>
    </row>
    <row r="64" spans="1:14" s="3" customFormat="1" outlineLevel="1" x14ac:dyDescent="0.25">
      <c r="A64" s="1436" t="str">
        <f>CONCATENATE($K$4,"04")</f>
        <v>202404</v>
      </c>
      <c r="B64" s="2005"/>
      <c r="C64" s="2085"/>
      <c r="D64" s="2005"/>
      <c r="E64" s="2005"/>
      <c r="F64" s="2006">
        <f t="shared" si="4"/>
        <v>0</v>
      </c>
      <c r="G64" s="1973">
        <f t="shared" si="2"/>
        <v>0</v>
      </c>
      <c r="H64" s="1973">
        <f t="shared" ref="H64:H71" si="5">$C$60+D64</f>
        <v>0</v>
      </c>
      <c r="I64" s="2006">
        <f t="shared" si="3"/>
        <v>0</v>
      </c>
      <c r="J64" s="2010"/>
      <c r="K64" s="1936"/>
      <c r="L64" s="1558"/>
    </row>
    <row r="65" spans="1:12" s="3" customFormat="1" outlineLevel="1" x14ac:dyDescent="0.25">
      <c r="A65" s="1436" t="str">
        <f>CONCATENATE($K$4,"05")</f>
        <v>202405</v>
      </c>
      <c r="B65" s="2005"/>
      <c r="C65" s="2085"/>
      <c r="D65" s="2005"/>
      <c r="E65" s="2005"/>
      <c r="F65" s="2006">
        <f t="shared" si="4"/>
        <v>0</v>
      </c>
      <c r="G65" s="1973">
        <f t="shared" si="2"/>
        <v>0</v>
      </c>
      <c r="H65" s="1973">
        <f t="shared" si="5"/>
        <v>0</v>
      </c>
      <c r="I65" s="2006">
        <f t="shared" si="3"/>
        <v>0</v>
      </c>
      <c r="J65" s="2010"/>
      <c r="K65" s="1936"/>
      <c r="L65" s="1558"/>
    </row>
    <row r="66" spans="1:12" s="3" customFormat="1" outlineLevel="1" x14ac:dyDescent="0.25">
      <c r="A66" s="1436" t="str">
        <f>CONCATENATE($K$4,"06")</f>
        <v>202406</v>
      </c>
      <c r="B66" s="2005"/>
      <c r="C66" s="2085"/>
      <c r="D66" s="2005"/>
      <c r="E66" s="2005"/>
      <c r="F66" s="2006">
        <f t="shared" si="4"/>
        <v>0</v>
      </c>
      <c r="G66" s="1973">
        <f t="shared" si="2"/>
        <v>0</v>
      </c>
      <c r="H66" s="1973">
        <f>$C$60+D66</f>
        <v>0</v>
      </c>
      <c r="I66" s="2006">
        <f t="shared" si="3"/>
        <v>0</v>
      </c>
      <c r="J66" s="2010"/>
      <c r="K66" s="1936"/>
      <c r="L66" s="1558"/>
    </row>
    <row r="67" spans="1:12" s="3" customFormat="1" outlineLevel="1" x14ac:dyDescent="0.25">
      <c r="A67" s="1436" t="str">
        <f>CONCATENATE($K$4,"07")</f>
        <v>202407</v>
      </c>
      <c r="B67" s="2005"/>
      <c r="C67" s="2085"/>
      <c r="D67" s="2005"/>
      <c r="E67" s="2005"/>
      <c r="F67" s="2006">
        <f t="shared" si="4"/>
        <v>0</v>
      </c>
      <c r="G67" s="1973">
        <f t="shared" si="2"/>
        <v>0</v>
      </c>
      <c r="H67" s="1973">
        <f t="shared" si="5"/>
        <v>0</v>
      </c>
      <c r="I67" s="2006">
        <f t="shared" si="3"/>
        <v>0</v>
      </c>
      <c r="J67" s="2010"/>
      <c r="K67" s="1936"/>
      <c r="L67" s="1558"/>
    </row>
    <row r="68" spans="1:12" s="3" customFormat="1" outlineLevel="1" x14ac:dyDescent="0.25">
      <c r="A68" s="1436" t="str">
        <f>CONCATENATE($K$4,"08")</f>
        <v>202408</v>
      </c>
      <c r="B68" s="2005"/>
      <c r="C68" s="2085"/>
      <c r="D68" s="2005"/>
      <c r="E68" s="2005"/>
      <c r="F68" s="2006">
        <f t="shared" si="4"/>
        <v>0</v>
      </c>
      <c r="G68" s="1973">
        <f t="shared" si="2"/>
        <v>0</v>
      </c>
      <c r="H68" s="1973">
        <f t="shared" si="5"/>
        <v>0</v>
      </c>
      <c r="I68" s="2006">
        <f t="shared" si="3"/>
        <v>0</v>
      </c>
      <c r="J68" s="2010"/>
      <c r="K68" s="1936"/>
      <c r="L68" s="1558"/>
    </row>
    <row r="69" spans="1:12" s="3" customFormat="1" outlineLevel="1" x14ac:dyDescent="0.25">
      <c r="A69" s="1436" t="str">
        <f>CONCATENATE($K$4,"09")</f>
        <v>202409</v>
      </c>
      <c r="B69" s="2005"/>
      <c r="C69" s="2085"/>
      <c r="D69" s="2005"/>
      <c r="E69" s="2005"/>
      <c r="F69" s="2006">
        <f t="shared" si="4"/>
        <v>0</v>
      </c>
      <c r="G69" s="1973">
        <f t="shared" si="2"/>
        <v>0</v>
      </c>
      <c r="H69" s="1973">
        <f t="shared" si="5"/>
        <v>0</v>
      </c>
      <c r="I69" s="2006">
        <f t="shared" si="3"/>
        <v>0</v>
      </c>
      <c r="J69" s="2086"/>
      <c r="K69" s="1936"/>
      <c r="L69" s="1558"/>
    </row>
    <row r="70" spans="1:12" s="3" customFormat="1" outlineLevel="1" x14ac:dyDescent="0.25">
      <c r="A70" s="1436" t="str">
        <f>CONCATENATE($K$4,"10")</f>
        <v>202410</v>
      </c>
      <c r="B70" s="2005"/>
      <c r="C70" s="2085"/>
      <c r="D70" s="2005"/>
      <c r="E70" s="2005"/>
      <c r="F70" s="2006">
        <f t="shared" si="4"/>
        <v>0</v>
      </c>
      <c r="G70" s="1973">
        <f t="shared" si="2"/>
        <v>0</v>
      </c>
      <c r="H70" s="1973">
        <f t="shared" si="5"/>
        <v>0</v>
      </c>
      <c r="I70" s="2006">
        <f t="shared" si="3"/>
        <v>0</v>
      </c>
      <c r="J70" s="2010"/>
      <c r="K70" s="1936"/>
      <c r="L70" s="1558"/>
    </row>
    <row r="71" spans="1:12" s="3" customFormat="1" outlineLevel="1" x14ac:dyDescent="0.25">
      <c r="A71" s="1436" t="str">
        <f>CONCATENATE($K$4,"11")</f>
        <v>202411</v>
      </c>
      <c r="B71" s="2005"/>
      <c r="C71" s="2085"/>
      <c r="D71" s="2005"/>
      <c r="E71" s="2005"/>
      <c r="F71" s="2006">
        <f t="shared" si="4"/>
        <v>0</v>
      </c>
      <c r="G71" s="1973">
        <f t="shared" si="2"/>
        <v>0</v>
      </c>
      <c r="H71" s="1973">
        <f t="shared" si="5"/>
        <v>0</v>
      </c>
      <c r="I71" s="2006">
        <f t="shared" si="3"/>
        <v>0</v>
      </c>
      <c r="J71" s="2010"/>
      <c r="K71" s="1936"/>
      <c r="L71" s="1558"/>
    </row>
    <row r="72" spans="1:12" s="3" customFormat="1" outlineLevel="1" x14ac:dyDescent="0.25">
      <c r="A72" s="1436" t="str">
        <f>CONCATENATE($K$4,"12")</f>
        <v>202412</v>
      </c>
      <c r="B72" s="2005"/>
      <c r="C72" s="2005"/>
      <c r="D72" s="2005"/>
      <c r="E72" s="2005"/>
      <c r="F72" s="2006">
        <f t="shared" si="4"/>
        <v>0</v>
      </c>
      <c r="G72" s="1973">
        <f t="shared" si="2"/>
        <v>0</v>
      </c>
      <c r="H72" s="1973">
        <f>C72+D72</f>
        <v>0</v>
      </c>
      <c r="I72" s="2006">
        <f t="shared" si="3"/>
        <v>0</v>
      </c>
      <c r="J72" s="2010"/>
      <c r="K72" s="1936"/>
      <c r="L72" s="1558"/>
    </row>
    <row r="73" spans="1:12" s="3" customFormat="1" ht="15.75" outlineLevel="1" thickBot="1" x14ac:dyDescent="0.3">
      <c r="A73" s="470" t="s">
        <v>2028</v>
      </c>
      <c r="B73" s="493"/>
      <c r="C73" s="493"/>
      <c r="D73" s="493"/>
      <c r="E73" s="493"/>
      <c r="F73" s="462">
        <f t="shared" ref="F73" si="6">SUM(F60:F72)</f>
        <v>0</v>
      </c>
      <c r="G73" s="493"/>
      <c r="H73" s="493"/>
      <c r="I73" s="493"/>
      <c r="J73" s="4223"/>
      <c r="K73" s="4223"/>
      <c r="L73" s="4224"/>
    </row>
    <row r="74" spans="1:12" s="3" customFormat="1" outlineLevel="1" x14ac:dyDescent="0.25">
      <c r="A74" s="11"/>
      <c r="B74" s="66"/>
      <c r="C74" s="66"/>
      <c r="D74" s="66"/>
      <c r="E74" s="66"/>
      <c r="F74" s="66"/>
      <c r="G74" s="66"/>
      <c r="H74" s="66"/>
    </row>
    <row r="75" spans="1:12" s="3" customFormat="1" outlineLevel="1" x14ac:dyDescent="0.25">
      <c r="A75" s="11"/>
      <c r="B75" s="66"/>
      <c r="C75" s="66"/>
      <c r="D75" s="66"/>
      <c r="E75" s="66"/>
      <c r="F75" s="66"/>
      <c r="G75" s="66"/>
      <c r="H75" s="66"/>
    </row>
    <row r="76" spans="1:12" s="3" customFormat="1" ht="15.75" outlineLevel="1" thickBot="1" x14ac:dyDescent="0.3">
      <c r="A76" s="378" t="s">
        <v>2509</v>
      </c>
      <c r="B76" s="121"/>
      <c r="C76" s="121"/>
      <c r="D76" s="121"/>
      <c r="E76" s="121"/>
      <c r="F76" s="121"/>
      <c r="G76" s="121"/>
      <c r="H76" s="121"/>
      <c r="I76"/>
      <c r="J76"/>
    </row>
    <row r="77" spans="1:12" s="3" customFormat="1" outlineLevel="1" x14ac:dyDescent="0.25">
      <c r="A77" s="1246" t="s">
        <v>434</v>
      </c>
      <c r="B77" s="1247" t="s">
        <v>254</v>
      </c>
      <c r="C77" s="1247" t="s">
        <v>1492</v>
      </c>
      <c r="D77" s="1248" t="s">
        <v>608</v>
      </c>
      <c r="E77" s="4610" t="s">
        <v>1261</v>
      </c>
      <c r="F77" s="4611"/>
      <c r="G77" s="4611"/>
      <c r="H77" s="4611"/>
      <c r="I77" s="4611"/>
      <c r="J77" s="4611"/>
      <c r="K77" s="4611"/>
      <c r="L77" s="4612"/>
    </row>
    <row r="78" spans="1:12" s="3" customFormat="1" outlineLevel="1" x14ac:dyDescent="0.25">
      <c r="A78" s="1477"/>
      <c r="B78" s="2073"/>
      <c r="C78" s="2073"/>
      <c r="D78" s="2087"/>
      <c r="E78" s="4599"/>
      <c r="F78" s="4600"/>
      <c r="G78" s="4600"/>
      <c r="H78" s="4600"/>
      <c r="I78" s="4600"/>
      <c r="J78" s="4600"/>
      <c r="K78" s="4600"/>
      <c r="L78" s="4601"/>
    </row>
    <row r="79" spans="1:12" s="3" customFormat="1" outlineLevel="1" x14ac:dyDescent="0.25">
      <c r="A79" s="1477"/>
      <c r="B79" s="2073"/>
      <c r="C79" s="2073"/>
      <c r="D79" s="2087"/>
      <c r="E79" s="4599"/>
      <c r="F79" s="4600"/>
      <c r="G79" s="4600"/>
      <c r="H79" s="4600"/>
      <c r="I79" s="4600"/>
      <c r="J79" s="4600"/>
      <c r="K79" s="4600"/>
      <c r="L79" s="4601"/>
    </row>
    <row r="80" spans="1:12" s="3" customFormat="1" outlineLevel="1" x14ac:dyDescent="0.25">
      <c r="A80" s="1477"/>
      <c r="B80" s="2073"/>
      <c r="C80" s="2073"/>
      <c r="D80" s="2087"/>
      <c r="E80" s="4599"/>
      <c r="F80" s="4600"/>
      <c r="G80" s="4600"/>
      <c r="H80" s="4600"/>
      <c r="I80" s="4600"/>
      <c r="J80" s="4600"/>
      <c r="K80" s="4600"/>
      <c r="L80" s="4601"/>
    </row>
    <row r="81" spans="1:12" s="3" customFormat="1" outlineLevel="1" x14ac:dyDescent="0.25">
      <c r="A81" s="1477"/>
      <c r="B81" s="2073"/>
      <c r="C81" s="2073"/>
      <c r="D81" s="2087"/>
      <c r="E81" s="4599"/>
      <c r="F81" s="4600"/>
      <c r="G81" s="4600"/>
      <c r="H81" s="4600"/>
      <c r="I81" s="4600"/>
      <c r="J81" s="4600"/>
      <c r="K81" s="4600"/>
      <c r="L81" s="4601"/>
    </row>
    <row r="82" spans="1:12" s="3" customFormat="1" outlineLevel="1" x14ac:dyDescent="0.25">
      <c r="A82" s="1477"/>
      <c r="B82" s="2073"/>
      <c r="C82" s="2073"/>
      <c r="D82" s="2087"/>
      <c r="E82" s="4599"/>
      <c r="F82" s="4600"/>
      <c r="G82" s="4600"/>
      <c r="H82" s="4600"/>
      <c r="I82" s="4600"/>
      <c r="J82" s="4600"/>
      <c r="K82" s="4600"/>
      <c r="L82" s="4601"/>
    </row>
    <row r="83" spans="1:12" s="3" customFormat="1" outlineLevel="1" x14ac:dyDescent="0.25">
      <c r="A83" s="1477"/>
      <c r="B83" s="2073"/>
      <c r="C83" s="2073"/>
      <c r="D83" s="2087"/>
      <c r="E83" s="4599"/>
      <c r="F83" s="4600"/>
      <c r="G83" s="4600"/>
      <c r="H83" s="4600"/>
      <c r="I83" s="4600"/>
      <c r="J83" s="4600"/>
      <c r="K83" s="4600"/>
      <c r="L83" s="4601"/>
    </row>
    <row r="84" spans="1:12" s="3" customFormat="1" outlineLevel="1" x14ac:dyDescent="0.25">
      <c r="A84" s="1477"/>
      <c r="B84" s="2073"/>
      <c r="C84" s="2073"/>
      <c r="D84" s="2087"/>
      <c r="E84" s="4599"/>
      <c r="F84" s="4600"/>
      <c r="G84" s="4600"/>
      <c r="H84" s="4600"/>
      <c r="I84" s="4600"/>
      <c r="J84" s="4600"/>
      <c r="K84" s="4600"/>
      <c r="L84" s="4601"/>
    </row>
    <row r="85" spans="1:12" s="3" customFormat="1" outlineLevel="1" x14ac:dyDescent="0.25">
      <c r="A85" s="1477"/>
      <c r="B85" s="2073"/>
      <c r="C85" s="2073"/>
      <c r="D85" s="2087"/>
      <c r="E85" s="4599"/>
      <c r="F85" s="4600"/>
      <c r="G85" s="4600"/>
      <c r="H85" s="4600"/>
      <c r="I85" s="4600"/>
      <c r="J85" s="4600"/>
      <c r="K85" s="4600"/>
      <c r="L85" s="4601"/>
    </row>
    <row r="86" spans="1:12" s="3" customFormat="1" outlineLevel="1" x14ac:dyDescent="0.25">
      <c r="A86" s="1477"/>
      <c r="B86" s="2073"/>
      <c r="C86" s="2073"/>
      <c r="D86" s="2087"/>
      <c r="E86" s="4599"/>
      <c r="F86" s="4600"/>
      <c r="G86" s="4600"/>
      <c r="H86" s="4600"/>
      <c r="I86" s="4600"/>
      <c r="J86" s="4600"/>
      <c r="K86" s="4600"/>
      <c r="L86" s="4601"/>
    </row>
    <row r="87" spans="1:12" s="3" customFormat="1" outlineLevel="1" x14ac:dyDescent="0.25">
      <c r="A87" s="1477"/>
      <c r="B87" s="2073"/>
      <c r="C87" s="2073"/>
      <c r="D87" s="2087"/>
      <c r="E87" s="4599"/>
      <c r="F87" s="4600"/>
      <c r="G87" s="4600"/>
      <c r="H87" s="4600"/>
      <c r="I87" s="4600"/>
      <c r="J87" s="4600"/>
      <c r="K87" s="4600"/>
      <c r="L87" s="4601"/>
    </row>
    <row r="88" spans="1:12" s="3" customFormat="1" outlineLevel="1" x14ac:dyDescent="0.25">
      <c r="A88" s="1477"/>
      <c r="B88" s="2073"/>
      <c r="C88" s="2073"/>
      <c r="D88" s="2087"/>
      <c r="E88" s="4599"/>
      <c r="F88" s="4600"/>
      <c r="G88" s="4600"/>
      <c r="H88" s="4600"/>
      <c r="I88" s="4600"/>
      <c r="J88" s="4600"/>
      <c r="K88" s="4600"/>
      <c r="L88" s="4601"/>
    </row>
    <row r="89" spans="1:12" s="3" customFormat="1" outlineLevel="1" x14ac:dyDescent="0.25">
      <c r="A89" s="1477"/>
      <c r="B89" s="2073"/>
      <c r="C89" s="2073"/>
      <c r="D89" s="2087"/>
      <c r="E89" s="4599"/>
      <c r="F89" s="4600"/>
      <c r="G89" s="4600"/>
      <c r="H89" s="4600"/>
      <c r="I89" s="4600"/>
      <c r="J89" s="4600"/>
      <c r="K89" s="4600"/>
      <c r="L89" s="4601"/>
    </row>
    <row r="90" spans="1:12" s="3" customFormat="1" outlineLevel="1" x14ac:dyDescent="0.25">
      <c r="A90" s="1477"/>
      <c r="B90" s="2073"/>
      <c r="C90" s="2073"/>
      <c r="D90" s="2087"/>
      <c r="E90" s="4599"/>
      <c r="F90" s="4600"/>
      <c r="G90" s="4600"/>
      <c r="H90" s="4600"/>
      <c r="I90" s="4600"/>
      <c r="J90" s="4600"/>
      <c r="K90" s="4600"/>
      <c r="L90" s="4601"/>
    </row>
    <row r="91" spans="1:12" s="3" customFormat="1" outlineLevel="1" x14ac:dyDescent="0.25">
      <c r="A91" s="1477"/>
      <c r="B91" s="2073"/>
      <c r="C91" s="2073"/>
      <c r="D91" s="2087"/>
      <c r="E91" s="4599"/>
      <c r="F91" s="4600"/>
      <c r="G91" s="4600"/>
      <c r="H91" s="4600"/>
      <c r="I91" s="4600"/>
      <c r="J91" s="4600"/>
      <c r="K91" s="4600"/>
      <c r="L91" s="4601"/>
    </row>
    <row r="92" spans="1:12" s="3" customFormat="1" outlineLevel="1" x14ac:dyDescent="0.25">
      <c r="A92" s="1477"/>
      <c r="B92" s="2073"/>
      <c r="C92" s="2073"/>
      <c r="D92" s="2087"/>
      <c r="E92" s="4599"/>
      <c r="F92" s="4600"/>
      <c r="G92" s="4600"/>
      <c r="H92" s="4600"/>
      <c r="I92" s="4600"/>
      <c r="J92" s="4600"/>
      <c r="K92" s="4600"/>
      <c r="L92" s="4601"/>
    </row>
    <row r="93" spans="1:12" s="3" customFormat="1" outlineLevel="1" x14ac:dyDescent="0.25">
      <c r="A93" s="1477"/>
      <c r="B93" s="2073"/>
      <c r="C93" s="2073"/>
      <c r="D93" s="2087"/>
      <c r="E93" s="4599"/>
      <c r="F93" s="4600"/>
      <c r="G93" s="4600"/>
      <c r="H93" s="4600"/>
      <c r="I93" s="4600"/>
      <c r="J93" s="4600"/>
      <c r="K93" s="4600"/>
      <c r="L93" s="4601"/>
    </row>
    <row r="94" spans="1:12" s="3" customFormat="1" outlineLevel="1" x14ac:dyDescent="0.25">
      <c r="A94" s="1477"/>
      <c r="B94" s="2073"/>
      <c r="C94" s="2073"/>
      <c r="D94" s="2087"/>
      <c r="E94" s="4599"/>
      <c r="F94" s="4600"/>
      <c r="G94" s="4600"/>
      <c r="H94" s="4600"/>
      <c r="I94" s="4600"/>
      <c r="J94" s="4600"/>
      <c r="K94" s="4600"/>
      <c r="L94" s="4601"/>
    </row>
    <row r="95" spans="1:12" s="3" customFormat="1" outlineLevel="1" x14ac:dyDescent="0.25">
      <c r="A95" s="1477"/>
      <c r="B95" s="2073"/>
      <c r="C95" s="2073"/>
      <c r="D95" s="2087"/>
      <c r="E95" s="4599"/>
      <c r="F95" s="4600"/>
      <c r="G95" s="4600"/>
      <c r="H95" s="4600"/>
      <c r="I95" s="4600"/>
      <c r="J95" s="4600"/>
      <c r="K95" s="4600"/>
      <c r="L95" s="4601"/>
    </row>
    <row r="96" spans="1:12" s="3" customFormat="1" outlineLevel="1" x14ac:dyDescent="0.25">
      <c r="A96" s="1477"/>
      <c r="B96" s="2073"/>
      <c r="C96" s="2073"/>
      <c r="D96" s="2087"/>
      <c r="E96" s="4599"/>
      <c r="F96" s="4600"/>
      <c r="G96" s="4600"/>
      <c r="H96" s="4600"/>
      <c r="I96" s="4600"/>
      <c r="J96" s="4600"/>
      <c r="K96" s="4600"/>
      <c r="L96" s="4601"/>
    </row>
    <row r="97" spans="1:15" s="3" customFormat="1" ht="15.75" outlineLevel="1" thickBot="1" x14ac:dyDescent="0.3">
      <c r="A97" s="1249" t="s">
        <v>1326</v>
      </c>
      <c r="B97" s="1250"/>
      <c r="C97" s="1251"/>
      <c r="D97" s="1258">
        <f>SUM(D78:D96)</f>
        <v>0</v>
      </c>
      <c r="E97" s="4616"/>
      <c r="F97" s="4616"/>
      <c r="G97" s="4616"/>
      <c r="H97" s="4616"/>
      <c r="I97" s="4616"/>
      <c r="J97" s="4616"/>
      <c r="K97" s="4616"/>
      <c r="L97" s="4617"/>
    </row>
    <row r="98" spans="1:15" s="3" customFormat="1" outlineLevel="1" x14ac:dyDescent="0.25">
      <c r="A98" s="11"/>
      <c r="B98" s="66"/>
      <c r="C98" s="66"/>
      <c r="D98" s="66"/>
      <c r="E98" s="66"/>
      <c r="F98" s="66"/>
      <c r="G98" s="66"/>
      <c r="H98" s="66"/>
    </row>
    <row r="99" spans="1:15" s="3" customFormat="1" ht="15.75" outlineLevel="1" thickBot="1" x14ac:dyDescent="0.3"/>
    <row r="100" spans="1:15" s="11" customFormat="1" ht="15.75" thickBot="1" x14ac:dyDescent="0.3">
      <c r="A100" s="4605" t="s">
        <v>2510</v>
      </c>
      <c r="B100" s="4618"/>
      <c r="C100" s="4618"/>
      <c r="D100" s="4618"/>
      <c r="E100" s="4618"/>
      <c r="F100" s="4618"/>
      <c r="G100" s="4606"/>
      <c r="H100" s="4606"/>
      <c r="I100" s="4606"/>
      <c r="J100" s="4606"/>
      <c r="K100" s="4606"/>
      <c r="L100" s="4607"/>
    </row>
    <row r="101" spans="1:15" s="11" customFormat="1" ht="15.75" thickBot="1" x14ac:dyDescent="0.3">
      <c r="A101" s="127"/>
      <c r="B101" s="127"/>
      <c r="C101" s="127"/>
      <c r="D101" s="127"/>
      <c r="E101" s="127"/>
      <c r="F101" s="127"/>
    </row>
    <row r="102" spans="1:15" ht="18.75" x14ac:dyDescent="0.3">
      <c r="A102" s="4560" t="s">
        <v>2511</v>
      </c>
      <c r="B102" s="4561"/>
      <c r="C102" s="4561"/>
      <c r="D102" s="4561"/>
      <c r="E102" s="4561"/>
      <c r="F102" s="4561"/>
      <c r="G102" s="4561"/>
      <c r="H102" s="4561"/>
      <c r="I102" s="4561"/>
      <c r="J102" s="4561"/>
      <c r="K102" s="4561"/>
      <c r="L102" s="4562"/>
      <c r="M102" s="137"/>
      <c r="N102" s="137"/>
    </row>
    <row r="103" spans="1:15" ht="24.95" customHeight="1" outlineLevel="1" x14ac:dyDescent="0.25">
      <c r="A103" s="1478"/>
      <c r="B103" s="4613" t="s">
        <v>2512</v>
      </c>
      <c r="C103" s="4613"/>
      <c r="D103" s="4613"/>
      <c r="E103" s="4613"/>
      <c r="F103" s="4613"/>
      <c r="G103" s="4614" t="s">
        <v>1548</v>
      </c>
      <c r="H103" s="4614"/>
      <c r="I103" s="4614"/>
      <c r="J103" s="4564"/>
      <c r="K103" s="4564"/>
      <c r="L103" s="4565"/>
      <c r="O103" s="663"/>
    </row>
    <row r="104" spans="1:15" ht="15.75" customHeight="1" outlineLevel="1" x14ac:dyDescent="0.25">
      <c r="A104" s="1430"/>
      <c r="B104" s="1937" t="s">
        <v>1282</v>
      </c>
      <c r="C104" s="1937" t="s">
        <v>3</v>
      </c>
      <c r="D104" s="4615" t="s">
        <v>1282</v>
      </c>
      <c r="E104" s="4615"/>
      <c r="F104" s="2046"/>
      <c r="G104" s="4238" t="s">
        <v>2497</v>
      </c>
      <c r="H104" s="4238"/>
      <c r="I104" s="2005"/>
      <c r="J104" s="4238" t="s">
        <v>478</v>
      </c>
      <c r="K104" s="4238" t="s">
        <v>1268</v>
      </c>
      <c r="L104" s="3138" t="s">
        <v>1454</v>
      </c>
      <c r="M104" s="3"/>
      <c r="N104" s="3"/>
    </row>
    <row r="105" spans="1:15" ht="35.25" customHeight="1" outlineLevel="1" x14ac:dyDescent="0.25">
      <c r="A105" s="1432" t="s">
        <v>1455</v>
      </c>
      <c r="B105" s="2001" t="s">
        <v>1456</v>
      </c>
      <c r="C105" s="2001" t="s">
        <v>1457</v>
      </c>
      <c r="D105" s="2001" t="s">
        <v>1504</v>
      </c>
      <c r="E105" s="2001" t="s">
        <v>1459</v>
      </c>
      <c r="F105" s="2001" t="s">
        <v>2513</v>
      </c>
      <c r="G105" s="2001" t="s">
        <v>1461</v>
      </c>
      <c r="H105" s="2001" t="s">
        <v>1526</v>
      </c>
      <c r="I105" s="2082" t="s">
        <v>2499</v>
      </c>
      <c r="J105" s="4238"/>
      <c r="K105" s="4238"/>
      <c r="L105" s="3138"/>
      <c r="M105" s="3"/>
      <c r="N105" s="3"/>
    </row>
    <row r="106" spans="1:15" ht="102" customHeight="1" outlineLevel="1" x14ac:dyDescent="0.25">
      <c r="A106" s="2033" t="s">
        <v>434</v>
      </c>
      <c r="B106" s="2001" t="s">
        <v>2514</v>
      </c>
      <c r="C106" s="2001" t="s">
        <v>2515</v>
      </c>
      <c r="D106" s="2001" t="s">
        <v>2516</v>
      </c>
      <c r="E106" s="2001" t="s">
        <v>2517</v>
      </c>
      <c r="F106" s="4238" t="s">
        <v>1260</v>
      </c>
      <c r="G106" s="2001" t="s">
        <v>2518</v>
      </c>
      <c r="H106" s="2001" t="s">
        <v>2519</v>
      </c>
      <c r="I106" s="4238" t="s">
        <v>2506</v>
      </c>
      <c r="J106" s="4238"/>
      <c r="K106" s="4238"/>
      <c r="L106" s="3138"/>
      <c r="M106" s="664"/>
    </row>
    <row r="107" spans="1:15" outlineLevel="1" x14ac:dyDescent="0.25">
      <c r="A107" s="2088" t="s">
        <v>1738</v>
      </c>
      <c r="B107" s="2001">
        <v>2915</v>
      </c>
      <c r="C107" s="2001" t="s">
        <v>2507</v>
      </c>
      <c r="D107" s="2001">
        <v>2915</v>
      </c>
      <c r="E107" s="2001">
        <v>2915</v>
      </c>
      <c r="F107" s="4238"/>
      <c r="G107" s="2001">
        <v>2915</v>
      </c>
      <c r="H107" s="2001" t="s">
        <v>2507</v>
      </c>
      <c r="I107" s="4238"/>
      <c r="J107" s="4238"/>
      <c r="K107" s="4238"/>
      <c r="L107" s="3138"/>
    </row>
    <row r="108" spans="1:15" outlineLevel="1" x14ac:dyDescent="0.25">
      <c r="A108" s="1436" t="str">
        <f>CONCATENATE($K$4,"00")</f>
        <v>202400</v>
      </c>
      <c r="B108" s="2089"/>
      <c r="C108" s="2005"/>
      <c r="D108" s="2089"/>
      <c r="E108" s="2089"/>
      <c r="F108" s="2039"/>
      <c r="G108" s="2090"/>
      <c r="H108" s="2090"/>
      <c r="I108" s="2039"/>
      <c r="J108" s="2046"/>
      <c r="K108" s="2046"/>
      <c r="L108" s="2084"/>
    </row>
    <row r="109" spans="1:15" outlineLevel="1" x14ac:dyDescent="0.25">
      <c r="A109" s="1436" t="str">
        <f>CONCATENATE($K$4,"01")</f>
        <v>202401</v>
      </c>
      <c r="B109" s="2005"/>
      <c r="C109" s="2005"/>
      <c r="D109" s="2005"/>
      <c r="E109" s="2005"/>
      <c r="F109" s="2006">
        <f>B109+C109-D109-E109</f>
        <v>0</v>
      </c>
      <c r="G109" s="1973">
        <f>E36+E37</f>
        <v>0</v>
      </c>
      <c r="H109" s="1973">
        <f>C109+C108-D109</f>
        <v>0</v>
      </c>
      <c r="I109" s="2006">
        <f>G109+H109</f>
        <v>0</v>
      </c>
      <c r="J109" s="2010"/>
      <c r="K109" s="1936"/>
      <c r="L109" s="1558"/>
      <c r="M109" s="3"/>
    </row>
    <row r="110" spans="1:15" outlineLevel="1" x14ac:dyDescent="0.25">
      <c r="A110" s="1436" t="str">
        <f>CONCATENATE($K$4,"02")</f>
        <v>202402</v>
      </c>
      <c r="B110" s="2005"/>
      <c r="C110" s="2005"/>
      <c r="D110" s="2005"/>
      <c r="E110" s="2005"/>
      <c r="F110" s="2006">
        <f>B110+C110-D110-E110</f>
        <v>0</v>
      </c>
      <c r="G110" s="1973">
        <f t="shared" ref="G110:G120" si="7">G109+E38</f>
        <v>0</v>
      </c>
      <c r="H110" s="1973">
        <f>C110+C109-D110</f>
        <v>0</v>
      </c>
      <c r="I110" s="2006">
        <f t="shared" ref="I110:I120" si="8">G110+H110</f>
        <v>0</v>
      </c>
      <c r="J110" s="2010"/>
      <c r="K110" s="1936"/>
      <c r="L110" s="1558"/>
      <c r="M110" s="3"/>
    </row>
    <row r="111" spans="1:15" outlineLevel="1" x14ac:dyDescent="0.25">
      <c r="A111" s="1436" t="str">
        <f>CONCATENATE($K$4,"03")</f>
        <v>202403</v>
      </c>
      <c r="B111" s="2005"/>
      <c r="C111" s="2005"/>
      <c r="D111" s="2005"/>
      <c r="E111" s="2005"/>
      <c r="F111" s="2006">
        <f>B111+C111-D111-E111</f>
        <v>0</v>
      </c>
      <c r="G111" s="1973">
        <f t="shared" si="7"/>
        <v>0</v>
      </c>
      <c r="H111" s="1973">
        <f t="shared" ref="H111:H120" si="9">C111+C110-D111</f>
        <v>0</v>
      </c>
      <c r="I111" s="2006">
        <f t="shared" si="8"/>
        <v>0</v>
      </c>
      <c r="J111" s="2010"/>
      <c r="K111" s="1936"/>
      <c r="L111" s="1558"/>
      <c r="M111" s="3"/>
    </row>
    <row r="112" spans="1:15" outlineLevel="1" x14ac:dyDescent="0.25">
      <c r="A112" s="1436" t="str">
        <f>CONCATENATE($K$4,"04")</f>
        <v>202404</v>
      </c>
      <c r="B112" s="2005"/>
      <c r="C112" s="2005"/>
      <c r="D112" s="2005"/>
      <c r="E112" s="2005"/>
      <c r="F112" s="2006">
        <f t="shared" ref="F112:F120" si="10">B112+C112-D112-E112</f>
        <v>0</v>
      </c>
      <c r="G112" s="1973">
        <f t="shared" si="7"/>
        <v>0</v>
      </c>
      <c r="H112" s="1973">
        <f t="shared" si="9"/>
        <v>0</v>
      </c>
      <c r="I112" s="2006">
        <f t="shared" si="8"/>
        <v>0</v>
      </c>
      <c r="J112" s="2010"/>
      <c r="K112" s="1936"/>
      <c r="L112" s="1558"/>
      <c r="M112" s="3"/>
    </row>
    <row r="113" spans="1:13" outlineLevel="1" x14ac:dyDescent="0.25">
      <c r="A113" s="1436" t="str">
        <f>CONCATENATE($K$4,"05")</f>
        <v>202405</v>
      </c>
      <c r="B113" s="2005"/>
      <c r="C113" s="2005"/>
      <c r="D113" s="2005"/>
      <c r="E113" s="2005"/>
      <c r="F113" s="2006">
        <f>B113+C113-D113-E113</f>
        <v>0</v>
      </c>
      <c r="G113" s="1973">
        <f t="shared" si="7"/>
        <v>0</v>
      </c>
      <c r="H113" s="1973">
        <f t="shared" si="9"/>
        <v>0</v>
      </c>
      <c r="I113" s="2006">
        <f t="shared" si="8"/>
        <v>0</v>
      </c>
      <c r="J113" s="2010"/>
      <c r="K113" s="1936"/>
      <c r="L113" s="1558"/>
      <c r="M113" s="3"/>
    </row>
    <row r="114" spans="1:13" outlineLevel="1" x14ac:dyDescent="0.25">
      <c r="A114" s="1436" t="str">
        <f>CONCATENATE($K$4,"06")</f>
        <v>202406</v>
      </c>
      <c r="B114" s="2005"/>
      <c r="C114" s="2005"/>
      <c r="D114" s="2005"/>
      <c r="E114" s="2005"/>
      <c r="F114" s="2006">
        <f>B114+C114-D114-E114</f>
        <v>0</v>
      </c>
      <c r="G114" s="1973">
        <f t="shared" si="7"/>
        <v>0</v>
      </c>
      <c r="H114" s="1973">
        <f t="shared" si="9"/>
        <v>0</v>
      </c>
      <c r="I114" s="2006">
        <f t="shared" si="8"/>
        <v>0</v>
      </c>
      <c r="J114" s="2010"/>
      <c r="K114" s="1936"/>
      <c r="L114" s="1558"/>
      <c r="M114" s="3"/>
    </row>
    <row r="115" spans="1:13" outlineLevel="1" x14ac:dyDescent="0.25">
      <c r="A115" s="1436" t="str">
        <f>CONCATENATE($K$4,"07")</f>
        <v>202407</v>
      </c>
      <c r="B115" s="2005"/>
      <c r="C115" s="2005"/>
      <c r="D115" s="2005"/>
      <c r="E115" s="2005"/>
      <c r="F115" s="2006">
        <f t="shared" si="10"/>
        <v>0</v>
      </c>
      <c r="G115" s="1973">
        <f t="shared" si="7"/>
        <v>0</v>
      </c>
      <c r="H115" s="1973">
        <f t="shared" si="9"/>
        <v>0</v>
      </c>
      <c r="I115" s="2006">
        <f t="shared" si="8"/>
        <v>0</v>
      </c>
      <c r="J115" s="2010"/>
      <c r="K115" s="1936"/>
      <c r="L115" s="1558"/>
      <c r="M115" s="3"/>
    </row>
    <row r="116" spans="1:13" outlineLevel="1" x14ac:dyDescent="0.25">
      <c r="A116" s="1436" t="str">
        <f>CONCATENATE($K$4,"08")</f>
        <v>202408</v>
      </c>
      <c r="B116" s="2005"/>
      <c r="C116" s="2005"/>
      <c r="D116" s="2005"/>
      <c r="E116" s="2005"/>
      <c r="F116" s="2006">
        <f t="shared" si="10"/>
        <v>0</v>
      </c>
      <c r="G116" s="1973">
        <f t="shared" si="7"/>
        <v>0</v>
      </c>
      <c r="H116" s="1973">
        <f t="shared" si="9"/>
        <v>0</v>
      </c>
      <c r="I116" s="2006">
        <f t="shared" si="8"/>
        <v>0</v>
      </c>
      <c r="J116" s="2010"/>
      <c r="K116" s="1936"/>
      <c r="L116" s="1558"/>
      <c r="M116" s="3"/>
    </row>
    <row r="117" spans="1:13" outlineLevel="1" x14ac:dyDescent="0.25">
      <c r="A117" s="1436" t="str">
        <f>CONCATENATE($K$4,"09")</f>
        <v>202409</v>
      </c>
      <c r="B117" s="2005"/>
      <c r="C117" s="2005"/>
      <c r="D117" s="2005"/>
      <c r="E117" s="2005"/>
      <c r="F117" s="2006">
        <f t="shared" si="10"/>
        <v>0</v>
      </c>
      <c r="G117" s="1973">
        <f t="shared" si="7"/>
        <v>0</v>
      </c>
      <c r="H117" s="1973">
        <f t="shared" si="9"/>
        <v>0</v>
      </c>
      <c r="I117" s="2006">
        <f t="shared" si="8"/>
        <v>0</v>
      </c>
      <c r="J117" s="2086"/>
      <c r="K117" s="1936"/>
      <c r="L117" s="1558"/>
      <c r="M117" s="3"/>
    </row>
    <row r="118" spans="1:13" outlineLevel="1" x14ac:dyDescent="0.25">
      <c r="A118" s="1436" t="str">
        <f>CONCATENATE($K$4,"10")</f>
        <v>202410</v>
      </c>
      <c r="B118" s="2005"/>
      <c r="C118" s="2005"/>
      <c r="D118" s="2005"/>
      <c r="E118" s="2005"/>
      <c r="F118" s="2006">
        <f t="shared" si="10"/>
        <v>0</v>
      </c>
      <c r="G118" s="1973">
        <f t="shared" si="7"/>
        <v>0</v>
      </c>
      <c r="H118" s="1973">
        <f t="shared" si="9"/>
        <v>0</v>
      </c>
      <c r="I118" s="2006">
        <f t="shared" si="8"/>
        <v>0</v>
      </c>
      <c r="J118" s="2010"/>
      <c r="K118" s="1936"/>
      <c r="L118" s="1558"/>
      <c r="M118" s="3"/>
    </row>
    <row r="119" spans="1:13" outlineLevel="1" x14ac:dyDescent="0.25">
      <c r="A119" s="1436" t="str">
        <f>CONCATENATE($K$4,"11")</f>
        <v>202411</v>
      </c>
      <c r="B119" s="2005"/>
      <c r="C119" s="2005"/>
      <c r="D119" s="2005"/>
      <c r="E119" s="2005"/>
      <c r="F119" s="2006">
        <f t="shared" si="10"/>
        <v>0</v>
      </c>
      <c r="G119" s="1973">
        <f t="shared" si="7"/>
        <v>0</v>
      </c>
      <c r="H119" s="1973">
        <f t="shared" si="9"/>
        <v>0</v>
      </c>
      <c r="I119" s="2006">
        <f t="shared" si="8"/>
        <v>0</v>
      </c>
      <c r="J119" s="2010"/>
      <c r="K119" s="1936"/>
      <c r="L119" s="1558"/>
      <c r="M119" s="23"/>
    </row>
    <row r="120" spans="1:13" outlineLevel="1" x14ac:dyDescent="0.25">
      <c r="A120" s="1436" t="str">
        <f>CONCATENATE($K$4,"12")</f>
        <v>202412</v>
      </c>
      <c r="B120" s="2005"/>
      <c r="C120" s="2005"/>
      <c r="D120" s="2005"/>
      <c r="E120" s="2005"/>
      <c r="F120" s="2006">
        <f t="shared" si="10"/>
        <v>0</v>
      </c>
      <c r="G120" s="1973">
        <f t="shared" si="7"/>
        <v>0</v>
      </c>
      <c r="H120" s="1973">
        <f t="shared" si="9"/>
        <v>0</v>
      </c>
      <c r="I120" s="2006">
        <f t="shared" si="8"/>
        <v>0</v>
      </c>
      <c r="J120" s="2010"/>
      <c r="K120" s="1936"/>
      <c r="L120" s="1558"/>
      <c r="M120" s="3"/>
    </row>
    <row r="121" spans="1:13" ht="15.75" outlineLevel="1" thickBot="1" x14ac:dyDescent="0.3">
      <c r="A121" s="456"/>
      <c r="B121" s="493"/>
      <c r="C121" s="493"/>
      <c r="D121" s="493"/>
      <c r="E121" s="493"/>
      <c r="F121" s="462">
        <f>SUM(F109:F120)</f>
        <v>0</v>
      </c>
      <c r="G121" s="493"/>
      <c r="H121" s="493"/>
      <c r="I121" s="493"/>
      <c r="J121" s="4223"/>
      <c r="K121" s="4223"/>
      <c r="L121" s="4224"/>
      <c r="M121" s="122"/>
    </row>
    <row r="122" spans="1:13" outlineLevel="1" x14ac:dyDescent="0.25">
      <c r="A122" s="11"/>
      <c r="B122" s="66"/>
      <c r="C122" s="66"/>
      <c r="D122" s="66"/>
      <c r="E122" s="66"/>
      <c r="F122" s="66"/>
      <c r="G122" s="66"/>
      <c r="H122" s="66"/>
      <c r="I122" s="66"/>
      <c r="J122" s="18"/>
      <c r="K122" s="18"/>
      <c r="L122" s="18"/>
      <c r="M122" s="122"/>
    </row>
    <row r="123" spans="1:13" outlineLevel="1" x14ac:dyDescent="0.25">
      <c r="A123" s="11"/>
      <c r="B123" s="66"/>
      <c r="C123" s="66"/>
      <c r="D123" s="66"/>
      <c r="E123" s="66"/>
      <c r="F123" s="66"/>
      <c r="G123" s="66"/>
      <c r="H123" s="66"/>
      <c r="I123" s="66"/>
      <c r="J123" s="18"/>
      <c r="K123" s="18"/>
      <c r="L123" s="18"/>
      <c r="M123" s="122"/>
    </row>
    <row r="124" spans="1:13" ht="15.75" outlineLevel="1" thickBot="1" x14ac:dyDescent="0.3">
      <c r="A124" s="378" t="s">
        <v>2509</v>
      </c>
      <c r="B124" s="121"/>
      <c r="C124" s="121"/>
      <c r="D124" s="121"/>
      <c r="E124" s="121"/>
      <c r="F124" s="121"/>
      <c r="G124" s="121"/>
      <c r="H124" s="121"/>
      <c r="K124" s="3"/>
      <c r="L124" s="3"/>
      <c r="M124" s="122"/>
    </row>
    <row r="125" spans="1:13" outlineLevel="1" x14ac:dyDescent="0.25">
      <c r="A125" s="1246" t="s">
        <v>434</v>
      </c>
      <c r="B125" s="1247" t="s">
        <v>254</v>
      </c>
      <c r="C125" s="1247" t="s">
        <v>1492</v>
      </c>
      <c r="D125" s="1248" t="s">
        <v>608</v>
      </c>
      <c r="E125" s="4610" t="s">
        <v>1261</v>
      </c>
      <c r="F125" s="4611"/>
      <c r="G125" s="4611"/>
      <c r="H125" s="4611"/>
      <c r="I125" s="4611"/>
      <c r="J125" s="4611"/>
      <c r="K125" s="4611"/>
      <c r="L125" s="4612"/>
      <c r="M125" s="122"/>
    </row>
    <row r="126" spans="1:13" outlineLevel="1" x14ac:dyDescent="0.25">
      <c r="A126" s="1477"/>
      <c r="B126" s="2073"/>
      <c r="C126" s="2073"/>
      <c r="D126" s="2087"/>
      <c r="E126" s="4599"/>
      <c r="F126" s="4600"/>
      <c r="G126" s="4600"/>
      <c r="H126" s="4600"/>
      <c r="I126" s="4600"/>
      <c r="J126" s="4600"/>
      <c r="K126" s="4600"/>
      <c r="L126" s="4601"/>
      <c r="M126" s="122"/>
    </row>
    <row r="127" spans="1:13" outlineLevel="1" x14ac:dyDescent="0.25">
      <c r="A127" s="1477"/>
      <c r="B127" s="2073"/>
      <c r="C127" s="2073"/>
      <c r="D127" s="2087"/>
      <c r="E127" s="4599"/>
      <c r="F127" s="4600"/>
      <c r="G127" s="4600"/>
      <c r="H127" s="4600"/>
      <c r="I127" s="4600"/>
      <c r="J127" s="4600"/>
      <c r="K127" s="4600"/>
      <c r="L127" s="4601"/>
      <c r="M127" s="122"/>
    </row>
    <row r="128" spans="1:13" outlineLevel="1" x14ac:dyDescent="0.25">
      <c r="A128" s="1477"/>
      <c r="B128" s="2073"/>
      <c r="C128" s="2073"/>
      <c r="D128" s="2087"/>
      <c r="E128" s="4599"/>
      <c r="F128" s="4600"/>
      <c r="G128" s="4600"/>
      <c r="H128" s="4600"/>
      <c r="I128" s="4600"/>
      <c r="J128" s="4600"/>
      <c r="K128" s="4600"/>
      <c r="L128" s="4601"/>
      <c r="M128" s="122"/>
    </row>
    <row r="129" spans="1:13" outlineLevel="1" x14ac:dyDescent="0.25">
      <c r="A129" s="1477"/>
      <c r="B129" s="2073"/>
      <c r="C129" s="2073"/>
      <c r="D129" s="2087"/>
      <c r="E129" s="4599"/>
      <c r="F129" s="4600"/>
      <c r="G129" s="4600"/>
      <c r="H129" s="4600"/>
      <c r="I129" s="4600"/>
      <c r="J129" s="4600"/>
      <c r="K129" s="4600"/>
      <c r="L129" s="4601"/>
      <c r="M129" s="122"/>
    </row>
    <row r="130" spans="1:13" outlineLevel="1" x14ac:dyDescent="0.25">
      <c r="A130" s="1477"/>
      <c r="B130" s="2073"/>
      <c r="C130" s="2073"/>
      <c r="D130" s="2087"/>
      <c r="E130" s="4599"/>
      <c r="F130" s="4600"/>
      <c r="G130" s="4600"/>
      <c r="H130" s="4600"/>
      <c r="I130" s="4600"/>
      <c r="J130" s="4600"/>
      <c r="K130" s="4600"/>
      <c r="L130" s="4601"/>
      <c r="M130" s="122"/>
    </row>
    <row r="131" spans="1:13" outlineLevel="1" x14ac:dyDescent="0.25">
      <c r="A131" s="1477"/>
      <c r="B131" s="2073"/>
      <c r="C131" s="2073"/>
      <c r="D131" s="2087"/>
      <c r="E131" s="4599"/>
      <c r="F131" s="4600"/>
      <c r="G131" s="4600"/>
      <c r="H131" s="4600"/>
      <c r="I131" s="4600"/>
      <c r="J131" s="4600"/>
      <c r="K131" s="4600"/>
      <c r="L131" s="4601"/>
      <c r="M131" s="122"/>
    </row>
    <row r="132" spans="1:13" outlineLevel="1" x14ac:dyDescent="0.25">
      <c r="A132" s="1477"/>
      <c r="B132" s="2073"/>
      <c r="C132" s="2073"/>
      <c r="D132" s="2087"/>
      <c r="E132" s="4599"/>
      <c r="F132" s="4600"/>
      <c r="G132" s="4600"/>
      <c r="H132" s="4600"/>
      <c r="I132" s="4600"/>
      <c r="J132" s="4600"/>
      <c r="K132" s="4600"/>
      <c r="L132" s="4601"/>
      <c r="M132" s="122"/>
    </row>
    <row r="133" spans="1:13" outlineLevel="1" x14ac:dyDescent="0.25">
      <c r="A133" s="1477"/>
      <c r="B133" s="2073"/>
      <c r="C133" s="2073"/>
      <c r="D133" s="2087"/>
      <c r="E133" s="4599"/>
      <c r="F133" s="4600"/>
      <c r="G133" s="4600"/>
      <c r="H133" s="4600"/>
      <c r="I133" s="4600"/>
      <c r="J133" s="4600"/>
      <c r="K133" s="4600"/>
      <c r="L133" s="4601"/>
      <c r="M133" s="122"/>
    </row>
    <row r="134" spans="1:13" outlineLevel="1" x14ac:dyDescent="0.25">
      <c r="A134" s="1477"/>
      <c r="B134" s="2073"/>
      <c r="C134" s="2073"/>
      <c r="D134" s="2087"/>
      <c r="E134" s="4599"/>
      <c r="F134" s="4600"/>
      <c r="G134" s="4600"/>
      <c r="H134" s="4600"/>
      <c r="I134" s="4600"/>
      <c r="J134" s="4600"/>
      <c r="K134" s="4600"/>
      <c r="L134" s="4601"/>
      <c r="M134" s="122"/>
    </row>
    <row r="135" spans="1:13" outlineLevel="1" x14ac:dyDescent="0.25">
      <c r="A135" s="1477"/>
      <c r="B135" s="2073"/>
      <c r="C135" s="2073"/>
      <c r="D135" s="2087"/>
      <c r="E135" s="4599"/>
      <c r="F135" s="4600"/>
      <c r="G135" s="4600"/>
      <c r="H135" s="4600"/>
      <c r="I135" s="4600"/>
      <c r="J135" s="4600"/>
      <c r="K135" s="4600"/>
      <c r="L135" s="4601"/>
      <c r="M135" s="122"/>
    </row>
    <row r="136" spans="1:13" outlineLevel="1" x14ac:dyDescent="0.25">
      <c r="A136" s="1477"/>
      <c r="B136" s="2073"/>
      <c r="C136" s="2073"/>
      <c r="D136" s="2087"/>
      <c r="E136" s="4599"/>
      <c r="F136" s="4600"/>
      <c r="G136" s="4600"/>
      <c r="H136" s="4600"/>
      <c r="I136" s="4600"/>
      <c r="J136" s="4600"/>
      <c r="K136" s="4600"/>
      <c r="L136" s="4601"/>
      <c r="M136" s="122"/>
    </row>
    <row r="137" spans="1:13" outlineLevel="1" x14ac:dyDescent="0.25">
      <c r="A137" s="1477"/>
      <c r="B137" s="2073"/>
      <c r="C137" s="2073"/>
      <c r="D137" s="2087"/>
      <c r="E137" s="4599"/>
      <c r="F137" s="4600"/>
      <c r="G137" s="4600"/>
      <c r="H137" s="4600"/>
      <c r="I137" s="4600"/>
      <c r="J137" s="4600"/>
      <c r="K137" s="4600"/>
      <c r="L137" s="4601"/>
      <c r="M137" s="122"/>
    </row>
    <row r="138" spans="1:13" outlineLevel="1" x14ac:dyDescent="0.25">
      <c r="A138" s="1477"/>
      <c r="B138" s="2073"/>
      <c r="C138" s="2073"/>
      <c r="D138" s="2087"/>
      <c r="E138" s="4599"/>
      <c r="F138" s="4600"/>
      <c r="G138" s="4600"/>
      <c r="H138" s="4600"/>
      <c r="I138" s="4600"/>
      <c r="J138" s="4600"/>
      <c r="K138" s="4600"/>
      <c r="L138" s="4601"/>
      <c r="M138" s="122"/>
    </row>
    <row r="139" spans="1:13" outlineLevel="1" x14ac:dyDescent="0.25">
      <c r="A139" s="1477"/>
      <c r="B139" s="2073"/>
      <c r="C139" s="2073"/>
      <c r="D139" s="2087"/>
      <c r="E139" s="4599"/>
      <c r="F139" s="4600"/>
      <c r="G139" s="4600"/>
      <c r="H139" s="4600"/>
      <c r="I139" s="4600"/>
      <c r="J139" s="4600"/>
      <c r="K139" s="4600"/>
      <c r="L139" s="4601"/>
      <c r="M139" s="122"/>
    </row>
    <row r="140" spans="1:13" outlineLevel="1" x14ac:dyDescent="0.25">
      <c r="A140" s="1477"/>
      <c r="B140" s="2073"/>
      <c r="C140" s="2073"/>
      <c r="D140" s="2087"/>
      <c r="E140" s="4599"/>
      <c r="F140" s="4600"/>
      <c r="G140" s="4600"/>
      <c r="H140" s="4600"/>
      <c r="I140" s="4600"/>
      <c r="J140" s="4600"/>
      <c r="K140" s="4600"/>
      <c r="L140" s="4601"/>
      <c r="M140" s="122"/>
    </row>
    <row r="141" spans="1:13" outlineLevel="1" x14ac:dyDescent="0.25">
      <c r="A141" s="1477"/>
      <c r="B141" s="2073"/>
      <c r="C141" s="2073"/>
      <c r="D141" s="2087"/>
      <c r="E141" s="4599"/>
      <c r="F141" s="4600"/>
      <c r="G141" s="4600"/>
      <c r="H141" s="4600"/>
      <c r="I141" s="4600"/>
      <c r="J141" s="4600"/>
      <c r="K141" s="4600"/>
      <c r="L141" s="4601"/>
      <c r="M141" s="122"/>
    </row>
    <row r="142" spans="1:13" outlineLevel="1" x14ac:dyDescent="0.25">
      <c r="A142" s="1477"/>
      <c r="B142" s="2073"/>
      <c r="C142" s="2073"/>
      <c r="D142" s="2087"/>
      <c r="E142" s="4599"/>
      <c r="F142" s="4600"/>
      <c r="G142" s="4600"/>
      <c r="H142" s="4600"/>
      <c r="I142" s="4600"/>
      <c r="J142" s="4600"/>
      <c r="K142" s="4600"/>
      <c r="L142" s="4601"/>
      <c r="M142" s="122"/>
    </row>
    <row r="143" spans="1:13" outlineLevel="1" x14ac:dyDescent="0.25">
      <c r="A143" s="1477"/>
      <c r="B143" s="2073"/>
      <c r="C143" s="2073"/>
      <c r="D143" s="2087"/>
      <c r="E143" s="4599"/>
      <c r="F143" s="4600"/>
      <c r="G143" s="4600"/>
      <c r="H143" s="4600"/>
      <c r="I143" s="4600"/>
      <c r="J143" s="4600"/>
      <c r="K143" s="4600"/>
      <c r="L143" s="4601"/>
      <c r="M143" s="122"/>
    </row>
    <row r="144" spans="1:13" outlineLevel="1" x14ac:dyDescent="0.25">
      <c r="A144" s="1477"/>
      <c r="B144" s="2073"/>
      <c r="C144" s="2073"/>
      <c r="D144" s="2087"/>
      <c r="E144" s="4599"/>
      <c r="F144" s="4600"/>
      <c r="G144" s="4600"/>
      <c r="H144" s="4600"/>
      <c r="I144" s="4600"/>
      <c r="J144" s="4600"/>
      <c r="K144" s="4600"/>
      <c r="L144" s="4601"/>
      <c r="M144" s="122"/>
    </row>
    <row r="145" spans="1:13" ht="15.75" outlineLevel="1" thickBot="1" x14ac:dyDescent="0.3">
      <c r="A145" s="1249" t="s">
        <v>1326</v>
      </c>
      <c r="B145" s="1250"/>
      <c r="C145" s="1251"/>
      <c r="D145" s="1258">
        <f>SUM(D126:D144)</f>
        <v>0</v>
      </c>
      <c r="E145" s="4602"/>
      <c r="F145" s="4603"/>
      <c r="G145" s="4603"/>
      <c r="H145" s="4603"/>
      <c r="I145" s="4603"/>
      <c r="J145" s="4603"/>
      <c r="K145" s="4603"/>
      <c r="L145" s="4604"/>
      <c r="M145" s="122"/>
    </row>
    <row r="146" spans="1:13" outlineLevel="1" x14ac:dyDescent="0.25">
      <c r="A146" s="11"/>
      <c r="B146" s="66"/>
      <c r="C146" s="66"/>
      <c r="D146" s="66"/>
      <c r="E146" s="66"/>
      <c r="F146" s="66"/>
      <c r="G146" s="66"/>
      <c r="H146" s="66"/>
      <c r="I146" s="66"/>
      <c r="J146" s="18"/>
      <c r="K146" s="18"/>
      <c r="L146" s="18"/>
      <c r="M146" s="122"/>
    </row>
    <row r="147" spans="1:13" ht="15.75" outlineLevel="1" thickBot="1" x14ac:dyDescent="0.3"/>
    <row r="148" spans="1:13" ht="15.75" thickBot="1" x14ac:dyDescent="0.3">
      <c r="A148" s="4605" t="s">
        <v>2520</v>
      </c>
      <c r="B148" s="4606"/>
      <c r="C148" s="4606"/>
      <c r="D148" s="4606"/>
      <c r="E148" s="4606"/>
      <c r="F148" s="4606"/>
      <c r="G148" s="4606"/>
      <c r="H148" s="4606"/>
      <c r="I148" s="4606"/>
      <c r="J148" s="4606"/>
      <c r="K148" s="4606"/>
      <c r="L148" s="4607"/>
    </row>
    <row r="149" spans="1:13" s="3" customFormat="1" x14ac:dyDescent="0.25"/>
    <row r="150" spans="1:13" ht="15.75" thickBot="1" x14ac:dyDescent="0.3">
      <c r="A150" s="378" t="s">
        <v>2460</v>
      </c>
      <c r="B150" s="121"/>
      <c r="C150" s="121"/>
      <c r="D150" s="121"/>
      <c r="E150" s="121"/>
      <c r="F150" s="121"/>
      <c r="G150" s="121"/>
      <c r="H150" s="121"/>
    </row>
    <row r="151" spans="1:13" x14ac:dyDescent="0.25">
      <c r="A151" s="1246" t="s">
        <v>1259</v>
      </c>
      <c r="B151" s="1247" t="s">
        <v>1492</v>
      </c>
      <c r="C151" s="1247" t="s">
        <v>2461</v>
      </c>
      <c r="D151" s="1247" t="s">
        <v>608</v>
      </c>
      <c r="E151" s="4608" t="s">
        <v>1261</v>
      </c>
      <c r="F151" s="4608"/>
      <c r="G151" s="4608"/>
      <c r="H151" s="4608"/>
      <c r="I151" s="4608"/>
      <c r="J151" s="4608"/>
      <c r="K151" s="4608"/>
      <c r="L151" s="4609"/>
    </row>
    <row r="152" spans="1:13" x14ac:dyDescent="0.25">
      <c r="A152" s="1477"/>
      <c r="B152" s="2073"/>
      <c r="C152" s="2073"/>
      <c r="D152" s="2073"/>
      <c r="E152" s="4596"/>
      <c r="F152" s="4597"/>
      <c r="G152" s="4597"/>
      <c r="H152" s="4597"/>
      <c r="I152" s="4597"/>
      <c r="J152" s="4597"/>
      <c r="K152" s="4597"/>
      <c r="L152" s="4598"/>
    </row>
    <row r="153" spans="1:13" x14ac:dyDescent="0.25">
      <c r="A153" s="1477"/>
      <c r="B153" s="2073"/>
      <c r="C153" s="2073"/>
      <c r="D153" s="2073"/>
      <c r="E153" s="4590"/>
      <c r="F153" s="4590"/>
      <c r="G153" s="4590"/>
      <c r="H153" s="4590"/>
      <c r="I153" s="4590"/>
      <c r="J153" s="4590"/>
      <c r="K153" s="4590"/>
      <c r="L153" s="4591"/>
    </row>
    <row r="154" spans="1:13" x14ac:dyDescent="0.25">
      <c r="A154" s="1477"/>
      <c r="B154" s="2073"/>
      <c r="C154" s="2073"/>
      <c r="D154" s="2073"/>
      <c r="E154" s="4590"/>
      <c r="F154" s="4590"/>
      <c r="G154" s="4590"/>
      <c r="H154" s="4590"/>
      <c r="I154" s="4590"/>
      <c r="J154" s="4590"/>
      <c r="K154" s="4590"/>
      <c r="L154" s="4591"/>
    </row>
    <row r="155" spans="1:13" x14ac:dyDescent="0.25">
      <c r="A155" s="1477"/>
      <c r="B155" s="2073"/>
      <c r="C155" s="2073"/>
      <c r="D155" s="2073"/>
      <c r="E155" s="4590"/>
      <c r="F155" s="4590"/>
      <c r="G155" s="4590"/>
      <c r="H155" s="4590"/>
      <c r="I155" s="4590"/>
      <c r="J155" s="4590"/>
      <c r="K155" s="4590"/>
      <c r="L155" s="4591"/>
    </row>
    <row r="156" spans="1:13" x14ac:dyDescent="0.25">
      <c r="A156" s="1477"/>
      <c r="B156" s="2073"/>
      <c r="C156" s="2073"/>
      <c r="D156" s="2073"/>
      <c r="E156" s="4590"/>
      <c r="F156" s="4590"/>
      <c r="G156" s="4590"/>
      <c r="H156" s="4590"/>
      <c r="I156" s="4590"/>
      <c r="J156" s="4590"/>
      <c r="K156" s="4590"/>
      <c r="L156" s="4591"/>
    </row>
    <row r="157" spans="1:13" x14ac:dyDescent="0.25">
      <c r="A157" s="1477"/>
      <c r="B157" s="2073"/>
      <c r="C157" s="2073"/>
      <c r="D157" s="2073"/>
      <c r="E157" s="4590"/>
      <c r="F157" s="4590"/>
      <c r="G157" s="4590"/>
      <c r="H157" s="4590"/>
      <c r="I157" s="4590"/>
      <c r="J157" s="4590"/>
      <c r="K157" s="4590"/>
      <c r="L157" s="4591"/>
    </row>
    <row r="158" spans="1:13" x14ac:dyDescent="0.25">
      <c r="A158" s="1477"/>
      <c r="B158" s="2073"/>
      <c r="C158" s="2073"/>
      <c r="D158" s="2073"/>
      <c r="E158" s="4590"/>
      <c r="F158" s="4590"/>
      <c r="G158" s="4590"/>
      <c r="H158" s="4590"/>
      <c r="I158" s="4590"/>
      <c r="J158" s="4590"/>
      <c r="K158" s="4590"/>
      <c r="L158" s="4591"/>
    </row>
    <row r="159" spans="1:13" x14ac:dyDescent="0.25">
      <c r="A159" s="1477"/>
      <c r="B159" s="2073"/>
      <c r="C159" s="2073"/>
      <c r="D159" s="2073"/>
      <c r="E159" s="4590"/>
      <c r="F159" s="4590"/>
      <c r="G159" s="4590"/>
      <c r="H159" s="4590"/>
      <c r="I159" s="4590"/>
      <c r="J159" s="4590"/>
      <c r="K159" s="4590"/>
      <c r="L159" s="4591"/>
    </row>
    <row r="160" spans="1:13" x14ac:dyDescent="0.25">
      <c r="A160" s="1477"/>
      <c r="B160" s="2073"/>
      <c r="C160" s="2073"/>
      <c r="D160" s="2073"/>
      <c r="E160" s="4590"/>
      <c r="F160" s="4590"/>
      <c r="G160" s="4590"/>
      <c r="H160" s="4590"/>
      <c r="I160" s="4590"/>
      <c r="J160" s="4590"/>
      <c r="K160" s="4590"/>
      <c r="L160" s="4591"/>
    </row>
    <row r="161" spans="1:12" x14ac:dyDescent="0.25">
      <c r="A161" s="1477"/>
      <c r="B161" s="2073"/>
      <c r="C161" s="2073"/>
      <c r="D161" s="2073"/>
      <c r="E161" s="4590"/>
      <c r="F161" s="4590"/>
      <c r="G161" s="4590"/>
      <c r="H161" s="4590"/>
      <c r="I161" s="4590"/>
      <c r="J161" s="4590"/>
      <c r="K161" s="4590"/>
      <c r="L161" s="4591"/>
    </row>
    <row r="162" spans="1:12" x14ac:dyDescent="0.25">
      <c r="A162" s="1477"/>
      <c r="B162" s="2073"/>
      <c r="C162" s="2073"/>
      <c r="D162" s="2073"/>
      <c r="E162" s="4590"/>
      <c r="F162" s="4590"/>
      <c r="G162" s="4590"/>
      <c r="H162" s="4590"/>
      <c r="I162" s="4590"/>
      <c r="J162" s="4590"/>
      <c r="K162" s="4590"/>
      <c r="L162" s="4591"/>
    </row>
    <row r="163" spans="1:12" x14ac:dyDescent="0.25">
      <c r="A163" s="1477"/>
      <c r="B163" s="2073"/>
      <c r="C163" s="2073"/>
      <c r="D163" s="2073"/>
      <c r="E163" s="4590"/>
      <c r="F163" s="4590"/>
      <c r="G163" s="4590"/>
      <c r="H163" s="4590"/>
      <c r="I163" s="4590"/>
      <c r="J163" s="4590"/>
      <c r="K163" s="4590"/>
      <c r="L163" s="4591"/>
    </row>
    <row r="164" spans="1:12" x14ac:dyDescent="0.25">
      <c r="A164" s="1477"/>
      <c r="B164" s="2073"/>
      <c r="C164" s="2073"/>
      <c r="D164" s="2073"/>
      <c r="E164" s="4590"/>
      <c r="F164" s="4590"/>
      <c r="G164" s="4590"/>
      <c r="H164" s="4590"/>
      <c r="I164" s="4590"/>
      <c r="J164" s="4590"/>
      <c r="K164" s="4590"/>
      <c r="L164" s="4591"/>
    </row>
    <row r="165" spans="1:12" x14ac:dyDescent="0.25">
      <c r="A165" s="1477"/>
      <c r="B165" s="2073"/>
      <c r="C165" s="2073"/>
      <c r="D165" s="2073"/>
      <c r="E165" s="4590"/>
      <c r="F165" s="4590"/>
      <c r="G165" s="4590"/>
      <c r="H165" s="4590"/>
      <c r="I165" s="4590"/>
      <c r="J165" s="4590"/>
      <c r="K165" s="4590"/>
      <c r="L165" s="4591"/>
    </row>
    <row r="166" spans="1:12" x14ac:dyDescent="0.25">
      <c r="A166" s="1477"/>
      <c r="B166" s="2073"/>
      <c r="C166" s="2073"/>
      <c r="D166" s="2073"/>
      <c r="E166" s="4590"/>
      <c r="F166" s="4590"/>
      <c r="G166" s="4590"/>
      <c r="H166" s="4590"/>
      <c r="I166" s="4590"/>
      <c r="J166" s="4590"/>
      <c r="K166" s="4590"/>
      <c r="L166" s="4591"/>
    </row>
    <row r="167" spans="1:12" x14ac:dyDescent="0.25">
      <c r="A167" s="1477"/>
      <c r="B167" s="2073"/>
      <c r="C167" s="2073"/>
      <c r="D167" s="2073"/>
      <c r="E167" s="4590"/>
      <c r="F167" s="4590"/>
      <c r="G167" s="4590"/>
      <c r="H167" s="4590"/>
      <c r="I167" s="4590"/>
      <c r="J167" s="4590"/>
      <c r="K167" s="4590"/>
      <c r="L167" s="4591"/>
    </row>
    <row r="168" spans="1:12" x14ac:dyDescent="0.25">
      <c r="A168" s="1477"/>
      <c r="B168" s="2073"/>
      <c r="C168" s="2073"/>
      <c r="D168" s="2073"/>
      <c r="E168" s="4590"/>
      <c r="F168" s="4590"/>
      <c r="G168" s="4590"/>
      <c r="H168" s="4590"/>
      <c r="I168" s="4590"/>
      <c r="J168" s="4590"/>
      <c r="K168" s="4590"/>
      <c r="L168" s="4591"/>
    </row>
    <row r="169" spans="1:12" x14ac:dyDescent="0.25">
      <c r="A169" s="1477"/>
      <c r="B169" s="2073"/>
      <c r="C169" s="2073"/>
      <c r="D169" s="2073"/>
      <c r="E169" s="4590"/>
      <c r="F169" s="4590"/>
      <c r="G169" s="4590"/>
      <c r="H169" s="4590"/>
      <c r="I169" s="4590"/>
      <c r="J169" s="4590"/>
      <c r="K169" s="4590"/>
      <c r="L169" s="4591"/>
    </row>
    <row r="170" spans="1:12" x14ac:dyDescent="0.25">
      <c r="A170" s="1477"/>
      <c r="B170" s="2073"/>
      <c r="C170" s="2073"/>
      <c r="D170" s="2073"/>
      <c r="E170" s="4590"/>
      <c r="F170" s="4590"/>
      <c r="G170" s="4590"/>
      <c r="H170" s="4590"/>
      <c r="I170" s="4590"/>
      <c r="J170" s="4590"/>
      <c r="K170" s="4590"/>
      <c r="L170" s="4591"/>
    </row>
    <row r="171" spans="1:12" x14ac:dyDescent="0.25">
      <c r="A171" s="1477"/>
      <c r="B171" s="2073"/>
      <c r="C171" s="2073"/>
      <c r="D171" s="2073"/>
      <c r="E171" s="4590"/>
      <c r="F171" s="4590"/>
      <c r="G171" s="4590"/>
      <c r="H171" s="4590"/>
      <c r="I171" s="4590"/>
      <c r="J171" s="4590"/>
      <c r="K171" s="4590"/>
      <c r="L171" s="4591"/>
    </row>
    <row r="172" spans="1:12" x14ac:dyDescent="0.25">
      <c r="A172" s="1477"/>
      <c r="B172" s="2073"/>
      <c r="C172" s="2073"/>
      <c r="D172" s="2073"/>
      <c r="E172" s="4590"/>
      <c r="F172" s="4590"/>
      <c r="G172" s="4590"/>
      <c r="H172" s="4590"/>
      <c r="I172" s="4590"/>
      <c r="J172" s="4590"/>
      <c r="K172" s="4590"/>
      <c r="L172" s="4591"/>
    </row>
    <row r="173" spans="1:12" x14ac:dyDescent="0.25">
      <c r="A173" s="1477"/>
      <c r="B173" s="2073"/>
      <c r="C173" s="2073"/>
      <c r="D173" s="2073"/>
      <c r="E173" s="4592"/>
      <c r="F173" s="4592"/>
      <c r="G173" s="4592"/>
      <c r="H173" s="4592"/>
      <c r="I173" s="4592"/>
      <c r="J173" s="4592"/>
      <c r="K173" s="4592"/>
      <c r="L173" s="4593"/>
    </row>
    <row r="174" spans="1:12" x14ac:dyDescent="0.25">
      <c r="A174" s="1477"/>
      <c r="B174" s="2073"/>
      <c r="C174" s="2073"/>
      <c r="D174" s="2073"/>
      <c r="E174" s="4592"/>
      <c r="F174" s="4592"/>
      <c r="G174" s="4592"/>
      <c r="H174" s="4592"/>
      <c r="I174" s="4592"/>
      <c r="J174" s="4592"/>
      <c r="K174" s="4592"/>
      <c r="L174" s="4593"/>
    </row>
    <row r="175" spans="1:12" ht="15.75" thickBot="1" x14ac:dyDescent="0.3">
      <c r="A175" s="1256" t="s">
        <v>1326</v>
      </c>
      <c r="B175" s="1250"/>
      <c r="C175" s="1257"/>
      <c r="D175" s="1252">
        <v>0</v>
      </c>
      <c r="E175" s="4594"/>
      <c r="F175" s="4594"/>
      <c r="G175" s="4594"/>
      <c r="H175" s="4594"/>
      <c r="I175" s="4594"/>
      <c r="J175" s="4594"/>
      <c r="K175" s="4594"/>
      <c r="L175" s="4595"/>
    </row>
    <row r="178" ht="12.75" customHeight="1" x14ac:dyDescent="0.25"/>
  </sheetData>
  <mergeCells count="115">
    <mergeCell ref="A30:K30"/>
    <mergeCell ref="H10:K10"/>
    <mergeCell ref="B31:D31"/>
    <mergeCell ref="E31:G31"/>
    <mergeCell ref="H31:K31"/>
    <mergeCell ref="H11:K14"/>
    <mergeCell ref="B2:K2"/>
    <mergeCell ref="B3:K3"/>
    <mergeCell ref="B4:I4"/>
    <mergeCell ref="B5:G5"/>
    <mergeCell ref="A10:F10"/>
    <mergeCell ref="A11:F14"/>
    <mergeCell ref="A7:K7"/>
    <mergeCell ref="B32:C32"/>
    <mergeCell ref="E32:G32"/>
    <mergeCell ref="I32:I35"/>
    <mergeCell ref="J32:J35"/>
    <mergeCell ref="K32:K35"/>
    <mergeCell ref="D34:D35"/>
    <mergeCell ref="H34:H35"/>
    <mergeCell ref="C56:D56"/>
    <mergeCell ref="G56:H56"/>
    <mergeCell ref="J56:J59"/>
    <mergeCell ref="K56:K59"/>
    <mergeCell ref="L56:L59"/>
    <mergeCell ref="F58:F59"/>
    <mergeCell ref="I58:I59"/>
    <mergeCell ref="I49:K49"/>
    <mergeCell ref="A53:G53"/>
    <mergeCell ref="A54:L54"/>
    <mergeCell ref="B55:F55"/>
    <mergeCell ref="G55:I55"/>
    <mergeCell ref="J55:L55"/>
    <mergeCell ref="E82:L82"/>
    <mergeCell ref="E83:L83"/>
    <mergeCell ref="E84:L84"/>
    <mergeCell ref="E85:L85"/>
    <mergeCell ref="E86:L86"/>
    <mergeCell ref="E87:L87"/>
    <mergeCell ref="J73:L73"/>
    <mergeCell ref="E77:L77"/>
    <mergeCell ref="E78:L78"/>
    <mergeCell ref="E79:L79"/>
    <mergeCell ref="E80:L80"/>
    <mergeCell ref="E81:L81"/>
    <mergeCell ref="E94:L94"/>
    <mergeCell ref="E95:L95"/>
    <mergeCell ref="E96:L96"/>
    <mergeCell ref="E97:L97"/>
    <mergeCell ref="A100:L100"/>
    <mergeCell ref="A102:L102"/>
    <mergeCell ref="E88:L88"/>
    <mergeCell ref="E89:L89"/>
    <mergeCell ref="E90:L90"/>
    <mergeCell ref="E91:L91"/>
    <mergeCell ref="E92:L92"/>
    <mergeCell ref="E93:L93"/>
    <mergeCell ref="B103:F103"/>
    <mergeCell ref="G103:I103"/>
    <mergeCell ref="J103:L103"/>
    <mergeCell ref="D104:E104"/>
    <mergeCell ref="G104:H104"/>
    <mergeCell ref="J104:J107"/>
    <mergeCell ref="K104:K107"/>
    <mergeCell ref="L104:L107"/>
    <mergeCell ref="F106:F107"/>
    <mergeCell ref="I106:I107"/>
    <mergeCell ref="E130:L130"/>
    <mergeCell ref="E131:L131"/>
    <mergeCell ref="E132:L132"/>
    <mergeCell ref="E133:L133"/>
    <mergeCell ref="E134:L134"/>
    <mergeCell ref="E135:L135"/>
    <mergeCell ref="J121:L121"/>
    <mergeCell ref="E125:L125"/>
    <mergeCell ref="E126:L126"/>
    <mergeCell ref="E127:L127"/>
    <mergeCell ref="E128:L128"/>
    <mergeCell ref="E129:L129"/>
    <mergeCell ref="E142:L142"/>
    <mergeCell ref="E143:L143"/>
    <mergeCell ref="E144:L144"/>
    <mergeCell ref="E145:L145"/>
    <mergeCell ref="A148:L148"/>
    <mergeCell ref="E151:L151"/>
    <mergeCell ref="E136:L136"/>
    <mergeCell ref="E137:L137"/>
    <mergeCell ref="E138:L138"/>
    <mergeCell ref="E139:L139"/>
    <mergeCell ref="E140:L140"/>
    <mergeCell ref="E141:L141"/>
    <mergeCell ref="E158:L158"/>
    <mergeCell ref="E159:L159"/>
    <mergeCell ref="E160:L160"/>
    <mergeCell ref="E161:L161"/>
    <mergeCell ref="E162:L162"/>
    <mergeCell ref="E163:L163"/>
    <mergeCell ref="E152:L152"/>
    <mergeCell ref="E153:L153"/>
    <mergeCell ref="E154:L154"/>
    <mergeCell ref="E155:L155"/>
    <mergeCell ref="E156:L156"/>
    <mergeCell ref="E157:L157"/>
    <mergeCell ref="E170:L170"/>
    <mergeCell ref="E171:L171"/>
    <mergeCell ref="E172:L172"/>
    <mergeCell ref="E173:L173"/>
    <mergeCell ref="E174:L174"/>
    <mergeCell ref="E175:L175"/>
    <mergeCell ref="E164:L164"/>
    <mergeCell ref="E165:L165"/>
    <mergeCell ref="E166:L166"/>
    <mergeCell ref="E167:L167"/>
    <mergeCell ref="E168:L168"/>
    <mergeCell ref="E169:L169"/>
  </mergeCells>
  <conditionalFormatting sqref="K37:K48">
    <cfRule type="expression" dxfId="35" priority="17">
      <formula>K37="Alt OK"</formula>
    </cfRule>
    <cfRule type="expression" dxfId="34" priority="18">
      <formula>K37="DFØ følger opp"</formula>
    </cfRule>
    <cfRule type="expression" dxfId="33" priority="19">
      <formula>K37="Kunde følger opp"</formula>
    </cfRule>
  </conditionalFormatting>
  <conditionalFormatting sqref="L61:L72">
    <cfRule type="expression" dxfId="32" priority="9">
      <formula>L61="Alt OK"</formula>
    </cfRule>
    <cfRule type="expression" dxfId="31" priority="10">
      <formula>L61="DFØ følger opp"</formula>
    </cfRule>
    <cfRule type="expression" dxfId="30" priority="11">
      <formula>L61="Kunde følger opp"</formula>
    </cfRule>
  </conditionalFormatting>
  <conditionalFormatting sqref="L109:L120">
    <cfRule type="expression" dxfId="29" priority="4">
      <formula>L109="Alt OK"</formula>
    </cfRule>
    <cfRule type="expression" dxfId="28" priority="5">
      <formula>L109="DFØ følger opp"</formula>
    </cfRule>
    <cfRule type="expression" dxfId="27" priority="6">
      <formula>L109="Kunde følger opp"</formula>
    </cfRule>
  </conditionalFormatting>
  <hyperlinks>
    <hyperlink ref="A2" location="'Avstemmingsoversikt SRS'!A1" display="Til avst.oversikt" xr:uid="{44514741-C5C6-4E2A-8014-7E9D9EDC853E}"/>
  </hyperlinks>
  <pageMargins left="0.7" right="0.7" top="0.75" bottom="0.75" header="0.3" footer="0.3"/>
  <pageSetup paperSize="9" scale="52" fitToHeight="0" orientation="landscape" r:id="rId1"/>
  <rowBreaks count="3" manualBreakCount="3">
    <brk id="53" max="11" man="1"/>
    <brk id="101" max="11" man="1"/>
    <brk id="149" max="11" man="1"/>
  </rowBreaks>
  <ignoredErrors>
    <ignoredError sqref="B49" formulaRange="1"/>
    <ignoredError sqref="E49"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D04A8F5-DDCE-4635-8D0C-08206960A131}">
          <x14:formula1>
            <xm:f>Avstemmingskoder!$A$3:$A$5</xm:f>
          </x14:formula1>
          <xm:sqref>K37:K48 L61:L72 L109:L120</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E5ECA-FCC3-452D-B782-880C1F0FB70A}">
  <sheetPr>
    <pageSetUpPr fitToPage="1"/>
  </sheetPr>
  <dimension ref="A1:U128"/>
  <sheetViews>
    <sheetView showGridLines="0" zoomScaleNormal="100" workbookViewId="0"/>
  </sheetViews>
  <sheetFormatPr baseColWidth="10" defaultColWidth="11.42578125" defaultRowHeight="15" outlineLevelRow="1" x14ac:dyDescent="0.25"/>
  <cols>
    <col min="1" max="1" width="25" customWidth="1"/>
    <col min="2" max="2" width="18.28515625" bestFit="1" customWidth="1"/>
    <col min="3" max="3" width="19.140625" bestFit="1" customWidth="1"/>
    <col min="4" max="4" width="16.42578125" customWidth="1"/>
    <col min="5" max="5" width="17.7109375" customWidth="1"/>
    <col min="6" max="6" width="20.7109375" customWidth="1"/>
    <col min="7" max="7" width="21.42578125" bestFit="1" customWidth="1"/>
    <col min="8" max="9" width="21.42578125" customWidth="1"/>
    <col min="10" max="11" width="13.28515625" customWidth="1"/>
    <col min="12" max="12" width="16.42578125" bestFit="1" customWidth="1"/>
    <col min="13" max="15" width="17" customWidth="1"/>
  </cols>
  <sheetData>
    <row r="1" spans="1:18" ht="19.5" thickBot="1" x14ac:dyDescent="0.35">
      <c r="A1" s="100" t="s">
        <v>2521</v>
      </c>
      <c r="B1" s="1"/>
      <c r="C1" s="101"/>
      <c r="D1" s="101"/>
      <c r="E1" s="101"/>
      <c r="F1" s="101"/>
      <c r="G1" s="101"/>
      <c r="H1" s="101"/>
      <c r="I1" s="101"/>
      <c r="J1" s="101"/>
      <c r="K1" s="1"/>
      <c r="L1" s="1"/>
    </row>
    <row r="2" spans="1:18" ht="18.75" x14ac:dyDescent="0.3">
      <c r="A2" s="1164" t="s">
        <v>1244</v>
      </c>
      <c r="B2" s="4643" t="s">
        <v>2465</v>
      </c>
      <c r="C2" s="4644"/>
      <c r="D2" s="4644"/>
      <c r="E2" s="4644"/>
      <c r="F2" s="4644"/>
      <c r="G2" s="4644"/>
      <c r="H2" s="4644"/>
      <c r="I2" s="4644"/>
      <c r="J2" s="4644"/>
      <c r="K2" s="4644"/>
      <c r="L2" s="4645"/>
      <c r="O2" s="123"/>
      <c r="P2" s="123"/>
      <c r="Q2" s="123"/>
      <c r="R2" s="123"/>
    </row>
    <row r="3" spans="1:18" ht="15.75" thickBot="1" x14ac:dyDescent="0.3">
      <c r="A3" s="1165" t="s">
        <v>1245</v>
      </c>
      <c r="B3" s="4646" t="s">
        <v>1569</v>
      </c>
      <c r="C3" s="4647"/>
      <c r="D3" s="4647"/>
      <c r="E3" s="4647"/>
      <c r="F3" s="4647"/>
      <c r="G3" s="4647"/>
      <c r="H3" s="4647"/>
      <c r="I3" s="4647"/>
      <c r="J3" s="4647"/>
      <c r="K3" s="4647"/>
      <c r="L3" s="4648"/>
      <c r="O3" s="123"/>
      <c r="P3" s="123"/>
      <c r="Q3" s="123"/>
      <c r="R3" s="123"/>
    </row>
    <row r="4" spans="1:18" x14ac:dyDescent="0.25">
      <c r="A4" s="1162" t="s">
        <v>1247</v>
      </c>
      <c r="B4" s="4649" t="str">
        <f>Avstemmingsoversikt!A5</f>
        <v>XX - MAL - XXX/XXXX</v>
      </c>
      <c r="C4" s="4650"/>
      <c r="D4" s="4650"/>
      <c r="E4" s="4650"/>
      <c r="F4" s="4650"/>
      <c r="G4" s="4650"/>
      <c r="H4" s="4650"/>
      <c r="I4" s="4650"/>
      <c r="J4" s="4650"/>
      <c r="K4" s="1166" t="s">
        <v>481</v>
      </c>
      <c r="L4" s="1167">
        <f>IF(Avstemmingsoversikt!P3= " "," ",Avstemmingsoversikt!P3)</f>
        <v>2024</v>
      </c>
      <c r="O4" s="123"/>
      <c r="P4" s="123"/>
      <c r="Q4" s="123"/>
      <c r="R4" s="123"/>
    </row>
    <row r="5" spans="1:18" ht="15.75" thickBot="1" x14ac:dyDescent="0.3">
      <c r="A5" s="1163" t="s">
        <v>1248</v>
      </c>
      <c r="B5" s="4651"/>
      <c r="C5" s="4652"/>
      <c r="D5" s="4652"/>
      <c r="E5" s="4652"/>
      <c r="F5" s="4652"/>
      <c r="G5" s="4652"/>
      <c r="H5" s="4652"/>
      <c r="I5" s="1159" t="s">
        <v>1249</v>
      </c>
      <c r="J5" s="1160"/>
      <c r="K5" s="1159" t="s">
        <v>1250</v>
      </c>
      <c r="L5" s="1161" t="str">
        <f>IF(Avstemmingsoversikt!P4= " "," ",Avstemmingsoversikt!P4)</f>
        <v>xx/2024</v>
      </c>
      <c r="O5" s="123"/>
      <c r="P5" s="123"/>
      <c r="Q5" s="123"/>
      <c r="R5" s="123"/>
    </row>
    <row r="6" spans="1:18" x14ac:dyDescent="0.25">
      <c r="O6" s="123"/>
      <c r="P6" s="123"/>
      <c r="Q6" s="123"/>
      <c r="R6" s="123"/>
    </row>
    <row r="7" spans="1:18" x14ac:dyDescent="0.25">
      <c r="A7" s="4656" t="s">
        <v>2522</v>
      </c>
      <c r="B7" s="4656"/>
      <c r="C7" s="4656"/>
      <c r="D7" s="4656"/>
      <c r="E7" s="4656"/>
      <c r="F7" s="4656"/>
      <c r="G7" s="4656"/>
      <c r="H7" s="4656"/>
      <c r="I7" s="4656"/>
      <c r="J7" s="4656"/>
      <c r="K7" s="4656"/>
      <c r="L7" s="4656"/>
      <c r="O7" s="123"/>
      <c r="P7" s="123"/>
      <c r="Q7" s="123"/>
      <c r="R7" s="123"/>
    </row>
    <row r="8" spans="1:18" x14ac:dyDescent="0.25">
      <c r="O8" s="123"/>
      <c r="P8" s="123"/>
      <c r="Q8" s="123"/>
      <c r="R8" s="123"/>
    </row>
    <row r="9" spans="1:18" ht="15.75" thickBot="1" x14ac:dyDescent="0.3">
      <c r="O9" s="123"/>
      <c r="P9" s="123"/>
      <c r="Q9" s="123"/>
      <c r="R9" s="123"/>
    </row>
    <row r="10" spans="1:18" ht="19.5" thickBot="1" x14ac:dyDescent="0.3">
      <c r="A10" s="4653" t="s">
        <v>1252</v>
      </c>
      <c r="B10" s="4654"/>
      <c r="C10" s="4654"/>
      <c r="D10" s="4654"/>
      <c r="E10" s="4654"/>
      <c r="F10" s="4654"/>
      <c r="G10" s="4655"/>
      <c r="H10" s="1054"/>
      <c r="I10" s="4627" t="s">
        <v>1253</v>
      </c>
      <c r="J10" s="4628"/>
      <c r="K10" s="4628"/>
      <c r="L10" s="4629"/>
      <c r="M10" s="123"/>
      <c r="N10" s="123"/>
      <c r="O10" s="123"/>
    </row>
    <row r="11" spans="1:18" x14ac:dyDescent="0.25">
      <c r="A11" s="4634"/>
      <c r="B11" s="4635"/>
      <c r="C11" s="4635"/>
      <c r="D11" s="4635"/>
      <c r="E11" s="4635"/>
      <c r="F11" s="4635"/>
      <c r="G11" s="4636"/>
      <c r="H11" s="15"/>
      <c r="I11" s="2682"/>
      <c r="J11" s="2683"/>
      <c r="K11" s="2683"/>
      <c r="L11" s="2684"/>
      <c r="M11" s="123"/>
      <c r="N11" s="123"/>
      <c r="O11" s="123"/>
    </row>
    <row r="12" spans="1:18" x14ac:dyDescent="0.25">
      <c r="A12" s="4637"/>
      <c r="B12" s="4638"/>
      <c r="C12" s="4638"/>
      <c r="D12" s="4638"/>
      <c r="E12" s="4638"/>
      <c r="F12" s="4638"/>
      <c r="G12" s="4639"/>
      <c r="H12" s="15"/>
      <c r="I12" s="2685"/>
      <c r="J12" s="2686"/>
      <c r="K12" s="2686"/>
      <c r="L12" s="2687"/>
      <c r="M12" s="123"/>
      <c r="N12" s="123"/>
      <c r="O12" s="123"/>
    </row>
    <row r="13" spans="1:18" x14ac:dyDescent="0.25">
      <c r="A13" s="4637"/>
      <c r="B13" s="4638"/>
      <c r="C13" s="4638"/>
      <c r="D13" s="4638"/>
      <c r="E13" s="4638"/>
      <c r="F13" s="4638"/>
      <c r="G13" s="4639"/>
      <c r="H13" s="15"/>
      <c r="I13" s="2685"/>
      <c r="J13" s="2686"/>
      <c r="K13" s="2686"/>
      <c r="L13" s="2687"/>
      <c r="M13" s="123"/>
      <c r="N13" s="123"/>
      <c r="O13" s="123"/>
    </row>
    <row r="14" spans="1:18" ht="15.75" thickBot="1" x14ac:dyDescent="0.3">
      <c r="A14" s="4640"/>
      <c r="B14" s="4641"/>
      <c r="C14" s="4641"/>
      <c r="D14" s="4641"/>
      <c r="E14" s="4641"/>
      <c r="F14" s="4641"/>
      <c r="G14" s="4642"/>
      <c r="H14" s="15"/>
      <c r="I14" s="2688"/>
      <c r="J14" s="2689"/>
      <c r="K14" s="2689"/>
      <c r="L14" s="2690"/>
      <c r="M14" s="123"/>
      <c r="N14" s="123"/>
      <c r="O14" s="123"/>
    </row>
    <row r="15" spans="1:18" x14ac:dyDescent="0.25">
      <c r="O15" s="123"/>
      <c r="P15" s="123"/>
      <c r="Q15" s="123"/>
      <c r="R15" s="123"/>
    </row>
    <row r="16" spans="1:18" x14ac:dyDescent="0.25">
      <c r="A16" s="2" t="s">
        <v>1342</v>
      </c>
      <c r="F16" s="2" t="s">
        <v>1255</v>
      </c>
      <c r="O16" s="123"/>
      <c r="P16" s="123"/>
      <c r="Q16" s="123"/>
      <c r="R16" s="123"/>
    </row>
    <row r="17" spans="1:18" ht="15.75" x14ac:dyDescent="0.25">
      <c r="A17" t="s">
        <v>2469</v>
      </c>
      <c r="F17" t="s">
        <v>2523</v>
      </c>
      <c r="L17" s="4663"/>
      <c r="M17" s="4663"/>
      <c r="N17" s="4663"/>
      <c r="O17" s="123"/>
      <c r="P17" s="123"/>
      <c r="Q17" s="123"/>
      <c r="R17" s="123"/>
    </row>
    <row r="18" spans="1:18" x14ac:dyDescent="0.25">
      <c r="A18" t="s">
        <v>2471</v>
      </c>
      <c r="F18" t="s">
        <v>2524</v>
      </c>
      <c r="L18" s="4664"/>
      <c r="M18" s="4664"/>
      <c r="N18" s="4664"/>
      <c r="O18" s="123"/>
      <c r="P18" s="123"/>
      <c r="Q18" s="123"/>
      <c r="R18" s="123"/>
    </row>
    <row r="19" spans="1:18" x14ac:dyDescent="0.25">
      <c r="A19" t="s">
        <v>2473</v>
      </c>
      <c r="F19" s="1187" t="s">
        <v>2525</v>
      </c>
      <c r="L19" s="4664"/>
      <c r="M19" s="4664"/>
      <c r="N19" s="4664"/>
      <c r="O19" s="123"/>
      <c r="P19" s="123"/>
      <c r="Q19" s="123"/>
      <c r="R19" s="123"/>
    </row>
    <row r="20" spans="1:18" x14ac:dyDescent="0.25">
      <c r="A20" t="s">
        <v>2475</v>
      </c>
      <c r="L20" s="4664"/>
      <c r="M20" s="4664"/>
      <c r="N20" s="4664"/>
      <c r="O20" s="123"/>
      <c r="P20" s="123"/>
      <c r="Q20" s="123"/>
      <c r="R20" s="123"/>
    </row>
    <row r="21" spans="1:18" x14ac:dyDescent="0.25">
      <c r="A21" t="s">
        <v>2476</v>
      </c>
      <c r="L21" s="4664"/>
      <c r="M21" s="4664"/>
      <c r="N21" s="4664"/>
      <c r="O21" s="123"/>
      <c r="P21" s="123"/>
      <c r="Q21" s="123"/>
      <c r="R21" s="123"/>
    </row>
    <row r="22" spans="1:18" x14ac:dyDescent="0.25">
      <c r="A22" t="s">
        <v>2477</v>
      </c>
      <c r="O22" s="123"/>
      <c r="P22" s="123"/>
      <c r="Q22" s="123"/>
      <c r="R22" s="123"/>
    </row>
    <row r="23" spans="1:18" x14ac:dyDescent="0.25">
      <c r="A23" t="s">
        <v>2478</v>
      </c>
      <c r="O23" s="123"/>
      <c r="P23" s="123"/>
      <c r="Q23" s="123"/>
      <c r="R23" s="123"/>
    </row>
    <row r="24" spans="1:18" x14ac:dyDescent="0.25">
      <c r="A24" t="s">
        <v>2479</v>
      </c>
      <c r="O24" s="123"/>
      <c r="P24" s="123"/>
      <c r="Q24" s="123"/>
      <c r="R24" s="123"/>
    </row>
    <row r="25" spans="1:18" x14ac:dyDescent="0.25">
      <c r="A25" t="s">
        <v>2480</v>
      </c>
      <c r="O25" s="123"/>
      <c r="P25" s="123"/>
      <c r="Q25" s="123"/>
      <c r="R25" s="123"/>
    </row>
    <row r="26" spans="1:18" x14ac:dyDescent="0.25">
      <c r="A26" t="s">
        <v>2481</v>
      </c>
      <c r="O26" s="123"/>
      <c r="P26" s="123"/>
      <c r="Q26" s="123"/>
      <c r="R26" s="123"/>
    </row>
    <row r="27" spans="1:18" x14ac:dyDescent="0.25">
      <c r="O27" s="123"/>
      <c r="P27" s="123"/>
      <c r="Q27" s="123"/>
      <c r="R27" s="123"/>
    </row>
    <row r="28" spans="1:18" x14ac:dyDescent="0.25">
      <c r="O28" s="123"/>
      <c r="P28" s="123"/>
      <c r="Q28" s="123"/>
      <c r="R28" s="123"/>
    </row>
    <row r="29" spans="1:18" ht="15.75" thickBot="1" x14ac:dyDescent="0.3">
      <c r="O29" s="123"/>
      <c r="P29" s="123"/>
      <c r="Q29" s="123"/>
      <c r="R29" s="123"/>
    </row>
    <row r="30" spans="1:18" ht="18.75" x14ac:dyDescent="0.3">
      <c r="A30" s="4560" t="s">
        <v>2526</v>
      </c>
      <c r="B30" s="4561"/>
      <c r="C30" s="4561"/>
      <c r="D30" s="4561"/>
      <c r="E30" s="4561"/>
      <c r="F30" s="4561"/>
      <c r="G30" s="4561"/>
      <c r="H30" s="4561"/>
      <c r="I30" s="4561"/>
      <c r="J30" s="4561"/>
      <c r="K30" s="4561"/>
      <c r="L30" s="4562"/>
      <c r="O30" s="123"/>
      <c r="P30" s="123"/>
      <c r="Q30" s="123"/>
      <c r="R30" s="123"/>
    </row>
    <row r="31" spans="1:18" ht="36.75" customHeight="1" x14ac:dyDescent="0.3">
      <c r="A31" s="684"/>
      <c r="B31" s="4657" t="s">
        <v>2527</v>
      </c>
      <c r="C31" s="4658"/>
      <c r="D31" s="4658"/>
      <c r="E31" s="4659" t="s">
        <v>2528</v>
      </c>
      <c r="F31" s="4658"/>
      <c r="G31" s="4658"/>
      <c r="H31" s="4658"/>
      <c r="I31" s="4660"/>
      <c r="J31" s="4661"/>
      <c r="K31" s="4661"/>
      <c r="L31" s="4662"/>
      <c r="O31" s="123"/>
      <c r="P31" s="123"/>
      <c r="Q31" s="123"/>
      <c r="R31" s="123"/>
    </row>
    <row r="32" spans="1:18" x14ac:dyDescent="0.25">
      <c r="A32" s="1432"/>
      <c r="B32" s="4620" t="s">
        <v>1282</v>
      </c>
      <c r="C32" s="4621"/>
      <c r="D32" s="2074"/>
      <c r="E32" s="4622" t="s">
        <v>1282</v>
      </c>
      <c r="F32" s="4620"/>
      <c r="G32" s="4620"/>
      <c r="H32" s="4621"/>
      <c r="I32" s="2091"/>
      <c r="J32" s="4238" t="s">
        <v>478</v>
      </c>
      <c r="K32" s="4238" t="s">
        <v>1268</v>
      </c>
      <c r="L32" s="3138" t="s">
        <v>1454</v>
      </c>
    </row>
    <row r="33" spans="1:21" x14ac:dyDescent="0.25">
      <c r="A33" s="2033" t="s">
        <v>1455</v>
      </c>
      <c r="B33" s="1362" t="s">
        <v>1456</v>
      </c>
      <c r="C33" s="1362" t="s">
        <v>1457</v>
      </c>
      <c r="D33" s="1952" t="s">
        <v>2275</v>
      </c>
      <c r="E33" s="1362" t="s">
        <v>1459</v>
      </c>
      <c r="F33" s="1362" t="s">
        <v>1460</v>
      </c>
      <c r="G33" s="1362" t="s">
        <v>1461</v>
      </c>
      <c r="H33" s="1362" t="s">
        <v>1526</v>
      </c>
      <c r="I33" s="2072" t="s">
        <v>2529</v>
      </c>
      <c r="J33" s="4238"/>
      <c r="K33" s="4238"/>
      <c r="L33" s="3138"/>
    </row>
    <row r="34" spans="1:21" ht="75" customHeight="1" x14ac:dyDescent="0.25">
      <c r="A34" s="1121" t="s">
        <v>434</v>
      </c>
      <c r="B34" s="1362" t="s">
        <v>2486</v>
      </c>
      <c r="C34" s="1362" t="s">
        <v>2487</v>
      </c>
      <c r="D34" s="4204" t="s">
        <v>2530</v>
      </c>
      <c r="E34" s="1362" t="s">
        <v>868</v>
      </c>
      <c r="F34" s="1362" t="s">
        <v>2424</v>
      </c>
      <c r="G34" s="1362" t="s">
        <v>2489</v>
      </c>
      <c r="H34" s="1362" t="s">
        <v>2531</v>
      </c>
      <c r="I34" s="4238" t="s">
        <v>2532</v>
      </c>
      <c r="J34" s="4238"/>
      <c r="K34" s="4238"/>
      <c r="L34" s="3138"/>
      <c r="M34" s="3"/>
      <c r="N34" s="3"/>
      <c r="O34" s="3"/>
      <c r="P34" s="3"/>
      <c r="Q34" s="3"/>
      <c r="R34" s="3"/>
      <c r="S34" s="3"/>
      <c r="T34" s="3"/>
      <c r="U34" s="3"/>
    </row>
    <row r="35" spans="1:21" x14ac:dyDescent="0.25">
      <c r="A35" s="1479" t="s">
        <v>1738</v>
      </c>
      <c r="B35" s="2001">
        <v>2910</v>
      </c>
      <c r="C35" s="2001" t="s">
        <v>2492</v>
      </c>
      <c r="D35" s="3135"/>
      <c r="E35" s="2001">
        <v>2915</v>
      </c>
      <c r="F35" s="2001">
        <v>2942</v>
      </c>
      <c r="G35" s="2001" t="s">
        <v>2533</v>
      </c>
      <c r="H35" s="2001" t="s">
        <v>2431</v>
      </c>
      <c r="I35" s="4238"/>
      <c r="J35" s="4238"/>
      <c r="K35" s="4238"/>
      <c r="L35" s="3138"/>
      <c r="M35" s="3"/>
      <c r="N35" s="102"/>
      <c r="O35" s="102"/>
      <c r="P35" s="102"/>
      <c r="Q35" s="102"/>
      <c r="R35" s="102"/>
      <c r="S35" s="102"/>
      <c r="T35" s="102"/>
      <c r="U35" s="3"/>
    </row>
    <row r="36" spans="1:21" s="3" customFormat="1" x14ac:dyDescent="0.25">
      <c r="A36" s="1436" t="str">
        <f>CONCATENATE(L4,"00")</f>
        <v>202400</v>
      </c>
      <c r="B36" s="2005"/>
      <c r="C36" s="2001"/>
      <c r="D36" s="2001"/>
      <c r="E36" s="2005"/>
      <c r="F36" s="2005"/>
      <c r="G36" s="2001"/>
      <c r="H36" s="2001"/>
      <c r="I36" s="2001"/>
      <c r="J36" s="2046"/>
      <c r="K36" s="2046"/>
      <c r="L36" s="2084"/>
      <c r="N36" s="118"/>
      <c r="O36" s="119"/>
      <c r="P36" s="119"/>
      <c r="Q36" s="119"/>
      <c r="R36" s="119"/>
      <c r="S36" s="119"/>
      <c r="T36" s="119"/>
    </row>
    <row r="37" spans="1:21" s="3" customFormat="1" x14ac:dyDescent="0.25">
      <c r="A37" s="1436" t="str">
        <f>CONCATENATE(L4,"01")</f>
        <v>202401</v>
      </c>
      <c r="B37" s="2005"/>
      <c r="C37" s="2005"/>
      <c r="D37" s="2006">
        <f>B37+C37</f>
        <v>0</v>
      </c>
      <c r="E37" s="2005"/>
      <c r="F37" s="2005"/>
      <c r="G37" s="2005"/>
      <c r="H37" s="2005"/>
      <c r="I37" s="2006">
        <f>E37+F37+G37+H37</f>
        <v>0</v>
      </c>
      <c r="J37" s="2010"/>
      <c r="K37" s="1936"/>
      <c r="L37" s="1558"/>
      <c r="N37" s="118"/>
      <c r="O37" s="119"/>
      <c r="P37" s="119"/>
      <c r="Q37" s="119"/>
      <c r="R37" s="119"/>
      <c r="S37" s="119"/>
      <c r="T37" s="119"/>
    </row>
    <row r="38" spans="1:21" s="3" customFormat="1" x14ac:dyDescent="0.25">
      <c r="A38" s="1436" t="str">
        <f>CONCATENATE(L4,"02")</f>
        <v>202402</v>
      </c>
      <c r="B38" s="2005"/>
      <c r="C38" s="2005"/>
      <c r="D38" s="2006">
        <f t="shared" ref="D38:D48" si="0">B38+C38</f>
        <v>0</v>
      </c>
      <c r="E38" s="2005"/>
      <c r="F38" s="2005"/>
      <c r="G38" s="2005"/>
      <c r="H38" s="2005"/>
      <c r="I38" s="2006">
        <f t="shared" ref="I38:I48" si="1">E38+F38+G38+H38</f>
        <v>0</v>
      </c>
      <c r="J38" s="2010"/>
      <c r="K38" s="1936"/>
      <c r="L38" s="1558"/>
      <c r="N38" s="118"/>
      <c r="O38" s="119"/>
      <c r="P38" s="119"/>
      <c r="Q38" s="119"/>
      <c r="R38" s="119"/>
      <c r="S38" s="119"/>
      <c r="T38" s="119"/>
    </row>
    <row r="39" spans="1:21" s="3" customFormat="1" x14ac:dyDescent="0.25">
      <c r="A39" s="1436" t="str">
        <f>CONCATENATE(L4,"03")</f>
        <v>202403</v>
      </c>
      <c r="B39" s="2005"/>
      <c r="C39" s="2005"/>
      <c r="D39" s="2006">
        <f t="shared" si="0"/>
        <v>0</v>
      </c>
      <c r="E39" s="2005"/>
      <c r="F39" s="2005"/>
      <c r="G39" s="2005"/>
      <c r="H39" s="2005"/>
      <c r="I39" s="2006">
        <f t="shared" si="1"/>
        <v>0</v>
      </c>
      <c r="J39" s="2010"/>
      <c r="K39" s="1936"/>
      <c r="L39" s="1558"/>
      <c r="N39" s="80"/>
      <c r="O39" s="80"/>
      <c r="P39" s="80"/>
      <c r="Q39" s="80"/>
      <c r="R39" s="80"/>
      <c r="S39" s="80"/>
      <c r="T39" s="80"/>
    </row>
    <row r="40" spans="1:21" s="3" customFormat="1" x14ac:dyDescent="0.25">
      <c r="A40" s="1436" t="str">
        <f>CONCATENATE(L4,"04")</f>
        <v>202404</v>
      </c>
      <c r="B40" s="2005"/>
      <c r="C40" s="2005"/>
      <c r="D40" s="2006">
        <f t="shared" si="0"/>
        <v>0</v>
      </c>
      <c r="E40" s="2005"/>
      <c r="F40" s="2005"/>
      <c r="G40" s="2005"/>
      <c r="H40" s="2005"/>
      <c r="I40" s="2006">
        <f t="shared" si="1"/>
        <v>0</v>
      </c>
      <c r="J40" s="2010"/>
      <c r="K40" s="1936"/>
      <c r="L40" s="1558"/>
      <c r="N40" s="57"/>
      <c r="O40" s="80"/>
      <c r="P40" s="80"/>
      <c r="Q40" s="80"/>
      <c r="R40" s="80"/>
      <c r="S40" s="80"/>
      <c r="T40" s="80"/>
    </row>
    <row r="41" spans="1:21" s="3" customFormat="1" x14ac:dyDescent="0.25">
      <c r="A41" s="1436" t="str">
        <f>CONCATENATE(L4,"05")</f>
        <v>202405</v>
      </c>
      <c r="B41" s="2005"/>
      <c r="C41" s="2005"/>
      <c r="D41" s="2006">
        <f t="shared" si="0"/>
        <v>0</v>
      </c>
      <c r="E41" s="2005"/>
      <c r="F41" s="2005"/>
      <c r="G41" s="2005"/>
      <c r="H41" s="2005"/>
      <c r="I41" s="2006">
        <f t="shared" si="1"/>
        <v>0</v>
      </c>
      <c r="J41" s="2010"/>
      <c r="K41" s="1936"/>
      <c r="L41" s="1558"/>
      <c r="N41" s="57"/>
      <c r="O41" s="119"/>
      <c r="P41" s="119"/>
      <c r="Q41" s="119"/>
      <c r="R41" s="119"/>
      <c r="S41" s="119"/>
      <c r="T41" s="119"/>
    </row>
    <row r="42" spans="1:21" s="3" customFormat="1" x14ac:dyDescent="0.25">
      <c r="A42" s="1436" t="str">
        <f>CONCATENATE(L4,"06")</f>
        <v>202406</v>
      </c>
      <c r="B42" s="2005"/>
      <c r="C42" s="2005"/>
      <c r="D42" s="2006">
        <f t="shared" si="0"/>
        <v>0</v>
      </c>
      <c r="E42" s="2005"/>
      <c r="F42" s="2005"/>
      <c r="G42" s="2005"/>
      <c r="H42" s="2005"/>
      <c r="I42" s="2006">
        <f t="shared" si="1"/>
        <v>0</v>
      </c>
      <c r="J42" s="2010"/>
      <c r="K42" s="1936"/>
      <c r="L42" s="1558"/>
      <c r="N42" s="57"/>
      <c r="O42" s="119"/>
      <c r="P42" s="119"/>
      <c r="Q42" s="119"/>
      <c r="R42" s="119"/>
      <c r="S42" s="119"/>
      <c r="T42" s="119"/>
    </row>
    <row r="43" spans="1:21" s="3" customFormat="1" x14ac:dyDescent="0.25">
      <c r="A43" s="1436" t="str">
        <f>CONCATENATE(L4,"07")</f>
        <v>202407</v>
      </c>
      <c r="B43" s="2005"/>
      <c r="C43" s="2005"/>
      <c r="D43" s="2006">
        <f t="shared" si="0"/>
        <v>0</v>
      </c>
      <c r="E43" s="2005"/>
      <c r="F43" s="2005"/>
      <c r="G43" s="2005"/>
      <c r="H43" s="2005"/>
      <c r="I43" s="2006">
        <f t="shared" si="1"/>
        <v>0</v>
      </c>
      <c r="J43" s="2010"/>
      <c r="K43" s="1936"/>
      <c r="L43" s="1558"/>
    </row>
    <row r="44" spans="1:21" s="3" customFormat="1" x14ac:dyDescent="0.25">
      <c r="A44" s="1436" t="str">
        <f>CONCATENATE(L4,"08")</f>
        <v>202408</v>
      </c>
      <c r="B44" s="2005"/>
      <c r="C44" s="2005"/>
      <c r="D44" s="2006">
        <f t="shared" si="0"/>
        <v>0</v>
      </c>
      <c r="E44" s="2005"/>
      <c r="F44" s="2005"/>
      <c r="G44" s="2005"/>
      <c r="H44" s="2005"/>
      <c r="I44" s="2006">
        <f t="shared" si="1"/>
        <v>0</v>
      </c>
      <c r="J44" s="2010"/>
      <c r="K44" s="1936"/>
      <c r="L44" s="1558"/>
    </row>
    <row r="45" spans="1:21" s="3" customFormat="1" x14ac:dyDescent="0.25">
      <c r="A45" s="1436" t="str">
        <f>CONCATENATE(L4,"09")</f>
        <v>202409</v>
      </c>
      <c r="B45" s="2005"/>
      <c r="C45" s="2005"/>
      <c r="D45" s="2006">
        <f t="shared" si="0"/>
        <v>0</v>
      </c>
      <c r="E45" s="2005"/>
      <c r="F45" s="2005"/>
      <c r="G45" s="2005"/>
      <c r="H45" s="2005"/>
      <c r="I45" s="2006">
        <f t="shared" si="1"/>
        <v>0</v>
      </c>
      <c r="J45" s="2010"/>
      <c r="K45" s="1936"/>
      <c r="L45" s="1558"/>
    </row>
    <row r="46" spans="1:21" s="3" customFormat="1" x14ac:dyDescent="0.25">
      <c r="A46" s="1436" t="str">
        <f>CONCATENATE(L4,"10")</f>
        <v>202410</v>
      </c>
      <c r="B46" s="2005"/>
      <c r="C46" s="2005"/>
      <c r="D46" s="2006">
        <f t="shared" si="0"/>
        <v>0</v>
      </c>
      <c r="E46" s="2005"/>
      <c r="F46" s="2005"/>
      <c r="G46" s="2005"/>
      <c r="H46" s="2005"/>
      <c r="I46" s="2006">
        <f t="shared" si="1"/>
        <v>0</v>
      </c>
      <c r="J46" s="2010"/>
      <c r="K46" s="1936"/>
      <c r="L46" s="1558"/>
    </row>
    <row r="47" spans="1:21" s="3" customFormat="1" x14ac:dyDescent="0.25">
      <c r="A47" s="1436" t="str">
        <f>CONCATENATE(L4,"11")</f>
        <v>202411</v>
      </c>
      <c r="B47" s="2005"/>
      <c r="C47" s="2005"/>
      <c r="D47" s="2006">
        <f t="shared" si="0"/>
        <v>0</v>
      </c>
      <c r="E47" s="2005"/>
      <c r="F47" s="2005"/>
      <c r="G47" s="2005"/>
      <c r="H47" s="2005"/>
      <c r="I47" s="2006">
        <f t="shared" si="1"/>
        <v>0</v>
      </c>
      <c r="J47" s="2010"/>
      <c r="K47" s="1936"/>
      <c r="L47" s="1558"/>
    </row>
    <row r="48" spans="1:21" s="3" customFormat="1" x14ac:dyDescent="0.25">
      <c r="A48" s="1436" t="str">
        <f>CONCATENATE(L4,"12")</f>
        <v>202412</v>
      </c>
      <c r="B48" s="2005"/>
      <c r="C48" s="2005"/>
      <c r="D48" s="2006">
        <f t="shared" si="0"/>
        <v>0</v>
      </c>
      <c r="E48" s="2005"/>
      <c r="F48" s="2005"/>
      <c r="G48" s="2005"/>
      <c r="H48" s="2005"/>
      <c r="I48" s="2006">
        <f t="shared" si="1"/>
        <v>0</v>
      </c>
      <c r="J48" s="2010"/>
      <c r="K48" s="1936"/>
      <c r="L48" s="1558"/>
    </row>
    <row r="49" spans="1:12" s="3" customFormat="1" ht="15.75" thickBot="1" x14ac:dyDescent="0.3">
      <c r="A49" s="470" t="s">
        <v>2028</v>
      </c>
      <c r="B49" s="457">
        <f>SUM(B36:B48)</f>
        <v>0</v>
      </c>
      <c r="C49" s="457">
        <f t="shared" ref="C49" si="2">SUM(C37:C48)</f>
        <v>0</v>
      </c>
      <c r="D49" s="462">
        <f>SUM(D37:D48)</f>
        <v>0</v>
      </c>
      <c r="E49" s="457">
        <f>SUM(E36:E48)</f>
        <v>0</v>
      </c>
      <c r="F49" s="457">
        <f>SUM(F36:F48)</f>
        <v>0</v>
      </c>
      <c r="G49" s="457">
        <f>SUM(G37:G48)</f>
        <v>0</v>
      </c>
      <c r="H49" s="457">
        <f>SUM(H37:H48)</f>
        <v>0</v>
      </c>
      <c r="I49" s="462">
        <f>SUM(I37:I48)</f>
        <v>0</v>
      </c>
      <c r="J49" s="4223"/>
      <c r="K49" s="4223"/>
      <c r="L49" s="4224"/>
    </row>
    <row r="50" spans="1:12" s="3" customFormat="1" x14ac:dyDescent="0.25">
      <c r="A50" s="58" t="s">
        <v>1327</v>
      </c>
      <c r="B50" s="130">
        <f>_xlfn.XLOOKUP(B35,'Saldobalanse m arb-status'!A:A,'Saldobalanse m arb-status'!C:C,"Ikke funnet",0)</f>
        <v>0</v>
      </c>
      <c r="C50" s="590"/>
      <c r="D50" s="590"/>
      <c r="E50" s="130">
        <f>_xlfn.XLOOKUP(E35,'Saldobalanse m arb-status'!A:A,'Saldobalanse m arb-status'!C:C,"Ikke funnet",0)</f>
        <v>0</v>
      </c>
      <c r="F50" s="130">
        <f>_xlfn.XLOOKUP(F35,'Saldobalanse m arb-status'!A:A,'Saldobalanse m arb-status'!C:C,"Ikke funnet",0)</f>
        <v>0</v>
      </c>
      <c r="G50" s="130"/>
      <c r="H50" s="130"/>
      <c r="I50" s="130"/>
      <c r="J50" s="18"/>
      <c r="K50" s="18"/>
      <c r="L50" s="18"/>
    </row>
    <row r="51" spans="1:12" s="3" customFormat="1" x14ac:dyDescent="0.25">
      <c r="A51" s="58" t="s">
        <v>1260</v>
      </c>
      <c r="B51" s="130">
        <v>0</v>
      </c>
      <c r="C51" s="590"/>
      <c r="D51" s="590"/>
      <c r="E51" s="130">
        <f>E49-E50</f>
        <v>0</v>
      </c>
      <c r="F51" s="130">
        <f>F49-F50</f>
        <v>0</v>
      </c>
      <c r="G51" s="130"/>
      <c r="H51" s="130"/>
      <c r="I51" s="130"/>
      <c r="J51" s="18"/>
      <c r="K51" s="18"/>
      <c r="L51" s="18"/>
    </row>
    <row r="52" spans="1:12" s="3" customFormat="1" x14ac:dyDescent="0.25">
      <c r="A52" s="58"/>
      <c r="B52" s="59"/>
      <c r="E52" s="59"/>
      <c r="F52" s="130"/>
      <c r="G52" s="130"/>
      <c r="H52" s="130"/>
      <c r="I52" s="130"/>
      <c r="J52" s="18"/>
      <c r="K52" s="18"/>
      <c r="L52" s="18"/>
    </row>
    <row r="53" spans="1:12" s="3" customFormat="1" ht="15.75" thickBot="1" x14ac:dyDescent="0.3">
      <c r="A53" s="58"/>
      <c r="B53" s="59"/>
      <c r="E53" s="59"/>
      <c r="F53" s="130"/>
      <c r="G53" s="130"/>
      <c r="H53" s="130"/>
      <c r="I53" s="130"/>
      <c r="J53" s="18"/>
      <c r="K53" s="18"/>
      <c r="L53" s="18"/>
    </row>
    <row r="54" spans="1:12" s="3" customFormat="1" ht="18.75" x14ac:dyDescent="0.3">
      <c r="A54" s="4560" t="s">
        <v>2534</v>
      </c>
      <c r="B54" s="4561"/>
      <c r="C54" s="4561"/>
      <c r="D54" s="4561"/>
      <c r="E54" s="4561"/>
      <c r="F54" s="4561"/>
      <c r="G54" s="4561"/>
      <c r="H54" s="4561"/>
      <c r="I54" s="4561"/>
      <c r="J54" s="4561"/>
      <c r="K54" s="4561"/>
      <c r="L54" s="4562"/>
    </row>
    <row r="55" spans="1:12" s="3" customFormat="1" outlineLevel="1" x14ac:dyDescent="0.25">
      <c r="A55" s="1478"/>
      <c r="B55" s="4613" t="s">
        <v>2496</v>
      </c>
      <c r="C55" s="4613"/>
      <c r="D55" s="4613"/>
      <c r="E55" s="4613"/>
      <c r="F55" s="4613"/>
      <c r="G55" s="4665" t="s">
        <v>1548</v>
      </c>
      <c r="H55" s="4666"/>
      <c r="I55" s="4667"/>
      <c r="J55" s="4564"/>
      <c r="K55" s="4564"/>
      <c r="L55" s="4565"/>
    </row>
    <row r="56" spans="1:12" s="3" customFormat="1" outlineLevel="1" x14ac:dyDescent="0.25">
      <c r="A56" s="1432"/>
      <c r="B56" s="1937" t="s">
        <v>2535</v>
      </c>
      <c r="C56" s="4632" t="s">
        <v>3</v>
      </c>
      <c r="D56" s="4632"/>
      <c r="E56" s="1937" t="s">
        <v>2535</v>
      </c>
      <c r="F56" s="2046"/>
      <c r="G56" s="4624" t="s">
        <v>2497</v>
      </c>
      <c r="H56" s="4626"/>
      <c r="I56" s="2092"/>
      <c r="J56" s="4238" t="s">
        <v>478</v>
      </c>
      <c r="K56" s="4238" t="s">
        <v>1268</v>
      </c>
      <c r="L56" s="3138" t="s">
        <v>1454</v>
      </c>
    </row>
    <row r="57" spans="1:12" s="3" customFormat="1" outlineLevel="1" x14ac:dyDescent="0.25">
      <c r="A57" s="2033" t="s">
        <v>1455</v>
      </c>
      <c r="B57" s="1937" t="s">
        <v>1456</v>
      </c>
      <c r="C57" s="1937" t="s">
        <v>1457</v>
      </c>
      <c r="D57" s="1937" t="s">
        <v>1504</v>
      </c>
      <c r="E57" s="1937" t="s">
        <v>1459</v>
      </c>
      <c r="F57" s="2001" t="s">
        <v>2498</v>
      </c>
      <c r="G57" s="699" t="s">
        <v>1461</v>
      </c>
      <c r="H57" s="699" t="s">
        <v>1526</v>
      </c>
      <c r="I57" s="2001" t="s">
        <v>2536</v>
      </c>
      <c r="J57" s="4238"/>
      <c r="K57" s="4238"/>
      <c r="L57" s="3138"/>
    </row>
    <row r="58" spans="1:12" s="3" customFormat="1" ht="93.75" customHeight="1" outlineLevel="1" x14ac:dyDescent="0.25">
      <c r="A58" s="1432" t="s">
        <v>434</v>
      </c>
      <c r="B58" s="2001" t="s">
        <v>2500</v>
      </c>
      <c r="C58" s="2001" t="s">
        <v>2501</v>
      </c>
      <c r="D58" s="2001" t="s">
        <v>2502</v>
      </c>
      <c r="E58" s="2001" t="s">
        <v>2503</v>
      </c>
      <c r="F58" s="4204" t="s">
        <v>2504</v>
      </c>
      <c r="G58" s="2003" t="s">
        <v>2537</v>
      </c>
      <c r="H58" s="2003" t="s">
        <v>1550</v>
      </c>
      <c r="I58" s="4204" t="s">
        <v>2538</v>
      </c>
      <c r="J58" s="4238"/>
      <c r="K58" s="4238"/>
      <c r="L58" s="3138"/>
    </row>
    <row r="59" spans="1:12" s="3" customFormat="1" outlineLevel="1" x14ac:dyDescent="0.25">
      <c r="A59" s="1479" t="s">
        <v>1738</v>
      </c>
      <c r="B59" s="2001">
        <v>2910</v>
      </c>
      <c r="C59" s="2001" t="s">
        <v>2507</v>
      </c>
      <c r="D59" s="2001" t="s">
        <v>2507</v>
      </c>
      <c r="E59" s="2001" t="s">
        <v>2508</v>
      </c>
      <c r="F59" s="3135"/>
      <c r="G59" s="2001">
        <v>2910</v>
      </c>
      <c r="H59" s="2001" t="s">
        <v>2507</v>
      </c>
      <c r="I59" s="3135"/>
      <c r="J59" s="4238"/>
      <c r="K59" s="4238"/>
      <c r="L59" s="3138"/>
    </row>
    <row r="60" spans="1:12" s="3" customFormat="1" outlineLevel="1" x14ac:dyDescent="0.25">
      <c r="A60" s="1436" t="str">
        <f>CONCATENATE(L4,"00")</f>
        <v>202400</v>
      </c>
      <c r="B60" s="2037"/>
      <c r="C60" s="2093"/>
      <c r="D60" s="2037"/>
      <c r="E60" s="2037"/>
      <c r="F60" s="2039"/>
      <c r="G60" s="2039"/>
      <c r="H60" s="2039"/>
      <c r="I60" s="2039"/>
      <c r="J60" s="2046"/>
      <c r="K60" s="2046"/>
      <c r="L60" s="2084"/>
    </row>
    <row r="61" spans="1:12" s="3" customFormat="1" outlineLevel="1" x14ac:dyDescent="0.25">
      <c r="A61" s="1436" t="str">
        <f>CONCATENATE(L4,"01")</f>
        <v>202401</v>
      </c>
      <c r="B61" s="2093"/>
      <c r="C61" s="2085"/>
      <c r="D61" s="2093"/>
      <c r="E61" s="2093"/>
      <c r="F61" s="2006">
        <f>C61+B61+D61-E61</f>
        <v>0</v>
      </c>
      <c r="G61" s="1973">
        <f>B36+B37</f>
        <v>0</v>
      </c>
      <c r="H61" s="1973">
        <f>$C$60+D61</f>
        <v>0</v>
      </c>
      <c r="I61" s="2006">
        <f>G61+H61</f>
        <v>0</v>
      </c>
      <c r="J61" s="2010"/>
      <c r="K61" s="1936"/>
      <c r="L61" s="1558"/>
    </row>
    <row r="62" spans="1:12" s="3" customFormat="1" outlineLevel="1" x14ac:dyDescent="0.25">
      <c r="A62" s="1436" t="str">
        <f>CONCATENATE(L4,"02")</f>
        <v>202402</v>
      </c>
      <c r="B62" s="2093"/>
      <c r="C62" s="2085"/>
      <c r="D62" s="2093"/>
      <c r="E62" s="2093"/>
      <c r="F62" s="2006">
        <f t="shared" ref="F62:F72" si="3">C62+B62+D62-E62</f>
        <v>0</v>
      </c>
      <c r="G62" s="1973">
        <f t="shared" ref="G62:G72" si="4">G61+B38</f>
        <v>0</v>
      </c>
      <c r="H62" s="1973">
        <f>$C$60+D62</f>
        <v>0</v>
      </c>
      <c r="I62" s="2006">
        <f t="shared" ref="I62:I72" si="5">G62+H62</f>
        <v>0</v>
      </c>
      <c r="J62" s="2010"/>
      <c r="K62" s="1936"/>
      <c r="L62" s="1558"/>
    </row>
    <row r="63" spans="1:12" s="3" customFormat="1" outlineLevel="1" x14ac:dyDescent="0.25">
      <c r="A63" s="1436" t="str">
        <f>CONCATENATE(L4,"03")</f>
        <v>202403</v>
      </c>
      <c r="B63" s="2093"/>
      <c r="C63" s="2085"/>
      <c r="D63" s="2093"/>
      <c r="E63" s="2093"/>
      <c r="F63" s="2006">
        <f t="shared" si="3"/>
        <v>0</v>
      </c>
      <c r="G63" s="1973">
        <f t="shared" si="4"/>
        <v>0</v>
      </c>
      <c r="H63" s="1973">
        <f>$C$60+D63</f>
        <v>0</v>
      </c>
      <c r="I63" s="2006">
        <f t="shared" si="5"/>
        <v>0</v>
      </c>
      <c r="J63" s="2010"/>
      <c r="K63" s="1936"/>
      <c r="L63" s="1558"/>
    </row>
    <row r="64" spans="1:12" s="3" customFormat="1" outlineLevel="1" x14ac:dyDescent="0.25">
      <c r="A64" s="1436" t="str">
        <f>CONCATENATE(L4,"04")</f>
        <v>202404</v>
      </c>
      <c r="B64" s="2093"/>
      <c r="C64" s="2085"/>
      <c r="D64" s="2093"/>
      <c r="E64" s="2093"/>
      <c r="F64" s="2006">
        <f t="shared" si="3"/>
        <v>0</v>
      </c>
      <c r="G64" s="1973">
        <f t="shared" si="4"/>
        <v>0</v>
      </c>
      <c r="H64" s="1973">
        <f t="shared" ref="H64:H71" si="6">$C$60+D64</f>
        <v>0</v>
      </c>
      <c r="I64" s="2006">
        <f t="shared" si="5"/>
        <v>0</v>
      </c>
      <c r="J64" s="2010"/>
      <c r="K64" s="1936"/>
      <c r="L64" s="1558"/>
    </row>
    <row r="65" spans="1:12" s="3" customFormat="1" outlineLevel="1" x14ac:dyDescent="0.25">
      <c r="A65" s="1436" t="str">
        <f>CONCATENATE(L4,"05")</f>
        <v>202405</v>
      </c>
      <c r="B65" s="2093"/>
      <c r="C65" s="2085"/>
      <c r="D65" s="2093"/>
      <c r="E65" s="2093"/>
      <c r="F65" s="2006">
        <f t="shared" si="3"/>
        <v>0</v>
      </c>
      <c r="G65" s="1973">
        <f t="shared" si="4"/>
        <v>0</v>
      </c>
      <c r="H65" s="1973">
        <f t="shared" si="6"/>
        <v>0</v>
      </c>
      <c r="I65" s="2006">
        <f t="shared" si="5"/>
        <v>0</v>
      </c>
      <c r="J65" s="2010"/>
      <c r="K65" s="1936"/>
      <c r="L65" s="1558"/>
    </row>
    <row r="66" spans="1:12" s="3" customFormat="1" outlineLevel="1" x14ac:dyDescent="0.25">
      <c r="A66" s="1436" t="str">
        <f>CONCATENATE(L4,"06")</f>
        <v>202406</v>
      </c>
      <c r="B66" s="2093"/>
      <c r="C66" s="2085"/>
      <c r="D66" s="2093"/>
      <c r="E66" s="2093"/>
      <c r="F66" s="2006">
        <f t="shared" si="3"/>
        <v>0</v>
      </c>
      <c r="G66" s="1973">
        <f t="shared" si="4"/>
        <v>0</v>
      </c>
      <c r="H66" s="1973">
        <f t="shared" si="6"/>
        <v>0</v>
      </c>
      <c r="I66" s="2006">
        <f t="shared" si="5"/>
        <v>0</v>
      </c>
      <c r="J66" s="2010"/>
      <c r="K66" s="1936"/>
      <c r="L66" s="1558"/>
    </row>
    <row r="67" spans="1:12" s="3" customFormat="1" outlineLevel="1" x14ac:dyDescent="0.25">
      <c r="A67" s="1436" t="str">
        <f>CONCATENATE(L4,"07")</f>
        <v>202407</v>
      </c>
      <c r="B67" s="2093"/>
      <c r="C67" s="2085"/>
      <c r="D67" s="2093"/>
      <c r="E67" s="2093"/>
      <c r="F67" s="2006">
        <f t="shared" si="3"/>
        <v>0</v>
      </c>
      <c r="G67" s="1973">
        <f t="shared" si="4"/>
        <v>0</v>
      </c>
      <c r="H67" s="1973">
        <f t="shared" si="6"/>
        <v>0</v>
      </c>
      <c r="I67" s="2006">
        <f t="shared" si="5"/>
        <v>0</v>
      </c>
      <c r="J67" s="2010"/>
      <c r="K67" s="1936"/>
      <c r="L67" s="1558"/>
    </row>
    <row r="68" spans="1:12" s="3" customFormat="1" outlineLevel="1" x14ac:dyDescent="0.25">
      <c r="A68" s="1436" t="str">
        <f>CONCATENATE(L4,"08")</f>
        <v>202408</v>
      </c>
      <c r="B68" s="2093"/>
      <c r="C68" s="2085"/>
      <c r="D68" s="2093"/>
      <c r="E68" s="2093"/>
      <c r="F68" s="2006">
        <f t="shared" si="3"/>
        <v>0</v>
      </c>
      <c r="G68" s="1973">
        <f t="shared" si="4"/>
        <v>0</v>
      </c>
      <c r="H68" s="1973">
        <f t="shared" si="6"/>
        <v>0</v>
      </c>
      <c r="I68" s="2006">
        <f t="shared" si="5"/>
        <v>0</v>
      </c>
      <c r="J68" s="2010"/>
      <c r="K68" s="1936"/>
      <c r="L68" s="1558"/>
    </row>
    <row r="69" spans="1:12" s="3" customFormat="1" outlineLevel="1" x14ac:dyDescent="0.25">
      <c r="A69" s="1436" t="str">
        <f>CONCATENATE(L4,"09")</f>
        <v>202409</v>
      </c>
      <c r="B69" s="2093"/>
      <c r="C69" s="2085"/>
      <c r="D69" s="2093"/>
      <c r="E69" s="2093"/>
      <c r="F69" s="2006">
        <f t="shared" si="3"/>
        <v>0</v>
      </c>
      <c r="G69" s="1973">
        <f t="shared" si="4"/>
        <v>0</v>
      </c>
      <c r="H69" s="1973">
        <f t="shared" si="6"/>
        <v>0</v>
      </c>
      <c r="I69" s="2006">
        <f t="shared" si="5"/>
        <v>0</v>
      </c>
      <c r="J69" s="2010"/>
      <c r="K69" s="1936"/>
      <c r="L69" s="1558"/>
    </row>
    <row r="70" spans="1:12" s="3" customFormat="1" outlineLevel="1" x14ac:dyDescent="0.25">
      <c r="A70" s="1436" t="str">
        <f>CONCATENATE(L4,"10")</f>
        <v>202410</v>
      </c>
      <c r="B70" s="2093"/>
      <c r="C70" s="2085"/>
      <c r="D70" s="2093"/>
      <c r="E70" s="2093"/>
      <c r="F70" s="2006">
        <f t="shared" si="3"/>
        <v>0</v>
      </c>
      <c r="G70" s="1973">
        <f t="shared" si="4"/>
        <v>0</v>
      </c>
      <c r="H70" s="1973">
        <f t="shared" si="6"/>
        <v>0</v>
      </c>
      <c r="I70" s="2006">
        <f t="shared" si="5"/>
        <v>0</v>
      </c>
      <c r="J70" s="2010"/>
      <c r="K70" s="1936"/>
      <c r="L70" s="1558"/>
    </row>
    <row r="71" spans="1:12" s="3" customFormat="1" outlineLevel="1" x14ac:dyDescent="0.25">
      <c r="A71" s="1436" t="str">
        <f>CONCATENATE(L4,"11")</f>
        <v>202411</v>
      </c>
      <c r="B71" s="2093"/>
      <c r="C71" s="2085"/>
      <c r="D71" s="2093"/>
      <c r="E71" s="2093"/>
      <c r="F71" s="2006">
        <f t="shared" si="3"/>
        <v>0</v>
      </c>
      <c r="G71" s="1973">
        <f t="shared" si="4"/>
        <v>0</v>
      </c>
      <c r="H71" s="1973">
        <f t="shared" si="6"/>
        <v>0</v>
      </c>
      <c r="I71" s="2006">
        <f t="shared" si="5"/>
        <v>0</v>
      </c>
      <c r="J71" s="2010"/>
      <c r="K71" s="1936"/>
      <c r="L71" s="1558"/>
    </row>
    <row r="72" spans="1:12" s="3" customFormat="1" outlineLevel="1" x14ac:dyDescent="0.25">
      <c r="A72" s="1436" t="str">
        <f>CONCATENATE(L4,"12")</f>
        <v>202412</v>
      </c>
      <c r="B72" s="2093"/>
      <c r="C72" s="2093"/>
      <c r="D72" s="2093"/>
      <c r="E72" s="2093"/>
      <c r="F72" s="2006">
        <f t="shared" si="3"/>
        <v>0</v>
      </c>
      <c r="G72" s="1973">
        <f t="shared" si="4"/>
        <v>0</v>
      </c>
      <c r="H72" s="1973">
        <f>C72+D72</f>
        <v>0</v>
      </c>
      <c r="I72" s="2006">
        <f t="shared" si="5"/>
        <v>0</v>
      </c>
      <c r="J72" s="2010"/>
      <c r="K72" s="1936"/>
      <c r="L72" s="1558"/>
    </row>
    <row r="73" spans="1:12" s="3" customFormat="1" ht="15.75" outlineLevel="1" thickBot="1" x14ac:dyDescent="0.3">
      <c r="A73" s="456"/>
      <c r="B73" s="493"/>
      <c r="C73" s="493"/>
      <c r="D73" s="493"/>
      <c r="E73" s="493"/>
      <c r="F73" s="493"/>
      <c r="G73" s="493"/>
      <c r="H73" s="493"/>
      <c r="I73" s="493"/>
      <c r="J73" s="4223"/>
      <c r="K73" s="4223"/>
      <c r="L73" s="4224"/>
    </row>
    <row r="74" spans="1:12" s="3" customFormat="1" outlineLevel="1" x14ac:dyDescent="0.25">
      <c r="A74" s="11"/>
      <c r="B74" s="66"/>
      <c r="C74" s="66"/>
      <c r="D74" s="66"/>
      <c r="E74" s="66"/>
      <c r="F74" s="66"/>
      <c r="G74" s="66"/>
      <c r="H74" s="66"/>
      <c r="I74" s="66"/>
    </row>
    <row r="75" spans="1:12" s="3" customFormat="1" ht="15.75" outlineLevel="1" thickBot="1" x14ac:dyDescent="0.3">
      <c r="A75" s="11"/>
      <c r="B75" s="66"/>
      <c r="C75" s="66"/>
      <c r="D75" s="66"/>
      <c r="E75" s="66"/>
      <c r="F75" s="66"/>
      <c r="G75" s="66"/>
      <c r="H75" s="66"/>
      <c r="I75" s="66"/>
    </row>
    <row r="76" spans="1:12" s="3" customFormat="1" ht="15.75" thickBot="1" x14ac:dyDescent="0.3">
      <c r="A76" s="4605" t="s">
        <v>2510</v>
      </c>
      <c r="B76" s="4618"/>
      <c r="C76" s="4618"/>
      <c r="D76" s="4618"/>
      <c r="E76" s="4618"/>
      <c r="F76" s="4618"/>
      <c r="G76" s="4618"/>
      <c r="H76" s="4618"/>
      <c r="I76" s="4618"/>
      <c r="J76" s="4618"/>
      <c r="K76" s="4618"/>
      <c r="L76" s="4633"/>
    </row>
    <row r="77" spans="1:12" s="3" customFormat="1" x14ac:dyDescent="0.25">
      <c r="A77" s="11"/>
      <c r="B77" s="66"/>
      <c r="C77" s="66"/>
      <c r="D77" s="66"/>
      <c r="E77" s="66"/>
      <c r="F77" s="66"/>
      <c r="G77" s="66"/>
      <c r="H77" s="66"/>
      <c r="I77" s="66"/>
    </row>
    <row r="78" spans="1:12" s="3" customFormat="1" ht="15.75" thickBot="1" x14ac:dyDescent="0.3">
      <c r="A78" s="11"/>
      <c r="B78" s="66"/>
      <c r="C78" s="66"/>
      <c r="D78" s="66"/>
      <c r="E78" s="66"/>
      <c r="F78" s="66"/>
      <c r="G78" s="66"/>
      <c r="H78" s="66"/>
      <c r="I78" s="66"/>
    </row>
    <row r="79" spans="1:12" s="3" customFormat="1" ht="18.75" x14ac:dyDescent="0.3">
      <c r="A79" s="4560" t="s">
        <v>2539</v>
      </c>
      <c r="B79" s="4561"/>
      <c r="C79" s="4561"/>
      <c r="D79" s="4561"/>
      <c r="E79" s="4561"/>
      <c r="F79" s="4561"/>
      <c r="G79" s="4561"/>
      <c r="H79" s="4561"/>
      <c r="I79" s="4561"/>
      <c r="J79" s="4561"/>
      <c r="K79" s="4561"/>
      <c r="L79" s="4562"/>
    </row>
    <row r="80" spans="1:12" s="3" customFormat="1" outlineLevel="1" x14ac:dyDescent="0.25">
      <c r="A80" s="1233"/>
      <c r="B80" s="4613" t="s">
        <v>2512</v>
      </c>
      <c r="C80" s="4613"/>
      <c r="D80" s="4613"/>
      <c r="E80" s="4613"/>
      <c r="F80" s="4613"/>
      <c r="G80" s="4665" t="s">
        <v>1548</v>
      </c>
      <c r="H80" s="4666"/>
      <c r="I80" s="4667"/>
      <c r="J80" s="4671"/>
      <c r="K80" s="4671"/>
      <c r="L80" s="4672"/>
    </row>
    <row r="81" spans="1:12" s="3" customFormat="1" outlineLevel="1" x14ac:dyDescent="0.25">
      <c r="A81" s="1432"/>
      <c r="B81" s="1937" t="s">
        <v>2535</v>
      </c>
      <c r="C81" s="1937" t="s">
        <v>3</v>
      </c>
      <c r="D81" s="4632" t="s">
        <v>2535</v>
      </c>
      <c r="E81" s="4632"/>
      <c r="F81" s="2046"/>
      <c r="G81" s="4624" t="s">
        <v>2497</v>
      </c>
      <c r="H81" s="4626"/>
      <c r="I81" s="2092"/>
      <c r="J81" s="4238" t="s">
        <v>478</v>
      </c>
      <c r="K81" s="4238" t="s">
        <v>1268</v>
      </c>
      <c r="L81" s="3138" t="s">
        <v>1454</v>
      </c>
    </row>
    <row r="82" spans="1:12" s="3" customFormat="1" outlineLevel="1" x14ac:dyDescent="0.25">
      <c r="A82" s="2033" t="s">
        <v>1455</v>
      </c>
      <c r="B82" s="2001" t="s">
        <v>1456</v>
      </c>
      <c r="C82" s="2001" t="s">
        <v>1457</v>
      </c>
      <c r="D82" s="2001" t="s">
        <v>1504</v>
      </c>
      <c r="E82" s="2001" t="s">
        <v>1459</v>
      </c>
      <c r="F82" s="2001" t="s">
        <v>2513</v>
      </c>
      <c r="G82" s="2001" t="s">
        <v>1461</v>
      </c>
      <c r="H82" s="2001" t="s">
        <v>1526</v>
      </c>
      <c r="I82" s="2001" t="s">
        <v>2536</v>
      </c>
      <c r="J82" s="4238"/>
      <c r="K82" s="4238"/>
      <c r="L82" s="3138"/>
    </row>
    <row r="83" spans="1:12" s="3" customFormat="1" ht="114" customHeight="1" outlineLevel="1" x14ac:dyDescent="0.25">
      <c r="A83" s="1432" t="s">
        <v>434</v>
      </c>
      <c r="B83" s="2001" t="s">
        <v>2514</v>
      </c>
      <c r="C83" s="2001" t="s">
        <v>2515</v>
      </c>
      <c r="D83" s="2001" t="s">
        <v>2516</v>
      </c>
      <c r="E83" s="2001" t="s">
        <v>2540</v>
      </c>
      <c r="F83" s="4204" t="s">
        <v>1260</v>
      </c>
      <c r="G83" s="2003" t="s">
        <v>2505</v>
      </c>
      <c r="H83" s="2003" t="s">
        <v>2519</v>
      </c>
      <c r="I83" s="4204" t="s">
        <v>2538</v>
      </c>
      <c r="J83" s="4238"/>
      <c r="K83" s="4238"/>
      <c r="L83" s="3138"/>
    </row>
    <row r="84" spans="1:12" s="3" customFormat="1" ht="15.75" customHeight="1" outlineLevel="1" x14ac:dyDescent="0.25">
      <c r="A84" s="1479" t="s">
        <v>1738</v>
      </c>
      <c r="B84" s="2001">
        <v>2915</v>
      </c>
      <c r="C84" s="2001" t="s">
        <v>2507</v>
      </c>
      <c r="D84" s="2001">
        <v>2915</v>
      </c>
      <c r="E84" s="2001">
        <v>2915</v>
      </c>
      <c r="F84" s="3135"/>
      <c r="G84" s="2001">
        <v>2915</v>
      </c>
      <c r="H84" s="2001" t="s">
        <v>2507</v>
      </c>
      <c r="I84" s="3135"/>
      <c r="J84" s="4238"/>
      <c r="K84" s="4238"/>
      <c r="L84" s="3138"/>
    </row>
    <row r="85" spans="1:12" s="3" customFormat="1" outlineLevel="1" x14ac:dyDescent="0.25">
      <c r="A85" s="1436" t="str">
        <f>CONCATENATE(L4,"00")</f>
        <v>202400</v>
      </c>
      <c r="B85" s="2037"/>
      <c r="C85" s="2005"/>
      <c r="D85" s="2037"/>
      <c r="E85" s="2037"/>
      <c r="F85" s="2039"/>
      <c r="G85" s="2039"/>
      <c r="H85" s="2039"/>
      <c r="I85" s="2039"/>
      <c r="J85" s="2046"/>
      <c r="K85" s="2046"/>
      <c r="L85" s="2084"/>
    </row>
    <row r="86" spans="1:12" s="3" customFormat="1" outlineLevel="1" x14ac:dyDescent="0.25">
      <c r="A86" s="1436" t="str">
        <f>CONCATENATE(L4,"01")</f>
        <v>202401</v>
      </c>
      <c r="B86" s="2005"/>
      <c r="C86" s="2005"/>
      <c r="D86" s="2005"/>
      <c r="E86" s="2005"/>
      <c r="F86" s="2006">
        <f>B86+C86-D86-E86</f>
        <v>0</v>
      </c>
      <c r="G86" s="1973">
        <f>E36+E37</f>
        <v>0</v>
      </c>
      <c r="H86" s="1973">
        <f>C86+C85-D86</f>
        <v>0</v>
      </c>
      <c r="I86" s="2006">
        <f>G86+H86</f>
        <v>0</v>
      </c>
      <c r="J86" s="2010"/>
      <c r="K86" s="1936"/>
      <c r="L86" s="1558"/>
    </row>
    <row r="87" spans="1:12" s="3" customFormat="1" outlineLevel="1" x14ac:dyDescent="0.25">
      <c r="A87" s="1436" t="str">
        <f>CONCATENATE(L4,"02")</f>
        <v>202402</v>
      </c>
      <c r="B87" s="2005"/>
      <c r="C87" s="2005"/>
      <c r="D87" s="2005"/>
      <c r="E87" s="2005"/>
      <c r="F87" s="2006">
        <f t="shared" ref="F87:F97" si="7">B87+C87-D87-E87</f>
        <v>0</v>
      </c>
      <c r="G87" s="1973">
        <f t="shared" ref="G87:G97" si="8">G86+E38</f>
        <v>0</v>
      </c>
      <c r="H87" s="1973">
        <f>C87+C86-D87</f>
        <v>0</v>
      </c>
      <c r="I87" s="2006">
        <f t="shared" ref="I87:I97" si="9">G87+H87</f>
        <v>0</v>
      </c>
      <c r="J87" s="2010"/>
      <c r="K87" s="1936"/>
      <c r="L87" s="1558"/>
    </row>
    <row r="88" spans="1:12" s="3" customFormat="1" outlineLevel="1" x14ac:dyDescent="0.25">
      <c r="A88" s="1436" t="str">
        <f>CONCATENATE(L4,"03")</f>
        <v>202403</v>
      </c>
      <c r="B88" s="2005"/>
      <c r="C88" s="2005"/>
      <c r="D88" s="2005"/>
      <c r="E88" s="2005"/>
      <c r="F88" s="2006">
        <f t="shared" si="7"/>
        <v>0</v>
      </c>
      <c r="G88" s="1973">
        <f t="shared" si="8"/>
        <v>0</v>
      </c>
      <c r="H88" s="1973">
        <f>C88+C87-D88</f>
        <v>0</v>
      </c>
      <c r="I88" s="2006">
        <f t="shared" si="9"/>
        <v>0</v>
      </c>
      <c r="J88" s="2010"/>
      <c r="K88" s="1936"/>
      <c r="L88" s="1558"/>
    </row>
    <row r="89" spans="1:12" s="3" customFormat="1" outlineLevel="1" x14ac:dyDescent="0.25">
      <c r="A89" s="1436" t="str">
        <f>CONCATENATE(L4,"04")</f>
        <v>202404</v>
      </c>
      <c r="B89" s="2005"/>
      <c r="C89" s="2005"/>
      <c r="D89" s="2005"/>
      <c r="E89" s="2005"/>
      <c r="F89" s="2006">
        <f t="shared" si="7"/>
        <v>0</v>
      </c>
      <c r="G89" s="1973">
        <f t="shared" si="8"/>
        <v>0</v>
      </c>
      <c r="H89" s="1973">
        <f t="shared" ref="H89:H97" si="10">C89+C88-D89</f>
        <v>0</v>
      </c>
      <c r="I89" s="2006">
        <f t="shared" si="9"/>
        <v>0</v>
      </c>
      <c r="J89" s="2010"/>
      <c r="K89" s="1936"/>
      <c r="L89" s="1558"/>
    </row>
    <row r="90" spans="1:12" s="3" customFormat="1" outlineLevel="1" x14ac:dyDescent="0.25">
      <c r="A90" s="1436" t="str">
        <f>CONCATENATE(L4,"05")</f>
        <v>202405</v>
      </c>
      <c r="B90" s="2005"/>
      <c r="C90" s="2005"/>
      <c r="D90" s="2005"/>
      <c r="E90" s="2005"/>
      <c r="F90" s="2006">
        <f t="shared" si="7"/>
        <v>0</v>
      </c>
      <c r="G90" s="1973">
        <f t="shared" si="8"/>
        <v>0</v>
      </c>
      <c r="H90" s="1973">
        <f t="shared" si="10"/>
        <v>0</v>
      </c>
      <c r="I90" s="2006">
        <f t="shared" si="9"/>
        <v>0</v>
      </c>
      <c r="J90" s="2010"/>
      <c r="K90" s="1936"/>
      <c r="L90" s="1558"/>
    </row>
    <row r="91" spans="1:12" s="3" customFormat="1" outlineLevel="1" x14ac:dyDescent="0.25">
      <c r="A91" s="1436" t="str">
        <f>CONCATENATE(L4,"06")</f>
        <v>202406</v>
      </c>
      <c r="B91" s="2005"/>
      <c r="C91" s="2005"/>
      <c r="D91" s="2005"/>
      <c r="E91" s="2005"/>
      <c r="F91" s="2006">
        <f t="shared" si="7"/>
        <v>0</v>
      </c>
      <c r="G91" s="1973">
        <f t="shared" si="8"/>
        <v>0</v>
      </c>
      <c r="H91" s="1973">
        <f t="shared" si="10"/>
        <v>0</v>
      </c>
      <c r="I91" s="2006">
        <f t="shared" si="9"/>
        <v>0</v>
      </c>
      <c r="J91" s="2010"/>
      <c r="K91" s="1936"/>
      <c r="L91" s="1558"/>
    </row>
    <row r="92" spans="1:12" s="3" customFormat="1" outlineLevel="1" x14ac:dyDescent="0.25">
      <c r="A92" s="1436" t="str">
        <f>CONCATENATE(L4,"07")</f>
        <v>202407</v>
      </c>
      <c r="B92" s="2005"/>
      <c r="C92" s="2005"/>
      <c r="D92" s="2005"/>
      <c r="E92" s="2005"/>
      <c r="F92" s="2006">
        <f t="shared" si="7"/>
        <v>0</v>
      </c>
      <c r="G92" s="1973">
        <f t="shared" si="8"/>
        <v>0</v>
      </c>
      <c r="H92" s="1973">
        <f t="shared" si="10"/>
        <v>0</v>
      </c>
      <c r="I92" s="2006">
        <f t="shared" si="9"/>
        <v>0</v>
      </c>
      <c r="J92" s="2010"/>
      <c r="K92" s="1936"/>
      <c r="L92" s="1558"/>
    </row>
    <row r="93" spans="1:12" s="3" customFormat="1" outlineLevel="1" x14ac:dyDescent="0.25">
      <c r="A93" s="1436" t="str">
        <f>CONCATENATE(L4,"08")</f>
        <v>202408</v>
      </c>
      <c r="B93" s="2005"/>
      <c r="C93" s="2005"/>
      <c r="D93" s="2005"/>
      <c r="E93" s="2005"/>
      <c r="F93" s="2006">
        <f t="shared" si="7"/>
        <v>0</v>
      </c>
      <c r="G93" s="1973">
        <f t="shared" si="8"/>
        <v>0</v>
      </c>
      <c r="H93" s="1973">
        <f t="shared" si="10"/>
        <v>0</v>
      </c>
      <c r="I93" s="2006">
        <f t="shared" si="9"/>
        <v>0</v>
      </c>
      <c r="J93" s="2010"/>
      <c r="K93" s="1936"/>
      <c r="L93" s="1558"/>
    </row>
    <row r="94" spans="1:12" s="3" customFormat="1" outlineLevel="1" x14ac:dyDescent="0.25">
      <c r="A94" s="1436" t="str">
        <f>CONCATENATE(L4,"09")</f>
        <v>202409</v>
      </c>
      <c r="B94" s="2005"/>
      <c r="C94" s="2005"/>
      <c r="D94" s="2005"/>
      <c r="E94" s="2005"/>
      <c r="F94" s="2006">
        <f t="shared" si="7"/>
        <v>0</v>
      </c>
      <c r="G94" s="1973">
        <f t="shared" si="8"/>
        <v>0</v>
      </c>
      <c r="H94" s="1973">
        <f t="shared" si="10"/>
        <v>0</v>
      </c>
      <c r="I94" s="2006">
        <f t="shared" si="9"/>
        <v>0</v>
      </c>
      <c r="J94" s="2010"/>
      <c r="K94" s="1936"/>
      <c r="L94" s="1558"/>
    </row>
    <row r="95" spans="1:12" s="3" customFormat="1" outlineLevel="1" x14ac:dyDescent="0.25">
      <c r="A95" s="1436" t="str">
        <f>CONCATENATE(L4,"10")</f>
        <v>202410</v>
      </c>
      <c r="B95" s="2005"/>
      <c r="C95" s="2005"/>
      <c r="D95" s="2005"/>
      <c r="E95" s="2005"/>
      <c r="F95" s="2006">
        <f t="shared" si="7"/>
        <v>0</v>
      </c>
      <c r="G95" s="1973">
        <f t="shared" si="8"/>
        <v>0</v>
      </c>
      <c r="H95" s="1973">
        <f t="shared" si="10"/>
        <v>0</v>
      </c>
      <c r="I95" s="2006">
        <f t="shared" si="9"/>
        <v>0</v>
      </c>
      <c r="J95" s="2010"/>
      <c r="K95" s="1936"/>
      <c r="L95" s="1558"/>
    </row>
    <row r="96" spans="1:12" s="3" customFormat="1" outlineLevel="1" x14ac:dyDescent="0.25">
      <c r="A96" s="1436" t="str">
        <f>CONCATENATE(L4,"11")</f>
        <v>202411</v>
      </c>
      <c r="B96" s="2005"/>
      <c r="C96" s="2005"/>
      <c r="D96" s="2005"/>
      <c r="E96" s="2005"/>
      <c r="F96" s="2006">
        <f t="shared" si="7"/>
        <v>0</v>
      </c>
      <c r="G96" s="1973">
        <f t="shared" si="8"/>
        <v>0</v>
      </c>
      <c r="H96" s="1973">
        <f t="shared" si="10"/>
        <v>0</v>
      </c>
      <c r="I96" s="2006">
        <f t="shared" si="9"/>
        <v>0</v>
      </c>
      <c r="J96" s="2010"/>
      <c r="K96" s="1936"/>
      <c r="L96" s="1558"/>
    </row>
    <row r="97" spans="1:21" s="3" customFormat="1" outlineLevel="1" x14ac:dyDescent="0.25">
      <c r="A97" s="1436" t="str">
        <f>CONCATENATE(L4,"12")</f>
        <v>202412</v>
      </c>
      <c r="B97" s="2005"/>
      <c r="C97" s="2005"/>
      <c r="D97" s="2005"/>
      <c r="E97" s="2005"/>
      <c r="F97" s="2006">
        <f t="shared" si="7"/>
        <v>0</v>
      </c>
      <c r="G97" s="1973">
        <f t="shared" si="8"/>
        <v>0</v>
      </c>
      <c r="H97" s="1973">
        <f t="shared" si="10"/>
        <v>0</v>
      </c>
      <c r="I97" s="2006">
        <f t="shared" si="9"/>
        <v>0</v>
      </c>
      <c r="J97" s="2010"/>
      <c r="K97" s="1936"/>
      <c r="L97" s="1558"/>
    </row>
    <row r="98" spans="1:21" s="3" customFormat="1" ht="15.75" outlineLevel="1" thickBot="1" x14ac:dyDescent="0.3">
      <c r="A98" s="456" t="s">
        <v>2028</v>
      </c>
      <c r="B98" s="493"/>
      <c r="C98" s="493"/>
      <c r="D98" s="493"/>
      <c r="E98" s="493"/>
      <c r="F98" s="462">
        <f>SUM(F86:F97)</f>
        <v>0</v>
      </c>
      <c r="G98" s="493"/>
      <c r="H98" s="493"/>
      <c r="I98" s="493"/>
      <c r="J98" s="4223"/>
      <c r="K98" s="4223"/>
      <c r="L98" s="4224"/>
    </row>
    <row r="99" spans="1:21" s="3" customFormat="1" outlineLevel="1" x14ac:dyDescent="0.25">
      <c r="J99" s="4088"/>
      <c r="K99" s="4088"/>
      <c r="L99" s="4088"/>
      <c r="M99" s="494"/>
    </row>
    <row r="100" spans="1:21" s="3" customFormat="1" ht="15.75" outlineLevel="1" thickBot="1" x14ac:dyDescent="0.3">
      <c r="K100" s="4088"/>
      <c r="L100" s="4088"/>
      <c r="M100" s="4088"/>
      <c r="O100"/>
      <c r="P100"/>
      <c r="Q100"/>
      <c r="R100"/>
      <c r="S100"/>
      <c r="T100"/>
      <c r="U100"/>
    </row>
    <row r="101" spans="1:21" s="3" customFormat="1" ht="15.75" thickBot="1" x14ac:dyDescent="0.3">
      <c r="A101" s="4605" t="s">
        <v>2520</v>
      </c>
      <c r="B101" s="4618"/>
      <c r="C101" s="4618"/>
      <c r="D101" s="4618"/>
      <c r="E101" s="4618"/>
      <c r="F101" s="4618"/>
      <c r="G101" s="4618"/>
      <c r="H101" s="4618"/>
      <c r="I101" s="4618"/>
      <c r="J101" s="4618"/>
      <c r="K101" s="4618"/>
      <c r="L101" s="4633"/>
      <c r="M101" s="11"/>
      <c r="N101" s="11"/>
      <c r="O101"/>
      <c r="P101"/>
      <c r="Q101"/>
      <c r="R101"/>
      <c r="S101"/>
      <c r="T101"/>
      <c r="U101"/>
    </row>
    <row r="102" spans="1:21" x14ac:dyDescent="0.25">
      <c r="A102" s="3"/>
      <c r="B102" s="3"/>
      <c r="C102" s="3"/>
      <c r="D102" s="3"/>
      <c r="E102" s="3"/>
      <c r="F102" s="3"/>
      <c r="G102" s="3"/>
      <c r="H102" s="3"/>
      <c r="I102" s="3"/>
      <c r="J102" s="3"/>
      <c r="K102" s="3"/>
      <c r="L102" s="3"/>
      <c r="M102" s="3"/>
      <c r="N102" s="3"/>
    </row>
    <row r="103" spans="1:21" ht="15.75" customHeight="1" thickBot="1" x14ac:dyDescent="0.3">
      <c r="A103" s="378" t="s">
        <v>2460</v>
      </c>
      <c r="B103" s="121"/>
      <c r="C103" s="121"/>
      <c r="D103" s="121"/>
      <c r="E103" s="121"/>
      <c r="F103" s="121"/>
      <c r="G103" s="121"/>
      <c r="H103" s="121"/>
    </row>
    <row r="104" spans="1:21" x14ac:dyDescent="0.25">
      <c r="A104" s="1246" t="s">
        <v>1259</v>
      </c>
      <c r="B104" s="1247" t="s">
        <v>1492</v>
      </c>
      <c r="C104" s="1247" t="s">
        <v>2461</v>
      </c>
      <c r="D104" s="1247" t="s">
        <v>608</v>
      </c>
      <c r="E104" s="4668" t="s">
        <v>1261</v>
      </c>
      <c r="F104" s="4669"/>
      <c r="G104" s="4669"/>
      <c r="H104" s="4669"/>
      <c r="I104" s="4669"/>
      <c r="J104" s="4670"/>
    </row>
    <row r="105" spans="1:21" x14ac:dyDescent="0.25">
      <c r="A105" s="1477"/>
      <c r="B105" s="2073"/>
      <c r="C105" s="2073"/>
      <c r="D105" s="2073"/>
      <c r="E105" s="4581"/>
      <c r="F105" s="4582"/>
      <c r="G105" s="4582"/>
      <c r="H105" s="4582"/>
      <c r="I105" s="4582"/>
      <c r="J105" s="4583"/>
    </row>
    <row r="106" spans="1:21" x14ac:dyDescent="0.25">
      <c r="A106" s="1477"/>
      <c r="B106" s="2073"/>
      <c r="C106" s="2073"/>
      <c r="D106" s="2073"/>
      <c r="E106" s="4581"/>
      <c r="F106" s="4582"/>
      <c r="G106" s="4582"/>
      <c r="H106" s="4582"/>
      <c r="I106" s="4582"/>
      <c r="J106" s="4583"/>
    </row>
    <row r="107" spans="1:21" x14ac:dyDescent="0.25">
      <c r="A107" s="1477"/>
      <c r="B107" s="2073"/>
      <c r="C107" s="2073"/>
      <c r="D107" s="2073"/>
      <c r="E107" s="4581"/>
      <c r="F107" s="4582"/>
      <c r="G107" s="4582"/>
      <c r="H107" s="4582"/>
      <c r="I107" s="4582"/>
      <c r="J107" s="4583"/>
    </row>
    <row r="108" spans="1:21" x14ac:dyDescent="0.25">
      <c r="A108" s="1477"/>
      <c r="B108" s="2073"/>
      <c r="C108" s="2073"/>
      <c r="D108" s="2073"/>
      <c r="E108" s="4581"/>
      <c r="F108" s="4582"/>
      <c r="G108" s="4582"/>
      <c r="H108" s="4582"/>
      <c r="I108" s="4582"/>
      <c r="J108" s="4583"/>
    </row>
    <row r="109" spans="1:21" x14ac:dyDescent="0.25">
      <c r="A109" s="1477"/>
      <c r="B109" s="2073"/>
      <c r="C109" s="2073"/>
      <c r="D109" s="2073"/>
      <c r="E109" s="4581"/>
      <c r="F109" s="4582"/>
      <c r="G109" s="4582"/>
      <c r="H109" s="4582"/>
      <c r="I109" s="4582"/>
      <c r="J109" s="4583"/>
    </row>
    <row r="110" spans="1:21" x14ac:dyDescent="0.25">
      <c r="A110" s="1477"/>
      <c r="B110" s="2073"/>
      <c r="C110" s="2073"/>
      <c r="D110" s="2073"/>
      <c r="E110" s="4581"/>
      <c r="F110" s="4582"/>
      <c r="G110" s="4582"/>
      <c r="H110" s="4582"/>
      <c r="I110" s="4582"/>
      <c r="J110" s="4583"/>
    </row>
    <row r="111" spans="1:21" x14ac:dyDescent="0.25">
      <c r="A111" s="1477"/>
      <c r="B111" s="2073"/>
      <c r="C111" s="2073"/>
      <c r="D111" s="2073"/>
      <c r="E111" s="4581"/>
      <c r="F111" s="4582"/>
      <c r="G111" s="4582"/>
      <c r="H111" s="4582"/>
      <c r="I111" s="4582"/>
      <c r="J111" s="4583"/>
    </row>
    <row r="112" spans="1:21" x14ac:dyDescent="0.25">
      <c r="A112" s="1477"/>
      <c r="B112" s="2073"/>
      <c r="C112" s="2073"/>
      <c r="D112" s="2073"/>
      <c r="E112" s="4581"/>
      <c r="F112" s="4582"/>
      <c r="G112" s="4582"/>
      <c r="H112" s="4582"/>
      <c r="I112" s="4582"/>
      <c r="J112" s="4583"/>
    </row>
    <row r="113" spans="1:10" x14ac:dyDescent="0.25">
      <c r="A113" s="1477"/>
      <c r="B113" s="2073"/>
      <c r="C113" s="2073"/>
      <c r="D113" s="2073"/>
      <c r="E113" s="4581"/>
      <c r="F113" s="4582"/>
      <c r="G113" s="4582"/>
      <c r="H113" s="4582"/>
      <c r="I113" s="4582"/>
      <c r="J113" s="4583"/>
    </row>
    <row r="114" spans="1:10" x14ac:dyDescent="0.25">
      <c r="A114" s="1477"/>
      <c r="B114" s="2073"/>
      <c r="C114" s="2073"/>
      <c r="D114" s="2073"/>
      <c r="E114" s="4581"/>
      <c r="F114" s="4582"/>
      <c r="G114" s="4582"/>
      <c r="H114" s="4582"/>
      <c r="I114" s="4582"/>
      <c r="J114" s="4583"/>
    </row>
    <row r="115" spans="1:10" x14ac:dyDescent="0.25">
      <c r="A115" s="1477"/>
      <c r="B115" s="2073"/>
      <c r="C115" s="2073"/>
      <c r="D115" s="2073"/>
      <c r="E115" s="4581"/>
      <c r="F115" s="4582"/>
      <c r="G115" s="4582"/>
      <c r="H115" s="4582"/>
      <c r="I115" s="4582"/>
      <c r="J115" s="4583"/>
    </row>
    <row r="116" spans="1:10" x14ac:dyDescent="0.25">
      <c r="A116" s="1477"/>
      <c r="B116" s="2073"/>
      <c r="C116" s="2073"/>
      <c r="D116" s="2073"/>
      <c r="E116" s="4581"/>
      <c r="F116" s="4582"/>
      <c r="G116" s="4582"/>
      <c r="H116" s="4582"/>
      <c r="I116" s="4582"/>
      <c r="J116" s="4583"/>
    </row>
    <row r="117" spans="1:10" x14ac:dyDescent="0.25">
      <c r="A117" s="1477"/>
      <c r="B117" s="2073"/>
      <c r="C117" s="2073"/>
      <c r="D117" s="2073"/>
      <c r="E117" s="4581"/>
      <c r="F117" s="4582"/>
      <c r="G117" s="4582"/>
      <c r="H117" s="4582"/>
      <c r="I117" s="4582"/>
      <c r="J117" s="4583"/>
    </row>
    <row r="118" spans="1:10" x14ac:dyDescent="0.25">
      <c r="A118" s="1477"/>
      <c r="B118" s="2073"/>
      <c r="C118" s="2073"/>
      <c r="D118" s="2073"/>
      <c r="E118" s="4581"/>
      <c r="F118" s="4582"/>
      <c r="G118" s="4582"/>
      <c r="H118" s="4582"/>
      <c r="I118" s="4582"/>
      <c r="J118" s="4583"/>
    </row>
    <row r="119" spans="1:10" x14ac:dyDescent="0.25">
      <c r="A119" s="1477"/>
      <c r="B119" s="2073"/>
      <c r="C119" s="2073"/>
      <c r="D119" s="2073"/>
      <c r="E119" s="4581"/>
      <c r="F119" s="4582"/>
      <c r="G119" s="4582"/>
      <c r="H119" s="4582"/>
      <c r="I119" s="4582"/>
      <c r="J119" s="4583"/>
    </row>
    <row r="120" spans="1:10" x14ac:dyDescent="0.25">
      <c r="A120" s="1477"/>
      <c r="B120" s="2073"/>
      <c r="C120" s="2073"/>
      <c r="D120" s="2073"/>
      <c r="E120" s="4581"/>
      <c r="F120" s="4582"/>
      <c r="G120" s="4582"/>
      <c r="H120" s="4582"/>
      <c r="I120" s="4582"/>
      <c r="J120" s="4583"/>
    </row>
    <row r="121" spans="1:10" x14ac:dyDescent="0.25">
      <c r="A121" s="1477"/>
      <c r="B121" s="2073"/>
      <c r="C121" s="2073"/>
      <c r="D121" s="2073"/>
      <c r="E121" s="4581"/>
      <c r="F121" s="4582"/>
      <c r="G121" s="4582"/>
      <c r="H121" s="4582"/>
      <c r="I121" s="4582"/>
      <c r="J121" s="4583"/>
    </row>
    <row r="122" spans="1:10" x14ac:dyDescent="0.25">
      <c r="A122" s="1477"/>
      <c r="B122" s="2073"/>
      <c r="C122" s="2073"/>
      <c r="D122" s="2073"/>
      <c r="E122" s="4581"/>
      <c r="F122" s="4582"/>
      <c r="G122" s="4582"/>
      <c r="H122" s="4582"/>
      <c r="I122" s="4582"/>
      <c r="J122" s="4583"/>
    </row>
    <row r="123" spans="1:10" x14ac:dyDescent="0.25">
      <c r="A123" s="1477"/>
      <c r="B123" s="2073"/>
      <c r="C123" s="2073"/>
      <c r="D123" s="2073"/>
      <c r="E123" s="4581"/>
      <c r="F123" s="4582"/>
      <c r="G123" s="4582"/>
      <c r="H123" s="4582"/>
      <c r="I123" s="4582"/>
      <c r="J123" s="4583"/>
    </row>
    <row r="124" spans="1:10" x14ac:dyDescent="0.25">
      <c r="A124" s="1477"/>
      <c r="B124" s="2073"/>
      <c r="C124" s="2073"/>
      <c r="D124" s="2073"/>
      <c r="E124" s="4581"/>
      <c r="F124" s="4582"/>
      <c r="G124" s="4582"/>
      <c r="H124" s="4582"/>
      <c r="I124" s="4582"/>
      <c r="J124" s="4583"/>
    </row>
    <row r="125" spans="1:10" x14ac:dyDescent="0.25">
      <c r="A125" s="1477"/>
      <c r="B125" s="2073"/>
      <c r="C125" s="2073"/>
      <c r="D125" s="2073"/>
      <c r="E125" s="4581"/>
      <c r="F125" s="4582"/>
      <c r="G125" s="4582"/>
      <c r="H125" s="4582"/>
      <c r="I125" s="4582"/>
      <c r="J125" s="4583"/>
    </row>
    <row r="126" spans="1:10" x14ac:dyDescent="0.25">
      <c r="A126" s="1477"/>
      <c r="B126" s="2073"/>
      <c r="C126" s="2073"/>
      <c r="D126" s="2073"/>
      <c r="E126" s="4581"/>
      <c r="F126" s="4582"/>
      <c r="G126" s="4582"/>
      <c r="H126" s="4582"/>
      <c r="I126" s="4582"/>
      <c r="J126" s="4583"/>
    </row>
    <row r="127" spans="1:10" x14ac:dyDescent="0.25">
      <c r="A127" s="1477"/>
      <c r="B127" s="2073"/>
      <c r="C127" s="2073"/>
      <c r="D127" s="2073"/>
      <c r="E127" s="4581"/>
      <c r="F127" s="4582"/>
      <c r="G127" s="4582"/>
      <c r="H127" s="4582"/>
      <c r="I127" s="4582"/>
      <c r="J127" s="4583"/>
    </row>
    <row r="128" spans="1:10" ht="15.75" thickBot="1" x14ac:dyDescent="0.3">
      <c r="A128" s="1249" t="s">
        <v>1326</v>
      </c>
      <c r="B128" s="1250"/>
      <c r="C128" s="1251"/>
      <c r="D128" s="1252">
        <v>0</v>
      </c>
      <c r="E128" s="4587"/>
      <c r="F128" s="4588"/>
      <c r="G128" s="4588"/>
      <c r="H128" s="4588"/>
      <c r="I128" s="4588"/>
      <c r="J128" s="4589"/>
    </row>
  </sheetData>
  <mergeCells count="76">
    <mergeCell ref="E128:J128"/>
    <mergeCell ref="E117:J117"/>
    <mergeCell ref="E118:J118"/>
    <mergeCell ref="E119:J119"/>
    <mergeCell ref="E120:J120"/>
    <mergeCell ref="E121:J121"/>
    <mergeCell ref="E122:J122"/>
    <mergeCell ref="E123:J123"/>
    <mergeCell ref="E124:J124"/>
    <mergeCell ref="E125:J125"/>
    <mergeCell ref="E126:J126"/>
    <mergeCell ref="E127:J127"/>
    <mergeCell ref="E116:J116"/>
    <mergeCell ref="E105:J105"/>
    <mergeCell ref="E106:J106"/>
    <mergeCell ref="E107:J107"/>
    <mergeCell ref="E108:J108"/>
    <mergeCell ref="E109:J109"/>
    <mergeCell ref="E110:J110"/>
    <mergeCell ref="E111:J111"/>
    <mergeCell ref="E112:J112"/>
    <mergeCell ref="E113:J113"/>
    <mergeCell ref="E114:J114"/>
    <mergeCell ref="E115:J115"/>
    <mergeCell ref="E104:J104"/>
    <mergeCell ref="B80:F80"/>
    <mergeCell ref="G80:I80"/>
    <mergeCell ref="J80:L80"/>
    <mergeCell ref="D81:E81"/>
    <mergeCell ref="J81:J84"/>
    <mergeCell ref="K81:K84"/>
    <mergeCell ref="L81:L84"/>
    <mergeCell ref="J98:L98"/>
    <mergeCell ref="J99:L99"/>
    <mergeCell ref="K100:M100"/>
    <mergeCell ref="A101:L101"/>
    <mergeCell ref="J49:L49"/>
    <mergeCell ref="A54:L54"/>
    <mergeCell ref="B55:F55"/>
    <mergeCell ref="G55:I55"/>
    <mergeCell ref="J55:L55"/>
    <mergeCell ref="B32:C32"/>
    <mergeCell ref="E32:H32"/>
    <mergeCell ref="J32:J35"/>
    <mergeCell ref="K32:K35"/>
    <mergeCell ref="L32:L35"/>
    <mergeCell ref="D34:D35"/>
    <mergeCell ref="I34:I35"/>
    <mergeCell ref="A30:L30"/>
    <mergeCell ref="B31:D31"/>
    <mergeCell ref="E31:I31"/>
    <mergeCell ref="J31:L31"/>
    <mergeCell ref="L17:N17"/>
    <mergeCell ref="L18:N21"/>
    <mergeCell ref="A11:G14"/>
    <mergeCell ref="I11:L14"/>
    <mergeCell ref="B2:L2"/>
    <mergeCell ref="B3:L3"/>
    <mergeCell ref="B4:J4"/>
    <mergeCell ref="B5:H5"/>
    <mergeCell ref="A10:G10"/>
    <mergeCell ref="I10:L10"/>
    <mergeCell ref="A7:L7"/>
    <mergeCell ref="G56:H56"/>
    <mergeCell ref="F58:F59"/>
    <mergeCell ref="I58:I59"/>
    <mergeCell ref="I83:I84"/>
    <mergeCell ref="F83:F84"/>
    <mergeCell ref="A79:L79"/>
    <mergeCell ref="C56:D56"/>
    <mergeCell ref="J56:J59"/>
    <mergeCell ref="K56:K59"/>
    <mergeCell ref="L56:L59"/>
    <mergeCell ref="J73:L73"/>
    <mergeCell ref="A76:L76"/>
    <mergeCell ref="G81:H81"/>
  </mergeCells>
  <conditionalFormatting sqref="L37:L48">
    <cfRule type="expression" dxfId="26" priority="4">
      <formula>L37="Alt OK"</formula>
    </cfRule>
    <cfRule type="expression" dxfId="25" priority="5">
      <formula>L37="DFØ følger opp"</formula>
    </cfRule>
    <cfRule type="expression" dxfId="24" priority="6">
      <formula>L37="Kunde følger opp"</formula>
    </cfRule>
  </conditionalFormatting>
  <conditionalFormatting sqref="L61:L72">
    <cfRule type="expression" dxfId="23" priority="9">
      <formula>L61="Alt OK"</formula>
    </cfRule>
    <cfRule type="expression" dxfId="22" priority="10">
      <formula>L61="DFØ følger opp"</formula>
    </cfRule>
    <cfRule type="expression" dxfId="21" priority="11">
      <formula>L61="Kunde følger opp"</formula>
    </cfRule>
  </conditionalFormatting>
  <conditionalFormatting sqref="L86:L97">
    <cfRule type="expression" dxfId="20" priority="1">
      <formula>L86="Alt OK"</formula>
    </cfRule>
    <cfRule type="expression" dxfId="19" priority="2">
      <formula>L86="DFØ følger opp"</formula>
    </cfRule>
    <cfRule type="expression" dxfId="18" priority="3">
      <formula>L86="Kunde følger opp"</formula>
    </cfRule>
  </conditionalFormatting>
  <hyperlinks>
    <hyperlink ref="A2" location="'Avstemmingsoversikt SRS'!A1" display="'Avstemmingsoversikt SRS'!A1" xr:uid="{15E60AD6-32C6-45EE-AEE4-157676CD2A7C}"/>
  </hyperlinks>
  <pageMargins left="0.7" right="0.7" top="0.75" bottom="0.75" header="0.3" footer="0.3"/>
  <pageSetup paperSize="9" scale="60" fitToHeight="0" orientation="landscape" r:id="rId1"/>
  <rowBreaks count="2" manualBreakCount="2">
    <brk id="29" max="11" man="1"/>
    <brk id="103" max="11" man="1"/>
  </rowBreaks>
  <ignoredErrors>
    <ignoredError sqref="B49 E49:F49"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65E6B51-4F37-464E-939B-C623C05B84C2}">
          <x14:formula1>
            <xm:f>Avstemmingskoder!$A$3:$A$5</xm:f>
          </x14:formula1>
          <xm:sqref>L37:L48 L61:L72 L86:L97</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6BDEA-B0D7-49F5-8750-09ABC7639BF4}">
  <sheetPr>
    <pageSetUpPr fitToPage="1"/>
  </sheetPr>
  <dimension ref="A1:T171"/>
  <sheetViews>
    <sheetView showGridLines="0" zoomScaleNormal="100" workbookViewId="0"/>
  </sheetViews>
  <sheetFormatPr baseColWidth="10" defaultColWidth="11.42578125" defaultRowHeight="15" outlineLevelRow="1" x14ac:dyDescent="0.25"/>
  <cols>
    <col min="1" max="1" width="16" customWidth="1"/>
    <col min="2" max="2" width="20" customWidth="1"/>
    <col min="3" max="3" width="25.85546875" customWidth="1"/>
    <col min="4" max="4" width="22.85546875" customWidth="1"/>
    <col min="5" max="5" width="27.42578125" customWidth="1"/>
    <col min="6" max="6" width="16.7109375" customWidth="1"/>
    <col min="7" max="7" width="21.42578125" customWidth="1"/>
    <col min="8" max="8" width="21.42578125" bestFit="1" customWidth="1"/>
    <col min="9" max="9" width="21.42578125" customWidth="1"/>
    <col min="10" max="10" width="16" customWidth="1"/>
    <col min="11" max="12" width="13.28515625" customWidth="1"/>
    <col min="13" max="14" width="17" customWidth="1"/>
    <col min="15" max="15" width="53.85546875" customWidth="1"/>
  </cols>
  <sheetData>
    <row r="1" spans="1:20" ht="19.5" thickBot="1" x14ac:dyDescent="0.35">
      <c r="A1" s="100" t="s">
        <v>2541</v>
      </c>
      <c r="B1" s="1"/>
      <c r="C1" s="4726"/>
      <c r="D1" s="4726"/>
      <c r="E1" s="4726"/>
      <c r="F1" s="4726"/>
      <c r="G1" s="4726"/>
      <c r="H1" s="4726"/>
      <c r="I1" s="4726"/>
      <c r="J1" s="620"/>
      <c r="K1" s="1"/>
      <c r="L1" s="1"/>
      <c r="N1" s="114" t="s">
        <v>2264</v>
      </c>
      <c r="O1" s="4727" t="s">
        <v>2542</v>
      </c>
      <c r="P1" s="4727"/>
      <c r="Q1" s="4727"/>
      <c r="R1" s="4727"/>
      <c r="S1" s="4727"/>
      <c r="T1" s="4727"/>
    </row>
    <row r="2" spans="1:20" ht="18.75" x14ac:dyDescent="0.3">
      <c r="A2" s="973" t="s">
        <v>1244</v>
      </c>
      <c r="B2" s="3820" t="s">
        <v>596</v>
      </c>
      <c r="C2" s="3821"/>
      <c r="D2" s="3821"/>
      <c r="E2" s="3821"/>
      <c r="F2" s="3821"/>
      <c r="G2" s="3821"/>
      <c r="H2" s="3821"/>
      <c r="I2" s="3822"/>
      <c r="J2" s="81"/>
      <c r="K2" s="81"/>
      <c r="L2" s="81"/>
    </row>
    <row r="3" spans="1:20" ht="15.75" thickBot="1" x14ac:dyDescent="0.3">
      <c r="A3" s="974" t="s">
        <v>1245</v>
      </c>
      <c r="B3" s="2901" t="s">
        <v>1246</v>
      </c>
      <c r="C3" s="2752"/>
      <c r="D3" s="2752"/>
      <c r="E3" s="2752"/>
      <c r="F3" s="2752"/>
      <c r="G3" s="2752"/>
      <c r="H3" s="2752"/>
      <c r="I3" s="2753"/>
      <c r="J3" s="81"/>
      <c r="K3" s="81"/>
      <c r="L3" s="81"/>
    </row>
    <row r="4" spans="1:20" x14ac:dyDescent="0.25">
      <c r="A4" s="985" t="s">
        <v>1247</v>
      </c>
      <c r="B4" s="3823" t="str">
        <f>Avstemmingsoversikt!A5</f>
        <v>XX - MAL - XXX/XXXX</v>
      </c>
      <c r="C4" s="3824"/>
      <c r="D4" s="3824"/>
      <c r="E4" s="3824"/>
      <c r="F4" s="3824"/>
      <c r="G4" s="3824"/>
      <c r="H4" s="1157" t="s">
        <v>481</v>
      </c>
      <c r="I4" s="1152">
        <f>IF(Avstemmingsoversikt!P3= " "," ",Avstemmingsoversikt!P3)</f>
        <v>2024</v>
      </c>
      <c r="J4" s="81"/>
      <c r="K4" s="81"/>
      <c r="L4" s="81"/>
    </row>
    <row r="5" spans="1:20" ht="15.75" thickBot="1" x14ac:dyDescent="0.3">
      <c r="A5" s="989" t="s">
        <v>1248</v>
      </c>
      <c r="B5" s="3292"/>
      <c r="C5" s="2971"/>
      <c r="D5" s="2971"/>
      <c r="E5" s="2971"/>
      <c r="F5" s="988" t="s">
        <v>1249</v>
      </c>
      <c r="G5" s="1042"/>
      <c r="H5" s="988" t="s">
        <v>1250</v>
      </c>
      <c r="I5" s="1168" t="str">
        <f>IF(Avstemmingsoversikt!P4= " "," ",Avstemmingsoversikt!P4)</f>
        <v>xx/2024</v>
      </c>
      <c r="J5" s="81"/>
      <c r="K5" s="81"/>
      <c r="L5" s="81"/>
    </row>
    <row r="6" spans="1:20" x14ac:dyDescent="0.25">
      <c r="A6" s="81"/>
      <c r="B6" s="81"/>
      <c r="C6" s="81"/>
      <c r="D6" s="81"/>
      <c r="E6" s="81"/>
      <c r="F6" s="81"/>
      <c r="G6" s="81"/>
      <c r="H6" s="81"/>
      <c r="I6" s="81"/>
      <c r="J6" s="81"/>
      <c r="K6" s="81"/>
      <c r="L6" s="81"/>
    </row>
    <row r="7" spans="1:20" x14ac:dyDescent="0.25">
      <c r="A7" s="3784" t="s">
        <v>2543</v>
      </c>
      <c r="B7" s="3784"/>
      <c r="C7" s="3784"/>
      <c r="D7" s="3784"/>
      <c r="E7" s="3784"/>
      <c r="F7" s="3784"/>
      <c r="G7" s="3784"/>
      <c r="H7" s="3784"/>
      <c r="I7" s="3784"/>
      <c r="J7" s="81"/>
      <c r="K7" s="81"/>
      <c r="L7" s="81"/>
    </row>
    <row r="8" spans="1:20" x14ac:dyDescent="0.25">
      <c r="A8" s="1319"/>
      <c r="B8" s="81"/>
      <c r="C8" s="81"/>
      <c r="D8" s="81"/>
      <c r="E8" s="81"/>
      <c r="F8" s="81"/>
      <c r="G8" s="81"/>
      <c r="H8" s="81"/>
      <c r="I8" s="81"/>
      <c r="J8" s="81"/>
      <c r="K8" s="81"/>
      <c r="L8" s="81"/>
    </row>
    <row r="9" spans="1:20" ht="15.75" thickBot="1" x14ac:dyDescent="0.3"/>
    <row r="10" spans="1:20" ht="19.5" thickBot="1" x14ac:dyDescent="0.3">
      <c r="A10" s="4708" t="s">
        <v>1252</v>
      </c>
      <c r="B10" s="4709"/>
      <c r="C10" s="4709"/>
      <c r="D10" s="4709"/>
      <c r="E10" s="4710"/>
      <c r="G10" s="4627" t="s">
        <v>1253</v>
      </c>
      <c r="H10" s="4628"/>
      <c r="I10" s="4629"/>
      <c r="J10" s="81"/>
      <c r="K10" s="81"/>
      <c r="L10" s="81"/>
    </row>
    <row r="11" spans="1:20" x14ac:dyDescent="0.25">
      <c r="A11" s="4711"/>
      <c r="B11" s="4712"/>
      <c r="C11" s="4712"/>
      <c r="D11" s="4712"/>
      <c r="E11" s="4713"/>
      <c r="G11" s="2682"/>
      <c r="H11" s="2683"/>
      <c r="I11" s="2684"/>
      <c r="J11" s="81"/>
      <c r="K11" s="81"/>
      <c r="L11" s="81"/>
    </row>
    <row r="12" spans="1:20" x14ac:dyDescent="0.25">
      <c r="A12" s="4714"/>
      <c r="B12" s="4715"/>
      <c r="C12" s="4715"/>
      <c r="D12" s="4715"/>
      <c r="E12" s="4716"/>
      <c r="G12" s="2685"/>
      <c r="H12" s="2686"/>
      <c r="I12" s="2687"/>
      <c r="J12" s="81"/>
      <c r="K12" s="81"/>
      <c r="L12" s="81"/>
    </row>
    <row r="13" spans="1:20" x14ac:dyDescent="0.25">
      <c r="A13" s="4714"/>
      <c r="B13" s="4715"/>
      <c r="C13" s="4715"/>
      <c r="D13" s="4715"/>
      <c r="E13" s="4716"/>
      <c r="G13" s="2685"/>
      <c r="H13" s="2686"/>
      <c r="I13" s="2687"/>
      <c r="J13" s="81"/>
      <c r="K13" s="81"/>
      <c r="L13" s="81"/>
    </row>
    <row r="14" spans="1:20" ht="15.75" thickBot="1" x14ac:dyDescent="0.3">
      <c r="A14" s="4717"/>
      <c r="B14" s="4718"/>
      <c r="C14" s="4718"/>
      <c r="D14" s="4718"/>
      <c r="E14" s="4719"/>
      <c r="G14" s="2688"/>
      <c r="H14" s="2689"/>
      <c r="I14" s="2690"/>
      <c r="J14" s="81"/>
      <c r="K14" s="81"/>
      <c r="L14" s="81"/>
    </row>
    <row r="15" spans="1:20" x14ac:dyDescent="0.25">
      <c r="B15" s="81"/>
      <c r="C15" s="81"/>
      <c r="D15" s="81"/>
      <c r="E15" s="81"/>
      <c r="F15" s="81"/>
      <c r="G15" s="81"/>
      <c r="H15" s="81"/>
      <c r="I15" s="81"/>
      <c r="J15" s="81"/>
      <c r="K15" s="81"/>
      <c r="L15" s="81"/>
    </row>
    <row r="16" spans="1:20" x14ac:dyDescent="0.25">
      <c r="A16" s="103" t="s">
        <v>1342</v>
      </c>
      <c r="E16" s="2" t="s">
        <v>1255</v>
      </c>
      <c r="I16" s="81"/>
      <c r="J16" s="81"/>
      <c r="K16" s="81"/>
      <c r="L16" s="81"/>
    </row>
    <row r="17" spans="1:12" x14ac:dyDescent="0.25">
      <c r="A17" t="s">
        <v>2469</v>
      </c>
      <c r="C17" s="81"/>
      <c r="D17" s="81"/>
      <c r="E17" t="s">
        <v>2544</v>
      </c>
    </row>
    <row r="18" spans="1:12" x14ac:dyDescent="0.25">
      <c r="A18" t="s">
        <v>2471</v>
      </c>
      <c r="C18" s="81"/>
      <c r="D18" s="81"/>
      <c r="E18" t="s">
        <v>2545</v>
      </c>
    </row>
    <row r="19" spans="1:12" x14ac:dyDescent="0.25">
      <c r="A19" t="s">
        <v>2473</v>
      </c>
      <c r="C19" s="81"/>
      <c r="D19" s="81"/>
      <c r="E19" t="s">
        <v>2546</v>
      </c>
    </row>
    <row r="20" spans="1:12" x14ac:dyDescent="0.25">
      <c r="A20" t="s">
        <v>2475</v>
      </c>
      <c r="C20" s="81"/>
      <c r="D20" s="81"/>
      <c r="E20" s="81"/>
      <c r="F20" s="81"/>
    </row>
    <row r="21" spans="1:12" x14ac:dyDescent="0.25">
      <c r="A21" t="s">
        <v>2476</v>
      </c>
      <c r="C21" s="81"/>
      <c r="D21" s="81"/>
      <c r="E21" s="81"/>
      <c r="F21" s="81"/>
    </row>
    <row r="22" spans="1:12" x14ac:dyDescent="0.25">
      <c r="A22" t="s">
        <v>2477</v>
      </c>
      <c r="C22" s="81"/>
      <c r="D22" s="81"/>
      <c r="E22" s="81"/>
      <c r="F22" s="81"/>
      <c r="G22" s="81"/>
    </row>
    <row r="23" spans="1:12" x14ac:dyDescent="0.25">
      <c r="A23" t="s">
        <v>2478</v>
      </c>
      <c r="C23" s="81"/>
      <c r="D23" s="81"/>
      <c r="E23" s="81"/>
      <c r="F23" s="81"/>
      <c r="G23" s="81"/>
    </row>
    <row r="24" spans="1:12" x14ac:dyDescent="0.25">
      <c r="A24" t="s">
        <v>2479</v>
      </c>
      <c r="C24" s="81"/>
      <c r="D24" s="81"/>
      <c r="E24" s="81"/>
      <c r="F24" s="81"/>
      <c r="G24" s="81"/>
      <c r="I24" s="81"/>
      <c r="J24" s="81"/>
      <c r="K24" s="81"/>
      <c r="L24" s="81"/>
    </row>
    <row r="25" spans="1:12" x14ac:dyDescent="0.25">
      <c r="A25" t="s">
        <v>2480</v>
      </c>
      <c r="C25" s="81"/>
      <c r="D25" s="81"/>
      <c r="E25" s="81"/>
      <c r="F25" s="81"/>
      <c r="G25" s="81"/>
      <c r="I25" s="81"/>
      <c r="J25" s="81"/>
      <c r="K25" s="81"/>
      <c r="L25" s="81"/>
    </row>
    <row r="26" spans="1:12" x14ac:dyDescent="0.25">
      <c r="A26" t="s">
        <v>2481</v>
      </c>
      <c r="C26" s="81"/>
      <c r="D26" s="81"/>
      <c r="E26" s="81"/>
      <c r="F26" s="81"/>
      <c r="I26" s="81"/>
      <c r="J26" s="81"/>
      <c r="K26" s="81"/>
      <c r="L26" s="81"/>
    </row>
    <row r="27" spans="1:12" x14ac:dyDescent="0.25">
      <c r="A27" s="103"/>
      <c r="B27" s="81"/>
      <c r="C27" s="81"/>
      <c r="D27" s="81"/>
      <c r="E27" s="81"/>
      <c r="F27" s="81"/>
      <c r="I27" s="81"/>
      <c r="J27" s="81"/>
      <c r="K27" s="81"/>
      <c r="L27" s="81"/>
    </row>
    <row r="28" spans="1:12" ht="15.75" thickBot="1" x14ac:dyDescent="0.3">
      <c r="B28" s="54"/>
      <c r="C28" s="124"/>
      <c r="D28" s="124"/>
      <c r="E28" s="124"/>
      <c r="F28" s="124"/>
      <c r="G28" s="124"/>
      <c r="H28" s="123"/>
      <c r="I28" s="123"/>
      <c r="J28" s="123"/>
      <c r="K28" s="124"/>
      <c r="L28" s="124"/>
    </row>
    <row r="29" spans="1:12" ht="21.75" customHeight="1" x14ac:dyDescent="0.3">
      <c r="A29" s="4720" t="s">
        <v>2547</v>
      </c>
      <c r="B29" s="4721"/>
      <c r="C29" s="4721"/>
      <c r="D29" s="4721"/>
      <c r="E29" s="4721"/>
      <c r="F29" s="4721"/>
      <c r="G29" s="4721"/>
      <c r="H29" s="4721"/>
      <c r="I29" s="4722"/>
      <c r="J29" s="137"/>
      <c r="K29" s="124"/>
      <c r="L29" s="124"/>
    </row>
    <row r="30" spans="1:12" ht="24.75" customHeight="1" x14ac:dyDescent="0.25">
      <c r="A30" s="1259"/>
      <c r="B30" s="4723" t="s">
        <v>2548</v>
      </c>
      <c r="C30" s="4723"/>
      <c r="D30" s="4723"/>
      <c r="E30" s="4723"/>
      <c r="F30" s="4723"/>
      <c r="G30" s="4613"/>
      <c r="H30" s="4613"/>
      <c r="I30" s="4724"/>
    </row>
    <row r="31" spans="1:12" x14ac:dyDescent="0.25">
      <c r="A31" s="1436"/>
      <c r="B31" s="4725" t="s">
        <v>1282</v>
      </c>
      <c r="C31" s="4725"/>
      <c r="D31" s="4725"/>
      <c r="E31" s="4725"/>
      <c r="F31" s="2080"/>
      <c r="G31" s="4238" t="s">
        <v>478</v>
      </c>
      <c r="H31" s="4238" t="s">
        <v>1268</v>
      </c>
      <c r="I31" s="3138" t="s">
        <v>1454</v>
      </c>
    </row>
    <row r="32" spans="1:12" x14ac:dyDescent="0.25">
      <c r="A32" s="1432" t="s">
        <v>1455</v>
      </c>
      <c r="B32" s="2001" t="s">
        <v>1456</v>
      </c>
      <c r="C32" s="2001" t="s">
        <v>1457</v>
      </c>
      <c r="D32" s="2001" t="s">
        <v>1504</v>
      </c>
      <c r="E32" s="2001" t="s">
        <v>1459</v>
      </c>
      <c r="F32" s="2000" t="s">
        <v>2549</v>
      </c>
      <c r="G32" s="4238"/>
      <c r="H32" s="4238"/>
      <c r="I32" s="3138"/>
    </row>
    <row r="33" spans="1:17" s="3" customFormat="1" ht="57.75" customHeight="1" x14ac:dyDescent="0.25">
      <c r="A33" s="1436" t="s">
        <v>434</v>
      </c>
      <c r="B33" s="2001" t="s">
        <v>2550</v>
      </c>
      <c r="C33" s="2001" t="s">
        <v>2551</v>
      </c>
      <c r="D33" s="2001" t="s">
        <v>2552</v>
      </c>
      <c r="E33" s="2001" t="s">
        <v>2553</v>
      </c>
      <c r="F33" s="4238" t="s">
        <v>1260</v>
      </c>
      <c r="G33" s="4238"/>
      <c r="H33" s="4238"/>
      <c r="I33" s="3138"/>
      <c r="M33"/>
      <c r="Q33"/>
    </row>
    <row r="34" spans="1:17" s="3" customFormat="1" x14ac:dyDescent="0.25">
      <c r="A34" s="1432" t="s">
        <v>1259</v>
      </c>
      <c r="B34" s="2001">
        <v>2780</v>
      </c>
      <c r="C34" s="2001">
        <v>2781</v>
      </c>
      <c r="D34" s="2001">
        <v>2782</v>
      </c>
      <c r="E34" s="2001">
        <v>5410</v>
      </c>
      <c r="F34" s="4238"/>
      <c r="G34" s="4238"/>
      <c r="H34" s="4238"/>
      <c r="I34" s="3138"/>
      <c r="M34"/>
      <c r="Q34"/>
    </row>
    <row r="35" spans="1:17" s="3" customFormat="1" x14ac:dyDescent="0.25">
      <c r="A35" s="1436" t="str">
        <f>CONCATENATE($I$4,"00")</f>
        <v>202400</v>
      </c>
      <c r="B35" s="2005"/>
      <c r="C35" s="2005"/>
      <c r="D35" s="2005"/>
      <c r="E35" s="2001"/>
      <c r="F35" s="2001"/>
      <c r="G35" s="2046"/>
      <c r="H35" s="2046"/>
      <c r="I35" s="2084"/>
      <c r="M35"/>
    </row>
    <row r="36" spans="1:17" s="3" customFormat="1" x14ac:dyDescent="0.25">
      <c r="A36" s="1436" t="str">
        <f>CONCATENATE($I$4,"01")</f>
        <v>202401</v>
      </c>
      <c r="B36" s="2005"/>
      <c r="C36" s="2005"/>
      <c r="D36" s="2005"/>
      <c r="E36" s="2005"/>
      <c r="F36" s="2006">
        <f t="shared" ref="F36:F47" si="0">SUM(B36:E36)</f>
        <v>0</v>
      </c>
      <c r="G36" s="2010"/>
      <c r="H36" s="1936"/>
      <c r="I36" s="1558"/>
    </row>
    <row r="37" spans="1:17" s="3" customFormat="1" x14ac:dyDescent="0.25">
      <c r="A37" s="1436" t="str">
        <f>CONCATENATE($I$4,"02")</f>
        <v>202402</v>
      </c>
      <c r="B37" s="2005"/>
      <c r="C37" s="2005"/>
      <c r="D37" s="2005"/>
      <c r="E37" s="2005"/>
      <c r="F37" s="2006">
        <f t="shared" si="0"/>
        <v>0</v>
      </c>
      <c r="G37" s="2010"/>
      <c r="H37" s="1936"/>
      <c r="I37" s="1558"/>
    </row>
    <row r="38" spans="1:17" s="3" customFormat="1" x14ac:dyDescent="0.25">
      <c r="A38" s="1436" t="str">
        <f>CONCATENATE($I$4,"03")</f>
        <v>202403</v>
      </c>
      <c r="B38" s="2005"/>
      <c r="C38" s="2005"/>
      <c r="D38" s="2005"/>
      <c r="E38" s="2005"/>
      <c r="F38" s="2006">
        <f t="shared" si="0"/>
        <v>0</v>
      </c>
      <c r="G38" s="2010"/>
      <c r="H38" s="1936"/>
      <c r="I38" s="1558"/>
    </row>
    <row r="39" spans="1:17" s="3" customFormat="1" x14ac:dyDescent="0.25">
      <c r="A39" s="1436" t="str">
        <f>CONCATENATE($I$4,"04")</f>
        <v>202404</v>
      </c>
      <c r="B39" s="2005"/>
      <c r="C39" s="2005"/>
      <c r="D39" s="2005"/>
      <c r="E39" s="2005"/>
      <c r="F39" s="2006">
        <f t="shared" si="0"/>
        <v>0</v>
      </c>
      <c r="G39" s="2010"/>
      <c r="H39" s="1936"/>
      <c r="I39" s="1558"/>
    </row>
    <row r="40" spans="1:17" s="3" customFormat="1" x14ac:dyDescent="0.25">
      <c r="A40" s="1436" t="str">
        <f>CONCATENATE($I$4,"05")</f>
        <v>202405</v>
      </c>
      <c r="B40" s="2005"/>
      <c r="C40" s="2005"/>
      <c r="D40" s="2005"/>
      <c r="E40" s="2005"/>
      <c r="F40" s="2006">
        <f t="shared" si="0"/>
        <v>0</v>
      </c>
      <c r="G40" s="2010"/>
      <c r="H40" s="1936"/>
      <c r="I40" s="1558"/>
    </row>
    <row r="41" spans="1:17" s="3" customFormat="1" x14ac:dyDescent="0.25">
      <c r="A41" s="1436" t="str">
        <f>CONCATENATE($I$4,"06")</f>
        <v>202406</v>
      </c>
      <c r="B41" s="2005"/>
      <c r="C41" s="2005"/>
      <c r="D41" s="2005"/>
      <c r="E41" s="2005"/>
      <c r="F41" s="2006">
        <f t="shared" si="0"/>
        <v>0</v>
      </c>
      <c r="G41" s="2010"/>
      <c r="H41" s="1936"/>
      <c r="I41" s="1558"/>
    </row>
    <row r="42" spans="1:17" s="3" customFormat="1" x14ac:dyDescent="0.25">
      <c r="A42" s="1436" t="str">
        <f>CONCATENATE($I$4,"07")</f>
        <v>202407</v>
      </c>
      <c r="B42" s="2005"/>
      <c r="C42" s="2005"/>
      <c r="D42" s="2005"/>
      <c r="E42" s="2005"/>
      <c r="F42" s="2006">
        <f t="shared" si="0"/>
        <v>0</v>
      </c>
      <c r="G42" s="2010"/>
      <c r="H42" s="1936"/>
      <c r="I42" s="1558"/>
    </row>
    <row r="43" spans="1:17" s="3" customFormat="1" x14ac:dyDescent="0.25">
      <c r="A43" s="1436" t="str">
        <f>CONCATENATE($I$4,"08")</f>
        <v>202408</v>
      </c>
      <c r="B43" s="2005"/>
      <c r="C43" s="2005"/>
      <c r="D43" s="2005"/>
      <c r="E43" s="2005"/>
      <c r="F43" s="2006">
        <f t="shared" si="0"/>
        <v>0</v>
      </c>
      <c r="G43" s="2010"/>
      <c r="H43" s="1936"/>
      <c r="I43" s="1558"/>
    </row>
    <row r="44" spans="1:17" s="3" customFormat="1" x14ac:dyDescent="0.25">
      <c r="A44" s="1436" t="str">
        <f>CONCATENATE($I$4,"09")</f>
        <v>202409</v>
      </c>
      <c r="B44" s="2005"/>
      <c r="C44" s="2005"/>
      <c r="D44" s="2005"/>
      <c r="E44" s="2005"/>
      <c r="F44" s="2006">
        <f t="shared" si="0"/>
        <v>0</v>
      </c>
      <c r="G44" s="2010"/>
      <c r="H44" s="1936"/>
      <c r="I44" s="1558"/>
    </row>
    <row r="45" spans="1:17" s="3" customFormat="1" x14ac:dyDescent="0.25">
      <c r="A45" s="1436" t="str">
        <f>CONCATENATE($I$4,"10")</f>
        <v>202410</v>
      </c>
      <c r="B45" s="2005"/>
      <c r="C45" s="2005"/>
      <c r="D45" s="2005"/>
      <c r="E45" s="2005"/>
      <c r="F45" s="2006">
        <f t="shared" si="0"/>
        <v>0</v>
      </c>
      <c r="G45" s="2010"/>
      <c r="H45" s="1936"/>
      <c r="I45" s="1558"/>
    </row>
    <row r="46" spans="1:17" s="3" customFormat="1" x14ac:dyDescent="0.25">
      <c r="A46" s="1436" t="str">
        <f>CONCATENATE($I$4,"11")</f>
        <v>202411</v>
      </c>
      <c r="B46" s="2005"/>
      <c r="C46" s="2005"/>
      <c r="D46" s="2005"/>
      <c r="E46" s="2005"/>
      <c r="F46" s="2006">
        <f t="shared" si="0"/>
        <v>0</v>
      </c>
      <c r="G46" s="2010"/>
      <c r="H46" s="1936"/>
      <c r="I46" s="1558"/>
    </row>
    <row r="47" spans="1:17" s="3" customFormat="1" x14ac:dyDescent="0.25">
      <c r="A47" s="1436" t="str">
        <f>CONCATENATE($I$4,"12")</f>
        <v>202412</v>
      </c>
      <c r="B47" s="2005"/>
      <c r="C47" s="2005"/>
      <c r="D47" s="2005"/>
      <c r="E47" s="2005"/>
      <c r="F47" s="2006">
        <f t="shared" si="0"/>
        <v>0</v>
      </c>
      <c r="G47" s="2010"/>
      <c r="H47" s="1936"/>
      <c r="I47" s="1558"/>
    </row>
    <row r="48" spans="1:17" s="3" customFormat="1" ht="15.75" thickBot="1" x14ac:dyDescent="0.3">
      <c r="A48" s="456" t="s">
        <v>2028</v>
      </c>
      <c r="B48" s="457">
        <f>SUM(B35:B47)</f>
        <v>0</v>
      </c>
      <c r="C48" s="457">
        <f>SUM(C35:C47)</f>
        <v>0</v>
      </c>
      <c r="D48" s="457">
        <f>SUM(D35:D47)</f>
        <v>0</v>
      </c>
      <c r="E48" s="457">
        <f>SUM(E36:E47)</f>
        <v>0</v>
      </c>
      <c r="F48" s="462">
        <f>SUM(F36:F47)</f>
        <v>0</v>
      </c>
      <c r="G48" s="4223"/>
      <c r="H48" s="4223"/>
      <c r="I48" s="4224"/>
    </row>
    <row r="49" spans="1:15" s="3" customFormat="1" ht="33" customHeight="1" x14ac:dyDescent="0.25">
      <c r="A49" s="132" t="s">
        <v>1327</v>
      </c>
      <c r="B49" s="1084">
        <f>_xlfn.XLOOKUP(B34,'Saldobalanse m arb-status'!A:A,'Saldobalanse m arb-status'!C:C,"Ikke funnet",0)</f>
        <v>0</v>
      </c>
      <c r="C49" s="1084">
        <f>_xlfn.XLOOKUP(C34,'Saldobalanse m arb-status'!A:A,'Saldobalanse m arb-status'!C:C,"Ikke funnet",0)</f>
        <v>0</v>
      </c>
      <c r="D49" s="1084">
        <f>_xlfn.XLOOKUP(D34,'Saldobalanse m arb-status'!A:A,'Saldobalanse m arb-status'!C:C,"Ikke funnet",0)</f>
        <v>0</v>
      </c>
      <c r="E49" s="1084">
        <f>_xlfn.XLOOKUP(E34,'Saldobalanse m arb-status'!A:A,'Saldobalanse m arb-status'!C:C,"Ikke funnet",0)</f>
        <v>0</v>
      </c>
      <c r="F49" s="59"/>
      <c r="G49" s="18"/>
      <c r="H49" s="18"/>
      <c r="I49" s="18"/>
    </row>
    <row r="50" spans="1:15" s="3" customFormat="1" x14ac:dyDescent="0.25">
      <c r="A50" s="58" t="s">
        <v>1260</v>
      </c>
      <c r="B50" s="130">
        <f>B48-B49</f>
        <v>0</v>
      </c>
      <c r="C50" s="130">
        <f>C48-C49</f>
        <v>0</v>
      </c>
      <c r="D50" s="130">
        <f>D48-D49</f>
        <v>0</v>
      </c>
      <c r="E50" s="130">
        <f>E48-E49</f>
        <v>0</v>
      </c>
      <c r="F50" s="59"/>
      <c r="G50" s="18"/>
      <c r="H50" s="18"/>
      <c r="I50" s="18"/>
    </row>
    <row r="51" spans="1:15" s="3" customFormat="1" x14ac:dyDescent="0.25">
      <c r="A51" s="11"/>
      <c r="B51" s="66"/>
      <c r="C51" s="66"/>
      <c r="D51" s="66"/>
      <c r="E51" s="66"/>
      <c r="F51" s="66"/>
      <c r="G51" s="18"/>
      <c r="H51" s="18"/>
      <c r="I51" s="18"/>
    </row>
    <row r="52" spans="1:15" s="3" customFormat="1" ht="15.75" thickBot="1" x14ac:dyDescent="0.3">
      <c r="B52" s="126"/>
      <c r="C52" s="66"/>
      <c r="D52" s="66"/>
      <c r="E52" s="66"/>
      <c r="F52" s="66"/>
      <c r="G52" s="18"/>
      <c r="H52" s="18"/>
      <c r="I52" s="18"/>
    </row>
    <row r="53" spans="1:15" s="3" customFormat="1" ht="18.75" x14ac:dyDescent="0.3">
      <c r="A53" s="4686" t="s">
        <v>2554</v>
      </c>
      <c r="B53" s="4687"/>
      <c r="C53" s="4687"/>
      <c r="D53" s="4687"/>
      <c r="E53" s="4687"/>
      <c r="F53" s="4687"/>
      <c r="G53" s="4687"/>
      <c r="H53" s="4687"/>
      <c r="I53" s="4687"/>
      <c r="J53" s="4687"/>
      <c r="K53" s="4687"/>
      <c r="L53" s="4688"/>
      <c r="M53"/>
      <c r="N53"/>
      <c r="O53"/>
    </row>
    <row r="54" spans="1:15" s="3" customFormat="1" ht="24.75" customHeight="1" outlineLevel="1" x14ac:dyDescent="0.25">
      <c r="A54" s="1260"/>
      <c r="B54" s="4682" t="s">
        <v>2555</v>
      </c>
      <c r="C54" s="4683"/>
      <c r="D54" s="4683"/>
      <c r="E54" s="4683"/>
      <c r="F54" s="4684"/>
      <c r="G54" s="4682" t="s">
        <v>1548</v>
      </c>
      <c r="H54" s="4683"/>
      <c r="I54" s="4684"/>
      <c r="J54" s="4689"/>
      <c r="K54" s="4690"/>
      <c r="L54" s="4691"/>
      <c r="M54"/>
      <c r="N54"/>
      <c r="O54"/>
    </row>
    <row r="55" spans="1:15" s="3" customFormat="1" ht="16.5" customHeight="1" outlineLevel="1" x14ac:dyDescent="0.25">
      <c r="A55" s="2095"/>
      <c r="B55" s="2096" t="s">
        <v>1282</v>
      </c>
      <c r="C55" s="2096" t="s">
        <v>3</v>
      </c>
      <c r="D55" s="4692" t="s">
        <v>1282</v>
      </c>
      <c r="E55" s="4692"/>
      <c r="F55" s="2094"/>
      <c r="G55" s="4693" t="s">
        <v>2556</v>
      </c>
      <c r="H55" s="4694"/>
      <c r="I55" s="2097"/>
      <c r="J55" s="4695" t="s">
        <v>478</v>
      </c>
      <c r="K55" s="4699" t="s">
        <v>1268</v>
      </c>
      <c r="L55" s="4703" t="s">
        <v>1454</v>
      </c>
      <c r="M55"/>
      <c r="N55"/>
      <c r="O55"/>
    </row>
    <row r="56" spans="1:15" s="3" customFormat="1" ht="34.5" customHeight="1" outlineLevel="1" x14ac:dyDescent="0.25">
      <c r="A56" s="1100" t="s">
        <v>1455</v>
      </c>
      <c r="B56" s="2001" t="s">
        <v>1456</v>
      </c>
      <c r="C56" s="2001" t="s">
        <v>1457</v>
      </c>
      <c r="D56" s="2001" t="s">
        <v>1504</v>
      </c>
      <c r="E56" s="2001" t="s">
        <v>1459</v>
      </c>
      <c r="F56" s="2098" t="s">
        <v>2513</v>
      </c>
      <c r="G56" s="2001" t="s">
        <v>1461</v>
      </c>
      <c r="H56" s="2001" t="s">
        <v>1526</v>
      </c>
      <c r="I56" s="2099" t="s">
        <v>2557</v>
      </c>
      <c r="J56" s="4696"/>
      <c r="K56" s="4700"/>
      <c r="L56" s="4703"/>
      <c r="M56"/>
      <c r="N56"/>
      <c r="O56"/>
    </row>
    <row r="57" spans="1:15" s="3" customFormat="1" ht="104.25" customHeight="1" outlineLevel="1" x14ac:dyDescent="0.25">
      <c r="A57" s="1127" t="s">
        <v>434</v>
      </c>
      <c r="B57" s="1362" t="s">
        <v>2558</v>
      </c>
      <c r="C57" s="1362" t="s">
        <v>2559</v>
      </c>
      <c r="D57" s="1362" t="s">
        <v>2560</v>
      </c>
      <c r="E57" s="1362" t="s">
        <v>2561</v>
      </c>
      <c r="F57" s="4204" t="s">
        <v>1260</v>
      </c>
      <c r="G57" s="1362" t="s">
        <v>2537</v>
      </c>
      <c r="H57" s="1362" t="s">
        <v>2562</v>
      </c>
      <c r="I57" s="4705" t="s">
        <v>2563</v>
      </c>
      <c r="J57" s="4697"/>
      <c r="K57" s="4701"/>
      <c r="L57" s="4704"/>
      <c r="M57"/>
      <c r="N57"/>
      <c r="O57"/>
    </row>
    <row r="58" spans="1:15" s="3" customFormat="1" outlineLevel="1" x14ac:dyDescent="0.25">
      <c r="A58" s="1101" t="s">
        <v>1738</v>
      </c>
      <c r="B58" s="2001">
        <v>2780</v>
      </c>
      <c r="C58" s="2001" t="s">
        <v>2507</v>
      </c>
      <c r="D58" s="2001">
        <v>2780</v>
      </c>
      <c r="E58" s="2001">
        <v>2780</v>
      </c>
      <c r="F58" s="3135"/>
      <c r="G58" s="2001">
        <v>2780</v>
      </c>
      <c r="H58" s="2001" t="s">
        <v>2507</v>
      </c>
      <c r="I58" s="4623"/>
      <c r="J58" s="4698"/>
      <c r="K58" s="4702"/>
      <c r="L58" s="4704"/>
    </row>
    <row r="59" spans="1:15" s="3" customFormat="1" outlineLevel="1" x14ac:dyDescent="0.25">
      <c r="A59" s="1102" t="str">
        <f>CONCATENATE($I$4,"00")</f>
        <v>202400</v>
      </c>
      <c r="B59" s="2037"/>
      <c r="C59" s="2005"/>
      <c r="D59" s="2037"/>
      <c r="E59" s="2037"/>
      <c r="F59" s="2039"/>
      <c r="G59" s="2039"/>
      <c r="H59" s="2039"/>
      <c r="I59" s="2039"/>
      <c r="J59" s="1424"/>
      <c r="K59" s="1424"/>
      <c r="L59" s="2101"/>
    </row>
    <row r="60" spans="1:15" s="3" customFormat="1" outlineLevel="1" x14ac:dyDescent="0.25">
      <c r="A60" s="1102" t="str">
        <f>CONCATENATE($I$4,"01")</f>
        <v>202401</v>
      </c>
      <c r="B60" s="2005"/>
      <c r="C60" s="2005"/>
      <c r="D60" s="2005"/>
      <c r="E60" s="2005"/>
      <c r="F60" s="2006">
        <f>B60+C60-D60-E60</f>
        <v>0</v>
      </c>
      <c r="G60" s="1973">
        <f>B35+B36</f>
        <v>0</v>
      </c>
      <c r="H60" s="1973">
        <f>C60+C59-D60</f>
        <v>0</v>
      </c>
      <c r="I60" s="2006">
        <f>G60+H60</f>
        <v>0</v>
      </c>
      <c r="J60" s="2010"/>
      <c r="K60" s="1936"/>
      <c r="L60" s="1797"/>
    </row>
    <row r="61" spans="1:15" s="3" customFormat="1" outlineLevel="1" x14ac:dyDescent="0.25">
      <c r="A61" s="1102" t="str">
        <f>CONCATENATE($I$4,"02")</f>
        <v>202402</v>
      </c>
      <c r="B61" s="2005"/>
      <c r="C61" s="2005"/>
      <c r="D61" s="2005"/>
      <c r="E61" s="2005"/>
      <c r="F61" s="2006">
        <f t="shared" ref="F61:F71" si="1">B61+C61-D61-E61</f>
        <v>0</v>
      </c>
      <c r="G61" s="1973">
        <f t="shared" ref="G61:G71" si="2">G60+B37</f>
        <v>0</v>
      </c>
      <c r="H61" s="1973">
        <f>C61+C60-D61</f>
        <v>0</v>
      </c>
      <c r="I61" s="2006">
        <f t="shared" ref="I61:I71" si="3">G61+H61</f>
        <v>0</v>
      </c>
      <c r="J61" s="2010"/>
      <c r="K61" s="1936"/>
      <c r="L61" s="1797"/>
    </row>
    <row r="62" spans="1:15" s="3" customFormat="1" outlineLevel="1" x14ac:dyDescent="0.25">
      <c r="A62" s="1102" t="str">
        <f>CONCATENATE($I$4,"03")</f>
        <v>202403</v>
      </c>
      <c r="B62" s="2005"/>
      <c r="C62" s="2005"/>
      <c r="D62" s="2005"/>
      <c r="E62" s="2005"/>
      <c r="F62" s="2006">
        <f t="shared" si="1"/>
        <v>0</v>
      </c>
      <c r="G62" s="1973">
        <f t="shared" si="2"/>
        <v>0</v>
      </c>
      <c r="H62" s="1973">
        <f t="shared" ref="H62:H71" si="4">C62+C61-D62</f>
        <v>0</v>
      </c>
      <c r="I62" s="2006">
        <f t="shared" si="3"/>
        <v>0</v>
      </c>
      <c r="J62" s="2010"/>
      <c r="K62" s="1936"/>
      <c r="L62" s="1797"/>
    </row>
    <row r="63" spans="1:15" s="3" customFormat="1" outlineLevel="1" x14ac:dyDescent="0.25">
      <c r="A63" s="1102" t="str">
        <f>CONCATENATE($I$4,"04")</f>
        <v>202404</v>
      </c>
      <c r="B63" s="2005"/>
      <c r="C63" s="2005"/>
      <c r="D63" s="2005"/>
      <c r="E63" s="2005"/>
      <c r="F63" s="2006">
        <f t="shared" si="1"/>
        <v>0</v>
      </c>
      <c r="G63" s="1973">
        <f t="shared" si="2"/>
        <v>0</v>
      </c>
      <c r="H63" s="1973">
        <f t="shared" si="4"/>
        <v>0</v>
      </c>
      <c r="I63" s="2006">
        <f t="shared" si="3"/>
        <v>0</v>
      </c>
      <c r="J63" s="2010"/>
      <c r="K63" s="1936"/>
      <c r="L63" s="1797"/>
    </row>
    <row r="64" spans="1:15" s="3" customFormat="1" outlineLevel="1" x14ac:dyDescent="0.25">
      <c r="A64" s="1102" t="str">
        <f>CONCATENATE($I$4,"05")</f>
        <v>202405</v>
      </c>
      <c r="B64" s="2005"/>
      <c r="C64" s="2005"/>
      <c r="D64" s="2005"/>
      <c r="E64" s="2005"/>
      <c r="F64" s="2006">
        <f t="shared" si="1"/>
        <v>0</v>
      </c>
      <c r="G64" s="1973">
        <f t="shared" si="2"/>
        <v>0</v>
      </c>
      <c r="H64" s="1973">
        <f t="shared" si="4"/>
        <v>0</v>
      </c>
      <c r="I64" s="2006">
        <f t="shared" si="3"/>
        <v>0</v>
      </c>
      <c r="J64" s="2010"/>
      <c r="K64" s="1936"/>
      <c r="L64" s="1797"/>
    </row>
    <row r="65" spans="1:14" s="3" customFormat="1" outlineLevel="1" x14ac:dyDescent="0.25">
      <c r="A65" s="1102" t="str">
        <f>CONCATENATE($I$4,"06")</f>
        <v>202406</v>
      </c>
      <c r="B65" s="2005"/>
      <c r="C65" s="2005"/>
      <c r="D65" s="2005"/>
      <c r="E65" s="2005"/>
      <c r="F65" s="2006">
        <f t="shared" si="1"/>
        <v>0</v>
      </c>
      <c r="G65" s="1973">
        <f t="shared" si="2"/>
        <v>0</v>
      </c>
      <c r="H65" s="1973">
        <f t="shared" si="4"/>
        <v>0</v>
      </c>
      <c r="I65" s="2006">
        <f t="shared" si="3"/>
        <v>0</v>
      </c>
      <c r="J65" s="2010"/>
      <c r="K65" s="1936"/>
      <c r="L65" s="1797"/>
    </row>
    <row r="66" spans="1:14" s="3" customFormat="1" outlineLevel="1" x14ac:dyDescent="0.25">
      <c r="A66" s="1102" t="str">
        <f>CONCATENATE($I$4,"07")</f>
        <v>202407</v>
      </c>
      <c r="B66" s="2005"/>
      <c r="C66" s="2005"/>
      <c r="D66" s="2005"/>
      <c r="E66" s="2005"/>
      <c r="F66" s="2006">
        <f t="shared" si="1"/>
        <v>0</v>
      </c>
      <c r="G66" s="1973">
        <f t="shared" si="2"/>
        <v>0</v>
      </c>
      <c r="H66" s="1973">
        <f t="shared" si="4"/>
        <v>0</v>
      </c>
      <c r="I66" s="2006">
        <f t="shared" si="3"/>
        <v>0</v>
      </c>
      <c r="J66" s="2010"/>
      <c r="K66" s="1936"/>
      <c r="L66" s="1797"/>
    </row>
    <row r="67" spans="1:14" s="3" customFormat="1" outlineLevel="1" x14ac:dyDescent="0.25">
      <c r="A67" s="1102" t="str">
        <f>CONCATENATE($I$4,"08")</f>
        <v>202408</v>
      </c>
      <c r="B67" s="2005"/>
      <c r="C67" s="2005"/>
      <c r="D67" s="2005"/>
      <c r="E67" s="2005"/>
      <c r="F67" s="2006">
        <f t="shared" si="1"/>
        <v>0</v>
      </c>
      <c r="G67" s="1973">
        <f t="shared" si="2"/>
        <v>0</v>
      </c>
      <c r="H67" s="1973">
        <f t="shared" si="4"/>
        <v>0</v>
      </c>
      <c r="I67" s="2006">
        <f t="shared" si="3"/>
        <v>0</v>
      </c>
      <c r="J67" s="2010"/>
      <c r="K67" s="1936"/>
      <c r="L67" s="1797"/>
    </row>
    <row r="68" spans="1:14" s="3" customFormat="1" outlineLevel="1" x14ac:dyDescent="0.25">
      <c r="A68" s="1102" t="str">
        <f>CONCATENATE($I$4,"09")</f>
        <v>202409</v>
      </c>
      <c r="B68" s="2005"/>
      <c r="C68" s="2005"/>
      <c r="D68" s="2005"/>
      <c r="E68" s="2005"/>
      <c r="F68" s="2006">
        <f t="shared" si="1"/>
        <v>0</v>
      </c>
      <c r="G68" s="1973">
        <f t="shared" si="2"/>
        <v>0</v>
      </c>
      <c r="H68" s="1973">
        <f t="shared" si="4"/>
        <v>0</v>
      </c>
      <c r="I68" s="2006">
        <f t="shared" si="3"/>
        <v>0</v>
      </c>
      <c r="J68" s="2010"/>
      <c r="K68" s="1936"/>
      <c r="L68" s="1797"/>
    </row>
    <row r="69" spans="1:14" s="3" customFormat="1" outlineLevel="1" x14ac:dyDescent="0.25">
      <c r="A69" s="1102" t="str">
        <f>CONCATENATE($I$4,"10")</f>
        <v>202410</v>
      </c>
      <c r="B69" s="2005"/>
      <c r="C69" s="2005"/>
      <c r="D69" s="2005"/>
      <c r="E69" s="2005"/>
      <c r="F69" s="2006">
        <f t="shared" si="1"/>
        <v>0</v>
      </c>
      <c r="G69" s="1973">
        <f t="shared" si="2"/>
        <v>0</v>
      </c>
      <c r="H69" s="1973">
        <f t="shared" si="4"/>
        <v>0</v>
      </c>
      <c r="I69" s="2006">
        <f t="shared" si="3"/>
        <v>0</v>
      </c>
      <c r="J69" s="2010"/>
      <c r="K69" s="1936"/>
      <c r="L69" s="1797"/>
    </row>
    <row r="70" spans="1:14" s="3" customFormat="1" outlineLevel="1" x14ac:dyDescent="0.25">
      <c r="A70" s="1102" t="str">
        <f>CONCATENATE($I$4,"11")</f>
        <v>202411</v>
      </c>
      <c r="B70" s="2005"/>
      <c r="C70" s="2005"/>
      <c r="D70" s="2005"/>
      <c r="E70" s="2005"/>
      <c r="F70" s="2006">
        <f t="shared" si="1"/>
        <v>0</v>
      </c>
      <c r="G70" s="1973">
        <f t="shared" si="2"/>
        <v>0</v>
      </c>
      <c r="H70" s="1973">
        <f t="shared" si="4"/>
        <v>0</v>
      </c>
      <c r="I70" s="2006">
        <f t="shared" si="3"/>
        <v>0</v>
      </c>
      <c r="J70" s="2010"/>
      <c r="K70" s="1936"/>
      <c r="L70" s="1797"/>
    </row>
    <row r="71" spans="1:14" s="3" customFormat="1" ht="15" customHeight="1" outlineLevel="1" x14ac:dyDescent="0.25">
      <c r="A71" s="1102" t="str">
        <f>CONCATENATE($I$4,"12")</f>
        <v>202412</v>
      </c>
      <c r="B71" s="2005"/>
      <c r="C71" s="2005"/>
      <c r="D71" s="2005"/>
      <c r="E71" s="2005"/>
      <c r="F71" s="2006">
        <f t="shared" si="1"/>
        <v>0</v>
      </c>
      <c r="G71" s="1973">
        <f t="shared" si="2"/>
        <v>0</v>
      </c>
      <c r="H71" s="1973">
        <f t="shared" si="4"/>
        <v>0</v>
      </c>
      <c r="I71" s="2006">
        <f t="shared" si="3"/>
        <v>0</v>
      </c>
      <c r="J71" s="2010"/>
      <c r="K71" s="1936"/>
      <c r="L71" s="1797"/>
    </row>
    <row r="72" spans="1:14" s="3" customFormat="1" ht="21.75" customHeight="1" outlineLevel="1" thickBot="1" x14ac:dyDescent="0.3">
      <c r="A72" s="621"/>
      <c r="B72" s="622"/>
      <c r="C72" s="622"/>
      <c r="D72" s="622"/>
      <c r="E72" s="622"/>
      <c r="F72" s="623">
        <f>SUM(F60:F71)</f>
        <v>0</v>
      </c>
      <c r="G72" s="622"/>
      <c r="H72" s="622"/>
      <c r="I72" s="622"/>
      <c r="J72" s="4706"/>
      <c r="K72" s="4706"/>
      <c r="L72" s="4707"/>
    </row>
    <row r="73" spans="1:14" s="3" customFormat="1" outlineLevel="1" x14ac:dyDescent="0.25">
      <c r="A73"/>
      <c r="B73"/>
      <c r="C73"/>
      <c r="D73"/>
      <c r="E73"/>
      <c r="F73"/>
      <c r="G73"/>
      <c r="H73"/>
      <c r="I73"/>
      <c r="J73"/>
      <c r="K73"/>
      <c r="L73"/>
      <c r="M73"/>
      <c r="N73"/>
    </row>
    <row r="74" spans="1:14" s="3" customFormat="1" ht="21.75" customHeight="1" outlineLevel="1" thickBot="1" x14ac:dyDescent="0.3">
      <c r="A74" s="378" t="s">
        <v>2509</v>
      </c>
      <c r="B74" s="121"/>
      <c r="C74" s="121"/>
      <c r="D74" s="121"/>
      <c r="E74" s="121"/>
      <c r="F74" s="121"/>
      <c r="G74" s="121"/>
      <c r="H74" s="121"/>
      <c r="I74"/>
      <c r="J74"/>
      <c r="M74"/>
      <c r="N74"/>
    </row>
    <row r="75" spans="1:14" s="3" customFormat="1" ht="21.75" customHeight="1" outlineLevel="1" x14ac:dyDescent="0.25">
      <c r="A75" s="1246" t="s">
        <v>434</v>
      </c>
      <c r="B75" s="1247" t="s">
        <v>254</v>
      </c>
      <c r="C75" s="1247" t="s">
        <v>1492</v>
      </c>
      <c r="D75" s="1248" t="s">
        <v>608</v>
      </c>
      <c r="E75" s="4610" t="s">
        <v>1261</v>
      </c>
      <c r="F75" s="4611"/>
      <c r="G75" s="4611"/>
      <c r="H75" s="4611"/>
      <c r="I75" s="4611"/>
      <c r="J75" s="4611"/>
      <c r="K75" s="4611"/>
      <c r="L75" s="4612"/>
      <c r="M75"/>
      <c r="N75"/>
    </row>
    <row r="76" spans="1:14" s="3" customFormat="1" outlineLevel="1" x14ac:dyDescent="0.25">
      <c r="A76" s="1477"/>
      <c r="B76" s="2073"/>
      <c r="C76" s="2073"/>
      <c r="D76" s="2087"/>
      <c r="E76" s="4596"/>
      <c r="F76" s="4597"/>
      <c r="G76" s="4597"/>
      <c r="H76" s="4597"/>
      <c r="I76" s="4597"/>
      <c r="J76" s="4597"/>
      <c r="K76" s="4597"/>
      <c r="L76" s="4598"/>
      <c r="M76"/>
      <c r="N76"/>
    </row>
    <row r="77" spans="1:14" s="3" customFormat="1" outlineLevel="1" x14ac:dyDescent="0.25">
      <c r="A77" s="1477"/>
      <c r="B77" s="2073"/>
      <c r="C77" s="2073"/>
      <c r="D77" s="2087"/>
      <c r="E77" s="665"/>
      <c r="F77" s="666"/>
      <c r="G77" s="666"/>
      <c r="H77" s="666"/>
      <c r="I77" s="666"/>
      <c r="J77" s="666"/>
      <c r="K77" s="666"/>
      <c r="L77" s="1255"/>
      <c r="M77"/>
      <c r="N77"/>
    </row>
    <row r="78" spans="1:14" s="3" customFormat="1" outlineLevel="1" x14ac:dyDescent="0.25">
      <c r="A78" s="1477"/>
      <c r="B78" s="2073"/>
      <c r="C78" s="2073"/>
      <c r="D78" s="2087"/>
      <c r="E78" s="665"/>
      <c r="F78" s="666"/>
      <c r="G78" s="666"/>
      <c r="H78" s="666"/>
      <c r="I78" s="666"/>
      <c r="J78" s="666"/>
      <c r="K78" s="666"/>
      <c r="L78" s="1255"/>
      <c r="M78"/>
      <c r="N78"/>
    </row>
    <row r="79" spans="1:14" s="3" customFormat="1" outlineLevel="1" x14ac:dyDescent="0.25">
      <c r="A79" s="1477"/>
      <c r="B79" s="2073"/>
      <c r="C79" s="2073"/>
      <c r="D79" s="2087"/>
      <c r="E79" s="665"/>
      <c r="F79" s="666"/>
      <c r="G79" s="666"/>
      <c r="H79" s="666"/>
      <c r="I79" s="666"/>
      <c r="J79" s="666"/>
      <c r="K79" s="666"/>
      <c r="L79" s="1255"/>
      <c r="M79"/>
      <c r="N79"/>
    </row>
    <row r="80" spans="1:14" s="3" customFormat="1" outlineLevel="1" x14ac:dyDescent="0.25">
      <c r="A80" s="1477"/>
      <c r="B80" s="2073"/>
      <c r="C80" s="2073"/>
      <c r="D80" s="2087"/>
      <c r="E80" s="665"/>
      <c r="F80" s="666"/>
      <c r="G80" s="666"/>
      <c r="H80" s="666"/>
      <c r="I80" s="666"/>
      <c r="J80" s="666"/>
      <c r="K80" s="666"/>
      <c r="L80" s="1255"/>
      <c r="M80"/>
      <c r="N80"/>
    </row>
    <row r="81" spans="1:14" s="3" customFormat="1" outlineLevel="1" x14ac:dyDescent="0.25">
      <c r="A81" s="1477"/>
      <c r="B81" s="2073"/>
      <c r="C81" s="2073"/>
      <c r="D81" s="2087"/>
      <c r="E81" s="665"/>
      <c r="F81" s="666"/>
      <c r="G81" s="666"/>
      <c r="H81" s="666"/>
      <c r="I81" s="666"/>
      <c r="J81" s="666"/>
      <c r="K81" s="666"/>
      <c r="L81" s="1255"/>
      <c r="M81"/>
      <c r="N81"/>
    </row>
    <row r="82" spans="1:14" s="3" customFormat="1" outlineLevel="1" x14ac:dyDescent="0.25">
      <c r="A82" s="1477"/>
      <c r="B82" s="2073"/>
      <c r="C82" s="2073"/>
      <c r="D82" s="2087"/>
      <c r="E82" s="665"/>
      <c r="F82" s="666"/>
      <c r="G82" s="666"/>
      <c r="H82" s="666"/>
      <c r="I82" s="666"/>
      <c r="J82" s="666"/>
      <c r="K82" s="666"/>
      <c r="L82" s="1255"/>
      <c r="M82"/>
      <c r="N82"/>
    </row>
    <row r="83" spans="1:14" s="3" customFormat="1" outlineLevel="1" x14ac:dyDescent="0.25">
      <c r="A83" s="1477"/>
      <c r="B83" s="2073"/>
      <c r="C83" s="2073"/>
      <c r="D83" s="2087"/>
      <c r="E83" s="665"/>
      <c r="F83" s="666"/>
      <c r="G83" s="666"/>
      <c r="H83" s="666"/>
      <c r="I83" s="666"/>
      <c r="J83" s="666"/>
      <c r="K83" s="666"/>
      <c r="L83" s="1255"/>
      <c r="M83"/>
      <c r="N83"/>
    </row>
    <row r="84" spans="1:14" s="3" customFormat="1" outlineLevel="1" x14ac:dyDescent="0.25">
      <c r="A84" s="1477"/>
      <c r="B84" s="2073"/>
      <c r="C84" s="2073"/>
      <c r="D84" s="2087"/>
      <c r="E84" s="665"/>
      <c r="F84" s="666"/>
      <c r="G84" s="666"/>
      <c r="H84" s="666"/>
      <c r="I84" s="666"/>
      <c r="J84" s="666"/>
      <c r="K84" s="666"/>
      <c r="L84" s="1255"/>
      <c r="M84"/>
      <c r="N84"/>
    </row>
    <row r="85" spans="1:14" s="3" customFormat="1" outlineLevel="1" x14ac:dyDescent="0.25">
      <c r="A85" s="1477"/>
      <c r="B85" s="2073"/>
      <c r="C85" s="2073"/>
      <c r="D85" s="2087"/>
      <c r="E85" s="665"/>
      <c r="F85" s="666"/>
      <c r="G85" s="666"/>
      <c r="H85" s="666"/>
      <c r="I85" s="666"/>
      <c r="J85" s="666"/>
      <c r="K85" s="666"/>
      <c r="L85" s="1255"/>
      <c r="M85"/>
      <c r="N85"/>
    </row>
    <row r="86" spans="1:14" s="3" customFormat="1" outlineLevel="1" x14ac:dyDescent="0.25">
      <c r="A86" s="1477"/>
      <c r="B86" s="2073"/>
      <c r="C86" s="2073"/>
      <c r="D86" s="2087"/>
      <c r="E86" s="665"/>
      <c r="F86" s="666"/>
      <c r="G86" s="666"/>
      <c r="H86" s="666"/>
      <c r="I86" s="666"/>
      <c r="J86" s="666"/>
      <c r="K86" s="666"/>
      <c r="L86" s="1255"/>
      <c r="M86"/>
      <c r="N86"/>
    </row>
    <row r="87" spans="1:14" s="3" customFormat="1" outlineLevel="1" x14ac:dyDescent="0.25">
      <c r="A87" s="1477"/>
      <c r="B87" s="2073"/>
      <c r="C87" s="2073"/>
      <c r="D87" s="2087"/>
      <c r="E87" s="665"/>
      <c r="F87" s="666"/>
      <c r="G87" s="666"/>
      <c r="H87" s="666"/>
      <c r="I87" s="666"/>
      <c r="J87" s="666"/>
      <c r="K87" s="666"/>
      <c r="L87" s="1255"/>
      <c r="M87"/>
      <c r="N87"/>
    </row>
    <row r="88" spans="1:14" s="3" customFormat="1" outlineLevel="1" x14ac:dyDescent="0.25">
      <c r="A88" s="1477"/>
      <c r="B88" s="2073"/>
      <c r="C88" s="2073"/>
      <c r="D88" s="2087"/>
      <c r="E88" s="665"/>
      <c r="F88" s="666"/>
      <c r="G88" s="666"/>
      <c r="H88" s="666"/>
      <c r="I88" s="666"/>
      <c r="J88" s="666"/>
      <c r="K88" s="666"/>
      <c r="L88" s="1255"/>
      <c r="M88"/>
      <c r="N88"/>
    </row>
    <row r="89" spans="1:14" s="3" customFormat="1" outlineLevel="1" x14ac:dyDescent="0.25">
      <c r="A89" s="1477"/>
      <c r="B89" s="2073"/>
      <c r="C89" s="2073"/>
      <c r="D89" s="2087"/>
      <c r="E89" s="665"/>
      <c r="F89" s="666"/>
      <c r="G89" s="666"/>
      <c r="H89" s="666"/>
      <c r="I89" s="666"/>
      <c r="J89" s="666"/>
      <c r="K89" s="666"/>
      <c r="L89" s="1255"/>
      <c r="M89"/>
      <c r="N89"/>
    </row>
    <row r="90" spans="1:14" s="3" customFormat="1" outlineLevel="1" x14ac:dyDescent="0.25">
      <c r="A90" s="1477"/>
      <c r="B90" s="2073"/>
      <c r="C90" s="2073"/>
      <c r="D90" s="2087"/>
      <c r="E90" s="665"/>
      <c r="F90" s="666"/>
      <c r="G90" s="666"/>
      <c r="H90" s="666"/>
      <c r="I90" s="666"/>
      <c r="J90" s="666"/>
      <c r="K90" s="666"/>
      <c r="L90" s="1255"/>
      <c r="M90"/>
      <c r="N90"/>
    </row>
    <row r="91" spans="1:14" s="3" customFormat="1" outlineLevel="1" x14ac:dyDescent="0.25">
      <c r="A91" s="1477"/>
      <c r="B91" s="2073"/>
      <c r="C91" s="2073"/>
      <c r="D91" s="2087"/>
      <c r="E91" s="665"/>
      <c r="F91" s="666"/>
      <c r="G91" s="666"/>
      <c r="H91" s="666"/>
      <c r="I91" s="666"/>
      <c r="J91" s="666"/>
      <c r="K91" s="666"/>
      <c r="L91" s="1255"/>
      <c r="M91"/>
      <c r="N91"/>
    </row>
    <row r="92" spans="1:14" s="3" customFormat="1" outlineLevel="1" x14ac:dyDescent="0.25">
      <c r="A92" s="1477"/>
      <c r="B92" s="2073"/>
      <c r="C92" s="2073"/>
      <c r="D92" s="2087"/>
      <c r="E92" s="665"/>
      <c r="F92" s="666"/>
      <c r="G92" s="666"/>
      <c r="H92" s="666"/>
      <c r="I92" s="666"/>
      <c r="J92" s="666"/>
      <c r="K92" s="666"/>
      <c r="L92" s="1255"/>
      <c r="M92"/>
      <c r="N92"/>
    </row>
    <row r="93" spans="1:14" s="3" customFormat="1" outlineLevel="1" x14ac:dyDescent="0.25">
      <c r="A93" s="1477"/>
      <c r="B93" s="2073"/>
      <c r="C93" s="2073"/>
      <c r="D93" s="2087"/>
      <c r="E93" s="4675"/>
      <c r="F93" s="4675"/>
      <c r="G93" s="4675"/>
      <c r="H93" s="4675"/>
      <c r="I93" s="4675"/>
      <c r="J93" s="4675"/>
      <c r="K93" s="4675"/>
      <c r="L93" s="4676"/>
      <c r="M93"/>
      <c r="N93"/>
    </row>
    <row r="94" spans="1:14" s="3" customFormat="1" outlineLevel="1" x14ac:dyDescent="0.25">
      <c r="A94" s="1477"/>
      <c r="B94" s="2073"/>
      <c r="C94" s="2073"/>
      <c r="D94" s="2087"/>
      <c r="E94" s="4675"/>
      <c r="F94" s="4675"/>
      <c r="G94" s="4675"/>
      <c r="H94" s="4675"/>
      <c r="I94" s="4675"/>
      <c r="J94" s="4675"/>
      <c r="K94" s="4675"/>
      <c r="L94" s="4676"/>
      <c r="M94"/>
      <c r="N94"/>
    </row>
    <row r="95" spans="1:14" s="3" customFormat="1" ht="15.75" outlineLevel="1" thickBot="1" x14ac:dyDescent="0.3">
      <c r="A95" s="1249" t="s">
        <v>1326</v>
      </c>
      <c r="B95" s="1250"/>
      <c r="C95" s="1251"/>
      <c r="D95" s="1258">
        <f>SUM(D76:D94)</f>
        <v>0</v>
      </c>
      <c r="E95" s="4616"/>
      <c r="F95" s="4616"/>
      <c r="G95" s="4616"/>
      <c r="H95" s="4616"/>
      <c r="I95" s="4616"/>
      <c r="J95" s="4616"/>
      <c r="K95" s="4616"/>
      <c r="L95" s="4617"/>
      <c r="M95"/>
      <c r="N95"/>
    </row>
    <row r="96" spans="1:14" s="3" customFormat="1" ht="21.75" customHeight="1" outlineLevel="1" thickBot="1" x14ac:dyDescent="0.3">
      <c r="A96"/>
      <c r="B96"/>
      <c r="C96"/>
      <c r="D96"/>
      <c r="E96"/>
      <c r="F96"/>
      <c r="G96"/>
      <c r="H96"/>
      <c r="I96"/>
      <c r="J96"/>
      <c r="K96"/>
      <c r="L96"/>
      <c r="M96"/>
      <c r="N96"/>
    </row>
    <row r="97" spans="1:14" s="3" customFormat="1" ht="17.25" customHeight="1" thickBot="1" x14ac:dyDescent="0.3">
      <c r="A97" s="4605" t="s">
        <v>2520</v>
      </c>
      <c r="B97" s="4606"/>
      <c r="C97" s="4606"/>
      <c r="D97" s="4606"/>
      <c r="E97" s="4606"/>
      <c r="F97" s="4606"/>
      <c r="G97" s="4606"/>
      <c r="H97" s="4606"/>
      <c r="I97" s="4606"/>
      <c r="J97" s="4606"/>
      <c r="K97" s="4606"/>
      <c r="L97" s="4607"/>
      <c r="M97"/>
      <c r="N97"/>
    </row>
    <row r="98" spans="1:14" s="3" customFormat="1" ht="17.25" customHeight="1" thickBot="1" x14ac:dyDescent="0.3">
      <c r="A98" s="11"/>
      <c r="B98" s="66"/>
      <c r="C98" s="66"/>
      <c r="D98" s="66"/>
      <c r="E98" s="66"/>
      <c r="F98" s="18"/>
      <c r="G98" s="18"/>
      <c r="H98" s="18"/>
      <c r="K98"/>
      <c r="L98"/>
      <c r="M98"/>
      <c r="N98"/>
    </row>
    <row r="99" spans="1:14" s="3" customFormat="1" ht="17.25" customHeight="1" x14ac:dyDescent="0.3">
      <c r="A99" s="4679" t="s">
        <v>2564</v>
      </c>
      <c r="B99" s="4680"/>
      <c r="C99" s="4680"/>
      <c r="D99" s="4680"/>
      <c r="E99" s="4680"/>
      <c r="F99" s="4680"/>
      <c r="G99" s="4680"/>
      <c r="H99" s="4680"/>
      <c r="I99" s="4680"/>
      <c r="J99" s="4680"/>
      <c r="K99" s="4680"/>
      <c r="L99" s="4681"/>
      <c r="M99"/>
      <c r="N99"/>
    </row>
    <row r="100" spans="1:14" s="3" customFormat="1" ht="24.75" customHeight="1" outlineLevel="1" x14ac:dyDescent="0.25">
      <c r="A100" s="1434"/>
      <c r="B100" s="4613" t="s">
        <v>2565</v>
      </c>
      <c r="C100" s="4613"/>
      <c r="D100" s="4613"/>
      <c r="E100" s="4613"/>
      <c r="F100" s="4613"/>
      <c r="G100" s="4682" t="s">
        <v>1548</v>
      </c>
      <c r="H100" s="4683"/>
      <c r="I100" s="4684"/>
      <c r="J100" s="4682"/>
      <c r="K100" s="4683"/>
      <c r="L100" s="4685"/>
      <c r="M100" s="831"/>
      <c r="N100" s="55"/>
    </row>
    <row r="101" spans="1:14" s="3" customFormat="1" ht="17.25" customHeight="1" outlineLevel="1" x14ac:dyDescent="0.25">
      <c r="A101" s="1209"/>
      <c r="B101" s="1935" t="s">
        <v>1282</v>
      </c>
      <c r="C101" s="4615" t="s">
        <v>3</v>
      </c>
      <c r="D101" s="4615"/>
      <c r="E101" s="1935" t="s">
        <v>1282</v>
      </c>
      <c r="F101" s="1261"/>
      <c r="G101" s="4677" t="s">
        <v>2566</v>
      </c>
      <c r="H101" s="4678"/>
      <c r="I101" s="2102"/>
      <c r="J101" s="3135" t="s">
        <v>478</v>
      </c>
      <c r="K101" s="3135" t="s">
        <v>1268</v>
      </c>
      <c r="L101" s="3137" t="s">
        <v>1454</v>
      </c>
      <c r="M101" s="831"/>
      <c r="N101" s="55"/>
    </row>
    <row r="102" spans="1:14" s="3" customFormat="1" ht="33" customHeight="1" outlineLevel="1" x14ac:dyDescent="0.25">
      <c r="A102" s="1432" t="s">
        <v>1455</v>
      </c>
      <c r="B102" s="1362" t="s">
        <v>1456</v>
      </c>
      <c r="C102" s="1362" t="s">
        <v>1457</v>
      </c>
      <c r="D102" s="1362" t="s">
        <v>1504</v>
      </c>
      <c r="E102" s="1362" t="s">
        <v>1459</v>
      </c>
      <c r="F102" s="2098" t="s">
        <v>2513</v>
      </c>
      <c r="G102" s="2001" t="s">
        <v>1461</v>
      </c>
      <c r="H102" s="2001" t="s">
        <v>1526</v>
      </c>
      <c r="I102" s="2099" t="s">
        <v>2557</v>
      </c>
      <c r="J102" s="3135"/>
      <c r="K102" s="3135"/>
      <c r="L102" s="3137"/>
      <c r="M102" s="831"/>
      <c r="N102" s="55"/>
    </row>
    <row r="103" spans="1:14" s="3" customFormat="1" ht="75" outlineLevel="1" x14ac:dyDescent="0.25">
      <c r="A103" s="1121" t="s">
        <v>434</v>
      </c>
      <c r="B103" s="1362" t="s">
        <v>2567</v>
      </c>
      <c r="C103" s="1362" t="s">
        <v>2568</v>
      </c>
      <c r="D103" s="1362" t="s">
        <v>2569</v>
      </c>
      <c r="E103" s="1362" t="s">
        <v>2570</v>
      </c>
      <c r="F103" s="3766" t="s">
        <v>2571</v>
      </c>
      <c r="G103" s="1362" t="s">
        <v>2537</v>
      </c>
      <c r="H103" s="1362" t="s">
        <v>2572</v>
      </c>
      <c r="I103" s="3766" t="s">
        <v>2563</v>
      </c>
      <c r="J103" s="4238"/>
      <c r="K103" s="4238"/>
      <c r="L103" s="3138"/>
    </row>
    <row r="104" spans="1:14" s="3" customFormat="1" ht="28.5" customHeight="1" outlineLevel="1" x14ac:dyDescent="0.25">
      <c r="A104" s="1479" t="s">
        <v>1738</v>
      </c>
      <c r="B104" s="2001">
        <v>2781</v>
      </c>
      <c r="C104" s="2001" t="s">
        <v>2507</v>
      </c>
      <c r="D104" s="2001" t="s">
        <v>2507</v>
      </c>
      <c r="E104" s="2001">
        <v>2781</v>
      </c>
      <c r="F104" s="3135"/>
      <c r="G104" s="2001" t="s">
        <v>2573</v>
      </c>
      <c r="H104" s="2001" t="s">
        <v>2507</v>
      </c>
      <c r="I104" s="3135"/>
      <c r="J104" s="4238"/>
      <c r="K104" s="4238"/>
      <c r="L104" s="3138"/>
    </row>
    <row r="105" spans="1:14" s="3" customFormat="1" outlineLevel="1" x14ac:dyDescent="0.25">
      <c r="A105" s="1436" t="str">
        <f>CONCATENATE($I$4,"00")</f>
        <v>202400</v>
      </c>
      <c r="B105" s="2037"/>
      <c r="C105" s="2005"/>
      <c r="D105" s="2037"/>
      <c r="E105" s="2037"/>
      <c r="F105" s="2039"/>
      <c r="G105" s="2039"/>
      <c r="H105" s="2039"/>
      <c r="I105" s="2039"/>
      <c r="J105" s="2046"/>
      <c r="K105" s="2046"/>
      <c r="L105" s="2084"/>
    </row>
    <row r="106" spans="1:14" s="3" customFormat="1" outlineLevel="1" x14ac:dyDescent="0.25">
      <c r="A106" s="1436" t="str">
        <f>CONCATENATE($I$4,"01")</f>
        <v>202401</v>
      </c>
      <c r="B106" s="2005"/>
      <c r="C106" s="2085"/>
      <c r="D106" s="2005"/>
      <c r="E106" s="2005"/>
      <c r="F106" s="2006">
        <f>C106+B106+D106-E106</f>
        <v>0</v>
      </c>
      <c r="G106" s="1973">
        <f>C35+C36</f>
        <v>0</v>
      </c>
      <c r="H106" s="1973">
        <f>$C$105+D106</f>
        <v>0</v>
      </c>
      <c r="I106" s="2006">
        <f>G106+H106</f>
        <v>0</v>
      </c>
      <c r="J106" s="2010"/>
      <c r="K106" s="1936"/>
      <c r="L106" s="1558"/>
    </row>
    <row r="107" spans="1:14" s="3" customFormat="1" outlineLevel="1" x14ac:dyDescent="0.25">
      <c r="A107" s="1436" t="str">
        <f>CONCATENATE($I$4,"02")</f>
        <v>202402</v>
      </c>
      <c r="B107" s="2005"/>
      <c r="C107" s="2085"/>
      <c r="D107" s="2005"/>
      <c r="E107" s="2005"/>
      <c r="F107" s="2006">
        <f t="shared" ref="F107:F117" si="5">C107+B107+D107-E107</f>
        <v>0</v>
      </c>
      <c r="G107" s="1973">
        <f t="shared" ref="G107:G117" si="6">G106+C37</f>
        <v>0</v>
      </c>
      <c r="H107" s="1973">
        <f t="shared" ref="H107:H116" si="7">$C$105+D107</f>
        <v>0</v>
      </c>
      <c r="I107" s="2006">
        <f t="shared" ref="I107:I117" si="8">G107+H107</f>
        <v>0</v>
      </c>
      <c r="J107" s="2010"/>
      <c r="K107" s="1936"/>
      <c r="L107" s="1558"/>
    </row>
    <row r="108" spans="1:14" s="3" customFormat="1" outlineLevel="1" x14ac:dyDescent="0.25">
      <c r="A108" s="1436" t="str">
        <f>CONCATENATE($I$4,"03")</f>
        <v>202403</v>
      </c>
      <c r="B108" s="2005"/>
      <c r="C108" s="2085"/>
      <c r="D108" s="2005"/>
      <c r="E108" s="2005"/>
      <c r="F108" s="2006">
        <f t="shared" si="5"/>
        <v>0</v>
      </c>
      <c r="G108" s="1973">
        <f t="shared" si="6"/>
        <v>0</v>
      </c>
      <c r="H108" s="1973">
        <f t="shared" si="7"/>
        <v>0</v>
      </c>
      <c r="I108" s="2006">
        <f t="shared" si="8"/>
        <v>0</v>
      </c>
      <c r="J108" s="2010"/>
      <c r="K108" s="1936"/>
      <c r="L108" s="1558"/>
    </row>
    <row r="109" spans="1:14" s="3" customFormat="1" outlineLevel="1" x14ac:dyDescent="0.25">
      <c r="A109" s="1436" t="str">
        <f>CONCATENATE($I$4,"04")</f>
        <v>202404</v>
      </c>
      <c r="B109" s="2005"/>
      <c r="C109" s="2085"/>
      <c r="D109" s="2005"/>
      <c r="E109" s="2005"/>
      <c r="F109" s="2006">
        <f t="shared" si="5"/>
        <v>0</v>
      </c>
      <c r="G109" s="1973">
        <f t="shared" si="6"/>
        <v>0</v>
      </c>
      <c r="H109" s="1973">
        <f t="shared" si="7"/>
        <v>0</v>
      </c>
      <c r="I109" s="2006">
        <f t="shared" si="8"/>
        <v>0</v>
      </c>
      <c r="J109" s="2010"/>
      <c r="K109" s="1936"/>
      <c r="L109" s="1558"/>
    </row>
    <row r="110" spans="1:14" s="3" customFormat="1" outlineLevel="1" x14ac:dyDescent="0.25">
      <c r="A110" s="1436" t="str">
        <f>CONCATENATE($I$4,"05")</f>
        <v>202405</v>
      </c>
      <c r="B110" s="2005"/>
      <c r="C110" s="2085"/>
      <c r="D110" s="2005"/>
      <c r="E110" s="2005"/>
      <c r="F110" s="2006">
        <f t="shared" si="5"/>
        <v>0</v>
      </c>
      <c r="G110" s="1973">
        <f t="shared" si="6"/>
        <v>0</v>
      </c>
      <c r="H110" s="1973">
        <f t="shared" si="7"/>
        <v>0</v>
      </c>
      <c r="I110" s="2006">
        <f t="shared" si="8"/>
        <v>0</v>
      </c>
      <c r="J110" s="2010"/>
      <c r="K110" s="1936"/>
      <c r="L110" s="1558"/>
    </row>
    <row r="111" spans="1:14" s="3" customFormat="1" outlineLevel="1" x14ac:dyDescent="0.25">
      <c r="A111" s="1436" t="str">
        <f>CONCATENATE($I$4,"06")</f>
        <v>202406</v>
      </c>
      <c r="B111" s="2005"/>
      <c r="C111" s="2085"/>
      <c r="D111" s="2005"/>
      <c r="E111" s="2005"/>
      <c r="F111" s="2006">
        <f>C111+B111+D111-E111</f>
        <v>0</v>
      </c>
      <c r="G111" s="1973">
        <f t="shared" si="6"/>
        <v>0</v>
      </c>
      <c r="H111" s="1973">
        <f>$C$105+D111</f>
        <v>0</v>
      </c>
      <c r="I111" s="2006">
        <f t="shared" si="8"/>
        <v>0</v>
      </c>
      <c r="J111" s="2010"/>
      <c r="K111" s="1936"/>
      <c r="L111" s="1558"/>
    </row>
    <row r="112" spans="1:14" s="3" customFormat="1" outlineLevel="1" x14ac:dyDescent="0.25">
      <c r="A112" s="1436" t="str">
        <f>CONCATENATE($I$4,"07")</f>
        <v>202407</v>
      </c>
      <c r="B112" s="2005"/>
      <c r="C112" s="2085"/>
      <c r="D112" s="2005"/>
      <c r="E112" s="2005"/>
      <c r="F112" s="2006">
        <f>C112+B112+D112-E112</f>
        <v>0</v>
      </c>
      <c r="G112" s="1973">
        <f t="shared" si="6"/>
        <v>0</v>
      </c>
      <c r="H112" s="1973">
        <f>$C$105+D112</f>
        <v>0</v>
      </c>
      <c r="I112" s="2006">
        <f t="shared" si="8"/>
        <v>0</v>
      </c>
      <c r="J112" s="2010"/>
      <c r="K112" s="1936"/>
      <c r="L112" s="1558"/>
    </row>
    <row r="113" spans="1:12" s="3" customFormat="1" outlineLevel="1" x14ac:dyDescent="0.25">
      <c r="A113" s="1436" t="str">
        <f>CONCATENATE($I$4,"08")</f>
        <v>202408</v>
      </c>
      <c r="B113" s="2005"/>
      <c r="C113" s="2085"/>
      <c r="D113" s="2005"/>
      <c r="E113" s="2005"/>
      <c r="F113" s="2006">
        <f t="shared" si="5"/>
        <v>0</v>
      </c>
      <c r="G113" s="1973">
        <f t="shared" si="6"/>
        <v>0</v>
      </c>
      <c r="H113" s="1973">
        <f t="shared" si="7"/>
        <v>0</v>
      </c>
      <c r="I113" s="2006">
        <f t="shared" si="8"/>
        <v>0</v>
      </c>
      <c r="J113" s="2010"/>
      <c r="K113" s="1936"/>
      <c r="L113" s="1558"/>
    </row>
    <row r="114" spans="1:12" s="3" customFormat="1" outlineLevel="1" x14ac:dyDescent="0.25">
      <c r="A114" s="1436" t="str">
        <f>CONCATENATE($I$4,"09")</f>
        <v>202409</v>
      </c>
      <c r="B114" s="2005"/>
      <c r="C114" s="2085"/>
      <c r="D114" s="2005"/>
      <c r="E114" s="2005"/>
      <c r="F114" s="2006">
        <f t="shared" si="5"/>
        <v>0</v>
      </c>
      <c r="G114" s="1973">
        <f t="shared" si="6"/>
        <v>0</v>
      </c>
      <c r="H114" s="1973">
        <f t="shared" si="7"/>
        <v>0</v>
      </c>
      <c r="I114" s="2006">
        <f t="shared" si="8"/>
        <v>0</v>
      </c>
      <c r="J114" s="2010"/>
      <c r="K114" s="1936"/>
      <c r="L114" s="1558"/>
    </row>
    <row r="115" spans="1:12" s="3" customFormat="1" outlineLevel="1" x14ac:dyDescent="0.25">
      <c r="A115" s="1436" t="str">
        <f>CONCATENATE($I$4,"10")</f>
        <v>202410</v>
      </c>
      <c r="B115" s="2005"/>
      <c r="C115" s="2085"/>
      <c r="D115" s="2005"/>
      <c r="E115" s="2005"/>
      <c r="F115" s="2006">
        <f t="shared" si="5"/>
        <v>0</v>
      </c>
      <c r="G115" s="1973">
        <f t="shared" si="6"/>
        <v>0</v>
      </c>
      <c r="H115" s="1973">
        <f t="shared" si="7"/>
        <v>0</v>
      </c>
      <c r="I115" s="2006">
        <f t="shared" si="8"/>
        <v>0</v>
      </c>
      <c r="J115" s="2010"/>
      <c r="K115" s="1936"/>
      <c r="L115" s="1558"/>
    </row>
    <row r="116" spans="1:12" s="3" customFormat="1" outlineLevel="1" x14ac:dyDescent="0.25">
      <c r="A116" s="1436" t="str">
        <f>CONCATENATE($I$4,"11")</f>
        <v>202411</v>
      </c>
      <c r="B116" s="2005"/>
      <c r="C116" s="2085"/>
      <c r="D116" s="2005"/>
      <c r="E116" s="2005"/>
      <c r="F116" s="2006">
        <f t="shared" si="5"/>
        <v>0</v>
      </c>
      <c r="G116" s="1973">
        <f t="shared" si="6"/>
        <v>0</v>
      </c>
      <c r="H116" s="1973">
        <f t="shared" si="7"/>
        <v>0</v>
      </c>
      <c r="I116" s="2006">
        <f t="shared" si="8"/>
        <v>0</v>
      </c>
      <c r="J116" s="2010"/>
      <c r="K116" s="1936"/>
      <c r="L116" s="1558"/>
    </row>
    <row r="117" spans="1:12" s="3" customFormat="1" outlineLevel="1" x14ac:dyDescent="0.25">
      <c r="A117" s="1436" t="str">
        <f>CONCATENATE($I$4,"12")</f>
        <v>202412</v>
      </c>
      <c r="B117" s="2005"/>
      <c r="C117" s="2005"/>
      <c r="D117" s="2005"/>
      <c r="E117" s="2005"/>
      <c r="F117" s="2006">
        <f t="shared" si="5"/>
        <v>0</v>
      </c>
      <c r="G117" s="1973">
        <f t="shared" si="6"/>
        <v>0</v>
      </c>
      <c r="H117" s="1973">
        <f>C117+D117</f>
        <v>0</v>
      </c>
      <c r="I117" s="2006">
        <f t="shared" si="8"/>
        <v>0</v>
      </c>
      <c r="J117" s="2010"/>
      <c r="K117" s="1936"/>
      <c r="L117" s="1558"/>
    </row>
    <row r="118" spans="1:12" s="3" customFormat="1" ht="15.75" outlineLevel="1" thickBot="1" x14ac:dyDescent="0.3">
      <c r="A118" s="456" t="s">
        <v>2028</v>
      </c>
      <c r="B118" s="493"/>
      <c r="C118" s="493"/>
      <c r="D118" s="493"/>
      <c r="E118" s="493"/>
      <c r="F118" s="462">
        <f>SUM(F105:F117)</f>
        <v>0</v>
      </c>
      <c r="G118" s="493"/>
      <c r="H118" s="493"/>
      <c r="I118" s="493"/>
      <c r="J118" s="4223"/>
      <c r="K118" s="4223"/>
      <c r="L118" s="4224"/>
    </row>
    <row r="119" spans="1:12" s="3" customFormat="1" outlineLevel="1" x14ac:dyDescent="0.25">
      <c r="A119" s="11"/>
      <c r="B119" s="66"/>
      <c r="C119" s="66"/>
      <c r="D119" s="66"/>
      <c r="E119" s="66"/>
      <c r="F119" s="66"/>
      <c r="G119" s="18"/>
      <c r="H119" s="18"/>
      <c r="I119" s="18"/>
    </row>
    <row r="120" spans="1:12" s="3" customFormat="1" ht="15.75" outlineLevel="1" thickBot="1" x14ac:dyDescent="0.3">
      <c r="A120" s="378" t="s">
        <v>2509</v>
      </c>
      <c r="B120" s="121"/>
      <c r="C120" s="121"/>
      <c r="D120" s="121"/>
      <c r="E120" s="121"/>
      <c r="F120" s="121"/>
      <c r="G120" s="121"/>
      <c r="H120" s="121"/>
      <c r="I120"/>
      <c r="J120"/>
    </row>
    <row r="121" spans="1:12" s="3" customFormat="1" outlineLevel="1" x14ac:dyDescent="0.25">
      <c r="A121" s="1246" t="s">
        <v>434</v>
      </c>
      <c r="B121" s="1247" t="s">
        <v>254</v>
      </c>
      <c r="C121" s="1247" t="s">
        <v>1492</v>
      </c>
      <c r="D121" s="1248" t="s">
        <v>608</v>
      </c>
      <c r="E121" s="4610" t="s">
        <v>1261</v>
      </c>
      <c r="F121" s="4611"/>
      <c r="G121" s="4611"/>
      <c r="H121" s="4611"/>
      <c r="I121" s="4611"/>
      <c r="J121" s="4611"/>
      <c r="K121" s="4611"/>
      <c r="L121" s="4612"/>
    </row>
    <row r="122" spans="1:12" s="3" customFormat="1" outlineLevel="1" x14ac:dyDescent="0.25">
      <c r="A122" s="1477"/>
      <c r="B122" s="2073"/>
      <c r="C122" s="2073"/>
      <c r="D122" s="2087"/>
      <c r="E122" s="4596"/>
      <c r="F122" s="4597"/>
      <c r="G122" s="4597"/>
      <c r="H122" s="4597"/>
      <c r="I122" s="4597"/>
      <c r="J122" s="4597"/>
      <c r="K122" s="4597"/>
      <c r="L122" s="4598"/>
    </row>
    <row r="123" spans="1:12" s="3" customFormat="1" outlineLevel="1" x14ac:dyDescent="0.25">
      <c r="A123" s="1477"/>
      <c r="B123" s="2073"/>
      <c r="C123" s="2073"/>
      <c r="D123" s="2087"/>
      <c r="E123" s="665"/>
      <c r="F123" s="666"/>
      <c r="G123" s="666"/>
      <c r="H123" s="666"/>
      <c r="I123" s="666"/>
      <c r="J123" s="666"/>
      <c r="K123" s="666"/>
      <c r="L123" s="1255"/>
    </row>
    <row r="124" spans="1:12" s="3" customFormat="1" outlineLevel="1" x14ac:dyDescent="0.25">
      <c r="A124" s="1477"/>
      <c r="B124" s="2073"/>
      <c r="C124" s="2073"/>
      <c r="D124" s="2087"/>
      <c r="E124" s="665"/>
      <c r="F124" s="666"/>
      <c r="G124" s="666"/>
      <c r="H124" s="666"/>
      <c r="I124" s="666"/>
      <c r="J124" s="666"/>
      <c r="K124" s="666"/>
      <c r="L124" s="1255"/>
    </row>
    <row r="125" spans="1:12" s="3" customFormat="1" outlineLevel="1" x14ac:dyDescent="0.25">
      <c r="A125" s="1477"/>
      <c r="B125" s="2073"/>
      <c r="C125" s="2073"/>
      <c r="D125" s="2087"/>
      <c r="E125" s="665"/>
      <c r="F125" s="666"/>
      <c r="G125" s="666"/>
      <c r="H125" s="666"/>
      <c r="I125" s="666"/>
      <c r="J125" s="666"/>
      <c r="K125" s="666"/>
      <c r="L125" s="1255"/>
    </row>
    <row r="126" spans="1:12" s="3" customFormat="1" outlineLevel="1" x14ac:dyDescent="0.25">
      <c r="A126" s="1477"/>
      <c r="B126" s="2073"/>
      <c r="C126" s="2073"/>
      <c r="D126" s="2087"/>
      <c r="E126" s="665"/>
      <c r="F126" s="666"/>
      <c r="G126" s="666"/>
      <c r="H126" s="666"/>
      <c r="I126" s="666"/>
      <c r="J126" s="666"/>
      <c r="K126" s="666"/>
      <c r="L126" s="1255"/>
    </row>
    <row r="127" spans="1:12" s="3" customFormat="1" outlineLevel="1" x14ac:dyDescent="0.25">
      <c r="A127" s="1477"/>
      <c r="B127" s="2073"/>
      <c r="C127" s="2073"/>
      <c r="D127" s="2087"/>
      <c r="E127" s="665"/>
      <c r="F127" s="666"/>
      <c r="G127" s="666"/>
      <c r="H127" s="666"/>
      <c r="I127" s="666"/>
      <c r="J127" s="666"/>
      <c r="K127" s="666"/>
      <c r="L127" s="1255"/>
    </row>
    <row r="128" spans="1:12" s="3" customFormat="1" outlineLevel="1" x14ac:dyDescent="0.25">
      <c r="A128" s="1477"/>
      <c r="B128" s="2073"/>
      <c r="C128" s="2073"/>
      <c r="D128" s="2087"/>
      <c r="E128" s="665"/>
      <c r="F128" s="666"/>
      <c r="G128" s="666"/>
      <c r="H128" s="666"/>
      <c r="I128" s="666"/>
      <c r="J128" s="666"/>
      <c r="K128" s="666"/>
      <c r="L128" s="1255"/>
    </row>
    <row r="129" spans="1:12" s="3" customFormat="1" outlineLevel="1" x14ac:dyDescent="0.25">
      <c r="A129" s="1477"/>
      <c r="B129" s="2073"/>
      <c r="C129" s="2073"/>
      <c r="D129" s="2087"/>
      <c r="E129" s="665"/>
      <c r="F129" s="666"/>
      <c r="G129" s="666"/>
      <c r="H129" s="666"/>
      <c r="I129" s="666"/>
      <c r="J129" s="666"/>
      <c r="K129" s="666"/>
      <c r="L129" s="1255"/>
    </row>
    <row r="130" spans="1:12" s="3" customFormat="1" outlineLevel="1" x14ac:dyDescent="0.25">
      <c r="A130" s="1477"/>
      <c r="B130" s="2073"/>
      <c r="C130" s="2073"/>
      <c r="D130" s="2087"/>
      <c r="E130" s="665"/>
      <c r="F130" s="666"/>
      <c r="G130" s="666"/>
      <c r="H130" s="666"/>
      <c r="I130" s="666"/>
      <c r="J130" s="666"/>
      <c r="K130" s="666"/>
      <c r="L130" s="1255"/>
    </row>
    <row r="131" spans="1:12" s="3" customFormat="1" outlineLevel="1" x14ac:dyDescent="0.25">
      <c r="A131" s="1477"/>
      <c r="B131" s="2073"/>
      <c r="C131" s="2073"/>
      <c r="D131" s="2087"/>
      <c r="E131" s="665"/>
      <c r="F131" s="666"/>
      <c r="G131" s="666"/>
      <c r="H131" s="666"/>
      <c r="I131" s="666"/>
      <c r="J131" s="666"/>
      <c r="K131" s="666"/>
      <c r="L131" s="1255"/>
    </row>
    <row r="132" spans="1:12" s="3" customFormat="1" outlineLevel="1" x14ac:dyDescent="0.25">
      <c r="A132" s="1477"/>
      <c r="B132" s="2073"/>
      <c r="C132" s="2073"/>
      <c r="D132" s="2087"/>
      <c r="E132" s="665"/>
      <c r="F132" s="666"/>
      <c r="G132" s="666"/>
      <c r="H132" s="666"/>
      <c r="I132" s="666"/>
      <c r="J132" s="666"/>
      <c r="K132" s="666"/>
      <c r="L132" s="1255"/>
    </row>
    <row r="133" spans="1:12" s="3" customFormat="1" outlineLevel="1" x14ac:dyDescent="0.25">
      <c r="A133" s="1477"/>
      <c r="B133" s="2073"/>
      <c r="C133" s="2073"/>
      <c r="D133" s="2087"/>
      <c r="E133" s="665"/>
      <c r="F133" s="666"/>
      <c r="G133" s="666"/>
      <c r="H133" s="666"/>
      <c r="I133" s="666"/>
      <c r="J133" s="666"/>
      <c r="K133" s="666"/>
      <c r="L133" s="1255"/>
    </row>
    <row r="134" spans="1:12" s="3" customFormat="1" outlineLevel="1" x14ac:dyDescent="0.25">
      <c r="A134" s="1477"/>
      <c r="B134" s="2073"/>
      <c r="C134" s="2073"/>
      <c r="D134" s="2087"/>
      <c r="E134" s="665"/>
      <c r="F134" s="666"/>
      <c r="G134" s="666"/>
      <c r="H134" s="666"/>
      <c r="I134" s="666"/>
      <c r="J134" s="666"/>
      <c r="K134" s="666"/>
      <c r="L134" s="1255"/>
    </row>
    <row r="135" spans="1:12" s="3" customFormat="1" outlineLevel="1" x14ac:dyDescent="0.25">
      <c r="A135" s="1477"/>
      <c r="B135" s="2073"/>
      <c r="C135" s="2073"/>
      <c r="D135" s="2087"/>
      <c r="E135" s="665"/>
      <c r="F135" s="666"/>
      <c r="G135" s="666"/>
      <c r="H135" s="666"/>
      <c r="I135" s="666"/>
      <c r="J135" s="666"/>
      <c r="K135" s="666"/>
      <c r="L135" s="1255"/>
    </row>
    <row r="136" spans="1:12" s="3" customFormat="1" outlineLevel="1" x14ac:dyDescent="0.25">
      <c r="A136" s="1477"/>
      <c r="B136" s="2073"/>
      <c r="C136" s="2073"/>
      <c r="D136" s="2087"/>
      <c r="E136" s="665"/>
      <c r="F136" s="666"/>
      <c r="G136" s="666"/>
      <c r="H136" s="666"/>
      <c r="I136" s="666"/>
      <c r="J136" s="666"/>
      <c r="K136" s="666"/>
      <c r="L136" s="1255"/>
    </row>
    <row r="137" spans="1:12" s="3" customFormat="1" outlineLevel="1" x14ac:dyDescent="0.25">
      <c r="A137" s="1477"/>
      <c r="B137" s="2073"/>
      <c r="C137" s="2073"/>
      <c r="D137" s="2087"/>
      <c r="E137" s="665"/>
      <c r="F137" s="666"/>
      <c r="G137" s="666"/>
      <c r="H137" s="666"/>
      <c r="I137" s="666"/>
      <c r="J137" s="666"/>
      <c r="K137" s="666"/>
      <c r="L137" s="1255"/>
    </row>
    <row r="138" spans="1:12" s="3" customFormat="1" outlineLevel="1" x14ac:dyDescent="0.25">
      <c r="A138" s="1477"/>
      <c r="B138" s="2073"/>
      <c r="C138" s="2073"/>
      <c r="D138" s="2087"/>
      <c r="E138" s="665"/>
      <c r="F138" s="666"/>
      <c r="G138" s="666"/>
      <c r="H138" s="666"/>
      <c r="I138" s="666"/>
      <c r="J138" s="666"/>
      <c r="K138" s="666"/>
      <c r="L138" s="1255"/>
    </row>
    <row r="139" spans="1:12" s="3" customFormat="1" outlineLevel="1" x14ac:dyDescent="0.25">
      <c r="A139" s="1477"/>
      <c r="B139" s="2073"/>
      <c r="C139" s="2073"/>
      <c r="D139" s="2087"/>
      <c r="E139" s="4675"/>
      <c r="F139" s="4675"/>
      <c r="G139" s="4675"/>
      <c r="H139" s="4675"/>
      <c r="I139" s="4675"/>
      <c r="J139" s="4675"/>
      <c r="K139" s="4675"/>
      <c r="L139" s="4676"/>
    </row>
    <row r="140" spans="1:12" s="3" customFormat="1" outlineLevel="1" x14ac:dyDescent="0.25">
      <c r="A140" s="1477"/>
      <c r="B140" s="2073"/>
      <c r="C140" s="2073"/>
      <c r="D140" s="2087"/>
      <c r="E140" s="4675"/>
      <c r="F140" s="4675"/>
      <c r="G140" s="4675"/>
      <c r="H140" s="4675"/>
      <c r="I140" s="4675"/>
      <c r="J140" s="4675"/>
      <c r="K140" s="4675"/>
      <c r="L140" s="4676"/>
    </row>
    <row r="141" spans="1:12" s="3" customFormat="1" ht="15.75" outlineLevel="1" thickBot="1" x14ac:dyDescent="0.3">
      <c r="A141" s="1249" t="s">
        <v>1326</v>
      </c>
      <c r="B141" s="1250"/>
      <c r="C141" s="1251"/>
      <c r="D141" s="1258">
        <f>SUM(D122:D140)</f>
        <v>0</v>
      </c>
      <c r="E141" s="4616"/>
      <c r="F141" s="4616"/>
      <c r="G141" s="4616"/>
      <c r="H141" s="4616"/>
      <c r="I141" s="4616"/>
      <c r="J141" s="4616"/>
      <c r="K141" s="4616"/>
      <c r="L141" s="4617"/>
    </row>
    <row r="142" spans="1:12" s="3" customFormat="1" ht="15.75" outlineLevel="1" thickBot="1" x14ac:dyDescent="0.3">
      <c r="A142" s="11"/>
      <c r="B142" s="66"/>
      <c r="C142" s="66"/>
      <c r="D142" s="66"/>
      <c r="E142" s="66"/>
      <c r="F142" s="66"/>
      <c r="G142" s="18"/>
      <c r="H142" s="18"/>
      <c r="I142" s="18"/>
    </row>
    <row r="143" spans="1:12" ht="15.75" customHeight="1" thickBot="1" x14ac:dyDescent="0.3">
      <c r="A143" s="4605" t="s">
        <v>2510</v>
      </c>
      <c r="B143" s="4618"/>
      <c r="C143" s="4618"/>
      <c r="D143" s="4618"/>
      <c r="E143" s="4618"/>
      <c r="F143" s="4618"/>
      <c r="G143" s="4618"/>
      <c r="H143" s="4606"/>
      <c r="I143" s="4606"/>
      <c r="J143" s="4606"/>
      <c r="K143" s="4606"/>
      <c r="L143" s="4607"/>
    </row>
    <row r="144" spans="1:12" s="3" customFormat="1" x14ac:dyDescent="0.25">
      <c r="J144"/>
    </row>
    <row r="145" spans="1:12" s="3" customFormat="1" ht="16.5" customHeight="1" x14ac:dyDescent="0.25">
      <c r="A145" s="378"/>
      <c r="B145" s="121"/>
      <c r="C145" s="121"/>
      <c r="D145" s="121"/>
      <c r="E145" s="121"/>
      <c r="F145" s="121"/>
      <c r="G145" s="121"/>
      <c r="H145" s="121"/>
      <c r="I145"/>
      <c r="J145"/>
    </row>
    <row r="146" spans="1:12" s="3" customFormat="1" ht="16.5" customHeight="1" thickBot="1" x14ac:dyDescent="0.3">
      <c r="A146" s="378" t="s">
        <v>2460</v>
      </c>
      <c r="B146" s="121"/>
      <c r="C146" s="121"/>
      <c r="D146" s="121"/>
      <c r="E146" s="121"/>
      <c r="F146" s="121"/>
      <c r="G146" s="121"/>
      <c r="H146" s="121"/>
      <c r="I146"/>
      <c r="J146"/>
    </row>
    <row r="147" spans="1:12" s="3" customFormat="1" ht="16.5" customHeight="1" x14ac:dyDescent="0.25">
      <c r="A147" s="1246" t="s">
        <v>1259</v>
      </c>
      <c r="B147" s="1247" t="s">
        <v>1492</v>
      </c>
      <c r="C147" s="1247" t="s">
        <v>2461</v>
      </c>
      <c r="D147" s="1248" t="s">
        <v>608</v>
      </c>
      <c r="E147" s="4610" t="s">
        <v>1261</v>
      </c>
      <c r="F147" s="4611"/>
      <c r="G147" s="4611"/>
      <c r="H147" s="4611"/>
      <c r="I147" s="4611"/>
      <c r="J147" s="4611"/>
      <c r="K147" s="4611"/>
      <c r="L147" s="4612"/>
    </row>
    <row r="148" spans="1:12" x14ac:dyDescent="0.25">
      <c r="A148" s="1477"/>
      <c r="B148" s="2073"/>
      <c r="C148" s="2073"/>
      <c r="D148" s="2087"/>
      <c r="E148" s="4596"/>
      <c r="F148" s="4597"/>
      <c r="G148" s="4597"/>
      <c r="H148" s="4597"/>
      <c r="I148" s="4597"/>
      <c r="J148" s="4597"/>
      <c r="K148" s="4597"/>
      <c r="L148" s="4598"/>
    </row>
    <row r="149" spans="1:12" x14ac:dyDescent="0.25">
      <c r="A149" s="1477"/>
      <c r="B149" s="2073"/>
      <c r="C149" s="2073"/>
      <c r="D149" s="2087"/>
      <c r="E149" s="4675"/>
      <c r="F149" s="4675"/>
      <c r="G149" s="4675"/>
      <c r="H149" s="4675"/>
      <c r="I149" s="4675"/>
      <c r="J149" s="4675"/>
      <c r="K149" s="4675"/>
      <c r="L149" s="4676"/>
    </row>
    <row r="150" spans="1:12" x14ac:dyDescent="0.25">
      <c r="A150" s="1477"/>
      <c r="B150" s="2073"/>
      <c r="C150" s="2073"/>
      <c r="D150" s="2087"/>
      <c r="E150" s="4675"/>
      <c r="F150" s="4675"/>
      <c r="G150" s="4675"/>
      <c r="H150" s="4675"/>
      <c r="I150" s="4675"/>
      <c r="J150" s="4675"/>
      <c r="K150" s="4675"/>
      <c r="L150" s="4676"/>
    </row>
    <row r="151" spans="1:12" x14ac:dyDescent="0.25">
      <c r="A151" s="1477"/>
      <c r="B151" s="2073"/>
      <c r="C151" s="2073"/>
      <c r="D151" s="2087"/>
      <c r="E151" s="4675"/>
      <c r="F151" s="4675"/>
      <c r="G151" s="4675"/>
      <c r="H151" s="4675"/>
      <c r="I151" s="4675"/>
      <c r="J151" s="4675"/>
      <c r="K151" s="4675"/>
      <c r="L151" s="4676"/>
    </row>
    <row r="152" spans="1:12" x14ac:dyDescent="0.25">
      <c r="A152" s="1477"/>
      <c r="B152" s="2073"/>
      <c r="C152" s="2073"/>
      <c r="D152" s="2087"/>
      <c r="E152" s="4675"/>
      <c r="F152" s="4675"/>
      <c r="G152" s="4675"/>
      <c r="H152" s="4675"/>
      <c r="I152" s="4675"/>
      <c r="J152" s="4675"/>
      <c r="K152" s="4675"/>
      <c r="L152" s="4676"/>
    </row>
    <row r="153" spans="1:12" x14ac:dyDescent="0.25">
      <c r="A153" s="1477"/>
      <c r="B153" s="2073"/>
      <c r="C153" s="2073"/>
      <c r="D153" s="2087"/>
      <c r="E153" s="4675"/>
      <c r="F153" s="4675"/>
      <c r="G153" s="4675"/>
      <c r="H153" s="4675"/>
      <c r="I153" s="4675"/>
      <c r="J153" s="4675"/>
      <c r="K153" s="4675"/>
      <c r="L153" s="4676"/>
    </row>
    <row r="154" spans="1:12" x14ac:dyDescent="0.25">
      <c r="A154" s="1477"/>
      <c r="B154" s="2073"/>
      <c r="C154" s="2073"/>
      <c r="D154" s="2087"/>
      <c r="E154" s="4675"/>
      <c r="F154" s="4675"/>
      <c r="G154" s="4675"/>
      <c r="H154" s="4675"/>
      <c r="I154" s="4675"/>
      <c r="J154" s="4675"/>
      <c r="K154" s="4675"/>
      <c r="L154" s="4676"/>
    </row>
    <row r="155" spans="1:12" x14ac:dyDescent="0.25">
      <c r="A155" s="1477"/>
      <c r="B155" s="2073"/>
      <c r="C155" s="2073"/>
      <c r="D155" s="2087"/>
      <c r="E155" s="4675"/>
      <c r="F155" s="4675"/>
      <c r="G155" s="4675"/>
      <c r="H155" s="4675"/>
      <c r="I155" s="4675"/>
      <c r="J155" s="4675"/>
      <c r="K155" s="4675"/>
      <c r="L155" s="4676"/>
    </row>
    <row r="156" spans="1:12" x14ac:dyDescent="0.25">
      <c r="A156" s="1477"/>
      <c r="B156" s="2073"/>
      <c r="C156" s="2073"/>
      <c r="D156" s="2087"/>
      <c r="E156" s="4675"/>
      <c r="F156" s="4675"/>
      <c r="G156" s="4675"/>
      <c r="H156" s="4675"/>
      <c r="I156" s="4675"/>
      <c r="J156" s="4675"/>
      <c r="K156" s="4675"/>
      <c r="L156" s="4676"/>
    </row>
    <row r="157" spans="1:12" x14ac:dyDescent="0.25">
      <c r="A157" s="1477"/>
      <c r="B157" s="2073"/>
      <c r="C157" s="2073"/>
      <c r="D157" s="2087"/>
      <c r="E157" s="4675"/>
      <c r="F157" s="4675"/>
      <c r="G157" s="4675"/>
      <c r="H157" s="4675"/>
      <c r="I157" s="4675"/>
      <c r="J157" s="4675"/>
      <c r="K157" s="4675"/>
      <c r="L157" s="4676"/>
    </row>
    <row r="158" spans="1:12" x14ac:dyDescent="0.25">
      <c r="A158" s="1477"/>
      <c r="B158" s="2073"/>
      <c r="C158" s="2073"/>
      <c r="D158" s="2087"/>
      <c r="E158" s="4675"/>
      <c r="F158" s="4675"/>
      <c r="G158" s="4675"/>
      <c r="H158" s="4675"/>
      <c r="I158" s="4675"/>
      <c r="J158" s="4675"/>
      <c r="K158" s="4675"/>
      <c r="L158" s="4676"/>
    </row>
    <row r="159" spans="1:12" x14ac:dyDescent="0.25">
      <c r="A159" s="1477"/>
      <c r="B159" s="2073"/>
      <c r="C159" s="2073"/>
      <c r="D159" s="2087"/>
      <c r="E159" s="4675"/>
      <c r="F159" s="4675"/>
      <c r="G159" s="4675"/>
      <c r="H159" s="4675"/>
      <c r="I159" s="4675"/>
      <c r="J159" s="4675"/>
      <c r="K159" s="4675"/>
      <c r="L159" s="4676"/>
    </row>
    <row r="160" spans="1:12" x14ac:dyDescent="0.25">
      <c r="A160" s="1477"/>
      <c r="B160" s="2073"/>
      <c r="C160" s="2073"/>
      <c r="D160" s="2087"/>
      <c r="E160" s="4675"/>
      <c r="F160" s="4675"/>
      <c r="G160" s="4675"/>
      <c r="H160" s="4675"/>
      <c r="I160" s="4675"/>
      <c r="J160" s="4675"/>
      <c r="K160" s="4675"/>
      <c r="L160" s="4676"/>
    </row>
    <row r="161" spans="1:12" x14ac:dyDescent="0.25">
      <c r="A161" s="1477"/>
      <c r="B161" s="2073"/>
      <c r="C161" s="2073"/>
      <c r="D161" s="2087"/>
      <c r="E161" s="4675"/>
      <c r="F161" s="4675"/>
      <c r="G161" s="4675"/>
      <c r="H161" s="4675"/>
      <c r="I161" s="4675"/>
      <c r="J161" s="4675"/>
      <c r="K161" s="4675"/>
      <c r="L161" s="4676"/>
    </row>
    <row r="162" spans="1:12" x14ac:dyDescent="0.25">
      <c r="A162" s="1477"/>
      <c r="B162" s="2073"/>
      <c r="C162" s="2073"/>
      <c r="D162" s="2087"/>
      <c r="E162" s="4675"/>
      <c r="F162" s="4675"/>
      <c r="G162" s="4675"/>
      <c r="H162" s="4675"/>
      <c r="I162" s="4675"/>
      <c r="J162" s="4675"/>
      <c r="K162" s="4675"/>
      <c r="L162" s="4676"/>
    </row>
    <row r="163" spans="1:12" x14ac:dyDescent="0.25">
      <c r="A163" s="1477"/>
      <c r="B163" s="2073"/>
      <c r="C163" s="2073"/>
      <c r="D163" s="2087"/>
      <c r="E163" s="4675"/>
      <c r="F163" s="4675"/>
      <c r="G163" s="4675"/>
      <c r="H163" s="4675"/>
      <c r="I163" s="4675"/>
      <c r="J163" s="4675"/>
      <c r="K163" s="4675"/>
      <c r="L163" s="4676"/>
    </row>
    <row r="164" spans="1:12" x14ac:dyDescent="0.25">
      <c r="A164" s="1477"/>
      <c r="B164" s="2073"/>
      <c r="C164" s="2073"/>
      <c r="D164" s="2087"/>
      <c r="E164" s="4675"/>
      <c r="F164" s="4675"/>
      <c r="G164" s="4675"/>
      <c r="H164" s="4675"/>
      <c r="I164" s="4675"/>
      <c r="J164" s="4675"/>
      <c r="K164" s="4675"/>
      <c r="L164" s="4676"/>
    </row>
    <row r="165" spans="1:12" x14ac:dyDescent="0.25">
      <c r="A165" s="1477"/>
      <c r="B165" s="2073"/>
      <c r="C165" s="2073"/>
      <c r="D165" s="2087"/>
      <c r="E165" s="4675"/>
      <c r="F165" s="4675"/>
      <c r="G165" s="4675"/>
      <c r="H165" s="4675"/>
      <c r="I165" s="4675"/>
      <c r="J165" s="4675"/>
      <c r="K165" s="4675"/>
      <c r="L165" s="4676"/>
    </row>
    <row r="166" spans="1:12" x14ac:dyDescent="0.25">
      <c r="A166" s="1477"/>
      <c r="B166" s="2073"/>
      <c r="C166" s="2073"/>
      <c r="D166" s="2087"/>
      <c r="E166" s="4675"/>
      <c r="F166" s="4675"/>
      <c r="G166" s="4675"/>
      <c r="H166" s="4675"/>
      <c r="I166" s="4675"/>
      <c r="J166" s="4675"/>
      <c r="K166" s="4675"/>
      <c r="L166" s="4676"/>
    </row>
    <row r="167" spans="1:12" x14ac:dyDescent="0.25">
      <c r="A167" s="1477"/>
      <c r="B167" s="2073"/>
      <c r="C167" s="2073"/>
      <c r="D167" s="2087"/>
      <c r="E167" s="4675"/>
      <c r="F167" s="4675"/>
      <c r="G167" s="4675"/>
      <c r="H167" s="4675"/>
      <c r="I167" s="4675"/>
      <c r="J167" s="4675"/>
      <c r="K167" s="4675"/>
      <c r="L167" s="4676"/>
    </row>
    <row r="168" spans="1:12" x14ac:dyDescent="0.25">
      <c r="A168" s="1477"/>
      <c r="B168" s="2073"/>
      <c r="C168" s="2073"/>
      <c r="D168" s="2087"/>
      <c r="E168" s="4675"/>
      <c r="F168" s="4675"/>
      <c r="G168" s="4675"/>
      <c r="H168" s="4675"/>
      <c r="I168" s="4675"/>
      <c r="J168" s="4675"/>
      <c r="K168" s="4675"/>
      <c r="L168" s="4676"/>
    </row>
    <row r="169" spans="1:12" x14ac:dyDescent="0.25">
      <c r="A169" s="1477"/>
      <c r="B169" s="2073"/>
      <c r="C169" s="2073"/>
      <c r="D169" s="2087"/>
      <c r="E169" s="4675"/>
      <c r="F169" s="4675"/>
      <c r="G169" s="4675"/>
      <c r="H169" s="4675"/>
      <c r="I169" s="4675"/>
      <c r="J169" s="4675"/>
      <c r="K169" s="4675"/>
      <c r="L169" s="4676"/>
    </row>
    <row r="170" spans="1:12" x14ac:dyDescent="0.25">
      <c r="A170" s="1477"/>
      <c r="B170" s="2073"/>
      <c r="C170" s="2073"/>
      <c r="D170" s="2087"/>
      <c r="E170" s="4673"/>
      <c r="F170" s="4673"/>
      <c r="G170" s="4673"/>
      <c r="H170" s="4673"/>
      <c r="I170" s="4673"/>
      <c r="J170" s="4673"/>
      <c r="K170" s="4673"/>
      <c r="L170" s="4674"/>
    </row>
    <row r="171" spans="1:12" ht="15.75" thickBot="1" x14ac:dyDescent="0.3">
      <c r="A171" s="1249" t="s">
        <v>1326</v>
      </c>
      <c r="B171" s="1250"/>
      <c r="C171" s="1251"/>
      <c r="D171" s="1258">
        <v>0</v>
      </c>
      <c r="E171" s="4616"/>
      <c r="F171" s="4616"/>
      <c r="G171" s="4616"/>
      <c r="H171" s="4616"/>
      <c r="I171" s="4616"/>
      <c r="J171" s="4616"/>
      <c r="K171" s="4616"/>
      <c r="L171" s="4617"/>
    </row>
  </sheetData>
  <mergeCells count="81">
    <mergeCell ref="B5:E5"/>
    <mergeCell ref="C1:I1"/>
    <mergeCell ref="O1:T1"/>
    <mergeCell ref="B2:I2"/>
    <mergeCell ref="B3:I3"/>
    <mergeCell ref="B4:G4"/>
    <mergeCell ref="A10:E10"/>
    <mergeCell ref="G10:I10"/>
    <mergeCell ref="A11:E14"/>
    <mergeCell ref="G11:I14"/>
    <mergeCell ref="G48:I48"/>
    <mergeCell ref="A29:I29"/>
    <mergeCell ref="B30:F30"/>
    <mergeCell ref="G30:I30"/>
    <mergeCell ref="B31:E31"/>
    <mergeCell ref="G31:G34"/>
    <mergeCell ref="H31:H34"/>
    <mergeCell ref="I31:I34"/>
    <mergeCell ref="F33:F34"/>
    <mergeCell ref="E94:L94"/>
    <mergeCell ref="A53:L53"/>
    <mergeCell ref="B54:F54"/>
    <mergeCell ref="G54:I54"/>
    <mergeCell ref="J54:L54"/>
    <mergeCell ref="D55:E55"/>
    <mergeCell ref="G55:H55"/>
    <mergeCell ref="J55:J58"/>
    <mergeCell ref="K55:K58"/>
    <mergeCell ref="L55:L58"/>
    <mergeCell ref="F57:F58"/>
    <mergeCell ref="I57:I58"/>
    <mergeCell ref="J72:L72"/>
    <mergeCell ref="E75:L75"/>
    <mergeCell ref="E76:L76"/>
    <mergeCell ref="E93:L93"/>
    <mergeCell ref="E95:L95"/>
    <mergeCell ref="A97:L97"/>
    <mergeCell ref="A99:L99"/>
    <mergeCell ref="B100:F100"/>
    <mergeCell ref="G100:I100"/>
    <mergeCell ref="J100:L100"/>
    <mergeCell ref="C101:D101"/>
    <mergeCell ref="G101:H101"/>
    <mergeCell ref="J101:J104"/>
    <mergeCell ref="K101:K104"/>
    <mergeCell ref="L101:L104"/>
    <mergeCell ref="F103:F104"/>
    <mergeCell ref="I103:I104"/>
    <mergeCell ref="E151:L151"/>
    <mergeCell ref="J118:L118"/>
    <mergeCell ref="E121:L121"/>
    <mergeCell ref="E122:L122"/>
    <mergeCell ref="E139:L139"/>
    <mergeCell ref="E140:L140"/>
    <mergeCell ref="E141:L141"/>
    <mergeCell ref="A143:L143"/>
    <mergeCell ref="E147:L147"/>
    <mergeCell ref="E148:L148"/>
    <mergeCell ref="E149:L149"/>
    <mergeCell ref="E150:L150"/>
    <mergeCell ref="E158:L158"/>
    <mergeCell ref="E159:L159"/>
    <mergeCell ref="E160:L160"/>
    <mergeCell ref="E161:L161"/>
    <mergeCell ref="E162:L162"/>
    <mergeCell ref="A7:I7"/>
    <mergeCell ref="E170:L170"/>
    <mergeCell ref="E171:L171"/>
    <mergeCell ref="E164:L164"/>
    <mergeCell ref="E165:L165"/>
    <mergeCell ref="E166:L166"/>
    <mergeCell ref="E167:L167"/>
    <mergeCell ref="E168:L168"/>
    <mergeCell ref="E169:L169"/>
    <mergeCell ref="E163:L163"/>
    <mergeCell ref="E152:L152"/>
    <mergeCell ref="E153:L153"/>
    <mergeCell ref="E154:L154"/>
    <mergeCell ref="E155:L155"/>
    <mergeCell ref="E156:L156"/>
    <mergeCell ref="E157:L157"/>
  </mergeCells>
  <conditionalFormatting sqref="I36:I47">
    <cfRule type="expression" dxfId="17" priority="27">
      <formula>I36="Alt OK"</formula>
    </cfRule>
    <cfRule type="expression" dxfId="16" priority="28">
      <formula>I36="DFØ følger opp"</formula>
    </cfRule>
    <cfRule type="expression" dxfId="15" priority="29">
      <formula>I36="Kunde følger opp"</formula>
    </cfRule>
  </conditionalFormatting>
  <conditionalFormatting sqref="L60:L71">
    <cfRule type="expression" dxfId="14" priority="5">
      <formula>L60="Alt OK"</formula>
    </cfRule>
    <cfRule type="expression" dxfId="13" priority="6">
      <formula>L60="DFØ følger opp"</formula>
    </cfRule>
    <cfRule type="expression" dxfId="12" priority="7">
      <formula>L60="Kunde følger opp"</formula>
    </cfRule>
  </conditionalFormatting>
  <conditionalFormatting sqref="L106:L117">
    <cfRule type="expression" dxfId="11" priority="10">
      <formula>L106="Alt OK"</formula>
    </cfRule>
    <cfRule type="expression" dxfId="10" priority="11">
      <formula>L106="DFØ følger opp"</formula>
    </cfRule>
    <cfRule type="expression" dxfId="9" priority="12">
      <formula>L106="Kunde følger opp"</formula>
    </cfRule>
  </conditionalFormatting>
  <hyperlinks>
    <hyperlink ref="A2" location="'Avstemmingsoversikt SRS'!A1" display="Til avst.oversikt" xr:uid="{EC983DCB-7A2D-4847-BFBA-90115EC2CF34}"/>
  </hyperlinks>
  <pageMargins left="0.7" right="0.7" top="0.75" bottom="0.75" header="0.3" footer="0.3"/>
  <pageSetup paperSize="9" scale="56" fitToHeight="0" orientation="landscape" r:id="rId1"/>
  <rowBreaks count="2" manualBreakCount="2">
    <brk id="98" max="11" man="1"/>
    <brk id="145" max="11" man="1"/>
  </rowBreaks>
  <ignoredErrors>
    <ignoredError sqref="B48:E48"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B8D82FC2-8996-4A65-ADA0-97EA8C7CB3F5}">
          <x14:formula1>
            <xm:f>Avstemmingskoder!$A$3:$A$5</xm:f>
          </x14:formula1>
          <xm:sqref>I36:I47 L60:L71 L106:L117</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DBCC-67A2-4EE7-8EF4-74342B3D021F}">
  <sheetPr>
    <pageSetUpPr fitToPage="1"/>
  </sheetPr>
  <dimension ref="A1:K73"/>
  <sheetViews>
    <sheetView showGridLines="0" zoomScaleNormal="100" workbookViewId="0"/>
  </sheetViews>
  <sheetFormatPr baseColWidth="10" defaultColWidth="11.42578125" defaultRowHeight="15" x14ac:dyDescent="0.25"/>
  <cols>
    <col min="1" max="1" width="16.7109375" customWidth="1"/>
    <col min="2" max="2" width="12" customWidth="1"/>
    <col min="11" max="11" width="12.85546875" customWidth="1"/>
  </cols>
  <sheetData>
    <row r="1" spans="1:11" ht="19.5" thickBot="1" x14ac:dyDescent="0.35">
      <c r="A1" s="100" t="s">
        <v>2639</v>
      </c>
      <c r="B1" s="1"/>
      <c r="C1" s="1"/>
      <c r="D1" s="101"/>
      <c r="E1" s="101"/>
      <c r="F1" s="101"/>
      <c r="G1" s="101"/>
      <c r="H1" s="101"/>
      <c r="I1" s="101"/>
      <c r="J1" s="1"/>
      <c r="K1" s="1"/>
    </row>
    <row r="2" spans="1:11" ht="18.75" x14ac:dyDescent="0.3">
      <c r="A2" s="2114" t="s">
        <v>1244</v>
      </c>
      <c r="B2" s="4767" t="s">
        <v>596</v>
      </c>
      <c r="C2" s="4767"/>
      <c r="D2" s="4767"/>
      <c r="E2" s="4767"/>
      <c r="F2" s="4767"/>
      <c r="G2" s="4767"/>
      <c r="H2" s="4767"/>
      <c r="I2" s="4767"/>
      <c r="J2" s="4767"/>
      <c r="K2" s="4768"/>
    </row>
    <row r="3" spans="1:11" ht="15.75" thickBot="1" x14ac:dyDescent="0.3">
      <c r="A3" s="2176" t="s">
        <v>1245</v>
      </c>
      <c r="B3" s="2769" t="s">
        <v>1246</v>
      </c>
      <c r="C3" s="2769"/>
      <c r="D3" s="2769"/>
      <c r="E3" s="2769"/>
      <c r="F3" s="2769"/>
      <c r="G3" s="2769"/>
      <c r="H3" s="2769"/>
      <c r="I3" s="2769"/>
      <c r="J3" s="2769"/>
      <c r="K3" s="2770"/>
    </row>
    <row r="4" spans="1:11" x14ac:dyDescent="0.25">
      <c r="A4" s="2177" t="s">
        <v>1247</v>
      </c>
      <c r="B4" s="3823" t="str">
        <f>Avstemmingsoversikt!A5</f>
        <v>XX - MAL - XXX/XXXX</v>
      </c>
      <c r="C4" s="3824"/>
      <c r="D4" s="3824"/>
      <c r="E4" s="3824"/>
      <c r="F4" s="3824"/>
      <c r="G4" s="3824"/>
      <c r="H4" s="1157"/>
      <c r="I4" s="2175"/>
      <c r="J4" s="1157" t="s">
        <v>481</v>
      </c>
      <c r="K4" s="2178">
        <f>IF(Avstemmingsoversikt!P3= " "," ",Avstemmingsoversikt!P3)</f>
        <v>2024</v>
      </c>
    </row>
    <row r="5" spans="1:11" ht="15.75" thickBot="1" x14ac:dyDescent="0.3">
      <c r="A5" s="2179" t="s">
        <v>1248</v>
      </c>
      <c r="B5" s="4769"/>
      <c r="C5" s="4770"/>
      <c r="D5" s="4770"/>
      <c r="E5" s="4770"/>
      <c r="F5" s="4770"/>
      <c r="G5" s="4771"/>
      <c r="H5" s="2180" t="s">
        <v>1249</v>
      </c>
      <c r="I5" s="2181"/>
      <c r="J5" s="2180" t="s">
        <v>1250</v>
      </c>
      <c r="K5" s="2182" t="str">
        <f>IF(Avstemmingsoversikt!P4= " "," ",Avstemmingsoversikt!P4)</f>
        <v>xx/2024</v>
      </c>
    </row>
    <row r="6" spans="1:11" x14ac:dyDescent="0.25">
      <c r="A6" s="140"/>
      <c r="B6" s="608"/>
      <c r="C6" s="608"/>
      <c r="D6" s="608"/>
      <c r="E6" s="608"/>
      <c r="F6" s="608"/>
      <c r="G6" s="608"/>
      <c r="H6" s="140"/>
      <c r="I6" s="2183"/>
      <c r="J6" s="140"/>
      <c r="K6" s="2184"/>
    </row>
    <row r="7" spans="1:11" x14ac:dyDescent="0.25">
      <c r="A7" s="140"/>
      <c r="B7" s="608"/>
      <c r="C7" s="608"/>
      <c r="D7" s="608"/>
      <c r="E7" s="608"/>
      <c r="F7" s="608"/>
      <c r="G7" s="608"/>
      <c r="H7" s="140"/>
      <c r="I7" s="2183"/>
      <c r="J7" s="140"/>
      <c r="K7" s="2184"/>
    </row>
    <row r="8" spans="1:11" ht="15.75" thickBot="1" x14ac:dyDescent="0.3">
      <c r="A8" s="140"/>
      <c r="B8" s="608"/>
      <c r="C8" s="608"/>
      <c r="D8" s="608"/>
      <c r="E8" s="608"/>
      <c r="F8" s="608"/>
      <c r="G8" s="608"/>
      <c r="H8" s="140"/>
      <c r="I8" s="2183"/>
      <c r="J8" s="140"/>
      <c r="K8" s="2184"/>
    </row>
    <row r="9" spans="1:11" ht="19.5" thickBot="1" x14ac:dyDescent="0.3">
      <c r="A9" s="4734" t="s">
        <v>1252</v>
      </c>
      <c r="B9" s="4735"/>
      <c r="C9" s="4735"/>
      <c r="D9" s="4735"/>
      <c r="E9" s="4735"/>
      <c r="F9" s="4735"/>
      <c r="G9" s="4735"/>
      <c r="H9" s="4735"/>
      <c r="I9" s="4735"/>
      <c r="J9" s="4735"/>
      <c r="K9" s="4736"/>
    </row>
    <row r="10" spans="1:11" x14ac:dyDescent="0.25">
      <c r="A10" s="4634"/>
      <c r="B10" s="4635"/>
      <c r="C10" s="4635"/>
      <c r="D10" s="4635"/>
      <c r="E10" s="4635"/>
      <c r="F10" s="4635"/>
      <c r="G10" s="4635"/>
      <c r="H10" s="4635"/>
      <c r="I10" s="4635"/>
      <c r="J10" s="4635"/>
      <c r="K10" s="4636"/>
    </row>
    <row r="11" spans="1:11" x14ac:dyDescent="0.25">
      <c r="A11" s="4637"/>
      <c r="B11" s="4638"/>
      <c r="C11" s="4638"/>
      <c r="D11" s="4638"/>
      <c r="E11" s="4638"/>
      <c r="F11" s="4638"/>
      <c r="G11" s="4638"/>
      <c r="H11" s="4638"/>
      <c r="I11" s="4638"/>
      <c r="J11" s="4638"/>
      <c r="K11" s="4639"/>
    </row>
    <row r="12" spans="1:11" x14ac:dyDescent="0.25">
      <c r="A12" s="4637"/>
      <c r="B12" s="4638"/>
      <c r="C12" s="4638"/>
      <c r="D12" s="4638"/>
      <c r="E12" s="4638"/>
      <c r="F12" s="4638"/>
      <c r="G12" s="4638"/>
      <c r="H12" s="4638"/>
      <c r="I12" s="4638"/>
      <c r="J12" s="4638"/>
      <c r="K12" s="4639"/>
    </row>
    <row r="13" spans="1:11" ht="15.75" thickBot="1" x14ac:dyDescent="0.3">
      <c r="A13" s="4640"/>
      <c r="B13" s="4641"/>
      <c r="C13" s="4641"/>
      <c r="D13" s="4641"/>
      <c r="E13" s="4641"/>
      <c r="F13" s="4641"/>
      <c r="G13" s="4641"/>
      <c r="H13" s="4641"/>
      <c r="I13" s="4641"/>
      <c r="J13" s="4641"/>
      <c r="K13" s="4642"/>
    </row>
    <row r="14" spans="1:11" x14ac:dyDescent="0.25">
      <c r="A14" s="140"/>
      <c r="B14" s="608"/>
      <c r="C14" s="608"/>
      <c r="D14" s="608"/>
      <c r="E14" s="608"/>
      <c r="F14" s="608"/>
      <c r="G14" s="608"/>
      <c r="H14" s="140"/>
      <c r="I14" s="2183"/>
      <c r="J14" s="140"/>
      <c r="K14" s="2184"/>
    </row>
    <row r="15" spans="1:11" x14ac:dyDescent="0.25">
      <c r="A15" s="140"/>
      <c r="B15" s="608"/>
      <c r="C15" s="608"/>
      <c r="D15" s="608"/>
      <c r="E15" s="608"/>
      <c r="F15" s="608"/>
      <c r="G15" s="608"/>
      <c r="H15" s="140"/>
      <c r="I15" s="2183"/>
      <c r="J15" s="140"/>
      <c r="K15" s="2184"/>
    </row>
    <row r="16" spans="1:11" x14ac:dyDescent="0.25">
      <c r="A16" s="2185"/>
    </row>
    <row r="17" spans="1:11" ht="15.75" thickBot="1" x14ac:dyDescent="0.3">
      <c r="A17" s="2174" t="s">
        <v>2640</v>
      </c>
    </row>
    <row r="18" spans="1:11" x14ac:dyDescent="0.25">
      <c r="A18" s="2252" t="s">
        <v>2641</v>
      </c>
      <c r="B18" s="2273">
        <v>2770</v>
      </c>
      <c r="C18" s="4731"/>
      <c r="D18" s="4732"/>
      <c r="E18" s="4732"/>
      <c r="F18" s="4732"/>
      <c r="G18" s="4732"/>
      <c r="H18" s="4732"/>
      <c r="I18" s="4732"/>
      <c r="J18" s="4732"/>
      <c r="K18" s="4733"/>
    </row>
    <row r="19" spans="1:11" x14ac:dyDescent="0.25">
      <c r="A19" s="4772" t="s">
        <v>2642</v>
      </c>
      <c r="B19" s="2247"/>
      <c r="C19" s="4765" t="s">
        <v>2643</v>
      </c>
      <c r="D19" s="2248" t="s">
        <v>2644</v>
      </c>
      <c r="E19" s="2248" t="s">
        <v>2645</v>
      </c>
      <c r="F19" s="2248" t="s">
        <v>2646</v>
      </c>
      <c r="G19" s="2248" t="s">
        <v>2647</v>
      </c>
      <c r="H19" s="2248" t="s">
        <v>2648</v>
      </c>
      <c r="I19" s="2248" t="s">
        <v>2649</v>
      </c>
      <c r="J19" s="2248" t="s">
        <v>2650</v>
      </c>
      <c r="K19" s="4775" t="s">
        <v>2651</v>
      </c>
    </row>
    <row r="20" spans="1:11" ht="24.75" customHeight="1" thickBot="1" x14ac:dyDescent="0.3">
      <c r="A20" s="4773"/>
      <c r="B20" s="2249" t="s">
        <v>437</v>
      </c>
      <c r="C20" s="4774"/>
      <c r="D20" s="2250">
        <v>0.1411</v>
      </c>
      <c r="E20" s="2250">
        <v>0.14099999999999999</v>
      </c>
      <c r="F20" s="2250">
        <v>0.106</v>
      </c>
      <c r="G20" s="2250">
        <v>6.4000000000000001E-2</v>
      </c>
      <c r="H20" s="2250">
        <v>5.0999999999999997E-2</v>
      </c>
      <c r="I20" s="2250">
        <v>7.9000000000000001E-2</v>
      </c>
      <c r="J20" s="2251" t="s">
        <v>2652</v>
      </c>
      <c r="K20" s="4776"/>
    </row>
    <row r="21" spans="1:11" x14ac:dyDescent="0.25">
      <c r="A21" s="4766">
        <v>1</v>
      </c>
      <c r="B21" s="2253" t="s">
        <v>1596</v>
      </c>
      <c r="C21" s="2205">
        <f t="shared" ref="C21:C31" si="0">SUM(D21:J21)</f>
        <v>0</v>
      </c>
      <c r="D21" s="2197"/>
      <c r="E21" s="2197"/>
      <c r="F21" s="2197"/>
      <c r="G21" s="2197"/>
      <c r="H21" s="2197"/>
      <c r="I21" s="2197"/>
      <c r="J21" s="2197"/>
      <c r="K21" s="2198"/>
    </row>
    <row r="22" spans="1:11" x14ac:dyDescent="0.25">
      <c r="A22" s="4766"/>
      <c r="B22" s="2254" t="s">
        <v>2653</v>
      </c>
      <c r="C22" s="2206">
        <f t="shared" si="0"/>
        <v>0</v>
      </c>
      <c r="D22" s="2199"/>
      <c r="E22" s="2199"/>
      <c r="F22" s="2199"/>
      <c r="G22" s="2199"/>
      <c r="H22" s="2199"/>
      <c r="I22" s="2199"/>
      <c r="J22" s="2199"/>
      <c r="K22" s="2198"/>
    </row>
    <row r="23" spans="1:11" x14ac:dyDescent="0.25">
      <c r="A23" s="4766"/>
      <c r="B23" s="2254" t="s">
        <v>2654</v>
      </c>
      <c r="C23" s="2206">
        <f t="shared" si="0"/>
        <v>0</v>
      </c>
      <c r="D23" s="2199"/>
      <c r="E23" s="2199"/>
      <c r="F23" s="2199"/>
      <c r="G23" s="2199"/>
      <c r="H23" s="2199"/>
      <c r="I23" s="2199"/>
      <c r="J23" s="2199"/>
      <c r="K23" s="2198"/>
    </row>
    <row r="24" spans="1:11" ht="15.75" thickBot="1" x14ac:dyDescent="0.3">
      <c r="A24" s="4777"/>
      <c r="B24" s="2255" t="s">
        <v>1326</v>
      </c>
      <c r="C24" s="2207">
        <f t="shared" si="0"/>
        <v>0</v>
      </c>
      <c r="D24" s="2207">
        <f t="shared" ref="D24:J24" si="1">SUM(D21:D23)</f>
        <v>0</v>
      </c>
      <c r="E24" s="2207">
        <f t="shared" si="1"/>
        <v>0</v>
      </c>
      <c r="F24" s="2207">
        <f t="shared" si="1"/>
        <v>0</v>
      </c>
      <c r="G24" s="2207">
        <f t="shared" si="1"/>
        <v>0</v>
      </c>
      <c r="H24" s="2207">
        <f t="shared" si="1"/>
        <v>0</v>
      </c>
      <c r="I24" s="2207">
        <f t="shared" si="1"/>
        <v>0</v>
      </c>
      <c r="J24" s="2207">
        <f t="shared" si="1"/>
        <v>0</v>
      </c>
      <c r="K24" s="2214">
        <f>(D24*D20)+(E24*E20)+(F24*F20)+(G24*G20)+(H24*H20)+(I24*I20)+(J24*J20)</f>
        <v>0</v>
      </c>
    </row>
    <row r="25" spans="1:11" x14ac:dyDescent="0.25">
      <c r="A25" s="4766">
        <v>2</v>
      </c>
      <c r="B25" s="2253" t="s">
        <v>1596</v>
      </c>
      <c r="C25" s="2205">
        <f t="shared" si="0"/>
        <v>0</v>
      </c>
      <c r="D25" s="2197"/>
      <c r="E25" s="2197"/>
      <c r="F25" s="2197"/>
      <c r="G25" s="2197"/>
      <c r="H25" s="2197"/>
      <c r="I25" s="2197"/>
      <c r="J25" s="2197"/>
      <c r="K25" s="2198"/>
    </row>
    <row r="26" spans="1:11" x14ac:dyDescent="0.25">
      <c r="A26" s="4766"/>
      <c r="B26" s="2254" t="s">
        <v>2653</v>
      </c>
      <c r="C26" s="2206">
        <f t="shared" si="0"/>
        <v>0</v>
      </c>
      <c r="D26" s="2199"/>
      <c r="E26" s="2199"/>
      <c r="F26" s="2199"/>
      <c r="G26" s="2199"/>
      <c r="H26" s="2199"/>
      <c r="I26" s="2199"/>
      <c r="J26" s="2199"/>
      <c r="K26" s="2198"/>
    </row>
    <row r="27" spans="1:11" x14ac:dyDescent="0.25">
      <c r="A27" s="4766"/>
      <c r="B27" s="2254" t="s">
        <v>2654</v>
      </c>
      <c r="C27" s="2206">
        <f t="shared" si="0"/>
        <v>0</v>
      </c>
      <c r="D27" s="2199"/>
      <c r="E27" s="2199"/>
      <c r="F27" s="2199"/>
      <c r="G27" s="2199"/>
      <c r="H27" s="2199"/>
      <c r="I27" s="2199"/>
      <c r="J27" s="2199"/>
      <c r="K27" s="2200"/>
    </row>
    <row r="28" spans="1:11" ht="15.75" thickBot="1" x14ac:dyDescent="0.3">
      <c r="A28" s="4777"/>
      <c r="B28" s="2255" t="s">
        <v>1326</v>
      </c>
      <c r="C28" s="2207">
        <f t="shared" si="0"/>
        <v>0</v>
      </c>
      <c r="D28" s="2207">
        <f t="shared" ref="D28:J28" si="2">SUM(D25:D27)</f>
        <v>0</v>
      </c>
      <c r="E28" s="2207">
        <f t="shared" si="2"/>
        <v>0</v>
      </c>
      <c r="F28" s="2207">
        <f t="shared" si="2"/>
        <v>0</v>
      </c>
      <c r="G28" s="2207">
        <f t="shared" si="2"/>
        <v>0</v>
      </c>
      <c r="H28" s="2207">
        <f t="shared" si="2"/>
        <v>0</v>
      </c>
      <c r="I28" s="2207">
        <f t="shared" si="2"/>
        <v>0</v>
      </c>
      <c r="J28" s="2207">
        <f t="shared" si="2"/>
        <v>0</v>
      </c>
      <c r="K28" s="2214">
        <f>(D28*D20)+(E28*E20)+(F28*F20)+(G28*G20)+(H28*H20)+(I28*I20)+(J28*J20)</f>
        <v>0</v>
      </c>
    </row>
    <row r="29" spans="1:11" x14ac:dyDescent="0.25">
      <c r="A29" s="4766">
        <v>3</v>
      </c>
      <c r="B29" s="2253" t="s">
        <v>1596</v>
      </c>
      <c r="C29" s="2205">
        <f t="shared" si="0"/>
        <v>0</v>
      </c>
      <c r="D29" s="2197"/>
      <c r="E29" s="2197"/>
      <c r="F29" s="2197"/>
      <c r="G29" s="2197"/>
      <c r="H29" s="2197"/>
      <c r="I29" s="2197"/>
      <c r="J29" s="2197"/>
      <c r="K29" s="2198"/>
    </row>
    <row r="30" spans="1:11" x14ac:dyDescent="0.25">
      <c r="A30" s="4766"/>
      <c r="B30" s="2254" t="s">
        <v>2653</v>
      </c>
      <c r="C30" s="2206">
        <f t="shared" si="0"/>
        <v>0</v>
      </c>
      <c r="D30" s="2199"/>
      <c r="E30" s="2199"/>
      <c r="F30" s="2199"/>
      <c r="G30" s="2199"/>
      <c r="H30" s="2199"/>
      <c r="I30" s="2199"/>
      <c r="J30" s="2199"/>
      <c r="K30" s="2198"/>
    </row>
    <row r="31" spans="1:11" x14ac:dyDescent="0.25">
      <c r="A31" s="4766"/>
      <c r="B31" s="2254" t="s">
        <v>2654</v>
      </c>
      <c r="C31" s="2206">
        <f t="shared" si="0"/>
        <v>0</v>
      </c>
      <c r="D31" s="2199"/>
      <c r="E31" s="2199"/>
      <c r="F31" s="2199"/>
      <c r="G31" s="2199"/>
      <c r="H31" s="2199"/>
      <c r="I31" s="2199"/>
      <c r="J31" s="2199"/>
      <c r="K31" s="2200"/>
    </row>
    <row r="32" spans="1:11" ht="15.75" thickBot="1" x14ac:dyDescent="0.3">
      <c r="A32" s="4777"/>
      <c r="B32" s="2255" t="s">
        <v>1326</v>
      </c>
      <c r="C32" s="2207">
        <f t="shared" ref="C32:J32" si="3">SUM(C29:C31)</f>
        <v>0</v>
      </c>
      <c r="D32" s="2207">
        <f t="shared" si="3"/>
        <v>0</v>
      </c>
      <c r="E32" s="2207">
        <f t="shared" si="3"/>
        <v>0</v>
      </c>
      <c r="F32" s="2207">
        <f t="shared" si="3"/>
        <v>0</v>
      </c>
      <c r="G32" s="2207">
        <f t="shared" si="3"/>
        <v>0</v>
      </c>
      <c r="H32" s="2207">
        <f t="shared" si="3"/>
        <v>0</v>
      </c>
      <c r="I32" s="2207">
        <f t="shared" si="3"/>
        <v>0</v>
      </c>
      <c r="J32" s="2207">
        <f t="shared" si="3"/>
        <v>0</v>
      </c>
      <c r="K32" s="2214">
        <f>(D32*D20)+(E32*E20)+(F32*F20)+(G32*G20)+(H32*H20)+(I32*I20)+(J32*J20)</f>
        <v>0</v>
      </c>
    </row>
    <row r="33" spans="1:11" x14ac:dyDescent="0.25">
      <c r="A33" s="4766">
        <v>4</v>
      </c>
      <c r="B33" s="2253" t="s">
        <v>1596</v>
      </c>
      <c r="C33" s="2205">
        <f t="shared" ref="C33:C44" si="4">SUM(D33:J33)</f>
        <v>0</v>
      </c>
      <c r="D33" s="2197"/>
      <c r="E33" s="2197"/>
      <c r="F33" s="2197"/>
      <c r="G33" s="2197"/>
      <c r="H33" s="2197"/>
      <c r="I33" s="2197"/>
      <c r="J33" s="2197"/>
      <c r="K33" s="2198"/>
    </row>
    <row r="34" spans="1:11" x14ac:dyDescent="0.25">
      <c r="A34" s="4766"/>
      <c r="B34" s="2254" t="s">
        <v>2653</v>
      </c>
      <c r="C34" s="2206">
        <f t="shared" si="4"/>
        <v>0</v>
      </c>
      <c r="D34" s="2199"/>
      <c r="E34" s="2199"/>
      <c r="F34" s="2199"/>
      <c r="G34" s="2199"/>
      <c r="H34" s="2199"/>
      <c r="I34" s="2199"/>
      <c r="J34" s="2199"/>
      <c r="K34" s="2198"/>
    </row>
    <row r="35" spans="1:11" x14ac:dyDescent="0.25">
      <c r="A35" s="4766"/>
      <c r="B35" s="2254" t="s">
        <v>2654</v>
      </c>
      <c r="C35" s="2206">
        <f t="shared" si="4"/>
        <v>0</v>
      </c>
      <c r="D35" s="2199"/>
      <c r="E35" s="2199"/>
      <c r="F35" s="2199"/>
      <c r="G35" s="2199"/>
      <c r="H35" s="2199"/>
      <c r="I35" s="2199"/>
      <c r="J35" s="2199"/>
      <c r="K35" s="2200"/>
    </row>
    <row r="36" spans="1:11" ht="15.75" thickBot="1" x14ac:dyDescent="0.3">
      <c r="A36" s="4766"/>
      <c r="B36" s="2256" t="s">
        <v>1326</v>
      </c>
      <c r="C36" s="2208">
        <f t="shared" si="4"/>
        <v>0</v>
      </c>
      <c r="D36" s="2208">
        <f t="shared" ref="D36:J36" si="5">SUM(D33:D35)</f>
        <v>0</v>
      </c>
      <c r="E36" s="2208">
        <f t="shared" si="5"/>
        <v>0</v>
      </c>
      <c r="F36" s="2208">
        <f t="shared" si="5"/>
        <v>0</v>
      </c>
      <c r="G36" s="2208">
        <f t="shared" si="5"/>
        <v>0</v>
      </c>
      <c r="H36" s="2208">
        <f t="shared" si="5"/>
        <v>0</v>
      </c>
      <c r="I36" s="2208">
        <f t="shared" si="5"/>
        <v>0</v>
      </c>
      <c r="J36" s="2208">
        <f t="shared" si="5"/>
        <v>0</v>
      </c>
      <c r="K36" s="2215">
        <f>(D36*D20)+(E36*E20)+(F36*F20)+(G36*G20)+(H36*H20)+(I36*I20)+(J36*J20)</f>
        <v>0</v>
      </c>
    </row>
    <row r="37" spans="1:11" x14ac:dyDescent="0.25">
      <c r="A37" s="4778">
        <v>5</v>
      </c>
      <c r="B37" s="2257" t="s">
        <v>1596</v>
      </c>
      <c r="C37" s="2209">
        <f t="shared" si="4"/>
        <v>0</v>
      </c>
      <c r="D37" s="2201"/>
      <c r="E37" s="2201"/>
      <c r="F37" s="2201"/>
      <c r="G37" s="2201"/>
      <c r="H37" s="2201"/>
      <c r="I37" s="2201"/>
      <c r="J37" s="2201"/>
      <c r="K37" s="2202"/>
    </row>
    <row r="38" spans="1:11" x14ac:dyDescent="0.25">
      <c r="A38" s="4766"/>
      <c r="B38" s="2254" t="s">
        <v>2653</v>
      </c>
      <c r="C38" s="2206">
        <f t="shared" si="4"/>
        <v>0</v>
      </c>
      <c r="D38" s="2199"/>
      <c r="E38" s="2199"/>
      <c r="F38" s="2199"/>
      <c r="G38" s="2199"/>
      <c r="H38" s="2199"/>
      <c r="I38" s="2199"/>
      <c r="J38" s="2199"/>
      <c r="K38" s="2198"/>
    </row>
    <row r="39" spans="1:11" x14ac:dyDescent="0.25">
      <c r="A39" s="4766"/>
      <c r="B39" s="2254" t="s">
        <v>2654</v>
      </c>
      <c r="C39" s="2206">
        <f t="shared" si="4"/>
        <v>0</v>
      </c>
      <c r="D39" s="2199"/>
      <c r="E39" s="2199"/>
      <c r="F39" s="2199"/>
      <c r="G39" s="2199"/>
      <c r="H39" s="2199"/>
      <c r="I39" s="2199"/>
      <c r="J39" s="2199"/>
      <c r="K39" s="2200"/>
    </row>
    <row r="40" spans="1:11" ht="15.75" thickBot="1" x14ac:dyDescent="0.3">
      <c r="A40" s="4777"/>
      <c r="B40" s="2255" t="s">
        <v>1326</v>
      </c>
      <c r="C40" s="2207">
        <f t="shared" si="4"/>
        <v>0</v>
      </c>
      <c r="D40" s="2207">
        <f t="shared" ref="D40:J40" si="6">SUM(D37:D39)</f>
        <v>0</v>
      </c>
      <c r="E40" s="2207">
        <f t="shared" si="6"/>
        <v>0</v>
      </c>
      <c r="F40" s="2207">
        <f t="shared" si="6"/>
        <v>0</v>
      </c>
      <c r="G40" s="2207">
        <f t="shared" si="6"/>
        <v>0</v>
      </c>
      <c r="H40" s="2207">
        <f t="shared" si="6"/>
        <v>0</v>
      </c>
      <c r="I40" s="2207">
        <f t="shared" si="6"/>
        <v>0</v>
      </c>
      <c r="J40" s="2207">
        <f t="shared" si="6"/>
        <v>0</v>
      </c>
      <c r="K40" s="2214">
        <f>(D40*D20)+(E40*E20)+(F40*F20)+(G40*G20)+(H40*H20)+(I40*I20)+(J40*J20)</f>
        <v>0</v>
      </c>
    </row>
    <row r="41" spans="1:11" x14ac:dyDescent="0.25">
      <c r="A41" s="4766">
        <v>6</v>
      </c>
      <c r="B41" s="2253" t="s">
        <v>1596</v>
      </c>
      <c r="C41" s="2205">
        <f t="shared" si="4"/>
        <v>0</v>
      </c>
      <c r="D41" s="2197"/>
      <c r="E41" s="2197"/>
      <c r="F41" s="2197"/>
      <c r="G41" s="2197"/>
      <c r="H41" s="2197"/>
      <c r="I41" s="2197"/>
      <c r="J41" s="2197"/>
      <c r="K41" s="2198"/>
    </row>
    <row r="42" spans="1:11" x14ac:dyDescent="0.25">
      <c r="A42" s="4766"/>
      <c r="B42" s="2254" t="s">
        <v>2653</v>
      </c>
      <c r="C42" s="2206">
        <f t="shared" si="4"/>
        <v>0</v>
      </c>
      <c r="D42" s="2199"/>
      <c r="E42" s="2199"/>
      <c r="F42" s="2199"/>
      <c r="G42" s="2199"/>
      <c r="H42" s="2199"/>
      <c r="I42" s="2199"/>
      <c r="J42" s="2199"/>
      <c r="K42" s="2198"/>
    </row>
    <row r="43" spans="1:11" x14ac:dyDescent="0.25">
      <c r="A43" s="4766"/>
      <c r="B43" s="2254" t="s">
        <v>2654</v>
      </c>
      <c r="C43" s="2206">
        <f t="shared" si="4"/>
        <v>0</v>
      </c>
      <c r="D43" s="2199"/>
      <c r="E43" s="2199"/>
      <c r="F43" s="2199"/>
      <c r="G43" s="2199"/>
      <c r="H43" s="2199"/>
      <c r="I43" s="2199"/>
      <c r="J43" s="2199"/>
      <c r="K43" s="2200"/>
    </row>
    <row r="44" spans="1:11" x14ac:dyDescent="0.25">
      <c r="A44" s="4766"/>
      <c r="B44" s="2258" t="s">
        <v>1326</v>
      </c>
      <c r="C44" s="2208">
        <f t="shared" si="4"/>
        <v>0</v>
      </c>
      <c r="D44" s="2208">
        <f t="shared" ref="D44:J44" si="7">SUM(D41:D43)</f>
        <v>0</v>
      </c>
      <c r="E44" s="2208">
        <f t="shared" si="7"/>
        <v>0</v>
      </c>
      <c r="F44" s="2208">
        <f t="shared" si="7"/>
        <v>0</v>
      </c>
      <c r="G44" s="2208">
        <f t="shared" si="7"/>
        <v>0</v>
      </c>
      <c r="H44" s="2208">
        <f t="shared" si="7"/>
        <v>0</v>
      </c>
      <c r="I44" s="2208">
        <f t="shared" si="7"/>
        <v>0</v>
      </c>
      <c r="J44" s="2208">
        <f t="shared" si="7"/>
        <v>0</v>
      </c>
      <c r="K44" s="2215">
        <f>(D44*D20)+(E44*E20)+(F44*F20)+(G44*G20)+(H44*H20)+(I44*I20)+(J44*J20)</f>
        <v>0</v>
      </c>
    </row>
    <row r="45" spans="1:11" ht="15.75" thickBot="1" x14ac:dyDescent="0.3">
      <c r="A45" s="4751" t="s">
        <v>1326</v>
      </c>
      <c r="B45" s="4752"/>
      <c r="C45" s="2210">
        <f>C24+C28+C32+C36+C40+C44</f>
        <v>0</v>
      </c>
      <c r="D45" s="2210">
        <f t="shared" ref="D45:J45" si="8">SUM(D24+D28+D32+D36+D40+D44)</f>
        <v>0</v>
      </c>
      <c r="E45" s="2210">
        <f t="shared" si="8"/>
        <v>0</v>
      </c>
      <c r="F45" s="2210">
        <f t="shared" si="8"/>
        <v>0</v>
      </c>
      <c r="G45" s="2210">
        <f t="shared" si="8"/>
        <v>0</v>
      </c>
      <c r="H45" s="2210">
        <f t="shared" si="8"/>
        <v>0</v>
      </c>
      <c r="I45" s="2210">
        <f t="shared" si="8"/>
        <v>0</v>
      </c>
      <c r="J45" s="2210">
        <f t="shared" si="8"/>
        <v>0</v>
      </c>
      <c r="K45" s="2239">
        <f>SUM(K21:K44)</f>
        <v>0</v>
      </c>
    </row>
    <row r="46" spans="1:11" x14ac:dyDescent="0.25">
      <c r="A46" s="4753" t="s">
        <v>2655</v>
      </c>
      <c r="B46" s="2253" t="s">
        <v>1596</v>
      </c>
      <c r="C46" s="2211">
        <f>SUM(D46:J46)</f>
        <v>0</v>
      </c>
      <c r="D46" s="2203">
        <f t="shared" ref="D46:J48" si="9">D21+D25+D29+D33+D37+D41</f>
        <v>0</v>
      </c>
      <c r="E46" s="2203">
        <f t="shared" si="9"/>
        <v>0</v>
      </c>
      <c r="F46" s="2203">
        <f t="shared" si="9"/>
        <v>0</v>
      </c>
      <c r="G46" s="2203">
        <f t="shared" si="9"/>
        <v>0</v>
      </c>
      <c r="H46" s="2203">
        <f t="shared" si="9"/>
        <v>0</v>
      </c>
      <c r="I46" s="2203">
        <f t="shared" si="9"/>
        <v>0</v>
      </c>
      <c r="J46" s="2235">
        <f t="shared" si="9"/>
        <v>0</v>
      </c>
      <c r="K46" s="2240"/>
    </row>
    <row r="47" spans="1:11" x14ac:dyDescent="0.25">
      <c r="A47" s="4753"/>
      <c r="B47" s="2254" t="s">
        <v>2653</v>
      </c>
      <c r="C47" s="2206">
        <f>SUM(D47:J47)</f>
        <v>0</v>
      </c>
      <c r="D47" s="2204">
        <f t="shared" si="9"/>
        <v>0</v>
      </c>
      <c r="E47" s="2204">
        <f t="shared" si="9"/>
        <v>0</v>
      </c>
      <c r="F47" s="2204">
        <f t="shared" si="9"/>
        <v>0</v>
      </c>
      <c r="G47" s="2204">
        <f t="shared" si="9"/>
        <v>0</v>
      </c>
      <c r="H47" s="2204">
        <f t="shared" si="9"/>
        <v>0</v>
      </c>
      <c r="I47" s="2204">
        <f t="shared" si="9"/>
        <v>0</v>
      </c>
      <c r="J47" s="2236">
        <f t="shared" si="9"/>
        <v>0</v>
      </c>
      <c r="K47" s="2241"/>
    </row>
    <row r="48" spans="1:11" x14ac:dyDescent="0.25">
      <c r="A48" s="4753"/>
      <c r="B48" s="2254" t="s">
        <v>2654</v>
      </c>
      <c r="C48" s="2212">
        <f>SUM(D48:J48)</f>
        <v>0</v>
      </c>
      <c r="D48" s="2204">
        <f t="shared" si="9"/>
        <v>0</v>
      </c>
      <c r="E48" s="2204">
        <f t="shared" si="9"/>
        <v>0</v>
      </c>
      <c r="F48" s="2204">
        <f t="shared" si="9"/>
        <v>0</v>
      </c>
      <c r="G48" s="2204">
        <f t="shared" si="9"/>
        <v>0</v>
      </c>
      <c r="H48" s="2204">
        <f t="shared" si="9"/>
        <v>0</v>
      </c>
      <c r="I48" s="2204">
        <f t="shared" si="9"/>
        <v>0</v>
      </c>
      <c r="J48" s="2236">
        <f t="shared" si="9"/>
        <v>0</v>
      </c>
      <c r="K48" s="2241"/>
    </row>
    <row r="49" spans="1:11" ht="15.75" thickBot="1" x14ac:dyDescent="0.3">
      <c r="A49" s="4754"/>
      <c r="B49" s="2259" t="s">
        <v>1326</v>
      </c>
      <c r="C49" s="2207">
        <f t="shared" ref="C49:J49" si="10">SUM(C46:C48)</f>
        <v>0</v>
      </c>
      <c r="D49" s="2207">
        <f t="shared" si="10"/>
        <v>0</v>
      </c>
      <c r="E49" s="2207">
        <f t="shared" si="10"/>
        <v>0</v>
      </c>
      <c r="F49" s="2207">
        <f t="shared" si="10"/>
        <v>0</v>
      </c>
      <c r="G49" s="2207">
        <f t="shared" si="10"/>
        <v>0</v>
      </c>
      <c r="H49" s="2207">
        <f t="shared" si="10"/>
        <v>0</v>
      </c>
      <c r="I49" s="2207">
        <f t="shared" si="10"/>
        <v>0</v>
      </c>
      <c r="J49" s="2237">
        <f t="shared" si="10"/>
        <v>0</v>
      </c>
      <c r="K49" s="2241"/>
    </row>
    <row r="50" spans="1:11" ht="15.75" thickBot="1" x14ac:dyDescent="0.3">
      <c r="A50" s="4755" t="s">
        <v>1260</v>
      </c>
      <c r="B50" s="4756"/>
      <c r="C50" s="2213">
        <f t="shared" ref="C50:J50" si="11">SUM(C45-C49)</f>
        <v>0</v>
      </c>
      <c r="D50" s="2213">
        <f t="shared" si="11"/>
        <v>0</v>
      </c>
      <c r="E50" s="2213">
        <f t="shared" si="11"/>
        <v>0</v>
      </c>
      <c r="F50" s="2213">
        <f t="shared" si="11"/>
        <v>0</v>
      </c>
      <c r="G50" s="2213">
        <f t="shared" si="11"/>
        <v>0</v>
      </c>
      <c r="H50" s="2213">
        <f t="shared" si="11"/>
        <v>0</v>
      </c>
      <c r="I50" s="2213">
        <f t="shared" si="11"/>
        <v>0</v>
      </c>
      <c r="J50" s="2238">
        <f t="shared" si="11"/>
        <v>0</v>
      </c>
      <c r="K50" s="2242"/>
    </row>
    <row r="51" spans="1:11" ht="15.75" thickBot="1" x14ac:dyDescent="0.3">
      <c r="A51" s="2228" t="s">
        <v>621</v>
      </c>
      <c r="B51" s="2229"/>
      <c r="C51" s="2230"/>
      <c r="D51" s="2230"/>
      <c r="E51" s="2230"/>
      <c r="F51" s="2230"/>
      <c r="K51" s="2227"/>
    </row>
    <row r="52" spans="1:11" x14ac:dyDescent="0.25">
      <c r="A52" s="4757" t="s">
        <v>2656</v>
      </c>
      <c r="B52" s="4758"/>
      <c r="C52" s="4758"/>
      <c r="D52" s="4759"/>
      <c r="E52" s="4760" t="s">
        <v>2657</v>
      </c>
      <c r="F52" s="4761"/>
      <c r="K52" s="2227"/>
    </row>
    <row r="53" spans="1:11" x14ac:dyDescent="0.25">
      <c r="A53" s="4762" t="s">
        <v>2658</v>
      </c>
      <c r="B53" s="4764" t="s">
        <v>2659</v>
      </c>
      <c r="C53" s="4764" t="s">
        <v>2660</v>
      </c>
      <c r="D53" s="2260"/>
      <c r="E53" s="2260"/>
      <c r="F53" s="2261"/>
      <c r="K53" s="2227"/>
    </row>
    <row r="54" spans="1:11" x14ac:dyDescent="0.25">
      <c r="A54" s="4763"/>
      <c r="B54" s="4765"/>
      <c r="C54" s="4765"/>
      <c r="D54" s="2262" t="s">
        <v>1987</v>
      </c>
      <c r="E54" s="2262" t="s">
        <v>1299</v>
      </c>
      <c r="F54" s="2263" t="s">
        <v>478</v>
      </c>
      <c r="K54" s="2227"/>
    </row>
    <row r="55" spans="1:11" x14ac:dyDescent="0.25">
      <c r="A55" s="2264" t="s">
        <v>621</v>
      </c>
      <c r="B55" s="4765"/>
      <c r="C55" s="4765"/>
      <c r="D55" s="1178"/>
      <c r="E55" s="1178"/>
      <c r="F55" s="2265"/>
      <c r="K55" s="2227"/>
    </row>
    <row r="56" spans="1:11" x14ac:dyDescent="0.25">
      <c r="A56" s="2266">
        <v>1</v>
      </c>
      <c r="B56" s="2216">
        <f>SUM(K24)</f>
        <v>0</v>
      </c>
      <c r="C56" s="2191"/>
      <c r="D56" s="2186">
        <f t="shared" ref="D56:D61" si="12">SUM(-B56+C56)</f>
        <v>0</v>
      </c>
      <c r="E56" s="2191"/>
      <c r="F56" s="2221"/>
      <c r="K56" s="2227"/>
    </row>
    <row r="57" spans="1:11" x14ac:dyDescent="0.25">
      <c r="A57" s="2266">
        <v>2</v>
      </c>
      <c r="B57" s="2216">
        <f>SUM(K28)</f>
        <v>0</v>
      </c>
      <c r="C57" s="2191"/>
      <c r="D57" s="2186">
        <f t="shared" si="12"/>
        <v>0</v>
      </c>
      <c r="E57" s="2191"/>
      <c r="F57" s="2221"/>
      <c r="K57" s="2227"/>
    </row>
    <row r="58" spans="1:11" x14ac:dyDescent="0.25">
      <c r="A58" s="2266">
        <v>3</v>
      </c>
      <c r="B58" s="2216">
        <f>SUM(K32)</f>
        <v>0</v>
      </c>
      <c r="C58" s="2191"/>
      <c r="D58" s="2186">
        <f t="shared" si="12"/>
        <v>0</v>
      </c>
      <c r="E58" s="2191"/>
      <c r="F58" s="2221"/>
      <c r="K58" s="2227"/>
    </row>
    <row r="59" spans="1:11" x14ac:dyDescent="0.25">
      <c r="A59" s="2267">
        <v>4</v>
      </c>
      <c r="B59" s="2208">
        <f>SUM(K36)</f>
        <v>0</v>
      </c>
      <c r="C59" s="2192"/>
      <c r="D59" s="2187">
        <f t="shared" si="12"/>
        <v>0</v>
      </c>
      <c r="E59" s="2192"/>
      <c r="F59" s="2222"/>
      <c r="K59" s="2227"/>
    </row>
    <row r="60" spans="1:11" x14ac:dyDescent="0.25">
      <c r="A60" s="2268">
        <v>5</v>
      </c>
      <c r="B60" s="2218">
        <f>SUM(K40)</f>
        <v>0</v>
      </c>
      <c r="C60" s="2219"/>
      <c r="D60" s="2220">
        <f t="shared" si="12"/>
        <v>0</v>
      </c>
      <c r="E60" s="2219"/>
      <c r="F60" s="2223"/>
      <c r="K60" s="2227"/>
    </row>
    <row r="61" spans="1:11" x14ac:dyDescent="0.25">
      <c r="A61" s="2268">
        <v>6</v>
      </c>
      <c r="B61" s="2218">
        <f>SUM(K44)</f>
        <v>0</v>
      </c>
      <c r="C61" s="2219"/>
      <c r="D61" s="2220">
        <f t="shared" si="12"/>
        <v>0</v>
      </c>
      <c r="E61" s="2219"/>
      <c r="F61" s="2223"/>
      <c r="K61" s="2227"/>
    </row>
    <row r="62" spans="1:11" ht="15.75" thickBot="1" x14ac:dyDescent="0.3">
      <c r="A62" s="2269" t="s">
        <v>1326</v>
      </c>
      <c r="B62" s="2224">
        <f>SUM(B56:B61)</f>
        <v>0</v>
      </c>
      <c r="C62" s="2224">
        <f>SUM(C56:C61)</f>
        <v>0</v>
      </c>
      <c r="D62" s="2225">
        <f>SUM(D56:D61)</f>
        <v>0</v>
      </c>
      <c r="E62" s="2226"/>
      <c r="F62" s="2270"/>
      <c r="K62" s="2227"/>
    </row>
    <row r="63" spans="1:11" ht="15.75" thickBot="1" x14ac:dyDescent="0.3">
      <c r="A63" s="2231"/>
      <c r="B63" s="2232"/>
      <c r="C63" s="2233"/>
      <c r="D63" s="2233"/>
      <c r="E63" s="2233"/>
      <c r="F63" s="2233"/>
      <c r="K63" s="2227"/>
    </row>
    <row r="64" spans="1:11" x14ac:dyDescent="0.25">
      <c r="A64" s="4737" t="s">
        <v>2661</v>
      </c>
      <c r="B64" s="4738"/>
      <c r="C64" s="4738"/>
      <c r="D64" s="4739"/>
      <c r="E64" s="2233"/>
      <c r="F64" s="2233"/>
      <c r="G64" s="4740" t="s">
        <v>2662</v>
      </c>
      <c r="H64" s="4741"/>
      <c r="I64" s="4741"/>
      <c r="J64" s="4742"/>
      <c r="K64" s="2227"/>
    </row>
    <row r="65" spans="1:11" x14ac:dyDescent="0.25">
      <c r="A65" s="4743" t="s">
        <v>2663</v>
      </c>
      <c r="B65" s="4744"/>
      <c r="C65" s="4744"/>
      <c r="D65" s="2217">
        <f>SUM(D62)</f>
        <v>0</v>
      </c>
      <c r="E65" s="2233"/>
      <c r="F65" s="2233"/>
      <c r="G65" s="4745" t="s">
        <v>2664</v>
      </c>
      <c r="H65" s="4746"/>
      <c r="I65" s="4746"/>
      <c r="J65" s="2195">
        <f>C62</f>
        <v>0</v>
      </c>
      <c r="K65" s="2227"/>
    </row>
    <row r="66" spans="1:11" x14ac:dyDescent="0.25">
      <c r="A66" s="2272" t="s">
        <v>2665</v>
      </c>
      <c r="B66" s="2271"/>
      <c r="C66" s="2193">
        <v>2780</v>
      </c>
      <c r="D66" s="2194">
        <v>0</v>
      </c>
      <c r="E66" s="2233"/>
      <c r="F66" s="2233"/>
      <c r="G66" s="4747" t="s">
        <v>2666</v>
      </c>
      <c r="H66" s="4748"/>
      <c r="I66" s="4749"/>
      <c r="J66" s="2195">
        <v>0</v>
      </c>
      <c r="K66" s="2227"/>
    </row>
    <row r="67" spans="1:11" ht="15.75" thickBot="1" x14ac:dyDescent="0.3">
      <c r="A67" s="4750" t="s">
        <v>1260</v>
      </c>
      <c r="B67" s="4729"/>
      <c r="C67" s="4729"/>
      <c r="D67" s="2188">
        <f>-D65-D66</f>
        <v>0</v>
      </c>
      <c r="E67" s="2233"/>
      <c r="F67" s="2233"/>
      <c r="G67" s="4747" t="s">
        <v>2667</v>
      </c>
      <c r="H67" s="4748"/>
      <c r="I67" s="4749"/>
      <c r="J67" s="2196">
        <v>0</v>
      </c>
      <c r="K67" s="2227"/>
    </row>
    <row r="68" spans="1:11" ht="15.75" thickBot="1" x14ac:dyDescent="0.3">
      <c r="A68" s="2234"/>
      <c r="E68" s="2233"/>
      <c r="F68" s="2233"/>
      <c r="G68" s="4728" t="s">
        <v>1260</v>
      </c>
      <c r="H68" s="4729"/>
      <c r="I68" s="4729"/>
      <c r="J68" s="2189">
        <f>SUM(J65+J66-J67)</f>
        <v>0</v>
      </c>
      <c r="K68" s="2227"/>
    </row>
    <row r="69" spans="1:11" ht="15.75" thickBot="1" x14ac:dyDescent="0.3">
      <c r="A69" s="2243"/>
      <c r="B69" s="2244"/>
      <c r="C69" s="2244"/>
      <c r="D69" s="2244"/>
      <c r="E69" s="2245"/>
      <c r="F69" s="2245"/>
      <c r="G69" s="4730"/>
      <c r="H69" s="4730"/>
      <c r="I69" s="4730"/>
      <c r="J69" s="4730"/>
      <c r="K69" s="2246"/>
    </row>
    <row r="70" spans="1:11" x14ac:dyDescent="0.25">
      <c r="A70" s="2190"/>
      <c r="B70" s="2190"/>
      <c r="C70" s="2190"/>
      <c r="D70" s="2190"/>
      <c r="E70" s="2190"/>
      <c r="F70" s="2190"/>
      <c r="G70" s="2190"/>
      <c r="H70" s="2190"/>
      <c r="I70" s="2190"/>
      <c r="J70" s="2190"/>
      <c r="K70" s="2190"/>
    </row>
    <row r="71" spans="1:11" x14ac:dyDescent="0.25">
      <c r="A71" s="2190"/>
      <c r="B71" s="2190"/>
      <c r="C71" s="2190"/>
      <c r="D71" s="2190"/>
      <c r="E71" s="2190"/>
      <c r="F71" s="2190"/>
      <c r="G71" s="2190"/>
      <c r="H71" s="2190"/>
      <c r="I71" s="2190"/>
      <c r="J71" s="2190"/>
      <c r="K71" s="2190"/>
    </row>
    <row r="72" spans="1:11" x14ac:dyDescent="0.25">
      <c r="A72" s="2190"/>
      <c r="B72" s="2190"/>
      <c r="C72" s="2190"/>
      <c r="D72" s="2190"/>
      <c r="E72" s="2190"/>
      <c r="F72" s="2190"/>
      <c r="G72" s="2190"/>
      <c r="H72" s="2190"/>
      <c r="I72" s="2190"/>
      <c r="J72" s="2190"/>
      <c r="K72" s="2190"/>
    </row>
    <row r="73" spans="1:11" x14ac:dyDescent="0.25">
      <c r="A73" s="2190"/>
      <c r="B73" s="2190"/>
      <c r="C73" s="2190"/>
      <c r="D73" s="2190"/>
      <c r="E73" s="2190"/>
      <c r="F73" s="2190"/>
      <c r="G73" s="2190"/>
      <c r="H73" s="2190"/>
      <c r="I73" s="2190"/>
      <c r="J73" s="2190"/>
      <c r="K73" s="2190"/>
    </row>
  </sheetData>
  <mergeCells count="33">
    <mergeCell ref="A41:A44"/>
    <mergeCell ref="B2:K2"/>
    <mergeCell ref="B5:G5"/>
    <mergeCell ref="A19:A20"/>
    <mergeCell ref="C19:C20"/>
    <mergeCell ref="K19:K20"/>
    <mergeCell ref="A10:K13"/>
    <mergeCell ref="A21:A24"/>
    <mergeCell ref="A25:A28"/>
    <mergeCell ref="A29:A32"/>
    <mergeCell ref="A33:A36"/>
    <mergeCell ref="A37:A40"/>
    <mergeCell ref="A52:D52"/>
    <mergeCell ref="E52:F52"/>
    <mergeCell ref="A53:A54"/>
    <mergeCell ref="B53:B55"/>
    <mergeCell ref="C53:C55"/>
    <mergeCell ref="G68:I68"/>
    <mergeCell ref="G69:J69"/>
    <mergeCell ref="C18:K18"/>
    <mergeCell ref="B4:G4"/>
    <mergeCell ref="B3:K3"/>
    <mergeCell ref="A9:K9"/>
    <mergeCell ref="A64:D64"/>
    <mergeCell ref="G64:J64"/>
    <mergeCell ref="A65:C65"/>
    <mergeCell ref="G65:I65"/>
    <mergeCell ref="G66:I66"/>
    <mergeCell ref="A67:C67"/>
    <mergeCell ref="G67:I67"/>
    <mergeCell ref="A45:B45"/>
    <mergeCell ref="A46:A49"/>
    <mergeCell ref="A50:B50"/>
  </mergeCells>
  <hyperlinks>
    <hyperlink ref="A2" location="'Avstemmingsoversikt SRS'!A1" display="Til avst.oversikt" xr:uid="{BC9FBB71-E076-49E7-8B6B-01CDAAF23E1F}"/>
  </hyperlinks>
  <pageMargins left="0.7" right="0.7" top="0.75" bottom="0.75" header="0.3" footer="0.3"/>
  <pageSetup paperSize="9" scale="98" fitToHeight="0" orientation="landscape" r:id="rId1"/>
  <rowBreaks count="1" manualBreakCount="1">
    <brk id="40" max="1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11B8-50D1-4530-8ECE-4530282499C7}">
  <sheetPr>
    <pageSetUpPr fitToPage="1"/>
  </sheetPr>
  <dimension ref="A1:S93"/>
  <sheetViews>
    <sheetView showGridLines="0" zoomScaleNormal="100" workbookViewId="0"/>
  </sheetViews>
  <sheetFormatPr baseColWidth="10" defaultColWidth="11.42578125" defaultRowHeight="15" outlineLevelRow="1" x14ac:dyDescent="0.25"/>
  <cols>
    <col min="1" max="1" width="19.5703125" customWidth="1"/>
    <col min="2" max="2" width="23.85546875" customWidth="1"/>
    <col min="3" max="3" width="29.140625" customWidth="1"/>
    <col min="4" max="4" width="20.85546875" customWidth="1"/>
    <col min="5" max="5" width="17.7109375" customWidth="1"/>
    <col min="6" max="6" width="20.7109375" customWidth="1"/>
    <col min="7" max="7" width="21.7109375" customWidth="1"/>
    <col min="8" max="8" width="20.7109375" customWidth="1"/>
    <col min="9" max="9" width="17.42578125" customWidth="1"/>
    <col min="10" max="10" width="17.5703125" customWidth="1"/>
    <col min="11" max="11" width="17" customWidth="1"/>
    <col min="12" max="12" width="14.85546875" customWidth="1"/>
    <col min="13" max="15" width="17" customWidth="1"/>
  </cols>
  <sheetData>
    <row r="1" spans="1:12" ht="19.5" thickBot="1" x14ac:dyDescent="0.35">
      <c r="A1" s="100" t="s">
        <v>2574</v>
      </c>
      <c r="B1" s="1"/>
      <c r="C1" s="101"/>
      <c r="D1" s="101"/>
      <c r="E1" s="101"/>
      <c r="F1" s="101"/>
      <c r="G1" s="101"/>
      <c r="H1" s="101"/>
      <c r="I1" s="101"/>
      <c r="J1" s="101"/>
      <c r="K1" s="1"/>
      <c r="L1" s="1"/>
    </row>
    <row r="2" spans="1:12" ht="18.75" x14ac:dyDescent="0.3">
      <c r="A2" s="973" t="s">
        <v>1244</v>
      </c>
      <c r="B2" s="4779" t="s">
        <v>597</v>
      </c>
      <c r="C2" s="4780"/>
      <c r="D2" s="4780"/>
      <c r="E2" s="4780"/>
      <c r="F2" s="4780"/>
      <c r="G2" s="4781"/>
    </row>
    <row r="3" spans="1:12" ht="15.75" thickBot="1" x14ac:dyDescent="0.3">
      <c r="A3" s="974" t="s">
        <v>1245</v>
      </c>
      <c r="B3" s="3995" t="s">
        <v>1246</v>
      </c>
      <c r="C3" s="3996"/>
      <c r="D3" s="3996"/>
      <c r="E3" s="3996"/>
      <c r="F3" s="3996"/>
      <c r="G3" s="4782"/>
    </row>
    <row r="4" spans="1:12" x14ac:dyDescent="0.25">
      <c r="A4" s="1169" t="s">
        <v>1247</v>
      </c>
      <c r="B4" s="4783" t="str">
        <f>Avstemmingsoversikt!A5</f>
        <v>XX - MAL - XXX/XXXX</v>
      </c>
      <c r="C4" s="4784"/>
      <c r="D4" s="4784"/>
      <c r="E4" s="2754"/>
      <c r="F4" s="1158" t="s">
        <v>481</v>
      </c>
      <c r="G4" s="1007">
        <f>IF(Avstemmingsoversikt!P3= " "," ",Avstemmingsoversikt!P3)</f>
        <v>2024</v>
      </c>
    </row>
    <row r="5" spans="1:12" ht="15.75" thickBot="1" x14ac:dyDescent="0.3">
      <c r="A5" s="1170" t="s">
        <v>1271</v>
      </c>
      <c r="B5" s="4785"/>
      <c r="C5" s="2756"/>
      <c r="D5" s="971" t="s">
        <v>1249</v>
      </c>
      <c r="E5" s="972"/>
      <c r="F5" s="971" t="s">
        <v>1250</v>
      </c>
      <c r="G5" s="1001" t="str">
        <f>IF(Avstemmingsoversikt!P4= " "," ",Avstemmingsoversikt!P4)</f>
        <v>xx/2024</v>
      </c>
    </row>
    <row r="7" spans="1:12" ht="29.25" customHeight="1" x14ac:dyDescent="0.25">
      <c r="A7" s="4786" t="s">
        <v>2575</v>
      </c>
      <c r="B7" s="4786"/>
      <c r="C7" s="4786"/>
      <c r="D7" s="4786"/>
      <c r="E7" s="4786"/>
      <c r="F7" s="4786"/>
      <c r="G7" s="4786"/>
    </row>
    <row r="9" spans="1:12" ht="15.75" thickBot="1" x14ac:dyDescent="0.3"/>
    <row r="10" spans="1:12" ht="19.5" customHeight="1" thickBot="1" x14ac:dyDescent="0.35">
      <c r="A10" s="4795" t="s">
        <v>1252</v>
      </c>
      <c r="B10" s="4796"/>
      <c r="C10" s="4797"/>
      <c r="E10" s="4627" t="s">
        <v>1253</v>
      </c>
      <c r="F10" s="4628"/>
      <c r="G10" s="4629"/>
    </row>
    <row r="11" spans="1:12" x14ac:dyDescent="0.25">
      <c r="A11" s="4787"/>
      <c r="B11" s="4788"/>
      <c r="C11" s="4789"/>
      <c r="E11" s="2682"/>
      <c r="F11" s="2683"/>
      <c r="G11" s="2684"/>
    </row>
    <row r="12" spans="1:12" x14ac:dyDescent="0.25">
      <c r="A12" s="4790"/>
      <c r="B12" s="4715"/>
      <c r="C12" s="4791"/>
      <c r="E12" s="2685"/>
      <c r="F12" s="2686"/>
      <c r="G12" s="2687"/>
    </row>
    <row r="13" spans="1:12" x14ac:dyDescent="0.25">
      <c r="A13" s="4790"/>
      <c r="B13" s="4715"/>
      <c r="C13" s="4791"/>
      <c r="E13" s="2685"/>
      <c r="F13" s="2686"/>
      <c r="G13" s="2687"/>
    </row>
    <row r="14" spans="1:12" ht="15.75" thickBot="1" x14ac:dyDescent="0.3">
      <c r="A14" s="4792"/>
      <c r="B14" s="4793"/>
      <c r="C14" s="4794"/>
      <c r="E14" s="2688"/>
      <c r="F14" s="2689"/>
      <c r="G14" s="2690"/>
    </row>
    <row r="16" spans="1:12" x14ac:dyDescent="0.25">
      <c r="A16" s="140" t="s">
        <v>1254</v>
      </c>
      <c r="E16" s="2" t="s">
        <v>1255</v>
      </c>
    </row>
    <row r="17" spans="1:7" x14ac:dyDescent="0.25">
      <c r="A17" s="62" t="s">
        <v>2576</v>
      </c>
      <c r="E17" t="s">
        <v>2577</v>
      </c>
    </row>
    <row r="18" spans="1:7" x14ac:dyDescent="0.25">
      <c r="A18" s="62" t="s">
        <v>2578</v>
      </c>
      <c r="E18" t="s">
        <v>2579</v>
      </c>
    </row>
    <row r="19" spans="1:7" x14ac:dyDescent="0.25">
      <c r="A19" s="121" t="s">
        <v>2580</v>
      </c>
      <c r="B19" s="121"/>
    </row>
    <row r="20" spans="1:7" x14ac:dyDescent="0.25">
      <c r="A20" s="140"/>
      <c r="B20" s="121"/>
    </row>
    <row r="21" spans="1:7" ht="15.75" thickBot="1" x14ac:dyDescent="0.3">
      <c r="A21" s="140"/>
    </row>
    <row r="22" spans="1:7" ht="18.75" x14ac:dyDescent="0.3">
      <c r="A22" s="4679" t="s">
        <v>2581</v>
      </c>
      <c r="B22" s="4680"/>
      <c r="C22" s="4680"/>
      <c r="D22" s="4680"/>
      <c r="E22" s="4680"/>
      <c r="F22" s="4680"/>
      <c r="G22" s="4681"/>
    </row>
    <row r="23" spans="1:7" ht="32.25" customHeight="1" x14ac:dyDescent="0.25">
      <c r="A23" s="1262"/>
      <c r="B23" s="4809" t="s">
        <v>2582</v>
      </c>
      <c r="C23" s="4810"/>
      <c r="D23" s="4811"/>
      <c r="E23" s="4812"/>
      <c r="F23" s="4813"/>
      <c r="G23" s="4814"/>
    </row>
    <row r="24" spans="1:7" ht="15" customHeight="1" x14ac:dyDescent="0.25">
      <c r="A24" s="1432" t="s">
        <v>1455</v>
      </c>
      <c r="B24" s="2001" t="s">
        <v>1456</v>
      </c>
      <c r="C24" s="2001" t="s">
        <v>1457</v>
      </c>
      <c r="D24" s="1952" t="s">
        <v>2275</v>
      </c>
      <c r="E24" s="4800" t="s">
        <v>478</v>
      </c>
      <c r="F24" s="4204" t="s">
        <v>1268</v>
      </c>
      <c r="G24" s="4817" t="s">
        <v>1454</v>
      </c>
    </row>
    <row r="25" spans="1:7" s="3" customFormat="1" ht="76.5" customHeight="1" x14ac:dyDescent="0.25">
      <c r="A25" s="1121" t="s">
        <v>434</v>
      </c>
      <c r="B25" s="1362" t="s">
        <v>869</v>
      </c>
      <c r="C25" s="2052" t="s">
        <v>2583</v>
      </c>
      <c r="D25" s="4815" t="s">
        <v>2584</v>
      </c>
      <c r="E25" s="4568"/>
      <c r="F25" s="3766"/>
      <c r="G25" s="3574"/>
    </row>
    <row r="26" spans="1:7" s="3" customFormat="1" x14ac:dyDescent="0.25">
      <c r="A26" s="1432"/>
      <c r="B26" s="2002">
        <v>2916</v>
      </c>
      <c r="C26" s="2103" t="s">
        <v>2585</v>
      </c>
      <c r="D26" s="4816"/>
      <c r="E26" s="4568"/>
      <c r="F26" s="3766"/>
      <c r="G26" s="3574"/>
    </row>
    <row r="27" spans="1:7" s="3" customFormat="1" x14ac:dyDescent="0.25">
      <c r="A27" s="1436" t="str">
        <f>CONCATENATE($G$4,"00")</f>
        <v>202400</v>
      </c>
      <c r="B27" s="2005"/>
      <c r="C27" s="2104"/>
      <c r="D27" s="2046"/>
      <c r="E27" s="4801"/>
      <c r="F27" s="3135"/>
      <c r="G27" s="3575"/>
    </row>
    <row r="28" spans="1:7" s="3" customFormat="1" x14ac:dyDescent="0.25">
      <c r="A28" s="1436" t="str">
        <f>CONCATENATE($G$4,"01")</f>
        <v>202401</v>
      </c>
      <c r="B28" s="2005"/>
      <c r="C28" s="2060"/>
      <c r="D28" s="1426">
        <f t="shared" ref="D28:D39" si="0">B28+C28</f>
        <v>0</v>
      </c>
      <c r="E28" s="2078"/>
      <c r="F28" s="1936"/>
      <c r="G28" s="1558"/>
    </row>
    <row r="29" spans="1:7" s="3" customFormat="1" x14ac:dyDescent="0.25">
      <c r="A29" s="1436" t="str">
        <f>CONCATENATE($G$4,"02")</f>
        <v>202402</v>
      </c>
      <c r="B29" s="2005"/>
      <c r="C29" s="2060"/>
      <c r="D29" s="2105">
        <f t="shared" si="0"/>
        <v>0</v>
      </c>
      <c r="E29" s="2078"/>
      <c r="F29" s="1936"/>
      <c r="G29" s="1558"/>
    </row>
    <row r="30" spans="1:7" s="3" customFormat="1" x14ac:dyDescent="0.25">
      <c r="A30" s="1436" t="str">
        <f>CONCATENATE($G$4,"03")</f>
        <v>202403</v>
      </c>
      <c r="B30" s="2005"/>
      <c r="C30" s="2060"/>
      <c r="D30" s="2105">
        <f t="shared" si="0"/>
        <v>0</v>
      </c>
      <c r="E30" s="2078"/>
      <c r="F30" s="1936"/>
      <c r="G30" s="1558"/>
    </row>
    <row r="31" spans="1:7" s="3" customFormat="1" x14ac:dyDescent="0.25">
      <c r="A31" s="1436" t="str">
        <f>CONCATENATE($G$4,"04")</f>
        <v>202404</v>
      </c>
      <c r="B31" s="2005"/>
      <c r="C31" s="2060"/>
      <c r="D31" s="2105">
        <f t="shared" si="0"/>
        <v>0</v>
      </c>
      <c r="E31" s="2078"/>
      <c r="F31" s="1936"/>
      <c r="G31" s="1558"/>
    </row>
    <row r="32" spans="1:7" s="3" customFormat="1" x14ac:dyDescent="0.25">
      <c r="A32" s="1436" t="str">
        <f>CONCATENATE($G$4,"05")</f>
        <v>202405</v>
      </c>
      <c r="B32" s="2005"/>
      <c r="C32" s="2060"/>
      <c r="D32" s="2105">
        <f t="shared" si="0"/>
        <v>0</v>
      </c>
      <c r="E32" s="2078"/>
      <c r="F32" s="1936"/>
      <c r="G32" s="1558"/>
    </row>
    <row r="33" spans="1:15" s="3" customFormat="1" x14ac:dyDescent="0.25">
      <c r="A33" s="1436" t="str">
        <f>CONCATENATE($G$4,"06")</f>
        <v>202406</v>
      </c>
      <c r="B33" s="2005"/>
      <c r="C33" s="2060"/>
      <c r="D33" s="2105">
        <f t="shared" si="0"/>
        <v>0</v>
      </c>
      <c r="E33" s="2078"/>
      <c r="F33" s="1936"/>
      <c r="G33" s="1558"/>
    </row>
    <row r="34" spans="1:15" s="3" customFormat="1" x14ac:dyDescent="0.25">
      <c r="A34" s="1436" t="str">
        <f>CONCATENATE($G$4,"07")</f>
        <v>202407</v>
      </c>
      <c r="B34" s="2005"/>
      <c r="C34" s="2060"/>
      <c r="D34" s="2105">
        <f t="shared" si="0"/>
        <v>0</v>
      </c>
      <c r="E34" s="2078"/>
      <c r="F34" s="1936"/>
      <c r="G34" s="1558"/>
    </row>
    <row r="35" spans="1:15" s="3" customFormat="1" x14ac:dyDescent="0.25">
      <c r="A35" s="1436" t="str">
        <f>CONCATENATE($G$4,"08")</f>
        <v>202408</v>
      </c>
      <c r="B35" s="2005"/>
      <c r="C35" s="2060"/>
      <c r="D35" s="2105">
        <f t="shared" si="0"/>
        <v>0</v>
      </c>
      <c r="E35" s="2078"/>
      <c r="F35" s="1936"/>
      <c r="G35" s="1558"/>
    </row>
    <row r="36" spans="1:15" s="3" customFormat="1" x14ac:dyDescent="0.25">
      <c r="A36" s="1436" t="str">
        <f>CONCATENATE($G$4,"09")</f>
        <v>202409</v>
      </c>
      <c r="B36" s="2005"/>
      <c r="C36" s="2060"/>
      <c r="D36" s="2105">
        <f t="shared" si="0"/>
        <v>0</v>
      </c>
      <c r="E36" s="2079"/>
      <c r="F36" s="1936"/>
      <c r="G36" s="1558"/>
    </row>
    <row r="37" spans="1:15" s="3" customFormat="1" x14ac:dyDescent="0.25">
      <c r="A37" s="1436" t="str">
        <f>CONCATENATE($G$4,"10")</f>
        <v>202410</v>
      </c>
      <c r="B37" s="2005"/>
      <c r="C37" s="2060"/>
      <c r="D37" s="2105">
        <f t="shared" si="0"/>
        <v>0</v>
      </c>
      <c r="E37" s="2078"/>
      <c r="F37" s="1936"/>
      <c r="G37" s="1558"/>
    </row>
    <row r="38" spans="1:15" s="3" customFormat="1" x14ac:dyDescent="0.25">
      <c r="A38" s="1436" t="str">
        <f>CONCATENATE($G$4,"11")</f>
        <v>202411</v>
      </c>
      <c r="B38" s="2005"/>
      <c r="C38" s="2060"/>
      <c r="D38" s="2105">
        <f t="shared" si="0"/>
        <v>0</v>
      </c>
      <c r="E38" s="2078"/>
      <c r="F38" s="1936"/>
      <c r="G38" s="1558"/>
    </row>
    <row r="39" spans="1:15" s="3" customFormat="1" x14ac:dyDescent="0.25">
      <c r="A39" s="1436" t="str">
        <f>CONCATENATE($G$4,"12")</f>
        <v>202412</v>
      </c>
      <c r="B39" s="2005"/>
      <c r="C39" s="2060"/>
      <c r="D39" s="659">
        <f t="shared" si="0"/>
        <v>0</v>
      </c>
      <c r="E39" s="2078"/>
      <c r="F39" s="1936"/>
      <c r="G39" s="1558"/>
    </row>
    <row r="40" spans="1:15" s="3" customFormat="1" ht="18.75" customHeight="1" thickBot="1" x14ac:dyDescent="0.3">
      <c r="A40" s="456" t="s">
        <v>2028</v>
      </c>
      <c r="B40" s="457">
        <f>SUM(B27:B39)</f>
        <v>0</v>
      </c>
      <c r="C40" s="457">
        <f t="shared" ref="C40" si="1">SUM(C28:C39)</f>
        <v>0</v>
      </c>
      <c r="D40" s="1263">
        <f>SUM(D28:D39)</f>
        <v>0</v>
      </c>
      <c r="E40" s="3579"/>
      <c r="F40" s="3579"/>
      <c r="G40" s="3580"/>
    </row>
    <row r="41" spans="1:15" s="3" customFormat="1" ht="32.25" customHeight="1" x14ac:dyDescent="0.25">
      <c r="A41" s="132" t="s">
        <v>1327</v>
      </c>
      <c r="B41" s="1084">
        <f>_xlfn.XLOOKUP(B26,'Saldobalanse m arb-status'!A:A,'Saldobalanse m arb-status'!C:C,"Ikke funnet",0)</f>
        <v>0</v>
      </c>
    </row>
    <row r="42" spans="1:15" s="3" customFormat="1" x14ac:dyDescent="0.25">
      <c r="A42" s="58" t="s">
        <v>1260</v>
      </c>
      <c r="B42" s="130">
        <f>B40-B41</f>
        <v>0</v>
      </c>
    </row>
    <row r="43" spans="1:15" s="3" customFormat="1" x14ac:dyDescent="0.25">
      <c r="A43" s="58"/>
      <c r="B43" s="59"/>
    </row>
    <row r="44" spans="1:15" s="3" customFormat="1" ht="15.75" thickBot="1" x14ac:dyDescent="0.3">
      <c r="A44" s="58"/>
      <c r="B44" s="59"/>
    </row>
    <row r="45" spans="1:15" s="3" customFormat="1" ht="18.75" x14ac:dyDescent="0.3">
      <c r="A45" s="4679" t="s">
        <v>2586</v>
      </c>
      <c r="B45" s="4680"/>
      <c r="C45" s="4680"/>
      <c r="D45" s="4680"/>
      <c r="E45" s="4680"/>
      <c r="F45" s="4680"/>
      <c r="G45" s="4680"/>
      <c r="H45" s="4680"/>
      <c r="I45" s="4680"/>
      <c r="J45" s="4680"/>
      <c r="K45" s="4681"/>
      <c r="L45"/>
      <c r="O45"/>
    </row>
    <row r="46" spans="1:15" s="3" customFormat="1" ht="18" customHeight="1" outlineLevel="1" x14ac:dyDescent="0.25">
      <c r="A46" s="1478"/>
      <c r="B46" s="4614" t="s">
        <v>2587</v>
      </c>
      <c r="C46" s="4614"/>
      <c r="D46" s="4614"/>
      <c r="E46" s="4614"/>
      <c r="F46" s="4614" t="s">
        <v>1548</v>
      </c>
      <c r="G46" s="4614"/>
      <c r="H46" s="4614"/>
      <c r="I46" s="4802"/>
      <c r="J46" s="4802"/>
      <c r="K46" s="4803"/>
      <c r="O46"/>
    </row>
    <row r="47" spans="1:15" s="3" customFormat="1" ht="18" customHeight="1" outlineLevel="1" x14ac:dyDescent="0.25">
      <c r="A47" s="1121"/>
      <c r="B47" s="1362" t="s">
        <v>1282</v>
      </c>
      <c r="C47" s="1362" t="s">
        <v>3</v>
      </c>
      <c r="D47" s="1362" t="s">
        <v>1282</v>
      </c>
      <c r="E47" s="2052"/>
      <c r="F47" s="4798" t="s">
        <v>2588</v>
      </c>
      <c r="G47" s="4799"/>
      <c r="H47" s="1427"/>
      <c r="I47" s="4238" t="s">
        <v>478</v>
      </c>
      <c r="J47" s="4238" t="s">
        <v>1268</v>
      </c>
      <c r="K47" s="3794" t="s">
        <v>1454</v>
      </c>
      <c r="O47"/>
    </row>
    <row r="48" spans="1:15" s="3" customFormat="1" ht="30" outlineLevel="1" x14ac:dyDescent="0.25">
      <c r="A48" s="1121" t="s">
        <v>1455</v>
      </c>
      <c r="B48" s="1362" t="s">
        <v>1456</v>
      </c>
      <c r="C48" s="1362" t="s">
        <v>1457</v>
      </c>
      <c r="D48" s="1362" t="s">
        <v>1504</v>
      </c>
      <c r="E48" s="1362" t="s">
        <v>2589</v>
      </c>
      <c r="F48" s="1937" t="s">
        <v>1460</v>
      </c>
      <c r="G48" s="1937" t="s">
        <v>1461</v>
      </c>
      <c r="H48" s="2051" t="s">
        <v>2590</v>
      </c>
      <c r="I48" s="4238"/>
      <c r="J48" s="4238"/>
      <c r="K48" s="3794"/>
      <c r="O48"/>
    </row>
    <row r="49" spans="1:15" s="3" customFormat="1" ht="60" customHeight="1" outlineLevel="1" x14ac:dyDescent="0.25">
      <c r="A49" s="1121" t="s">
        <v>434</v>
      </c>
      <c r="B49" s="1362" t="s">
        <v>2591</v>
      </c>
      <c r="C49" s="1374" t="s">
        <v>2592</v>
      </c>
      <c r="D49" s="1362" t="s">
        <v>2593</v>
      </c>
      <c r="E49" s="1362" t="s">
        <v>2594</v>
      </c>
      <c r="F49" s="1362" t="s">
        <v>2537</v>
      </c>
      <c r="G49" s="2052" t="s">
        <v>1550</v>
      </c>
      <c r="H49" s="4807" t="s">
        <v>2595</v>
      </c>
      <c r="I49" s="4238"/>
      <c r="J49" s="4238"/>
      <c r="K49" s="3794"/>
      <c r="L49"/>
      <c r="M49"/>
      <c r="N49"/>
      <c r="O49"/>
    </row>
    <row r="50" spans="1:15" s="3" customFormat="1" outlineLevel="1" x14ac:dyDescent="0.25">
      <c r="A50" s="1432"/>
      <c r="B50" s="2001">
        <v>2916</v>
      </c>
      <c r="C50" s="2001" t="s">
        <v>2507</v>
      </c>
      <c r="D50" s="2001" t="s">
        <v>2596</v>
      </c>
      <c r="E50" s="2001"/>
      <c r="F50" s="2001">
        <v>2916</v>
      </c>
      <c r="G50" s="2050" t="s">
        <v>2507</v>
      </c>
      <c r="H50" s="4808"/>
      <c r="I50" s="4238"/>
      <c r="J50" s="4238"/>
      <c r="K50" s="3794"/>
      <c r="L50"/>
      <c r="M50"/>
      <c r="N50"/>
      <c r="O50"/>
    </row>
    <row r="51" spans="1:15" s="3" customFormat="1" outlineLevel="1" x14ac:dyDescent="0.25">
      <c r="A51" s="1436" t="str">
        <f>G4-1&amp;"12"</f>
        <v>202312</v>
      </c>
      <c r="B51" s="2001"/>
      <c r="C51" s="2005"/>
      <c r="D51" s="2001"/>
      <c r="E51" s="2001"/>
      <c r="F51" s="2001"/>
      <c r="G51" s="2050"/>
      <c r="H51" s="2100"/>
      <c r="I51" s="4238"/>
      <c r="J51" s="4238"/>
      <c r="K51" s="3794"/>
      <c r="L51"/>
      <c r="M51"/>
      <c r="N51"/>
      <c r="O51"/>
    </row>
    <row r="52" spans="1:15" s="3" customFormat="1" outlineLevel="1" x14ac:dyDescent="0.25">
      <c r="A52" s="1436" t="str">
        <f>CONCATENATE($G$4,"01")</f>
        <v>202401</v>
      </c>
      <c r="B52" s="2005"/>
      <c r="C52" s="2005"/>
      <c r="D52" s="2005"/>
      <c r="E52" s="2006">
        <f t="shared" ref="E52:E63" si="2">B52+C52-D52</f>
        <v>0</v>
      </c>
      <c r="F52" s="1973">
        <f>B27+B28</f>
        <v>0</v>
      </c>
      <c r="G52" s="1982">
        <f t="shared" ref="G52:G63" si="3">C52</f>
        <v>0</v>
      </c>
      <c r="H52" s="2105">
        <f t="shared" ref="H52:H63" si="4">F52+G52-$H$46</f>
        <v>0</v>
      </c>
      <c r="I52" s="2106"/>
      <c r="J52" s="1428"/>
      <c r="K52" s="1429"/>
      <c r="L52"/>
      <c r="M52"/>
      <c r="N52"/>
    </row>
    <row r="53" spans="1:15" s="3" customFormat="1" outlineLevel="1" x14ac:dyDescent="0.25">
      <c r="A53" s="1436" t="str">
        <f>CONCATENATE($G$4,"02")</f>
        <v>202402</v>
      </c>
      <c r="B53" s="2005"/>
      <c r="C53" s="2005"/>
      <c r="D53" s="2005"/>
      <c r="E53" s="2006">
        <f t="shared" si="2"/>
        <v>0</v>
      </c>
      <c r="F53" s="1973">
        <f t="shared" ref="F53:F63" si="5">F52+B29</f>
        <v>0</v>
      </c>
      <c r="G53" s="1982">
        <f t="shared" si="3"/>
        <v>0</v>
      </c>
      <c r="H53" s="2105">
        <f t="shared" si="4"/>
        <v>0</v>
      </c>
      <c r="I53" s="2107"/>
      <c r="J53" s="2005"/>
      <c r="K53" s="1429"/>
      <c r="L53"/>
      <c r="M53"/>
      <c r="N53"/>
    </row>
    <row r="54" spans="1:15" s="3" customFormat="1" outlineLevel="1" x14ac:dyDescent="0.25">
      <c r="A54" s="1436" t="str">
        <f>CONCATENATE($G$4,"03")</f>
        <v>202403</v>
      </c>
      <c r="B54" s="2005"/>
      <c r="C54" s="2005"/>
      <c r="D54" s="2005"/>
      <c r="E54" s="2006">
        <f t="shared" si="2"/>
        <v>0</v>
      </c>
      <c r="F54" s="1973">
        <f t="shared" si="5"/>
        <v>0</v>
      </c>
      <c r="G54" s="1982">
        <f t="shared" si="3"/>
        <v>0</v>
      </c>
      <c r="H54" s="2105">
        <f t="shared" si="4"/>
        <v>0</v>
      </c>
      <c r="I54" s="2107"/>
      <c r="J54" s="2005"/>
      <c r="K54" s="1429"/>
      <c r="L54"/>
      <c r="M54"/>
      <c r="N54"/>
    </row>
    <row r="55" spans="1:15" s="3" customFormat="1" outlineLevel="1" x14ac:dyDescent="0.25">
      <c r="A55" s="1436" t="str">
        <f>CONCATENATE($G$4,"04")</f>
        <v>202404</v>
      </c>
      <c r="B55" s="2005"/>
      <c r="C55" s="2005"/>
      <c r="D55" s="2005"/>
      <c r="E55" s="2006">
        <f t="shared" si="2"/>
        <v>0</v>
      </c>
      <c r="F55" s="1973">
        <f t="shared" si="5"/>
        <v>0</v>
      </c>
      <c r="G55" s="1982">
        <f t="shared" si="3"/>
        <v>0</v>
      </c>
      <c r="H55" s="2105">
        <f t="shared" si="4"/>
        <v>0</v>
      </c>
      <c r="I55" s="2107"/>
      <c r="J55" s="2005"/>
      <c r="K55" s="1429"/>
      <c r="L55"/>
      <c r="M55"/>
      <c r="N55"/>
    </row>
    <row r="56" spans="1:15" s="3" customFormat="1" outlineLevel="1" x14ac:dyDescent="0.25">
      <c r="A56" s="1436" t="str">
        <f>CONCATENATE($G$4,"05")</f>
        <v>202405</v>
      </c>
      <c r="B56" s="2005"/>
      <c r="C56" s="2005"/>
      <c r="D56" s="2005"/>
      <c r="E56" s="2006">
        <f t="shared" si="2"/>
        <v>0</v>
      </c>
      <c r="F56" s="1973">
        <f t="shared" si="5"/>
        <v>0</v>
      </c>
      <c r="G56" s="1982">
        <f>C56</f>
        <v>0</v>
      </c>
      <c r="H56" s="2105">
        <f t="shared" si="4"/>
        <v>0</v>
      </c>
      <c r="I56" s="2107"/>
      <c r="J56" s="2005"/>
      <c r="K56" s="1429"/>
      <c r="L56"/>
      <c r="M56"/>
      <c r="N56"/>
    </row>
    <row r="57" spans="1:15" s="3" customFormat="1" outlineLevel="1" x14ac:dyDescent="0.25">
      <c r="A57" s="1436" t="str">
        <f>CONCATENATE($G$4,"06")</f>
        <v>202406</v>
      </c>
      <c r="B57" s="2005"/>
      <c r="C57" s="2005"/>
      <c r="D57" s="2005"/>
      <c r="E57" s="2006">
        <f t="shared" si="2"/>
        <v>0</v>
      </c>
      <c r="F57" s="1973">
        <f t="shared" si="5"/>
        <v>0</v>
      </c>
      <c r="G57" s="1982">
        <f t="shared" si="3"/>
        <v>0</v>
      </c>
      <c r="H57" s="2105">
        <f t="shared" si="4"/>
        <v>0</v>
      </c>
      <c r="I57" s="2107"/>
      <c r="J57" s="2005"/>
      <c r="K57" s="1429"/>
      <c r="L57"/>
      <c r="M57"/>
      <c r="N57"/>
    </row>
    <row r="58" spans="1:15" s="3" customFormat="1" outlineLevel="1" x14ac:dyDescent="0.25">
      <c r="A58" s="1436" t="str">
        <f>CONCATENATE($G$4,"07")</f>
        <v>202407</v>
      </c>
      <c r="B58" s="2005"/>
      <c r="C58" s="2005"/>
      <c r="D58" s="2005"/>
      <c r="E58" s="2006">
        <f t="shared" si="2"/>
        <v>0</v>
      </c>
      <c r="F58" s="1973">
        <f t="shared" si="5"/>
        <v>0</v>
      </c>
      <c r="G58" s="1982">
        <f t="shared" si="3"/>
        <v>0</v>
      </c>
      <c r="H58" s="2105">
        <f t="shared" si="4"/>
        <v>0</v>
      </c>
      <c r="I58" s="2107"/>
      <c r="J58" s="2005"/>
      <c r="K58" s="1429"/>
      <c r="L58"/>
      <c r="M58"/>
      <c r="N58"/>
    </row>
    <row r="59" spans="1:15" s="3" customFormat="1" outlineLevel="1" x14ac:dyDescent="0.25">
      <c r="A59" s="1436" t="str">
        <f>CONCATENATE($G$4,"08")</f>
        <v>202408</v>
      </c>
      <c r="B59" s="2005"/>
      <c r="C59" s="2005"/>
      <c r="D59" s="2005"/>
      <c r="E59" s="2006">
        <f t="shared" si="2"/>
        <v>0</v>
      </c>
      <c r="F59" s="1973">
        <f t="shared" si="5"/>
        <v>0</v>
      </c>
      <c r="G59" s="1982">
        <f t="shared" si="3"/>
        <v>0</v>
      </c>
      <c r="H59" s="2105">
        <f t="shared" si="4"/>
        <v>0</v>
      </c>
      <c r="I59" s="2107"/>
      <c r="J59" s="2005"/>
      <c r="K59" s="1429"/>
      <c r="L59"/>
      <c r="M59"/>
      <c r="N59"/>
    </row>
    <row r="60" spans="1:15" s="3" customFormat="1" outlineLevel="1" x14ac:dyDescent="0.25">
      <c r="A60" s="1436" t="str">
        <f>CONCATENATE($G$4,"09")</f>
        <v>202409</v>
      </c>
      <c r="B60" s="2005"/>
      <c r="C60" s="2005"/>
      <c r="D60" s="2005"/>
      <c r="E60" s="2006">
        <f t="shared" si="2"/>
        <v>0</v>
      </c>
      <c r="F60" s="1973">
        <f t="shared" si="5"/>
        <v>0</v>
      </c>
      <c r="G60" s="1982">
        <f t="shared" si="3"/>
        <v>0</v>
      </c>
      <c r="H60" s="2105">
        <f t="shared" si="4"/>
        <v>0</v>
      </c>
      <c r="I60" s="2107"/>
      <c r="J60" s="2005"/>
      <c r="K60" s="1429"/>
      <c r="L60"/>
      <c r="M60"/>
      <c r="N60"/>
    </row>
    <row r="61" spans="1:15" s="3" customFormat="1" outlineLevel="1" x14ac:dyDescent="0.25">
      <c r="A61" s="1436" t="str">
        <f>CONCATENATE($G$4,"10")</f>
        <v>202410</v>
      </c>
      <c r="B61" s="2005"/>
      <c r="C61" s="2005"/>
      <c r="D61" s="2005"/>
      <c r="E61" s="2006">
        <f t="shared" si="2"/>
        <v>0</v>
      </c>
      <c r="F61" s="1973">
        <f t="shared" si="5"/>
        <v>0</v>
      </c>
      <c r="G61" s="1982">
        <f t="shared" si="3"/>
        <v>0</v>
      </c>
      <c r="H61" s="2105">
        <f t="shared" si="4"/>
        <v>0</v>
      </c>
      <c r="I61" s="2107"/>
      <c r="J61" s="2005"/>
      <c r="K61" s="1429"/>
      <c r="L61"/>
      <c r="M61"/>
      <c r="N61"/>
    </row>
    <row r="62" spans="1:15" s="3" customFormat="1" outlineLevel="1" x14ac:dyDescent="0.25">
      <c r="A62" s="1436" t="str">
        <f>CONCATENATE($G$4,"11")</f>
        <v>202411</v>
      </c>
      <c r="B62" s="2005"/>
      <c r="C62" s="2005"/>
      <c r="D62" s="2005"/>
      <c r="E62" s="2006">
        <f t="shared" si="2"/>
        <v>0</v>
      </c>
      <c r="F62" s="1973">
        <f t="shared" si="5"/>
        <v>0</v>
      </c>
      <c r="G62" s="1982">
        <f t="shared" si="3"/>
        <v>0</v>
      </c>
      <c r="H62" s="2105">
        <f t="shared" si="4"/>
        <v>0</v>
      </c>
      <c r="I62" s="2107"/>
      <c r="J62" s="2005"/>
      <c r="K62" s="1429"/>
      <c r="L62"/>
      <c r="M62"/>
      <c r="N62"/>
    </row>
    <row r="63" spans="1:15" s="3" customFormat="1" outlineLevel="1" x14ac:dyDescent="0.25">
      <c r="A63" s="1436" t="str">
        <f>CONCATENATE($G$4,"12")</f>
        <v>202412</v>
      </c>
      <c r="B63" s="2005"/>
      <c r="C63" s="2005"/>
      <c r="D63" s="2005"/>
      <c r="E63" s="2006">
        <f t="shared" si="2"/>
        <v>0</v>
      </c>
      <c r="F63" s="1973">
        <f t="shared" si="5"/>
        <v>0</v>
      </c>
      <c r="G63" s="1982">
        <f t="shared" si="3"/>
        <v>0</v>
      </c>
      <c r="H63" s="2105">
        <f t="shared" si="4"/>
        <v>0</v>
      </c>
      <c r="I63" s="2107"/>
      <c r="J63" s="2005"/>
      <c r="K63" s="1429"/>
      <c r="L63"/>
      <c r="M63"/>
      <c r="N63"/>
    </row>
    <row r="64" spans="1:15" s="3" customFormat="1" ht="15.75" outlineLevel="1" thickBot="1" x14ac:dyDescent="0.3">
      <c r="A64" s="456" t="s">
        <v>2028</v>
      </c>
      <c r="B64" s="4804"/>
      <c r="C64" s="4805"/>
      <c r="D64" s="4806"/>
      <c r="E64" s="462">
        <f>SUM(E51:E63)</f>
        <v>0</v>
      </c>
      <c r="F64" s="4804"/>
      <c r="G64" s="4805"/>
      <c r="H64" s="686"/>
      <c r="I64" s="687"/>
      <c r="J64" s="687"/>
      <c r="K64" s="688"/>
      <c r="L64"/>
      <c r="M64"/>
      <c r="N64"/>
    </row>
    <row r="65" spans="1:19" s="11" customFormat="1" ht="15.75" outlineLevel="1" thickBot="1" x14ac:dyDescent="0.3">
      <c r="B65" s="66"/>
      <c r="C65" s="66"/>
      <c r="D65" s="66"/>
      <c r="E65" s="66"/>
      <c r="F65" s="66"/>
      <c r="G65" s="66"/>
      <c r="H65" s="66"/>
      <c r="I65" s="3"/>
      <c r="J65" s="3"/>
      <c r="K65" s="3"/>
      <c r="L65" s="3"/>
      <c r="M65" s="3"/>
      <c r="N65" s="3"/>
    </row>
    <row r="66" spans="1:19" s="11" customFormat="1" ht="15.75" thickBot="1" x14ac:dyDescent="0.3">
      <c r="A66" s="4605" t="s">
        <v>2597</v>
      </c>
      <c r="B66" s="4618"/>
      <c r="C66" s="4618"/>
      <c r="D66" s="4618"/>
      <c r="E66" s="4618"/>
      <c r="F66" s="4618"/>
      <c r="G66" s="4618"/>
      <c r="H66" s="4618"/>
      <c r="I66" s="4618"/>
      <c r="J66" s="4618"/>
      <c r="K66" s="4633"/>
    </row>
    <row r="67" spans="1:19" x14ac:dyDescent="0.25">
      <c r="A67" s="127"/>
      <c r="B67" s="127"/>
      <c r="C67" s="127"/>
      <c r="D67" s="127"/>
      <c r="E67" s="127"/>
      <c r="F67" s="127"/>
      <c r="G67" s="11"/>
      <c r="H67" s="11"/>
      <c r="I67" s="11"/>
      <c r="J67" s="11"/>
      <c r="K67" s="11"/>
      <c r="L67" s="11"/>
      <c r="M67" s="11"/>
      <c r="N67" s="11"/>
    </row>
    <row r="68" spans="1:19" ht="15.75" thickBot="1" x14ac:dyDescent="0.3">
      <c r="A68" s="378" t="s">
        <v>2460</v>
      </c>
      <c r="B68" s="121"/>
      <c r="C68" s="121"/>
      <c r="D68" s="121"/>
      <c r="E68" s="121"/>
      <c r="F68" s="121"/>
      <c r="G68" s="121"/>
      <c r="H68" s="121"/>
    </row>
    <row r="69" spans="1:19" s="3" customFormat="1" x14ac:dyDescent="0.25">
      <c r="A69" s="1246" t="s">
        <v>1259</v>
      </c>
      <c r="B69" s="1247" t="s">
        <v>1492</v>
      </c>
      <c r="C69" s="1247" t="s">
        <v>2461</v>
      </c>
      <c r="D69" s="1248" t="s">
        <v>608</v>
      </c>
      <c r="E69" s="4608" t="s">
        <v>1261</v>
      </c>
      <c r="F69" s="4608"/>
      <c r="G69" s="4608"/>
      <c r="H69" s="4608"/>
      <c r="I69" s="4608"/>
      <c r="J69" s="4608"/>
      <c r="K69" s="4609"/>
      <c r="L69"/>
      <c r="M69"/>
      <c r="N69"/>
    </row>
    <row r="70" spans="1:19" s="3" customFormat="1" x14ac:dyDescent="0.25">
      <c r="A70" s="1477"/>
      <c r="B70" s="2073"/>
      <c r="C70" s="2073"/>
      <c r="D70" s="2087"/>
      <c r="E70" s="4592"/>
      <c r="F70" s="4592"/>
      <c r="G70" s="4592"/>
      <c r="H70" s="4592"/>
      <c r="I70" s="4592"/>
      <c r="J70" s="4592"/>
      <c r="K70" s="4593"/>
      <c r="O70" s="68"/>
      <c r="Q70" s="68"/>
      <c r="R70" s="68"/>
      <c r="S70" s="68"/>
    </row>
    <row r="71" spans="1:19" s="3" customFormat="1" x14ac:dyDescent="0.25">
      <c r="A71" s="1477"/>
      <c r="B71" s="2073"/>
      <c r="C71" s="2073"/>
      <c r="D71" s="2087"/>
      <c r="E71" s="4592"/>
      <c r="F71" s="4592"/>
      <c r="G71" s="4592"/>
      <c r="H71" s="4592"/>
      <c r="I71" s="4592"/>
      <c r="J71" s="4592"/>
      <c r="K71" s="4593"/>
      <c r="L71" s="68"/>
      <c r="M71" s="68"/>
      <c r="N71" s="68"/>
      <c r="O71" s="23"/>
    </row>
    <row r="72" spans="1:19" s="3" customFormat="1" x14ac:dyDescent="0.25">
      <c r="A72" s="1477"/>
      <c r="B72" s="2073"/>
      <c r="C72" s="2073"/>
      <c r="D72" s="2087"/>
      <c r="E72" s="4592"/>
      <c r="F72" s="4592"/>
      <c r="G72" s="4592"/>
      <c r="H72" s="4592"/>
      <c r="I72" s="4592"/>
      <c r="J72" s="4592"/>
      <c r="K72" s="4593"/>
      <c r="L72" s="23"/>
      <c r="M72" s="23"/>
      <c r="N72" s="23"/>
      <c r="O72" s="23"/>
    </row>
    <row r="73" spans="1:19" s="3" customFormat="1" x14ac:dyDescent="0.25">
      <c r="A73" s="1477"/>
      <c r="B73" s="2073"/>
      <c r="C73" s="2073"/>
      <c r="D73" s="2087"/>
      <c r="E73" s="4592"/>
      <c r="F73" s="4592"/>
      <c r="G73" s="4592"/>
      <c r="H73" s="4592"/>
      <c r="I73" s="4592"/>
      <c r="J73" s="4592"/>
      <c r="K73" s="4593"/>
      <c r="L73" s="23"/>
      <c r="M73" s="23"/>
      <c r="N73" s="23"/>
      <c r="O73" s="23"/>
    </row>
    <row r="74" spans="1:19" s="3" customFormat="1" x14ac:dyDescent="0.25">
      <c r="A74" s="1477"/>
      <c r="B74" s="2073"/>
      <c r="C74" s="2073"/>
      <c r="D74" s="2087"/>
      <c r="E74" s="4818"/>
      <c r="F74" s="4818"/>
      <c r="G74" s="4818"/>
      <c r="H74" s="4818"/>
      <c r="I74" s="4818"/>
      <c r="J74" s="4818"/>
      <c r="K74" s="4819"/>
      <c r="L74" s="23"/>
      <c r="M74" s="23"/>
      <c r="N74" s="23"/>
      <c r="O74" s="23"/>
    </row>
    <row r="75" spans="1:19" s="3" customFormat="1" x14ac:dyDescent="0.25">
      <c r="A75" s="1477"/>
      <c r="B75" s="2073"/>
      <c r="C75" s="2073"/>
      <c r="D75" s="2087"/>
      <c r="E75" s="4592"/>
      <c r="F75" s="4592"/>
      <c r="G75" s="4592"/>
      <c r="H75" s="4592"/>
      <c r="I75" s="4592"/>
      <c r="J75" s="4592"/>
      <c r="K75" s="4593"/>
      <c r="L75" s="23"/>
      <c r="M75" s="23"/>
      <c r="N75" s="23"/>
      <c r="O75" s="23"/>
    </row>
    <row r="76" spans="1:19" s="3" customFormat="1" x14ac:dyDescent="0.25">
      <c r="A76" s="1477"/>
      <c r="B76" s="2073"/>
      <c r="C76" s="2073"/>
      <c r="D76" s="2087"/>
      <c r="E76" s="4592"/>
      <c r="F76" s="4592"/>
      <c r="G76" s="4592"/>
      <c r="H76" s="4592"/>
      <c r="I76" s="4592"/>
      <c r="J76" s="4592"/>
      <c r="K76" s="4593"/>
      <c r="L76" s="23"/>
      <c r="M76" s="23"/>
      <c r="N76" s="23"/>
      <c r="O76" s="23"/>
    </row>
    <row r="77" spans="1:19" s="3" customFormat="1" x14ac:dyDescent="0.25">
      <c r="A77" s="1477"/>
      <c r="B77" s="2073"/>
      <c r="C77" s="2073"/>
      <c r="D77" s="2087"/>
      <c r="E77" s="4592"/>
      <c r="F77" s="4592"/>
      <c r="G77" s="4592"/>
      <c r="H77" s="4592"/>
      <c r="I77" s="4592"/>
      <c r="J77" s="4592"/>
      <c r="K77" s="4593"/>
      <c r="L77" s="23"/>
      <c r="M77" s="23"/>
      <c r="N77" s="23"/>
      <c r="O77" s="23"/>
    </row>
    <row r="78" spans="1:19" s="3" customFormat="1" x14ac:dyDescent="0.25">
      <c r="A78" s="1477"/>
      <c r="B78" s="2073"/>
      <c r="C78" s="2073"/>
      <c r="D78" s="2087"/>
      <c r="E78" s="4592"/>
      <c r="F78" s="4592"/>
      <c r="G78" s="4592"/>
      <c r="H78" s="4592"/>
      <c r="I78" s="4592"/>
      <c r="J78" s="4592"/>
      <c r="K78" s="4593"/>
      <c r="L78" s="23"/>
      <c r="M78" s="23"/>
      <c r="N78" s="23"/>
      <c r="O78" s="23"/>
    </row>
    <row r="79" spans="1:19" s="3" customFormat="1" x14ac:dyDescent="0.25">
      <c r="A79" s="1477"/>
      <c r="B79" s="2073"/>
      <c r="C79" s="2073"/>
      <c r="D79" s="2087"/>
      <c r="E79" s="4592"/>
      <c r="F79" s="4592"/>
      <c r="G79" s="4592"/>
      <c r="H79" s="4592"/>
      <c r="I79" s="4592"/>
      <c r="J79" s="4592"/>
      <c r="K79" s="4593"/>
      <c r="L79" s="23"/>
      <c r="M79" s="23"/>
      <c r="N79" s="23"/>
      <c r="O79" s="23"/>
    </row>
    <row r="80" spans="1:19" s="3" customFormat="1" x14ac:dyDescent="0.25">
      <c r="A80" s="1477"/>
      <c r="B80" s="2073"/>
      <c r="C80" s="2073"/>
      <c r="D80" s="2087"/>
      <c r="E80" s="4592"/>
      <c r="F80" s="4592"/>
      <c r="G80" s="4592"/>
      <c r="H80" s="4592"/>
      <c r="I80" s="4592"/>
      <c r="J80" s="4592"/>
      <c r="K80" s="4593"/>
      <c r="L80" s="23"/>
      <c r="M80" s="23"/>
      <c r="N80" s="23"/>
      <c r="O80" s="23"/>
    </row>
    <row r="81" spans="1:15" s="3" customFormat="1" x14ac:dyDescent="0.25">
      <c r="A81" s="1477"/>
      <c r="B81" s="2073"/>
      <c r="C81" s="2073"/>
      <c r="D81" s="2087"/>
      <c r="E81" s="4592"/>
      <c r="F81" s="4592"/>
      <c r="G81" s="4592"/>
      <c r="H81" s="4592"/>
      <c r="I81" s="4592"/>
      <c r="J81" s="4592"/>
      <c r="K81" s="4593"/>
      <c r="L81" s="23"/>
      <c r="M81" s="23"/>
      <c r="N81" s="23"/>
      <c r="O81" s="23"/>
    </row>
    <row r="82" spans="1:15" s="3" customFormat="1" x14ac:dyDescent="0.25">
      <c r="A82" s="1477"/>
      <c r="B82" s="2073"/>
      <c r="C82" s="2073"/>
      <c r="D82" s="2087"/>
      <c r="E82" s="4592"/>
      <c r="F82" s="4592"/>
      <c r="G82" s="4592"/>
      <c r="H82" s="4592"/>
      <c r="I82" s="4592"/>
      <c r="J82" s="4592"/>
      <c r="K82" s="4593"/>
      <c r="L82" s="23"/>
      <c r="M82" s="23"/>
      <c r="N82" s="23"/>
      <c r="O82" s="23"/>
    </row>
    <row r="83" spans="1:15" s="3" customFormat="1" x14ac:dyDescent="0.25">
      <c r="A83" s="1477"/>
      <c r="B83" s="2073"/>
      <c r="C83" s="2073"/>
      <c r="D83" s="2087"/>
      <c r="E83" s="4592"/>
      <c r="F83" s="4592"/>
      <c r="G83" s="4592"/>
      <c r="H83" s="4592"/>
      <c r="I83" s="4592"/>
      <c r="J83" s="4592"/>
      <c r="K83" s="4593"/>
      <c r="L83" s="23"/>
      <c r="M83" s="23"/>
      <c r="N83" s="23"/>
      <c r="O83" s="23"/>
    </row>
    <row r="84" spans="1:15" s="3" customFormat="1" x14ac:dyDescent="0.25">
      <c r="A84" s="1477"/>
      <c r="B84" s="2073"/>
      <c r="C84" s="2073"/>
      <c r="D84" s="2087"/>
      <c r="E84" s="4592"/>
      <c r="F84" s="4592"/>
      <c r="G84" s="4592"/>
      <c r="H84" s="4592"/>
      <c r="I84" s="4592"/>
      <c r="J84" s="4592"/>
      <c r="K84" s="4593"/>
      <c r="L84" s="23"/>
      <c r="M84" s="23"/>
      <c r="N84" s="23"/>
    </row>
    <row r="85" spans="1:15" s="3" customFormat="1" x14ac:dyDescent="0.25">
      <c r="A85" s="1477"/>
      <c r="B85" s="2073"/>
      <c r="C85" s="2073"/>
      <c r="D85" s="2087"/>
      <c r="E85" s="4592"/>
      <c r="F85" s="4592"/>
      <c r="G85" s="4592"/>
      <c r="H85" s="4592"/>
      <c r="I85" s="4592"/>
      <c r="J85" s="4592"/>
      <c r="K85" s="4593"/>
    </row>
    <row r="86" spans="1:15" s="3" customFormat="1" x14ac:dyDescent="0.25">
      <c r="A86" s="1477"/>
      <c r="B86" s="2073"/>
      <c r="C86" s="2073"/>
      <c r="D86" s="2087"/>
      <c r="E86" s="3963" t="s">
        <v>621</v>
      </c>
      <c r="F86" s="3963"/>
      <c r="G86" s="3963"/>
      <c r="H86" s="3963"/>
      <c r="I86" s="3963"/>
      <c r="J86" s="3963"/>
      <c r="K86" s="2981"/>
    </row>
    <row r="87" spans="1:15" s="3" customFormat="1" x14ac:dyDescent="0.25">
      <c r="A87" s="1477"/>
      <c r="B87" s="2073"/>
      <c r="C87" s="2073"/>
      <c r="D87" s="2087"/>
      <c r="E87" s="4592"/>
      <c r="F87" s="4592"/>
      <c r="G87" s="4592"/>
      <c r="H87" s="4592"/>
      <c r="I87" s="4592"/>
      <c r="J87" s="4592"/>
      <c r="K87" s="4593"/>
    </row>
    <row r="88" spans="1:15" x14ac:dyDescent="0.25">
      <c r="A88" s="1477"/>
      <c r="B88" s="2073"/>
      <c r="C88" s="2073"/>
      <c r="D88" s="2087"/>
      <c r="E88" s="4592"/>
      <c r="F88" s="4592"/>
      <c r="G88" s="4592"/>
      <c r="H88" s="4592"/>
      <c r="I88" s="4592"/>
      <c r="J88" s="4592"/>
      <c r="K88" s="4593"/>
      <c r="L88" s="3"/>
      <c r="M88" s="3"/>
      <c r="N88" s="3"/>
    </row>
    <row r="89" spans="1:15" x14ac:dyDescent="0.25">
      <c r="A89" s="1477"/>
      <c r="B89" s="2073"/>
      <c r="C89" s="2073"/>
      <c r="D89" s="2087"/>
      <c r="E89" s="4592"/>
      <c r="F89" s="4592"/>
      <c r="G89" s="4592"/>
      <c r="H89" s="4592"/>
      <c r="I89" s="4592"/>
      <c r="J89" s="4592"/>
      <c r="K89" s="4593"/>
    </row>
    <row r="90" spans="1:15" x14ac:dyDescent="0.25">
      <c r="A90" s="1477"/>
      <c r="B90" s="2073"/>
      <c r="C90" s="2073"/>
      <c r="D90" s="2087"/>
      <c r="E90" s="4592"/>
      <c r="F90" s="4592"/>
      <c r="G90" s="4592"/>
      <c r="H90" s="4592"/>
      <c r="I90" s="4592"/>
      <c r="J90" s="4592"/>
      <c r="K90" s="4593"/>
    </row>
    <row r="91" spans="1:15" x14ac:dyDescent="0.25">
      <c r="A91" s="1477"/>
      <c r="B91" s="2073"/>
      <c r="C91" s="2073"/>
      <c r="D91" s="2087"/>
      <c r="E91" s="4592"/>
      <c r="F91" s="4592"/>
      <c r="G91" s="4592"/>
      <c r="H91" s="4592"/>
      <c r="I91" s="4592"/>
      <c r="J91" s="4592"/>
      <c r="K91" s="4593"/>
    </row>
    <row r="92" spans="1:15" x14ac:dyDescent="0.25">
      <c r="A92" s="1477"/>
      <c r="B92" s="2073"/>
      <c r="C92" s="2073"/>
      <c r="D92" s="2087"/>
      <c r="E92" s="4592"/>
      <c r="F92" s="4592"/>
      <c r="G92" s="4592"/>
      <c r="H92" s="4592"/>
      <c r="I92" s="4592"/>
      <c r="J92" s="4592"/>
      <c r="K92" s="4593"/>
    </row>
    <row r="93" spans="1:15" ht="15.75" thickBot="1" x14ac:dyDescent="0.3">
      <c r="A93" s="1249" t="s">
        <v>1326</v>
      </c>
      <c r="B93" s="1250"/>
      <c r="C93" s="1251"/>
      <c r="D93" s="1258"/>
      <c r="E93" s="4587"/>
      <c r="F93" s="4588"/>
      <c r="G93" s="4588"/>
      <c r="H93" s="4588"/>
      <c r="I93" s="4588"/>
      <c r="J93" s="4588"/>
      <c r="K93" s="4589"/>
    </row>
  </sheetData>
  <mergeCells count="54">
    <mergeCell ref="E81:K81"/>
    <mergeCell ref="E82:K82"/>
    <mergeCell ref="E83:K83"/>
    <mergeCell ref="E84:K84"/>
    <mergeCell ref="E69:K69"/>
    <mergeCell ref="E70:K70"/>
    <mergeCell ref="E71:K71"/>
    <mergeCell ref="E72:K72"/>
    <mergeCell ref="E73:K73"/>
    <mergeCell ref="E93:K93"/>
    <mergeCell ref="E74:K74"/>
    <mergeCell ref="E75:K75"/>
    <mergeCell ref="E76:K76"/>
    <mergeCell ref="E77:K77"/>
    <mergeCell ref="E88:K88"/>
    <mergeCell ref="E89:K89"/>
    <mergeCell ref="E90:K90"/>
    <mergeCell ref="E91:K91"/>
    <mergeCell ref="E92:K92"/>
    <mergeCell ref="E78:K78"/>
    <mergeCell ref="E79:K79"/>
    <mergeCell ref="E85:K85"/>
    <mergeCell ref="E86:K86"/>
    <mergeCell ref="E87:K87"/>
    <mergeCell ref="E80:K80"/>
    <mergeCell ref="H49:H50"/>
    <mergeCell ref="B23:D23"/>
    <mergeCell ref="E23:G23"/>
    <mergeCell ref="D25:D26"/>
    <mergeCell ref="E40:G40"/>
    <mergeCell ref="A45:K45"/>
    <mergeCell ref="G24:G27"/>
    <mergeCell ref="A11:C14"/>
    <mergeCell ref="A10:C10"/>
    <mergeCell ref="E11:G14"/>
    <mergeCell ref="A66:K66"/>
    <mergeCell ref="F47:G47"/>
    <mergeCell ref="I47:I51"/>
    <mergeCell ref="A22:G22"/>
    <mergeCell ref="J47:J51"/>
    <mergeCell ref="K47:K51"/>
    <mergeCell ref="E24:E27"/>
    <mergeCell ref="F24:F27"/>
    <mergeCell ref="B46:E46"/>
    <mergeCell ref="F46:H46"/>
    <mergeCell ref="I46:K46"/>
    <mergeCell ref="B64:D64"/>
    <mergeCell ref="F64:G64"/>
    <mergeCell ref="B2:G2"/>
    <mergeCell ref="B3:G3"/>
    <mergeCell ref="B4:E4"/>
    <mergeCell ref="B5:C5"/>
    <mergeCell ref="E10:G10"/>
    <mergeCell ref="A7:G7"/>
  </mergeCells>
  <conditionalFormatting sqref="G28:G39">
    <cfRule type="expression" dxfId="8" priority="10">
      <formula>G28="Alt OK"</formula>
    </cfRule>
    <cfRule type="expression" dxfId="7" priority="11">
      <formula>G28="DFØ følger opp"</formula>
    </cfRule>
    <cfRule type="expression" dxfId="6" priority="12">
      <formula>G28="Kunde følger opp"</formula>
    </cfRule>
  </conditionalFormatting>
  <conditionalFormatting sqref="K52:K63">
    <cfRule type="cellIs" dxfId="5" priority="4" operator="equal">
      <formula>"DFØ følger opp"</formula>
    </cfRule>
    <cfRule type="cellIs" dxfId="4" priority="5" operator="equal">
      <formula>"Alt ok"</formula>
    </cfRule>
    <cfRule type="cellIs" dxfId="3" priority="6" operator="equal">
      <formula>"Kunde følger opp"</formula>
    </cfRule>
  </conditionalFormatting>
  <hyperlinks>
    <hyperlink ref="A2" location="'Avstemmingsoversikt SRS'!A1" display="Til avst.oversikt" xr:uid="{50745B5B-069D-43F6-A7DA-B36A27A2505C}"/>
  </hyperlinks>
  <pageMargins left="0.7" right="0.7" top="0.75" bottom="0.75" header="0.3" footer="0.3"/>
  <pageSetup paperSize="9" scale="58" fitToHeight="0" orientation="landscape" r:id="rId1"/>
  <rowBreaks count="1" manualBreakCount="1">
    <brk id="44" max="11" man="1"/>
  </rowBreaks>
  <ignoredErrors>
    <ignoredError sqref="B40"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1EB2421D-7481-4616-8B4F-3F5CC644B303}">
          <x14:formula1>
            <xm:f>Avstemmingskoder!$A$3:$A$5</xm:f>
          </x14:formula1>
          <xm:sqref>K52:K63 G28:G39</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3DA66-3F00-469D-9478-C9527DFAC8FE}">
  <sheetPr>
    <pageSetUpPr fitToPage="1"/>
  </sheetPr>
  <dimension ref="A1:O205"/>
  <sheetViews>
    <sheetView showGridLines="0" zoomScale="110" zoomScaleNormal="110" workbookViewId="0">
      <pane xSplit="2" ySplit="26" topLeftCell="C27" activePane="bottomRight" state="frozen"/>
      <selection pane="topRight" activeCell="B1" sqref="B1"/>
      <selection pane="bottomLeft" activeCell="A18" sqref="A18"/>
      <selection pane="bottomRight"/>
    </sheetView>
  </sheetViews>
  <sheetFormatPr baseColWidth="10" defaultColWidth="11.42578125" defaultRowHeight="15" x14ac:dyDescent="0.25"/>
  <cols>
    <col min="1" max="1" width="14.140625" bestFit="1" customWidth="1"/>
    <col min="2" max="2" width="84.42578125" customWidth="1"/>
    <col min="6" max="6" width="15.5703125" customWidth="1"/>
    <col min="10" max="10" width="15.28515625" customWidth="1"/>
    <col min="14" max="14" width="15.85546875" customWidth="1"/>
    <col min="15" max="15" width="29.42578125" customWidth="1"/>
  </cols>
  <sheetData>
    <row r="1" spans="1:15" ht="19.5" thickBot="1" x14ac:dyDescent="0.35">
      <c r="A1" s="100" t="s">
        <v>2690</v>
      </c>
      <c r="B1" s="100"/>
      <c r="C1" s="1"/>
      <c r="D1" s="1"/>
      <c r="E1" s="101"/>
      <c r="F1" s="101"/>
      <c r="G1" s="101"/>
      <c r="H1" s="1"/>
      <c r="I1" s="101"/>
      <c r="J1" s="101"/>
      <c r="K1" s="101"/>
      <c r="L1" s="101"/>
      <c r="M1" s="1"/>
      <c r="N1" s="1"/>
    </row>
    <row r="2" spans="1:15" ht="19.5" thickBot="1" x14ac:dyDescent="0.35">
      <c r="A2" s="2114" t="s">
        <v>1244</v>
      </c>
      <c r="B2" s="4820" t="s">
        <v>2691</v>
      </c>
      <c r="C2" s="4821"/>
      <c r="D2" s="4821"/>
      <c r="E2" s="4821"/>
      <c r="F2" s="4821"/>
      <c r="G2" s="4821"/>
      <c r="H2" s="4821"/>
      <c r="I2" s="4821"/>
      <c r="J2" s="4821"/>
      <c r="K2" s="4821"/>
      <c r="L2" s="4821"/>
      <c r="M2" s="4821"/>
      <c r="N2" s="4822"/>
      <c r="O2" s="128"/>
    </row>
    <row r="3" spans="1:15" ht="15.75" thickBot="1" x14ac:dyDescent="0.3">
      <c r="A3" s="2176" t="s">
        <v>1245</v>
      </c>
      <c r="B3" s="2695" t="s">
        <v>1246</v>
      </c>
      <c r="C3" s="2696"/>
      <c r="D3" s="2696"/>
      <c r="E3" s="2696"/>
      <c r="F3" s="2696"/>
      <c r="G3" s="2696"/>
      <c r="H3" s="2696"/>
      <c r="I3" s="2696"/>
      <c r="J3" s="2696"/>
      <c r="K3" s="2696"/>
      <c r="L3" s="2696"/>
      <c r="M3" s="2696"/>
      <c r="N3" s="2697"/>
      <c r="O3" s="378"/>
    </row>
    <row r="4" spans="1:15" x14ac:dyDescent="0.25">
      <c r="A4" s="2280" t="s">
        <v>1247</v>
      </c>
      <c r="B4" s="4823" t="str">
        <f>Avstemmingsoversikt!A5</f>
        <v>XX - MAL - XXX/XXXX</v>
      </c>
      <c r="C4" s="4823"/>
      <c r="D4" s="4823"/>
      <c r="E4" s="4823"/>
      <c r="F4" s="4823"/>
      <c r="G4" s="4823"/>
      <c r="H4" s="4823"/>
      <c r="I4" s="4823"/>
      <c r="J4" s="4823"/>
      <c r="K4" s="4823"/>
      <c r="L4" s="4823"/>
      <c r="M4" s="2279" t="s">
        <v>481</v>
      </c>
      <c r="N4" s="2281">
        <f>IF(Avstemmingsoversikt!P3= " "," ",Avstemmingsoversikt!P3)</f>
        <v>2024</v>
      </c>
    </row>
    <row r="5" spans="1:15" ht="15.75" thickBot="1" x14ac:dyDescent="0.3">
      <c r="A5" s="2282" t="s">
        <v>1271</v>
      </c>
      <c r="B5" s="4824"/>
      <c r="C5" s="4824"/>
      <c r="D5" s="4824"/>
      <c r="E5" s="4824"/>
      <c r="F5" s="4824"/>
      <c r="G5" s="4824"/>
      <c r="H5" s="4824"/>
      <c r="I5" s="4824"/>
      <c r="J5" s="4824"/>
      <c r="K5" s="2328" t="s">
        <v>1249</v>
      </c>
      <c r="L5" s="2329"/>
      <c r="M5" s="2328" t="s">
        <v>1250</v>
      </c>
      <c r="N5" s="2330" t="str">
        <f>IF(Avstemmingsoversikt!P4= " "," ",Avstemmingsoversikt!P4)</f>
        <v>xx/2024</v>
      </c>
    </row>
    <row r="7" spans="1:15" x14ac:dyDescent="0.25">
      <c r="B7" s="4574" t="s">
        <v>2692</v>
      </c>
      <c r="C7" s="4574"/>
      <c r="D7" s="4574"/>
      <c r="E7" s="4574"/>
      <c r="F7" s="4574"/>
      <c r="G7" s="4574"/>
      <c r="H7" s="4574"/>
      <c r="I7" s="4574"/>
      <c r="J7" s="4574"/>
      <c r="K7" s="4574"/>
      <c r="L7" s="4574"/>
      <c r="M7" s="4574"/>
      <c r="N7" s="4574"/>
    </row>
    <row r="8" spans="1:15" x14ac:dyDescent="0.25">
      <c r="B8" s="4574" t="s">
        <v>2693</v>
      </c>
      <c r="C8" s="4574"/>
      <c r="D8" s="4574"/>
      <c r="E8" s="4574"/>
      <c r="F8" s="4574"/>
      <c r="G8" s="4574"/>
      <c r="H8" s="4574"/>
      <c r="I8" s="4574"/>
      <c r="J8" s="4574"/>
      <c r="K8" s="4574"/>
      <c r="L8" s="4574"/>
      <c r="M8" s="4574"/>
      <c r="N8" s="4574"/>
    </row>
    <row r="9" spans="1:15" x14ac:dyDescent="0.25">
      <c r="B9" s="4574" t="s">
        <v>2694</v>
      </c>
      <c r="C9" s="4574"/>
      <c r="D9" s="4574"/>
      <c r="E9" s="4574"/>
      <c r="F9" s="4574"/>
      <c r="G9" s="4574"/>
      <c r="H9" s="4574"/>
      <c r="I9" s="4574"/>
      <c r="J9" s="4574"/>
      <c r="K9" s="4574"/>
      <c r="L9" s="4574"/>
      <c r="M9" s="4574"/>
      <c r="N9" s="4574"/>
    </row>
    <row r="10" spans="1:15" x14ac:dyDescent="0.25">
      <c r="B10" s="4574" t="s">
        <v>2695</v>
      </c>
      <c r="C10" s="4574"/>
      <c r="D10" s="4574"/>
      <c r="E10" s="4574"/>
      <c r="F10" s="4574"/>
      <c r="G10" s="4574"/>
      <c r="H10" s="4574"/>
      <c r="I10" s="4574"/>
      <c r="J10" s="4574"/>
      <c r="K10" s="4574"/>
      <c r="L10" s="4574"/>
      <c r="M10" s="4574"/>
      <c r="N10" s="4574"/>
    </row>
    <row r="11" spans="1:15" x14ac:dyDescent="0.25">
      <c r="B11" s="4574" t="s">
        <v>2696</v>
      </c>
      <c r="C11" s="4574"/>
      <c r="D11" s="4574"/>
      <c r="E11" s="4574"/>
      <c r="F11" s="4574"/>
      <c r="G11" s="4574"/>
      <c r="H11" s="4574"/>
      <c r="I11" s="4574"/>
      <c r="J11" s="4574"/>
      <c r="K11" s="4574"/>
      <c r="L11" s="4574"/>
      <c r="M11" s="4574"/>
      <c r="N11" s="4574"/>
    </row>
    <row r="12" spans="1:15" ht="30.75" customHeight="1" x14ac:dyDescent="0.25">
      <c r="B12" s="2785" t="s">
        <v>2697</v>
      </c>
      <c r="C12" s="2785"/>
      <c r="D12" s="2785"/>
      <c r="E12" s="2785"/>
      <c r="F12" s="2785"/>
      <c r="G12" s="2785"/>
      <c r="H12" s="2785"/>
      <c r="I12" s="2785"/>
      <c r="J12" s="2785"/>
      <c r="K12" s="2785"/>
      <c r="L12" s="2785"/>
      <c r="M12" s="2785"/>
      <c r="N12" s="2785"/>
    </row>
    <row r="13" spans="1:15" x14ac:dyDescent="0.25">
      <c r="B13" s="2296"/>
      <c r="C13" s="2296"/>
      <c r="D13" s="2296"/>
      <c r="E13" s="2296"/>
      <c r="F13" s="2296"/>
      <c r="G13" s="2296"/>
      <c r="H13" s="2296"/>
      <c r="I13" s="2296"/>
      <c r="J13" s="2296"/>
      <c r="K13" s="2296"/>
      <c r="L13" s="2296"/>
      <c r="M13" s="2296"/>
      <c r="N13" s="2296"/>
    </row>
    <row r="14" spans="1:15" x14ac:dyDescent="0.25">
      <c r="B14" s="2296"/>
      <c r="C14" s="2296"/>
      <c r="D14" s="2296"/>
      <c r="E14" s="2296"/>
      <c r="F14" s="2296"/>
      <c r="G14" s="2296"/>
      <c r="H14" s="2296"/>
      <c r="I14" s="2296"/>
      <c r="J14" s="2296"/>
      <c r="K14" s="2296"/>
      <c r="L14" s="2296"/>
      <c r="M14" s="2296"/>
      <c r="N14" s="2296"/>
    </row>
    <row r="15" spans="1:15" ht="15.75" thickBot="1" x14ac:dyDescent="0.3">
      <c r="B15" s="2296"/>
      <c r="C15" s="2296"/>
      <c r="D15" s="2296"/>
      <c r="E15" s="2296"/>
      <c r="F15" s="2296"/>
      <c r="G15" s="2296"/>
      <c r="H15" s="2296"/>
      <c r="I15" s="2296"/>
      <c r="J15" s="2296"/>
      <c r="K15" s="2296"/>
      <c r="L15" s="2296"/>
      <c r="M15" s="2296"/>
      <c r="N15" s="2296"/>
    </row>
    <row r="16" spans="1:15" ht="19.5" thickBot="1" x14ac:dyDescent="0.3">
      <c r="A16" s="4734" t="s">
        <v>1252</v>
      </c>
      <c r="B16" s="4735"/>
      <c r="C16" s="4735"/>
      <c r="D16" s="4735"/>
      <c r="E16" s="4735"/>
      <c r="F16" s="4735"/>
      <c r="G16" s="4735"/>
      <c r="H16" s="4735"/>
      <c r="I16" s="4735"/>
      <c r="J16" s="4735"/>
      <c r="K16" s="4735"/>
      <c r="L16" s="4735"/>
      <c r="M16" s="4735"/>
      <c r="N16" s="4736"/>
      <c r="O16" s="2295"/>
    </row>
    <row r="17" spans="1:15" x14ac:dyDescent="0.25">
      <c r="A17" s="4787"/>
      <c r="B17" s="4788"/>
      <c r="C17" s="4788"/>
      <c r="D17" s="4788"/>
      <c r="E17" s="4788"/>
      <c r="F17" s="4788"/>
      <c r="G17" s="4788"/>
      <c r="H17" s="4788"/>
      <c r="I17" s="4788"/>
      <c r="J17" s="4788"/>
      <c r="K17" s="4788"/>
      <c r="L17" s="4788"/>
      <c r="M17" s="4788"/>
      <c r="N17" s="4789"/>
      <c r="O17" s="430"/>
    </row>
    <row r="18" spans="1:15" x14ac:dyDescent="0.25">
      <c r="A18" s="4790"/>
      <c r="B18" s="4715"/>
      <c r="C18" s="4715"/>
      <c r="D18" s="4715"/>
      <c r="E18" s="4715"/>
      <c r="F18" s="4715"/>
      <c r="G18" s="4715"/>
      <c r="H18" s="4715"/>
      <c r="I18" s="4715"/>
      <c r="J18" s="4715"/>
      <c r="K18" s="4715"/>
      <c r="L18" s="4715"/>
      <c r="M18" s="4715"/>
      <c r="N18" s="4791"/>
      <c r="O18" s="430"/>
    </row>
    <row r="19" spans="1:15" x14ac:dyDescent="0.25">
      <c r="A19" s="4790"/>
      <c r="B19" s="4715"/>
      <c r="C19" s="4715"/>
      <c r="D19" s="4715"/>
      <c r="E19" s="4715"/>
      <c r="F19" s="4715"/>
      <c r="G19" s="4715"/>
      <c r="H19" s="4715"/>
      <c r="I19" s="4715"/>
      <c r="J19" s="4715"/>
      <c r="K19" s="4715"/>
      <c r="L19" s="4715"/>
      <c r="M19" s="4715"/>
      <c r="N19" s="4791"/>
      <c r="O19" s="430"/>
    </row>
    <row r="20" spans="1:15" ht="15.75" thickBot="1" x14ac:dyDescent="0.3">
      <c r="A20" s="4792"/>
      <c r="B20" s="4793"/>
      <c r="C20" s="4793"/>
      <c r="D20" s="4793"/>
      <c r="E20" s="4793"/>
      <c r="F20" s="4793"/>
      <c r="G20" s="4793"/>
      <c r="H20" s="4793"/>
      <c r="I20" s="4793"/>
      <c r="J20" s="4793"/>
      <c r="K20" s="4793"/>
      <c r="L20" s="4793"/>
      <c r="M20" s="4793"/>
      <c r="N20" s="4794"/>
      <c r="O20" s="430"/>
    </row>
    <row r="21" spans="1:15" x14ac:dyDescent="0.25">
      <c r="B21" s="2296"/>
      <c r="C21" s="2296"/>
      <c r="D21" s="2296"/>
      <c r="E21" s="2296"/>
      <c r="F21" s="2296"/>
      <c r="G21" s="2296"/>
      <c r="H21" s="2296"/>
      <c r="I21" s="2296"/>
      <c r="J21" s="2296"/>
      <c r="K21" s="2296"/>
      <c r="L21" s="2296"/>
      <c r="M21" s="2296"/>
      <c r="N21" s="2296"/>
    </row>
    <row r="22" spans="1:15" ht="15.75" thickBot="1" x14ac:dyDescent="0.3"/>
    <row r="23" spans="1:15" x14ac:dyDescent="0.25">
      <c r="B23" s="4832" t="s">
        <v>2698</v>
      </c>
      <c r="C23" s="4835" t="s">
        <v>2681</v>
      </c>
      <c r="D23" s="4836"/>
      <c r="E23" s="4836"/>
      <c r="F23" s="4837"/>
      <c r="G23" s="4835" t="s">
        <v>2682</v>
      </c>
      <c r="H23" s="4836"/>
      <c r="I23" s="4836"/>
      <c r="J23" s="4837"/>
      <c r="K23" s="4835" t="s">
        <v>2699</v>
      </c>
      <c r="L23" s="4836"/>
      <c r="M23" s="4836"/>
      <c r="N23" s="4838"/>
    </row>
    <row r="24" spans="1:15" x14ac:dyDescent="0.25">
      <c r="B24" s="4833"/>
      <c r="C24" s="4825" t="s">
        <v>2700</v>
      </c>
      <c r="D24" s="4826"/>
      <c r="E24" s="4827"/>
      <c r="F24" s="4839" t="s">
        <v>2701</v>
      </c>
      <c r="G24" s="4825" t="s">
        <v>2700</v>
      </c>
      <c r="H24" s="4826"/>
      <c r="I24" s="4827"/>
      <c r="J24" s="4839" t="s">
        <v>2701</v>
      </c>
      <c r="K24" s="4825" t="s">
        <v>2700</v>
      </c>
      <c r="L24" s="4826"/>
      <c r="M24" s="4827"/>
      <c r="N24" s="4828" t="s">
        <v>2701</v>
      </c>
    </row>
    <row r="25" spans="1:15" x14ac:dyDescent="0.25">
      <c r="B25" s="4833"/>
      <c r="C25" s="4830" t="s">
        <v>2702</v>
      </c>
      <c r="D25" s="4830" t="s">
        <v>2703</v>
      </c>
      <c r="E25" s="4830" t="s">
        <v>2704</v>
      </c>
      <c r="F25" s="4839"/>
      <c r="G25" s="4830" t="s">
        <v>2702</v>
      </c>
      <c r="H25" s="4830" t="s">
        <v>2703</v>
      </c>
      <c r="I25" s="4830" t="s">
        <v>2704</v>
      </c>
      <c r="J25" s="4839"/>
      <c r="K25" s="4830" t="s">
        <v>2702</v>
      </c>
      <c r="L25" s="4830" t="s">
        <v>2703</v>
      </c>
      <c r="M25" s="4830" t="s">
        <v>2704</v>
      </c>
      <c r="N25" s="4828"/>
    </row>
    <row r="26" spans="1:15" ht="15.75" thickBot="1" x14ac:dyDescent="0.3">
      <c r="B26" s="4834"/>
      <c r="C26" s="4831"/>
      <c r="D26" s="4831"/>
      <c r="E26" s="4831"/>
      <c r="F26" s="4840"/>
      <c r="G26" s="4831"/>
      <c r="H26" s="4831"/>
      <c r="I26" s="4831"/>
      <c r="J26" s="4840"/>
      <c r="K26" s="4831"/>
      <c r="L26" s="4831"/>
      <c r="M26" s="4831"/>
      <c r="N26" s="4829"/>
    </row>
    <row r="27" spans="1:15" x14ac:dyDescent="0.25">
      <c r="B27" s="2297"/>
      <c r="C27" s="2300"/>
      <c r="D27" s="2300"/>
      <c r="E27" s="2298"/>
      <c r="F27" s="2299"/>
      <c r="G27" s="2300"/>
      <c r="H27" s="2300"/>
      <c r="I27" s="2298"/>
      <c r="J27" s="2299"/>
      <c r="K27" s="2300"/>
      <c r="L27" s="2300"/>
      <c r="M27" s="2298"/>
      <c r="N27" s="2299"/>
    </row>
    <row r="28" spans="1:15" ht="17.25" x14ac:dyDescent="0.3">
      <c r="B28" s="2331" t="s">
        <v>2226</v>
      </c>
      <c r="C28" s="2335"/>
      <c r="D28" s="2335"/>
      <c r="E28" s="2336"/>
      <c r="F28" s="2337"/>
      <c r="G28" s="2335"/>
      <c r="H28" s="2335"/>
      <c r="I28" s="2336"/>
      <c r="J28" s="2337"/>
      <c r="K28" s="2335"/>
      <c r="L28" s="2335"/>
      <c r="M28" s="2336"/>
      <c r="N28" s="2337"/>
    </row>
    <row r="29" spans="1:15" x14ac:dyDescent="0.25">
      <c r="B29" s="2301" t="s">
        <v>2705</v>
      </c>
      <c r="C29" s="2300"/>
      <c r="D29" s="2300"/>
      <c r="E29" s="2298"/>
      <c r="F29" s="2302"/>
      <c r="G29" s="2300"/>
      <c r="H29" s="2300"/>
      <c r="I29" s="2298"/>
      <c r="J29" s="2302"/>
      <c r="K29" s="2300"/>
      <c r="L29" s="2300"/>
      <c r="M29" s="2298"/>
      <c r="N29" s="2302"/>
    </row>
    <row r="30" spans="1:15" x14ac:dyDescent="0.25">
      <c r="B30" s="2301" t="s">
        <v>2706</v>
      </c>
      <c r="C30" s="2300"/>
      <c r="D30" s="2300"/>
      <c r="E30" s="2298"/>
      <c r="F30" s="2299"/>
      <c r="G30" s="2300"/>
      <c r="H30" s="2300"/>
      <c r="I30" s="2298"/>
      <c r="J30" s="2299"/>
      <c r="K30" s="2300"/>
      <c r="L30" s="2300"/>
      <c r="M30" s="2298"/>
      <c r="N30" s="2299"/>
    </row>
    <row r="31" spans="1:15" x14ac:dyDescent="0.25">
      <c r="B31" s="2301" t="s">
        <v>2707</v>
      </c>
      <c r="C31" s="2300"/>
      <c r="D31" s="2300"/>
      <c r="E31" s="2298"/>
      <c r="F31" s="2299"/>
      <c r="G31" s="2300"/>
      <c r="H31" s="2300"/>
      <c r="I31" s="2298"/>
      <c r="J31" s="2299"/>
      <c r="K31" s="2300"/>
      <c r="L31" s="2300"/>
      <c r="M31" s="2298"/>
      <c r="N31" s="2299"/>
    </row>
    <row r="32" spans="1:15" x14ac:dyDescent="0.25">
      <c r="B32" s="2301" t="s">
        <v>2708</v>
      </c>
      <c r="C32" s="2300"/>
      <c r="D32" s="2300"/>
      <c r="E32" s="2298"/>
      <c r="F32" s="2299"/>
      <c r="G32" s="2300"/>
      <c r="H32" s="2300"/>
      <c r="I32" s="2298"/>
      <c r="J32" s="2299"/>
      <c r="K32" s="2300"/>
      <c r="L32" s="2300"/>
      <c r="M32" s="2298"/>
      <c r="N32" s="2299"/>
    </row>
    <row r="33" spans="2:14" x14ac:dyDescent="0.25">
      <c r="B33" s="2301" t="s">
        <v>2709</v>
      </c>
      <c r="C33" s="2300"/>
      <c r="D33" s="2300"/>
      <c r="E33" s="2298"/>
      <c r="F33" s="2299"/>
      <c r="G33" s="2300"/>
      <c r="H33" s="2300"/>
      <c r="I33" s="2298"/>
      <c r="J33" s="2299"/>
      <c r="K33" s="2300"/>
      <c r="L33" s="2300"/>
      <c r="M33" s="2298"/>
      <c r="N33" s="2299"/>
    </row>
    <row r="34" spans="2:14" ht="26.25" x14ac:dyDescent="0.25">
      <c r="B34" s="2301" t="s">
        <v>2710</v>
      </c>
      <c r="C34" s="2300"/>
      <c r="D34" s="2300"/>
      <c r="E34" s="2298"/>
      <c r="F34" s="2299"/>
      <c r="G34" s="2300"/>
      <c r="H34" s="2300"/>
      <c r="I34" s="2298"/>
      <c r="J34" s="2299"/>
      <c r="K34" s="2300"/>
      <c r="L34" s="2300"/>
      <c r="M34" s="2298"/>
      <c r="N34" s="2299"/>
    </row>
    <row r="35" spans="2:14" x14ac:dyDescent="0.25">
      <c r="B35" s="2301" t="s">
        <v>2711</v>
      </c>
      <c r="C35" s="2300"/>
      <c r="D35" s="2300"/>
      <c r="E35" s="2298"/>
      <c r="F35" s="2299"/>
      <c r="G35" s="2300"/>
      <c r="H35" s="2300"/>
      <c r="I35" s="2298"/>
      <c r="J35" s="2299"/>
      <c r="K35" s="2300"/>
      <c r="L35" s="2300"/>
      <c r="M35" s="2298"/>
      <c r="N35" s="2299"/>
    </row>
    <row r="36" spans="2:14" ht="26.25" x14ac:dyDescent="0.25">
      <c r="B36" s="2301" t="s">
        <v>2712</v>
      </c>
      <c r="C36" s="2300"/>
      <c r="D36" s="2300"/>
      <c r="E36" s="2298"/>
      <c r="F36" s="2299"/>
      <c r="G36" s="2300"/>
      <c r="H36" s="2300"/>
      <c r="I36" s="2298"/>
      <c r="J36" s="2299"/>
      <c r="K36" s="2300"/>
      <c r="L36" s="2300"/>
      <c r="M36" s="2298"/>
      <c r="N36" s="2299"/>
    </row>
    <row r="37" spans="2:14" ht="17.25" x14ac:dyDescent="0.3">
      <c r="B37" s="2331" t="s">
        <v>2152</v>
      </c>
      <c r="C37" s="2338"/>
      <c r="D37" s="2338"/>
      <c r="E37" s="2339"/>
      <c r="F37" s="2340"/>
      <c r="G37" s="2338"/>
      <c r="H37" s="2338"/>
      <c r="I37" s="2339"/>
      <c r="J37" s="2340"/>
      <c r="K37" s="2338"/>
      <c r="L37" s="2338"/>
      <c r="M37" s="2339"/>
      <c r="N37" s="2340"/>
    </row>
    <row r="38" spans="2:14" x14ac:dyDescent="0.25">
      <c r="B38" s="2301" t="s">
        <v>2705</v>
      </c>
      <c r="C38" s="2300"/>
      <c r="D38" s="2300"/>
      <c r="E38" s="2298"/>
      <c r="F38" s="2302"/>
      <c r="G38" s="2300"/>
      <c r="H38" s="2300"/>
      <c r="I38" s="2298"/>
      <c r="J38" s="2302"/>
      <c r="K38" s="2300"/>
      <c r="L38" s="2300"/>
      <c r="M38" s="2298"/>
      <c r="N38" s="2302"/>
    </row>
    <row r="39" spans="2:14" x14ac:dyDescent="0.25">
      <c r="B39" s="2301" t="s">
        <v>2713</v>
      </c>
      <c r="C39" s="2300"/>
      <c r="D39" s="2300"/>
      <c r="E39" s="2298"/>
      <c r="F39" s="2299"/>
      <c r="G39" s="2300"/>
      <c r="H39" s="2300"/>
      <c r="I39" s="2298"/>
      <c r="J39" s="2299"/>
      <c r="K39" s="2300"/>
      <c r="L39" s="2300"/>
      <c r="M39" s="2298"/>
      <c r="N39" s="2299"/>
    </row>
    <row r="40" spans="2:14" x14ac:dyDescent="0.25">
      <c r="B40" s="2301" t="s">
        <v>2714</v>
      </c>
      <c r="C40" s="2300"/>
      <c r="D40" s="2300"/>
      <c r="E40" s="2298"/>
      <c r="F40" s="2299"/>
      <c r="G40" s="2300"/>
      <c r="H40" s="2300"/>
      <c r="I40" s="2298"/>
      <c r="J40" s="2299"/>
      <c r="K40" s="2300"/>
      <c r="L40" s="2300"/>
      <c r="M40" s="2298"/>
      <c r="N40" s="2299"/>
    </row>
    <row r="41" spans="2:14" x14ac:dyDescent="0.25">
      <c r="B41" s="2301" t="s">
        <v>2715</v>
      </c>
      <c r="C41" s="2300"/>
      <c r="D41" s="2300"/>
      <c r="E41" s="2298"/>
      <c r="F41" s="2299"/>
      <c r="G41" s="2300"/>
      <c r="H41" s="2300"/>
      <c r="I41" s="2298"/>
      <c r="J41" s="2299"/>
      <c r="K41" s="2300"/>
      <c r="L41" s="2300"/>
      <c r="M41" s="2298"/>
      <c r="N41" s="2299"/>
    </row>
    <row r="42" spans="2:14" x14ac:dyDescent="0.25">
      <c r="B42" s="2301" t="s">
        <v>2716</v>
      </c>
      <c r="C42" s="2300"/>
      <c r="D42" s="2300"/>
      <c r="E42" s="2298"/>
      <c r="F42" s="2299"/>
      <c r="G42" s="2300"/>
      <c r="H42" s="2300"/>
      <c r="I42" s="2298"/>
      <c r="J42" s="2299"/>
      <c r="K42" s="2300"/>
      <c r="L42" s="2300"/>
      <c r="M42" s="2298"/>
      <c r="N42" s="2299"/>
    </row>
    <row r="43" spans="2:14" x14ac:dyDescent="0.25">
      <c r="B43" s="2301" t="s">
        <v>2709</v>
      </c>
      <c r="C43" s="2300"/>
      <c r="D43" s="2300"/>
      <c r="E43" s="2298"/>
      <c r="F43" s="2299"/>
      <c r="G43" s="2300"/>
      <c r="H43" s="2300"/>
      <c r="I43" s="2298"/>
      <c r="J43" s="2299"/>
      <c r="K43" s="2300"/>
      <c r="L43" s="2300"/>
      <c r="M43" s="2298"/>
      <c r="N43" s="2299"/>
    </row>
    <row r="44" spans="2:14" x14ac:dyDescent="0.25">
      <c r="B44" s="2301" t="s">
        <v>2717</v>
      </c>
      <c r="C44" s="2300"/>
      <c r="D44" s="2300"/>
      <c r="E44" s="2298"/>
      <c r="F44" s="2299"/>
      <c r="G44" s="2300"/>
      <c r="H44" s="2300"/>
      <c r="I44" s="2298"/>
      <c r="J44" s="2299"/>
      <c r="K44" s="2300"/>
      <c r="L44" s="2300"/>
      <c r="M44" s="2298"/>
      <c r="N44" s="2299"/>
    </row>
    <row r="45" spans="2:14" ht="42" customHeight="1" x14ac:dyDescent="0.25">
      <c r="B45" s="2301" t="s">
        <v>2718</v>
      </c>
      <c r="C45" s="2300"/>
      <c r="D45" s="2300"/>
      <c r="E45" s="2298"/>
      <c r="F45" s="2299"/>
      <c r="G45" s="2300"/>
      <c r="H45" s="2300"/>
      <c r="I45" s="2298"/>
      <c r="J45" s="2299"/>
      <c r="K45" s="2300"/>
      <c r="L45" s="2300"/>
      <c r="M45" s="2298"/>
      <c r="N45" s="2299"/>
    </row>
    <row r="46" spans="2:14" ht="26.25" x14ac:dyDescent="0.25">
      <c r="B46" s="2301" t="s">
        <v>2719</v>
      </c>
      <c r="C46" s="2300"/>
      <c r="D46" s="2300"/>
      <c r="E46" s="2298"/>
      <c r="F46" s="2299"/>
      <c r="G46" s="2300"/>
      <c r="H46" s="2300"/>
      <c r="I46" s="2298"/>
      <c r="J46" s="2299"/>
      <c r="K46" s="2300"/>
      <c r="L46" s="2300"/>
      <c r="M46" s="2298"/>
      <c r="N46" s="2299"/>
    </row>
    <row r="47" spans="2:14" x14ac:dyDescent="0.25">
      <c r="B47" s="2301" t="s">
        <v>2711</v>
      </c>
      <c r="C47" s="2300"/>
      <c r="D47" s="2300"/>
      <c r="E47" s="2298"/>
      <c r="F47" s="2299"/>
      <c r="G47" s="2300"/>
      <c r="H47" s="2300"/>
      <c r="I47" s="2298"/>
      <c r="J47" s="2299"/>
      <c r="K47" s="2300"/>
      <c r="L47" s="2300"/>
      <c r="M47" s="2298"/>
      <c r="N47" s="2299"/>
    </row>
    <row r="48" spans="2:14" ht="26.25" x14ac:dyDescent="0.25">
      <c r="B48" s="2301" t="s">
        <v>2712</v>
      </c>
      <c r="C48" s="2300"/>
      <c r="D48" s="2305"/>
      <c r="E48" s="2298"/>
      <c r="F48" s="2299"/>
      <c r="G48" s="2300"/>
      <c r="H48" s="2300"/>
      <c r="I48" s="2298"/>
      <c r="J48" s="2299"/>
      <c r="K48" s="2300"/>
      <c r="L48" s="2300"/>
      <c r="M48" s="2298"/>
      <c r="N48" s="2299"/>
    </row>
    <row r="49" spans="2:14" ht="17.25" x14ac:dyDescent="0.3">
      <c r="B49" s="2331" t="s">
        <v>2720</v>
      </c>
      <c r="C49" s="2335"/>
      <c r="D49" s="2335"/>
      <c r="E49" s="2336"/>
      <c r="F49" s="2340"/>
      <c r="G49" s="2335"/>
      <c r="H49" s="2335"/>
      <c r="I49" s="2336"/>
      <c r="J49" s="2340"/>
      <c r="K49" s="2335"/>
      <c r="L49" s="2335"/>
      <c r="M49" s="2336"/>
      <c r="N49" s="2340"/>
    </row>
    <row r="50" spans="2:14" x14ac:dyDescent="0.25">
      <c r="B50" s="2306" t="s">
        <v>2721</v>
      </c>
      <c r="C50" s="2300"/>
      <c r="D50" s="2300"/>
      <c r="E50" s="2298"/>
      <c r="F50" s="2299"/>
      <c r="G50" s="2300"/>
      <c r="H50" s="2300"/>
      <c r="I50" s="2298"/>
      <c r="J50" s="2299"/>
      <c r="K50" s="2300"/>
      <c r="L50" s="2300"/>
      <c r="M50" s="2298"/>
      <c r="N50" s="2299"/>
    </row>
    <row r="51" spans="2:14" ht="26.25" x14ac:dyDescent="0.25">
      <c r="B51" s="2301" t="s">
        <v>2722</v>
      </c>
      <c r="C51" s="2300"/>
      <c r="D51" s="2300"/>
      <c r="E51" s="2298"/>
      <c r="F51" s="2299"/>
      <c r="G51" s="2300"/>
      <c r="H51" s="2300"/>
      <c r="I51" s="2298"/>
      <c r="J51" s="2299"/>
      <c r="K51" s="2300"/>
      <c r="L51" s="2300"/>
      <c r="M51" s="2298"/>
      <c r="N51" s="2299"/>
    </row>
    <row r="52" spans="2:14" ht="26.25" x14ac:dyDescent="0.25">
      <c r="B52" s="2301" t="s">
        <v>2723</v>
      </c>
      <c r="C52" s="2300"/>
      <c r="D52" s="2300"/>
      <c r="E52" s="2298"/>
      <c r="F52" s="2299"/>
      <c r="G52" s="2300"/>
      <c r="H52" s="2300"/>
      <c r="I52" s="2298"/>
      <c r="J52" s="2299"/>
      <c r="K52" s="2300"/>
      <c r="L52" s="2300"/>
      <c r="M52" s="2298"/>
      <c r="N52" s="2299"/>
    </row>
    <row r="53" spans="2:14" x14ac:dyDescent="0.25">
      <c r="B53" s="2301" t="s">
        <v>2717</v>
      </c>
      <c r="C53" s="2300"/>
      <c r="D53" s="2300"/>
      <c r="E53" s="2298"/>
      <c r="F53" s="2299"/>
      <c r="G53" s="2300"/>
      <c r="H53" s="2300"/>
      <c r="I53" s="2298"/>
      <c r="J53" s="2299"/>
      <c r="K53" s="2300"/>
      <c r="L53" s="2300"/>
      <c r="M53" s="2298"/>
      <c r="N53" s="2299"/>
    </row>
    <row r="54" spans="2:14" x14ac:dyDescent="0.25">
      <c r="B54" s="2306" t="s">
        <v>2724</v>
      </c>
      <c r="C54" s="2300"/>
      <c r="D54" s="2300"/>
      <c r="E54" s="2298"/>
      <c r="F54" s="2299"/>
      <c r="G54" s="2300"/>
      <c r="H54" s="2300"/>
      <c r="I54" s="2298"/>
      <c r="J54" s="2299"/>
      <c r="K54" s="2300"/>
      <c r="L54" s="2300"/>
      <c r="M54" s="2298"/>
      <c r="N54" s="2299"/>
    </row>
    <row r="55" spans="2:14" x14ac:dyDescent="0.25">
      <c r="B55" s="2301" t="s">
        <v>2725</v>
      </c>
      <c r="C55" s="2300"/>
      <c r="D55" s="2300"/>
      <c r="E55" s="2298"/>
      <c r="F55" s="2299"/>
      <c r="G55" s="2300"/>
      <c r="H55" s="2300"/>
      <c r="I55" s="2298"/>
      <c r="J55" s="2299"/>
      <c r="K55" s="2300"/>
      <c r="L55" s="2300"/>
      <c r="M55" s="2298"/>
      <c r="N55" s="2299"/>
    </row>
    <row r="56" spans="2:14" x14ac:dyDescent="0.25">
      <c r="B56" s="2301" t="s">
        <v>2726</v>
      </c>
      <c r="C56" s="2300"/>
      <c r="D56" s="2300"/>
      <c r="E56" s="2298"/>
      <c r="F56" s="2299"/>
      <c r="G56" s="2300"/>
      <c r="H56" s="2300"/>
      <c r="I56" s="2298"/>
      <c r="J56" s="2299"/>
      <c r="K56" s="2300"/>
      <c r="L56" s="2300"/>
      <c r="M56" s="2298"/>
      <c r="N56" s="2299"/>
    </row>
    <row r="57" spans="2:14" x14ac:dyDescent="0.25">
      <c r="B57" s="2301" t="s">
        <v>2727</v>
      </c>
      <c r="C57" s="2300"/>
      <c r="D57" s="2300"/>
      <c r="E57" s="2298"/>
      <c r="F57" s="2299"/>
      <c r="G57" s="2300"/>
      <c r="H57" s="2300"/>
      <c r="I57" s="2298"/>
      <c r="J57" s="2299"/>
      <c r="K57" s="2300"/>
      <c r="L57" s="2300"/>
      <c r="M57" s="2298"/>
      <c r="N57" s="2299"/>
    </row>
    <row r="58" spans="2:14" x14ac:dyDescent="0.25">
      <c r="B58" s="2301" t="s">
        <v>2728</v>
      </c>
      <c r="C58" s="2300"/>
      <c r="D58" s="2300"/>
      <c r="E58" s="2298"/>
      <c r="F58" s="2299"/>
      <c r="G58" s="2300"/>
      <c r="H58" s="2300"/>
      <c r="I58" s="2298"/>
      <c r="J58" s="2299"/>
      <c r="K58" s="2300"/>
      <c r="L58" s="2300"/>
      <c r="M58" s="2298"/>
      <c r="N58" s="2299"/>
    </row>
    <row r="59" spans="2:14" x14ac:dyDescent="0.25">
      <c r="B59" s="2301" t="s">
        <v>2729</v>
      </c>
      <c r="C59" s="2300"/>
      <c r="D59" s="2300"/>
      <c r="E59" s="2298"/>
      <c r="F59" s="2299"/>
      <c r="G59" s="2300"/>
      <c r="H59" s="2300"/>
      <c r="I59" s="2298"/>
      <c r="J59" s="2299"/>
      <c r="K59" s="2300"/>
      <c r="L59" s="2300"/>
      <c r="M59" s="2298"/>
      <c r="N59" s="2299"/>
    </row>
    <row r="60" spans="2:14" x14ac:dyDescent="0.25">
      <c r="B60" s="2301" t="s">
        <v>2730</v>
      </c>
      <c r="C60" s="2300"/>
      <c r="D60" s="2300"/>
      <c r="E60" s="2298"/>
      <c r="F60" s="2299"/>
      <c r="G60" s="2300"/>
      <c r="H60" s="2300"/>
      <c r="I60" s="2298"/>
      <c r="J60" s="2299"/>
      <c r="K60" s="2300"/>
      <c r="L60" s="2300"/>
      <c r="M60" s="2298"/>
      <c r="N60" s="2299"/>
    </row>
    <row r="61" spans="2:14" ht="17.25" x14ac:dyDescent="0.3">
      <c r="B61" s="2331" t="s">
        <v>2731</v>
      </c>
      <c r="C61" s="2335"/>
      <c r="D61" s="2335"/>
      <c r="E61" s="2336"/>
      <c r="F61" s="2340"/>
      <c r="G61" s="2335"/>
      <c r="H61" s="2335"/>
      <c r="I61" s="2336"/>
      <c r="J61" s="2340"/>
      <c r="K61" s="2335"/>
      <c r="L61" s="2335"/>
      <c r="M61" s="2336"/>
      <c r="N61" s="2340"/>
    </row>
    <row r="62" spans="2:14" x14ac:dyDescent="0.25">
      <c r="B62" s="2301" t="s">
        <v>2732</v>
      </c>
      <c r="C62" s="2300"/>
      <c r="D62" s="2300"/>
      <c r="E62" s="2298"/>
      <c r="F62" s="2299"/>
      <c r="G62" s="2300"/>
      <c r="H62" s="2300"/>
      <c r="I62" s="2298"/>
      <c r="J62" s="2299"/>
      <c r="K62" s="2300"/>
      <c r="L62" s="2300"/>
      <c r="M62" s="2298"/>
      <c r="N62" s="2299"/>
    </row>
    <row r="63" spans="2:14" ht="29.25" customHeight="1" x14ac:dyDescent="0.25">
      <c r="B63" s="2301" t="s">
        <v>2733</v>
      </c>
      <c r="C63" s="2300"/>
      <c r="D63" s="2300"/>
      <c r="E63" s="2298"/>
      <c r="F63" s="2299"/>
      <c r="G63" s="2300"/>
      <c r="H63" s="2300"/>
      <c r="I63" s="2298"/>
      <c r="J63" s="2299"/>
      <c r="K63" s="2300"/>
      <c r="L63" s="2300"/>
      <c r="M63" s="2298"/>
      <c r="N63" s="2299"/>
    </row>
    <row r="64" spans="2:14" ht="39" x14ac:dyDescent="0.25">
      <c r="B64" s="2301" t="s">
        <v>2734</v>
      </c>
      <c r="C64" s="2300"/>
      <c r="D64" s="2300"/>
      <c r="E64" s="2298"/>
      <c r="F64" s="2299"/>
      <c r="G64" s="2300"/>
      <c r="H64" s="2300"/>
      <c r="I64" s="2298"/>
      <c r="J64" s="2299"/>
      <c r="K64" s="2300"/>
      <c r="L64" s="2300"/>
      <c r="M64" s="2298"/>
      <c r="N64" s="2299"/>
    </row>
    <row r="65" spans="2:14" x14ac:dyDescent="0.25">
      <c r="B65" s="2301" t="s">
        <v>2735</v>
      </c>
      <c r="C65" s="2300"/>
      <c r="D65" s="2300"/>
      <c r="E65" s="2298"/>
      <c r="F65" s="2299"/>
      <c r="G65" s="2300"/>
      <c r="H65" s="2300"/>
      <c r="I65" s="2298"/>
      <c r="J65" s="2299"/>
      <c r="K65" s="2300"/>
      <c r="L65" s="2300"/>
      <c r="M65" s="2298"/>
      <c r="N65" s="2299"/>
    </row>
    <row r="66" spans="2:14" ht="26.25" x14ac:dyDescent="0.25">
      <c r="B66" s="2301" t="s">
        <v>2736</v>
      </c>
      <c r="C66" s="2300"/>
      <c r="D66" s="2300"/>
      <c r="E66" s="2298"/>
      <c r="F66" s="2299"/>
      <c r="G66" s="2300"/>
      <c r="H66" s="2300"/>
      <c r="I66" s="2298"/>
      <c r="J66" s="2299"/>
      <c r="K66" s="2300"/>
      <c r="L66" s="2300"/>
      <c r="M66" s="2298"/>
      <c r="N66" s="2299"/>
    </row>
    <row r="67" spans="2:14" x14ac:dyDescent="0.25">
      <c r="B67" s="2301" t="s">
        <v>2737</v>
      </c>
      <c r="C67" s="2300"/>
      <c r="D67" s="2300"/>
      <c r="E67" s="2298"/>
      <c r="F67" s="2299"/>
      <c r="G67" s="2300"/>
      <c r="H67" s="2300"/>
      <c r="I67" s="2298"/>
      <c r="J67" s="2299"/>
      <c r="K67" s="2300"/>
      <c r="L67" s="2300"/>
      <c r="M67" s="2298"/>
      <c r="N67" s="2299"/>
    </row>
    <row r="68" spans="2:14" x14ac:dyDescent="0.25">
      <c r="B68" s="2307" t="s">
        <v>2738</v>
      </c>
      <c r="C68" s="2308"/>
      <c r="D68" s="2308"/>
      <c r="E68" s="2309"/>
      <c r="F68" s="2299"/>
      <c r="G68" s="2308"/>
      <c r="H68" s="2308"/>
      <c r="I68" s="2309"/>
      <c r="J68" s="2299"/>
      <c r="K68" s="2308"/>
      <c r="L68" s="2308"/>
      <c r="M68" s="2309"/>
      <c r="N68" s="2299"/>
    </row>
    <row r="69" spans="2:14" ht="17.25" x14ac:dyDescent="0.3">
      <c r="B69" s="2331" t="s">
        <v>2739</v>
      </c>
      <c r="C69" s="2335"/>
      <c r="D69" s="2335"/>
      <c r="E69" s="2336"/>
      <c r="F69" s="2340"/>
      <c r="G69" s="2335"/>
      <c r="H69" s="2335"/>
      <c r="I69" s="2336"/>
      <c r="J69" s="2340"/>
      <c r="K69" s="2335"/>
      <c r="L69" s="2335"/>
      <c r="M69" s="2336"/>
      <c r="N69" s="2340"/>
    </row>
    <row r="70" spans="2:14" x14ac:dyDescent="0.25">
      <c r="B70" s="2301" t="s">
        <v>2740</v>
      </c>
      <c r="C70" s="2300"/>
      <c r="D70" s="2300"/>
      <c r="E70" s="2298"/>
      <c r="F70" s="2299"/>
      <c r="G70" s="2300"/>
      <c r="H70" s="2300"/>
      <c r="I70" s="2298"/>
      <c r="J70" s="2299"/>
      <c r="K70" s="2300"/>
      <c r="L70" s="2300"/>
      <c r="M70" s="2298"/>
      <c r="N70" s="2299"/>
    </row>
    <row r="71" spans="2:14" x14ac:dyDescent="0.25">
      <c r="B71" s="2301" t="s">
        <v>2741</v>
      </c>
      <c r="C71" s="2300"/>
      <c r="D71" s="2300"/>
      <c r="E71" s="2298"/>
      <c r="F71" s="2299"/>
      <c r="G71" s="2300"/>
      <c r="H71" s="2300"/>
      <c r="I71" s="2298"/>
      <c r="J71" s="2299"/>
      <c r="K71" s="2300"/>
      <c r="L71" s="2300"/>
      <c r="M71" s="2298"/>
      <c r="N71" s="2299"/>
    </row>
    <row r="72" spans="2:14" x14ac:dyDescent="0.25">
      <c r="B72" s="2301" t="s">
        <v>2742</v>
      </c>
      <c r="C72" s="2300"/>
      <c r="D72" s="2300"/>
      <c r="E72" s="2298"/>
      <c r="F72" s="2299"/>
      <c r="G72" s="2300"/>
      <c r="H72" s="2300"/>
      <c r="I72" s="2298"/>
      <c r="J72" s="2299"/>
      <c r="K72" s="2300"/>
      <c r="L72" s="2300"/>
      <c r="M72" s="2298"/>
      <c r="N72" s="2299"/>
    </row>
    <row r="73" spans="2:14" x14ac:dyDescent="0.25">
      <c r="B73" s="2301" t="s">
        <v>2743</v>
      </c>
      <c r="C73" s="2300"/>
      <c r="D73" s="2300"/>
      <c r="E73" s="2298"/>
      <c r="F73" s="2299"/>
      <c r="G73" s="2300"/>
      <c r="H73" s="2300"/>
      <c r="I73" s="2298"/>
      <c r="J73" s="2299"/>
      <c r="K73" s="2300"/>
      <c r="L73" s="2300"/>
      <c r="M73" s="2298"/>
      <c r="N73" s="2299"/>
    </row>
    <row r="74" spans="2:14" ht="26.25" x14ac:dyDescent="0.25">
      <c r="B74" s="2301" t="s">
        <v>2744</v>
      </c>
      <c r="C74" s="2300"/>
      <c r="D74" s="2300"/>
      <c r="E74" s="2298"/>
      <c r="F74" s="2299"/>
      <c r="G74" s="2300"/>
      <c r="H74" s="2300"/>
      <c r="I74" s="2298"/>
      <c r="J74" s="2299"/>
      <c r="K74" s="2300"/>
      <c r="L74" s="2300"/>
      <c r="M74" s="2298"/>
      <c r="N74" s="2299"/>
    </row>
    <row r="75" spans="2:14" x14ac:dyDescent="0.25">
      <c r="B75" s="2301" t="s">
        <v>2745</v>
      </c>
      <c r="C75" s="2300"/>
      <c r="D75" s="2300"/>
      <c r="E75" s="2298"/>
      <c r="F75" s="2299"/>
      <c r="G75" s="2300"/>
      <c r="H75" s="2300"/>
      <c r="I75" s="2298"/>
      <c r="J75" s="2299"/>
      <c r="K75" s="2300"/>
      <c r="L75" s="2300"/>
      <c r="M75" s="2298"/>
      <c r="N75" s="2299"/>
    </row>
    <row r="76" spans="2:14" hidden="1" x14ac:dyDescent="0.25">
      <c r="B76" s="2310" t="s">
        <v>2746</v>
      </c>
      <c r="C76" s="2300"/>
      <c r="D76" s="2300"/>
      <c r="E76" s="2298"/>
      <c r="F76" s="2299"/>
      <c r="G76" s="2300"/>
      <c r="H76" s="2300"/>
      <c r="I76" s="2298"/>
      <c r="J76" s="2299"/>
      <c r="K76" s="2300"/>
      <c r="L76" s="2300"/>
      <c r="M76" s="2298"/>
      <c r="N76" s="2299"/>
    </row>
    <row r="77" spans="2:14" ht="29.25" customHeight="1" x14ac:dyDescent="0.25">
      <c r="B77" s="2301" t="s">
        <v>2747</v>
      </c>
      <c r="C77" s="2300"/>
      <c r="D77" s="2300"/>
      <c r="E77" s="2298"/>
      <c r="F77" s="2299"/>
      <c r="G77" s="2300"/>
      <c r="H77" s="2300"/>
      <c r="I77" s="2298"/>
      <c r="J77" s="2299"/>
      <c r="K77" s="2300"/>
      <c r="L77" s="2300"/>
      <c r="M77" s="2298"/>
      <c r="N77" s="2299"/>
    </row>
    <row r="78" spans="2:14" x14ac:dyDescent="0.25">
      <c r="B78" s="2301" t="s">
        <v>2748</v>
      </c>
      <c r="C78" s="2300"/>
      <c r="D78" s="2300"/>
      <c r="E78" s="2298"/>
      <c r="F78" s="2299"/>
      <c r="G78" s="2300"/>
      <c r="H78" s="2300"/>
      <c r="I78" s="2298"/>
      <c r="J78" s="2299"/>
      <c r="K78" s="2300"/>
      <c r="L78" s="2300"/>
      <c r="M78" s="2298"/>
      <c r="N78" s="2299"/>
    </row>
    <row r="79" spans="2:14" ht="17.25" x14ac:dyDescent="0.3">
      <c r="B79" s="2331" t="s">
        <v>2749</v>
      </c>
      <c r="C79" s="2335"/>
      <c r="D79" s="2335"/>
      <c r="E79" s="2336"/>
      <c r="F79" s="2337"/>
      <c r="G79" s="2335"/>
      <c r="H79" s="2335"/>
      <c r="I79" s="2336"/>
      <c r="J79" s="2337"/>
      <c r="K79" s="2335"/>
      <c r="L79" s="2335"/>
      <c r="M79" s="2336"/>
      <c r="N79" s="2337"/>
    </row>
    <row r="80" spans="2:14" x14ac:dyDescent="0.25">
      <c r="B80" s="2311" t="s">
        <v>2750</v>
      </c>
      <c r="C80" s="2300"/>
      <c r="D80" s="2300"/>
      <c r="E80" s="2298"/>
      <c r="F80" s="2299"/>
      <c r="G80" s="2300"/>
      <c r="H80" s="2300"/>
      <c r="I80" s="2298"/>
      <c r="J80" s="2299"/>
      <c r="K80" s="2300"/>
      <c r="L80" s="2300"/>
      <c r="M80" s="2298"/>
      <c r="N80" s="2299"/>
    </row>
    <row r="81" spans="2:14" ht="26.25" x14ac:dyDescent="0.25">
      <c r="B81" s="2301" t="s">
        <v>2751</v>
      </c>
      <c r="C81" s="2300"/>
      <c r="D81" s="2300"/>
      <c r="E81" s="2298"/>
      <c r="F81" s="2299"/>
      <c r="G81" s="2300"/>
      <c r="H81" s="2300"/>
      <c r="I81" s="2298"/>
      <c r="J81" s="2299"/>
      <c r="K81" s="2300"/>
      <c r="L81" s="2300"/>
      <c r="M81" s="2298"/>
      <c r="N81" s="2299"/>
    </row>
    <row r="82" spans="2:14" ht="39" x14ac:dyDescent="0.25">
      <c r="B82" s="2301" t="s">
        <v>2752</v>
      </c>
      <c r="C82" s="2300"/>
      <c r="D82" s="2300"/>
      <c r="E82" s="2298"/>
      <c r="F82" s="2299"/>
      <c r="G82" s="2300"/>
      <c r="H82" s="2300"/>
      <c r="I82" s="2298"/>
      <c r="J82" s="2299"/>
      <c r="K82" s="2300"/>
      <c r="L82" s="2300"/>
      <c r="M82" s="2298"/>
      <c r="N82" s="2299"/>
    </row>
    <row r="83" spans="2:14" x14ac:dyDescent="0.25">
      <c r="B83" s="2306" t="s">
        <v>2753</v>
      </c>
      <c r="C83" s="2300"/>
      <c r="D83" s="2300"/>
      <c r="E83" s="2298"/>
      <c r="F83" s="2299"/>
      <c r="G83" s="2300"/>
      <c r="H83" s="2300"/>
      <c r="I83" s="2298"/>
      <c r="J83" s="2299"/>
      <c r="K83" s="2300"/>
      <c r="L83" s="2300"/>
      <c r="M83" s="2298"/>
      <c r="N83" s="2299"/>
    </row>
    <row r="84" spans="2:14" ht="26.25" x14ac:dyDescent="0.25">
      <c r="B84" s="2301" t="s">
        <v>2754</v>
      </c>
      <c r="C84" s="2300"/>
      <c r="D84" s="2300"/>
      <c r="E84" s="2298"/>
      <c r="F84" s="2299"/>
      <c r="G84" s="2300"/>
      <c r="H84" s="2300"/>
      <c r="I84" s="2298"/>
      <c r="J84" s="2299"/>
      <c r="K84" s="2300"/>
      <c r="L84" s="2300"/>
      <c r="M84" s="2298"/>
      <c r="N84" s="2299"/>
    </row>
    <row r="85" spans="2:14" x14ac:dyDescent="0.25">
      <c r="B85" s="2301" t="s">
        <v>2755</v>
      </c>
      <c r="C85" s="2300"/>
      <c r="D85" s="2300"/>
      <c r="E85" s="2298"/>
      <c r="F85" s="2299"/>
      <c r="G85" s="2300"/>
      <c r="H85" s="2300"/>
      <c r="I85" s="2298"/>
      <c r="J85" s="2299"/>
      <c r="K85" s="2300"/>
      <c r="L85" s="2300"/>
      <c r="M85" s="2298"/>
      <c r="N85" s="2299"/>
    </row>
    <row r="86" spans="2:14" x14ac:dyDescent="0.25">
      <c r="B86" s="2301" t="s">
        <v>2756</v>
      </c>
      <c r="C86" s="2300"/>
      <c r="D86" s="2300"/>
      <c r="E86" s="2298"/>
      <c r="F86" s="2299"/>
      <c r="G86" s="2300"/>
      <c r="H86" s="2300"/>
      <c r="I86" s="2298"/>
      <c r="J86" s="2299"/>
      <c r="K86" s="2300"/>
      <c r="L86" s="2300"/>
      <c r="M86" s="2298"/>
      <c r="N86" s="2299"/>
    </row>
    <row r="87" spans="2:14" ht="21" customHeight="1" x14ac:dyDescent="0.25">
      <c r="B87" s="2306" t="s">
        <v>2757</v>
      </c>
      <c r="C87" s="2300"/>
      <c r="D87" s="2300"/>
      <c r="E87" s="2298"/>
      <c r="F87" s="2299"/>
      <c r="G87" s="2300"/>
      <c r="H87" s="2300"/>
      <c r="I87" s="2298"/>
      <c r="J87" s="2299"/>
      <c r="K87" s="2300"/>
      <c r="L87" s="2300"/>
      <c r="M87" s="2298"/>
      <c r="N87" s="2299"/>
    </row>
    <row r="88" spans="2:14" x14ac:dyDescent="0.25">
      <c r="B88" s="2301" t="s">
        <v>2758</v>
      </c>
      <c r="C88" s="2300"/>
      <c r="D88" s="2300"/>
      <c r="E88" s="2298"/>
      <c r="F88" s="2299"/>
      <c r="G88" s="2300"/>
      <c r="H88" s="2300"/>
      <c r="I88" s="2298"/>
      <c r="J88" s="2299"/>
      <c r="K88" s="2300"/>
      <c r="L88" s="2300"/>
      <c r="M88" s="2298"/>
      <c r="N88" s="2299"/>
    </row>
    <row r="89" spans="2:14" ht="26.25" x14ac:dyDescent="0.25">
      <c r="B89" s="2301" t="s">
        <v>2759</v>
      </c>
      <c r="C89" s="2300"/>
      <c r="D89" s="2300"/>
      <c r="E89" s="2298"/>
      <c r="F89" s="2299"/>
      <c r="G89" s="2300"/>
      <c r="H89" s="2300"/>
      <c r="I89" s="2298"/>
      <c r="J89" s="2299"/>
      <c r="K89" s="2300"/>
      <c r="L89" s="2300"/>
      <c r="M89" s="2298"/>
      <c r="N89" s="2299"/>
    </row>
    <row r="90" spans="2:14" x14ac:dyDescent="0.25">
      <c r="B90" s="2301" t="s">
        <v>2760</v>
      </c>
      <c r="C90" s="2300"/>
      <c r="D90" s="2300"/>
      <c r="E90" s="2298"/>
      <c r="F90" s="2299"/>
      <c r="G90" s="2300"/>
      <c r="H90" s="2300"/>
      <c r="I90" s="2298"/>
      <c r="J90" s="2299"/>
      <c r="K90" s="2300"/>
      <c r="L90" s="2300"/>
      <c r="M90" s="2298"/>
      <c r="N90" s="2299"/>
    </row>
    <row r="91" spans="2:14" x14ac:dyDescent="0.25">
      <c r="B91" s="2301" t="s">
        <v>2761</v>
      </c>
      <c r="C91" s="2300"/>
      <c r="D91" s="2300"/>
      <c r="E91" s="2298"/>
      <c r="F91" s="2299"/>
      <c r="G91" s="2300"/>
      <c r="H91" s="2300"/>
      <c r="I91" s="2298"/>
      <c r="J91" s="2299"/>
      <c r="K91" s="2300"/>
      <c r="L91" s="2300"/>
      <c r="M91" s="2298"/>
      <c r="N91" s="2299"/>
    </row>
    <row r="92" spans="2:14" ht="17.25" x14ac:dyDescent="0.3">
      <c r="B92" s="2331" t="s">
        <v>2762</v>
      </c>
      <c r="C92" s="2335"/>
      <c r="D92" s="2335"/>
      <c r="E92" s="2336"/>
      <c r="F92" s="2340"/>
      <c r="G92" s="2335"/>
      <c r="H92" s="2335"/>
      <c r="I92" s="2336"/>
      <c r="J92" s="2340"/>
      <c r="K92" s="2335"/>
      <c r="L92" s="2335"/>
      <c r="M92" s="2336"/>
      <c r="N92" s="2340"/>
    </row>
    <row r="93" spans="2:14" ht="26.25" x14ac:dyDescent="0.25">
      <c r="B93" s="2312" t="s">
        <v>2763</v>
      </c>
      <c r="C93" s="2300"/>
      <c r="D93" s="2300"/>
      <c r="E93" s="2298"/>
      <c r="F93" s="2299"/>
      <c r="G93" s="2300"/>
      <c r="H93" s="2300"/>
      <c r="I93" s="2298"/>
      <c r="J93" s="2299"/>
      <c r="K93" s="2300"/>
      <c r="L93" s="2300"/>
      <c r="M93" s="2298"/>
      <c r="N93" s="2299"/>
    </row>
    <row r="94" spans="2:14" ht="32.25" customHeight="1" x14ac:dyDescent="0.25">
      <c r="B94" s="2312" t="s">
        <v>2764</v>
      </c>
      <c r="C94" s="2300"/>
      <c r="D94" s="2300"/>
      <c r="E94" s="2298"/>
      <c r="F94" s="2299"/>
      <c r="G94" s="2300"/>
      <c r="H94" s="2300"/>
      <c r="I94" s="2298"/>
      <c r="J94" s="2299"/>
      <c r="K94" s="2300"/>
      <c r="L94" s="2300"/>
      <c r="M94" s="2298"/>
      <c r="N94" s="2299"/>
    </row>
    <row r="95" spans="2:14" x14ac:dyDescent="0.25">
      <c r="B95" s="2301" t="s">
        <v>2765</v>
      </c>
      <c r="C95" s="2300"/>
      <c r="D95" s="2300"/>
      <c r="E95" s="2298"/>
      <c r="F95" s="2299"/>
      <c r="G95" s="2300"/>
      <c r="H95" s="2300"/>
      <c r="I95" s="2298"/>
      <c r="J95" s="2299"/>
      <c r="K95" s="2300"/>
      <c r="L95" s="2300"/>
      <c r="M95" s="2298"/>
      <c r="N95" s="2299"/>
    </row>
    <row r="96" spans="2:14" ht="26.25" x14ac:dyDescent="0.25">
      <c r="B96" s="2301" t="s">
        <v>2766</v>
      </c>
      <c r="C96" s="2308"/>
      <c r="D96" s="2308"/>
      <c r="E96" s="2309"/>
      <c r="F96" s="2299"/>
      <c r="G96" s="2308"/>
      <c r="H96" s="2308"/>
      <c r="I96" s="2309"/>
      <c r="J96" s="2299"/>
      <c r="K96" s="2308"/>
      <c r="L96" s="2308"/>
      <c r="M96" s="2309"/>
      <c r="N96" s="2299"/>
    </row>
    <row r="97" spans="2:14" x14ac:dyDescent="0.25">
      <c r="B97" s="2301" t="s">
        <v>2767</v>
      </c>
      <c r="C97" s="2308"/>
      <c r="D97" s="2308"/>
      <c r="E97" s="2309"/>
      <c r="F97" s="2299"/>
      <c r="G97" s="2308"/>
      <c r="H97" s="2308"/>
      <c r="I97" s="2309"/>
      <c r="J97" s="2299"/>
      <c r="K97" s="2308"/>
      <c r="L97" s="2308"/>
      <c r="M97" s="2309"/>
      <c r="N97" s="2299"/>
    </row>
    <row r="98" spans="2:14" s="47" customFormat="1" ht="17.25" hidden="1" x14ac:dyDescent="0.3">
      <c r="B98" s="2313" t="s">
        <v>2768</v>
      </c>
      <c r="C98" s="2314"/>
      <c r="D98" s="2314"/>
      <c r="E98" s="2315"/>
      <c r="F98" s="2316"/>
      <c r="G98" s="2314"/>
      <c r="H98" s="2314"/>
      <c r="I98" s="2315"/>
      <c r="J98" s="2316"/>
      <c r="K98" s="2314"/>
      <c r="L98" s="2314"/>
      <c r="M98" s="2315"/>
      <c r="N98" s="2316"/>
    </row>
    <row r="99" spans="2:14" s="47" customFormat="1" hidden="1" x14ac:dyDescent="0.25">
      <c r="B99" s="2310" t="s">
        <v>2769</v>
      </c>
      <c r="C99" s="2314"/>
      <c r="D99" s="2314"/>
      <c r="E99" s="2315"/>
      <c r="F99" s="2316"/>
      <c r="G99" s="2314"/>
      <c r="H99" s="2314"/>
      <c r="I99" s="2315"/>
      <c r="J99" s="2316"/>
      <c r="K99" s="2314"/>
      <c r="L99" s="2314"/>
      <c r="M99" s="2315"/>
      <c r="N99" s="2316"/>
    </row>
    <row r="100" spans="2:14" s="47" customFormat="1" hidden="1" x14ac:dyDescent="0.25">
      <c r="B100" s="2317" t="s">
        <v>2770</v>
      </c>
      <c r="C100" s="2314"/>
      <c r="D100" s="2314"/>
      <c r="E100" s="2315"/>
      <c r="F100" s="2318"/>
      <c r="G100" s="2314"/>
      <c r="H100" s="2314"/>
      <c r="I100" s="2315"/>
      <c r="J100" s="2318"/>
      <c r="K100" s="2314"/>
      <c r="L100" s="2314"/>
      <c r="M100" s="2315"/>
      <c r="N100" s="2318"/>
    </row>
    <row r="101" spans="2:14" s="47" customFormat="1" hidden="1" x14ac:dyDescent="0.25">
      <c r="B101" s="2310" t="s">
        <v>2771</v>
      </c>
      <c r="C101" s="2314"/>
      <c r="D101" s="2314"/>
      <c r="E101" s="2315"/>
      <c r="F101" s="2318"/>
      <c r="G101" s="2314"/>
      <c r="H101" s="2314"/>
      <c r="I101" s="2315"/>
      <c r="J101" s="2318"/>
      <c r="K101" s="2314"/>
      <c r="L101" s="2314"/>
      <c r="M101" s="2315"/>
      <c r="N101" s="2318"/>
    </row>
    <row r="102" spans="2:14" s="47" customFormat="1" hidden="1" x14ac:dyDescent="0.25">
      <c r="B102" s="2319" t="s">
        <v>2772</v>
      </c>
      <c r="C102" s="2314"/>
      <c r="D102" s="2314"/>
      <c r="E102" s="2315"/>
      <c r="F102" s="2318"/>
      <c r="G102" s="2314"/>
      <c r="H102" s="2314"/>
      <c r="I102" s="2315"/>
      <c r="J102" s="2318"/>
      <c r="K102" s="2314"/>
      <c r="L102" s="2314"/>
      <c r="M102" s="2315"/>
      <c r="N102" s="2318"/>
    </row>
    <row r="103" spans="2:14" s="47" customFormat="1" hidden="1" x14ac:dyDescent="0.25">
      <c r="B103" s="2310" t="s">
        <v>2773</v>
      </c>
      <c r="C103" s="2314"/>
      <c r="D103" s="2314"/>
      <c r="E103" s="2315"/>
      <c r="F103" s="2318"/>
      <c r="G103" s="2314"/>
      <c r="H103" s="2314"/>
      <c r="I103" s="2315"/>
      <c r="J103" s="2318"/>
      <c r="K103" s="2314"/>
      <c r="L103" s="2314"/>
      <c r="M103" s="2315"/>
      <c r="N103" s="2318"/>
    </row>
    <row r="104" spans="2:14" s="47" customFormat="1" hidden="1" x14ac:dyDescent="0.25">
      <c r="B104" s="2310" t="s">
        <v>2774</v>
      </c>
      <c r="C104" s="2314"/>
      <c r="D104" s="2314"/>
      <c r="E104" s="2315"/>
      <c r="F104" s="2318"/>
      <c r="G104" s="2314"/>
      <c r="H104" s="2314"/>
      <c r="I104" s="2315"/>
      <c r="J104" s="2318"/>
      <c r="K104" s="2314"/>
      <c r="L104" s="2314"/>
      <c r="M104" s="2315"/>
      <c r="N104" s="2318"/>
    </row>
    <row r="105" spans="2:14" s="47" customFormat="1" hidden="1" x14ac:dyDescent="0.25">
      <c r="B105" s="2310" t="s">
        <v>2775</v>
      </c>
      <c r="C105" s="2314"/>
      <c r="D105" s="2314"/>
      <c r="E105" s="2315"/>
      <c r="F105" s="2318"/>
      <c r="G105" s="2314"/>
      <c r="H105" s="2314"/>
      <c r="I105" s="2315"/>
      <c r="J105" s="2318"/>
      <c r="K105" s="2314"/>
      <c r="L105" s="2314"/>
      <c r="M105" s="2315"/>
      <c r="N105" s="2318"/>
    </row>
    <row r="106" spans="2:14" s="47" customFormat="1" hidden="1" x14ac:dyDescent="0.25">
      <c r="B106" s="2310" t="s">
        <v>2776</v>
      </c>
      <c r="C106" s="2314"/>
      <c r="D106" s="2314"/>
      <c r="E106" s="2315"/>
      <c r="F106" s="2318"/>
      <c r="G106" s="2314"/>
      <c r="H106" s="2314"/>
      <c r="I106" s="2315"/>
      <c r="J106" s="2318"/>
      <c r="K106" s="2314"/>
      <c r="L106" s="2314"/>
      <c r="M106" s="2315"/>
      <c r="N106" s="2318"/>
    </row>
    <row r="107" spans="2:14" s="47" customFormat="1" hidden="1" x14ac:dyDescent="0.25">
      <c r="B107" s="2310" t="s">
        <v>2777</v>
      </c>
      <c r="C107" s="2314"/>
      <c r="D107" s="2314"/>
      <c r="E107" s="2315"/>
      <c r="F107" s="2318"/>
      <c r="G107" s="2314"/>
      <c r="H107" s="2314"/>
      <c r="I107" s="2315"/>
      <c r="J107" s="2318"/>
      <c r="K107" s="2314"/>
      <c r="L107" s="2314"/>
      <c r="M107" s="2315"/>
      <c r="N107" s="2318"/>
    </row>
    <row r="108" spans="2:14" s="47" customFormat="1" hidden="1" x14ac:dyDescent="0.25">
      <c r="B108" s="2310" t="s">
        <v>2778</v>
      </c>
      <c r="C108" s="2314"/>
      <c r="D108" s="2314"/>
      <c r="E108" s="2315"/>
      <c r="F108" s="2318"/>
      <c r="G108" s="2314"/>
      <c r="H108" s="2314"/>
      <c r="I108" s="2315"/>
      <c r="J108" s="2318"/>
      <c r="K108" s="2314"/>
      <c r="L108" s="2314"/>
      <c r="M108" s="2315"/>
      <c r="N108" s="2318"/>
    </row>
    <row r="109" spans="2:14" s="47" customFormat="1" hidden="1" x14ac:dyDescent="0.25">
      <c r="B109" s="2310" t="s">
        <v>2779</v>
      </c>
      <c r="C109" s="2314"/>
      <c r="D109" s="2314"/>
      <c r="E109" s="2315"/>
      <c r="F109" s="2318"/>
      <c r="G109" s="2314"/>
      <c r="H109" s="2314"/>
      <c r="I109" s="2315"/>
      <c r="J109" s="2318"/>
      <c r="K109" s="2314"/>
      <c r="L109" s="2314"/>
      <c r="M109" s="2315"/>
      <c r="N109" s="2318"/>
    </row>
    <row r="110" spans="2:14" s="47" customFormat="1" hidden="1" x14ac:dyDescent="0.25">
      <c r="B110" s="2320"/>
      <c r="C110" s="2314"/>
      <c r="D110" s="2314"/>
      <c r="E110" s="2315"/>
      <c r="F110" s="2318"/>
      <c r="G110" s="2314"/>
      <c r="H110" s="2314"/>
      <c r="I110" s="2315"/>
      <c r="J110" s="2318"/>
      <c r="K110" s="2314"/>
      <c r="L110" s="2314"/>
      <c r="M110" s="2315"/>
      <c r="N110" s="2318"/>
    </row>
    <row r="111" spans="2:14" s="47" customFormat="1" hidden="1" x14ac:dyDescent="0.25">
      <c r="B111" s="2317" t="s">
        <v>2780</v>
      </c>
      <c r="C111" s="2314"/>
      <c r="D111" s="2314"/>
      <c r="E111" s="2315"/>
      <c r="F111" s="2318"/>
      <c r="G111" s="2314"/>
      <c r="H111" s="2314"/>
      <c r="I111" s="2315"/>
      <c r="J111" s="2318"/>
      <c r="K111" s="2314"/>
      <c r="L111" s="2314"/>
      <c r="M111" s="2315"/>
      <c r="N111" s="2318"/>
    </row>
    <row r="112" spans="2:14" s="47" customFormat="1" hidden="1" x14ac:dyDescent="0.25">
      <c r="B112" s="2310" t="s">
        <v>2781</v>
      </c>
      <c r="C112" s="2314"/>
      <c r="D112" s="2314"/>
      <c r="E112" s="2315"/>
      <c r="F112" s="2318"/>
      <c r="G112" s="2314"/>
      <c r="H112" s="2314"/>
      <c r="I112" s="2315"/>
      <c r="J112" s="2318"/>
      <c r="K112" s="2314"/>
      <c r="L112" s="2314"/>
      <c r="M112" s="2315"/>
      <c r="N112" s="2318"/>
    </row>
    <row r="113" spans="2:14" s="47" customFormat="1" hidden="1" x14ac:dyDescent="0.25">
      <c r="B113" s="2310" t="s">
        <v>2782</v>
      </c>
      <c r="C113" s="2314"/>
      <c r="D113" s="2314"/>
      <c r="E113" s="2315"/>
      <c r="F113" s="2318"/>
      <c r="G113" s="2314"/>
      <c r="H113" s="2314"/>
      <c r="I113" s="2315"/>
      <c r="J113" s="2318"/>
      <c r="K113" s="2314"/>
      <c r="L113" s="2314"/>
      <c r="M113" s="2315"/>
      <c r="N113" s="2318"/>
    </row>
    <row r="114" spans="2:14" s="47" customFormat="1" hidden="1" x14ac:dyDescent="0.25">
      <c r="B114" s="2310" t="s">
        <v>2783</v>
      </c>
      <c r="C114" s="2314"/>
      <c r="D114" s="2314"/>
      <c r="E114" s="2315"/>
      <c r="F114" s="2318"/>
      <c r="G114" s="2314"/>
      <c r="H114" s="2314"/>
      <c r="I114" s="2315"/>
      <c r="J114" s="2318"/>
      <c r="K114" s="2314"/>
      <c r="L114" s="2314"/>
      <c r="M114" s="2315"/>
      <c r="N114" s="2318"/>
    </row>
    <row r="115" spans="2:14" ht="17.25" x14ac:dyDescent="0.3">
      <c r="B115" s="2331" t="s">
        <v>2784</v>
      </c>
      <c r="C115" s="2338"/>
      <c r="D115" s="2338"/>
      <c r="E115" s="2339"/>
      <c r="F115" s="2340"/>
      <c r="G115" s="2338"/>
      <c r="H115" s="2338"/>
      <c r="I115" s="2339"/>
      <c r="J115" s="2340"/>
      <c r="K115" s="2338"/>
      <c r="L115" s="2338"/>
      <c r="M115" s="2339"/>
      <c r="N115" s="2340"/>
    </row>
    <row r="116" spans="2:14" x14ac:dyDescent="0.25">
      <c r="B116" s="2306" t="s">
        <v>2785</v>
      </c>
      <c r="C116" s="2300"/>
      <c r="D116" s="2300"/>
      <c r="E116" s="2298"/>
      <c r="F116" s="2299"/>
      <c r="G116" s="2300"/>
      <c r="H116" s="2300"/>
      <c r="I116" s="2298"/>
      <c r="J116" s="2299"/>
      <c r="K116" s="2300"/>
      <c r="L116" s="2300"/>
      <c r="M116" s="2298"/>
      <c r="N116" s="2299"/>
    </row>
    <row r="117" spans="2:14" x14ac:dyDescent="0.25">
      <c r="B117" s="2301" t="s">
        <v>2786</v>
      </c>
      <c r="C117" s="2300"/>
      <c r="D117" s="2300"/>
      <c r="E117" s="2298"/>
      <c r="F117" s="2299"/>
      <c r="G117" s="2300"/>
      <c r="H117" s="2300"/>
      <c r="I117" s="2298"/>
      <c r="J117" s="2299"/>
      <c r="K117" s="2300"/>
      <c r="L117" s="2300"/>
      <c r="M117" s="2298"/>
      <c r="N117" s="2299"/>
    </row>
    <row r="118" spans="2:14" x14ac:dyDescent="0.25">
      <c r="B118" s="2301" t="s">
        <v>2787</v>
      </c>
      <c r="C118" s="2300"/>
      <c r="D118" s="2300"/>
      <c r="E118" s="2298"/>
      <c r="F118" s="2299"/>
      <c r="G118" s="2300"/>
      <c r="H118" s="2300"/>
      <c r="I118" s="2298"/>
      <c r="J118" s="2299"/>
      <c r="K118" s="2300"/>
      <c r="L118" s="2300"/>
      <c r="M118" s="2298"/>
      <c r="N118" s="2299"/>
    </row>
    <row r="119" spans="2:14" x14ac:dyDescent="0.25">
      <c r="B119" s="2301" t="s">
        <v>2788</v>
      </c>
      <c r="C119" s="2300"/>
      <c r="D119" s="2300"/>
      <c r="E119" s="2298"/>
      <c r="F119" s="2299"/>
      <c r="G119" s="2300"/>
      <c r="H119" s="2300"/>
      <c r="I119" s="2298"/>
      <c r="J119" s="2299"/>
      <c r="K119" s="2300"/>
      <c r="L119" s="2300"/>
      <c r="M119" s="2298"/>
      <c r="N119" s="2299"/>
    </row>
    <row r="120" spans="2:14" x14ac:dyDescent="0.25">
      <c r="B120" s="2301" t="s">
        <v>2789</v>
      </c>
      <c r="C120" s="2300"/>
      <c r="D120" s="2300"/>
      <c r="E120" s="2298"/>
      <c r="F120" s="2299"/>
      <c r="G120" s="2300"/>
      <c r="H120" s="2300"/>
      <c r="I120" s="2298"/>
      <c r="J120" s="2299"/>
      <c r="K120" s="2300"/>
      <c r="L120" s="2300"/>
      <c r="M120" s="2298"/>
      <c r="N120" s="2299"/>
    </row>
    <row r="121" spans="2:14" x14ac:dyDescent="0.25">
      <c r="B121" s="2301" t="s">
        <v>2790</v>
      </c>
      <c r="C121" s="2300"/>
      <c r="D121" s="2300"/>
      <c r="E121" s="2298"/>
      <c r="F121" s="2299"/>
      <c r="G121" s="2300"/>
      <c r="H121" s="2300"/>
      <c r="I121" s="2298"/>
      <c r="J121" s="2299"/>
      <c r="K121" s="2300"/>
      <c r="L121" s="2300"/>
      <c r="M121" s="2298"/>
      <c r="N121" s="2299"/>
    </row>
    <row r="122" spans="2:14" x14ac:dyDescent="0.25">
      <c r="B122" s="2301" t="s">
        <v>2791</v>
      </c>
      <c r="C122" s="2300"/>
      <c r="D122" s="2300"/>
      <c r="E122" s="2298"/>
      <c r="F122" s="2299"/>
      <c r="G122" s="2300"/>
      <c r="H122" s="2300"/>
      <c r="I122" s="2298"/>
      <c r="J122" s="2299"/>
      <c r="K122" s="2300"/>
      <c r="L122" s="2300"/>
      <c r="M122" s="2298"/>
      <c r="N122" s="2299"/>
    </row>
    <row r="123" spans="2:14" hidden="1" x14ac:dyDescent="0.25">
      <c r="B123" s="2310" t="s">
        <v>2792</v>
      </c>
      <c r="C123" s="2300"/>
      <c r="D123" s="2300"/>
      <c r="E123" s="2298"/>
      <c r="F123" s="2299"/>
      <c r="G123" s="2300"/>
      <c r="H123" s="2300"/>
      <c r="I123" s="2298"/>
      <c r="J123" s="2299"/>
      <c r="K123" s="2300"/>
      <c r="L123" s="2300"/>
      <c r="M123" s="2298"/>
      <c r="N123" s="2299"/>
    </row>
    <row r="124" spans="2:14" x14ac:dyDescent="0.25">
      <c r="B124" s="2306" t="s">
        <v>2793</v>
      </c>
      <c r="C124" s="2300"/>
      <c r="D124" s="2300"/>
      <c r="E124" s="2298"/>
      <c r="F124" s="2299"/>
      <c r="G124" s="2300"/>
      <c r="H124" s="2300"/>
      <c r="I124" s="2298"/>
      <c r="J124" s="2299"/>
      <c r="K124" s="2300"/>
      <c r="L124" s="2300"/>
      <c r="M124" s="2298"/>
      <c r="N124" s="2299"/>
    </row>
    <row r="125" spans="2:14" ht="26.25" x14ac:dyDescent="0.25">
      <c r="B125" s="2301" t="s">
        <v>2794</v>
      </c>
      <c r="C125" s="2300"/>
      <c r="D125" s="2300"/>
      <c r="E125" s="2298"/>
      <c r="F125" s="2299"/>
      <c r="G125" s="2300"/>
      <c r="H125" s="2300"/>
      <c r="I125" s="2298"/>
      <c r="J125" s="2299"/>
      <c r="K125" s="2300"/>
      <c r="L125" s="2300"/>
      <c r="M125" s="2298"/>
      <c r="N125" s="2299"/>
    </row>
    <row r="126" spans="2:14" ht="26.25" x14ac:dyDescent="0.25">
      <c r="B126" s="2301" t="s">
        <v>2795</v>
      </c>
      <c r="C126" s="2300"/>
      <c r="D126" s="2300"/>
      <c r="E126" s="2298"/>
      <c r="F126" s="2299"/>
      <c r="G126" s="2300"/>
      <c r="H126" s="2300"/>
      <c r="I126" s="2298"/>
      <c r="J126" s="2299"/>
      <c r="K126" s="2300"/>
      <c r="L126" s="2300"/>
      <c r="M126" s="2298"/>
      <c r="N126" s="2299"/>
    </row>
    <row r="127" spans="2:14" ht="17.25" x14ac:dyDescent="0.3">
      <c r="B127" s="2331" t="s">
        <v>2796</v>
      </c>
      <c r="C127" s="2338"/>
      <c r="D127" s="2338"/>
      <c r="E127" s="2339"/>
      <c r="F127" s="2340"/>
      <c r="G127" s="2338"/>
      <c r="H127" s="2338"/>
      <c r="I127" s="2339"/>
      <c r="J127" s="2340"/>
      <c r="K127" s="2338"/>
      <c r="L127" s="2338"/>
      <c r="M127" s="2339"/>
      <c r="N127" s="2340"/>
    </row>
    <row r="128" spans="2:14" x14ac:dyDescent="0.25">
      <c r="B128" s="2301" t="s">
        <v>2797</v>
      </c>
      <c r="C128" s="2300"/>
      <c r="D128" s="2300"/>
      <c r="E128" s="2298"/>
      <c r="F128" s="2299"/>
      <c r="G128" s="2300"/>
      <c r="H128" s="2300"/>
      <c r="I128" s="2298"/>
      <c r="J128" s="2299"/>
      <c r="K128" s="2300"/>
      <c r="L128" s="2300"/>
      <c r="M128" s="2298"/>
      <c r="N128" s="2299"/>
    </row>
    <row r="129" spans="2:14" x14ac:dyDescent="0.25">
      <c r="B129" s="2301" t="s">
        <v>2798</v>
      </c>
      <c r="C129" s="2300"/>
      <c r="D129" s="2300"/>
      <c r="E129" s="2298"/>
      <c r="F129" s="2299"/>
      <c r="G129" s="2300"/>
      <c r="H129" s="2300"/>
      <c r="I129" s="2298"/>
      <c r="J129" s="2299"/>
      <c r="K129" s="2300"/>
      <c r="L129" s="2300"/>
      <c r="M129" s="2298"/>
      <c r="N129" s="2299"/>
    </row>
    <row r="130" spans="2:14" ht="17.25" x14ac:dyDescent="0.3">
      <c r="B130" s="2331" t="s">
        <v>2799</v>
      </c>
      <c r="C130" s="2338"/>
      <c r="D130" s="2338"/>
      <c r="E130" s="2339"/>
      <c r="F130" s="2340"/>
      <c r="G130" s="2338"/>
      <c r="H130" s="2338"/>
      <c r="I130" s="2339"/>
      <c r="J130" s="2340"/>
      <c r="K130" s="2338"/>
      <c r="L130" s="2338"/>
      <c r="M130" s="2339"/>
      <c r="N130" s="2340"/>
    </row>
    <row r="131" spans="2:14" ht="15.75" hidden="1" customHeight="1" x14ac:dyDescent="0.25">
      <c r="B131" s="2310" t="s">
        <v>2800</v>
      </c>
      <c r="C131" s="2300"/>
      <c r="D131" s="2300"/>
      <c r="E131" s="2298"/>
      <c r="F131" s="2302"/>
      <c r="G131" s="2300"/>
      <c r="H131" s="2300"/>
      <c r="I131" s="2298"/>
      <c r="J131" s="2302"/>
      <c r="K131" s="2300"/>
      <c r="L131" s="2300"/>
      <c r="M131" s="2298"/>
      <c r="N131" s="2302"/>
    </row>
    <row r="132" spans="2:14" s="47" customFormat="1" x14ac:dyDescent="0.25">
      <c r="B132" s="2321" t="s">
        <v>2801</v>
      </c>
      <c r="C132" s="2314"/>
      <c r="D132" s="2314"/>
      <c r="E132" s="2315"/>
      <c r="F132" s="2316"/>
      <c r="G132" s="2314"/>
      <c r="H132" s="2314"/>
      <c r="I132" s="2315"/>
      <c r="J132" s="2316"/>
      <c r="K132" s="2314"/>
      <c r="L132" s="2314"/>
      <c r="M132" s="2315"/>
      <c r="N132" s="2316"/>
    </row>
    <row r="133" spans="2:14" ht="17.25" x14ac:dyDescent="0.3">
      <c r="B133" s="2331" t="s">
        <v>2802</v>
      </c>
      <c r="C133" s="2335"/>
      <c r="D133" s="2335"/>
      <c r="E133" s="2336"/>
      <c r="F133" s="2340"/>
      <c r="G133" s="2335"/>
      <c r="H133" s="2335"/>
      <c r="I133" s="2336"/>
      <c r="J133" s="2340"/>
      <c r="K133" s="2335"/>
      <c r="L133" s="2335"/>
      <c r="M133" s="2336"/>
      <c r="N133" s="2340"/>
    </row>
    <row r="134" spans="2:14" x14ac:dyDescent="0.25">
      <c r="B134" s="2301" t="s">
        <v>2803</v>
      </c>
      <c r="C134" s="2300"/>
      <c r="D134" s="2300"/>
      <c r="E134" s="2298"/>
      <c r="F134" s="2299"/>
      <c r="G134" s="2300"/>
      <c r="H134" s="2300"/>
      <c r="I134" s="2298"/>
      <c r="J134" s="2299"/>
      <c r="K134" s="2300"/>
      <c r="L134" s="2300"/>
      <c r="M134" s="2298"/>
      <c r="N134" s="2299"/>
    </row>
    <row r="135" spans="2:14" ht="26.25" x14ac:dyDescent="0.25">
      <c r="B135" s="2301" t="s">
        <v>2804</v>
      </c>
      <c r="C135" s="2300"/>
      <c r="D135" s="2300"/>
      <c r="E135" s="2298"/>
      <c r="F135" s="2299"/>
      <c r="G135" s="2300"/>
      <c r="H135" s="2300"/>
      <c r="I135" s="2298"/>
      <c r="J135" s="2299"/>
      <c r="K135" s="2300"/>
      <c r="L135" s="2300"/>
      <c r="M135" s="2298"/>
      <c r="N135" s="2299"/>
    </row>
    <row r="136" spans="2:14" ht="26.25" x14ac:dyDescent="0.25">
      <c r="B136" s="2301" t="s">
        <v>2805</v>
      </c>
      <c r="C136" s="2300"/>
      <c r="D136" s="2300"/>
      <c r="E136" s="2298"/>
      <c r="F136" s="2299"/>
      <c r="G136" s="2300"/>
      <c r="H136" s="2300"/>
      <c r="I136" s="2298"/>
      <c r="J136" s="2299"/>
      <c r="K136" s="2300"/>
      <c r="L136" s="2300"/>
      <c r="M136" s="2298"/>
      <c r="N136" s="2299"/>
    </row>
    <row r="137" spans="2:14" ht="17.25" x14ac:dyDescent="0.3">
      <c r="B137" s="2331" t="s">
        <v>2806</v>
      </c>
      <c r="C137" s="2341"/>
      <c r="D137" s="2341"/>
      <c r="E137" s="2342"/>
      <c r="F137" s="2337"/>
      <c r="G137" s="2341"/>
      <c r="H137" s="2341"/>
      <c r="I137" s="2342"/>
      <c r="J137" s="2337"/>
      <c r="K137" s="2341"/>
      <c r="L137" s="2341"/>
      <c r="M137" s="2342"/>
      <c r="N137" s="2337"/>
    </row>
    <row r="138" spans="2:14" x14ac:dyDescent="0.25">
      <c r="B138" s="2322" t="s">
        <v>2807</v>
      </c>
      <c r="C138" s="2300"/>
      <c r="D138" s="2300"/>
      <c r="E138" s="2298"/>
      <c r="F138" s="2302"/>
      <c r="G138" s="2300"/>
      <c r="H138" s="2300"/>
      <c r="I138" s="2298"/>
      <c r="J138" s="2302"/>
      <c r="K138" s="2300"/>
      <c r="L138" s="2300"/>
      <c r="M138" s="2298"/>
      <c r="N138" s="2302"/>
    </row>
    <row r="139" spans="2:14" x14ac:dyDescent="0.25">
      <c r="B139" s="2301" t="s">
        <v>2808</v>
      </c>
      <c r="C139" s="2300"/>
      <c r="D139" s="2300"/>
      <c r="E139" s="2298"/>
      <c r="F139" s="2299"/>
      <c r="G139" s="2300"/>
      <c r="H139" s="2300"/>
      <c r="I139" s="2298"/>
      <c r="J139" s="2299"/>
      <c r="K139" s="2300"/>
      <c r="L139" s="2300"/>
      <c r="M139" s="2298"/>
      <c r="N139" s="2299"/>
    </row>
    <row r="140" spans="2:14" x14ac:dyDescent="0.25">
      <c r="B140" s="2301" t="s">
        <v>2809</v>
      </c>
      <c r="C140" s="2300"/>
      <c r="D140" s="2300"/>
      <c r="E140" s="2298"/>
      <c r="F140" s="2299"/>
      <c r="G140" s="2300"/>
      <c r="H140" s="2300"/>
      <c r="I140" s="2298"/>
      <c r="J140" s="2299"/>
      <c r="K140" s="2300"/>
      <c r="L140" s="2300"/>
      <c r="M140" s="2298"/>
      <c r="N140" s="2299"/>
    </row>
    <row r="141" spans="2:14" x14ac:dyDescent="0.25">
      <c r="B141" s="2301" t="s">
        <v>2810</v>
      </c>
      <c r="C141" s="2300"/>
      <c r="D141" s="2300"/>
      <c r="E141" s="2298"/>
      <c r="F141" s="2299"/>
      <c r="G141" s="2300"/>
      <c r="H141" s="2300"/>
      <c r="I141" s="2298"/>
      <c r="J141" s="2299"/>
      <c r="K141" s="2300"/>
      <c r="L141" s="2300"/>
      <c r="M141" s="2298"/>
      <c r="N141" s="2299"/>
    </row>
    <row r="142" spans="2:14" x14ac:dyDescent="0.25">
      <c r="B142" s="2301" t="s">
        <v>2811</v>
      </c>
      <c r="C142" s="2300"/>
      <c r="D142" s="2300"/>
      <c r="E142" s="2298"/>
      <c r="F142" s="2299"/>
      <c r="G142" s="2300"/>
      <c r="H142" s="2300"/>
      <c r="I142" s="2298"/>
      <c r="J142" s="2299"/>
      <c r="K142" s="2300"/>
      <c r="L142" s="2300"/>
      <c r="M142" s="2298"/>
      <c r="N142" s="2299"/>
    </row>
    <row r="143" spans="2:14" x14ac:dyDescent="0.25">
      <c r="B143" s="2322" t="s">
        <v>2812</v>
      </c>
      <c r="C143" s="2300"/>
      <c r="D143" s="2300"/>
      <c r="E143" s="2298"/>
      <c r="F143" s="2299"/>
      <c r="G143" s="2300"/>
      <c r="H143" s="2300"/>
      <c r="I143" s="2298"/>
      <c r="J143" s="2299"/>
      <c r="K143" s="2300"/>
      <c r="L143" s="2300"/>
      <c r="M143" s="2298"/>
      <c r="N143" s="2299"/>
    </row>
    <row r="144" spans="2:14" x14ac:dyDescent="0.25">
      <c r="B144" s="2301" t="s">
        <v>2813</v>
      </c>
      <c r="C144" s="2300"/>
      <c r="D144" s="2300"/>
      <c r="E144" s="2298"/>
      <c r="F144" s="2299"/>
      <c r="G144" s="2300"/>
      <c r="H144" s="2300"/>
      <c r="I144" s="2298"/>
      <c r="J144" s="2299"/>
      <c r="K144" s="2300"/>
      <c r="L144" s="2300"/>
      <c r="M144" s="2298"/>
      <c r="N144" s="2299"/>
    </row>
    <row r="145" spans="2:14" ht="26.25" x14ac:dyDescent="0.25">
      <c r="B145" s="2321" t="s">
        <v>2814</v>
      </c>
      <c r="C145" s="2300"/>
      <c r="D145" s="2300"/>
      <c r="E145" s="2298"/>
      <c r="F145" s="2299"/>
      <c r="G145" s="2300"/>
      <c r="H145" s="2300"/>
      <c r="I145" s="2298"/>
      <c r="J145" s="2299"/>
      <c r="K145" s="2300"/>
      <c r="L145" s="2300"/>
      <c r="M145" s="2298"/>
      <c r="N145" s="2299"/>
    </row>
    <row r="146" spans="2:14" hidden="1" x14ac:dyDescent="0.25">
      <c r="B146" s="2310" t="s">
        <v>2811</v>
      </c>
      <c r="C146" s="2300"/>
      <c r="D146" s="2300"/>
      <c r="E146" s="2298"/>
      <c r="F146" s="2299"/>
      <c r="G146" s="2300"/>
      <c r="H146" s="2300"/>
      <c r="I146" s="2298"/>
      <c r="J146" s="2299"/>
      <c r="K146" s="2300"/>
      <c r="L146" s="2300"/>
      <c r="M146" s="2298"/>
      <c r="N146" s="2299"/>
    </row>
    <row r="147" spans="2:14" ht="17.25" x14ac:dyDescent="0.3">
      <c r="B147" s="2331" t="s">
        <v>2815</v>
      </c>
      <c r="C147" s="2341"/>
      <c r="D147" s="2341"/>
      <c r="E147" s="2342"/>
      <c r="F147" s="2337"/>
      <c r="G147" s="2341"/>
      <c r="H147" s="2341"/>
      <c r="I147" s="2342"/>
      <c r="J147" s="2337"/>
      <c r="K147" s="2341"/>
      <c r="L147" s="2341"/>
      <c r="M147" s="2342"/>
      <c r="N147" s="2337"/>
    </row>
    <row r="148" spans="2:14" x14ac:dyDescent="0.25">
      <c r="B148" s="2322" t="s">
        <v>2807</v>
      </c>
      <c r="C148" s="2300"/>
      <c r="D148" s="2300"/>
      <c r="E148" s="2298"/>
      <c r="F148" s="2302"/>
      <c r="G148" s="2300"/>
      <c r="H148" s="2300"/>
      <c r="I148" s="2298"/>
      <c r="J148" s="2302"/>
      <c r="K148" s="2300"/>
      <c r="L148" s="2300"/>
      <c r="M148" s="2298"/>
      <c r="N148" s="2302"/>
    </row>
    <row r="149" spans="2:14" x14ac:dyDescent="0.25">
      <c r="B149" s="2301" t="s">
        <v>2816</v>
      </c>
      <c r="C149" s="2300"/>
      <c r="D149" s="2300"/>
      <c r="E149" s="2298"/>
      <c r="F149" s="2299"/>
      <c r="G149" s="2300"/>
      <c r="H149" s="2300"/>
      <c r="I149" s="2298"/>
      <c r="J149" s="2299"/>
      <c r="K149" s="2300"/>
      <c r="L149" s="2300"/>
      <c r="M149" s="2298"/>
      <c r="N149" s="2299"/>
    </row>
    <row r="150" spans="2:14" x14ac:dyDescent="0.25">
      <c r="B150" s="2301" t="s">
        <v>2817</v>
      </c>
      <c r="C150" s="2300"/>
      <c r="D150" s="2300"/>
      <c r="E150" s="2298"/>
      <c r="F150" s="2299"/>
      <c r="G150" s="2300"/>
      <c r="H150" s="2300"/>
      <c r="I150" s="2298"/>
      <c r="J150" s="2299"/>
      <c r="K150" s="2300"/>
      <c r="L150" s="2300"/>
      <c r="M150" s="2298"/>
      <c r="N150" s="2299"/>
    </row>
    <row r="151" spans="2:14" x14ac:dyDescent="0.25">
      <c r="B151" s="2301" t="s">
        <v>2809</v>
      </c>
      <c r="C151" s="2300"/>
      <c r="D151" s="2300"/>
      <c r="E151" s="2298"/>
      <c r="F151" s="2299"/>
      <c r="G151" s="2300"/>
      <c r="H151" s="2300"/>
      <c r="I151" s="2298"/>
      <c r="J151" s="2299"/>
      <c r="K151" s="2300"/>
      <c r="L151" s="2300"/>
      <c r="M151" s="2298"/>
      <c r="N151" s="2299"/>
    </row>
    <row r="152" spans="2:14" x14ac:dyDescent="0.25">
      <c r="B152" s="2301" t="s">
        <v>2810</v>
      </c>
      <c r="C152" s="2300"/>
      <c r="D152" s="2300"/>
      <c r="E152" s="2298"/>
      <c r="F152" s="2299"/>
      <c r="G152" s="2300"/>
      <c r="H152" s="2300"/>
      <c r="I152" s="2298"/>
      <c r="J152" s="2299"/>
      <c r="K152" s="2300"/>
      <c r="L152" s="2300"/>
      <c r="M152" s="2298"/>
      <c r="N152" s="2299"/>
    </row>
    <row r="153" spans="2:14" hidden="1" x14ac:dyDescent="0.25">
      <c r="B153" s="2310" t="s">
        <v>2818</v>
      </c>
      <c r="C153" s="2300"/>
      <c r="D153" s="2300"/>
      <c r="E153" s="2298"/>
      <c r="F153" s="2299"/>
      <c r="G153" s="2300"/>
      <c r="H153" s="2300"/>
      <c r="I153" s="2298"/>
      <c r="J153" s="2299"/>
      <c r="K153" s="2300"/>
      <c r="L153" s="2300"/>
      <c r="M153" s="2298"/>
      <c r="N153" s="2299"/>
    </row>
    <row r="154" spans="2:14" hidden="1" x14ac:dyDescent="0.25">
      <c r="B154" s="2310" t="s">
        <v>2819</v>
      </c>
      <c r="C154" s="2300"/>
      <c r="D154" s="2300"/>
      <c r="E154" s="2298"/>
      <c r="F154" s="2299"/>
      <c r="G154" s="2300"/>
      <c r="H154" s="2300"/>
      <c r="I154" s="2298"/>
      <c r="J154" s="2299"/>
      <c r="K154" s="2300"/>
      <c r="L154" s="2300"/>
      <c r="M154" s="2298"/>
      <c r="N154" s="2299"/>
    </row>
    <row r="155" spans="2:14" hidden="1" x14ac:dyDescent="0.25">
      <c r="B155" s="2310" t="s">
        <v>2811</v>
      </c>
      <c r="C155" s="2300"/>
      <c r="D155" s="2300"/>
      <c r="E155" s="2298"/>
      <c r="F155" s="2299"/>
      <c r="G155" s="2300"/>
      <c r="H155" s="2300"/>
      <c r="I155" s="2298"/>
      <c r="J155" s="2299"/>
      <c r="K155" s="2300"/>
      <c r="L155" s="2300"/>
      <c r="M155" s="2298"/>
      <c r="N155" s="2299"/>
    </row>
    <row r="156" spans="2:14" ht="17.25" x14ac:dyDescent="0.3">
      <c r="B156" s="2331" t="s">
        <v>2820</v>
      </c>
      <c r="C156" s="2341"/>
      <c r="D156" s="2341"/>
      <c r="E156" s="2342"/>
      <c r="F156" s="2337"/>
      <c r="G156" s="2341"/>
      <c r="H156" s="2341"/>
      <c r="I156" s="2342"/>
      <c r="J156" s="2337"/>
      <c r="K156" s="2341"/>
      <c r="L156" s="2341"/>
      <c r="M156" s="2342"/>
      <c r="N156" s="2337"/>
    </row>
    <row r="157" spans="2:14" ht="26.25" x14ac:dyDescent="0.25">
      <c r="B157" s="2312" t="s">
        <v>2821</v>
      </c>
      <c r="C157" s="2303"/>
      <c r="D157" s="2303"/>
      <c r="E157" s="2304"/>
      <c r="F157" s="2302"/>
      <c r="G157" s="2303"/>
      <c r="H157" s="2303"/>
      <c r="I157" s="2304"/>
      <c r="J157" s="2302"/>
      <c r="K157" s="2303"/>
      <c r="L157" s="2303"/>
      <c r="M157" s="2304"/>
      <c r="N157" s="2302"/>
    </row>
    <row r="158" spans="2:14" x14ac:dyDescent="0.25">
      <c r="B158" s="2301" t="s">
        <v>2822</v>
      </c>
      <c r="C158" s="2300"/>
      <c r="D158" s="2300"/>
      <c r="E158" s="2298"/>
      <c r="F158" s="2299"/>
      <c r="G158" s="2300"/>
      <c r="H158" s="2300"/>
      <c r="I158" s="2298"/>
      <c r="J158" s="2299"/>
      <c r="K158" s="2300"/>
      <c r="L158" s="2300"/>
      <c r="M158" s="2298"/>
      <c r="N158" s="2299"/>
    </row>
    <row r="159" spans="2:14" x14ac:dyDescent="0.25">
      <c r="B159" s="2301" t="s">
        <v>2823</v>
      </c>
      <c r="C159" s="2300"/>
      <c r="D159" s="2300"/>
      <c r="E159" s="2298"/>
      <c r="F159" s="2299"/>
      <c r="G159" s="2300"/>
      <c r="H159" s="2300"/>
      <c r="I159" s="2298"/>
      <c r="J159" s="2299"/>
      <c r="K159" s="2300"/>
      <c r="L159" s="2300"/>
      <c r="M159" s="2298"/>
      <c r="N159" s="2299"/>
    </row>
    <row r="160" spans="2:14" x14ac:dyDescent="0.25">
      <c r="B160" s="2301" t="s">
        <v>2824</v>
      </c>
      <c r="C160" s="2300"/>
      <c r="D160" s="2300"/>
      <c r="E160" s="2298"/>
      <c r="F160" s="2299"/>
      <c r="G160" s="2300"/>
      <c r="H160" s="2300"/>
      <c r="I160" s="2298"/>
      <c r="J160" s="2299"/>
      <c r="K160" s="2300"/>
      <c r="L160" s="2300"/>
      <c r="M160" s="2298"/>
      <c r="N160" s="2299"/>
    </row>
    <row r="161" spans="2:14" ht="26.25" x14ac:dyDescent="0.25">
      <c r="B161" s="2301" t="s">
        <v>2825</v>
      </c>
      <c r="C161" s="2300"/>
      <c r="D161" s="2300"/>
      <c r="E161" s="2298"/>
      <c r="F161" s="2299"/>
      <c r="G161" s="2300"/>
      <c r="H161" s="2300"/>
      <c r="I161" s="2298"/>
      <c r="J161" s="2299"/>
      <c r="K161" s="2300"/>
      <c r="L161" s="2300"/>
      <c r="M161" s="2298"/>
      <c r="N161" s="2299"/>
    </row>
    <row r="162" spans="2:14" x14ac:dyDescent="0.25">
      <c r="B162" s="2301" t="s">
        <v>2826</v>
      </c>
      <c r="C162" s="2300"/>
      <c r="D162" s="2300"/>
      <c r="E162" s="2298"/>
      <c r="F162" s="2299"/>
      <c r="G162" s="2300"/>
      <c r="H162" s="2300"/>
      <c r="I162" s="2298"/>
      <c r="J162" s="2299"/>
      <c r="K162" s="2300"/>
      <c r="L162" s="2300"/>
      <c r="M162" s="2298"/>
      <c r="N162" s="2299"/>
    </row>
    <row r="163" spans="2:14" ht="26.25" x14ac:dyDescent="0.25">
      <c r="B163" s="2301" t="s">
        <v>2827</v>
      </c>
      <c r="C163" s="2300"/>
      <c r="D163" s="2300"/>
      <c r="E163" s="2298"/>
      <c r="F163" s="2299"/>
      <c r="G163" s="2300"/>
      <c r="H163" s="2300"/>
      <c r="I163" s="2298"/>
      <c r="J163" s="2299"/>
      <c r="K163" s="2300"/>
      <c r="L163" s="2300"/>
      <c r="M163" s="2298"/>
      <c r="N163" s="2299"/>
    </row>
    <row r="164" spans="2:14" ht="17.25" x14ac:dyDescent="0.3">
      <c r="B164" s="2331" t="s">
        <v>2828</v>
      </c>
      <c r="C164" s="2341"/>
      <c r="D164" s="2341"/>
      <c r="E164" s="2342"/>
      <c r="F164" s="2337"/>
      <c r="G164" s="2341"/>
      <c r="H164" s="2341"/>
      <c r="I164" s="2342"/>
      <c r="J164" s="2337"/>
      <c r="K164" s="2341"/>
      <c r="L164" s="2341"/>
      <c r="M164" s="2342"/>
      <c r="N164" s="2337"/>
    </row>
    <row r="165" spans="2:14" x14ac:dyDescent="0.25">
      <c r="B165" s="2322" t="s">
        <v>2829</v>
      </c>
      <c r="C165" s="2300"/>
      <c r="D165" s="2300"/>
      <c r="E165" s="2298"/>
      <c r="F165" s="2302"/>
      <c r="G165" s="2300"/>
      <c r="H165" s="2300"/>
      <c r="I165" s="2298"/>
      <c r="J165" s="2302"/>
      <c r="K165" s="2300"/>
      <c r="L165" s="2300"/>
      <c r="M165" s="2298"/>
      <c r="N165" s="2302"/>
    </row>
    <row r="166" spans="2:14" x14ac:dyDescent="0.25">
      <c r="B166" s="2301" t="s">
        <v>2830</v>
      </c>
      <c r="C166" s="2300"/>
      <c r="D166" s="2300"/>
      <c r="E166" s="2298"/>
      <c r="F166" s="2299"/>
      <c r="G166" s="2300"/>
      <c r="H166" s="2300"/>
      <c r="I166" s="2298"/>
      <c r="J166" s="2299"/>
      <c r="K166" s="2300"/>
      <c r="L166" s="2300"/>
      <c r="M166" s="2298"/>
      <c r="N166" s="2299"/>
    </row>
    <row r="167" spans="2:14" x14ac:dyDescent="0.25">
      <c r="B167" s="2321" t="s">
        <v>2831</v>
      </c>
      <c r="C167" s="2300"/>
      <c r="D167" s="2300"/>
      <c r="E167" s="2298"/>
      <c r="F167" s="2299"/>
      <c r="G167" s="2300"/>
      <c r="H167" s="2300"/>
      <c r="I167" s="2298"/>
      <c r="J167" s="2299"/>
      <c r="K167" s="2300"/>
      <c r="L167" s="2300"/>
      <c r="M167" s="2298"/>
      <c r="N167" s="2299"/>
    </row>
    <row r="168" spans="2:14" x14ac:dyDescent="0.25">
      <c r="B168" s="2301" t="s">
        <v>2832</v>
      </c>
      <c r="C168" s="2300"/>
      <c r="D168" s="2300"/>
      <c r="E168" s="2298"/>
      <c r="F168" s="2299"/>
      <c r="G168" s="2300"/>
      <c r="H168" s="2300"/>
      <c r="I168" s="2298"/>
      <c r="J168" s="2299"/>
      <c r="K168" s="2300"/>
      <c r="L168" s="2300"/>
      <c r="M168" s="2298"/>
      <c r="N168" s="2299"/>
    </row>
    <row r="169" spans="2:14" x14ac:dyDescent="0.25">
      <c r="B169" s="2322" t="s">
        <v>2833</v>
      </c>
      <c r="C169" s="2300"/>
      <c r="D169" s="2300"/>
      <c r="E169" s="2298"/>
      <c r="F169" s="2302"/>
      <c r="G169" s="2300"/>
      <c r="H169" s="2300"/>
      <c r="I169" s="2298"/>
      <c r="J169" s="2302"/>
      <c r="K169" s="2300"/>
      <c r="L169" s="2300"/>
      <c r="M169" s="2298"/>
      <c r="N169" s="2302"/>
    </row>
    <row r="170" spans="2:14" x14ac:dyDescent="0.25">
      <c r="B170" s="2312" t="s">
        <v>2834</v>
      </c>
      <c r="C170" s="2300"/>
      <c r="D170" s="2300"/>
      <c r="E170" s="2298"/>
      <c r="F170" s="2299"/>
      <c r="G170" s="2300"/>
      <c r="H170" s="2300"/>
      <c r="I170" s="2298"/>
      <c r="J170" s="2299"/>
      <c r="K170" s="2300"/>
      <c r="L170" s="2300"/>
      <c r="M170" s="2298"/>
      <c r="N170" s="2299"/>
    </row>
    <row r="171" spans="2:14" ht="29.25" customHeight="1" x14ac:dyDescent="0.25">
      <c r="B171" s="2301" t="s">
        <v>2835</v>
      </c>
      <c r="C171" s="2300"/>
      <c r="D171" s="2300"/>
      <c r="E171" s="2298"/>
      <c r="F171" s="2299"/>
      <c r="G171" s="2300"/>
      <c r="H171" s="2300"/>
      <c r="I171" s="2298"/>
      <c r="J171" s="2299"/>
      <c r="K171" s="2300"/>
      <c r="L171" s="2300"/>
      <c r="M171" s="2298"/>
      <c r="N171" s="2299"/>
    </row>
    <row r="172" spans="2:14" x14ac:dyDescent="0.25">
      <c r="B172" s="2301" t="s">
        <v>2836</v>
      </c>
      <c r="C172" s="2300"/>
      <c r="D172" s="2300"/>
      <c r="E172" s="2298"/>
      <c r="F172" s="2299"/>
      <c r="G172" s="2300"/>
      <c r="H172" s="2300"/>
      <c r="I172" s="2298"/>
      <c r="J172" s="2299"/>
      <c r="K172" s="2300"/>
      <c r="L172" s="2300"/>
      <c r="M172" s="2298"/>
      <c r="N172" s="2299"/>
    </row>
    <row r="173" spans="2:14" x14ac:dyDescent="0.25">
      <c r="B173" s="2301" t="s">
        <v>2837</v>
      </c>
      <c r="C173" s="2300"/>
      <c r="D173" s="2300"/>
      <c r="E173" s="2298"/>
      <c r="F173" s="2299"/>
      <c r="G173" s="2300"/>
      <c r="H173" s="2300"/>
      <c r="I173" s="2298"/>
      <c r="J173" s="2299"/>
      <c r="K173" s="2300"/>
      <c r="L173" s="2300"/>
      <c r="M173" s="2298"/>
      <c r="N173" s="2299"/>
    </row>
    <row r="174" spans="2:14" x14ac:dyDescent="0.25">
      <c r="B174" s="2306" t="s">
        <v>2838</v>
      </c>
      <c r="C174" s="2300"/>
      <c r="D174" s="2300"/>
      <c r="E174" s="2298"/>
      <c r="F174" s="2302"/>
      <c r="G174" s="2300"/>
      <c r="H174" s="2300"/>
      <c r="I174" s="2298"/>
      <c r="J174" s="2302"/>
      <c r="K174" s="2300"/>
      <c r="L174" s="2300"/>
      <c r="M174" s="2298"/>
      <c r="N174" s="2302"/>
    </row>
    <row r="175" spans="2:14" x14ac:dyDescent="0.25">
      <c r="B175" s="2301" t="s">
        <v>2839</v>
      </c>
      <c r="C175" s="2300"/>
      <c r="D175" s="2300"/>
      <c r="E175" s="2298"/>
      <c r="F175" s="2299"/>
      <c r="G175" s="2300"/>
      <c r="H175" s="2300"/>
      <c r="I175" s="2298"/>
      <c r="J175" s="2299"/>
      <c r="K175" s="2300"/>
      <c r="L175" s="2300"/>
      <c r="M175" s="2298"/>
      <c r="N175" s="2299"/>
    </row>
    <row r="176" spans="2:14" x14ac:dyDescent="0.25">
      <c r="B176" s="2301" t="s">
        <v>2840</v>
      </c>
      <c r="C176" s="2300"/>
      <c r="D176" s="2300"/>
      <c r="E176" s="2298"/>
      <c r="F176" s="2299"/>
      <c r="G176" s="2300"/>
      <c r="H176" s="2300"/>
      <c r="I176" s="2298"/>
      <c r="J176" s="2299"/>
      <c r="K176" s="2300"/>
      <c r="L176" s="2300"/>
      <c r="M176" s="2298"/>
      <c r="N176" s="2299"/>
    </row>
    <row r="177" spans="2:14" ht="26.25" hidden="1" x14ac:dyDescent="0.25">
      <c r="B177" s="2310" t="s">
        <v>2841</v>
      </c>
      <c r="C177" s="2300"/>
      <c r="D177" s="2300"/>
      <c r="E177" s="2298"/>
      <c r="F177" s="2299"/>
      <c r="G177" s="2300"/>
      <c r="H177" s="2300"/>
      <c r="I177" s="2298"/>
      <c r="J177" s="2299"/>
      <c r="K177" s="2300"/>
      <c r="L177" s="2300"/>
      <c r="M177" s="2298"/>
      <c r="N177" s="2299"/>
    </row>
    <row r="178" spans="2:14" ht="17.25" x14ac:dyDescent="0.3">
      <c r="B178" s="2331" t="s">
        <v>2842</v>
      </c>
      <c r="C178" s="2341"/>
      <c r="D178" s="2341"/>
      <c r="E178" s="2342"/>
      <c r="F178" s="2337"/>
      <c r="G178" s="2341"/>
      <c r="H178" s="2341"/>
      <c r="I178" s="2342"/>
      <c r="J178" s="2337"/>
      <c r="K178" s="2341"/>
      <c r="L178" s="2341"/>
      <c r="M178" s="2342"/>
      <c r="N178" s="2337"/>
    </row>
    <row r="179" spans="2:14" ht="21.75" customHeight="1" x14ac:dyDescent="0.25">
      <c r="B179" s="2301" t="s">
        <v>2843</v>
      </c>
      <c r="C179" s="2300"/>
      <c r="D179" s="2300"/>
      <c r="E179" s="2298"/>
      <c r="F179" s="2299"/>
      <c r="G179" s="2300"/>
      <c r="H179" s="2300"/>
      <c r="I179" s="2298"/>
      <c r="J179" s="2299"/>
      <c r="K179" s="2300"/>
      <c r="L179" s="2300"/>
      <c r="M179" s="2298"/>
      <c r="N179" s="2299"/>
    </row>
    <row r="180" spans="2:14" ht="21.75" customHeight="1" x14ac:dyDescent="0.25">
      <c r="B180" s="2301" t="s">
        <v>2844</v>
      </c>
      <c r="C180" s="2300"/>
      <c r="D180" s="2300"/>
      <c r="E180" s="2298"/>
      <c r="F180" s="2299"/>
      <c r="G180" s="2300"/>
      <c r="H180" s="2300"/>
      <c r="I180" s="2298"/>
      <c r="J180" s="2299"/>
      <c r="K180" s="2300"/>
      <c r="L180" s="2300"/>
      <c r="M180" s="2298"/>
      <c r="N180" s="2299"/>
    </row>
    <row r="181" spans="2:14" ht="26.25" x14ac:dyDescent="0.25">
      <c r="B181" s="2301" t="s">
        <v>2845</v>
      </c>
      <c r="C181" s="2300"/>
      <c r="D181" s="2300"/>
      <c r="E181" s="2298"/>
      <c r="F181" s="2299"/>
      <c r="G181" s="2300"/>
      <c r="H181" s="2300"/>
      <c r="I181" s="2298"/>
      <c r="J181" s="2299"/>
      <c r="K181" s="2300"/>
      <c r="L181" s="2300"/>
      <c r="M181" s="2298"/>
      <c r="N181" s="2299"/>
    </row>
    <row r="182" spans="2:14" x14ac:dyDescent="0.25">
      <c r="B182" s="2301" t="s">
        <v>2846</v>
      </c>
      <c r="C182" s="2300"/>
      <c r="D182" s="2300"/>
      <c r="E182" s="2298"/>
      <c r="F182" s="2299"/>
      <c r="G182" s="2300"/>
      <c r="H182" s="2300"/>
      <c r="I182" s="2298"/>
      <c r="J182" s="2299"/>
      <c r="K182" s="2300"/>
      <c r="L182" s="2300"/>
      <c r="M182" s="2298"/>
      <c r="N182" s="2299"/>
    </row>
    <row r="183" spans="2:14" x14ac:dyDescent="0.25">
      <c r="B183" s="2301" t="s">
        <v>2847</v>
      </c>
      <c r="C183" s="2300"/>
      <c r="D183" s="2300"/>
      <c r="E183" s="2298"/>
      <c r="F183" s="2299"/>
      <c r="G183" s="2300"/>
      <c r="H183" s="2300"/>
      <c r="I183" s="2298"/>
      <c r="J183" s="2299"/>
      <c r="K183" s="2300"/>
      <c r="L183" s="2300"/>
      <c r="M183" s="2298"/>
      <c r="N183" s="2299"/>
    </row>
    <row r="184" spans="2:14" x14ac:dyDescent="0.25">
      <c r="B184" s="2301" t="s">
        <v>2848</v>
      </c>
      <c r="C184" s="2300"/>
      <c r="D184" s="2300"/>
      <c r="E184" s="2298"/>
      <c r="F184" s="2299"/>
      <c r="G184" s="2300"/>
      <c r="H184" s="2300"/>
      <c r="I184" s="2298"/>
      <c r="J184" s="2299"/>
      <c r="K184" s="2300"/>
      <c r="L184" s="2300"/>
      <c r="M184" s="2298"/>
      <c r="N184" s="2299"/>
    </row>
    <row r="185" spans="2:14" x14ac:dyDescent="0.25">
      <c r="B185" s="2301" t="s">
        <v>2849</v>
      </c>
      <c r="C185" s="2300"/>
      <c r="D185" s="2300"/>
      <c r="E185" s="2298"/>
      <c r="F185" s="2299"/>
      <c r="G185" s="2300"/>
      <c r="H185" s="2300"/>
      <c r="I185" s="2298"/>
      <c r="J185" s="2299"/>
      <c r="K185" s="2300"/>
      <c r="L185" s="2300"/>
      <c r="M185" s="2298"/>
      <c r="N185" s="2299"/>
    </row>
    <row r="186" spans="2:14" ht="26.25" x14ac:dyDescent="0.25">
      <c r="B186" s="2301" t="s">
        <v>2850</v>
      </c>
      <c r="C186" s="2300"/>
      <c r="D186" s="2300"/>
      <c r="E186" s="2298"/>
      <c r="F186" s="2299"/>
      <c r="G186" s="2300"/>
      <c r="H186" s="2300"/>
      <c r="I186" s="2298"/>
      <c r="J186" s="2299"/>
      <c r="K186" s="2300"/>
      <c r="L186" s="2300"/>
      <c r="M186" s="2298"/>
      <c r="N186" s="2299"/>
    </row>
    <row r="187" spans="2:14" ht="17.25" x14ac:dyDescent="0.3">
      <c r="B187" s="2331" t="s">
        <v>2851</v>
      </c>
      <c r="C187" s="2341"/>
      <c r="D187" s="2341"/>
      <c r="E187" s="2342"/>
      <c r="F187" s="2337"/>
      <c r="G187" s="2341"/>
      <c r="H187" s="2341"/>
      <c r="I187" s="2342"/>
      <c r="J187" s="2337"/>
      <c r="K187" s="2341"/>
      <c r="L187" s="2341"/>
      <c r="M187" s="2342"/>
      <c r="N187" s="2337"/>
    </row>
    <row r="188" spans="2:14" x14ac:dyDescent="0.25">
      <c r="B188" s="2301" t="s">
        <v>2852</v>
      </c>
      <c r="C188" s="2300"/>
      <c r="D188" s="2300"/>
      <c r="E188" s="2298"/>
      <c r="F188" s="2299"/>
      <c r="G188" s="2300"/>
      <c r="H188" s="2300"/>
      <c r="I188" s="2298"/>
      <c r="J188" s="2299"/>
      <c r="K188" s="2300"/>
      <c r="L188" s="2300"/>
      <c r="M188" s="2298"/>
      <c r="N188" s="2299"/>
    </row>
    <row r="189" spans="2:14" ht="17.25" x14ac:dyDescent="0.3">
      <c r="B189" s="2332" t="s">
        <v>2853</v>
      </c>
      <c r="C189" s="2341"/>
      <c r="D189" s="2341"/>
      <c r="E189" s="2342"/>
      <c r="F189" s="2337"/>
      <c r="G189" s="2341"/>
      <c r="H189" s="2341"/>
      <c r="I189" s="2342"/>
      <c r="J189" s="2337"/>
      <c r="K189" s="2341"/>
      <c r="L189" s="2341"/>
      <c r="M189" s="2342"/>
      <c r="N189" s="2337"/>
    </row>
    <row r="190" spans="2:14" x14ac:dyDescent="0.25">
      <c r="B190" s="2322" t="s">
        <v>2854</v>
      </c>
      <c r="C190" s="2300"/>
      <c r="D190" s="2300"/>
      <c r="E190" s="2298"/>
      <c r="F190" s="2302"/>
      <c r="G190" s="2300"/>
      <c r="H190" s="2300"/>
      <c r="I190" s="2298"/>
      <c r="J190" s="2302"/>
      <c r="K190" s="2300"/>
      <c r="L190" s="2300"/>
      <c r="M190" s="2298"/>
      <c r="N190" s="2302"/>
    </row>
    <row r="191" spans="2:14" x14ac:dyDescent="0.25">
      <c r="B191" s="2312" t="s">
        <v>2855</v>
      </c>
      <c r="C191" s="2300"/>
      <c r="D191" s="2300"/>
      <c r="E191" s="2298"/>
      <c r="F191" s="2302"/>
      <c r="G191" s="2300"/>
      <c r="H191" s="2300"/>
      <c r="I191" s="2298"/>
      <c r="J191" s="2302"/>
      <c r="K191" s="2300"/>
      <c r="L191" s="2300"/>
      <c r="M191" s="2298"/>
      <c r="N191" s="2302"/>
    </row>
    <row r="192" spans="2:14" x14ac:dyDescent="0.25">
      <c r="B192" s="2322" t="s">
        <v>2856</v>
      </c>
      <c r="C192" s="2300"/>
      <c r="D192" s="2300"/>
      <c r="E192" s="2298"/>
      <c r="F192" s="2302"/>
      <c r="G192" s="2300"/>
      <c r="H192" s="2300"/>
      <c r="I192" s="2298"/>
      <c r="J192" s="2302"/>
      <c r="K192" s="2300"/>
      <c r="L192" s="2300"/>
      <c r="M192" s="2298"/>
      <c r="N192" s="2302"/>
    </row>
    <row r="193" spans="2:14" x14ac:dyDescent="0.25">
      <c r="B193" s="2312" t="s">
        <v>2857</v>
      </c>
      <c r="C193" s="2300"/>
      <c r="D193" s="2300"/>
      <c r="E193" s="2298"/>
      <c r="F193" s="2299"/>
      <c r="G193" s="2300"/>
      <c r="H193" s="2300"/>
      <c r="I193" s="2298"/>
      <c r="J193" s="2299"/>
      <c r="K193" s="2300"/>
      <c r="L193" s="2300"/>
      <c r="M193" s="2298"/>
      <c r="N193" s="2299"/>
    </row>
    <row r="194" spans="2:14" x14ac:dyDescent="0.25">
      <c r="B194" s="2322" t="s">
        <v>2858</v>
      </c>
      <c r="C194" s="2300"/>
      <c r="D194" s="2300"/>
      <c r="E194" s="2298"/>
      <c r="F194" s="2302"/>
      <c r="G194" s="2300"/>
      <c r="H194" s="2300"/>
      <c r="I194" s="2298"/>
      <c r="J194" s="2302"/>
      <c r="K194" s="2300"/>
      <c r="L194" s="2300"/>
      <c r="M194" s="2298"/>
      <c r="N194" s="2302"/>
    </row>
    <row r="195" spans="2:14" ht="26.25" x14ac:dyDescent="0.25">
      <c r="B195" s="2301" t="s">
        <v>2859</v>
      </c>
      <c r="C195" s="2300"/>
      <c r="D195" s="2300"/>
      <c r="E195" s="2298"/>
      <c r="F195" s="2299"/>
      <c r="G195" s="2300"/>
      <c r="H195" s="2300"/>
      <c r="I195" s="2298"/>
      <c r="J195" s="2299"/>
      <c r="K195" s="2300"/>
      <c r="L195" s="2300"/>
      <c r="M195" s="2298"/>
      <c r="N195" s="2299"/>
    </row>
    <row r="196" spans="2:14" x14ac:dyDescent="0.25">
      <c r="B196" s="2301" t="s">
        <v>2860</v>
      </c>
      <c r="C196" s="2300"/>
      <c r="D196" s="2300"/>
      <c r="E196" s="2298"/>
      <c r="F196" s="2299"/>
      <c r="G196" s="2300"/>
      <c r="H196" s="2300"/>
      <c r="I196" s="2298"/>
      <c r="J196" s="2299"/>
      <c r="K196" s="2300"/>
      <c r="L196" s="2300"/>
      <c r="M196" s="2298"/>
      <c r="N196" s="2299"/>
    </row>
    <row r="197" spans="2:14" ht="26.25" x14ac:dyDescent="0.25">
      <c r="B197" s="2301" t="s">
        <v>2861</v>
      </c>
      <c r="C197" s="2300"/>
      <c r="D197" s="2300"/>
      <c r="E197" s="2298"/>
      <c r="F197" s="2299"/>
      <c r="G197" s="2300"/>
      <c r="H197" s="2300"/>
      <c r="I197" s="2298"/>
      <c r="J197" s="2299"/>
      <c r="K197" s="2300"/>
      <c r="L197" s="2300"/>
      <c r="M197" s="2298"/>
      <c r="N197" s="2299"/>
    </row>
    <row r="198" spans="2:14" x14ac:dyDescent="0.25">
      <c r="B198" s="2333" t="s">
        <v>2862</v>
      </c>
      <c r="C198" s="2323"/>
      <c r="D198" s="2323"/>
      <c r="E198" s="2324"/>
      <c r="F198" s="2325"/>
      <c r="G198" s="2323"/>
      <c r="H198" s="2323"/>
      <c r="I198" s="2324"/>
      <c r="J198" s="2325"/>
      <c r="K198" s="2323"/>
      <c r="L198" s="2323"/>
      <c r="M198" s="2324"/>
      <c r="N198" s="2325"/>
    </row>
    <row r="199" spans="2:14" ht="17.25" x14ac:dyDescent="0.3">
      <c r="B199" s="2332" t="s">
        <v>2863</v>
      </c>
      <c r="C199" s="2348"/>
      <c r="D199" s="2343"/>
      <c r="E199" s="2350"/>
      <c r="F199" s="2343"/>
      <c r="G199" s="2350"/>
      <c r="H199" s="2343"/>
      <c r="I199" s="2350"/>
      <c r="J199" s="2343"/>
      <c r="K199" s="2350"/>
      <c r="L199" s="2343"/>
      <c r="M199" s="2350"/>
      <c r="N199" s="2343"/>
    </row>
    <row r="200" spans="2:14" x14ac:dyDescent="0.25">
      <c r="B200" s="2334" t="s">
        <v>2673</v>
      </c>
      <c r="C200" s="2349"/>
      <c r="D200" s="2326"/>
      <c r="E200" s="2351"/>
      <c r="F200" s="81"/>
      <c r="G200" s="2351"/>
      <c r="H200" s="2326"/>
      <c r="I200" s="2351"/>
      <c r="J200" s="81"/>
      <c r="K200" s="2351"/>
      <c r="L200" s="2326"/>
      <c r="M200" s="2351"/>
      <c r="N200" s="2345"/>
    </row>
    <row r="201" spans="2:14" x14ac:dyDescent="0.25">
      <c r="B201" s="2301" t="s">
        <v>2679</v>
      </c>
      <c r="C201" s="2346"/>
      <c r="D201" s="2327"/>
      <c r="E201" s="2352"/>
      <c r="F201" s="2327"/>
      <c r="G201" s="2352"/>
      <c r="H201" s="2327"/>
      <c r="I201" s="2352"/>
      <c r="J201" s="2327"/>
      <c r="K201" s="2352"/>
      <c r="L201" s="2327"/>
      <c r="M201" s="2352"/>
      <c r="N201" s="2346"/>
    </row>
    <row r="202" spans="2:14" x14ac:dyDescent="0.25">
      <c r="B202" s="2301" t="s">
        <v>2680</v>
      </c>
      <c r="C202" s="2345"/>
      <c r="D202" s="81"/>
      <c r="E202" s="2353"/>
      <c r="F202" s="81"/>
      <c r="G202" s="2353"/>
      <c r="H202" s="81"/>
      <c r="I202" s="2353"/>
      <c r="J202" s="81"/>
      <c r="K202" s="2353"/>
      <c r="L202" s="81"/>
      <c r="M202" s="2353"/>
      <c r="N202" s="2345"/>
    </row>
    <row r="203" spans="2:14" x14ac:dyDescent="0.25">
      <c r="B203" s="2301" t="s">
        <v>2864</v>
      </c>
      <c r="C203" s="2345"/>
      <c r="D203" s="81"/>
      <c r="E203" s="2353"/>
      <c r="F203" s="81"/>
      <c r="G203" s="2353"/>
      <c r="H203" s="81"/>
      <c r="I203" s="2353"/>
      <c r="J203" s="81"/>
      <c r="K203" s="2353"/>
      <c r="L203" s="81"/>
      <c r="M203" s="2353"/>
      <c r="N203" s="2345"/>
    </row>
    <row r="204" spans="2:14" x14ac:dyDescent="0.25">
      <c r="B204" s="2333" t="s">
        <v>2865</v>
      </c>
      <c r="C204" s="2347"/>
      <c r="D204" s="2344"/>
      <c r="E204" s="2354"/>
      <c r="F204" s="2344"/>
      <c r="G204" s="2354"/>
      <c r="H204" s="2344"/>
      <c r="I204" s="2354"/>
      <c r="J204" s="2344"/>
      <c r="K204" s="2354"/>
      <c r="L204" s="2344"/>
      <c r="M204" s="2354"/>
      <c r="N204" s="2347"/>
    </row>
    <row r="205" spans="2:14" x14ac:dyDescent="0.25">
      <c r="B205" s="2307"/>
    </row>
  </sheetData>
  <mergeCells count="31">
    <mergeCell ref="B10:N10"/>
    <mergeCell ref="L25:L26"/>
    <mergeCell ref="B11:N11"/>
    <mergeCell ref="B12:N12"/>
    <mergeCell ref="B23:B26"/>
    <mergeCell ref="C23:F23"/>
    <mergeCell ref="G23:J23"/>
    <mergeCell ref="K23:N23"/>
    <mergeCell ref="C24:E24"/>
    <mergeCell ref="F24:F26"/>
    <mergeCell ref="G24:I24"/>
    <mergeCell ref="J24:J26"/>
    <mergeCell ref="A16:N16"/>
    <mergeCell ref="A17:N20"/>
    <mergeCell ref="M25:M26"/>
    <mergeCell ref="B2:N2"/>
    <mergeCell ref="B3:N3"/>
    <mergeCell ref="B4:L4"/>
    <mergeCell ref="B5:J5"/>
    <mergeCell ref="K24:M24"/>
    <mergeCell ref="N24:N26"/>
    <mergeCell ref="C25:C26"/>
    <mergeCell ref="D25:D26"/>
    <mergeCell ref="E25:E26"/>
    <mergeCell ref="G25:G26"/>
    <mergeCell ref="H25:H26"/>
    <mergeCell ref="I25:I26"/>
    <mergeCell ref="K25:K26"/>
    <mergeCell ref="B7:N7"/>
    <mergeCell ref="B8:N8"/>
    <mergeCell ref="B9:N9"/>
  </mergeCells>
  <hyperlinks>
    <hyperlink ref="A2" location="'Avstemmingsoversikt SRS'!A1" display="Til avst.oversikt" xr:uid="{D7D1FF65-2C33-4D23-9D50-F305F70A6966}"/>
  </hyperlinks>
  <pageMargins left="0.7" right="0.7" top="0.75" bottom="0.75" header="0.3" footer="0.3"/>
  <pageSetup paperSize="9" scale="56" fitToHeight="0" orientation="landscape" r:id="rId1"/>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C86A-19CA-44D8-9179-239565249ED4}">
  <sheetPr>
    <pageSetUpPr fitToPage="1"/>
  </sheetPr>
  <dimension ref="A1:S20"/>
  <sheetViews>
    <sheetView showGridLines="0" zoomScaleNormal="100" workbookViewId="0"/>
  </sheetViews>
  <sheetFormatPr baseColWidth="10" defaultColWidth="11.42578125" defaultRowHeight="15" x14ac:dyDescent="0.25"/>
  <cols>
    <col min="1" max="1" width="14.7109375" customWidth="1"/>
    <col min="4" max="4" width="17.42578125" customWidth="1"/>
    <col min="5" max="5" width="14" customWidth="1"/>
    <col min="6" max="6" width="16.5703125" customWidth="1"/>
    <col min="7" max="7" width="22" customWidth="1"/>
    <col min="9" max="9" width="13.85546875" customWidth="1"/>
    <col min="10" max="10" width="16.140625" customWidth="1"/>
    <col min="11" max="11" width="15.5703125" customWidth="1"/>
    <col min="12" max="12" width="13.85546875" customWidth="1"/>
    <col min="13" max="13" width="15.140625" customWidth="1"/>
    <col min="14" max="14" width="13.42578125" customWidth="1"/>
    <col min="16" max="17" width="16.42578125" bestFit="1" customWidth="1"/>
  </cols>
  <sheetData>
    <row r="1" spans="1:19" ht="19.5" thickBot="1" x14ac:dyDescent="0.35">
      <c r="A1" s="100" t="s">
        <v>2870</v>
      </c>
      <c r="B1" s="1"/>
      <c r="C1" s="1"/>
      <c r="D1" s="101"/>
      <c r="E1" s="101"/>
      <c r="F1" s="101"/>
      <c r="G1" s="1"/>
      <c r="H1" s="101"/>
      <c r="I1" s="101"/>
      <c r="J1" s="101"/>
      <c r="K1" s="101"/>
      <c r="L1" s="1"/>
      <c r="M1" s="1"/>
    </row>
    <row r="2" spans="1:19" ht="18.75" x14ac:dyDescent="0.3">
      <c r="A2" s="2114" t="s">
        <v>1244</v>
      </c>
      <c r="B2" s="4841" t="s">
        <v>2866</v>
      </c>
      <c r="C2" s="4842"/>
      <c r="D2" s="4842"/>
      <c r="E2" s="4842"/>
      <c r="F2" s="4842"/>
      <c r="G2" s="4842"/>
      <c r="H2" s="4842"/>
      <c r="I2" s="4842"/>
      <c r="J2" s="4842"/>
      <c r="K2" s="4842"/>
      <c r="L2" s="4842"/>
      <c r="M2" s="4842"/>
      <c r="N2" s="4842"/>
      <c r="O2" s="4843"/>
      <c r="P2" s="128"/>
    </row>
    <row r="3" spans="1:19" ht="15.75" thickBot="1" x14ac:dyDescent="0.3">
      <c r="A3" s="2176" t="s">
        <v>1245</v>
      </c>
      <c r="B3" s="4849" t="s">
        <v>1246</v>
      </c>
      <c r="C3" s="4850"/>
      <c r="D3" s="4850"/>
      <c r="E3" s="4850"/>
      <c r="F3" s="4850"/>
      <c r="G3" s="4850"/>
      <c r="H3" s="4850"/>
      <c r="I3" s="4850"/>
      <c r="J3" s="4850"/>
      <c r="K3" s="4850"/>
      <c r="L3" s="4850"/>
      <c r="M3" s="4850"/>
      <c r="N3" s="4850"/>
      <c r="O3" s="4851"/>
      <c r="P3" s="378"/>
    </row>
    <row r="4" spans="1:19" x14ac:dyDescent="0.25">
      <c r="A4" s="2280" t="s">
        <v>1247</v>
      </c>
      <c r="B4" s="4852" t="str">
        <f>Avstemmingsoversikt!A5</f>
        <v>XX - MAL - XXX/XXXX</v>
      </c>
      <c r="C4" s="4853"/>
      <c r="D4" s="4853"/>
      <c r="E4" s="4853"/>
      <c r="F4" s="4853"/>
      <c r="G4" s="4853"/>
      <c r="H4" s="4853"/>
      <c r="I4" s="4853"/>
      <c r="J4" s="4853"/>
      <c r="K4" s="4853"/>
      <c r="L4" s="4853"/>
      <c r="M4" s="4854"/>
      <c r="N4" s="2279" t="s">
        <v>481</v>
      </c>
      <c r="O4" s="2281">
        <f>IF(Avstemmingsoversikt!P3= " "," ",Avstemmingsoversikt!P3)</f>
        <v>2024</v>
      </c>
      <c r="P4" s="2"/>
    </row>
    <row r="5" spans="1:19" ht="15.75" thickBot="1" x14ac:dyDescent="0.3">
      <c r="A5" s="2282" t="s">
        <v>1271</v>
      </c>
      <c r="B5" s="4846"/>
      <c r="C5" s="4847"/>
      <c r="D5" s="4847"/>
      <c r="E5" s="4847"/>
      <c r="F5" s="4847"/>
      <c r="G5" s="4847"/>
      <c r="H5" s="4847"/>
      <c r="I5" s="4847"/>
      <c r="J5" s="4847"/>
      <c r="K5" s="4848"/>
      <c r="L5" s="2283" t="s">
        <v>1249</v>
      </c>
      <c r="M5" s="2284"/>
      <c r="N5" s="2283" t="s">
        <v>1250</v>
      </c>
      <c r="O5" s="2285" t="str">
        <f>IF(Avstemmingsoversikt!P4= " "," ",Avstemmingsoversikt!P4)</f>
        <v>xx/2024</v>
      </c>
      <c r="P5" s="151"/>
    </row>
    <row r="6" spans="1:19" x14ac:dyDescent="0.25">
      <c r="A6" t="s">
        <v>2668</v>
      </c>
    </row>
    <row r="7" spans="1:19" x14ac:dyDescent="0.25">
      <c r="A7" t="s">
        <v>2669</v>
      </c>
    </row>
    <row r="8" spans="1:19" ht="15.75" thickBot="1" x14ac:dyDescent="0.3"/>
    <row r="9" spans="1:19" ht="19.5" thickBot="1" x14ac:dyDescent="0.3">
      <c r="A9" s="4734" t="s">
        <v>1252</v>
      </c>
      <c r="B9" s="4735"/>
      <c r="C9" s="4735"/>
      <c r="D9" s="4735"/>
      <c r="E9" s="4735"/>
      <c r="F9" s="4735"/>
      <c r="G9" s="4735"/>
      <c r="H9" s="4735"/>
      <c r="I9" s="4735"/>
      <c r="J9" s="4735"/>
      <c r="K9" s="4735"/>
      <c r="L9" s="4735"/>
      <c r="M9" s="4735"/>
      <c r="N9" s="4735"/>
      <c r="O9" s="4736"/>
      <c r="P9" s="2295"/>
    </row>
    <row r="10" spans="1:19" x14ac:dyDescent="0.25">
      <c r="A10" s="4634"/>
      <c r="B10" s="4635"/>
      <c r="C10" s="4635"/>
      <c r="D10" s="4635"/>
      <c r="E10" s="4635"/>
      <c r="F10" s="4635"/>
      <c r="G10" s="4635"/>
      <c r="H10" s="4635"/>
      <c r="I10" s="4635"/>
      <c r="J10" s="4635"/>
      <c r="K10" s="4635"/>
      <c r="L10" s="4635"/>
      <c r="M10" s="4635"/>
      <c r="N10" s="4635"/>
      <c r="O10" s="4636"/>
      <c r="P10" s="430"/>
    </row>
    <row r="11" spans="1:19" x14ac:dyDescent="0.25">
      <c r="A11" s="4637"/>
      <c r="B11" s="4638"/>
      <c r="C11" s="4638"/>
      <c r="D11" s="4638"/>
      <c r="E11" s="4638"/>
      <c r="F11" s="4638"/>
      <c r="G11" s="4638"/>
      <c r="H11" s="4638"/>
      <c r="I11" s="4638"/>
      <c r="J11" s="4638"/>
      <c r="K11" s="4638"/>
      <c r="L11" s="4638"/>
      <c r="M11" s="4638"/>
      <c r="N11" s="4638"/>
      <c r="O11" s="4639"/>
      <c r="P11" s="430"/>
    </row>
    <row r="12" spans="1:19" x14ac:dyDescent="0.25">
      <c r="A12" s="4637"/>
      <c r="B12" s="4638"/>
      <c r="C12" s="4638"/>
      <c r="D12" s="4638"/>
      <c r="E12" s="4638"/>
      <c r="F12" s="4638"/>
      <c r="G12" s="4638"/>
      <c r="H12" s="4638"/>
      <c r="I12" s="4638"/>
      <c r="J12" s="4638"/>
      <c r="K12" s="4638"/>
      <c r="L12" s="4638"/>
      <c r="M12" s="4638"/>
      <c r="N12" s="4638"/>
      <c r="O12" s="4639"/>
      <c r="P12" s="430"/>
    </row>
    <row r="13" spans="1:19" ht="15.75" thickBot="1" x14ac:dyDescent="0.3">
      <c r="A13" s="4640"/>
      <c r="B13" s="4641"/>
      <c r="C13" s="4641"/>
      <c r="D13" s="4641"/>
      <c r="E13" s="4641"/>
      <c r="F13" s="4641"/>
      <c r="G13" s="4641"/>
      <c r="H13" s="4641"/>
      <c r="I13" s="4641"/>
      <c r="J13" s="4641"/>
      <c r="K13" s="4641"/>
      <c r="L13" s="4641"/>
      <c r="M13" s="4641"/>
      <c r="N13" s="4641"/>
      <c r="O13" s="4642"/>
      <c r="P13" s="430"/>
    </row>
    <row r="14" spans="1:19" x14ac:dyDescent="0.25">
      <c r="A14" s="868"/>
      <c r="B14" s="868"/>
      <c r="C14" s="868"/>
      <c r="D14" s="868"/>
      <c r="E14" s="868"/>
      <c r="F14" s="868"/>
      <c r="G14" s="868"/>
      <c r="H14" s="868"/>
      <c r="I14" s="868"/>
      <c r="J14" s="868"/>
      <c r="K14" s="868"/>
      <c r="L14" s="868"/>
      <c r="M14" s="868"/>
      <c r="N14" s="868"/>
      <c r="O14" s="868"/>
      <c r="P14" s="868"/>
    </row>
    <row r="15" spans="1:19" ht="15.75" thickBot="1" x14ac:dyDescent="0.3"/>
    <row r="16" spans="1:19" ht="45" customHeight="1" x14ac:dyDescent="0.25">
      <c r="A16" s="2274"/>
      <c r="B16" s="2291" t="s">
        <v>2670</v>
      </c>
      <c r="C16" s="2291" t="s">
        <v>1154</v>
      </c>
      <c r="D16" s="2291" t="s">
        <v>2671</v>
      </c>
      <c r="E16" s="2291" t="s">
        <v>2672</v>
      </c>
      <c r="F16" s="2291" t="s">
        <v>2673</v>
      </c>
      <c r="G16" s="2291" t="s">
        <v>2674</v>
      </c>
      <c r="H16" s="2291" t="s">
        <v>2675</v>
      </c>
      <c r="I16" s="2291" t="s">
        <v>2676</v>
      </c>
      <c r="J16" s="2291" t="s">
        <v>2677</v>
      </c>
      <c r="K16" s="2291" t="s">
        <v>2678</v>
      </c>
      <c r="L16" s="2291" t="s">
        <v>2679</v>
      </c>
      <c r="M16" s="2292" t="s">
        <v>2680</v>
      </c>
      <c r="N16" s="4844"/>
      <c r="O16" s="4845"/>
      <c r="P16" s="81"/>
      <c r="Q16" s="81"/>
      <c r="R16" s="81"/>
      <c r="S16" s="81"/>
    </row>
    <row r="17" spans="1:16" x14ac:dyDescent="0.25">
      <c r="A17" s="2275" t="s">
        <v>1259</v>
      </c>
      <c r="B17" s="2276">
        <v>1580</v>
      </c>
      <c r="C17" s="2276"/>
      <c r="D17" s="2276">
        <v>1920</v>
      </c>
      <c r="E17" s="2276"/>
      <c r="F17" s="2276"/>
      <c r="G17" s="2276"/>
      <c r="H17" s="2276"/>
      <c r="I17" s="2276"/>
      <c r="J17" s="2276"/>
      <c r="K17" s="2276"/>
      <c r="L17" s="2276"/>
      <c r="M17" s="2288"/>
      <c r="N17" s="2288" t="s">
        <v>478</v>
      </c>
      <c r="O17" s="2277" t="s">
        <v>1268</v>
      </c>
      <c r="P17" s="864"/>
    </row>
    <row r="18" spans="1:16" ht="45.75" customHeight="1" x14ac:dyDescent="0.25">
      <c r="A18" s="2275" t="s">
        <v>2681</v>
      </c>
      <c r="B18" s="2286"/>
      <c r="C18" s="2286"/>
      <c r="D18" s="2286"/>
      <c r="E18" s="2286"/>
      <c r="F18" s="2286"/>
      <c r="G18" s="2276"/>
      <c r="H18" s="2276"/>
      <c r="I18" s="2276"/>
      <c r="J18" s="2276"/>
      <c r="K18" s="2276"/>
      <c r="L18" s="2288"/>
      <c r="M18" s="2288"/>
      <c r="N18" s="2289"/>
      <c r="O18" s="2293"/>
      <c r="P18" s="494"/>
    </row>
    <row r="19" spans="1:16" ht="46.5" customHeight="1" x14ac:dyDescent="0.25">
      <c r="A19" s="2275" t="s">
        <v>2682</v>
      </c>
      <c r="B19" s="2286"/>
      <c r="C19" s="2286"/>
      <c r="D19" s="2286"/>
      <c r="E19" s="2286"/>
      <c r="F19" s="2286"/>
      <c r="G19" s="2276"/>
      <c r="H19" s="2276"/>
      <c r="I19" s="2276"/>
      <c r="J19" s="2276"/>
      <c r="K19" s="2276"/>
      <c r="L19" s="2288"/>
      <c r="M19" s="2288"/>
      <c r="N19" s="2289"/>
      <c r="O19" s="2293"/>
      <c r="P19" s="494"/>
    </row>
    <row r="20" spans="1:16" ht="46.5" customHeight="1" thickBot="1" x14ac:dyDescent="0.3">
      <c r="A20" s="2278" t="s">
        <v>2683</v>
      </c>
      <c r="B20" s="2287"/>
      <c r="C20" s="2287"/>
      <c r="D20" s="2287"/>
      <c r="E20" s="2287"/>
      <c r="F20" s="2287"/>
      <c r="G20" s="2287"/>
      <c r="H20" s="2287"/>
      <c r="I20" s="2287"/>
      <c r="J20" s="2287"/>
      <c r="K20" s="2287"/>
      <c r="L20" s="2287"/>
      <c r="M20" s="2287"/>
      <c r="N20" s="2290"/>
      <c r="O20" s="2294"/>
      <c r="P20" s="494"/>
    </row>
  </sheetData>
  <mergeCells count="7">
    <mergeCell ref="B2:O2"/>
    <mergeCell ref="N16:O16"/>
    <mergeCell ref="A9:O9"/>
    <mergeCell ref="A10:O13"/>
    <mergeCell ref="B5:K5"/>
    <mergeCell ref="B3:O3"/>
    <mergeCell ref="B4:M4"/>
  </mergeCells>
  <conditionalFormatting sqref="P18:P20">
    <cfRule type="expression" dxfId="2" priority="1">
      <formula>P18="Alt OK"</formula>
    </cfRule>
    <cfRule type="expression" dxfId="1" priority="2">
      <formula>P18="DFØ følger opp"</formula>
    </cfRule>
    <cfRule type="expression" dxfId="0" priority="3">
      <formula>P18="Kunde følger opp"</formula>
    </cfRule>
  </conditionalFormatting>
  <hyperlinks>
    <hyperlink ref="A2" location="'Avstemmingsoversikt SRS'!A1" display="Til avst.oversikt" xr:uid="{1125A4E1-69AC-469A-86EA-73E1F4C70436}"/>
  </hyperlinks>
  <pageMargins left="0.7" right="0.7" top="0.75" bottom="0.75" header="0.3" footer="0.3"/>
  <pageSetup paperSize="9" scale="5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859FDC20-2610-4303-9C9F-EFAB0DA15E22}">
          <x14:formula1>
            <xm:f>Avstemmingskoder!$A$3:$A$5</xm:f>
          </x14:formula1>
          <xm:sqref>P18:P20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2F1C-6370-4EB9-8760-C6B9191807C2}">
  <sheetPr codeName="Ark13">
    <pageSetUpPr fitToPage="1"/>
  </sheetPr>
  <dimension ref="A1:T632"/>
  <sheetViews>
    <sheetView zoomScaleNormal="100" workbookViewId="0">
      <pane ySplit="4" topLeftCell="A5" activePane="bottomLeft" state="frozen"/>
      <selection pane="bottomLeft" sqref="A1:B1"/>
    </sheetView>
  </sheetViews>
  <sheetFormatPr baseColWidth="10" defaultColWidth="9.140625" defaultRowHeight="15" x14ac:dyDescent="0.25"/>
  <cols>
    <col min="1" max="1" width="22.140625" style="209" customWidth="1"/>
    <col min="2" max="2" width="61.42578125" style="205" customWidth="1"/>
    <col min="3" max="3" width="18" style="207" customWidth="1"/>
    <col min="4" max="4" width="40.140625" style="207" customWidth="1"/>
    <col min="5" max="5" width="16.5703125" style="207" customWidth="1"/>
    <col min="6" max="6" width="31.42578125" style="207" customWidth="1"/>
    <col min="7" max="7" width="19.140625" style="207" bestFit="1" customWidth="1"/>
    <col min="8" max="8" width="41.140625" style="207" customWidth="1"/>
    <col min="9" max="9" width="14.7109375" style="207" customWidth="1"/>
    <col min="10" max="10" width="9.140625" style="207" customWidth="1"/>
    <col min="11" max="11" width="11.28515625" style="208" hidden="1" customWidth="1"/>
    <col min="12" max="12" width="9.140625" style="211" customWidth="1"/>
    <col min="13" max="16384" width="9.140625" style="211"/>
  </cols>
  <sheetData>
    <row r="1" spans="1:20" s="208" customFormat="1" ht="44.25" customHeight="1" x14ac:dyDescent="0.25">
      <c r="A1" s="2646" t="s">
        <v>600</v>
      </c>
      <c r="B1" s="2647"/>
      <c r="C1" s="683">
        <v>44592</v>
      </c>
      <c r="D1" s="249" t="str">
        <f>Avstemmingsoversikt!B3</f>
        <v>MAL</v>
      </c>
      <c r="E1" s="249"/>
      <c r="F1" s="249"/>
      <c r="G1" s="249"/>
      <c r="H1" s="249"/>
      <c r="I1" s="249"/>
      <c r="J1" s="303"/>
      <c r="K1" s="255"/>
    </row>
    <row r="2" spans="1:20" s="208" customFormat="1" ht="14.25" customHeight="1" x14ac:dyDescent="0.25">
      <c r="A2" s="2648" t="s">
        <v>601</v>
      </c>
      <c r="B2" s="2649"/>
      <c r="C2" s="250" t="s">
        <v>602</v>
      </c>
      <c r="D2" s="251"/>
      <c r="E2" s="587"/>
      <c r="F2" s="587"/>
      <c r="G2" s="587"/>
      <c r="H2" s="587"/>
      <c r="I2" s="587"/>
      <c r="J2" s="588"/>
      <c r="K2" s="255"/>
    </row>
    <row r="3" spans="1:20" s="208" customFormat="1" ht="14.25" customHeight="1" x14ac:dyDescent="0.25">
      <c r="A3" s="585" t="s">
        <v>603</v>
      </c>
      <c r="B3" s="586" t="s">
        <v>603</v>
      </c>
      <c r="C3" s="250" t="s">
        <v>603</v>
      </c>
      <c r="D3" s="251" t="s">
        <v>604</v>
      </c>
      <c r="E3" s="251" t="s">
        <v>604</v>
      </c>
      <c r="F3" s="251" t="s">
        <v>603</v>
      </c>
      <c r="G3" s="251" t="s">
        <v>603</v>
      </c>
      <c r="H3" s="251" t="s">
        <v>605</v>
      </c>
      <c r="I3" s="251" t="s">
        <v>604</v>
      </c>
      <c r="J3" s="589" t="s">
        <v>604</v>
      </c>
      <c r="K3" s="255"/>
    </row>
    <row r="4" spans="1:20" s="210" customFormat="1" ht="45" x14ac:dyDescent="0.25">
      <c r="A4" s="252" t="s">
        <v>606</v>
      </c>
      <c r="B4" s="253" t="s">
        <v>607</v>
      </c>
      <c r="C4" s="253" t="s">
        <v>608</v>
      </c>
      <c r="D4" s="658" t="s">
        <v>609</v>
      </c>
      <c r="E4" s="253" t="s">
        <v>610</v>
      </c>
      <c r="F4" s="253" t="s">
        <v>611</v>
      </c>
      <c r="G4" s="253" t="s">
        <v>612</v>
      </c>
      <c r="H4" s="253" t="s">
        <v>613</v>
      </c>
      <c r="I4" s="254" t="s">
        <v>614</v>
      </c>
      <c r="J4" s="304" t="s">
        <v>615</v>
      </c>
      <c r="K4" s="255"/>
      <c r="T4" s="1095"/>
    </row>
    <row r="5" spans="1:20" s="206" customFormat="1" x14ac:dyDescent="0.25">
      <c r="A5" s="833">
        <v>1020</v>
      </c>
      <c r="B5" s="205" t="s">
        <v>616</v>
      </c>
      <c r="C5" s="256">
        <v>0</v>
      </c>
      <c r="E5" s="257"/>
      <c r="F5" s="257" t="s">
        <v>617</v>
      </c>
      <c r="G5" s="257" t="str" cm="1">
        <f t="array" ref="G5">_xlfn.IFS(B5="Reservert","-",
F5="","Ingen arkivreferanse",
F5="Ivaretas av kunde","KUNDE",
NOT(ISERROR(_xlfn.XLOOKUP(LEFT(F5,3),('Innhold og arbeidsdeling'!$B$48:$B$70),('Innhold og arbeidsdeling'!$B$48:$B$70)))),_xlfn.IFS(Avstemmingsoversikt!$M$4="Ja",
(IF(Avstemmingsoversikt!$H$3="Bruttobudsjettert",VLOOKUP(LEFT(F5,3),'Innhold og arbeidsdeling'!$B$48:$G$70,3,FALSE),VLOOKUP(LEFT(F5,3),'Innhold og arbeidsdeling'!$B$48:$G$70,4,FALSE)
)),
Avstemmingsoversikt!$M$4="Nei",
(IF(Avstemmingsoversikt!$H$3="Bruttobudsjettert",VLOOKUP(LEFT(F5,3),'Innhold og arbeidsdeling'!$B$48:$G$70,5,FALSE),VLOOKUP(LEFT(F5,3),'Innhold og arbeidsdeling'!$B$48:$G$70,6,FALSE)
))),
Avstemmingsoversikt!$M$3="Grunntjeneste",IF(Avstemmingsoversikt!$H$3="Bruttobudsjettert",VLOOKUP(LEFT(F5,3),'Innhold og arbeidsdeling'!$B$5:$G$45,3,FALSE),VLOOKUP(LEFT(F5,3),'Innhold og arbeidsdeling'!$B$5:$G$45,4,FALSE)),Avstemmingsoversikt!$M$3="Delservice",IF(Avstemmingsoversikt!$H$3="Bruttobudsjettert",VLOOKUP(LEFT(F5,3),'Innhold og arbeidsdeling'!$B$5:$G$45,5,FALSE),VLOOKUP(LEFT(F5,3),'Innhold og arbeidsdeling'!$B$5:$G$45,6,FALSE)))</f>
        <v>KUNDE</v>
      </c>
      <c r="H5" s="257"/>
      <c r="I5" s="257"/>
      <c r="J5" s="305"/>
      <c r="K5" s="258" t="str">
        <f t="shared" ref="K5:K68" si="0">TEXT(A5,"0")</f>
        <v>1020</v>
      </c>
      <c r="O5" s="1308"/>
    </row>
    <row r="6" spans="1:20" s="206" customFormat="1" x14ac:dyDescent="0.25">
      <c r="A6" s="834">
        <v>1029</v>
      </c>
      <c r="B6" s="259" t="s">
        <v>618</v>
      </c>
      <c r="C6" s="260">
        <v>0</v>
      </c>
      <c r="D6" s="261"/>
      <c r="E6" s="261"/>
      <c r="F6" s="261" t="s">
        <v>617</v>
      </c>
      <c r="G6" s="1314" t="str" cm="1">
        <f t="array" ref="G6">_xlfn.IFS(B6="Reservert","-",
F6="","Ingen arkivreferanse",
F6="Ivaretas av kunde","KUNDE",
NOT(ISERROR(_xlfn.XLOOKUP(LEFT(F6,3),('Innhold og arbeidsdeling'!$B$48:$B$70),('Innhold og arbeidsdeling'!$B$48:$B$70)))),_xlfn.IFS(Avstemmingsoversikt!$M$4="Ja",
(IF(Avstemmingsoversikt!$H$3="Bruttobudsjettert",VLOOKUP(LEFT(F6,3),'Innhold og arbeidsdeling'!$B$48:$G$70,3,FALSE),VLOOKUP(LEFT(F6,3),'Innhold og arbeidsdeling'!$B$48:$G$70,4,FALSE)
)),
Avstemmingsoversikt!$M$4="Nei",
(IF(Avstemmingsoversikt!$H$3="Bruttobudsjettert",VLOOKUP(LEFT(F6,3),'Innhold og arbeidsdeling'!$B$48:$G$70,5,FALSE),VLOOKUP(LEFT(F6,3),'Innhold og arbeidsdeling'!$B$48:$G$70,6,FALSE)
))),
Avstemmingsoversikt!$M$3="Grunntjeneste",IF(Avstemmingsoversikt!$H$3="Bruttobudsjettert",VLOOKUP(LEFT(F6,3),'Innhold og arbeidsdeling'!$B$5:$G$45,3,FALSE),VLOOKUP(LEFT(F6,3),'Innhold og arbeidsdeling'!$B$5:$G$45,4,FALSE)),Avstemmingsoversikt!$M$3="Delservice",IF(Avstemmingsoversikt!$H$3="Bruttobudsjettert",VLOOKUP(LEFT(F6,3),'Innhold og arbeidsdeling'!$B$5:$G$45,5,FALSE),VLOOKUP(LEFT(F6,3),'Innhold og arbeidsdeling'!$B$5:$G$45,6,FALSE)))</f>
        <v>KUNDE</v>
      </c>
      <c r="H6" s="261"/>
      <c r="I6" s="261"/>
      <c r="J6" s="306"/>
      <c r="K6" s="258" t="str">
        <f t="shared" si="0"/>
        <v>1029</v>
      </c>
    </row>
    <row r="7" spans="1:20" s="206" customFormat="1" x14ac:dyDescent="0.25">
      <c r="A7" s="835">
        <v>1030</v>
      </c>
      <c r="B7" s="205" t="s">
        <v>619</v>
      </c>
      <c r="C7" s="256">
        <v>0</v>
      </c>
      <c r="D7" s="257"/>
      <c r="E7" s="257"/>
      <c r="F7" s="257" t="s">
        <v>617</v>
      </c>
      <c r="G7" s="257" t="str" cm="1">
        <f t="array" ref="G7">_xlfn.IFS(B7="Reservert","-",
F7="","Ingen arkivreferanse",
F7="Ivaretas av kunde","KUNDE",
NOT(ISERROR(_xlfn.XLOOKUP(LEFT(F7,3),('Innhold og arbeidsdeling'!$B$48:$B$70),('Innhold og arbeidsdeling'!$B$48:$B$70)))),_xlfn.IFS(Avstemmingsoversikt!$M$4="Ja",
(IF(Avstemmingsoversikt!$H$3="Bruttobudsjettert",VLOOKUP(LEFT(F7,3),'Innhold og arbeidsdeling'!$B$48:$G$70,3,FALSE),VLOOKUP(LEFT(F7,3),'Innhold og arbeidsdeling'!$B$48:$G$70,4,FALSE)
)),
Avstemmingsoversikt!$M$4="Nei",
(IF(Avstemmingsoversikt!$H$3="Bruttobudsjettert",VLOOKUP(LEFT(F7,3),'Innhold og arbeidsdeling'!$B$48:$G$70,5,FALSE),VLOOKUP(LEFT(F7,3),'Innhold og arbeidsdeling'!$B$48:$G$70,6,FALSE)
))),
Avstemmingsoversikt!$M$3="Grunntjeneste",IF(Avstemmingsoversikt!$H$3="Bruttobudsjettert",VLOOKUP(LEFT(F7,3),'Innhold og arbeidsdeling'!$B$5:$G$45,3,FALSE),VLOOKUP(LEFT(F7,3),'Innhold og arbeidsdeling'!$B$5:$G$45,4,FALSE)),Avstemmingsoversikt!$M$3="Delservice",IF(Avstemmingsoversikt!$H$3="Bruttobudsjettert",VLOOKUP(LEFT(F7,3),'Innhold og arbeidsdeling'!$B$5:$G$45,5,FALSE),VLOOKUP(LEFT(F7,3),'Innhold og arbeidsdeling'!$B$5:$G$45,6,FALSE)))</f>
        <v>KUNDE</v>
      </c>
      <c r="H7" s="257"/>
      <c r="I7" s="257"/>
      <c r="J7" s="305"/>
      <c r="K7" s="258" t="str">
        <f t="shared" si="0"/>
        <v>1030</v>
      </c>
    </row>
    <row r="8" spans="1:20" s="206" customFormat="1" x14ac:dyDescent="0.25">
      <c r="A8" s="834">
        <v>1039</v>
      </c>
      <c r="B8" s="259" t="s">
        <v>620</v>
      </c>
      <c r="C8" s="260">
        <v>0</v>
      </c>
      <c r="D8" s="261"/>
      <c r="E8" s="261" t="s">
        <v>621</v>
      </c>
      <c r="F8" s="261" t="s">
        <v>617</v>
      </c>
      <c r="G8" s="1314" t="str" cm="1">
        <f t="array" ref="G8">_xlfn.IFS(B8="Reservert","-",
F8="","Ingen arkivreferanse",
F8="Ivaretas av kunde","KUNDE",
NOT(ISERROR(_xlfn.XLOOKUP(LEFT(F8,3),('Innhold og arbeidsdeling'!$B$48:$B$70),('Innhold og arbeidsdeling'!$B$48:$B$70)))),_xlfn.IFS(Avstemmingsoversikt!$M$4="Ja",
(IF(Avstemmingsoversikt!$H$3="Bruttobudsjettert",VLOOKUP(LEFT(F8,3),'Innhold og arbeidsdeling'!$B$48:$G$70,3,FALSE),VLOOKUP(LEFT(F8,3),'Innhold og arbeidsdeling'!$B$48:$G$70,4,FALSE)
)),
Avstemmingsoversikt!$M$4="Nei",
(IF(Avstemmingsoversikt!$H$3="Bruttobudsjettert",VLOOKUP(LEFT(F8,3),'Innhold og arbeidsdeling'!$B$48:$G$70,5,FALSE),VLOOKUP(LEFT(F8,3),'Innhold og arbeidsdeling'!$B$48:$G$70,6,FALSE)
))),
Avstemmingsoversikt!$M$3="Grunntjeneste",IF(Avstemmingsoversikt!$H$3="Bruttobudsjettert",VLOOKUP(LEFT(F8,3),'Innhold og arbeidsdeling'!$B$5:$G$45,3,FALSE),VLOOKUP(LEFT(F8,3),'Innhold og arbeidsdeling'!$B$5:$G$45,4,FALSE)),Avstemmingsoversikt!$M$3="Delservice",IF(Avstemmingsoversikt!$H$3="Bruttobudsjettert",VLOOKUP(LEFT(F8,3),'Innhold og arbeidsdeling'!$B$5:$G$45,5,FALSE),VLOOKUP(LEFT(F8,3),'Innhold og arbeidsdeling'!$B$5:$G$45,6,FALSE)))</f>
        <v>KUNDE</v>
      </c>
      <c r="H8" s="261"/>
      <c r="I8" s="261"/>
      <c r="J8" s="306"/>
      <c r="K8" s="258" t="str">
        <f t="shared" si="0"/>
        <v>1039</v>
      </c>
    </row>
    <row r="9" spans="1:20" s="206" customFormat="1" x14ac:dyDescent="0.25">
      <c r="A9" s="835">
        <v>1040</v>
      </c>
      <c r="B9" s="205" t="s">
        <v>622</v>
      </c>
      <c r="C9" s="256">
        <v>0</v>
      </c>
      <c r="D9" s="257"/>
      <c r="E9" s="257"/>
      <c r="F9" s="257" t="s">
        <v>617</v>
      </c>
      <c r="G9" s="257" t="str" cm="1">
        <f t="array" ref="G9">_xlfn.IFS(B9="Reservert","-",
F9="","Ingen arkivreferanse",
F9="Ivaretas av kunde","KUNDE",
NOT(ISERROR(_xlfn.XLOOKUP(LEFT(F9,3),('Innhold og arbeidsdeling'!$B$48:$B$70),('Innhold og arbeidsdeling'!$B$48:$B$70)))),_xlfn.IFS(Avstemmingsoversikt!$M$4="Ja",
(IF(Avstemmingsoversikt!$H$3="Bruttobudsjettert",VLOOKUP(LEFT(F9,3),'Innhold og arbeidsdeling'!$B$48:$G$70,3,FALSE),VLOOKUP(LEFT(F9,3),'Innhold og arbeidsdeling'!$B$48:$G$70,4,FALSE)
)),
Avstemmingsoversikt!$M$4="Nei",
(IF(Avstemmingsoversikt!$H$3="Bruttobudsjettert",VLOOKUP(LEFT(F9,3),'Innhold og arbeidsdeling'!$B$48:$G$70,5,FALSE),VLOOKUP(LEFT(F9,3),'Innhold og arbeidsdeling'!$B$48:$G$70,6,FALSE)
))),
Avstemmingsoversikt!$M$3="Grunntjeneste",IF(Avstemmingsoversikt!$H$3="Bruttobudsjettert",VLOOKUP(LEFT(F9,3),'Innhold og arbeidsdeling'!$B$5:$G$45,3,FALSE),VLOOKUP(LEFT(F9,3),'Innhold og arbeidsdeling'!$B$5:$G$45,4,FALSE)),Avstemmingsoversikt!$M$3="Delservice",IF(Avstemmingsoversikt!$H$3="Bruttobudsjettert",VLOOKUP(LEFT(F9,3),'Innhold og arbeidsdeling'!$B$5:$G$45,5,FALSE),VLOOKUP(LEFT(F9,3),'Innhold og arbeidsdeling'!$B$5:$G$45,6,FALSE)))</f>
        <v>KUNDE</v>
      </c>
      <c r="H9" s="257"/>
      <c r="I9" s="257"/>
      <c r="J9" s="305"/>
      <c r="K9" s="258" t="str">
        <f t="shared" si="0"/>
        <v>1040</v>
      </c>
    </row>
    <row r="10" spans="1:20" s="206" customFormat="1" ht="15" customHeight="1" x14ac:dyDescent="0.25">
      <c r="A10" s="834">
        <v>1045</v>
      </c>
      <c r="B10" s="259" t="s">
        <v>623</v>
      </c>
      <c r="C10" s="260">
        <v>0</v>
      </c>
      <c r="D10" s="261"/>
      <c r="E10" s="261"/>
      <c r="F10" s="261" t="s">
        <v>617</v>
      </c>
      <c r="G10" s="1314" t="str" cm="1">
        <f t="array" ref="G10">_xlfn.IFS(B10="Reservert","-",
F10="","Ingen arkivreferanse",
F10="Ivaretas av kunde","KUNDE",
NOT(ISERROR(_xlfn.XLOOKUP(LEFT(F10,3),('Innhold og arbeidsdeling'!$B$48:$B$70),('Innhold og arbeidsdeling'!$B$48:$B$70)))),_xlfn.IFS(Avstemmingsoversikt!$M$4="Ja",
(IF(Avstemmingsoversikt!$H$3="Bruttobudsjettert",VLOOKUP(LEFT(F10,3),'Innhold og arbeidsdeling'!$B$48:$G$70,3,FALSE),VLOOKUP(LEFT(F10,3),'Innhold og arbeidsdeling'!$B$48:$G$70,4,FALSE)
)),
Avstemmingsoversikt!$M$4="Nei",
(IF(Avstemmingsoversikt!$H$3="Bruttobudsjettert",VLOOKUP(LEFT(F10,3),'Innhold og arbeidsdeling'!$B$48:$G$70,5,FALSE),VLOOKUP(LEFT(F10,3),'Innhold og arbeidsdeling'!$B$48:$G$70,6,FALSE)
))),
Avstemmingsoversikt!$M$3="Grunntjeneste",IF(Avstemmingsoversikt!$H$3="Bruttobudsjettert",VLOOKUP(LEFT(F10,3),'Innhold og arbeidsdeling'!$B$5:$G$45,3,FALSE),VLOOKUP(LEFT(F10,3),'Innhold og arbeidsdeling'!$B$5:$G$45,4,FALSE)),Avstemmingsoversikt!$M$3="Delservice",IF(Avstemmingsoversikt!$H$3="Bruttobudsjettert",VLOOKUP(LEFT(F10,3),'Innhold og arbeidsdeling'!$B$5:$G$45,5,FALSE),VLOOKUP(LEFT(F10,3),'Innhold og arbeidsdeling'!$B$5:$G$45,6,FALSE)))</f>
        <v>KUNDE</v>
      </c>
      <c r="H10" s="261"/>
      <c r="I10" s="261"/>
      <c r="J10" s="306"/>
      <c r="K10" s="258" t="str">
        <f t="shared" si="0"/>
        <v>1045</v>
      </c>
    </row>
    <row r="11" spans="1:20" s="206" customFormat="1" ht="18" customHeight="1" x14ac:dyDescent="0.25">
      <c r="A11" s="835">
        <v>1049</v>
      </c>
      <c r="B11" s="205" t="s">
        <v>624</v>
      </c>
      <c r="C11" s="256">
        <v>0</v>
      </c>
      <c r="D11" s="257"/>
      <c r="E11" s="257"/>
      <c r="F11" s="257" t="s">
        <v>617</v>
      </c>
      <c r="G11" s="257" t="str" cm="1">
        <f t="array" ref="G11">_xlfn.IFS(B11="Reservert","-",
F11="","Ingen arkivreferanse",
F11="Ivaretas av kunde","KUNDE",
NOT(ISERROR(_xlfn.XLOOKUP(LEFT(F11,3),('Innhold og arbeidsdeling'!$B$48:$B$70),('Innhold og arbeidsdeling'!$B$48:$B$70)))),_xlfn.IFS(Avstemmingsoversikt!$M$4="Ja",
(IF(Avstemmingsoversikt!$H$3="Bruttobudsjettert",VLOOKUP(LEFT(F11,3),'Innhold og arbeidsdeling'!$B$48:$G$70,3,FALSE),VLOOKUP(LEFT(F11,3),'Innhold og arbeidsdeling'!$B$48:$G$70,4,FALSE)
)),
Avstemmingsoversikt!$M$4="Nei",
(IF(Avstemmingsoversikt!$H$3="Bruttobudsjettert",VLOOKUP(LEFT(F11,3),'Innhold og arbeidsdeling'!$B$48:$G$70,5,FALSE),VLOOKUP(LEFT(F11,3),'Innhold og arbeidsdeling'!$B$48:$G$70,6,FALSE)
))),
Avstemmingsoversikt!$M$3="Grunntjeneste",IF(Avstemmingsoversikt!$H$3="Bruttobudsjettert",VLOOKUP(LEFT(F11,3),'Innhold og arbeidsdeling'!$B$5:$G$45,3,FALSE),VLOOKUP(LEFT(F11,3),'Innhold og arbeidsdeling'!$B$5:$G$45,4,FALSE)),Avstemmingsoversikt!$M$3="Delservice",IF(Avstemmingsoversikt!$H$3="Bruttobudsjettert",VLOOKUP(LEFT(F11,3),'Innhold og arbeidsdeling'!$B$5:$G$45,5,FALSE),VLOOKUP(LEFT(F11,3),'Innhold og arbeidsdeling'!$B$5:$G$45,6,FALSE)))</f>
        <v>KUNDE</v>
      </c>
      <c r="H11" s="257"/>
      <c r="I11" s="257"/>
      <c r="J11" s="305"/>
      <c r="K11" s="258" t="str">
        <f t="shared" si="0"/>
        <v>1049</v>
      </c>
    </row>
    <row r="12" spans="1:20" s="206" customFormat="1" x14ac:dyDescent="0.25">
      <c r="A12" s="834">
        <v>1050</v>
      </c>
      <c r="B12" s="259" t="s">
        <v>625</v>
      </c>
      <c r="C12" s="260">
        <v>0</v>
      </c>
      <c r="D12" s="261"/>
      <c r="E12" s="261"/>
      <c r="F12" s="261" t="s">
        <v>617</v>
      </c>
      <c r="G12" s="1314" t="str" cm="1">
        <f t="array" ref="G12">_xlfn.IFS(B12="Reservert","-",
F12="","Ingen arkivreferanse",
F12="Ivaretas av kunde","KUNDE",
NOT(ISERROR(_xlfn.XLOOKUP(LEFT(F12,3),('Innhold og arbeidsdeling'!$B$48:$B$70),('Innhold og arbeidsdeling'!$B$48:$B$70)))),_xlfn.IFS(Avstemmingsoversikt!$M$4="Ja",
(IF(Avstemmingsoversikt!$H$3="Bruttobudsjettert",VLOOKUP(LEFT(F12,3),'Innhold og arbeidsdeling'!$B$48:$G$70,3,FALSE),VLOOKUP(LEFT(F12,3),'Innhold og arbeidsdeling'!$B$48:$G$70,4,FALSE)
)),
Avstemmingsoversikt!$M$4="Nei",
(IF(Avstemmingsoversikt!$H$3="Bruttobudsjettert",VLOOKUP(LEFT(F12,3),'Innhold og arbeidsdeling'!$B$48:$G$70,5,FALSE),VLOOKUP(LEFT(F12,3),'Innhold og arbeidsdeling'!$B$48:$G$70,6,FALSE)
))),
Avstemmingsoversikt!$M$3="Grunntjeneste",IF(Avstemmingsoversikt!$H$3="Bruttobudsjettert",VLOOKUP(LEFT(F12,3),'Innhold og arbeidsdeling'!$B$5:$G$45,3,FALSE),VLOOKUP(LEFT(F12,3),'Innhold og arbeidsdeling'!$B$5:$G$45,4,FALSE)),Avstemmingsoversikt!$M$3="Delservice",IF(Avstemmingsoversikt!$H$3="Bruttobudsjettert",VLOOKUP(LEFT(F12,3),'Innhold og arbeidsdeling'!$B$5:$G$45,5,FALSE),VLOOKUP(LEFT(F12,3),'Innhold og arbeidsdeling'!$B$5:$G$45,6,FALSE)))</f>
        <v>KUNDE</v>
      </c>
      <c r="H12" s="261"/>
      <c r="I12" s="261"/>
      <c r="J12" s="306"/>
      <c r="K12" s="258" t="str">
        <f t="shared" si="0"/>
        <v>1050</v>
      </c>
    </row>
    <row r="13" spans="1:20" s="206" customFormat="1" x14ac:dyDescent="0.25">
      <c r="A13" s="835">
        <v>1059</v>
      </c>
      <c r="B13" s="205" t="s">
        <v>626</v>
      </c>
      <c r="C13" s="256">
        <v>0</v>
      </c>
      <c r="D13" s="257"/>
      <c r="E13" s="257"/>
      <c r="F13" s="257" t="s">
        <v>617</v>
      </c>
      <c r="G13" s="257" t="str" cm="1">
        <f t="array" ref="G13">_xlfn.IFS(B13="Reservert","-",
F13="","Ingen arkivreferanse",
F13="Ivaretas av kunde","KUNDE",
NOT(ISERROR(_xlfn.XLOOKUP(LEFT(F13,3),('Innhold og arbeidsdeling'!$B$48:$B$70),('Innhold og arbeidsdeling'!$B$48:$B$70)))),_xlfn.IFS(Avstemmingsoversikt!$M$4="Ja",
(IF(Avstemmingsoversikt!$H$3="Bruttobudsjettert",VLOOKUP(LEFT(F13,3),'Innhold og arbeidsdeling'!$B$48:$G$70,3,FALSE),VLOOKUP(LEFT(F13,3),'Innhold og arbeidsdeling'!$B$48:$G$70,4,FALSE)
)),
Avstemmingsoversikt!$M$4="Nei",
(IF(Avstemmingsoversikt!$H$3="Bruttobudsjettert",VLOOKUP(LEFT(F13,3),'Innhold og arbeidsdeling'!$B$48:$G$70,5,FALSE),VLOOKUP(LEFT(F13,3),'Innhold og arbeidsdeling'!$B$48:$G$70,6,FALSE)
))),
Avstemmingsoversikt!$M$3="Grunntjeneste",IF(Avstemmingsoversikt!$H$3="Bruttobudsjettert",VLOOKUP(LEFT(F13,3),'Innhold og arbeidsdeling'!$B$5:$G$45,3,FALSE),VLOOKUP(LEFT(F13,3),'Innhold og arbeidsdeling'!$B$5:$G$45,4,FALSE)),Avstemmingsoversikt!$M$3="Delservice",IF(Avstemmingsoversikt!$H$3="Bruttobudsjettert",VLOOKUP(LEFT(F13,3),'Innhold og arbeidsdeling'!$B$5:$G$45,5,FALSE),VLOOKUP(LEFT(F13,3),'Innhold og arbeidsdeling'!$B$5:$G$45,6,FALSE)))</f>
        <v>KUNDE</v>
      </c>
      <c r="H13" s="257"/>
      <c r="I13" s="257"/>
      <c r="J13" s="305"/>
      <c r="K13" s="258" t="str">
        <f t="shared" si="0"/>
        <v>1059</v>
      </c>
    </row>
    <row r="14" spans="1:20" s="206" customFormat="1" x14ac:dyDescent="0.25">
      <c r="A14" s="834">
        <v>1060</v>
      </c>
      <c r="B14" s="259" t="s">
        <v>627</v>
      </c>
      <c r="C14" s="260">
        <v>0</v>
      </c>
      <c r="D14" s="261"/>
      <c r="E14" s="261"/>
      <c r="F14" s="261" t="s">
        <v>617</v>
      </c>
      <c r="G14" s="1314" t="str" cm="1">
        <f t="array" ref="G14">_xlfn.IFS(B14="Reservert","-",
F14="","Ingen arkivreferanse",
F14="Ivaretas av kunde","KUNDE",
NOT(ISERROR(_xlfn.XLOOKUP(LEFT(F14,3),('Innhold og arbeidsdeling'!$B$48:$B$70),('Innhold og arbeidsdeling'!$B$48:$B$70)))),_xlfn.IFS(Avstemmingsoversikt!$M$4="Ja",
(IF(Avstemmingsoversikt!$H$3="Bruttobudsjettert",VLOOKUP(LEFT(F14,3),'Innhold og arbeidsdeling'!$B$48:$G$70,3,FALSE),VLOOKUP(LEFT(F14,3),'Innhold og arbeidsdeling'!$B$48:$G$70,4,FALSE)
)),
Avstemmingsoversikt!$M$4="Nei",
(IF(Avstemmingsoversikt!$H$3="Bruttobudsjettert",VLOOKUP(LEFT(F14,3),'Innhold og arbeidsdeling'!$B$48:$G$70,5,FALSE),VLOOKUP(LEFT(F14,3),'Innhold og arbeidsdeling'!$B$48:$G$70,6,FALSE)
))),
Avstemmingsoversikt!$M$3="Grunntjeneste",IF(Avstemmingsoversikt!$H$3="Bruttobudsjettert",VLOOKUP(LEFT(F14,3),'Innhold og arbeidsdeling'!$B$5:$G$45,3,FALSE),VLOOKUP(LEFT(F14,3),'Innhold og arbeidsdeling'!$B$5:$G$45,4,FALSE)),Avstemmingsoversikt!$M$3="Delservice",IF(Avstemmingsoversikt!$H$3="Bruttobudsjettert",VLOOKUP(LEFT(F14,3),'Innhold og arbeidsdeling'!$B$5:$G$45,5,FALSE),VLOOKUP(LEFT(F14,3),'Innhold og arbeidsdeling'!$B$5:$G$45,6,FALSE)))</f>
        <v>KUNDE</v>
      </c>
      <c r="H14" s="261"/>
      <c r="I14" s="261"/>
      <c r="J14" s="306"/>
      <c r="K14" s="258" t="str">
        <f t="shared" si="0"/>
        <v>1060</v>
      </c>
    </row>
    <row r="15" spans="1:20" s="206" customFormat="1" x14ac:dyDescent="0.25">
      <c r="A15" s="835">
        <v>1069</v>
      </c>
      <c r="B15" s="205" t="s">
        <v>628</v>
      </c>
      <c r="C15" s="256">
        <v>0</v>
      </c>
      <c r="D15" s="257"/>
      <c r="E15" s="257"/>
      <c r="F15" s="257" t="s">
        <v>617</v>
      </c>
      <c r="G15" s="257" t="str" cm="1">
        <f t="array" ref="G15">_xlfn.IFS(B15="Reservert","-",
F15="","Ingen arkivreferanse",
F15="Ivaretas av kunde","KUNDE",
NOT(ISERROR(_xlfn.XLOOKUP(LEFT(F15,3),('Innhold og arbeidsdeling'!$B$48:$B$70),('Innhold og arbeidsdeling'!$B$48:$B$70)))),_xlfn.IFS(Avstemmingsoversikt!$M$4="Ja",
(IF(Avstemmingsoversikt!$H$3="Bruttobudsjettert",VLOOKUP(LEFT(F15,3),'Innhold og arbeidsdeling'!$B$48:$G$70,3,FALSE),VLOOKUP(LEFT(F15,3),'Innhold og arbeidsdeling'!$B$48:$G$70,4,FALSE)
)),
Avstemmingsoversikt!$M$4="Nei",
(IF(Avstemmingsoversikt!$H$3="Bruttobudsjettert",VLOOKUP(LEFT(F15,3),'Innhold og arbeidsdeling'!$B$48:$G$70,5,FALSE),VLOOKUP(LEFT(F15,3),'Innhold og arbeidsdeling'!$B$48:$G$70,6,FALSE)
))),
Avstemmingsoversikt!$M$3="Grunntjeneste",IF(Avstemmingsoversikt!$H$3="Bruttobudsjettert",VLOOKUP(LEFT(F15,3),'Innhold og arbeidsdeling'!$B$5:$G$45,3,FALSE),VLOOKUP(LEFT(F15,3),'Innhold og arbeidsdeling'!$B$5:$G$45,4,FALSE)),Avstemmingsoversikt!$M$3="Delservice",IF(Avstemmingsoversikt!$H$3="Bruttobudsjettert",VLOOKUP(LEFT(F15,3),'Innhold og arbeidsdeling'!$B$5:$G$45,5,FALSE),VLOOKUP(LEFT(F15,3),'Innhold og arbeidsdeling'!$B$5:$G$45,6,FALSE)))</f>
        <v>KUNDE</v>
      </c>
      <c r="H15" s="257"/>
      <c r="I15" s="257"/>
      <c r="J15" s="305"/>
      <c r="K15" s="258" t="str">
        <f t="shared" si="0"/>
        <v>1069</v>
      </c>
    </row>
    <row r="16" spans="1:20" s="206" customFormat="1" x14ac:dyDescent="0.25">
      <c r="A16" s="834">
        <v>1070</v>
      </c>
      <c r="B16" s="259" t="s">
        <v>629</v>
      </c>
      <c r="C16" s="260">
        <v>0</v>
      </c>
      <c r="D16" s="261"/>
      <c r="E16" s="261"/>
      <c r="F16" s="261" t="s">
        <v>617</v>
      </c>
      <c r="G16" s="1314" t="str" cm="1">
        <f t="array" ref="G16">_xlfn.IFS(B16="Reservert","-",
F16="","Ingen arkivreferanse",
F16="Ivaretas av kunde","KUNDE",
NOT(ISERROR(_xlfn.XLOOKUP(LEFT(F16,3),('Innhold og arbeidsdeling'!$B$48:$B$70),('Innhold og arbeidsdeling'!$B$48:$B$70)))),_xlfn.IFS(Avstemmingsoversikt!$M$4="Ja",
(IF(Avstemmingsoversikt!$H$3="Bruttobudsjettert",VLOOKUP(LEFT(F16,3),'Innhold og arbeidsdeling'!$B$48:$G$70,3,FALSE),VLOOKUP(LEFT(F16,3),'Innhold og arbeidsdeling'!$B$48:$G$70,4,FALSE)
)),
Avstemmingsoversikt!$M$4="Nei",
(IF(Avstemmingsoversikt!$H$3="Bruttobudsjettert",VLOOKUP(LEFT(F16,3),'Innhold og arbeidsdeling'!$B$48:$G$70,5,FALSE),VLOOKUP(LEFT(F16,3),'Innhold og arbeidsdeling'!$B$48:$G$70,6,FALSE)
))),
Avstemmingsoversikt!$M$3="Grunntjeneste",IF(Avstemmingsoversikt!$H$3="Bruttobudsjettert",VLOOKUP(LEFT(F16,3),'Innhold og arbeidsdeling'!$B$5:$G$45,3,FALSE),VLOOKUP(LEFT(F16,3),'Innhold og arbeidsdeling'!$B$5:$G$45,4,FALSE)),Avstemmingsoversikt!$M$3="Delservice",IF(Avstemmingsoversikt!$H$3="Bruttobudsjettert",VLOOKUP(LEFT(F16,3),'Innhold og arbeidsdeling'!$B$5:$G$45,5,FALSE),VLOOKUP(LEFT(F16,3),'Innhold og arbeidsdeling'!$B$5:$G$45,6,FALSE)))</f>
        <v>KUNDE</v>
      </c>
      <c r="H16" s="261"/>
      <c r="I16" s="261"/>
      <c r="J16" s="306"/>
      <c r="K16" s="258" t="str">
        <f t="shared" si="0"/>
        <v>1070</v>
      </c>
    </row>
    <row r="17" spans="1:11" s="206" customFormat="1" x14ac:dyDescent="0.25">
      <c r="A17" s="835">
        <v>1100</v>
      </c>
      <c r="B17" s="205" t="s">
        <v>630</v>
      </c>
      <c r="C17" s="256">
        <v>0</v>
      </c>
      <c r="D17" s="257"/>
      <c r="E17" s="257"/>
      <c r="F17" s="257" t="s">
        <v>617</v>
      </c>
      <c r="G17" s="257" t="str" cm="1">
        <f t="array" ref="G17">_xlfn.IFS(B17="Reservert","-",
F17="","Ingen arkivreferanse",
F17="Ivaretas av kunde","KUNDE",
NOT(ISERROR(_xlfn.XLOOKUP(LEFT(F17,3),('Innhold og arbeidsdeling'!$B$48:$B$70),('Innhold og arbeidsdeling'!$B$48:$B$70)))),_xlfn.IFS(Avstemmingsoversikt!$M$4="Ja",
(IF(Avstemmingsoversikt!$H$3="Bruttobudsjettert",VLOOKUP(LEFT(F17,3),'Innhold og arbeidsdeling'!$B$48:$G$70,3,FALSE),VLOOKUP(LEFT(F17,3),'Innhold og arbeidsdeling'!$B$48:$G$70,4,FALSE)
)),
Avstemmingsoversikt!$M$4="Nei",
(IF(Avstemmingsoversikt!$H$3="Bruttobudsjettert",VLOOKUP(LEFT(F17,3),'Innhold og arbeidsdeling'!$B$48:$G$70,5,FALSE),VLOOKUP(LEFT(F17,3),'Innhold og arbeidsdeling'!$B$48:$G$70,6,FALSE)
))),
Avstemmingsoversikt!$M$3="Grunntjeneste",IF(Avstemmingsoversikt!$H$3="Bruttobudsjettert",VLOOKUP(LEFT(F17,3),'Innhold og arbeidsdeling'!$B$5:$G$45,3,FALSE),VLOOKUP(LEFT(F17,3),'Innhold og arbeidsdeling'!$B$5:$G$45,4,FALSE)),Avstemmingsoversikt!$M$3="Delservice",IF(Avstemmingsoversikt!$H$3="Bruttobudsjettert",VLOOKUP(LEFT(F17,3),'Innhold og arbeidsdeling'!$B$5:$G$45,5,FALSE),VLOOKUP(LEFT(F17,3),'Innhold og arbeidsdeling'!$B$5:$G$45,6,FALSE)))</f>
        <v>KUNDE</v>
      </c>
      <c r="H17" s="257"/>
      <c r="I17" s="257"/>
      <c r="J17" s="305"/>
      <c r="K17" s="258" t="str">
        <f t="shared" si="0"/>
        <v>1100</v>
      </c>
    </row>
    <row r="18" spans="1:11" s="206" customFormat="1" x14ac:dyDescent="0.25">
      <c r="A18" s="834">
        <v>1109</v>
      </c>
      <c r="B18" s="259" t="s">
        <v>631</v>
      </c>
      <c r="C18" s="260">
        <v>0</v>
      </c>
      <c r="D18" s="261"/>
      <c r="E18" s="261"/>
      <c r="F18" s="261" t="s">
        <v>617</v>
      </c>
      <c r="G18" s="1314" t="str" cm="1">
        <f t="array" ref="G18">_xlfn.IFS(B18="Reservert","-",
F18="","Ingen arkivreferanse",
F18="Ivaretas av kunde","KUNDE",
NOT(ISERROR(_xlfn.XLOOKUP(LEFT(F18,3),('Innhold og arbeidsdeling'!$B$48:$B$70),('Innhold og arbeidsdeling'!$B$48:$B$70)))),_xlfn.IFS(Avstemmingsoversikt!$M$4="Ja",
(IF(Avstemmingsoversikt!$H$3="Bruttobudsjettert",VLOOKUP(LEFT(F18,3),'Innhold og arbeidsdeling'!$B$48:$G$70,3,FALSE),VLOOKUP(LEFT(F18,3),'Innhold og arbeidsdeling'!$B$48:$G$70,4,FALSE)
)),
Avstemmingsoversikt!$M$4="Nei",
(IF(Avstemmingsoversikt!$H$3="Bruttobudsjettert",VLOOKUP(LEFT(F18,3),'Innhold og arbeidsdeling'!$B$48:$G$70,5,FALSE),VLOOKUP(LEFT(F18,3),'Innhold og arbeidsdeling'!$B$48:$G$70,6,FALSE)
))),
Avstemmingsoversikt!$M$3="Grunntjeneste",IF(Avstemmingsoversikt!$H$3="Bruttobudsjettert",VLOOKUP(LEFT(F18,3),'Innhold og arbeidsdeling'!$B$5:$G$45,3,FALSE),VLOOKUP(LEFT(F18,3),'Innhold og arbeidsdeling'!$B$5:$G$45,4,FALSE)),Avstemmingsoversikt!$M$3="Delservice",IF(Avstemmingsoversikt!$H$3="Bruttobudsjettert",VLOOKUP(LEFT(F18,3),'Innhold og arbeidsdeling'!$B$5:$G$45,5,FALSE),VLOOKUP(LEFT(F18,3),'Innhold og arbeidsdeling'!$B$5:$G$45,6,FALSE)))</f>
        <v>KUNDE</v>
      </c>
      <c r="H18" s="261"/>
      <c r="I18" s="261"/>
      <c r="J18" s="306"/>
      <c r="K18" s="258" t="str">
        <f t="shared" si="0"/>
        <v>1109</v>
      </c>
    </row>
    <row r="19" spans="1:11" s="206" customFormat="1" x14ac:dyDescent="0.25">
      <c r="A19" s="835">
        <v>1120</v>
      </c>
      <c r="B19" s="205" t="s">
        <v>632</v>
      </c>
      <c r="C19" s="256">
        <v>0</v>
      </c>
      <c r="D19" s="257"/>
      <c r="E19" s="257"/>
      <c r="F19" s="257" t="s">
        <v>617</v>
      </c>
      <c r="G19" s="257" t="str" cm="1">
        <f t="array" ref="G19">_xlfn.IFS(B19="Reservert","-",
F19="","Ingen arkivreferanse",
F19="Ivaretas av kunde","KUNDE",
NOT(ISERROR(_xlfn.XLOOKUP(LEFT(F19,3),('Innhold og arbeidsdeling'!$B$48:$B$70),('Innhold og arbeidsdeling'!$B$48:$B$70)))),_xlfn.IFS(Avstemmingsoversikt!$M$4="Ja",
(IF(Avstemmingsoversikt!$H$3="Bruttobudsjettert",VLOOKUP(LEFT(F19,3),'Innhold og arbeidsdeling'!$B$48:$G$70,3,FALSE),VLOOKUP(LEFT(F19,3),'Innhold og arbeidsdeling'!$B$48:$G$70,4,FALSE)
)),
Avstemmingsoversikt!$M$4="Nei",
(IF(Avstemmingsoversikt!$H$3="Bruttobudsjettert",VLOOKUP(LEFT(F19,3),'Innhold og arbeidsdeling'!$B$48:$G$70,5,FALSE),VLOOKUP(LEFT(F19,3),'Innhold og arbeidsdeling'!$B$48:$G$70,6,FALSE)
))),
Avstemmingsoversikt!$M$3="Grunntjeneste",IF(Avstemmingsoversikt!$H$3="Bruttobudsjettert",VLOOKUP(LEFT(F19,3),'Innhold og arbeidsdeling'!$B$5:$G$45,3,FALSE),VLOOKUP(LEFT(F19,3),'Innhold og arbeidsdeling'!$B$5:$G$45,4,FALSE)),Avstemmingsoversikt!$M$3="Delservice",IF(Avstemmingsoversikt!$H$3="Bruttobudsjettert",VLOOKUP(LEFT(F19,3),'Innhold og arbeidsdeling'!$B$5:$G$45,5,FALSE),VLOOKUP(LEFT(F19,3),'Innhold og arbeidsdeling'!$B$5:$G$45,6,FALSE)))</f>
        <v>KUNDE</v>
      </c>
      <c r="H19" s="257"/>
      <c r="I19" s="257"/>
      <c r="J19" s="305"/>
      <c r="K19" s="258" t="str">
        <f t="shared" si="0"/>
        <v>1120</v>
      </c>
    </row>
    <row r="20" spans="1:11" s="206" customFormat="1" x14ac:dyDescent="0.25">
      <c r="A20" s="834">
        <v>1129</v>
      </c>
      <c r="B20" s="259" t="s">
        <v>633</v>
      </c>
      <c r="C20" s="260">
        <v>0</v>
      </c>
      <c r="D20" s="261"/>
      <c r="E20" s="261"/>
      <c r="F20" s="261" t="s">
        <v>617</v>
      </c>
      <c r="G20" s="1314" t="str" cm="1">
        <f t="array" ref="G20">_xlfn.IFS(B20="Reservert","-",
F20="","Ingen arkivreferanse",
F20="Ivaretas av kunde","KUNDE",
NOT(ISERROR(_xlfn.XLOOKUP(LEFT(F20,3),('Innhold og arbeidsdeling'!$B$48:$B$70),('Innhold og arbeidsdeling'!$B$48:$B$70)))),_xlfn.IFS(Avstemmingsoversikt!$M$4="Ja",
(IF(Avstemmingsoversikt!$H$3="Bruttobudsjettert",VLOOKUP(LEFT(F20,3),'Innhold og arbeidsdeling'!$B$48:$G$70,3,FALSE),VLOOKUP(LEFT(F20,3),'Innhold og arbeidsdeling'!$B$48:$G$70,4,FALSE)
)),
Avstemmingsoversikt!$M$4="Nei",
(IF(Avstemmingsoversikt!$H$3="Bruttobudsjettert",VLOOKUP(LEFT(F20,3),'Innhold og arbeidsdeling'!$B$48:$G$70,5,FALSE),VLOOKUP(LEFT(F20,3),'Innhold og arbeidsdeling'!$B$48:$G$70,6,FALSE)
))),
Avstemmingsoversikt!$M$3="Grunntjeneste",IF(Avstemmingsoversikt!$H$3="Bruttobudsjettert",VLOOKUP(LEFT(F20,3),'Innhold og arbeidsdeling'!$B$5:$G$45,3,FALSE),VLOOKUP(LEFT(F20,3),'Innhold og arbeidsdeling'!$B$5:$G$45,4,FALSE)),Avstemmingsoversikt!$M$3="Delservice",IF(Avstemmingsoversikt!$H$3="Bruttobudsjettert",VLOOKUP(LEFT(F20,3),'Innhold og arbeidsdeling'!$B$5:$G$45,5,FALSE),VLOOKUP(LEFT(F20,3),'Innhold og arbeidsdeling'!$B$5:$G$45,6,FALSE)))</f>
        <v>KUNDE</v>
      </c>
      <c r="H20" s="261"/>
      <c r="I20" s="261"/>
      <c r="J20" s="306"/>
      <c r="K20" s="258" t="str">
        <f t="shared" si="0"/>
        <v>1129</v>
      </c>
    </row>
    <row r="21" spans="1:11" s="206" customFormat="1" x14ac:dyDescent="0.25">
      <c r="A21" s="833">
        <v>1130</v>
      </c>
      <c r="B21" s="205" t="s">
        <v>634</v>
      </c>
      <c r="C21" s="256">
        <v>0</v>
      </c>
      <c r="D21" s="257"/>
      <c r="E21" s="257"/>
      <c r="F21" s="257" t="s">
        <v>617</v>
      </c>
      <c r="G21" s="257" t="str" cm="1">
        <f t="array" ref="G21">_xlfn.IFS(B21="Reservert","-",
F21="","Ingen arkivreferanse",
F21="Ivaretas av kunde","KUNDE",
NOT(ISERROR(_xlfn.XLOOKUP(LEFT(F21,3),('Innhold og arbeidsdeling'!$B$48:$B$70),('Innhold og arbeidsdeling'!$B$48:$B$70)))),_xlfn.IFS(Avstemmingsoversikt!$M$4="Ja",
(IF(Avstemmingsoversikt!$H$3="Bruttobudsjettert",VLOOKUP(LEFT(F21,3),'Innhold og arbeidsdeling'!$B$48:$G$70,3,FALSE),VLOOKUP(LEFT(F21,3),'Innhold og arbeidsdeling'!$B$48:$G$70,4,FALSE)
)),
Avstemmingsoversikt!$M$4="Nei",
(IF(Avstemmingsoversikt!$H$3="Bruttobudsjettert",VLOOKUP(LEFT(F21,3),'Innhold og arbeidsdeling'!$B$48:$G$70,5,FALSE),VLOOKUP(LEFT(F21,3),'Innhold og arbeidsdeling'!$B$48:$G$70,6,FALSE)
))),
Avstemmingsoversikt!$M$3="Grunntjeneste",IF(Avstemmingsoversikt!$H$3="Bruttobudsjettert",VLOOKUP(LEFT(F21,3),'Innhold og arbeidsdeling'!$B$5:$G$45,3,FALSE),VLOOKUP(LEFT(F21,3),'Innhold og arbeidsdeling'!$B$5:$G$45,4,FALSE)),Avstemmingsoversikt!$M$3="Delservice",IF(Avstemmingsoversikt!$H$3="Bruttobudsjettert",VLOOKUP(LEFT(F21,3),'Innhold og arbeidsdeling'!$B$5:$G$45,5,FALSE),VLOOKUP(LEFT(F21,3),'Innhold og arbeidsdeling'!$B$5:$G$45,6,FALSE)))</f>
        <v>KUNDE</v>
      </c>
      <c r="H21" s="257"/>
      <c r="I21" s="257"/>
      <c r="J21" s="305"/>
      <c r="K21" s="258" t="str">
        <f t="shared" si="0"/>
        <v>1130</v>
      </c>
    </row>
    <row r="22" spans="1:11" s="206" customFormat="1" x14ac:dyDescent="0.25">
      <c r="A22" s="834">
        <v>1140</v>
      </c>
      <c r="B22" s="259" t="s">
        <v>635</v>
      </c>
      <c r="C22" s="260">
        <v>0</v>
      </c>
      <c r="D22" s="261"/>
      <c r="E22" s="261"/>
      <c r="F22" s="261" t="s">
        <v>617</v>
      </c>
      <c r="G22" s="1314" t="str" cm="1">
        <f t="array" ref="G22">_xlfn.IFS(B22="Reservert","-",
F22="","Ingen arkivreferanse",
F22="Ivaretas av kunde","KUNDE",
NOT(ISERROR(_xlfn.XLOOKUP(LEFT(F22,3),('Innhold og arbeidsdeling'!$B$48:$B$70),('Innhold og arbeidsdeling'!$B$48:$B$70)))),_xlfn.IFS(Avstemmingsoversikt!$M$4="Ja",
(IF(Avstemmingsoversikt!$H$3="Bruttobudsjettert",VLOOKUP(LEFT(F22,3),'Innhold og arbeidsdeling'!$B$48:$G$70,3,FALSE),VLOOKUP(LEFT(F22,3),'Innhold og arbeidsdeling'!$B$48:$G$70,4,FALSE)
)),
Avstemmingsoversikt!$M$4="Nei",
(IF(Avstemmingsoversikt!$H$3="Bruttobudsjettert",VLOOKUP(LEFT(F22,3),'Innhold og arbeidsdeling'!$B$48:$G$70,5,FALSE),VLOOKUP(LEFT(F22,3),'Innhold og arbeidsdeling'!$B$48:$G$70,6,FALSE)
))),
Avstemmingsoversikt!$M$3="Grunntjeneste",IF(Avstemmingsoversikt!$H$3="Bruttobudsjettert",VLOOKUP(LEFT(F22,3),'Innhold og arbeidsdeling'!$B$5:$G$45,3,FALSE),VLOOKUP(LEFT(F22,3),'Innhold og arbeidsdeling'!$B$5:$G$45,4,FALSE)),Avstemmingsoversikt!$M$3="Delservice",IF(Avstemmingsoversikt!$H$3="Bruttobudsjettert",VLOOKUP(LEFT(F22,3),'Innhold og arbeidsdeling'!$B$5:$G$45,5,FALSE),VLOOKUP(LEFT(F22,3),'Innhold og arbeidsdeling'!$B$5:$G$45,6,FALSE)))</f>
        <v>KUNDE</v>
      </c>
      <c r="H22" s="261"/>
      <c r="I22" s="261"/>
      <c r="J22" s="306"/>
      <c r="K22" s="258" t="str">
        <f t="shared" si="0"/>
        <v>1140</v>
      </c>
    </row>
    <row r="23" spans="1:11" s="206" customFormat="1" x14ac:dyDescent="0.25">
      <c r="A23" s="835">
        <v>1145</v>
      </c>
      <c r="B23" s="205" t="s">
        <v>636</v>
      </c>
      <c r="C23" s="256">
        <v>0</v>
      </c>
      <c r="D23" s="257"/>
      <c r="E23" s="257"/>
      <c r="F23" s="257" t="s">
        <v>617</v>
      </c>
      <c r="G23" s="257" t="str" cm="1">
        <f t="array" ref="G23">_xlfn.IFS(B23="Reservert","-",
F23="","Ingen arkivreferanse",
F23="Ivaretas av kunde","KUNDE",
NOT(ISERROR(_xlfn.XLOOKUP(LEFT(F23,3),('Innhold og arbeidsdeling'!$B$48:$B$70),('Innhold og arbeidsdeling'!$B$48:$B$70)))),_xlfn.IFS(Avstemmingsoversikt!$M$4="Ja",
(IF(Avstemmingsoversikt!$H$3="Bruttobudsjettert",VLOOKUP(LEFT(F23,3),'Innhold og arbeidsdeling'!$B$48:$G$70,3,FALSE),VLOOKUP(LEFT(F23,3),'Innhold og arbeidsdeling'!$B$48:$G$70,4,FALSE)
)),
Avstemmingsoversikt!$M$4="Nei",
(IF(Avstemmingsoversikt!$H$3="Bruttobudsjettert",VLOOKUP(LEFT(F23,3),'Innhold og arbeidsdeling'!$B$48:$G$70,5,FALSE),VLOOKUP(LEFT(F23,3),'Innhold og arbeidsdeling'!$B$48:$G$70,6,FALSE)
))),
Avstemmingsoversikt!$M$3="Grunntjeneste",IF(Avstemmingsoversikt!$H$3="Bruttobudsjettert",VLOOKUP(LEFT(F23,3),'Innhold og arbeidsdeling'!$B$5:$G$45,3,FALSE),VLOOKUP(LEFT(F23,3),'Innhold og arbeidsdeling'!$B$5:$G$45,4,FALSE)),Avstemmingsoversikt!$M$3="Delservice",IF(Avstemmingsoversikt!$H$3="Bruttobudsjettert",VLOOKUP(LEFT(F23,3),'Innhold og arbeidsdeling'!$B$5:$G$45,5,FALSE),VLOOKUP(LEFT(F23,3),'Innhold og arbeidsdeling'!$B$5:$G$45,6,FALSE)))</f>
        <v>KUNDE</v>
      </c>
      <c r="H23" s="257"/>
      <c r="I23" s="257"/>
      <c r="J23" s="305"/>
      <c r="K23" s="258" t="str">
        <f t="shared" si="0"/>
        <v>1145</v>
      </c>
    </row>
    <row r="24" spans="1:11" s="206" customFormat="1" x14ac:dyDescent="0.25">
      <c r="A24" s="834">
        <v>1149</v>
      </c>
      <c r="B24" s="259" t="s">
        <v>637</v>
      </c>
      <c r="C24" s="260">
        <v>0</v>
      </c>
      <c r="D24" s="261"/>
      <c r="E24" s="261"/>
      <c r="F24" s="261" t="s">
        <v>617</v>
      </c>
      <c r="G24" s="1314" t="str" cm="1">
        <f t="array" ref="G24">_xlfn.IFS(B24="Reservert","-",
F24="","Ingen arkivreferanse",
F24="Ivaretas av kunde","KUNDE",
NOT(ISERROR(_xlfn.XLOOKUP(LEFT(F24,3),('Innhold og arbeidsdeling'!$B$48:$B$70),('Innhold og arbeidsdeling'!$B$48:$B$70)))),_xlfn.IFS(Avstemmingsoversikt!$M$4="Ja",
(IF(Avstemmingsoversikt!$H$3="Bruttobudsjettert",VLOOKUP(LEFT(F24,3),'Innhold og arbeidsdeling'!$B$48:$G$70,3,FALSE),VLOOKUP(LEFT(F24,3),'Innhold og arbeidsdeling'!$B$48:$G$70,4,FALSE)
)),
Avstemmingsoversikt!$M$4="Nei",
(IF(Avstemmingsoversikt!$H$3="Bruttobudsjettert",VLOOKUP(LEFT(F24,3),'Innhold og arbeidsdeling'!$B$48:$G$70,5,FALSE),VLOOKUP(LEFT(F24,3),'Innhold og arbeidsdeling'!$B$48:$G$70,6,FALSE)
))),
Avstemmingsoversikt!$M$3="Grunntjeneste",IF(Avstemmingsoversikt!$H$3="Bruttobudsjettert",VLOOKUP(LEFT(F24,3),'Innhold og arbeidsdeling'!$B$5:$G$45,3,FALSE),VLOOKUP(LEFT(F24,3),'Innhold og arbeidsdeling'!$B$5:$G$45,4,FALSE)),Avstemmingsoversikt!$M$3="Delservice",IF(Avstemmingsoversikt!$H$3="Bruttobudsjettert",VLOOKUP(LEFT(F24,3),'Innhold og arbeidsdeling'!$B$5:$G$45,5,FALSE),VLOOKUP(LEFT(F24,3),'Innhold og arbeidsdeling'!$B$5:$G$45,6,FALSE)))</f>
        <v>KUNDE</v>
      </c>
      <c r="H24" s="261"/>
      <c r="I24" s="261"/>
      <c r="J24" s="306"/>
      <c r="K24" s="258" t="str">
        <f t="shared" si="0"/>
        <v>1149</v>
      </c>
    </row>
    <row r="25" spans="1:11" s="206" customFormat="1" ht="15" customHeight="1" x14ac:dyDescent="0.25">
      <c r="A25" s="833">
        <v>1150</v>
      </c>
      <c r="B25" s="205" t="s">
        <v>638</v>
      </c>
      <c r="C25" s="256">
        <v>0</v>
      </c>
      <c r="D25" s="257"/>
      <c r="E25" s="257"/>
      <c r="F25" s="257" t="s">
        <v>617</v>
      </c>
      <c r="G25" s="257" t="str" cm="1">
        <f t="array" ref="G25">_xlfn.IFS(B25="Reservert","-",
F25="","Ingen arkivreferanse",
F25="Ivaretas av kunde","KUNDE",
NOT(ISERROR(_xlfn.XLOOKUP(LEFT(F25,3),('Innhold og arbeidsdeling'!$B$48:$B$70),('Innhold og arbeidsdeling'!$B$48:$B$70)))),_xlfn.IFS(Avstemmingsoversikt!$M$4="Ja",
(IF(Avstemmingsoversikt!$H$3="Bruttobudsjettert",VLOOKUP(LEFT(F25,3),'Innhold og arbeidsdeling'!$B$48:$G$70,3,FALSE),VLOOKUP(LEFT(F25,3),'Innhold og arbeidsdeling'!$B$48:$G$70,4,FALSE)
)),
Avstemmingsoversikt!$M$4="Nei",
(IF(Avstemmingsoversikt!$H$3="Bruttobudsjettert",VLOOKUP(LEFT(F25,3),'Innhold og arbeidsdeling'!$B$48:$G$70,5,FALSE),VLOOKUP(LEFT(F25,3),'Innhold og arbeidsdeling'!$B$48:$G$70,6,FALSE)
))),
Avstemmingsoversikt!$M$3="Grunntjeneste",IF(Avstemmingsoversikt!$H$3="Bruttobudsjettert",VLOOKUP(LEFT(F25,3),'Innhold og arbeidsdeling'!$B$5:$G$45,3,FALSE),VLOOKUP(LEFT(F25,3),'Innhold og arbeidsdeling'!$B$5:$G$45,4,FALSE)),Avstemmingsoversikt!$M$3="Delservice",IF(Avstemmingsoversikt!$H$3="Bruttobudsjettert",VLOOKUP(LEFT(F25,3),'Innhold og arbeidsdeling'!$B$5:$G$45,5,FALSE),VLOOKUP(LEFT(F25,3),'Innhold og arbeidsdeling'!$B$5:$G$45,6,FALSE)))</f>
        <v>KUNDE</v>
      </c>
      <c r="H25" s="257"/>
      <c r="I25" s="257"/>
      <c r="J25" s="305"/>
      <c r="K25" s="258" t="str">
        <f t="shared" si="0"/>
        <v>1150</v>
      </c>
    </row>
    <row r="26" spans="1:11" s="206" customFormat="1" x14ac:dyDescent="0.25">
      <c r="A26" s="836">
        <v>1155</v>
      </c>
      <c r="B26" s="259" t="s">
        <v>639</v>
      </c>
      <c r="C26" s="260">
        <v>0</v>
      </c>
      <c r="D26" s="261"/>
      <c r="E26" s="261"/>
      <c r="F26" s="261" t="s">
        <v>617</v>
      </c>
      <c r="G26" s="1314" t="str" cm="1">
        <f t="array" ref="G26">_xlfn.IFS(B26="Reservert","-",
F26="","Ingen arkivreferanse",
F26="Ivaretas av kunde","KUNDE",
NOT(ISERROR(_xlfn.XLOOKUP(LEFT(F26,3),('Innhold og arbeidsdeling'!$B$48:$B$70),('Innhold og arbeidsdeling'!$B$48:$B$70)))),_xlfn.IFS(Avstemmingsoversikt!$M$4="Ja",
(IF(Avstemmingsoversikt!$H$3="Bruttobudsjettert",VLOOKUP(LEFT(F26,3),'Innhold og arbeidsdeling'!$B$48:$G$70,3,FALSE),VLOOKUP(LEFT(F26,3),'Innhold og arbeidsdeling'!$B$48:$G$70,4,FALSE)
)),
Avstemmingsoversikt!$M$4="Nei",
(IF(Avstemmingsoversikt!$H$3="Bruttobudsjettert",VLOOKUP(LEFT(F26,3),'Innhold og arbeidsdeling'!$B$48:$G$70,5,FALSE),VLOOKUP(LEFT(F26,3),'Innhold og arbeidsdeling'!$B$48:$G$70,6,FALSE)
))),
Avstemmingsoversikt!$M$3="Grunntjeneste",IF(Avstemmingsoversikt!$H$3="Bruttobudsjettert",VLOOKUP(LEFT(F26,3),'Innhold og arbeidsdeling'!$B$5:$G$45,3,FALSE),VLOOKUP(LEFT(F26,3),'Innhold og arbeidsdeling'!$B$5:$G$45,4,FALSE)),Avstemmingsoversikt!$M$3="Delservice",IF(Avstemmingsoversikt!$H$3="Bruttobudsjettert",VLOOKUP(LEFT(F26,3),'Innhold og arbeidsdeling'!$B$5:$G$45,5,FALSE),VLOOKUP(LEFT(F26,3),'Innhold og arbeidsdeling'!$B$5:$G$45,6,FALSE)))</f>
        <v>KUNDE</v>
      </c>
      <c r="H26" s="261"/>
      <c r="I26" s="261"/>
      <c r="J26" s="306"/>
      <c r="K26" s="258" t="str">
        <f t="shared" si="0"/>
        <v>1155</v>
      </c>
    </row>
    <row r="27" spans="1:11" s="206" customFormat="1" x14ac:dyDescent="0.25">
      <c r="A27" s="833">
        <v>1160</v>
      </c>
      <c r="B27" s="205" t="s">
        <v>640</v>
      </c>
      <c r="C27" s="256">
        <v>0</v>
      </c>
      <c r="D27" s="257"/>
      <c r="E27" s="257"/>
      <c r="F27" s="257" t="s">
        <v>617</v>
      </c>
      <c r="G27" s="257" t="str" cm="1">
        <f t="array" ref="G27">_xlfn.IFS(B27="Reservert","-",
F27="","Ingen arkivreferanse",
F27="Ivaretas av kunde","KUNDE",
NOT(ISERROR(_xlfn.XLOOKUP(LEFT(F27,3),('Innhold og arbeidsdeling'!$B$48:$B$70),('Innhold og arbeidsdeling'!$B$48:$B$70)))),_xlfn.IFS(Avstemmingsoversikt!$M$4="Ja",
(IF(Avstemmingsoversikt!$H$3="Bruttobudsjettert",VLOOKUP(LEFT(F27,3),'Innhold og arbeidsdeling'!$B$48:$G$70,3,FALSE),VLOOKUP(LEFT(F27,3),'Innhold og arbeidsdeling'!$B$48:$G$70,4,FALSE)
)),
Avstemmingsoversikt!$M$4="Nei",
(IF(Avstemmingsoversikt!$H$3="Bruttobudsjettert",VLOOKUP(LEFT(F27,3),'Innhold og arbeidsdeling'!$B$48:$G$70,5,FALSE),VLOOKUP(LEFT(F27,3),'Innhold og arbeidsdeling'!$B$48:$G$70,6,FALSE)
))),
Avstemmingsoversikt!$M$3="Grunntjeneste",IF(Avstemmingsoversikt!$H$3="Bruttobudsjettert",VLOOKUP(LEFT(F27,3),'Innhold og arbeidsdeling'!$B$5:$G$45,3,FALSE),VLOOKUP(LEFT(F27,3),'Innhold og arbeidsdeling'!$B$5:$G$45,4,FALSE)),Avstemmingsoversikt!$M$3="Delservice",IF(Avstemmingsoversikt!$H$3="Bruttobudsjettert",VLOOKUP(LEFT(F27,3),'Innhold og arbeidsdeling'!$B$5:$G$45,5,FALSE),VLOOKUP(LEFT(F27,3),'Innhold og arbeidsdeling'!$B$5:$G$45,6,FALSE)))</f>
        <v>KUNDE</v>
      </c>
      <c r="H27" s="257"/>
      <c r="I27" s="257"/>
      <c r="J27" s="305"/>
      <c r="K27" s="258" t="str">
        <f t="shared" si="0"/>
        <v>1160</v>
      </c>
    </row>
    <row r="28" spans="1:11" s="206" customFormat="1" x14ac:dyDescent="0.25">
      <c r="A28" s="834">
        <v>1169</v>
      </c>
      <c r="B28" s="259" t="s">
        <v>641</v>
      </c>
      <c r="C28" s="260">
        <v>0</v>
      </c>
      <c r="D28" s="261"/>
      <c r="E28" s="261"/>
      <c r="F28" s="261" t="s">
        <v>617</v>
      </c>
      <c r="G28" s="1314" t="str" cm="1">
        <f t="array" ref="G28">_xlfn.IFS(B28="Reservert","-",
F28="","Ingen arkivreferanse",
F28="Ivaretas av kunde","KUNDE",
NOT(ISERROR(_xlfn.XLOOKUP(LEFT(F28,3),('Innhold og arbeidsdeling'!$B$48:$B$70),('Innhold og arbeidsdeling'!$B$48:$B$70)))),_xlfn.IFS(Avstemmingsoversikt!$M$4="Ja",
(IF(Avstemmingsoversikt!$H$3="Bruttobudsjettert",VLOOKUP(LEFT(F28,3),'Innhold og arbeidsdeling'!$B$48:$G$70,3,FALSE),VLOOKUP(LEFT(F28,3),'Innhold og arbeidsdeling'!$B$48:$G$70,4,FALSE)
)),
Avstemmingsoversikt!$M$4="Nei",
(IF(Avstemmingsoversikt!$H$3="Bruttobudsjettert",VLOOKUP(LEFT(F28,3),'Innhold og arbeidsdeling'!$B$48:$G$70,5,FALSE),VLOOKUP(LEFT(F28,3),'Innhold og arbeidsdeling'!$B$48:$G$70,6,FALSE)
))),
Avstemmingsoversikt!$M$3="Grunntjeneste",IF(Avstemmingsoversikt!$H$3="Bruttobudsjettert",VLOOKUP(LEFT(F28,3),'Innhold og arbeidsdeling'!$B$5:$G$45,3,FALSE),VLOOKUP(LEFT(F28,3),'Innhold og arbeidsdeling'!$B$5:$G$45,4,FALSE)),Avstemmingsoversikt!$M$3="Delservice",IF(Avstemmingsoversikt!$H$3="Bruttobudsjettert",VLOOKUP(LEFT(F28,3),'Innhold og arbeidsdeling'!$B$5:$G$45,5,FALSE),VLOOKUP(LEFT(F28,3),'Innhold og arbeidsdeling'!$B$5:$G$45,6,FALSE)))</f>
        <v>KUNDE</v>
      </c>
      <c r="H28" s="261"/>
      <c r="I28" s="261"/>
      <c r="J28" s="306"/>
      <c r="K28" s="258" t="str">
        <f t="shared" si="0"/>
        <v>1169</v>
      </c>
    </row>
    <row r="29" spans="1:11" s="206" customFormat="1" x14ac:dyDescent="0.25">
      <c r="A29" s="835">
        <v>1170</v>
      </c>
      <c r="B29" s="205" t="s">
        <v>642</v>
      </c>
      <c r="C29" s="256">
        <v>0</v>
      </c>
      <c r="D29" s="257"/>
      <c r="E29" s="257"/>
      <c r="F29" s="257" t="s">
        <v>617</v>
      </c>
      <c r="G29" s="257" t="str" cm="1">
        <f t="array" ref="G29">_xlfn.IFS(B29="Reservert","-",
F29="","Ingen arkivreferanse",
F29="Ivaretas av kunde","KUNDE",
NOT(ISERROR(_xlfn.XLOOKUP(LEFT(F29,3),('Innhold og arbeidsdeling'!$B$48:$B$70),('Innhold og arbeidsdeling'!$B$48:$B$70)))),_xlfn.IFS(Avstemmingsoversikt!$M$4="Ja",
(IF(Avstemmingsoversikt!$H$3="Bruttobudsjettert",VLOOKUP(LEFT(F29,3),'Innhold og arbeidsdeling'!$B$48:$G$70,3,FALSE),VLOOKUP(LEFT(F29,3),'Innhold og arbeidsdeling'!$B$48:$G$70,4,FALSE)
)),
Avstemmingsoversikt!$M$4="Nei",
(IF(Avstemmingsoversikt!$H$3="Bruttobudsjettert",VLOOKUP(LEFT(F29,3),'Innhold og arbeidsdeling'!$B$48:$G$70,5,FALSE),VLOOKUP(LEFT(F29,3),'Innhold og arbeidsdeling'!$B$48:$G$70,6,FALSE)
))),
Avstemmingsoversikt!$M$3="Grunntjeneste",IF(Avstemmingsoversikt!$H$3="Bruttobudsjettert",VLOOKUP(LEFT(F29,3),'Innhold og arbeidsdeling'!$B$5:$G$45,3,FALSE),VLOOKUP(LEFT(F29,3),'Innhold og arbeidsdeling'!$B$5:$G$45,4,FALSE)),Avstemmingsoversikt!$M$3="Delservice",IF(Avstemmingsoversikt!$H$3="Bruttobudsjettert",VLOOKUP(LEFT(F29,3),'Innhold og arbeidsdeling'!$B$5:$G$45,5,FALSE),VLOOKUP(LEFT(F29,3),'Innhold og arbeidsdeling'!$B$5:$G$45,6,FALSE)))</f>
        <v>KUNDE</v>
      </c>
      <c r="H29" s="257"/>
      <c r="I29" s="257"/>
      <c r="J29" s="305"/>
      <c r="K29" s="258" t="str">
        <f t="shared" si="0"/>
        <v>1170</v>
      </c>
    </row>
    <row r="30" spans="1:11" s="206" customFormat="1" x14ac:dyDescent="0.25">
      <c r="A30" s="834">
        <v>1179</v>
      </c>
      <c r="B30" s="259" t="s">
        <v>643</v>
      </c>
      <c r="C30" s="260">
        <v>0</v>
      </c>
      <c r="D30" s="261"/>
      <c r="E30" s="261"/>
      <c r="F30" s="261" t="s">
        <v>617</v>
      </c>
      <c r="G30" s="1314" t="str" cm="1">
        <f t="array" ref="G30">_xlfn.IFS(B30="Reservert","-",
F30="","Ingen arkivreferanse",
F30="Ivaretas av kunde","KUNDE",
NOT(ISERROR(_xlfn.XLOOKUP(LEFT(F30,3),('Innhold og arbeidsdeling'!$B$48:$B$70),('Innhold og arbeidsdeling'!$B$48:$B$70)))),_xlfn.IFS(Avstemmingsoversikt!$M$4="Ja",
(IF(Avstemmingsoversikt!$H$3="Bruttobudsjettert",VLOOKUP(LEFT(F30,3),'Innhold og arbeidsdeling'!$B$48:$G$70,3,FALSE),VLOOKUP(LEFT(F30,3),'Innhold og arbeidsdeling'!$B$48:$G$70,4,FALSE)
)),
Avstemmingsoversikt!$M$4="Nei",
(IF(Avstemmingsoversikt!$H$3="Bruttobudsjettert",VLOOKUP(LEFT(F30,3),'Innhold og arbeidsdeling'!$B$48:$G$70,5,FALSE),VLOOKUP(LEFT(F30,3),'Innhold og arbeidsdeling'!$B$48:$G$70,6,FALSE)
))),
Avstemmingsoversikt!$M$3="Grunntjeneste",IF(Avstemmingsoversikt!$H$3="Bruttobudsjettert",VLOOKUP(LEFT(F30,3),'Innhold og arbeidsdeling'!$B$5:$G$45,3,FALSE),VLOOKUP(LEFT(F30,3),'Innhold og arbeidsdeling'!$B$5:$G$45,4,FALSE)),Avstemmingsoversikt!$M$3="Delservice",IF(Avstemmingsoversikt!$H$3="Bruttobudsjettert",VLOOKUP(LEFT(F30,3),'Innhold og arbeidsdeling'!$B$5:$G$45,5,FALSE),VLOOKUP(LEFT(F30,3),'Innhold og arbeidsdeling'!$B$5:$G$45,6,FALSE)))</f>
        <v>KUNDE</v>
      </c>
      <c r="H30" s="261"/>
      <c r="I30" s="261"/>
      <c r="J30" s="306"/>
      <c r="K30" s="258" t="str">
        <f t="shared" si="0"/>
        <v>1179</v>
      </c>
    </row>
    <row r="31" spans="1:11" s="206" customFormat="1" x14ac:dyDescent="0.25">
      <c r="A31" s="835">
        <v>1180</v>
      </c>
      <c r="B31" s="205" t="s">
        <v>644</v>
      </c>
      <c r="C31" s="256">
        <v>0</v>
      </c>
      <c r="D31" s="257"/>
      <c r="E31" s="257"/>
      <c r="F31" s="257" t="s">
        <v>617</v>
      </c>
      <c r="G31" s="257" t="str" cm="1">
        <f t="array" ref="G31">_xlfn.IFS(B31="Reservert","-",
F31="","Ingen arkivreferanse",
F31="Ivaretas av kunde","KUNDE",
NOT(ISERROR(_xlfn.XLOOKUP(LEFT(F31,3),('Innhold og arbeidsdeling'!$B$48:$B$70),('Innhold og arbeidsdeling'!$B$48:$B$70)))),_xlfn.IFS(Avstemmingsoversikt!$M$4="Ja",
(IF(Avstemmingsoversikt!$H$3="Bruttobudsjettert",VLOOKUP(LEFT(F31,3),'Innhold og arbeidsdeling'!$B$48:$G$70,3,FALSE),VLOOKUP(LEFT(F31,3),'Innhold og arbeidsdeling'!$B$48:$G$70,4,FALSE)
)),
Avstemmingsoversikt!$M$4="Nei",
(IF(Avstemmingsoversikt!$H$3="Bruttobudsjettert",VLOOKUP(LEFT(F31,3),'Innhold og arbeidsdeling'!$B$48:$G$70,5,FALSE),VLOOKUP(LEFT(F31,3),'Innhold og arbeidsdeling'!$B$48:$G$70,6,FALSE)
))),
Avstemmingsoversikt!$M$3="Grunntjeneste",IF(Avstemmingsoversikt!$H$3="Bruttobudsjettert",VLOOKUP(LEFT(F31,3),'Innhold og arbeidsdeling'!$B$5:$G$45,3,FALSE),VLOOKUP(LEFT(F31,3),'Innhold og arbeidsdeling'!$B$5:$G$45,4,FALSE)),Avstemmingsoversikt!$M$3="Delservice",IF(Avstemmingsoversikt!$H$3="Bruttobudsjettert",VLOOKUP(LEFT(F31,3),'Innhold og arbeidsdeling'!$B$5:$G$45,5,FALSE),VLOOKUP(LEFT(F31,3),'Innhold og arbeidsdeling'!$B$5:$G$45,6,FALSE)))</f>
        <v>KUNDE</v>
      </c>
      <c r="H31" s="257"/>
      <c r="I31" s="257"/>
      <c r="J31" s="305"/>
      <c r="K31" s="258" t="str">
        <f t="shared" si="0"/>
        <v>1180</v>
      </c>
    </row>
    <row r="32" spans="1:11" s="206" customFormat="1" x14ac:dyDescent="0.25">
      <c r="A32" s="836">
        <v>1190</v>
      </c>
      <c r="B32" s="259" t="s">
        <v>645</v>
      </c>
      <c r="C32" s="260">
        <v>0</v>
      </c>
      <c r="D32" s="261"/>
      <c r="E32" s="261"/>
      <c r="F32" s="261" t="s">
        <v>617</v>
      </c>
      <c r="G32" s="1314" t="str" cm="1">
        <f t="array" ref="G32">_xlfn.IFS(B32="Reservert","-",
F32="","Ingen arkivreferanse",
F32="Ivaretas av kunde","KUNDE",
NOT(ISERROR(_xlfn.XLOOKUP(LEFT(F32,3),('Innhold og arbeidsdeling'!$B$48:$B$70),('Innhold og arbeidsdeling'!$B$48:$B$70)))),_xlfn.IFS(Avstemmingsoversikt!$M$4="Ja",
(IF(Avstemmingsoversikt!$H$3="Bruttobudsjettert",VLOOKUP(LEFT(F32,3),'Innhold og arbeidsdeling'!$B$48:$G$70,3,FALSE),VLOOKUP(LEFT(F32,3),'Innhold og arbeidsdeling'!$B$48:$G$70,4,FALSE)
)),
Avstemmingsoversikt!$M$4="Nei",
(IF(Avstemmingsoversikt!$H$3="Bruttobudsjettert",VLOOKUP(LEFT(F32,3),'Innhold og arbeidsdeling'!$B$48:$G$70,5,FALSE),VLOOKUP(LEFT(F32,3),'Innhold og arbeidsdeling'!$B$48:$G$70,6,FALSE)
))),
Avstemmingsoversikt!$M$3="Grunntjeneste",IF(Avstemmingsoversikt!$H$3="Bruttobudsjettert",VLOOKUP(LEFT(F32,3),'Innhold og arbeidsdeling'!$B$5:$G$45,3,FALSE),VLOOKUP(LEFT(F32,3),'Innhold og arbeidsdeling'!$B$5:$G$45,4,FALSE)),Avstemmingsoversikt!$M$3="Delservice",IF(Avstemmingsoversikt!$H$3="Bruttobudsjettert",VLOOKUP(LEFT(F32,3),'Innhold og arbeidsdeling'!$B$5:$G$45,5,FALSE),VLOOKUP(LEFT(F32,3),'Innhold og arbeidsdeling'!$B$5:$G$45,6,FALSE)))</f>
        <v>KUNDE</v>
      </c>
      <c r="H32" s="261"/>
      <c r="I32" s="261"/>
      <c r="J32" s="306"/>
      <c r="K32" s="258" t="str">
        <f t="shared" si="0"/>
        <v>1190</v>
      </c>
    </row>
    <row r="33" spans="1:11" s="206" customFormat="1" x14ac:dyDescent="0.25">
      <c r="A33" s="835">
        <v>1199</v>
      </c>
      <c r="B33" s="205" t="s">
        <v>646</v>
      </c>
      <c r="C33" s="256">
        <v>0</v>
      </c>
      <c r="D33" s="257"/>
      <c r="E33" s="257"/>
      <c r="F33" s="257" t="s">
        <v>617</v>
      </c>
      <c r="G33" s="257" t="str" cm="1">
        <f t="array" ref="G33">_xlfn.IFS(B33="Reservert","-",
F33="","Ingen arkivreferanse",
F33="Ivaretas av kunde","KUNDE",
NOT(ISERROR(_xlfn.XLOOKUP(LEFT(F33,3),('Innhold og arbeidsdeling'!$B$48:$B$70),('Innhold og arbeidsdeling'!$B$48:$B$70)))),_xlfn.IFS(Avstemmingsoversikt!$M$4="Ja",
(IF(Avstemmingsoversikt!$H$3="Bruttobudsjettert",VLOOKUP(LEFT(F33,3),'Innhold og arbeidsdeling'!$B$48:$G$70,3,FALSE),VLOOKUP(LEFT(F33,3),'Innhold og arbeidsdeling'!$B$48:$G$70,4,FALSE)
)),
Avstemmingsoversikt!$M$4="Nei",
(IF(Avstemmingsoversikt!$H$3="Bruttobudsjettert",VLOOKUP(LEFT(F33,3),'Innhold og arbeidsdeling'!$B$48:$G$70,5,FALSE),VLOOKUP(LEFT(F33,3),'Innhold og arbeidsdeling'!$B$48:$G$70,6,FALSE)
))),
Avstemmingsoversikt!$M$3="Grunntjeneste",IF(Avstemmingsoversikt!$H$3="Bruttobudsjettert",VLOOKUP(LEFT(F33,3),'Innhold og arbeidsdeling'!$B$5:$G$45,3,FALSE),VLOOKUP(LEFT(F33,3),'Innhold og arbeidsdeling'!$B$5:$G$45,4,FALSE)),Avstemmingsoversikt!$M$3="Delservice",IF(Avstemmingsoversikt!$H$3="Bruttobudsjettert",VLOOKUP(LEFT(F33,3),'Innhold og arbeidsdeling'!$B$5:$G$45,5,FALSE),VLOOKUP(LEFT(F33,3),'Innhold og arbeidsdeling'!$B$5:$G$45,6,FALSE)))</f>
        <v>KUNDE</v>
      </c>
      <c r="H33" s="257"/>
      <c r="I33" s="257"/>
      <c r="J33" s="305"/>
      <c r="K33" s="258" t="str">
        <f t="shared" si="0"/>
        <v>1199</v>
      </c>
    </row>
    <row r="34" spans="1:11" s="206" customFormat="1" x14ac:dyDescent="0.25">
      <c r="A34" s="836">
        <v>1200</v>
      </c>
      <c r="B34" s="259" t="s">
        <v>647</v>
      </c>
      <c r="C34" s="260">
        <v>0</v>
      </c>
      <c r="D34" s="261"/>
      <c r="E34" s="261"/>
      <c r="F34" s="261" t="s">
        <v>617</v>
      </c>
      <c r="G34" s="1314" t="str" cm="1">
        <f t="array" ref="G34">_xlfn.IFS(B34="Reservert","-",
F34="","Ingen arkivreferanse",
F34="Ivaretas av kunde","KUNDE",
NOT(ISERROR(_xlfn.XLOOKUP(LEFT(F34,3),('Innhold og arbeidsdeling'!$B$48:$B$70),('Innhold og arbeidsdeling'!$B$48:$B$70)))),_xlfn.IFS(Avstemmingsoversikt!$M$4="Ja",
(IF(Avstemmingsoversikt!$H$3="Bruttobudsjettert",VLOOKUP(LEFT(F34,3),'Innhold og arbeidsdeling'!$B$48:$G$70,3,FALSE),VLOOKUP(LEFT(F34,3),'Innhold og arbeidsdeling'!$B$48:$G$70,4,FALSE)
)),
Avstemmingsoversikt!$M$4="Nei",
(IF(Avstemmingsoversikt!$H$3="Bruttobudsjettert",VLOOKUP(LEFT(F34,3),'Innhold og arbeidsdeling'!$B$48:$G$70,5,FALSE),VLOOKUP(LEFT(F34,3),'Innhold og arbeidsdeling'!$B$48:$G$70,6,FALSE)
))),
Avstemmingsoversikt!$M$3="Grunntjeneste",IF(Avstemmingsoversikt!$H$3="Bruttobudsjettert",VLOOKUP(LEFT(F34,3),'Innhold og arbeidsdeling'!$B$5:$G$45,3,FALSE),VLOOKUP(LEFT(F34,3),'Innhold og arbeidsdeling'!$B$5:$G$45,4,FALSE)),Avstemmingsoversikt!$M$3="Delservice",IF(Avstemmingsoversikt!$H$3="Bruttobudsjettert",VLOOKUP(LEFT(F34,3),'Innhold og arbeidsdeling'!$B$5:$G$45,5,FALSE),VLOOKUP(LEFT(F34,3),'Innhold og arbeidsdeling'!$B$5:$G$45,6,FALSE)))</f>
        <v>KUNDE</v>
      </c>
      <c r="H34" s="261"/>
      <c r="I34" s="261"/>
      <c r="J34" s="306"/>
      <c r="K34" s="258" t="str">
        <f t="shared" si="0"/>
        <v>1200</v>
      </c>
    </row>
    <row r="35" spans="1:11" s="206" customFormat="1" ht="14.25" customHeight="1" x14ac:dyDescent="0.25">
      <c r="A35" s="835">
        <v>1209</v>
      </c>
      <c r="B35" s="205" t="s">
        <v>648</v>
      </c>
      <c r="C35" s="256">
        <v>0</v>
      </c>
      <c r="D35" s="257"/>
      <c r="E35" s="257"/>
      <c r="F35" s="257" t="s">
        <v>617</v>
      </c>
      <c r="G35" s="257" t="str" cm="1">
        <f t="array" ref="G35">_xlfn.IFS(B35="Reservert","-",
F35="","Ingen arkivreferanse",
F35="Ivaretas av kunde","KUNDE",
NOT(ISERROR(_xlfn.XLOOKUP(LEFT(F35,3),('Innhold og arbeidsdeling'!$B$48:$B$70),('Innhold og arbeidsdeling'!$B$48:$B$70)))),_xlfn.IFS(Avstemmingsoversikt!$M$4="Ja",
(IF(Avstemmingsoversikt!$H$3="Bruttobudsjettert",VLOOKUP(LEFT(F35,3),'Innhold og arbeidsdeling'!$B$48:$G$70,3,FALSE),VLOOKUP(LEFT(F35,3),'Innhold og arbeidsdeling'!$B$48:$G$70,4,FALSE)
)),
Avstemmingsoversikt!$M$4="Nei",
(IF(Avstemmingsoversikt!$H$3="Bruttobudsjettert",VLOOKUP(LEFT(F35,3),'Innhold og arbeidsdeling'!$B$48:$G$70,5,FALSE),VLOOKUP(LEFT(F35,3),'Innhold og arbeidsdeling'!$B$48:$G$70,6,FALSE)
))),
Avstemmingsoversikt!$M$3="Grunntjeneste",IF(Avstemmingsoversikt!$H$3="Bruttobudsjettert",VLOOKUP(LEFT(F35,3),'Innhold og arbeidsdeling'!$B$5:$G$45,3,FALSE),VLOOKUP(LEFT(F35,3),'Innhold og arbeidsdeling'!$B$5:$G$45,4,FALSE)),Avstemmingsoversikt!$M$3="Delservice",IF(Avstemmingsoversikt!$H$3="Bruttobudsjettert",VLOOKUP(LEFT(F35,3),'Innhold og arbeidsdeling'!$B$5:$G$45,5,FALSE),VLOOKUP(LEFT(F35,3),'Innhold og arbeidsdeling'!$B$5:$G$45,6,FALSE)))</f>
        <v>KUNDE</v>
      </c>
      <c r="H35" s="257"/>
      <c r="I35" s="257"/>
      <c r="J35" s="305"/>
      <c r="K35" s="258" t="str">
        <f t="shared" si="0"/>
        <v>1209</v>
      </c>
    </row>
    <row r="36" spans="1:11" s="206" customFormat="1" x14ac:dyDescent="0.25">
      <c r="A36" s="836">
        <v>1210</v>
      </c>
      <c r="B36" s="259" t="s">
        <v>649</v>
      </c>
      <c r="C36" s="260">
        <v>0</v>
      </c>
      <c r="D36" s="261"/>
      <c r="E36" s="261"/>
      <c r="F36" s="261" t="s">
        <v>617</v>
      </c>
      <c r="G36" s="1314" t="str" cm="1">
        <f t="array" ref="G36">_xlfn.IFS(B36="Reservert","-",
F36="","Ingen arkivreferanse",
F36="Ivaretas av kunde","KUNDE",
NOT(ISERROR(_xlfn.XLOOKUP(LEFT(F36,3),('Innhold og arbeidsdeling'!$B$48:$B$70),('Innhold og arbeidsdeling'!$B$48:$B$70)))),_xlfn.IFS(Avstemmingsoversikt!$M$4="Ja",
(IF(Avstemmingsoversikt!$H$3="Bruttobudsjettert",VLOOKUP(LEFT(F36,3),'Innhold og arbeidsdeling'!$B$48:$G$70,3,FALSE),VLOOKUP(LEFT(F36,3),'Innhold og arbeidsdeling'!$B$48:$G$70,4,FALSE)
)),
Avstemmingsoversikt!$M$4="Nei",
(IF(Avstemmingsoversikt!$H$3="Bruttobudsjettert",VLOOKUP(LEFT(F36,3),'Innhold og arbeidsdeling'!$B$48:$G$70,5,FALSE),VLOOKUP(LEFT(F36,3),'Innhold og arbeidsdeling'!$B$48:$G$70,6,FALSE)
))),
Avstemmingsoversikt!$M$3="Grunntjeneste",IF(Avstemmingsoversikt!$H$3="Bruttobudsjettert",VLOOKUP(LEFT(F36,3),'Innhold og arbeidsdeling'!$B$5:$G$45,3,FALSE),VLOOKUP(LEFT(F36,3),'Innhold og arbeidsdeling'!$B$5:$G$45,4,FALSE)),Avstemmingsoversikt!$M$3="Delservice",IF(Avstemmingsoversikt!$H$3="Bruttobudsjettert",VLOOKUP(LEFT(F36,3),'Innhold og arbeidsdeling'!$B$5:$G$45,5,FALSE),VLOOKUP(LEFT(F36,3),'Innhold og arbeidsdeling'!$B$5:$G$45,6,FALSE)))</f>
        <v>KUNDE</v>
      </c>
      <c r="H36" s="261"/>
      <c r="I36" s="261"/>
      <c r="J36" s="306"/>
      <c r="K36" s="258" t="str">
        <f t="shared" si="0"/>
        <v>1210</v>
      </c>
    </row>
    <row r="37" spans="1:11" s="206" customFormat="1" x14ac:dyDescent="0.25">
      <c r="A37" s="833">
        <v>1220</v>
      </c>
      <c r="B37" s="205" t="s">
        <v>650</v>
      </c>
      <c r="C37" s="256">
        <v>0</v>
      </c>
      <c r="D37" s="257"/>
      <c r="E37" s="257"/>
      <c r="F37" s="257" t="s">
        <v>617</v>
      </c>
      <c r="G37" s="257" t="str" cm="1">
        <f t="array" ref="G37">_xlfn.IFS(B37="Reservert","-",
F37="","Ingen arkivreferanse",
F37="Ivaretas av kunde","KUNDE",
NOT(ISERROR(_xlfn.XLOOKUP(LEFT(F37,3),('Innhold og arbeidsdeling'!$B$48:$B$70),('Innhold og arbeidsdeling'!$B$48:$B$70)))),_xlfn.IFS(Avstemmingsoversikt!$M$4="Ja",
(IF(Avstemmingsoversikt!$H$3="Bruttobudsjettert",VLOOKUP(LEFT(F37,3),'Innhold og arbeidsdeling'!$B$48:$G$70,3,FALSE),VLOOKUP(LEFT(F37,3),'Innhold og arbeidsdeling'!$B$48:$G$70,4,FALSE)
)),
Avstemmingsoversikt!$M$4="Nei",
(IF(Avstemmingsoversikt!$H$3="Bruttobudsjettert",VLOOKUP(LEFT(F37,3),'Innhold og arbeidsdeling'!$B$48:$G$70,5,FALSE),VLOOKUP(LEFT(F37,3),'Innhold og arbeidsdeling'!$B$48:$G$70,6,FALSE)
))),
Avstemmingsoversikt!$M$3="Grunntjeneste",IF(Avstemmingsoversikt!$H$3="Bruttobudsjettert",VLOOKUP(LEFT(F37,3),'Innhold og arbeidsdeling'!$B$5:$G$45,3,FALSE),VLOOKUP(LEFT(F37,3),'Innhold og arbeidsdeling'!$B$5:$G$45,4,FALSE)),Avstemmingsoversikt!$M$3="Delservice",IF(Avstemmingsoversikt!$H$3="Bruttobudsjettert",VLOOKUP(LEFT(F37,3),'Innhold og arbeidsdeling'!$B$5:$G$45,5,FALSE),VLOOKUP(LEFT(F37,3),'Innhold og arbeidsdeling'!$B$5:$G$45,6,FALSE)))</f>
        <v>KUNDE</v>
      </c>
      <c r="H37" s="257"/>
      <c r="I37" s="257"/>
      <c r="J37" s="305"/>
      <c r="K37" s="258" t="str">
        <f t="shared" si="0"/>
        <v>1220</v>
      </c>
    </row>
    <row r="38" spans="1:11" s="206" customFormat="1" x14ac:dyDescent="0.25">
      <c r="A38" s="836">
        <v>1221</v>
      </c>
      <c r="B38" s="259" t="s">
        <v>651</v>
      </c>
      <c r="C38" s="260">
        <v>0</v>
      </c>
      <c r="D38" s="261"/>
      <c r="E38" s="261"/>
      <c r="F38" s="261" t="s">
        <v>617</v>
      </c>
      <c r="G38" s="1314" t="str" cm="1">
        <f t="array" ref="G38">_xlfn.IFS(B38="Reservert","-",
F38="","Ingen arkivreferanse",
F38="Ivaretas av kunde","KUNDE",
NOT(ISERROR(_xlfn.XLOOKUP(LEFT(F38,3),('Innhold og arbeidsdeling'!$B$48:$B$70),('Innhold og arbeidsdeling'!$B$48:$B$70)))),_xlfn.IFS(Avstemmingsoversikt!$M$4="Ja",
(IF(Avstemmingsoversikt!$H$3="Bruttobudsjettert",VLOOKUP(LEFT(F38,3),'Innhold og arbeidsdeling'!$B$48:$G$70,3,FALSE),VLOOKUP(LEFT(F38,3),'Innhold og arbeidsdeling'!$B$48:$G$70,4,FALSE)
)),
Avstemmingsoversikt!$M$4="Nei",
(IF(Avstemmingsoversikt!$H$3="Bruttobudsjettert",VLOOKUP(LEFT(F38,3),'Innhold og arbeidsdeling'!$B$48:$G$70,5,FALSE),VLOOKUP(LEFT(F38,3),'Innhold og arbeidsdeling'!$B$48:$G$70,6,FALSE)
))),
Avstemmingsoversikt!$M$3="Grunntjeneste",IF(Avstemmingsoversikt!$H$3="Bruttobudsjettert",VLOOKUP(LEFT(F38,3),'Innhold og arbeidsdeling'!$B$5:$G$45,3,FALSE),VLOOKUP(LEFT(F38,3),'Innhold og arbeidsdeling'!$B$5:$G$45,4,FALSE)),Avstemmingsoversikt!$M$3="Delservice",IF(Avstemmingsoversikt!$H$3="Bruttobudsjettert",VLOOKUP(LEFT(F38,3),'Innhold og arbeidsdeling'!$B$5:$G$45,5,FALSE),VLOOKUP(LEFT(F38,3),'Innhold og arbeidsdeling'!$B$5:$G$45,6,FALSE)))</f>
        <v>KUNDE</v>
      </c>
      <c r="H38" s="261"/>
      <c r="I38" s="261"/>
      <c r="J38" s="306"/>
      <c r="K38" s="258" t="str">
        <f t="shared" si="0"/>
        <v>1221</v>
      </c>
    </row>
    <row r="39" spans="1:11" s="206" customFormat="1" x14ac:dyDescent="0.25">
      <c r="A39" s="833">
        <v>1222</v>
      </c>
      <c r="B39" s="205" t="s">
        <v>652</v>
      </c>
      <c r="C39" s="256">
        <v>0</v>
      </c>
      <c r="D39" s="257"/>
      <c r="E39" s="257"/>
      <c r="F39" s="257" t="s">
        <v>617</v>
      </c>
      <c r="G39" s="257" t="str" cm="1">
        <f t="array" ref="G39">_xlfn.IFS(B39="Reservert","-",
F39="","Ingen arkivreferanse",
F39="Ivaretas av kunde","KUNDE",
NOT(ISERROR(_xlfn.XLOOKUP(LEFT(F39,3),('Innhold og arbeidsdeling'!$B$48:$B$70),('Innhold og arbeidsdeling'!$B$48:$B$70)))),_xlfn.IFS(Avstemmingsoversikt!$M$4="Ja",
(IF(Avstemmingsoversikt!$H$3="Bruttobudsjettert",VLOOKUP(LEFT(F39,3),'Innhold og arbeidsdeling'!$B$48:$G$70,3,FALSE),VLOOKUP(LEFT(F39,3),'Innhold og arbeidsdeling'!$B$48:$G$70,4,FALSE)
)),
Avstemmingsoversikt!$M$4="Nei",
(IF(Avstemmingsoversikt!$H$3="Bruttobudsjettert",VLOOKUP(LEFT(F39,3),'Innhold og arbeidsdeling'!$B$48:$G$70,5,FALSE),VLOOKUP(LEFT(F39,3),'Innhold og arbeidsdeling'!$B$48:$G$70,6,FALSE)
))),
Avstemmingsoversikt!$M$3="Grunntjeneste",IF(Avstemmingsoversikt!$H$3="Bruttobudsjettert",VLOOKUP(LEFT(F39,3),'Innhold og arbeidsdeling'!$B$5:$G$45,3,FALSE),VLOOKUP(LEFT(F39,3),'Innhold og arbeidsdeling'!$B$5:$G$45,4,FALSE)),Avstemmingsoversikt!$M$3="Delservice",IF(Avstemmingsoversikt!$H$3="Bruttobudsjettert",VLOOKUP(LEFT(F39,3),'Innhold og arbeidsdeling'!$B$5:$G$45,5,FALSE),VLOOKUP(LEFT(F39,3),'Innhold og arbeidsdeling'!$B$5:$G$45,6,FALSE)))</f>
        <v>KUNDE</v>
      </c>
      <c r="H39" s="257"/>
      <c r="I39" s="257"/>
      <c r="J39" s="305"/>
      <c r="K39" s="258" t="str">
        <f t="shared" si="0"/>
        <v>1222</v>
      </c>
    </row>
    <row r="40" spans="1:11" s="206" customFormat="1" x14ac:dyDescent="0.25">
      <c r="A40" s="834">
        <v>1229</v>
      </c>
      <c r="B40" s="259" t="s">
        <v>653</v>
      </c>
      <c r="C40" s="260">
        <v>0</v>
      </c>
      <c r="D40" s="261"/>
      <c r="E40" s="261"/>
      <c r="F40" s="261" t="s">
        <v>617</v>
      </c>
      <c r="G40" s="1314" t="str" cm="1">
        <f t="array" ref="G40">_xlfn.IFS(B40="Reservert","-",
F40="","Ingen arkivreferanse",
F40="Ivaretas av kunde","KUNDE",
NOT(ISERROR(_xlfn.XLOOKUP(LEFT(F40,3),('Innhold og arbeidsdeling'!$B$48:$B$70),('Innhold og arbeidsdeling'!$B$48:$B$70)))),_xlfn.IFS(Avstemmingsoversikt!$M$4="Ja",
(IF(Avstemmingsoversikt!$H$3="Bruttobudsjettert",VLOOKUP(LEFT(F40,3),'Innhold og arbeidsdeling'!$B$48:$G$70,3,FALSE),VLOOKUP(LEFT(F40,3),'Innhold og arbeidsdeling'!$B$48:$G$70,4,FALSE)
)),
Avstemmingsoversikt!$M$4="Nei",
(IF(Avstemmingsoversikt!$H$3="Bruttobudsjettert",VLOOKUP(LEFT(F40,3),'Innhold og arbeidsdeling'!$B$48:$G$70,5,FALSE),VLOOKUP(LEFT(F40,3),'Innhold og arbeidsdeling'!$B$48:$G$70,6,FALSE)
))),
Avstemmingsoversikt!$M$3="Grunntjeneste",IF(Avstemmingsoversikt!$H$3="Bruttobudsjettert",VLOOKUP(LEFT(F40,3),'Innhold og arbeidsdeling'!$B$5:$G$45,3,FALSE),VLOOKUP(LEFT(F40,3),'Innhold og arbeidsdeling'!$B$5:$G$45,4,FALSE)),Avstemmingsoversikt!$M$3="Delservice",IF(Avstemmingsoversikt!$H$3="Bruttobudsjettert",VLOOKUP(LEFT(F40,3),'Innhold og arbeidsdeling'!$B$5:$G$45,5,FALSE),VLOOKUP(LEFT(F40,3),'Innhold og arbeidsdeling'!$B$5:$G$45,6,FALSE)))</f>
        <v>KUNDE</v>
      </c>
      <c r="H40" s="261"/>
      <c r="I40" s="261"/>
      <c r="J40" s="306"/>
      <c r="K40" s="258" t="str">
        <f t="shared" si="0"/>
        <v>1229</v>
      </c>
    </row>
    <row r="41" spans="1:11" s="206" customFormat="1" x14ac:dyDescent="0.25">
      <c r="A41" s="833">
        <v>1230</v>
      </c>
      <c r="B41" s="205" t="s">
        <v>654</v>
      </c>
      <c r="C41" s="256">
        <v>0</v>
      </c>
      <c r="D41" s="257"/>
      <c r="E41" s="257"/>
      <c r="F41" s="257" t="s">
        <v>617</v>
      </c>
      <c r="G41" s="257" t="str" cm="1">
        <f t="array" ref="G41">_xlfn.IFS(B41="Reservert","-",
F41="","Ingen arkivreferanse",
F41="Ivaretas av kunde","KUNDE",
NOT(ISERROR(_xlfn.XLOOKUP(LEFT(F41,3),('Innhold og arbeidsdeling'!$B$48:$B$70),('Innhold og arbeidsdeling'!$B$48:$B$70)))),_xlfn.IFS(Avstemmingsoversikt!$M$4="Ja",
(IF(Avstemmingsoversikt!$H$3="Bruttobudsjettert",VLOOKUP(LEFT(F41,3),'Innhold og arbeidsdeling'!$B$48:$G$70,3,FALSE),VLOOKUP(LEFT(F41,3),'Innhold og arbeidsdeling'!$B$48:$G$70,4,FALSE)
)),
Avstemmingsoversikt!$M$4="Nei",
(IF(Avstemmingsoversikt!$H$3="Bruttobudsjettert",VLOOKUP(LEFT(F41,3),'Innhold og arbeidsdeling'!$B$48:$G$70,5,FALSE),VLOOKUP(LEFT(F41,3),'Innhold og arbeidsdeling'!$B$48:$G$70,6,FALSE)
))),
Avstemmingsoversikt!$M$3="Grunntjeneste",IF(Avstemmingsoversikt!$H$3="Bruttobudsjettert",VLOOKUP(LEFT(F41,3),'Innhold og arbeidsdeling'!$B$5:$G$45,3,FALSE),VLOOKUP(LEFT(F41,3),'Innhold og arbeidsdeling'!$B$5:$G$45,4,FALSE)),Avstemmingsoversikt!$M$3="Delservice",IF(Avstemmingsoversikt!$H$3="Bruttobudsjettert",VLOOKUP(LEFT(F41,3),'Innhold og arbeidsdeling'!$B$5:$G$45,5,FALSE),VLOOKUP(LEFT(F41,3),'Innhold og arbeidsdeling'!$B$5:$G$45,6,FALSE)))</f>
        <v>KUNDE</v>
      </c>
      <c r="H41" s="257"/>
      <c r="I41" s="257"/>
      <c r="J41" s="305"/>
      <c r="K41" s="258" t="str">
        <f t="shared" si="0"/>
        <v>1230</v>
      </c>
    </row>
    <row r="42" spans="1:11" s="206" customFormat="1" x14ac:dyDescent="0.25">
      <c r="A42" s="834">
        <v>1231</v>
      </c>
      <c r="B42" s="259" t="s">
        <v>655</v>
      </c>
      <c r="C42" s="260">
        <v>0</v>
      </c>
      <c r="D42" s="261"/>
      <c r="E42" s="261"/>
      <c r="F42" s="261" t="s">
        <v>617</v>
      </c>
      <c r="G42" s="1314" t="str" cm="1">
        <f t="array" ref="G42">_xlfn.IFS(B42="Reservert","-",
F42="","Ingen arkivreferanse",
F42="Ivaretas av kunde","KUNDE",
NOT(ISERROR(_xlfn.XLOOKUP(LEFT(F42,3),('Innhold og arbeidsdeling'!$B$48:$B$70),('Innhold og arbeidsdeling'!$B$48:$B$70)))),_xlfn.IFS(Avstemmingsoversikt!$M$4="Ja",
(IF(Avstemmingsoversikt!$H$3="Bruttobudsjettert",VLOOKUP(LEFT(F42,3),'Innhold og arbeidsdeling'!$B$48:$G$70,3,FALSE),VLOOKUP(LEFT(F42,3),'Innhold og arbeidsdeling'!$B$48:$G$70,4,FALSE)
)),
Avstemmingsoversikt!$M$4="Nei",
(IF(Avstemmingsoversikt!$H$3="Bruttobudsjettert",VLOOKUP(LEFT(F42,3),'Innhold og arbeidsdeling'!$B$48:$G$70,5,FALSE),VLOOKUP(LEFT(F42,3),'Innhold og arbeidsdeling'!$B$48:$G$70,6,FALSE)
))),
Avstemmingsoversikt!$M$3="Grunntjeneste",IF(Avstemmingsoversikt!$H$3="Bruttobudsjettert",VLOOKUP(LEFT(F42,3),'Innhold og arbeidsdeling'!$B$5:$G$45,3,FALSE),VLOOKUP(LEFT(F42,3),'Innhold og arbeidsdeling'!$B$5:$G$45,4,FALSE)),Avstemmingsoversikt!$M$3="Delservice",IF(Avstemmingsoversikt!$H$3="Bruttobudsjettert",VLOOKUP(LEFT(F42,3),'Innhold og arbeidsdeling'!$B$5:$G$45,5,FALSE),VLOOKUP(LEFT(F42,3),'Innhold og arbeidsdeling'!$B$5:$G$45,6,FALSE)))</f>
        <v>KUNDE</v>
      </c>
      <c r="H42" s="261"/>
      <c r="I42" s="261"/>
      <c r="J42" s="306"/>
      <c r="K42" s="258" t="str">
        <f t="shared" si="0"/>
        <v>1231</v>
      </c>
    </row>
    <row r="43" spans="1:11" s="206" customFormat="1" x14ac:dyDescent="0.25">
      <c r="A43" s="835">
        <v>1232</v>
      </c>
      <c r="B43" s="205" t="s">
        <v>656</v>
      </c>
      <c r="C43" s="256">
        <v>0</v>
      </c>
      <c r="D43" s="257"/>
      <c r="E43" s="257"/>
      <c r="F43" s="257" t="s">
        <v>617</v>
      </c>
      <c r="G43" s="257" t="str" cm="1">
        <f t="array" ref="G43">_xlfn.IFS(B43="Reservert","-",
F43="","Ingen arkivreferanse",
F43="Ivaretas av kunde","KUNDE",
NOT(ISERROR(_xlfn.XLOOKUP(LEFT(F43,3),('Innhold og arbeidsdeling'!$B$48:$B$70),('Innhold og arbeidsdeling'!$B$48:$B$70)))),_xlfn.IFS(Avstemmingsoversikt!$M$4="Ja",
(IF(Avstemmingsoversikt!$H$3="Bruttobudsjettert",VLOOKUP(LEFT(F43,3),'Innhold og arbeidsdeling'!$B$48:$G$70,3,FALSE),VLOOKUP(LEFT(F43,3),'Innhold og arbeidsdeling'!$B$48:$G$70,4,FALSE)
)),
Avstemmingsoversikt!$M$4="Nei",
(IF(Avstemmingsoversikt!$H$3="Bruttobudsjettert",VLOOKUP(LEFT(F43,3),'Innhold og arbeidsdeling'!$B$48:$G$70,5,FALSE),VLOOKUP(LEFT(F43,3),'Innhold og arbeidsdeling'!$B$48:$G$70,6,FALSE)
))),
Avstemmingsoversikt!$M$3="Grunntjeneste",IF(Avstemmingsoversikt!$H$3="Bruttobudsjettert",VLOOKUP(LEFT(F43,3),'Innhold og arbeidsdeling'!$B$5:$G$45,3,FALSE),VLOOKUP(LEFT(F43,3),'Innhold og arbeidsdeling'!$B$5:$G$45,4,FALSE)),Avstemmingsoversikt!$M$3="Delservice",IF(Avstemmingsoversikt!$H$3="Bruttobudsjettert",VLOOKUP(LEFT(F43,3),'Innhold og arbeidsdeling'!$B$5:$G$45,5,FALSE),VLOOKUP(LEFT(F43,3),'Innhold og arbeidsdeling'!$B$5:$G$45,6,FALSE)))</f>
        <v>KUNDE</v>
      </c>
      <c r="H43" s="257"/>
      <c r="I43" s="257"/>
      <c r="J43" s="305"/>
      <c r="K43" s="258" t="str">
        <f t="shared" si="0"/>
        <v>1232</v>
      </c>
    </row>
    <row r="44" spans="1:11" s="206" customFormat="1" x14ac:dyDescent="0.25">
      <c r="A44" s="834">
        <v>1233</v>
      </c>
      <c r="B44" s="259" t="s">
        <v>657</v>
      </c>
      <c r="C44" s="260">
        <v>0</v>
      </c>
      <c r="D44" s="261"/>
      <c r="E44" s="261"/>
      <c r="F44" s="261" t="s">
        <v>617</v>
      </c>
      <c r="G44" s="1314" t="str" cm="1">
        <f t="array" ref="G44">_xlfn.IFS(B44="Reservert","-",
F44="","Ingen arkivreferanse",
F44="Ivaretas av kunde","KUNDE",
NOT(ISERROR(_xlfn.XLOOKUP(LEFT(F44,3),('Innhold og arbeidsdeling'!$B$48:$B$70),('Innhold og arbeidsdeling'!$B$48:$B$70)))),_xlfn.IFS(Avstemmingsoversikt!$M$4="Ja",
(IF(Avstemmingsoversikt!$H$3="Bruttobudsjettert",VLOOKUP(LEFT(F44,3),'Innhold og arbeidsdeling'!$B$48:$G$70,3,FALSE),VLOOKUP(LEFT(F44,3),'Innhold og arbeidsdeling'!$B$48:$G$70,4,FALSE)
)),
Avstemmingsoversikt!$M$4="Nei",
(IF(Avstemmingsoversikt!$H$3="Bruttobudsjettert",VLOOKUP(LEFT(F44,3),'Innhold og arbeidsdeling'!$B$48:$G$70,5,FALSE),VLOOKUP(LEFT(F44,3),'Innhold og arbeidsdeling'!$B$48:$G$70,6,FALSE)
))),
Avstemmingsoversikt!$M$3="Grunntjeneste",IF(Avstemmingsoversikt!$H$3="Bruttobudsjettert",VLOOKUP(LEFT(F44,3),'Innhold og arbeidsdeling'!$B$5:$G$45,3,FALSE),VLOOKUP(LEFT(F44,3),'Innhold og arbeidsdeling'!$B$5:$G$45,4,FALSE)),Avstemmingsoversikt!$M$3="Delservice",IF(Avstemmingsoversikt!$H$3="Bruttobudsjettert",VLOOKUP(LEFT(F44,3),'Innhold og arbeidsdeling'!$B$5:$G$45,5,FALSE),VLOOKUP(LEFT(F44,3),'Innhold og arbeidsdeling'!$B$5:$G$45,6,FALSE)))</f>
        <v>KUNDE</v>
      </c>
      <c r="H44" s="261"/>
      <c r="I44" s="261"/>
      <c r="J44" s="306"/>
      <c r="K44" s="258" t="str">
        <f t="shared" si="0"/>
        <v>1233</v>
      </c>
    </row>
    <row r="45" spans="1:11" s="206" customFormat="1" ht="15.75" customHeight="1" x14ac:dyDescent="0.25">
      <c r="A45" s="835">
        <v>1239</v>
      </c>
      <c r="B45" s="205" t="s">
        <v>658</v>
      </c>
      <c r="C45" s="256">
        <v>0</v>
      </c>
      <c r="D45" s="257"/>
      <c r="E45" s="257"/>
      <c r="F45" s="257" t="s">
        <v>617</v>
      </c>
      <c r="G45" s="257" t="str" cm="1">
        <f t="array" ref="G45">_xlfn.IFS(B45="Reservert","-",
F45="","Ingen arkivreferanse",
F45="Ivaretas av kunde","KUNDE",
NOT(ISERROR(_xlfn.XLOOKUP(LEFT(F45,3),('Innhold og arbeidsdeling'!$B$48:$B$70),('Innhold og arbeidsdeling'!$B$48:$B$70)))),_xlfn.IFS(Avstemmingsoversikt!$M$4="Ja",
(IF(Avstemmingsoversikt!$H$3="Bruttobudsjettert",VLOOKUP(LEFT(F45,3),'Innhold og arbeidsdeling'!$B$48:$G$70,3,FALSE),VLOOKUP(LEFT(F45,3),'Innhold og arbeidsdeling'!$B$48:$G$70,4,FALSE)
)),
Avstemmingsoversikt!$M$4="Nei",
(IF(Avstemmingsoversikt!$H$3="Bruttobudsjettert",VLOOKUP(LEFT(F45,3),'Innhold og arbeidsdeling'!$B$48:$G$70,5,FALSE),VLOOKUP(LEFT(F45,3),'Innhold og arbeidsdeling'!$B$48:$G$70,6,FALSE)
))),
Avstemmingsoversikt!$M$3="Grunntjeneste",IF(Avstemmingsoversikt!$H$3="Bruttobudsjettert",VLOOKUP(LEFT(F45,3),'Innhold og arbeidsdeling'!$B$5:$G$45,3,FALSE),VLOOKUP(LEFT(F45,3),'Innhold og arbeidsdeling'!$B$5:$G$45,4,FALSE)),Avstemmingsoversikt!$M$3="Delservice",IF(Avstemmingsoversikt!$H$3="Bruttobudsjettert",VLOOKUP(LEFT(F45,3),'Innhold og arbeidsdeling'!$B$5:$G$45,5,FALSE),VLOOKUP(LEFT(F45,3),'Innhold og arbeidsdeling'!$B$5:$G$45,6,FALSE)))</f>
        <v>KUNDE</v>
      </c>
      <c r="H45" s="257"/>
      <c r="I45" s="257"/>
      <c r="J45" s="305"/>
      <c r="K45" s="258" t="str">
        <f t="shared" si="0"/>
        <v>1239</v>
      </c>
    </row>
    <row r="46" spans="1:11" s="206" customFormat="1" x14ac:dyDescent="0.25">
      <c r="A46" s="834">
        <v>1240</v>
      </c>
      <c r="B46" s="259" t="s">
        <v>659</v>
      </c>
      <c r="C46" s="260">
        <v>0</v>
      </c>
      <c r="D46" s="261"/>
      <c r="E46" s="261"/>
      <c r="F46" s="261" t="s">
        <v>617</v>
      </c>
      <c r="G46" s="1314" t="str" cm="1">
        <f t="array" ref="G46">_xlfn.IFS(B46="Reservert","-",
F46="","Ingen arkivreferanse",
F46="Ivaretas av kunde","KUNDE",
NOT(ISERROR(_xlfn.XLOOKUP(LEFT(F46,3),('Innhold og arbeidsdeling'!$B$48:$B$70),('Innhold og arbeidsdeling'!$B$48:$B$70)))),_xlfn.IFS(Avstemmingsoversikt!$M$4="Ja",
(IF(Avstemmingsoversikt!$H$3="Bruttobudsjettert",VLOOKUP(LEFT(F46,3),'Innhold og arbeidsdeling'!$B$48:$G$70,3,FALSE),VLOOKUP(LEFT(F46,3),'Innhold og arbeidsdeling'!$B$48:$G$70,4,FALSE)
)),
Avstemmingsoversikt!$M$4="Nei",
(IF(Avstemmingsoversikt!$H$3="Bruttobudsjettert",VLOOKUP(LEFT(F46,3),'Innhold og arbeidsdeling'!$B$48:$G$70,5,FALSE),VLOOKUP(LEFT(F46,3),'Innhold og arbeidsdeling'!$B$48:$G$70,6,FALSE)
))),
Avstemmingsoversikt!$M$3="Grunntjeneste",IF(Avstemmingsoversikt!$H$3="Bruttobudsjettert",VLOOKUP(LEFT(F46,3),'Innhold og arbeidsdeling'!$B$5:$G$45,3,FALSE),VLOOKUP(LEFT(F46,3),'Innhold og arbeidsdeling'!$B$5:$G$45,4,FALSE)),Avstemmingsoversikt!$M$3="Delservice",IF(Avstemmingsoversikt!$H$3="Bruttobudsjettert",VLOOKUP(LEFT(F46,3),'Innhold og arbeidsdeling'!$B$5:$G$45,5,FALSE),VLOOKUP(LEFT(F46,3),'Innhold og arbeidsdeling'!$B$5:$G$45,6,FALSE)))</f>
        <v>KUNDE</v>
      </c>
      <c r="H46" s="261"/>
      <c r="I46" s="261"/>
      <c r="J46" s="306"/>
      <c r="K46" s="258" t="str">
        <f t="shared" si="0"/>
        <v>1240</v>
      </c>
    </row>
    <row r="47" spans="1:11" s="206" customFormat="1" x14ac:dyDescent="0.25">
      <c r="A47" s="835">
        <v>1241</v>
      </c>
      <c r="B47" s="205" t="s">
        <v>660</v>
      </c>
      <c r="C47" s="256">
        <v>0</v>
      </c>
      <c r="D47" s="257"/>
      <c r="E47" s="257"/>
      <c r="F47" s="257" t="s">
        <v>617</v>
      </c>
      <c r="G47" s="257" t="str" cm="1">
        <f t="array" ref="G47">_xlfn.IFS(B47="Reservert","-",
F47="","Ingen arkivreferanse",
F47="Ivaretas av kunde","KUNDE",
NOT(ISERROR(_xlfn.XLOOKUP(LEFT(F47,3),('Innhold og arbeidsdeling'!$B$48:$B$70),('Innhold og arbeidsdeling'!$B$48:$B$70)))),_xlfn.IFS(Avstemmingsoversikt!$M$4="Ja",
(IF(Avstemmingsoversikt!$H$3="Bruttobudsjettert",VLOOKUP(LEFT(F47,3),'Innhold og arbeidsdeling'!$B$48:$G$70,3,FALSE),VLOOKUP(LEFT(F47,3),'Innhold og arbeidsdeling'!$B$48:$G$70,4,FALSE)
)),
Avstemmingsoversikt!$M$4="Nei",
(IF(Avstemmingsoversikt!$H$3="Bruttobudsjettert",VLOOKUP(LEFT(F47,3),'Innhold og arbeidsdeling'!$B$48:$G$70,5,FALSE),VLOOKUP(LEFT(F47,3),'Innhold og arbeidsdeling'!$B$48:$G$70,6,FALSE)
))),
Avstemmingsoversikt!$M$3="Grunntjeneste",IF(Avstemmingsoversikt!$H$3="Bruttobudsjettert",VLOOKUP(LEFT(F47,3),'Innhold og arbeidsdeling'!$B$5:$G$45,3,FALSE),VLOOKUP(LEFT(F47,3),'Innhold og arbeidsdeling'!$B$5:$G$45,4,FALSE)),Avstemmingsoversikt!$M$3="Delservice",IF(Avstemmingsoversikt!$H$3="Bruttobudsjettert",VLOOKUP(LEFT(F47,3),'Innhold og arbeidsdeling'!$B$5:$G$45,5,FALSE),VLOOKUP(LEFT(F47,3),'Innhold og arbeidsdeling'!$B$5:$G$45,6,FALSE)))</f>
        <v>KUNDE</v>
      </c>
      <c r="H47" s="257"/>
      <c r="I47" s="257"/>
      <c r="J47" s="305"/>
      <c r="K47" s="258" t="str">
        <f t="shared" si="0"/>
        <v>1241</v>
      </c>
    </row>
    <row r="48" spans="1:11" s="206" customFormat="1" x14ac:dyDescent="0.25">
      <c r="A48" s="836">
        <v>1245</v>
      </c>
      <c r="B48" s="259" t="s">
        <v>661</v>
      </c>
      <c r="C48" s="260">
        <v>0</v>
      </c>
      <c r="D48" s="261"/>
      <c r="E48" s="261"/>
      <c r="F48" s="261" t="s">
        <v>617</v>
      </c>
      <c r="G48" s="1314" t="str" cm="1">
        <f t="array" ref="G48">_xlfn.IFS(B48="Reservert","-",
F48="","Ingen arkivreferanse",
F48="Ivaretas av kunde","KUNDE",
NOT(ISERROR(_xlfn.XLOOKUP(LEFT(F48,3),('Innhold og arbeidsdeling'!$B$48:$B$70),('Innhold og arbeidsdeling'!$B$48:$B$70)))),_xlfn.IFS(Avstemmingsoversikt!$M$4="Ja",
(IF(Avstemmingsoversikt!$H$3="Bruttobudsjettert",VLOOKUP(LEFT(F48,3),'Innhold og arbeidsdeling'!$B$48:$G$70,3,FALSE),VLOOKUP(LEFT(F48,3),'Innhold og arbeidsdeling'!$B$48:$G$70,4,FALSE)
)),
Avstemmingsoversikt!$M$4="Nei",
(IF(Avstemmingsoversikt!$H$3="Bruttobudsjettert",VLOOKUP(LEFT(F48,3),'Innhold og arbeidsdeling'!$B$48:$G$70,5,FALSE),VLOOKUP(LEFT(F48,3),'Innhold og arbeidsdeling'!$B$48:$G$70,6,FALSE)
))),
Avstemmingsoversikt!$M$3="Grunntjeneste",IF(Avstemmingsoversikt!$H$3="Bruttobudsjettert",VLOOKUP(LEFT(F48,3),'Innhold og arbeidsdeling'!$B$5:$G$45,3,FALSE),VLOOKUP(LEFT(F48,3),'Innhold og arbeidsdeling'!$B$5:$G$45,4,FALSE)),Avstemmingsoversikt!$M$3="Delservice",IF(Avstemmingsoversikt!$H$3="Bruttobudsjettert",VLOOKUP(LEFT(F48,3),'Innhold og arbeidsdeling'!$B$5:$G$45,5,FALSE),VLOOKUP(LEFT(F48,3),'Innhold og arbeidsdeling'!$B$5:$G$45,6,FALSE)))</f>
        <v>KUNDE</v>
      </c>
      <c r="H48" s="261"/>
      <c r="I48" s="261"/>
      <c r="J48" s="306"/>
      <c r="K48" s="258" t="str">
        <f t="shared" si="0"/>
        <v>1245</v>
      </c>
    </row>
    <row r="49" spans="1:14" s="206" customFormat="1" x14ac:dyDescent="0.25">
      <c r="A49" s="835">
        <v>1249</v>
      </c>
      <c r="B49" s="205" t="s">
        <v>662</v>
      </c>
      <c r="C49" s="256">
        <v>0</v>
      </c>
      <c r="D49" s="257"/>
      <c r="E49" s="257"/>
      <c r="F49" s="257" t="s">
        <v>617</v>
      </c>
      <c r="G49" s="257" t="str" cm="1">
        <f t="array" ref="G49">_xlfn.IFS(B49="Reservert","-",
F49="","Ingen arkivreferanse",
F49="Ivaretas av kunde","KUNDE",
NOT(ISERROR(_xlfn.XLOOKUP(LEFT(F49,3),('Innhold og arbeidsdeling'!$B$48:$B$70),('Innhold og arbeidsdeling'!$B$48:$B$70)))),_xlfn.IFS(Avstemmingsoversikt!$M$4="Ja",
(IF(Avstemmingsoversikt!$H$3="Bruttobudsjettert",VLOOKUP(LEFT(F49,3),'Innhold og arbeidsdeling'!$B$48:$G$70,3,FALSE),VLOOKUP(LEFT(F49,3),'Innhold og arbeidsdeling'!$B$48:$G$70,4,FALSE)
)),
Avstemmingsoversikt!$M$4="Nei",
(IF(Avstemmingsoversikt!$H$3="Bruttobudsjettert",VLOOKUP(LEFT(F49,3),'Innhold og arbeidsdeling'!$B$48:$G$70,5,FALSE),VLOOKUP(LEFT(F49,3),'Innhold og arbeidsdeling'!$B$48:$G$70,6,FALSE)
))),
Avstemmingsoversikt!$M$3="Grunntjeneste",IF(Avstemmingsoversikt!$H$3="Bruttobudsjettert",VLOOKUP(LEFT(F49,3),'Innhold og arbeidsdeling'!$B$5:$G$45,3,FALSE),VLOOKUP(LEFT(F49,3),'Innhold og arbeidsdeling'!$B$5:$G$45,4,FALSE)),Avstemmingsoversikt!$M$3="Delservice",IF(Avstemmingsoversikt!$H$3="Bruttobudsjettert",VLOOKUP(LEFT(F49,3),'Innhold og arbeidsdeling'!$B$5:$G$45,5,FALSE),VLOOKUP(LEFT(F49,3),'Innhold og arbeidsdeling'!$B$5:$G$45,6,FALSE)))</f>
        <v>KUNDE</v>
      </c>
      <c r="H49" s="257"/>
      <c r="I49" s="257"/>
      <c r="J49" s="305"/>
      <c r="K49" s="258" t="str">
        <f t="shared" si="0"/>
        <v>1249</v>
      </c>
    </row>
    <row r="50" spans="1:14" s="206" customFormat="1" x14ac:dyDescent="0.25">
      <c r="A50" s="834">
        <v>1250</v>
      </c>
      <c r="B50" s="259" t="s">
        <v>663</v>
      </c>
      <c r="C50" s="260">
        <v>0</v>
      </c>
      <c r="D50" s="261"/>
      <c r="E50" s="261"/>
      <c r="F50" s="261" t="s">
        <v>617</v>
      </c>
      <c r="G50" s="1314" t="str" cm="1">
        <f t="array" ref="G50">_xlfn.IFS(B50="Reservert","-",
F50="","Ingen arkivreferanse",
F50="Ivaretas av kunde","KUNDE",
NOT(ISERROR(_xlfn.XLOOKUP(LEFT(F50,3),('Innhold og arbeidsdeling'!$B$48:$B$70),('Innhold og arbeidsdeling'!$B$48:$B$70)))),_xlfn.IFS(Avstemmingsoversikt!$M$4="Ja",
(IF(Avstemmingsoversikt!$H$3="Bruttobudsjettert",VLOOKUP(LEFT(F50,3),'Innhold og arbeidsdeling'!$B$48:$G$70,3,FALSE),VLOOKUP(LEFT(F50,3),'Innhold og arbeidsdeling'!$B$48:$G$70,4,FALSE)
)),
Avstemmingsoversikt!$M$4="Nei",
(IF(Avstemmingsoversikt!$H$3="Bruttobudsjettert",VLOOKUP(LEFT(F50,3),'Innhold og arbeidsdeling'!$B$48:$G$70,5,FALSE),VLOOKUP(LEFT(F50,3),'Innhold og arbeidsdeling'!$B$48:$G$70,6,FALSE)
))),
Avstemmingsoversikt!$M$3="Grunntjeneste",IF(Avstemmingsoversikt!$H$3="Bruttobudsjettert",VLOOKUP(LEFT(F50,3),'Innhold og arbeidsdeling'!$B$5:$G$45,3,FALSE),VLOOKUP(LEFT(F50,3),'Innhold og arbeidsdeling'!$B$5:$G$45,4,FALSE)),Avstemmingsoversikt!$M$3="Delservice",IF(Avstemmingsoversikt!$H$3="Bruttobudsjettert",VLOOKUP(LEFT(F50,3),'Innhold og arbeidsdeling'!$B$5:$G$45,5,FALSE),VLOOKUP(LEFT(F50,3),'Innhold og arbeidsdeling'!$B$5:$G$45,6,FALSE)))</f>
        <v>KUNDE</v>
      </c>
      <c r="H50" s="261"/>
      <c r="I50" s="261"/>
      <c r="J50" s="306"/>
      <c r="K50" s="258" t="str">
        <f t="shared" si="0"/>
        <v>1250</v>
      </c>
    </row>
    <row r="51" spans="1:14" s="206" customFormat="1" x14ac:dyDescent="0.25">
      <c r="A51" s="835">
        <v>1259</v>
      </c>
      <c r="B51" s="205" t="s">
        <v>664</v>
      </c>
      <c r="C51" s="256">
        <v>0</v>
      </c>
      <c r="D51" s="257"/>
      <c r="E51" s="257"/>
      <c r="F51" s="257" t="s">
        <v>617</v>
      </c>
      <c r="G51" s="257" t="str" cm="1">
        <f t="array" ref="G51">_xlfn.IFS(B51="Reservert","-",
F51="","Ingen arkivreferanse",
F51="Ivaretas av kunde","KUNDE",
NOT(ISERROR(_xlfn.XLOOKUP(LEFT(F51,3),('Innhold og arbeidsdeling'!$B$48:$B$70),('Innhold og arbeidsdeling'!$B$48:$B$70)))),_xlfn.IFS(Avstemmingsoversikt!$M$4="Ja",
(IF(Avstemmingsoversikt!$H$3="Bruttobudsjettert",VLOOKUP(LEFT(F51,3),'Innhold og arbeidsdeling'!$B$48:$G$70,3,FALSE),VLOOKUP(LEFT(F51,3),'Innhold og arbeidsdeling'!$B$48:$G$70,4,FALSE)
)),
Avstemmingsoversikt!$M$4="Nei",
(IF(Avstemmingsoversikt!$H$3="Bruttobudsjettert",VLOOKUP(LEFT(F51,3),'Innhold og arbeidsdeling'!$B$48:$G$70,5,FALSE),VLOOKUP(LEFT(F51,3),'Innhold og arbeidsdeling'!$B$48:$G$70,6,FALSE)
))),
Avstemmingsoversikt!$M$3="Grunntjeneste",IF(Avstemmingsoversikt!$H$3="Bruttobudsjettert",VLOOKUP(LEFT(F51,3),'Innhold og arbeidsdeling'!$B$5:$G$45,3,FALSE),VLOOKUP(LEFT(F51,3),'Innhold og arbeidsdeling'!$B$5:$G$45,4,FALSE)),Avstemmingsoversikt!$M$3="Delservice",IF(Avstemmingsoversikt!$H$3="Bruttobudsjettert",VLOOKUP(LEFT(F51,3),'Innhold og arbeidsdeling'!$B$5:$G$45,5,FALSE),VLOOKUP(LEFT(F51,3),'Innhold og arbeidsdeling'!$B$5:$G$45,6,FALSE)))</f>
        <v>KUNDE</v>
      </c>
      <c r="H51" s="257"/>
      <c r="I51" s="257"/>
      <c r="J51" s="305"/>
      <c r="K51" s="258" t="str">
        <f t="shared" si="0"/>
        <v>1259</v>
      </c>
    </row>
    <row r="52" spans="1:14" s="206" customFormat="1" x14ac:dyDescent="0.25">
      <c r="A52" s="834">
        <v>1260</v>
      </c>
      <c r="B52" s="259" t="s">
        <v>665</v>
      </c>
      <c r="C52" s="260">
        <v>0</v>
      </c>
      <c r="D52" s="261"/>
      <c r="E52" s="261"/>
      <c r="F52" s="261" t="s">
        <v>617</v>
      </c>
      <c r="G52" s="1314" t="str" cm="1">
        <f t="array" ref="G52">_xlfn.IFS(B52="Reservert","-",
F52="","Ingen arkivreferanse",
F52="Ivaretas av kunde","KUNDE",
NOT(ISERROR(_xlfn.XLOOKUP(LEFT(F52,3),('Innhold og arbeidsdeling'!$B$48:$B$70),('Innhold og arbeidsdeling'!$B$48:$B$70)))),_xlfn.IFS(Avstemmingsoversikt!$M$4="Ja",
(IF(Avstemmingsoversikt!$H$3="Bruttobudsjettert",VLOOKUP(LEFT(F52,3),'Innhold og arbeidsdeling'!$B$48:$G$70,3,FALSE),VLOOKUP(LEFT(F52,3),'Innhold og arbeidsdeling'!$B$48:$G$70,4,FALSE)
)),
Avstemmingsoversikt!$M$4="Nei",
(IF(Avstemmingsoversikt!$H$3="Bruttobudsjettert",VLOOKUP(LEFT(F52,3),'Innhold og arbeidsdeling'!$B$48:$G$70,5,FALSE),VLOOKUP(LEFT(F52,3),'Innhold og arbeidsdeling'!$B$48:$G$70,6,FALSE)
))),
Avstemmingsoversikt!$M$3="Grunntjeneste",IF(Avstemmingsoversikt!$H$3="Bruttobudsjettert",VLOOKUP(LEFT(F52,3),'Innhold og arbeidsdeling'!$B$5:$G$45,3,FALSE),VLOOKUP(LEFT(F52,3),'Innhold og arbeidsdeling'!$B$5:$G$45,4,FALSE)),Avstemmingsoversikt!$M$3="Delservice",IF(Avstemmingsoversikt!$H$3="Bruttobudsjettert",VLOOKUP(LEFT(F52,3),'Innhold og arbeidsdeling'!$B$5:$G$45,5,FALSE),VLOOKUP(LEFT(F52,3),'Innhold og arbeidsdeling'!$B$5:$G$45,6,FALSE)))</f>
        <v>KUNDE</v>
      </c>
      <c r="H52" s="261"/>
      <c r="I52" s="261"/>
      <c r="J52" s="306"/>
      <c r="K52" s="258" t="str">
        <f t="shared" si="0"/>
        <v>1260</v>
      </c>
    </row>
    <row r="53" spans="1:14" s="206" customFormat="1" x14ac:dyDescent="0.25">
      <c r="A53" s="835">
        <v>1261</v>
      </c>
      <c r="B53" s="205" t="s">
        <v>666</v>
      </c>
      <c r="C53" s="256">
        <v>0</v>
      </c>
      <c r="D53" s="257"/>
      <c r="E53" s="257"/>
      <c r="F53" s="257" t="s">
        <v>617</v>
      </c>
      <c r="G53" s="257" t="str" cm="1">
        <f t="array" ref="G53">_xlfn.IFS(B53="Reservert","-",
F53="","Ingen arkivreferanse",
F53="Ivaretas av kunde","KUNDE",
NOT(ISERROR(_xlfn.XLOOKUP(LEFT(F53,3),('Innhold og arbeidsdeling'!$B$48:$B$70),('Innhold og arbeidsdeling'!$B$48:$B$70)))),_xlfn.IFS(Avstemmingsoversikt!$M$4="Ja",
(IF(Avstemmingsoversikt!$H$3="Bruttobudsjettert",VLOOKUP(LEFT(F53,3),'Innhold og arbeidsdeling'!$B$48:$G$70,3,FALSE),VLOOKUP(LEFT(F53,3),'Innhold og arbeidsdeling'!$B$48:$G$70,4,FALSE)
)),
Avstemmingsoversikt!$M$4="Nei",
(IF(Avstemmingsoversikt!$H$3="Bruttobudsjettert",VLOOKUP(LEFT(F53,3),'Innhold og arbeidsdeling'!$B$48:$G$70,5,FALSE),VLOOKUP(LEFT(F53,3),'Innhold og arbeidsdeling'!$B$48:$G$70,6,FALSE)
))),
Avstemmingsoversikt!$M$3="Grunntjeneste",IF(Avstemmingsoversikt!$H$3="Bruttobudsjettert",VLOOKUP(LEFT(F53,3),'Innhold og arbeidsdeling'!$B$5:$G$45,3,FALSE),VLOOKUP(LEFT(F53,3),'Innhold og arbeidsdeling'!$B$5:$G$45,4,FALSE)),Avstemmingsoversikt!$M$3="Delservice",IF(Avstemmingsoversikt!$H$3="Bruttobudsjettert",VLOOKUP(LEFT(F53,3),'Innhold og arbeidsdeling'!$B$5:$G$45,5,FALSE),VLOOKUP(LEFT(F53,3),'Innhold og arbeidsdeling'!$B$5:$G$45,6,FALSE)))</f>
        <v>KUNDE</v>
      </c>
      <c r="H53" s="257"/>
      <c r="I53" s="257"/>
      <c r="J53" s="305"/>
      <c r="K53" s="258" t="str">
        <f t="shared" si="0"/>
        <v>1261</v>
      </c>
    </row>
    <row r="54" spans="1:14" s="206" customFormat="1" x14ac:dyDescent="0.25">
      <c r="A54" s="834">
        <v>1262</v>
      </c>
      <c r="B54" s="259" t="s">
        <v>667</v>
      </c>
      <c r="C54" s="260">
        <v>0</v>
      </c>
      <c r="D54" s="261"/>
      <c r="E54" s="261"/>
      <c r="F54" s="261" t="s">
        <v>617</v>
      </c>
      <c r="G54" s="1314" t="str" cm="1">
        <f t="array" ref="G54">_xlfn.IFS(B54="Reservert","-",
F54="","Ingen arkivreferanse",
F54="Ivaretas av kunde","KUNDE",
NOT(ISERROR(_xlfn.XLOOKUP(LEFT(F54,3),('Innhold og arbeidsdeling'!$B$48:$B$70),('Innhold og arbeidsdeling'!$B$48:$B$70)))),_xlfn.IFS(Avstemmingsoversikt!$M$4="Ja",
(IF(Avstemmingsoversikt!$H$3="Bruttobudsjettert",VLOOKUP(LEFT(F54,3),'Innhold og arbeidsdeling'!$B$48:$G$70,3,FALSE),VLOOKUP(LEFT(F54,3),'Innhold og arbeidsdeling'!$B$48:$G$70,4,FALSE)
)),
Avstemmingsoversikt!$M$4="Nei",
(IF(Avstemmingsoversikt!$H$3="Bruttobudsjettert",VLOOKUP(LEFT(F54,3),'Innhold og arbeidsdeling'!$B$48:$G$70,5,FALSE),VLOOKUP(LEFT(F54,3),'Innhold og arbeidsdeling'!$B$48:$G$70,6,FALSE)
))),
Avstemmingsoversikt!$M$3="Grunntjeneste",IF(Avstemmingsoversikt!$H$3="Bruttobudsjettert",VLOOKUP(LEFT(F54,3),'Innhold og arbeidsdeling'!$B$5:$G$45,3,FALSE),VLOOKUP(LEFT(F54,3),'Innhold og arbeidsdeling'!$B$5:$G$45,4,FALSE)),Avstemmingsoversikt!$M$3="Delservice",IF(Avstemmingsoversikt!$H$3="Bruttobudsjettert",VLOOKUP(LEFT(F54,3),'Innhold og arbeidsdeling'!$B$5:$G$45,5,FALSE),VLOOKUP(LEFT(F54,3),'Innhold og arbeidsdeling'!$B$5:$G$45,6,FALSE)))</f>
        <v>KUNDE</v>
      </c>
      <c r="H54" s="261"/>
      <c r="I54" s="261"/>
      <c r="J54" s="306"/>
      <c r="K54" s="258" t="str">
        <f t="shared" si="0"/>
        <v>1262</v>
      </c>
    </row>
    <row r="55" spans="1:14" s="206" customFormat="1" x14ac:dyDescent="0.25">
      <c r="A55" s="835">
        <v>1263</v>
      </c>
      <c r="B55" s="205" t="s">
        <v>668</v>
      </c>
      <c r="C55" s="256">
        <v>0</v>
      </c>
      <c r="D55" s="257"/>
      <c r="E55" s="257"/>
      <c r="F55" s="257" t="s">
        <v>617</v>
      </c>
      <c r="G55" s="257" t="str" cm="1">
        <f t="array" ref="G55">_xlfn.IFS(B55="Reservert","-",
F55="","Ingen arkivreferanse",
F55="Ivaretas av kunde","KUNDE",
NOT(ISERROR(_xlfn.XLOOKUP(LEFT(F55,3),('Innhold og arbeidsdeling'!$B$48:$B$70),('Innhold og arbeidsdeling'!$B$48:$B$70)))),_xlfn.IFS(Avstemmingsoversikt!$M$4="Ja",
(IF(Avstemmingsoversikt!$H$3="Bruttobudsjettert",VLOOKUP(LEFT(F55,3),'Innhold og arbeidsdeling'!$B$48:$G$70,3,FALSE),VLOOKUP(LEFT(F55,3),'Innhold og arbeidsdeling'!$B$48:$G$70,4,FALSE)
)),
Avstemmingsoversikt!$M$4="Nei",
(IF(Avstemmingsoversikt!$H$3="Bruttobudsjettert",VLOOKUP(LEFT(F55,3),'Innhold og arbeidsdeling'!$B$48:$G$70,5,FALSE),VLOOKUP(LEFT(F55,3),'Innhold og arbeidsdeling'!$B$48:$G$70,6,FALSE)
))),
Avstemmingsoversikt!$M$3="Grunntjeneste",IF(Avstemmingsoversikt!$H$3="Bruttobudsjettert",VLOOKUP(LEFT(F55,3),'Innhold og arbeidsdeling'!$B$5:$G$45,3,FALSE),VLOOKUP(LEFT(F55,3),'Innhold og arbeidsdeling'!$B$5:$G$45,4,FALSE)),Avstemmingsoversikt!$M$3="Delservice",IF(Avstemmingsoversikt!$H$3="Bruttobudsjettert",VLOOKUP(LEFT(F55,3),'Innhold og arbeidsdeling'!$B$5:$G$45,5,FALSE),VLOOKUP(LEFT(F55,3),'Innhold og arbeidsdeling'!$B$5:$G$45,6,FALSE)))</f>
        <v>KUNDE</v>
      </c>
      <c r="H55" s="257"/>
      <c r="I55" s="257"/>
      <c r="J55" s="305"/>
      <c r="K55" s="258" t="str">
        <f t="shared" si="0"/>
        <v>1263</v>
      </c>
    </row>
    <row r="56" spans="1:14" x14ac:dyDescent="0.25">
      <c r="A56" s="834">
        <v>1264</v>
      </c>
      <c r="B56" s="259" t="s">
        <v>669</v>
      </c>
      <c r="C56" s="260">
        <v>0</v>
      </c>
      <c r="D56" s="261"/>
      <c r="E56" s="261"/>
      <c r="F56" s="261" t="s">
        <v>617</v>
      </c>
      <c r="G56" s="1314" t="str" cm="1">
        <f t="array" ref="G56">_xlfn.IFS(B56="Reservert","-",
F56="","Ingen arkivreferanse",
F56="Ivaretas av kunde","KUNDE",
NOT(ISERROR(_xlfn.XLOOKUP(LEFT(F56,3),('Innhold og arbeidsdeling'!$B$48:$B$70),('Innhold og arbeidsdeling'!$B$48:$B$70)))),_xlfn.IFS(Avstemmingsoversikt!$M$4="Ja",
(IF(Avstemmingsoversikt!$H$3="Bruttobudsjettert",VLOOKUP(LEFT(F56,3),'Innhold og arbeidsdeling'!$B$48:$G$70,3,FALSE),VLOOKUP(LEFT(F56,3),'Innhold og arbeidsdeling'!$B$48:$G$70,4,FALSE)
)),
Avstemmingsoversikt!$M$4="Nei",
(IF(Avstemmingsoversikt!$H$3="Bruttobudsjettert",VLOOKUP(LEFT(F56,3),'Innhold og arbeidsdeling'!$B$48:$G$70,5,FALSE),VLOOKUP(LEFT(F56,3),'Innhold og arbeidsdeling'!$B$48:$G$70,6,FALSE)
))),
Avstemmingsoversikt!$M$3="Grunntjeneste",IF(Avstemmingsoversikt!$H$3="Bruttobudsjettert",VLOOKUP(LEFT(F56,3),'Innhold og arbeidsdeling'!$B$5:$G$45,3,FALSE),VLOOKUP(LEFT(F56,3),'Innhold og arbeidsdeling'!$B$5:$G$45,4,FALSE)),Avstemmingsoversikt!$M$3="Delservice",IF(Avstemmingsoversikt!$H$3="Bruttobudsjettert",VLOOKUP(LEFT(F56,3),'Innhold og arbeidsdeling'!$B$5:$G$45,5,FALSE),VLOOKUP(LEFT(F56,3),'Innhold og arbeidsdeling'!$B$5:$G$45,6,FALSE)))</f>
        <v>KUNDE</v>
      </c>
      <c r="H56" s="261"/>
      <c r="I56" s="261"/>
      <c r="J56" s="306"/>
      <c r="K56" s="258" t="str">
        <f t="shared" si="0"/>
        <v>1264</v>
      </c>
      <c r="N56" s="1309"/>
    </row>
    <row r="57" spans="1:14" x14ac:dyDescent="0.25">
      <c r="A57" s="835">
        <v>1265</v>
      </c>
      <c r="B57" s="205" t="s">
        <v>670</v>
      </c>
      <c r="C57" s="256">
        <v>0</v>
      </c>
      <c r="D57" s="257"/>
      <c r="E57" s="257"/>
      <c r="F57" s="257" t="s">
        <v>617</v>
      </c>
      <c r="G57" s="257" t="str" cm="1">
        <f t="array" ref="G57">_xlfn.IFS(B57="Reservert","-",
F57="","Ingen arkivreferanse",
F57="Ivaretas av kunde","KUNDE",
NOT(ISERROR(_xlfn.XLOOKUP(LEFT(F57,3),('Innhold og arbeidsdeling'!$B$48:$B$70),('Innhold og arbeidsdeling'!$B$48:$B$70)))),_xlfn.IFS(Avstemmingsoversikt!$M$4="Ja",
(IF(Avstemmingsoversikt!$H$3="Bruttobudsjettert",VLOOKUP(LEFT(F57,3),'Innhold og arbeidsdeling'!$B$48:$G$70,3,FALSE),VLOOKUP(LEFT(F57,3),'Innhold og arbeidsdeling'!$B$48:$G$70,4,FALSE)
)),
Avstemmingsoversikt!$M$4="Nei",
(IF(Avstemmingsoversikt!$H$3="Bruttobudsjettert",VLOOKUP(LEFT(F57,3),'Innhold og arbeidsdeling'!$B$48:$G$70,5,FALSE),VLOOKUP(LEFT(F57,3),'Innhold og arbeidsdeling'!$B$48:$G$70,6,FALSE)
))),
Avstemmingsoversikt!$M$3="Grunntjeneste",IF(Avstemmingsoversikt!$H$3="Bruttobudsjettert",VLOOKUP(LEFT(F57,3),'Innhold og arbeidsdeling'!$B$5:$G$45,3,FALSE),VLOOKUP(LEFT(F57,3),'Innhold og arbeidsdeling'!$B$5:$G$45,4,FALSE)),Avstemmingsoversikt!$M$3="Delservice",IF(Avstemmingsoversikt!$H$3="Bruttobudsjettert",VLOOKUP(LEFT(F57,3),'Innhold og arbeidsdeling'!$B$5:$G$45,5,FALSE),VLOOKUP(LEFT(F57,3),'Innhold og arbeidsdeling'!$B$5:$G$45,6,FALSE)))</f>
        <v>KUNDE</v>
      </c>
      <c r="H57" s="257"/>
      <c r="I57" s="257"/>
      <c r="J57" s="305"/>
      <c r="K57" s="258" t="str">
        <f t="shared" si="0"/>
        <v>1265</v>
      </c>
      <c r="N57" s="1309"/>
    </row>
    <row r="58" spans="1:14" x14ac:dyDescent="0.25">
      <c r="A58" s="834">
        <v>1266</v>
      </c>
      <c r="B58" s="259" t="s">
        <v>671</v>
      </c>
      <c r="C58" s="260">
        <v>0</v>
      </c>
      <c r="D58" s="261"/>
      <c r="E58" s="261"/>
      <c r="F58" s="261" t="s">
        <v>617</v>
      </c>
      <c r="G58" s="1314" t="str" cm="1">
        <f t="array" ref="G58">_xlfn.IFS(B58="Reservert","-",
F58="","Ingen arkivreferanse",
F58="Ivaretas av kunde","KUNDE",
NOT(ISERROR(_xlfn.XLOOKUP(LEFT(F58,3),('Innhold og arbeidsdeling'!$B$48:$B$70),('Innhold og arbeidsdeling'!$B$48:$B$70)))),_xlfn.IFS(Avstemmingsoversikt!$M$4="Ja",
(IF(Avstemmingsoversikt!$H$3="Bruttobudsjettert",VLOOKUP(LEFT(F58,3),'Innhold og arbeidsdeling'!$B$48:$G$70,3,FALSE),VLOOKUP(LEFT(F58,3),'Innhold og arbeidsdeling'!$B$48:$G$70,4,FALSE)
)),
Avstemmingsoversikt!$M$4="Nei",
(IF(Avstemmingsoversikt!$H$3="Bruttobudsjettert",VLOOKUP(LEFT(F58,3),'Innhold og arbeidsdeling'!$B$48:$G$70,5,FALSE),VLOOKUP(LEFT(F58,3),'Innhold og arbeidsdeling'!$B$48:$G$70,6,FALSE)
))),
Avstemmingsoversikt!$M$3="Grunntjeneste",IF(Avstemmingsoversikt!$H$3="Bruttobudsjettert",VLOOKUP(LEFT(F58,3),'Innhold og arbeidsdeling'!$B$5:$G$45,3,FALSE),VLOOKUP(LEFT(F58,3),'Innhold og arbeidsdeling'!$B$5:$G$45,4,FALSE)),Avstemmingsoversikt!$M$3="Delservice",IF(Avstemmingsoversikt!$H$3="Bruttobudsjettert",VLOOKUP(LEFT(F58,3),'Innhold og arbeidsdeling'!$B$5:$G$45,5,FALSE),VLOOKUP(LEFT(F58,3),'Innhold og arbeidsdeling'!$B$5:$G$45,6,FALSE)))</f>
        <v>KUNDE</v>
      </c>
      <c r="H58" s="261"/>
      <c r="I58" s="261"/>
      <c r="J58" s="306"/>
      <c r="K58" s="258" t="str">
        <f t="shared" si="0"/>
        <v>1266</v>
      </c>
      <c r="N58" s="1309"/>
    </row>
    <row r="59" spans="1:14" x14ac:dyDescent="0.25">
      <c r="A59" s="835">
        <v>1267</v>
      </c>
      <c r="B59" s="205" t="s">
        <v>672</v>
      </c>
      <c r="C59" s="256">
        <v>0</v>
      </c>
      <c r="D59" s="257"/>
      <c r="E59" s="257"/>
      <c r="F59" s="257" t="s">
        <v>617</v>
      </c>
      <c r="G59" s="257" t="str" cm="1">
        <f t="array" ref="G59">_xlfn.IFS(B59="Reservert","-",
F59="","Ingen arkivreferanse",
F59="Ivaretas av kunde","KUNDE",
NOT(ISERROR(_xlfn.XLOOKUP(LEFT(F59,3),('Innhold og arbeidsdeling'!$B$48:$B$70),('Innhold og arbeidsdeling'!$B$48:$B$70)))),_xlfn.IFS(Avstemmingsoversikt!$M$4="Ja",
(IF(Avstemmingsoversikt!$H$3="Bruttobudsjettert",VLOOKUP(LEFT(F59,3),'Innhold og arbeidsdeling'!$B$48:$G$70,3,FALSE),VLOOKUP(LEFT(F59,3),'Innhold og arbeidsdeling'!$B$48:$G$70,4,FALSE)
)),
Avstemmingsoversikt!$M$4="Nei",
(IF(Avstemmingsoversikt!$H$3="Bruttobudsjettert",VLOOKUP(LEFT(F59,3),'Innhold og arbeidsdeling'!$B$48:$G$70,5,FALSE),VLOOKUP(LEFT(F59,3),'Innhold og arbeidsdeling'!$B$48:$G$70,6,FALSE)
))),
Avstemmingsoversikt!$M$3="Grunntjeneste",IF(Avstemmingsoversikt!$H$3="Bruttobudsjettert",VLOOKUP(LEFT(F59,3),'Innhold og arbeidsdeling'!$B$5:$G$45,3,FALSE),VLOOKUP(LEFT(F59,3),'Innhold og arbeidsdeling'!$B$5:$G$45,4,FALSE)),Avstemmingsoversikt!$M$3="Delservice",IF(Avstemmingsoversikt!$H$3="Bruttobudsjettert",VLOOKUP(LEFT(F59,3),'Innhold og arbeidsdeling'!$B$5:$G$45,5,FALSE),VLOOKUP(LEFT(F59,3),'Innhold og arbeidsdeling'!$B$5:$G$45,6,FALSE)))</f>
        <v>KUNDE</v>
      </c>
      <c r="H59" s="257"/>
      <c r="I59" s="257"/>
      <c r="J59" s="305"/>
      <c r="K59" s="258" t="str">
        <f t="shared" si="0"/>
        <v>1267</v>
      </c>
      <c r="N59" s="1309"/>
    </row>
    <row r="60" spans="1:14" x14ac:dyDescent="0.25">
      <c r="A60" s="834">
        <v>1268</v>
      </c>
      <c r="B60" s="259" t="s">
        <v>673</v>
      </c>
      <c r="C60" s="260">
        <v>0</v>
      </c>
      <c r="D60" s="261"/>
      <c r="E60" s="261"/>
      <c r="F60" s="261" t="s">
        <v>617</v>
      </c>
      <c r="G60" s="1314" t="str" cm="1">
        <f t="array" ref="G60">_xlfn.IFS(B60="Reservert","-",
F60="","Ingen arkivreferanse",
F60="Ivaretas av kunde","KUNDE",
NOT(ISERROR(_xlfn.XLOOKUP(LEFT(F60,3),('Innhold og arbeidsdeling'!$B$48:$B$70),('Innhold og arbeidsdeling'!$B$48:$B$70)))),_xlfn.IFS(Avstemmingsoversikt!$M$4="Ja",
(IF(Avstemmingsoversikt!$H$3="Bruttobudsjettert",VLOOKUP(LEFT(F60,3),'Innhold og arbeidsdeling'!$B$48:$G$70,3,FALSE),VLOOKUP(LEFT(F60,3),'Innhold og arbeidsdeling'!$B$48:$G$70,4,FALSE)
)),
Avstemmingsoversikt!$M$4="Nei",
(IF(Avstemmingsoversikt!$H$3="Bruttobudsjettert",VLOOKUP(LEFT(F60,3),'Innhold og arbeidsdeling'!$B$48:$G$70,5,FALSE),VLOOKUP(LEFT(F60,3),'Innhold og arbeidsdeling'!$B$48:$G$70,6,FALSE)
))),
Avstemmingsoversikt!$M$3="Grunntjeneste",IF(Avstemmingsoversikt!$H$3="Bruttobudsjettert",VLOOKUP(LEFT(F60,3),'Innhold og arbeidsdeling'!$B$5:$G$45,3,FALSE),VLOOKUP(LEFT(F60,3),'Innhold og arbeidsdeling'!$B$5:$G$45,4,FALSE)),Avstemmingsoversikt!$M$3="Delservice",IF(Avstemmingsoversikt!$H$3="Bruttobudsjettert",VLOOKUP(LEFT(F60,3),'Innhold og arbeidsdeling'!$B$5:$G$45,5,FALSE),VLOOKUP(LEFT(F60,3),'Innhold og arbeidsdeling'!$B$5:$G$45,6,FALSE)))</f>
        <v>KUNDE</v>
      </c>
      <c r="H60" s="261"/>
      <c r="I60" s="261"/>
      <c r="J60" s="306"/>
      <c r="K60" s="258" t="str">
        <f t="shared" si="0"/>
        <v>1268</v>
      </c>
      <c r="N60" s="1309"/>
    </row>
    <row r="61" spans="1:14" x14ac:dyDescent="0.25">
      <c r="A61" s="835">
        <v>1269</v>
      </c>
      <c r="B61" s="205" t="s">
        <v>674</v>
      </c>
      <c r="C61" s="256">
        <v>0</v>
      </c>
      <c r="D61" s="257"/>
      <c r="E61" s="257"/>
      <c r="F61" s="257" t="s">
        <v>617</v>
      </c>
      <c r="G61" s="257" t="str" cm="1">
        <f t="array" ref="G61">_xlfn.IFS(B61="Reservert","-",
F61="","Ingen arkivreferanse",
F61="Ivaretas av kunde","KUNDE",
NOT(ISERROR(_xlfn.XLOOKUP(LEFT(F61,3),('Innhold og arbeidsdeling'!$B$48:$B$70),('Innhold og arbeidsdeling'!$B$48:$B$70)))),_xlfn.IFS(Avstemmingsoversikt!$M$4="Ja",
(IF(Avstemmingsoversikt!$H$3="Bruttobudsjettert",VLOOKUP(LEFT(F61,3),'Innhold og arbeidsdeling'!$B$48:$G$70,3,FALSE),VLOOKUP(LEFT(F61,3),'Innhold og arbeidsdeling'!$B$48:$G$70,4,FALSE)
)),
Avstemmingsoversikt!$M$4="Nei",
(IF(Avstemmingsoversikt!$H$3="Bruttobudsjettert",VLOOKUP(LEFT(F61,3),'Innhold og arbeidsdeling'!$B$48:$G$70,5,FALSE),VLOOKUP(LEFT(F61,3),'Innhold og arbeidsdeling'!$B$48:$G$70,6,FALSE)
))),
Avstemmingsoversikt!$M$3="Grunntjeneste",IF(Avstemmingsoversikt!$H$3="Bruttobudsjettert",VLOOKUP(LEFT(F61,3),'Innhold og arbeidsdeling'!$B$5:$G$45,3,FALSE),VLOOKUP(LEFT(F61,3),'Innhold og arbeidsdeling'!$B$5:$G$45,4,FALSE)),Avstemmingsoversikt!$M$3="Delservice",IF(Avstemmingsoversikt!$H$3="Bruttobudsjettert",VLOOKUP(LEFT(F61,3),'Innhold og arbeidsdeling'!$B$5:$G$45,5,FALSE),VLOOKUP(LEFT(F61,3),'Innhold og arbeidsdeling'!$B$5:$G$45,6,FALSE)))</f>
        <v>KUNDE</v>
      </c>
      <c r="H61" s="257"/>
      <c r="I61" s="257"/>
      <c r="J61" s="305"/>
      <c r="K61" s="258" t="str">
        <f t="shared" si="0"/>
        <v>1269</v>
      </c>
      <c r="N61" s="1309"/>
    </row>
    <row r="62" spans="1:14" ht="16.5" customHeight="1" x14ac:dyDescent="0.25">
      <c r="A62" s="834">
        <v>1270</v>
      </c>
      <c r="B62" s="259" t="s">
        <v>675</v>
      </c>
      <c r="C62" s="260">
        <v>0</v>
      </c>
      <c r="D62" s="261"/>
      <c r="E62" s="261"/>
      <c r="F62" s="261" t="s">
        <v>617</v>
      </c>
      <c r="G62" s="1314" t="str" cm="1">
        <f t="array" ref="G62">_xlfn.IFS(B62="Reservert","-",
F62="","Ingen arkivreferanse",
F62="Ivaretas av kunde","KUNDE",
NOT(ISERROR(_xlfn.XLOOKUP(LEFT(F62,3),('Innhold og arbeidsdeling'!$B$48:$B$70),('Innhold og arbeidsdeling'!$B$48:$B$70)))),_xlfn.IFS(Avstemmingsoversikt!$M$4="Ja",
(IF(Avstemmingsoversikt!$H$3="Bruttobudsjettert",VLOOKUP(LEFT(F62,3),'Innhold og arbeidsdeling'!$B$48:$G$70,3,FALSE),VLOOKUP(LEFT(F62,3),'Innhold og arbeidsdeling'!$B$48:$G$70,4,FALSE)
)),
Avstemmingsoversikt!$M$4="Nei",
(IF(Avstemmingsoversikt!$H$3="Bruttobudsjettert",VLOOKUP(LEFT(F62,3),'Innhold og arbeidsdeling'!$B$48:$G$70,5,FALSE),VLOOKUP(LEFT(F62,3),'Innhold og arbeidsdeling'!$B$48:$G$70,6,FALSE)
))),
Avstemmingsoversikt!$M$3="Grunntjeneste",IF(Avstemmingsoversikt!$H$3="Bruttobudsjettert",VLOOKUP(LEFT(F62,3),'Innhold og arbeidsdeling'!$B$5:$G$45,3,FALSE),VLOOKUP(LEFT(F62,3),'Innhold og arbeidsdeling'!$B$5:$G$45,4,FALSE)),Avstemmingsoversikt!$M$3="Delservice",IF(Avstemmingsoversikt!$H$3="Bruttobudsjettert",VLOOKUP(LEFT(F62,3),'Innhold og arbeidsdeling'!$B$5:$G$45,5,FALSE),VLOOKUP(LEFT(F62,3),'Innhold og arbeidsdeling'!$B$5:$G$45,6,FALSE)))</f>
        <v>KUNDE</v>
      </c>
      <c r="H62" s="261"/>
      <c r="I62" s="261"/>
      <c r="J62" s="306"/>
      <c r="K62" s="258" t="str">
        <f t="shared" si="0"/>
        <v>1270</v>
      </c>
      <c r="N62" s="1309"/>
    </row>
    <row r="63" spans="1:14" x14ac:dyDescent="0.25">
      <c r="A63" s="835">
        <v>1279</v>
      </c>
      <c r="B63" s="205" t="s">
        <v>676</v>
      </c>
      <c r="C63" s="256">
        <v>0</v>
      </c>
      <c r="D63" s="257"/>
      <c r="E63" s="257"/>
      <c r="F63" s="257" t="s">
        <v>617</v>
      </c>
      <c r="G63" s="257" t="str" cm="1">
        <f t="array" ref="G63">_xlfn.IFS(B63="Reservert","-",
F63="","Ingen arkivreferanse",
F63="Ivaretas av kunde","KUNDE",
NOT(ISERROR(_xlfn.XLOOKUP(LEFT(F63,3),('Innhold og arbeidsdeling'!$B$48:$B$70),('Innhold og arbeidsdeling'!$B$48:$B$70)))),_xlfn.IFS(Avstemmingsoversikt!$M$4="Ja",
(IF(Avstemmingsoversikt!$H$3="Bruttobudsjettert",VLOOKUP(LEFT(F63,3),'Innhold og arbeidsdeling'!$B$48:$G$70,3,FALSE),VLOOKUP(LEFT(F63,3),'Innhold og arbeidsdeling'!$B$48:$G$70,4,FALSE)
)),
Avstemmingsoversikt!$M$4="Nei",
(IF(Avstemmingsoversikt!$H$3="Bruttobudsjettert",VLOOKUP(LEFT(F63,3),'Innhold og arbeidsdeling'!$B$48:$G$70,5,FALSE),VLOOKUP(LEFT(F63,3),'Innhold og arbeidsdeling'!$B$48:$G$70,6,FALSE)
))),
Avstemmingsoversikt!$M$3="Grunntjeneste",IF(Avstemmingsoversikt!$H$3="Bruttobudsjettert",VLOOKUP(LEFT(F63,3),'Innhold og arbeidsdeling'!$B$5:$G$45,3,FALSE),VLOOKUP(LEFT(F63,3),'Innhold og arbeidsdeling'!$B$5:$G$45,4,FALSE)),Avstemmingsoversikt!$M$3="Delservice",IF(Avstemmingsoversikt!$H$3="Bruttobudsjettert",VLOOKUP(LEFT(F63,3),'Innhold og arbeidsdeling'!$B$5:$G$45,5,FALSE),VLOOKUP(LEFT(F63,3),'Innhold og arbeidsdeling'!$B$5:$G$45,6,FALSE)))</f>
        <v>KUNDE</v>
      </c>
      <c r="H63" s="257"/>
      <c r="I63" s="257"/>
      <c r="J63" s="305"/>
      <c r="K63" s="258" t="str">
        <f t="shared" si="0"/>
        <v>1279</v>
      </c>
      <c r="N63" s="1309"/>
    </row>
    <row r="64" spans="1:14" x14ac:dyDescent="0.25">
      <c r="A64" s="834">
        <v>1280</v>
      </c>
      <c r="B64" s="259" t="s">
        <v>677</v>
      </c>
      <c r="C64" s="260">
        <v>0</v>
      </c>
      <c r="D64" s="261"/>
      <c r="E64" s="261"/>
      <c r="F64" s="261" t="s">
        <v>617</v>
      </c>
      <c r="G64" s="1314" t="str" cm="1">
        <f t="array" ref="G64">_xlfn.IFS(B64="Reservert","-",
F64="","Ingen arkivreferanse",
F64="Ivaretas av kunde","KUNDE",
NOT(ISERROR(_xlfn.XLOOKUP(LEFT(F64,3),('Innhold og arbeidsdeling'!$B$48:$B$70),('Innhold og arbeidsdeling'!$B$48:$B$70)))),_xlfn.IFS(Avstemmingsoversikt!$M$4="Ja",
(IF(Avstemmingsoversikt!$H$3="Bruttobudsjettert",VLOOKUP(LEFT(F64,3),'Innhold og arbeidsdeling'!$B$48:$G$70,3,FALSE),VLOOKUP(LEFT(F64,3),'Innhold og arbeidsdeling'!$B$48:$G$70,4,FALSE)
)),
Avstemmingsoversikt!$M$4="Nei",
(IF(Avstemmingsoversikt!$H$3="Bruttobudsjettert",VLOOKUP(LEFT(F64,3),'Innhold og arbeidsdeling'!$B$48:$G$70,5,FALSE),VLOOKUP(LEFT(F64,3),'Innhold og arbeidsdeling'!$B$48:$G$70,6,FALSE)
))),
Avstemmingsoversikt!$M$3="Grunntjeneste",IF(Avstemmingsoversikt!$H$3="Bruttobudsjettert",VLOOKUP(LEFT(F64,3),'Innhold og arbeidsdeling'!$B$5:$G$45,3,FALSE),VLOOKUP(LEFT(F64,3),'Innhold og arbeidsdeling'!$B$5:$G$45,4,FALSE)),Avstemmingsoversikt!$M$3="Delservice",IF(Avstemmingsoversikt!$H$3="Bruttobudsjettert",VLOOKUP(LEFT(F64,3),'Innhold og arbeidsdeling'!$B$5:$G$45,5,FALSE),VLOOKUP(LEFT(F64,3),'Innhold og arbeidsdeling'!$B$5:$G$45,6,FALSE)))</f>
        <v>KUNDE</v>
      </c>
      <c r="H64" s="261"/>
      <c r="I64" s="261"/>
      <c r="J64" s="306"/>
      <c r="K64" s="258" t="str">
        <f t="shared" si="0"/>
        <v>1280</v>
      </c>
      <c r="N64" s="1309"/>
    </row>
    <row r="65" spans="1:14" x14ac:dyDescent="0.25">
      <c r="A65" s="835">
        <v>1281</v>
      </c>
      <c r="B65" s="205" t="s">
        <v>678</v>
      </c>
      <c r="C65" s="256">
        <v>0</v>
      </c>
      <c r="D65" s="257"/>
      <c r="E65" s="257"/>
      <c r="F65" s="257" t="s">
        <v>617</v>
      </c>
      <c r="G65" s="257" t="str" cm="1">
        <f t="array" ref="G65">_xlfn.IFS(B65="Reservert","-",
F65="","Ingen arkivreferanse",
F65="Ivaretas av kunde","KUNDE",
NOT(ISERROR(_xlfn.XLOOKUP(LEFT(F65,3),('Innhold og arbeidsdeling'!$B$48:$B$70),('Innhold og arbeidsdeling'!$B$48:$B$70)))),_xlfn.IFS(Avstemmingsoversikt!$M$4="Ja",
(IF(Avstemmingsoversikt!$H$3="Bruttobudsjettert",VLOOKUP(LEFT(F65,3),'Innhold og arbeidsdeling'!$B$48:$G$70,3,FALSE),VLOOKUP(LEFT(F65,3),'Innhold og arbeidsdeling'!$B$48:$G$70,4,FALSE)
)),
Avstemmingsoversikt!$M$4="Nei",
(IF(Avstemmingsoversikt!$H$3="Bruttobudsjettert",VLOOKUP(LEFT(F65,3),'Innhold og arbeidsdeling'!$B$48:$G$70,5,FALSE),VLOOKUP(LEFT(F65,3),'Innhold og arbeidsdeling'!$B$48:$G$70,6,FALSE)
))),
Avstemmingsoversikt!$M$3="Grunntjeneste",IF(Avstemmingsoversikt!$H$3="Bruttobudsjettert",VLOOKUP(LEFT(F65,3),'Innhold og arbeidsdeling'!$B$5:$G$45,3,FALSE),VLOOKUP(LEFT(F65,3),'Innhold og arbeidsdeling'!$B$5:$G$45,4,FALSE)),Avstemmingsoversikt!$M$3="Delservice",IF(Avstemmingsoversikt!$H$3="Bruttobudsjettert",VLOOKUP(LEFT(F65,3),'Innhold og arbeidsdeling'!$B$5:$G$45,5,FALSE),VLOOKUP(LEFT(F65,3),'Innhold og arbeidsdeling'!$B$5:$G$45,6,FALSE)))</f>
        <v>KUNDE</v>
      </c>
      <c r="H65" s="257"/>
      <c r="I65" s="257"/>
      <c r="J65" s="305"/>
      <c r="K65" s="258" t="str">
        <f t="shared" si="0"/>
        <v>1281</v>
      </c>
      <c r="N65" s="1309"/>
    </row>
    <row r="66" spans="1:14" x14ac:dyDescent="0.25">
      <c r="A66" s="834">
        <v>1282</v>
      </c>
      <c r="B66" s="259" t="s">
        <v>679</v>
      </c>
      <c r="C66" s="260">
        <v>0</v>
      </c>
      <c r="D66" s="261"/>
      <c r="E66" s="261"/>
      <c r="F66" s="261" t="s">
        <v>617</v>
      </c>
      <c r="G66" s="1314" t="str" cm="1">
        <f t="array" ref="G66">_xlfn.IFS(B66="Reservert","-",
F66="","Ingen arkivreferanse",
F66="Ivaretas av kunde","KUNDE",
NOT(ISERROR(_xlfn.XLOOKUP(LEFT(F66,3),('Innhold og arbeidsdeling'!$B$48:$B$70),('Innhold og arbeidsdeling'!$B$48:$B$70)))),_xlfn.IFS(Avstemmingsoversikt!$M$4="Ja",
(IF(Avstemmingsoversikt!$H$3="Bruttobudsjettert",VLOOKUP(LEFT(F66,3),'Innhold og arbeidsdeling'!$B$48:$G$70,3,FALSE),VLOOKUP(LEFT(F66,3),'Innhold og arbeidsdeling'!$B$48:$G$70,4,FALSE)
)),
Avstemmingsoversikt!$M$4="Nei",
(IF(Avstemmingsoversikt!$H$3="Bruttobudsjettert",VLOOKUP(LEFT(F66,3),'Innhold og arbeidsdeling'!$B$48:$G$70,5,FALSE),VLOOKUP(LEFT(F66,3),'Innhold og arbeidsdeling'!$B$48:$G$70,6,FALSE)
))),
Avstemmingsoversikt!$M$3="Grunntjeneste",IF(Avstemmingsoversikt!$H$3="Bruttobudsjettert",VLOOKUP(LEFT(F66,3),'Innhold og arbeidsdeling'!$B$5:$G$45,3,FALSE),VLOOKUP(LEFT(F66,3),'Innhold og arbeidsdeling'!$B$5:$G$45,4,FALSE)),Avstemmingsoversikt!$M$3="Delservice",IF(Avstemmingsoversikt!$H$3="Bruttobudsjettert",VLOOKUP(LEFT(F66,3),'Innhold og arbeidsdeling'!$B$5:$G$45,5,FALSE),VLOOKUP(LEFT(F66,3),'Innhold og arbeidsdeling'!$B$5:$G$45,6,FALSE)))</f>
        <v>KUNDE</v>
      </c>
      <c r="H66" s="261"/>
      <c r="I66" s="261"/>
      <c r="J66" s="306"/>
      <c r="K66" s="258" t="str">
        <f t="shared" si="0"/>
        <v>1282</v>
      </c>
      <c r="N66" s="1309"/>
    </row>
    <row r="67" spans="1:14" ht="15" customHeight="1" x14ac:dyDescent="0.25">
      <c r="A67" s="835">
        <v>1289</v>
      </c>
      <c r="B67" s="205" t="s">
        <v>680</v>
      </c>
      <c r="C67" s="256">
        <v>0</v>
      </c>
      <c r="D67" s="257"/>
      <c r="E67" s="257"/>
      <c r="F67" s="257" t="s">
        <v>617</v>
      </c>
      <c r="G67" s="257" t="str" cm="1">
        <f t="array" ref="G67">_xlfn.IFS(B67="Reservert","-",
F67="","Ingen arkivreferanse",
F67="Ivaretas av kunde","KUNDE",
NOT(ISERROR(_xlfn.XLOOKUP(LEFT(F67,3),('Innhold og arbeidsdeling'!$B$48:$B$70),('Innhold og arbeidsdeling'!$B$48:$B$70)))),_xlfn.IFS(Avstemmingsoversikt!$M$4="Ja",
(IF(Avstemmingsoversikt!$H$3="Bruttobudsjettert",VLOOKUP(LEFT(F67,3),'Innhold og arbeidsdeling'!$B$48:$G$70,3,FALSE),VLOOKUP(LEFT(F67,3),'Innhold og arbeidsdeling'!$B$48:$G$70,4,FALSE)
)),
Avstemmingsoversikt!$M$4="Nei",
(IF(Avstemmingsoversikt!$H$3="Bruttobudsjettert",VLOOKUP(LEFT(F67,3),'Innhold og arbeidsdeling'!$B$48:$G$70,5,FALSE),VLOOKUP(LEFT(F67,3),'Innhold og arbeidsdeling'!$B$48:$G$70,6,FALSE)
))),
Avstemmingsoversikt!$M$3="Grunntjeneste",IF(Avstemmingsoversikt!$H$3="Bruttobudsjettert",VLOOKUP(LEFT(F67,3),'Innhold og arbeidsdeling'!$B$5:$G$45,3,FALSE),VLOOKUP(LEFT(F67,3),'Innhold og arbeidsdeling'!$B$5:$G$45,4,FALSE)),Avstemmingsoversikt!$M$3="Delservice",IF(Avstemmingsoversikt!$H$3="Bruttobudsjettert",VLOOKUP(LEFT(F67,3),'Innhold og arbeidsdeling'!$B$5:$G$45,5,FALSE),VLOOKUP(LEFT(F67,3),'Innhold og arbeidsdeling'!$B$5:$G$45,6,FALSE)))</f>
        <v>KUNDE</v>
      </c>
      <c r="H67" s="257"/>
      <c r="I67" s="257"/>
      <c r="J67" s="305"/>
      <c r="K67" s="258" t="str">
        <f t="shared" si="0"/>
        <v>1289</v>
      </c>
      <c r="N67" s="1309"/>
    </row>
    <row r="68" spans="1:14" x14ac:dyDescent="0.25">
      <c r="A68" s="834">
        <v>1290</v>
      </c>
      <c r="B68" s="259" t="s">
        <v>681</v>
      </c>
      <c r="C68" s="260">
        <v>0</v>
      </c>
      <c r="D68" s="261"/>
      <c r="E68" s="261"/>
      <c r="F68" s="261" t="s">
        <v>617</v>
      </c>
      <c r="G68" s="1314" t="str" cm="1">
        <f t="array" ref="G68">_xlfn.IFS(B68="Reservert","-",
F68="","Ingen arkivreferanse",
F68="Ivaretas av kunde","KUNDE",
NOT(ISERROR(_xlfn.XLOOKUP(LEFT(F68,3),('Innhold og arbeidsdeling'!$B$48:$B$70),('Innhold og arbeidsdeling'!$B$48:$B$70)))),_xlfn.IFS(Avstemmingsoversikt!$M$4="Ja",
(IF(Avstemmingsoversikt!$H$3="Bruttobudsjettert",VLOOKUP(LEFT(F68,3),'Innhold og arbeidsdeling'!$B$48:$G$70,3,FALSE),VLOOKUP(LEFT(F68,3),'Innhold og arbeidsdeling'!$B$48:$G$70,4,FALSE)
)),
Avstemmingsoversikt!$M$4="Nei",
(IF(Avstemmingsoversikt!$H$3="Bruttobudsjettert",VLOOKUP(LEFT(F68,3),'Innhold og arbeidsdeling'!$B$48:$G$70,5,FALSE),VLOOKUP(LEFT(F68,3),'Innhold og arbeidsdeling'!$B$48:$G$70,6,FALSE)
))),
Avstemmingsoversikt!$M$3="Grunntjeneste",IF(Avstemmingsoversikt!$H$3="Bruttobudsjettert",VLOOKUP(LEFT(F68,3),'Innhold og arbeidsdeling'!$B$5:$G$45,3,FALSE),VLOOKUP(LEFT(F68,3),'Innhold og arbeidsdeling'!$B$5:$G$45,4,FALSE)),Avstemmingsoversikt!$M$3="Delservice",IF(Avstemmingsoversikt!$H$3="Bruttobudsjettert",VLOOKUP(LEFT(F68,3),'Innhold og arbeidsdeling'!$B$5:$G$45,5,FALSE),VLOOKUP(LEFT(F68,3),'Innhold og arbeidsdeling'!$B$5:$G$45,6,FALSE)))</f>
        <v>KUNDE</v>
      </c>
      <c r="H68" s="261"/>
      <c r="I68" s="261"/>
      <c r="J68" s="306"/>
      <c r="K68" s="258" t="str">
        <f t="shared" si="0"/>
        <v>1290</v>
      </c>
      <c r="N68" s="1309"/>
    </row>
    <row r="69" spans="1:14" x14ac:dyDescent="0.25">
      <c r="A69" s="833">
        <v>1292</v>
      </c>
      <c r="B69" s="205" t="s">
        <v>682</v>
      </c>
      <c r="C69" s="256">
        <v>0</v>
      </c>
      <c r="D69" s="257"/>
      <c r="E69" s="257"/>
      <c r="F69" s="257" t="s">
        <v>617</v>
      </c>
      <c r="G69" s="257" t="str" cm="1">
        <f t="array" ref="G69">_xlfn.IFS(B69="Reservert","-",
F69="","Ingen arkivreferanse",
F69="Ivaretas av kunde","KUNDE",
NOT(ISERROR(_xlfn.XLOOKUP(LEFT(F69,3),('Innhold og arbeidsdeling'!$B$48:$B$70),('Innhold og arbeidsdeling'!$B$48:$B$70)))),_xlfn.IFS(Avstemmingsoversikt!$M$4="Ja",
(IF(Avstemmingsoversikt!$H$3="Bruttobudsjettert",VLOOKUP(LEFT(F69,3),'Innhold og arbeidsdeling'!$B$48:$G$70,3,FALSE),VLOOKUP(LEFT(F69,3),'Innhold og arbeidsdeling'!$B$48:$G$70,4,FALSE)
)),
Avstemmingsoversikt!$M$4="Nei",
(IF(Avstemmingsoversikt!$H$3="Bruttobudsjettert",VLOOKUP(LEFT(F69,3),'Innhold og arbeidsdeling'!$B$48:$G$70,5,FALSE),VLOOKUP(LEFT(F69,3),'Innhold og arbeidsdeling'!$B$48:$G$70,6,FALSE)
))),
Avstemmingsoversikt!$M$3="Grunntjeneste",IF(Avstemmingsoversikt!$H$3="Bruttobudsjettert",VLOOKUP(LEFT(F69,3),'Innhold og arbeidsdeling'!$B$5:$G$45,3,FALSE),VLOOKUP(LEFT(F69,3),'Innhold og arbeidsdeling'!$B$5:$G$45,4,FALSE)),Avstemmingsoversikt!$M$3="Delservice",IF(Avstemmingsoversikt!$H$3="Bruttobudsjettert",VLOOKUP(LEFT(F69,3),'Innhold og arbeidsdeling'!$B$5:$G$45,5,FALSE),VLOOKUP(LEFT(F69,3),'Innhold og arbeidsdeling'!$B$5:$G$45,6,FALSE)))</f>
        <v>KUNDE</v>
      </c>
      <c r="H69" s="257"/>
      <c r="I69" s="257"/>
      <c r="J69" s="305"/>
      <c r="K69" s="258" t="str">
        <f t="shared" ref="K69:K132" si="1">TEXT(A69,"0")</f>
        <v>1292</v>
      </c>
      <c r="N69" s="1309"/>
    </row>
    <row r="70" spans="1:14" x14ac:dyDescent="0.25">
      <c r="A70" s="836">
        <v>1293</v>
      </c>
      <c r="B70" s="259" t="s">
        <v>683</v>
      </c>
      <c r="C70" s="260">
        <v>0</v>
      </c>
      <c r="D70" s="261"/>
      <c r="E70" s="261"/>
      <c r="F70" s="261" t="s">
        <v>617</v>
      </c>
      <c r="G70" s="1314" t="str" cm="1">
        <f t="array" ref="G70">_xlfn.IFS(B70="Reservert","-",
F70="","Ingen arkivreferanse",
F70="Ivaretas av kunde","KUNDE",
NOT(ISERROR(_xlfn.XLOOKUP(LEFT(F70,3),('Innhold og arbeidsdeling'!$B$48:$B$70),('Innhold og arbeidsdeling'!$B$48:$B$70)))),_xlfn.IFS(Avstemmingsoversikt!$M$4="Ja",
(IF(Avstemmingsoversikt!$H$3="Bruttobudsjettert",VLOOKUP(LEFT(F70,3),'Innhold og arbeidsdeling'!$B$48:$G$70,3,FALSE),VLOOKUP(LEFT(F70,3),'Innhold og arbeidsdeling'!$B$48:$G$70,4,FALSE)
)),
Avstemmingsoversikt!$M$4="Nei",
(IF(Avstemmingsoversikt!$H$3="Bruttobudsjettert",VLOOKUP(LEFT(F70,3),'Innhold og arbeidsdeling'!$B$48:$G$70,5,FALSE),VLOOKUP(LEFT(F70,3),'Innhold og arbeidsdeling'!$B$48:$G$70,6,FALSE)
))),
Avstemmingsoversikt!$M$3="Grunntjeneste",IF(Avstemmingsoversikt!$H$3="Bruttobudsjettert",VLOOKUP(LEFT(F70,3),'Innhold og arbeidsdeling'!$B$5:$G$45,3,FALSE),VLOOKUP(LEFT(F70,3),'Innhold og arbeidsdeling'!$B$5:$G$45,4,FALSE)),Avstemmingsoversikt!$M$3="Delservice",IF(Avstemmingsoversikt!$H$3="Bruttobudsjettert",VLOOKUP(LEFT(F70,3),'Innhold og arbeidsdeling'!$B$5:$G$45,5,FALSE),VLOOKUP(LEFT(F70,3),'Innhold og arbeidsdeling'!$B$5:$G$45,6,FALSE)))</f>
        <v>KUNDE</v>
      </c>
      <c r="H70" s="261"/>
      <c r="I70" s="261"/>
      <c r="J70" s="306"/>
      <c r="K70" s="258" t="str">
        <f t="shared" si="1"/>
        <v>1293</v>
      </c>
      <c r="N70" s="1309"/>
    </row>
    <row r="71" spans="1:14" x14ac:dyDescent="0.25">
      <c r="A71" s="835">
        <v>1294</v>
      </c>
      <c r="B71" s="205" t="s">
        <v>684</v>
      </c>
      <c r="C71" s="256">
        <v>0</v>
      </c>
      <c r="D71" s="257"/>
      <c r="E71" s="257"/>
      <c r="F71" s="257" t="s">
        <v>617</v>
      </c>
      <c r="G71" s="257" t="str" cm="1">
        <f t="array" ref="G71">_xlfn.IFS(B71="Reservert","-",
F71="","Ingen arkivreferanse",
F71="Ivaretas av kunde","KUNDE",
NOT(ISERROR(_xlfn.XLOOKUP(LEFT(F71,3),('Innhold og arbeidsdeling'!$B$48:$B$70),('Innhold og arbeidsdeling'!$B$48:$B$70)))),_xlfn.IFS(Avstemmingsoversikt!$M$4="Ja",
(IF(Avstemmingsoversikt!$H$3="Bruttobudsjettert",VLOOKUP(LEFT(F71,3),'Innhold og arbeidsdeling'!$B$48:$G$70,3,FALSE),VLOOKUP(LEFT(F71,3),'Innhold og arbeidsdeling'!$B$48:$G$70,4,FALSE)
)),
Avstemmingsoversikt!$M$4="Nei",
(IF(Avstemmingsoversikt!$H$3="Bruttobudsjettert",VLOOKUP(LEFT(F71,3),'Innhold og arbeidsdeling'!$B$48:$G$70,5,FALSE),VLOOKUP(LEFT(F71,3),'Innhold og arbeidsdeling'!$B$48:$G$70,6,FALSE)
))),
Avstemmingsoversikt!$M$3="Grunntjeneste",IF(Avstemmingsoversikt!$H$3="Bruttobudsjettert",VLOOKUP(LEFT(F71,3),'Innhold og arbeidsdeling'!$B$5:$G$45,3,FALSE),VLOOKUP(LEFT(F71,3),'Innhold og arbeidsdeling'!$B$5:$G$45,4,FALSE)),Avstemmingsoversikt!$M$3="Delservice",IF(Avstemmingsoversikt!$H$3="Bruttobudsjettert",VLOOKUP(LEFT(F71,3),'Innhold og arbeidsdeling'!$B$5:$G$45,5,FALSE),VLOOKUP(LEFT(F71,3),'Innhold og arbeidsdeling'!$B$5:$G$45,6,FALSE)))</f>
        <v>KUNDE</v>
      </c>
      <c r="H71" s="257"/>
      <c r="I71" s="257"/>
      <c r="J71" s="305"/>
      <c r="K71" s="258" t="str">
        <f t="shared" si="1"/>
        <v>1294</v>
      </c>
      <c r="N71" s="1309"/>
    </row>
    <row r="72" spans="1:14" x14ac:dyDescent="0.25">
      <c r="A72" s="834">
        <v>1295</v>
      </c>
      <c r="B72" s="259" t="s">
        <v>685</v>
      </c>
      <c r="C72" s="260">
        <v>0</v>
      </c>
      <c r="D72" s="261"/>
      <c r="E72" s="261"/>
      <c r="F72" s="261" t="s">
        <v>686</v>
      </c>
      <c r="G72" s="1314" t="str" cm="1">
        <f t="array" ref="G72">_xlfn.IFS(B72="Reservert","-",
F72="","Ingen arkivreferanse",
F72="Ivaretas av kunde","KUNDE",
NOT(ISERROR(_xlfn.XLOOKUP(LEFT(F72,3),('Innhold og arbeidsdeling'!$B$48:$B$70),('Innhold og arbeidsdeling'!$B$48:$B$70)))),_xlfn.IFS(Avstemmingsoversikt!$M$4="Ja",
(IF(Avstemmingsoversikt!$H$3="Bruttobudsjettert",VLOOKUP(LEFT(F72,3),'Innhold og arbeidsdeling'!$B$48:$G$70,3,FALSE),VLOOKUP(LEFT(F72,3),'Innhold og arbeidsdeling'!$B$48:$G$70,4,FALSE)
)),
Avstemmingsoversikt!$M$4="Nei",
(IF(Avstemmingsoversikt!$H$3="Bruttobudsjettert",VLOOKUP(LEFT(F72,3),'Innhold og arbeidsdeling'!$B$48:$G$70,5,FALSE),VLOOKUP(LEFT(F72,3),'Innhold og arbeidsdeling'!$B$48:$G$70,6,FALSE)
))),
Avstemmingsoversikt!$M$3="Grunntjeneste",IF(Avstemmingsoversikt!$H$3="Bruttobudsjettert",VLOOKUP(LEFT(F72,3),'Innhold og arbeidsdeling'!$B$5:$G$45,3,FALSE),VLOOKUP(LEFT(F72,3),'Innhold og arbeidsdeling'!$B$5:$G$45,4,FALSE)),Avstemmingsoversikt!$M$3="Delservice",IF(Avstemmingsoversikt!$H$3="Bruttobudsjettert",VLOOKUP(LEFT(F72,3),'Innhold og arbeidsdeling'!$B$5:$G$45,5,FALSE),VLOOKUP(LEFT(F72,3),'Innhold og arbeidsdeling'!$B$5:$G$45,6,FALSE)))</f>
        <v>-</v>
      </c>
      <c r="H72" s="261"/>
      <c r="I72" s="261"/>
      <c r="J72" s="306"/>
      <c r="K72" s="258" t="str">
        <f t="shared" si="1"/>
        <v>1295</v>
      </c>
      <c r="N72" s="1309"/>
    </row>
    <row r="73" spans="1:14" x14ac:dyDescent="0.25">
      <c r="A73" s="835">
        <v>1296</v>
      </c>
      <c r="B73" s="205" t="s">
        <v>685</v>
      </c>
      <c r="C73" s="256">
        <v>0</v>
      </c>
      <c r="D73" s="257"/>
      <c r="E73" s="257"/>
      <c r="F73" s="262" t="s">
        <v>686</v>
      </c>
      <c r="G73" s="257" t="str" cm="1">
        <f t="array" ref="G73">_xlfn.IFS(B73="Reservert","-",
F73="","Ingen arkivreferanse",
F73="Ivaretas av kunde","KUNDE",
NOT(ISERROR(_xlfn.XLOOKUP(LEFT(F73,3),('Innhold og arbeidsdeling'!$B$48:$B$70),('Innhold og arbeidsdeling'!$B$48:$B$70)))),_xlfn.IFS(Avstemmingsoversikt!$M$4="Ja",
(IF(Avstemmingsoversikt!$H$3="Bruttobudsjettert",VLOOKUP(LEFT(F73,3),'Innhold og arbeidsdeling'!$B$48:$G$70,3,FALSE),VLOOKUP(LEFT(F73,3),'Innhold og arbeidsdeling'!$B$48:$G$70,4,FALSE)
)),
Avstemmingsoversikt!$M$4="Nei",
(IF(Avstemmingsoversikt!$H$3="Bruttobudsjettert",VLOOKUP(LEFT(F73,3),'Innhold og arbeidsdeling'!$B$48:$G$70,5,FALSE),VLOOKUP(LEFT(F73,3),'Innhold og arbeidsdeling'!$B$48:$G$70,6,FALSE)
))),
Avstemmingsoversikt!$M$3="Grunntjeneste",IF(Avstemmingsoversikt!$H$3="Bruttobudsjettert",VLOOKUP(LEFT(F73,3),'Innhold og arbeidsdeling'!$B$5:$G$45,3,FALSE),VLOOKUP(LEFT(F73,3),'Innhold og arbeidsdeling'!$B$5:$G$45,4,FALSE)),Avstemmingsoversikt!$M$3="Delservice",IF(Avstemmingsoversikt!$H$3="Bruttobudsjettert",VLOOKUP(LEFT(F73,3),'Innhold og arbeidsdeling'!$B$5:$G$45,5,FALSE),VLOOKUP(LEFT(F73,3),'Innhold og arbeidsdeling'!$B$5:$G$45,6,FALSE)))</f>
        <v>-</v>
      </c>
      <c r="H73" s="257"/>
      <c r="I73" s="257"/>
      <c r="J73" s="305"/>
      <c r="K73" s="258" t="str">
        <f t="shared" si="1"/>
        <v>1296</v>
      </c>
      <c r="N73" s="1309"/>
    </row>
    <row r="74" spans="1:14" x14ac:dyDescent="0.25">
      <c r="A74" s="834">
        <v>1297</v>
      </c>
      <c r="B74" s="259" t="s">
        <v>687</v>
      </c>
      <c r="C74" s="260">
        <v>0</v>
      </c>
      <c r="D74" s="261"/>
      <c r="E74" s="261"/>
      <c r="F74" s="261" t="s">
        <v>617</v>
      </c>
      <c r="G74" s="1314" t="str" cm="1">
        <f t="array" ref="G74">_xlfn.IFS(B74="Reservert","-",
F74="","Ingen arkivreferanse",
F74="Ivaretas av kunde","KUNDE",
NOT(ISERROR(_xlfn.XLOOKUP(LEFT(F74,3),('Innhold og arbeidsdeling'!$B$48:$B$70),('Innhold og arbeidsdeling'!$B$48:$B$70)))),_xlfn.IFS(Avstemmingsoversikt!$M$4="Ja",
(IF(Avstemmingsoversikt!$H$3="Bruttobudsjettert",VLOOKUP(LEFT(F74,3),'Innhold og arbeidsdeling'!$B$48:$G$70,3,FALSE),VLOOKUP(LEFT(F74,3),'Innhold og arbeidsdeling'!$B$48:$G$70,4,FALSE)
)),
Avstemmingsoversikt!$M$4="Nei",
(IF(Avstemmingsoversikt!$H$3="Bruttobudsjettert",VLOOKUP(LEFT(F74,3),'Innhold og arbeidsdeling'!$B$48:$G$70,5,FALSE),VLOOKUP(LEFT(F74,3),'Innhold og arbeidsdeling'!$B$48:$G$70,6,FALSE)
))),
Avstemmingsoversikt!$M$3="Grunntjeneste",IF(Avstemmingsoversikt!$H$3="Bruttobudsjettert",VLOOKUP(LEFT(F74,3),'Innhold og arbeidsdeling'!$B$5:$G$45,3,FALSE),VLOOKUP(LEFT(F74,3),'Innhold og arbeidsdeling'!$B$5:$G$45,4,FALSE)),Avstemmingsoversikt!$M$3="Delservice",IF(Avstemmingsoversikt!$H$3="Bruttobudsjettert",VLOOKUP(LEFT(F74,3),'Innhold og arbeidsdeling'!$B$5:$G$45,5,FALSE),VLOOKUP(LEFT(F74,3),'Innhold og arbeidsdeling'!$B$5:$G$45,6,FALSE)))</f>
        <v>KUNDE</v>
      </c>
      <c r="H74" s="261"/>
      <c r="I74" s="261"/>
      <c r="J74" s="306"/>
      <c r="K74" s="258" t="str">
        <f t="shared" si="1"/>
        <v>1297</v>
      </c>
      <c r="N74" s="1309"/>
    </row>
    <row r="75" spans="1:14" x14ac:dyDescent="0.25">
      <c r="A75" s="835">
        <v>1298</v>
      </c>
      <c r="B75" s="205" t="s">
        <v>688</v>
      </c>
      <c r="C75" s="256">
        <v>0</v>
      </c>
      <c r="D75" s="257"/>
      <c r="E75" s="257"/>
      <c r="F75" s="257" t="s">
        <v>617</v>
      </c>
      <c r="G75" s="257" t="str" cm="1">
        <f t="array" ref="G75">_xlfn.IFS(B75="Reservert","-",
F75="","Ingen arkivreferanse",
F75="Ivaretas av kunde","KUNDE",
NOT(ISERROR(_xlfn.XLOOKUP(LEFT(F75,3),('Innhold og arbeidsdeling'!$B$48:$B$70),('Innhold og arbeidsdeling'!$B$48:$B$70)))),_xlfn.IFS(Avstemmingsoversikt!$M$4="Ja",
(IF(Avstemmingsoversikt!$H$3="Bruttobudsjettert",VLOOKUP(LEFT(F75,3),'Innhold og arbeidsdeling'!$B$48:$G$70,3,FALSE),VLOOKUP(LEFT(F75,3),'Innhold og arbeidsdeling'!$B$48:$G$70,4,FALSE)
)),
Avstemmingsoversikt!$M$4="Nei",
(IF(Avstemmingsoversikt!$H$3="Bruttobudsjettert",VLOOKUP(LEFT(F75,3),'Innhold og arbeidsdeling'!$B$48:$G$70,5,FALSE),VLOOKUP(LEFT(F75,3),'Innhold og arbeidsdeling'!$B$48:$G$70,6,FALSE)
))),
Avstemmingsoversikt!$M$3="Grunntjeneste",IF(Avstemmingsoversikt!$H$3="Bruttobudsjettert",VLOOKUP(LEFT(F75,3),'Innhold og arbeidsdeling'!$B$5:$G$45,3,FALSE),VLOOKUP(LEFT(F75,3),'Innhold og arbeidsdeling'!$B$5:$G$45,4,FALSE)),Avstemmingsoversikt!$M$3="Delservice",IF(Avstemmingsoversikt!$H$3="Bruttobudsjettert",VLOOKUP(LEFT(F75,3),'Innhold og arbeidsdeling'!$B$5:$G$45,5,FALSE),VLOOKUP(LEFT(F75,3),'Innhold og arbeidsdeling'!$B$5:$G$45,6,FALSE)))</f>
        <v>KUNDE</v>
      </c>
      <c r="H75" s="257"/>
      <c r="I75" s="257"/>
      <c r="J75" s="305"/>
      <c r="K75" s="258" t="str">
        <f t="shared" si="1"/>
        <v>1298</v>
      </c>
      <c r="N75" s="1309"/>
    </row>
    <row r="76" spans="1:14" x14ac:dyDescent="0.25">
      <c r="A76" s="836">
        <v>1300</v>
      </c>
      <c r="B76" s="259" t="s">
        <v>689</v>
      </c>
      <c r="C76" s="260">
        <v>0</v>
      </c>
      <c r="D76" s="261"/>
      <c r="E76" s="261"/>
      <c r="F76" s="263"/>
      <c r="G76" s="1314" t="str" cm="1">
        <f t="array" ref="G76">_xlfn.IFS(B76="Reservert","-",
F76="","Ingen arkivreferanse",
F76="Ivaretas av kunde","KUNDE",
NOT(ISERROR(_xlfn.XLOOKUP(LEFT(F76,3),('Innhold og arbeidsdeling'!$B$48:$B$70),('Innhold og arbeidsdeling'!$B$48:$B$70)))),_xlfn.IFS(Avstemmingsoversikt!$M$4="Ja",
(IF(Avstemmingsoversikt!$H$3="Bruttobudsjettert",VLOOKUP(LEFT(F76,3),'Innhold og arbeidsdeling'!$B$48:$G$70,3,FALSE),VLOOKUP(LEFT(F76,3),'Innhold og arbeidsdeling'!$B$48:$G$70,4,FALSE)
)),
Avstemmingsoversikt!$M$4="Nei",
(IF(Avstemmingsoversikt!$H$3="Bruttobudsjettert",VLOOKUP(LEFT(F76,3),'Innhold og arbeidsdeling'!$B$48:$G$70,5,FALSE),VLOOKUP(LEFT(F76,3),'Innhold og arbeidsdeling'!$B$48:$G$70,6,FALSE)
))),
Avstemmingsoversikt!$M$3="Grunntjeneste",IF(Avstemmingsoversikt!$H$3="Bruttobudsjettert",VLOOKUP(LEFT(F76,3),'Innhold og arbeidsdeling'!$B$5:$G$45,3,FALSE),VLOOKUP(LEFT(F76,3),'Innhold og arbeidsdeling'!$B$5:$G$45,4,FALSE)),Avstemmingsoversikt!$M$3="Delservice",IF(Avstemmingsoversikt!$H$3="Bruttobudsjettert",VLOOKUP(LEFT(F76,3),'Innhold og arbeidsdeling'!$B$5:$G$45,5,FALSE),VLOOKUP(LEFT(F76,3),'Innhold og arbeidsdeling'!$B$5:$G$45,6,FALSE)))</f>
        <v>Ingen arkivreferanse</v>
      </c>
      <c r="H76" s="261"/>
      <c r="I76" s="261"/>
      <c r="J76" s="306"/>
      <c r="K76" s="258" t="str">
        <f t="shared" si="1"/>
        <v>1300</v>
      </c>
      <c r="N76" s="1309"/>
    </row>
    <row r="77" spans="1:14" x14ac:dyDescent="0.25">
      <c r="A77" s="833">
        <v>1310</v>
      </c>
      <c r="B77" s="205" t="s">
        <v>690</v>
      </c>
      <c r="C77" s="256">
        <v>0</v>
      </c>
      <c r="D77" s="257"/>
      <c r="E77" s="257"/>
      <c r="F77" s="262"/>
      <c r="G77" s="257" t="str" cm="1">
        <f t="array" ref="G77">_xlfn.IFS(B77="Reservert","-",
F77="","Ingen arkivreferanse",
F77="Ivaretas av kunde","KUNDE",
NOT(ISERROR(_xlfn.XLOOKUP(LEFT(F77,3),('Innhold og arbeidsdeling'!$B$48:$B$70),('Innhold og arbeidsdeling'!$B$48:$B$70)))),_xlfn.IFS(Avstemmingsoversikt!$M$4="Ja",
(IF(Avstemmingsoversikt!$H$3="Bruttobudsjettert",VLOOKUP(LEFT(F77,3),'Innhold og arbeidsdeling'!$B$48:$G$70,3,FALSE),VLOOKUP(LEFT(F77,3),'Innhold og arbeidsdeling'!$B$48:$G$70,4,FALSE)
)),
Avstemmingsoversikt!$M$4="Nei",
(IF(Avstemmingsoversikt!$H$3="Bruttobudsjettert",VLOOKUP(LEFT(F77,3),'Innhold og arbeidsdeling'!$B$48:$G$70,5,FALSE),VLOOKUP(LEFT(F77,3),'Innhold og arbeidsdeling'!$B$48:$G$70,6,FALSE)
))),
Avstemmingsoversikt!$M$3="Grunntjeneste",IF(Avstemmingsoversikt!$H$3="Bruttobudsjettert",VLOOKUP(LEFT(F77,3),'Innhold og arbeidsdeling'!$B$5:$G$45,3,FALSE),VLOOKUP(LEFT(F77,3),'Innhold og arbeidsdeling'!$B$5:$G$45,4,FALSE)),Avstemmingsoversikt!$M$3="Delservice",IF(Avstemmingsoversikt!$H$3="Bruttobudsjettert",VLOOKUP(LEFT(F77,3),'Innhold og arbeidsdeling'!$B$5:$G$45,5,FALSE),VLOOKUP(LEFT(F77,3),'Innhold og arbeidsdeling'!$B$5:$G$45,6,FALSE)))</f>
        <v>Ingen arkivreferanse</v>
      </c>
      <c r="H77" s="257"/>
      <c r="I77" s="257"/>
      <c r="J77" s="305"/>
      <c r="K77" s="258" t="str">
        <f t="shared" si="1"/>
        <v>1310</v>
      </c>
      <c r="N77" s="1309"/>
    </row>
    <row r="78" spans="1:14" x14ac:dyDescent="0.25">
      <c r="A78" s="836">
        <v>1320</v>
      </c>
      <c r="B78" s="259" t="s">
        <v>691</v>
      </c>
      <c r="C78" s="260">
        <v>0</v>
      </c>
      <c r="D78" s="261"/>
      <c r="E78" s="261"/>
      <c r="F78" s="263"/>
      <c r="G78" s="1314" t="str" cm="1">
        <f t="array" ref="G78">_xlfn.IFS(B78="Reservert","-",
F78="","Ingen arkivreferanse",
F78="Ivaretas av kunde","KUNDE",
NOT(ISERROR(_xlfn.XLOOKUP(LEFT(F78,3),('Innhold og arbeidsdeling'!$B$48:$B$70),('Innhold og arbeidsdeling'!$B$48:$B$70)))),_xlfn.IFS(Avstemmingsoversikt!$M$4="Ja",
(IF(Avstemmingsoversikt!$H$3="Bruttobudsjettert",VLOOKUP(LEFT(F78,3),'Innhold og arbeidsdeling'!$B$48:$G$70,3,FALSE),VLOOKUP(LEFT(F78,3),'Innhold og arbeidsdeling'!$B$48:$G$70,4,FALSE)
)),
Avstemmingsoversikt!$M$4="Nei",
(IF(Avstemmingsoversikt!$H$3="Bruttobudsjettert",VLOOKUP(LEFT(F78,3),'Innhold og arbeidsdeling'!$B$48:$G$70,5,FALSE),VLOOKUP(LEFT(F78,3),'Innhold og arbeidsdeling'!$B$48:$G$70,6,FALSE)
))),
Avstemmingsoversikt!$M$3="Grunntjeneste",IF(Avstemmingsoversikt!$H$3="Bruttobudsjettert",VLOOKUP(LEFT(F78,3),'Innhold og arbeidsdeling'!$B$5:$G$45,3,FALSE),VLOOKUP(LEFT(F78,3),'Innhold og arbeidsdeling'!$B$5:$G$45,4,FALSE)),Avstemmingsoversikt!$M$3="Delservice",IF(Avstemmingsoversikt!$H$3="Bruttobudsjettert",VLOOKUP(LEFT(F78,3),'Innhold og arbeidsdeling'!$B$5:$G$45,5,FALSE),VLOOKUP(LEFT(F78,3),'Innhold og arbeidsdeling'!$B$5:$G$45,6,FALSE)))</f>
        <v>Ingen arkivreferanse</v>
      </c>
      <c r="H78" s="261"/>
      <c r="I78" s="261"/>
      <c r="J78" s="306"/>
      <c r="K78" s="258" t="str">
        <f t="shared" si="1"/>
        <v>1320</v>
      </c>
      <c r="N78" s="1309"/>
    </row>
    <row r="79" spans="1:14" x14ac:dyDescent="0.25">
      <c r="A79" s="833">
        <v>1330</v>
      </c>
      <c r="B79" s="205" t="s">
        <v>692</v>
      </c>
      <c r="C79" s="256">
        <v>0</v>
      </c>
      <c r="D79" s="257"/>
      <c r="E79" s="257"/>
      <c r="F79" s="262"/>
      <c r="G79" s="257" t="str" cm="1">
        <f t="array" ref="G79">_xlfn.IFS(B79="Reservert","-",
F79="","Ingen arkivreferanse",
F79="Ivaretas av kunde","KUNDE",
NOT(ISERROR(_xlfn.XLOOKUP(LEFT(F79,3),('Innhold og arbeidsdeling'!$B$48:$B$70),('Innhold og arbeidsdeling'!$B$48:$B$70)))),_xlfn.IFS(Avstemmingsoversikt!$M$4="Ja",
(IF(Avstemmingsoversikt!$H$3="Bruttobudsjettert",VLOOKUP(LEFT(F79,3),'Innhold og arbeidsdeling'!$B$48:$G$70,3,FALSE),VLOOKUP(LEFT(F79,3),'Innhold og arbeidsdeling'!$B$48:$G$70,4,FALSE)
)),
Avstemmingsoversikt!$M$4="Nei",
(IF(Avstemmingsoversikt!$H$3="Bruttobudsjettert",VLOOKUP(LEFT(F79,3),'Innhold og arbeidsdeling'!$B$48:$G$70,5,FALSE),VLOOKUP(LEFT(F79,3),'Innhold og arbeidsdeling'!$B$48:$G$70,6,FALSE)
))),
Avstemmingsoversikt!$M$3="Grunntjeneste",IF(Avstemmingsoversikt!$H$3="Bruttobudsjettert",VLOOKUP(LEFT(F79,3),'Innhold og arbeidsdeling'!$B$5:$G$45,3,FALSE),VLOOKUP(LEFT(F79,3),'Innhold og arbeidsdeling'!$B$5:$G$45,4,FALSE)),Avstemmingsoversikt!$M$3="Delservice",IF(Avstemmingsoversikt!$H$3="Bruttobudsjettert",VLOOKUP(LEFT(F79,3),'Innhold og arbeidsdeling'!$B$5:$G$45,5,FALSE),VLOOKUP(LEFT(F79,3),'Innhold og arbeidsdeling'!$B$5:$G$45,6,FALSE)))</f>
        <v>Ingen arkivreferanse</v>
      </c>
      <c r="H79" s="257"/>
      <c r="I79" s="257"/>
      <c r="J79" s="305"/>
      <c r="K79" s="258" t="str">
        <f t="shared" si="1"/>
        <v>1330</v>
      </c>
      <c r="N79" s="1309"/>
    </row>
    <row r="80" spans="1:14" x14ac:dyDescent="0.25">
      <c r="A80" s="836">
        <v>1340</v>
      </c>
      <c r="B80" s="259" t="s">
        <v>693</v>
      </c>
      <c r="C80" s="260">
        <v>0</v>
      </c>
      <c r="D80" s="261"/>
      <c r="E80" s="261"/>
      <c r="F80" s="263"/>
      <c r="G80" s="1314" t="str" cm="1">
        <f t="array" ref="G80">_xlfn.IFS(B80="Reservert","-",
F80="","Ingen arkivreferanse",
F80="Ivaretas av kunde","KUNDE",
NOT(ISERROR(_xlfn.XLOOKUP(LEFT(F80,3),('Innhold og arbeidsdeling'!$B$48:$B$70),('Innhold og arbeidsdeling'!$B$48:$B$70)))),_xlfn.IFS(Avstemmingsoversikt!$M$4="Ja",
(IF(Avstemmingsoversikt!$H$3="Bruttobudsjettert",VLOOKUP(LEFT(F80,3),'Innhold og arbeidsdeling'!$B$48:$G$70,3,FALSE),VLOOKUP(LEFT(F80,3),'Innhold og arbeidsdeling'!$B$48:$G$70,4,FALSE)
)),
Avstemmingsoversikt!$M$4="Nei",
(IF(Avstemmingsoversikt!$H$3="Bruttobudsjettert",VLOOKUP(LEFT(F80,3),'Innhold og arbeidsdeling'!$B$48:$G$70,5,FALSE),VLOOKUP(LEFT(F80,3),'Innhold og arbeidsdeling'!$B$48:$G$70,6,FALSE)
))),
Avstemmingsoversikt!$M$3="Grunntjeneste",IF(Avstemmingsoversikt!$H$3="Bruttobudsjettert",VLOOKUP(LEFT(F80,3),'Innhold og arbeidsdeling'!$B$5:$G$45,3,FALSE),VLOOKUP(LEFT(F80,3),'Innhold og arbeidsdeling'!$B$5:$G$45,4,FALSE)),Avstemmingsoversikt!$M$3="Delservice",IF(Avstemmingsoversikt!$H$3="Bruttobudsjettert",VLOOKUP(LEFT(F80,3),'Innhold og arbeidsdeling'!$B$5:$G$45,5,FALSE),VLOOKUP(LEFT(F80,3),'Innhold og arbeidsdeling'!$B$5:$G$45,6,FALSE)))</f>
        <v>Ingen arkivreferanse</v>
      </c>
      <c r="H80" s="261"/>
      <c r="I80" s="261"/>
      <c r="J80" s="306"/>
      <c r="K80" s="258" t="str">
        <f t="shared" si="1"/>
        <v>1340</v>
      </c>
      <c r="N80" s="1309"/>
    </row>
    <row r="81" spans="1:14" x14ac:dyDescent="0.25">
      <c r="A81" s="833">
        <v>1350</v>
      </c>
      <c r="B81" s="205" t="s">
        <v>694</v>
      </c>
      <c r="C81" s="256">
        <v>0</v>
      </c>
      <c r="D81" s="257"/>
      <c r="E81" s="257"/>
      <c r="F81" s="262"/>
      <c r="G81" s="257" t="str" cm="1">
        <f t="array" ref="G81">_xlfn.IFS(B81="Reservert","-",
F81="","Ingen arkivreferanse",
F81="Ivaretas av kunde","KUNDE",
NOT(ISERROR(_xlfn.XLOOKUP(LEFT(F81,3),('Innhold og arbeidsdeling'!$B$48:$B$70),('Innhold og arbeidsdeling'!$B$48:$B$70)))),_xlfn.IFS(Avstemmingsoversikt!$M$4="Ja",
(IF(Avstemmingsoversikt!$H$3="Bruttobudsjettert",VLOOKUP(LEFT(F81,3),'Innhold og arbeidsdeling'!$B$48:$G$70,3,FALSE),VLOOKUP(LEFT(F81,3),'Innhold og arbeidsdeling'!$B$48:$G$70,4,FALSE)
)),
Avstemmingsoversikt!$M$4="Nei",
(IF(Avstemmingsoversikt!$H$3="Bruttobudsjettert",VLOOKUP(LEFT(F81,3),'Innhold og arbeidsdeling'!$B$48:$G$70,5,FALSE),VLOOKUP(LEFT(F81,3),'Innhold og arbeidsdeling'!$B$48:$G$70,6,FALSE)
))),
Avstemmingsoversikt!$M$3="Grunntjeneste",IF(Avstemmingsoversikt!$H$3="Bruttobudsjettert",VLOOKUP(LEFT(F81,3),'Innhold og arbeidsdeling'!$B$5:$G$45,3,FALSE),VLOOKUP(LEFT(F81,3),'Innhold og arbeidsdeling'!$B$5:$G$45,4,FALSE)),Avstemmingsoversikt!$M$3="Delservice",IF(Avstemmingsoversikt!$H$3="Bruttobudsjettert",VLOOKUP(LEFT(F81,3),'Innhold og arbeidsdeling'!$B$5:$G$45,5,FALSE),VLOOKUP(LEFT(F81,3),'Innhold og arbeidsdeling'!$B$5:$G$45,6,FALSE)))</f>
        <v>Ingen arkivreferanse</v>
      </c>
      <c r="H81" s="257"/>
      <c r="I81" s="257"/>
      <c r="J81" s="305"/>
      <c r="K81" s="258" t="str">
        <f t="shared" si="1"/>
        <v>1350</v>
      </c>
      <c r="N81" s="1309"/>
    </row>
    <row r="82" spans="1:14" x14ac:dyDescent="0.25">
      <c r="A82" s="836">
        <v>1360</v>
      </c>
      <c r="B82" s="259" t="s">
        <v>695</v>
      </c>
      <c r="C82" s="260">
        <v>0</v>
      </c>
      <c r="D82" s="261"/>
      <c r="E82" s="261"/>
      <c r="F82" s="263" t="s">
        <v>500</v>
      </c>
      <c r="G82" s="1314" t="str" cm="1">
        <f t="array" ref="G82">_xlfn.IFS(B82="Reservert","-",
F82="","Ingen arkivreferanse",
F82="Ivaretas av kunde","KUNDE",
NOT(ISERROR(_xlfn.XLOOKUP(LEFT(F82,3),('Innhold og arbeidsdeling'!$B$48:$B$70),('Innhold og arbeidsdeling'!$B$48:$B$70)))),_xlfn.IFS(Avstemmingsoversikt!$M$4="Ja",
(IF(Avstemmingsoversikt!$H$3="Bruttobudsjettert",VLOOKUP(LEFT(F82,3),'Innhold og arbeidsdeling'!$B$48:$G$70,3,FALSE),VLOOKUP(LEFT(F82,3),'Innhold og arbeidsdeling'!$B$48:$G$70,4,FALSE)
)),
Avstemmingsoversikt!$M$4="Nei",
(IF(Avstemmingsoversikt!$H$3="Bruttobudsjettert",VLOOKUP(LEFT(F82,3),'Innhold og arbeidsdeling'!$B$48:$G$70,5,FALSE),VLOOKUP(LEFT(F82,3),'Innhold og arbeidsdeling'!$B$48:$G$70,6,FALSE)
))),
Avstemmingsoversikt!$M$3="Grunntjeneste",IF(Avstemmingsoversikt!$H$3="Bruttobudsjettert",VLOOKUP(LEFT(F82,3),'Innhold og arbeidsdeling'!$B$5:$G$45,3,FALSE),VLOOKUP(LEFT(F82,3),'Innhold og arbeidsdeling'!$B$5:$G$45,4,FALSE)),Avstemmingsoversikt!$M$3="Delservice",IF(Avstemmingsoversikt!$H$3="Bruttobudsjettert",VLOOKUP(LEFT(F82,3),'Innhold og arbeidsdeling'!$B$5:$G$45,5,FALSE),VLOOKUP(LEFT(F82,3),'Innhold og arbeidsdeling'!$B$5:$G$45,6,FALSE)))</f>
        <v>KUNDE</v>
      </c>
      <c r="H82" s="261"/>
      <c r="I82" s="261"/>
      <c r="J82" s="306"/>
      <c r="K82" s="258" t="str">
        <f t="shared" si="1"/>
        <v>1360</v>
      </c>
      <c r="N82" s="1309"/>
    </row>
    <row r="83" spans="1:14" x14ac:dyDescent="0.25">
      <c r="A83" s="833">
        <v>1370</v>
      </c>
      <c r="B83" s="205" t="s">
        <v>696</v>
      </c>
      <c r="C83" s="256">
        <v>0</v>
      </c>
      <c r="D83" s="257"/>
      <c r="E83" s="257"/>
      <c r="F83" s="262"/>
      <c r="G83" s="257" t="str" cm="1">
        <f t="array" ref="G83">_xlfn.IFS(B83="Reservert","-",
F83="","Ingen arkivreferanse",
F83="Ivaretas av kunde","KUNDE",
NOT(ISERROR(_xlfn.XLOOKUP(LEFT(F83,3),('Innhold og arbeidsdeling'!$B$48:$B$70),('Innhold og arbeidsdeling'!$B$48:$B$70)))),_xlfn.IFS(Avstemmingsoversikt!$M$4="Ja",
(IF(Avstemmingsoversikt!$H$3="Bruttobudsjettert",VLOOKUP(LEFT(F83,3),'Innhold og arbeidsdeling'!$B$48:$G$70,3,FALSE),VLOOKUP(LEFT(F83,3),'Innhold og arbeidsdeling'!$B$48:$G$70,4,FALSE)
)),
Avstemmingsoversikt!$M$4="Nei",
(IF(Avstemmingsoversikt!$H$3="Bruttobudsjettert",VLOOKUP(LEFT(F83,3),'Innhold og arbeidsdeling'!$B$48:$G$70,5,FALSE),VLOOKUP(LEFT(F83,3),'Innhold og arbeidsdeling'!$B$48:$G$70,6,FALSE)
))),
Avstemmingsoversikt!$M$3="Grunntjeneste",IF(Avstemmingsoversikt!$H$3="Bruttobudsjettert",VLOOKUP(LEFT(F83,3),'Innhold og arbeidsdeling'!$B$5:$G$45,3,FALSE),VLOOKUP(LEFT(F83,3),'Innhold og arbeidsdeling'!$B$5:$G$45,4,FALSE)),Avstemmingsoversikt!$M$3="Delservice",IF(Avstemmingsoversikt!$H$3="Bruttobudsjettert",VLOOKUP(LEFT(F83,3),'Innhold og arbeidsdeling'!$B$5:$G$45,5,FALSE),VLOOKUP(LEFT(F83,3),'Innhold og arbeidsdeling'!$B$5:$G$45,6,FALSE)))</f>
        <v>Ingen arkivreferanse</v>
      </c>
      <c r="H83" s="257"/>
      <c r="I83" s="257"/>
      <c r="J83" s="305"/>
      <c r="K83" s="258" t="str">
        <f t="shared" si="1"/>
        <v>1370</v>
      </c>
      <c r="N83" s="1309"/>
    </row>
    <row r="84" spans="1:14" x14ac:dyDescent="0.25">
      <c r="A84" s="834">
        <v>1395</v>
      </c>
      <c r="B84" s="259" t="s">
        <v>697</v>
      </c>
      <c r="C84" s="260">
        <v>0</v>
      </c>
      <c r="D84" s="261"/>
      <c r="E84" s="261"/>
      <c r="F84" s="263"/>
      <c r="G84" s="1314" t="str" cm="1">
        <f t="array" ref="G84">_xlfn.IFS(B84="Reservert","-",
F84="","Ingen arkivreferanse",
F84="Ivaretas av kunde","KUNDE",
NOT(ISERROR(_xlfn.XLOOKUP(LEFT(F84,3),('Innhold og arbeidsdeling'!$B$48:$B$70),('Innhold og arbeidsdeling'!$B$48:$B$70)))),_xlfn.IFS(Avstemmingsoversikt!$M$4="Ja",
(IF(Avstemmingsoversikt!$H$3="Bruttobudsjettert",VLOOKUP(LEFT(F84,3),'Innhold og arbeidsdeling'!$B$48:$G$70,3,FALSE),VLOOKUP(LEFT(F84,3),'Innhold og arbeidsdeling'!$B$48:$G$70,4,FALSE)
)),
Avstemmingsoversikt!$M$4="Nei",
(IF(Avstemmingsoversikt!$H$3="Bruttobudsjettert",VLOOKUP(LEFT(F84,3),'Innhold og arbeidsdeling'!$B$48:$G$70,5,FALSE),VLOOKUP(LEFT(F84,3),'Innhold og arbeidsdeling'!$B$48:$G$70,6,FALSE)
))),
Avstemmingsoversikt!$M$3="Grunntjeneste",IF(Avstemmingsoversikt!$H$3="Bruttobudsjettert",VLOOKUP(LEFT(F84,3),'Innhold og arbeidsdeling'!$B$5:$G$45,3,FALSE),VLOOKUP(LEFT(F84,3),'Innhold og arbeidsdeling'!$B$5:$G$45,4,FALSE)),Avstemmingsoversikt!$M$3="Delservice",IF(Avstemmingsoversikt!$H$3="Bruttobudsjettert",VLOOKUP(LEFT(F84,3),'Innhold og arbeidsdeling'!$B$5:$G$45,5,FALSE),VLOOKUP(LEFT(F84,3),'Innhold og arbeidsdeling'!$B$5:$G$45,6,FALSE)))</f>
        <v>Ingen arkivreferanse</v>
      </c>
      <c r="H84" s="261"/>
      <c r="I84" s="261"/>
      <c r="J84" s="306"/>
      <c r="K84" s="258" t="str">
        <f t="shared" si="1"/>
        <v>1395</v>
      </c>
      <c r="N84" s="1309"/>
    </row>
    <row r="85" spans="1:14" x14ac:dyDescent="0.25">
      <c r="A85" s="835">
        <v>1396</v>
      </c>
      <c r="B85" s="205" t="s">
        <v>698</v>
      </c>
      <c r="C85" s="256">
        <v>0</v>
      </c>
      <c r="D85" s="257"/>
      <c r="E85" s="257"/>
      <c r="F85" s="262" t="s">
        <v>464</v>
      </c>
      <c r="G85" s="257" t="e" cm="1">
        <f t="array" ref="G85">_xlfn.IFS(B85="Reservert","-",
F85="","Ingen arkivreferanse",
F85="Ivaretas av kunde","KUNDE",
NOT(ISERROR(_xlfn.XLOOKUP(LEFT(F85,3),('Innhold og arbeidsdeling'!$B$48:$B$70),('Innhold og arbeidsdeling'!$B$48:$B$70)))),_xlfn.IFS(Avstemmingsoversikt!$M$4="Ja",
(IF(Avstemmingsoversikt!$H$3="Bruttobudsjettert",VLOOKUP(LEFT(F85,3),'Innhold og arbeidsdeling'!$B$48:$G$70,3,FALSE),VLOOKUP(LEFT(F85,3),'Innhold og arbeidsdeling'!$B$48:$G$70,4,FALSE)
)),
Avstemmingsoversikt!$M$4="Nei",
(IF(Avstemmingsoversikt!$H$3="Bruttobudsjettert",VLOOKUP(LEFT(F85,3),'Innhold og arbeidsdeling'!$B$48:$G$70,5,FALSE),VLOOKUP(LEFT(F85,3),'Innhold og arbeidsdeling'!$B$48:$G$70,6,FALSE)
))),
Avstemmingsoversikt!$M$3="Grunntjeneste",IF(Avstemmingsoversikt!$H$3="Bruttobudsjettert",VLOOKUP(LEFT(F85,3),'Innhold og arbeidsdeling'!$B$5:$G$45,3,FALSE),VLOOKUP(LEFT(F85,3),'Innhold og arbeidsdeling'!$B$5:$G$45,4,FALSE)),Avstemmingsoversikt!$M$3="Delservice",IF(Avstemmingsoversikt!$H$3="Bruttobudsjettert",VLOOKUP(LEFT(F85,3),'Innhold og arbeidsdeling'!$B$5:$G$45,5,FALSE),VLOOKUP(LEFT(F85,3),'Innhold og arbeidsdeling'!$B$5:$G$45,6,FALSE)))</f>
        <v>#N/A</v>
      </c>
      <c r="H85" s="257"/>
      <c r="I85" s="257"/>
      <c r="J85" s="305"/>
      <c r="K85" s="258" t="str">
        <f t="shared" si="1"/>
        <v>1396</v>
      </c>
      <c r="N85" s="1309"/>
    </row>
    <row r="86" spans="1:14" x14ac:dyDescent="0.25">
      <c r="A86" s="834">
        <v>1397</v>
      </c>
      <c r="B86" s="259" t="s">
        <v>699</v>
      </c>
      <c r="C86" s="260">
        <v>0</v>
      </c>
      <c r="D86" s="261"/>
      <c r="E86" s="261"/>
      <c r="F86" s="263" t="s">
        <v>500</v>
      </c>
      <c r="G86" s="1314" t="str" cm="1">
        <f t="array" ref="G86">_xlfn.IFS(B86="Reservert","-",
F86="","Ingen arkivreferanse",
F86="Ivaretas av kunde","KUNDE",
NOT(ISERROR(_xlfn.XLOOKUP(LEFT(F86,3),('Innhold og arbeidsdeling'!$B$48:$B$70),('Innhold og arbeidsdeling'!$B$48:$B$70)))),_xlfn.IFS(Avstemmingsoversikt!$M$4="Ja",
(IF(Avstemmingsoversikt!$H$3="Bruttobudsjettert",VLOOKUP(LEFT(F86,3),'Innhold og arbeidsdeling'!$B$48:$G$70,3,FALSE),VLOOKUP(LEFT(F86,3),'Innhold og arbeidsdeling'!$B$48:$G$70,4,FALSE)
)),
Avstemmingsoversikt!$M$4="Nei",
(IF(Avstemmingsoversikt!$H$3="Bruttobudsjettert",VLOOKUP(LEFT(F86,3),'Innhold og arbeidsdeling'!$B$48:$G$70,5,FALSE),VLOOKUP(LEFT(F86,3),'Innhold og arbeidsdeling'!$B$48:$G$70,6,FALSE)
))),
Avstemmingsoversikt!$M$3="Grunntjeneste",IF(Avstemmingsoversikt!$H$3="Bruttobudsjettert",VLOOKUP(LEFT(F86,3),'Innhold og arbeidsdeling'!$B$5:$G$45,3,FALSE),VLOOKUP(LEFT(F86,3),'Innhold og arbeidsdeling'!$B$5:$G$45,4,FALSE)),Avstemmingsoversikt!$M$3="Delservice",IF(Avstemmingsoversikt!$H$3="Bruttobudsjettert",VLOOKUP(LEFT(F86,3),'Innhold og arbeidsdeling'!$B$5:$G$45,5,FALSE),VLOOKUP(LEFT(F86,3),'Innhold og arbeidsdeling'!$B$5:$G$45,6,FALSE)))</f>
        <v>KUNDE</v>
      </c>
      <c r="H86" s="261"/>
      <c r="I86" s="261"/>
      <c r="J86" s="306"/>
      <c r="K86" s="258" t="str">
        <f t="shared" si="1"/>
        <v>1397</v>
      </c>
      <c r="N86" s="1309"/>
    </row>
    <row r="87" spans="1:14" x14ac:dyDescent="0.25">
      <c r="A87" s="835">
        <v>1399</v>
      </c>
      <c r="B87" s="205" t="s">
        <v>700</v>
      </c>
      <c r="C87" s="256">
        <v>0</v>
      </c>
      <c r="D87" s="257"/>
      <c r="E87" s="257"/>
      <c r="F87" s="262" t="s">
        <v>464</v>
      </c>
      <c r="G87" s="257" t="e" cm="1">
        <f t="array" ref="G87">_xlfn.IFS(B87="Reservert","-",
F87="","Ingen arkivreferanse",
F87="Ivaretas av kunde","KUNDE",
NOT(ISERROR(_xlfn.XLOOKUP(LEFT(F87,3),('Innhold og arbeidsdeling'!$B$48:$B$70),('Innhold og arbeidsdeling'!$B$48:$B$70)))),_xlfn.IFS(Avstemmingsoversikt!$M$4="Ja",
(IF(Avstemmingsoversikt!$H$3="Bruttobudsjettert",VLOOKUP(LEFT(F87,3),'Innhold og arbeidsdeling'!$B$48:$G$70,3,FALSE),VLOOKUP(LEFT(F87,3),'Innhold og arbeidsdeling'!$B$48:$G$70,4,FALSE)
)),
Avstemmingsoversikt!$M$4="Nei",
(IF(Avstemmingsoversikt!$H$3="Bruttobudsjettert",VLOOKUP(LEFT(F87,3),'Innhold og arbeidsdeling'!$B$48:$G$70,5,FALSE),VLOOKUP(LEFT(F87,3),'Innhold og arbeidsdeling'!$B$48:$G$70,6,FALSE)
))),
Avstemmingsoversikt!$M$3="Grunntjeneste",IF(Avstemmingsoversikt!$H$3="Bruttobudsjettert",VLOOKUP(LEFT(F87,3),'Innhold og arbeidsdeling'!$B$5:$G$45,3,FALSE),VLOOKUP(LEFT(F87,3),'Innhold og arbeidsdeling'!$B$5:$G$45,4,FALSE)),Avstemmingsoversikt!$M$3="Delservice",IF(Avstemmingsoversikt!$H$3="Bruttobudsjettert",VLOOKUP(LEFT(F87,3),'Innhold og arbeidsdeling'!$B$5:$G$45,5,FALSE),VLOOKUP(LEFT(F87,3),'Innhold og arbeidsdeling'!$B$5:$G$45,6,FALSE)))</f>
        <v>#N/A</v>
      </c>
      <c r="H87" s="257"/>
      <c r="I87" s="257"/>
      <c r="J87" s="305"/>
      <c r="K87" s="258" t="str">
        <f t="shared" si="1"/>
        <v>1399</v>
      </c>
      <c r="N87" s="1309"/>
    </row>
    <row r="88" spans="1:14" x14ac:dyDescent="0.25">
      <c r="A88" s="834">
        <v>1400</v>
      </c>
      <c r="B88" s="259" t="s">
        <v>701</v>
      </c>
      <c r="C88" s="260">
        <v>0</v>
      </c>
      <c r="D88" s="261"/>
      <c r="E88" s="261"/>
      <c r="F88" s="263" t="s">
        <v>702</v>
      </c>
      <c r="G88" s="1314" t="str" cm="1">
        <f t="array" ref="G88">_xlfn.IFS(B88="Reservert","-",
F88="","Ingen arkivreferanse",
F88="Ivaretas av kunde","KUNDE",
NOT(ISERROR(_xlfn.XLOOKUP(LEFT(F88,3),('Innhold og arbeidsdeling'!$B$48:$B$70),('Innhold og arbeidsdeling'!$B$48:$B$70)))),_xlfn.IFS(Avstemmingsoversikt!$M$4="Ja",
(IF(Avstemmingsoversikt!$H$3="Bruttobudsjettert",VLOOKUP(LEFT(F88,3),'Innhold og arbeidsdeling'!$B$48:$G$70,3,FALSE),VLOOKUP(LEFT(F88,3),'Innhold og arbeidsdeling'!$B$48:$G$70,4,FALSE)
)),
Avstemmingsoversikt!$M$4="Nei",
(IF(Avstemmingsoversikt!$H$3="Bruttobudsjettert",VLOOKUP(LEFT(F88,3),'Innhold og arbeidsdeling'!$B$48:$G$70,5,FALSE),VLOOKUP(LEFT(F88,3),'Innhold og arbeidsdeling'!$B$48:$G$70,6,FALSE)
))),
Avstemmingsoversikt!$M$3="Grunntjeneste",IF(Avstemmingsoversikt!$H$3="Bruttobudsjettert",VLOOKUP(LEFT(F88,3),'Innhold og arbeidsdeling'!$B$5:$G$45,3,FALSE),VLOOKUP(LEFT(F88,3),'Innhold og arbeidsdeling'!$B$5:$G$45,4,FALSE)),Avstemmingsoversikt!$M$3="Delservice",IF(Avstemmingsoversikt!$H$3="Bruttobudsjettert",VLOOKUP(LEFT(F88,3),'Innhold og arbeidsdeling'!$B$5:$G$45,5,FALSE),VLOOKUP(LEFT(F88,3),'Innhold og arbeidsdeling'!$B$5:$G$45,6,FALSE)))</f>
        <v>KUNDE</v>
      </c>
      <c r="H88" s="261"/>
      <c r="I88" s="261"/>
      <c r="J88" s="306"/>
      <c r="K88" s="258" t="str">
        <f t="shared" si="1"/>
        <v>1400</v>
      </c>
      <c r="N88" s="1309"/>
    </row>
    <row r="89" spans="1:14" x14ac:dyDescent="0.25">
      <c r="A89" s="835">
        <v>1401</v>
      </c>
      <c r="B89" s="205" t="s">
        <v>703</v>
      </c>
      <c r="C89" s="256">
        <v>0</v>
      </c>
      <c r="D89" s="257"/>
      <c r="E89" s="257"/>
      <c r="F89" s="262" t="s">
        <v>702</v>
      </c>
      <c r="G89" s="257" t="str" cm="1">
        <f t="array" ref="G89">_xlfn.IFS(B89="Reservert","-",
F89="","Ingen arkivreferanse",
F89="Ivaretas av kunde","KUNDE",
NOT(ISERROR(_xlfn.XLOOKUP(LEFT(F89,3),('Innhold og arbeidsdeling'!$B$48:$B$70),('Innhold og arbeidsdeling'!$B$48:$B$70)))),_xlfn.IFS(Avstemmingsoversikt!$M$4="Ja",
(IF(Avstemmingsoversikt!$H$3="Bruttobudsjettert",VLOOKUP(LEFT(F89,3),'Innhold og arbeidsdeling'!$B$48:$G$70,3,FALSE),VLOOKUP(LEFT(F89,3),'Innhold og arbeidsdeling'!$B$48:$G$70,4,FALSE)
)),
Avstemmingsoversikt!$M$4="Nei",
(IF(Avstemmingsoversikt!$H$3="Bruttobudsjettert",VLOOKUP(LEFT(F89,3),'Innhold og arbeidsdeling'!$B$48:$G$70,5,FALSE),VLOOKUP(LEFT(F89,3),'Innhold og arbeidsdeling'!$B$48:$G$70,6,FALSE)
))),
Avstemmingsoversikt!$M$3="Grunntjeneste",IF(Avstemmingsoversikt!$H$3="Bruttobudsjettert",VLOOKUP(LEFT(F89,3),'Innhold og arbeidsdeling'!$B$5:$G$45,3,FALSE),VLOOKUP(LEFT(F89,3),'Innhold og arbeidsdeling'!$B$5:$G$45,4,FALSE)),Avstemmingsoversikt!$M$3="Delservice",IF(Avstemmingsoversikt!$H$3="Bruttobudsjettert",VLOOKUP(LEFT(F89,3),'Innhold og arbeidsdeling'!$B$5:$G$45,5,FALSE),VLOOKUP(LEFT(F89,3),'Innhold og arbeidsdeling'!$B$5:$G$45,6,FALSE)))</f>
        <v>KUNDE</v>
      </c>
      <c r="H89" s="257"/>
      <c r="I89" s="257"/>
      <c r="J89" s="305"/>
      <c r="K89" s="258" t="str">
        <f t="shared" si="1"/>
        <v>1401</v>
      </c>
      <c r="N89" s="1309"/>
    </row>
    <row r="90" spans="1:14" x14ac:dyDescent="0.25">
      <c r="A90" s="836">
        <v>1402</v>
      </c>
      <c r="B90" s="259" t="s">
        <v>704</v>
      </c>
      <c r="C90" s="260">
        <v>0</v>
      </c>
      <c r="D90" s="261"/>
      <c r="E90" s="261"/>
      <c r="F90" s="263" t="s">
        <v>702</v>
      </c>
      <c r="G90" s="1314" t="str" cm="1">
        <f t="array" ref="G90">_xlfn.IFS(B90="Reservert","-",
F90="","Ingen arkivreferanse",
F90="Ivaretas av kunde","KUNDE",
NOT(ISERROR(_xlfn.XLOOKUP(LEFT(F90,3),('Innhold og arbeidsdeling'!$B$48:$B$70),('Innhold og arbeidsdeling'!$B$48:$B$70)))),_xlfn.IFS(Avstemmingsoversikt!$M$4="Ja",
(IF(Avstemmingsoversikt!$H$3="Bruttobudsjettert",VLOOKUP(LEFT(F90,3),'Innhold og arbeidsdeling'!$B$48:$G$70,3,FALSE),VLOOKUP(LEFT(F90,3),'Innhold og arbeidsdeling'!$B$48:$G$70,4,FALSE)
)),
Avstemmingsoversikt!$M$4="Nei",
(IF(Avstemmingsoversikt!$H$3="Bruttobudsjettert",VLOOKUP(LEFT(F90,3),'Innhold og arbeidsdeling'!$B$48:$G$70,5,FALSE),VLOOKUP(LEFT(F90,3),'Innhold og arbeidsdeling'!$B$48:$G$70,6,FALSE)
))),
Avstemmingsoversikt!$M$3="Grunntjeneste",IF(Avstemmingsoversikt!$H$3="Bruttobudsjettert",VLOOKUP(LEFT(F90,3),'Innhold og arbeidsdeling'!$B$5:$G$45,3,FALSE),VLOOKUP(LEFT(F90,3),'Innhold og arbeidsdeling'!$B$5:$G$45,4,FALSE)),Avstemmingsoversikt!$M$3="Delservice",IF(Avstemmingsoversikt!$H$3="Bruttobudsjettert",VLOOKUP(LEFT(F90,3),'Innhold og arbeidsdeling'!$B$5:$G$45,5,FALSE),VLOOKUP(LEFT(F90,3),'Innhold og arbeidsdeling'!$B$5:$G$45,6,FALSE)))</f>
        <v>KUNDE</v>
      </c>
      <c r="H90" s="261"/>
      <c r="I90" s="261"/>
      <c r="J90" s="306"/>
      <c r="K90" s="258" t="str">
        <f t="shared" si="1"/>
        <v>1402</v>
      </c>
      <c r="N90" s="1309"/>
    </row>
    <row r="91" spans="1:14" x14ac:dyDescent="0.25">
      <c r="A91" s="833">
        <v>1403</v>
      </c>
      <c r="B91" s="205" t="s">
        <v>705</v>
      </c>
      <c r="C91" s="256">
        <v>0</v>
      </c>
      <c r="D91" s="257"/>
      <c r="E91" s="257"/>
      <c r="F91" s="262" t="s">
        <v>702</v>
      </c>
      <c r="G91" s="257" t="str" cm="1">
        <f t="array" ref="G91">_xlfn.IFS(B91="Reservert","-",
F91="","Ingen arkivreferanse",
F91="Ivaretas av kunde","KUNDE",
NOT(ISERROR(_xlfn.XLOOKUP(LEFT(F91,3),('Innhold og arbeidsdeling'!$B$48:$B$70),('Innhold og arbeidsdeling'!$B$48:$B$70)))),_xlfn.IFS(Avstemmingsoversikt!$M$4="Ja",
(IF(Avstemmingsoversikt!$H$3="Bruttobudsjettert",VLOOKUP(LEFT(F91,3),'Innhold og arbeidsdeling'!$B$48:$G$70,3,FALSE),VLOOKUP(LEFT(F91,3),'Innhold og arbeidsdeling'!$B$48:$G$70,4,FALSE)
)),
Avstemmingsoversikt!$M$4="Nei",
(IF(Avstemmingsoversikt!$H$3="Bruttobudsjettert",VLOOKUP(LEFT(F91,3),'Innhold og arbeidsdeling'!$B$48:$G$70,5,FALSE),VLOOKUP(LEFT(F91,3),'Innhold og arbeidsdeling'!$B$48:$G$70,6,FALSE)
))),
Avstemmingsoversikt!$M$3="Grunntjeneste",IF(Avstemmingsoversikt!$H$3="Bruttobudsjettert",VLOOKUP(LEFT(F91,3),'Innhold og arbeidsdeling'!$B$5:$G$45,3,FALSE),VLOOKUP(LEFT(F91,3),'Innhold og arbeidsdeling'!$B$5:$G$45,4,FALSE)),Avstemmingsoversikt!$M$3="Delservice",IF(Avstemmingsoversikt!$H$3="Bruttobudsjettert",VLOOKUP(LEFT(F91,3),'Innhold og arbeidsdeling'!$B$5:$G$45,5,FALSE),VLOOKUP(LEFT(F91,3),'Innhold og arbeidsdeling'!$B$5:$G$45,6,FALSE)))</f>
        <v>KUNDE</v>
      </c>
      <c r="H91" s="257"/>
      <c r="I91" s="257"/>
      <c r="J91" s="305"/>
      <c r="K91" s="258" t="str">
        <f t="shared" si="1"/>
        <v>1403</v>
      </c>
      <c r="N91" s="1309"/>
    </row>
    <row r="92" spans="1:14" x14ac:dyDescent="0.25">
      <c r="A92" s="834">
        <v>1420</v>
      </c>
      <c r="B92" s="259" t="s">
        <v>706</v>
      </c>
      <c r="C92" s="260">
        <v>0</v>
      </c>
      <c r="D92" s="261"/>
      <c r="E92" s="261"/>
      <c r="F92" s="263" t="s">
        <v>702</v>
      </c>
      <c r="G92" s="1314" t="str" cm="1">
        <f t="array" ref="G92">_xlfn.IFS(B92="Reservert","-",
F92="","Ingen arkivreferanse",
F92="Ivaretas av kunde","KUNDE",
NOT(ISERROR(_xlfn.XLOOKUP(LEFT(F92,3),('Innhold og arbeidsdeling'!$B$48:$B$70),('Innhold og arbeidsdeling'!$B$48:$B$70)))),_xlfn.IFS(Avstemmingsoversikt!$M$4="Ja",
(IF(Avstemmingsoversikt!$H$3="Bruttobudsjettert",VLOOKUP(LEFT(F92,3),'Innhold og arbeidsdeling'!$B$48:$G$70,3,FALSE),VLOOKUP(LEFT(F92,3),'Innhold og arbeidsdeling'!$B$48:$G$70,4,FALSE)
)),
Avstemmingsoversikt!$M$4="Nei",
(IF(Avstemmingsoversikt!$H$3="Bruttobudsjettert",VLOOKUP(LEFT(F92,3),'Innhold og arbeidsdeling'!$B$48:$G$70,5,FALSE),VLOOKUP(LEFT(F92,3),'Innhold og arbeidsdeling'!$B$48:$G$70,6,FALSE)
))),
Avstemmingsoversikt!$M$3="Grunntjeneste",IF(Avstemmingsoversikt!$H$3="Bruttobudsjettert",VLOOKUP(LEFT(F92,3),'Innhold og arbeidsdeling'!$B$5:$G$45,3,FALSE),VLOOKUP(LEFT(F92,3),'Innhold og arbeidsdeling'!$B$5:$G$45,4,FALSE)),Avstemmingsoversikt!$M$3="Delservice",IF(Avstemmingsoversikt!$H$3="Bruttobudsjettert",VLOOKUP(LEFT(F92,3),'Innhold og arbeidsdeling'!$B$5:$G$45,5,FALSE),VLOOKUP(LEFT(F92,3),'Innhold og arbeidsdeling'!$B$5:$G$45,6,FALSE)))</f>
        <v>KUNDE</v>
      </c>
      <c r="H92" s="261"/>
      <c r="I92" s="261"/>
      <c r="J92" s="306"/>
      <c r="K92" s="258" t="str">
        <f t="shared" si="1"/>
        <v>1420</v>
      </c>
      <c r="N92" s="1309"/>
    </row>
    <row r="93" spans="1:14" x14ac:dyDescent="0.25">
      <c r="A93" s="835">
        <v>1440</v>
      </c>
      <c r="B93" s="205" t="s">
        <v>707</v>
      </c>
      <c r="C93" s="256">
        <v>0</v>
      </c>
      <c r="D93" s="257"/>
      <c r="E93" s="257"/>
      <c r="F93" s="262" t="s">
        <v>702</v>
      </c>
      <c r="G93" s="257" t="str" cm="1">
        <f t="array" ref="G93">_xlfn.IFS(B93="Reservert","-",
F93="","Ingen arkivreferanse",
F93="Ivaretas av kunde","KUNDE",
NOT(ISERROR(_xlfn.XLOOKUP(LEFT(F93,3),('Innhold og arbeidsdeling'!$B$48:$B$70),('Innhold og arbeidsdeling'!$B$48:$B$70)))),_xlfn.IFS(Avstemmingsoversikt!$M$4="Ja",
(IF(Avstemmingsoversikt!$H$3="Bruttobudsjettert",VLOOKUP(LEFT(F93,3),'Innhold og arbeidsdeling'!$B$48:$G$70,3,FALSE),VLOOKUP(LEFT(F93,3),'Innhold og arbeidsdeling'!$B$48:$G$70,4,FALSE)
)),
Avstemmingsoversikt!$M$4="Nei",
(IF(Avstemmingsoversikt!$H$3="Bruttobudsjettert",VLOOKUP(LEFT(F93,3),'Innhold og arbeidsdeling'!$B$48:$G$70,5,FALSE),VLOOKUP(LEFT(F93,3),'Innhold og arbeidsdeling'!$B$48:$G$70,6,FALSE)
))),
Avstemmingsoversikt!$M$3="Grunntjeneste",IF(Avstemmingsoversikt!$H$3="Bruttobudsjettert",VLOOKUP(LEFT(F93,3),'Innhold og arbeidsdeling'!$B$5:$G$45,3,FALSE),VLOOKUP(LEFT(F93,3),'Innhold og arbeidsdeling'!$B$5:$G$45,4,FALSE)),Avstemmingsoversikt!$M$3="Delservice",IF(Avstemmingsoversikt!$H$3="Bruttobudsjettert",VLOOKUP(LEFT(F93,3),'Innhold og arbeidsdeling'!$B$5:$G$45,5,FALSE),VLOOKUP(LEFT(F93,3),'Innhold og arbeidsdeling'!$B$5:$G$45,6,FALSE)))</f>
        <v>KUNDE</v>
      </c>
      <c r="H93" s="257"/>
      <c r="I93" s="257"/>
      <c r="J93" s="305"/>
      <c r="K93" s="258" t="str">
        <f t="shared" si="1"/>
        <v>1440</v>
      </c>
      <c r="N93" s="1309"/>
    </row>
    <row r="94" spans="1:14" x14ac:dyDescent="0.25">
      <c r="A94" s="834">
        <v>1460</v>
      </c>
      <c r="B94" s="259" t="s">
        <v>708</v>
      </c>
      <c r="C94" s="260">
        <v>0</v>
      </c>
      <c r="D94" s="261"/>
      <c r="E94" s="261"/>
      <c r="F94" s="263" t="s">
        <v>702</v>
      </c>
      <c r="G94" s="1314" t="str" cm="1">
        <f t="array" ref="G94">_xlfn.IFS(B94="Reservert","-",
F94="","Ingen arkivreferanse",
F94="Ivaretas av kunde","KUNDE",
NOT(ISERROR(_xlfn.XLOOKUP(LEFT(F94,3),('Innhold og arbeidsdeling'!$B$48:$B$70),('Innhold og arbeidsdeling'!$B$48:$B$70)))),_xlfn.IFS(Avstemmingsoversikt!$M$4="Ja",
(IF(Avstemmingsoversikt!$H$3="Bruttobudsjettert",VLOOKUP(LEFT(F94,3),'Innhold og arbeidsdeling'!$B$48:$G$70,3,FALSE),VLOOKUP(LEFT(F94,3),'Innhold og arbeidsdeling'!$B$48:$G$70,4,FALSE)
)),
Avstemmingsoversikt!$M$4="Nei",
(IF(Avstemmingsoversikt!$H$3="Bruttobudsjettert",VLOOKUP(LEFT(F94,3),'Innhold og arbeidsdeling'!$B$48:$G$70,5,FALSE),VLOOKUP(LEFT(F94,3),'Innhold og arbeidsdeling'!$B$48:$G$70,6,FALSE)
))),
Avstemmingsoversikt!$M$3="Grunntjeneste",IF(Avstemmingsoversikt!$H$3="Bruttobudsjettert",VLOOKUP(LEFT(F94,3),'Innhold og arbeidsdeling'!$B$5:$G$45,3,FALSE),VLOOKUP(LEFT(F94,3),'Innhold og arbeidsdeling'!$B$5:$G$45,4,FALSE)),Avstemmingsoversikt!$M$3="Delservice",IF(Avstemmingsoversikt!$H$3="Bruttobudsjettert",VLOOKUP(LEFT(F94,3),'Innhold og arbeidsdeling'!$B$5:$G$45,5,FALSE),VLOOKUP(LEFT(F94,3),'Innhold og arbeidsdeling'!$B$5:$G$45,6,FALSE)))</f>
        <v>KUNDE</v>
      </c>
      <c r="H94" s="261"/>
      <c r="I94" s="261"/>
      <c r="J94" s="306"/>
      <c r="K94" s="258" t="str">
        <f t="shared" si="1"/>
        <v>1460</v>
      </c>
      <c r="N94" s="1309"/>
    </row>
    <row r="95" spans="1:14" x14ac:dyDescent="0.25">
      <c r="A95" s="835">
        <v>1465</v>
      </c>
      <c r="B95" s="205" t="s">
        <v>709</v>
      </c>
      <c r="C95" s="256">
        <v>0</v>
      </c>
      <c r="D95" s="257"/>
      <c r="E95" s="257"/>
      <c r="F95" s="262" t="s">
        <v>702</v>
      </c>
      <c r="G95" s="257" t="str" cm="1">
        <f t="array" ref="G95">_xlfn.IFS(B95="Reservert","-",
F95="","Ingen arkivreferanse",
F95="Ivaretas av kunde","KUNDE",
NOT(ISERROR(_xlfn.XLOOKUP(LEFT(F95,3),('Innhold og arbeidsdeling'!$B$48:$B$70),('Innhold og arbeidsdeling'!$B$48:$B$70)))),_xlfn.IFS(Avstemmingsoversikt!$M$4="Ja",
(IF(Avstemmingsoversikt!$H$3="Bruttobudsjettert",VLOOKUP(LEFT(F95,3),'Innhold og arbeidsdeling'!$B$48:$G$70,3,FALSE),VLOOKUP(LEFT(F95,3),'Innhold og arbeidsdeling'!$B$48:$G$70,4,FALSE)
)),
Avstemmingsoversikt!$M$4="Nei",
(IF(Avstemmingsoversikt!$H$3="Bruttobudsjettert",VLOOKUP(LEFT(F95,3),'Innhold og arbeidsdeling'!$B$48:$G$70,5,FALSE),VLOOKUP(LEFT(F95,3),'Innhold og arbeidsdeling'!$B$48:$G$70,6,FALSE)
))),
Avstemmingsoversikt!$M$3="Grunntjeneste",IF(Avstemmingsoversikt!$H$3="Bruttobudsjettert",VLOOKUP(LEFT(F95,3),'Innhold og arbeidsdeling'!$B$5:$G$45,3,FALSE),VLOOKUP(LEFT(F95,3),'Innhold og arbeidsdeling'!$B$5:$G$45,4,FALSE)),Avstemmingsoversikt!$M$3="Delservice",IF(Avstemmingsoversikt!$H$3="Bruttobudsjettert",VLOOKUP(LEFT(F95,3),'Innhold og arbeidsdeling'!$B$5:$G$45,5,FALSE),VLOOKUP(LEFT(F95,3),'Innhold og arbeidsdeling'!$B$5:$G$45,6,FALSE)))</f>
        <v>KUNDE</v>
      </c>
      <c r="H95" s="257"/>
      <c r="I95" s="257"/>
      <c r="J95" s="305"/>
      <c r="K95" s="258" t="str">
        <f t="shared" si="1"/>
        <v>1465</v>
      </c>
      <c r="N95" s="1309"/>
    </row>
    <row r="96" spans="1:14" ht="15" customHeight="1" x14ac:dyDescent="0.25">
      <c r="A96" s="834">
        <v>1500</v>
      </c>
      <c r="B96" s="259" t="s">
        <v>710</v>
      </c>
      <c r="C96" s="260">
        <v>0</v>
      </c>
      <c r="D96" s="261"/>
      <c r="E96" s="261"/>
      <c r="F96" s="264" t="s">
        <v>157</v>
      </c>
      <c r="G96" s="1314" t="e" cm="1">
        <f t="array" ref="G96">_xlfn.IFS(B96="Reservert","-",
F96="","Ingen arkivreferanse",
F96="Ivaretas av kunde","KUNDE",
NOT(ISERROR(_xlfn.XLOOKUP(LEFT(F96,3),('Innhold og arbeidsdeling'!$B$48:$B$70),('Innhold og arbeidsdeling'!$B$48:$B$70)))),_xlfn.IFS(Avstemmingsoversikt!$M$4="Ja",
(IF(Avstemmingsoversikt!$H$3="Bruttobudsjettert",VLOOKUP(LEFT(F96,3),'Innhold og arbeidsdeling'!$B$48:$G$70,3,FALSE),VLOOKUP(LEFT(F96,3),'Innhold og arbeidsdeling'!$B$48:$G$70,4,FALSE)
)),
Avstemmingsoversikt!$M$4="Nei",
(IF(Avstemmingsoversikt!$H$3="Bruttobudsjettert",VLOOKUP(LEFT(F96,3),'Innhold og arbeidsdeling'!$B$48:$G$70,5,FALSE),VLOOKUP(LEFT(F96,3),'Innhold og arbeidsdeling'!$B$48:$G$70,6,FALSE)
))),
Avstemmingsoversikt!$M$3="Grunntjeneste",IF(Avstemmingsoversikt!$H$3="Bruttobudsjettert",VLOOKUP(LEFT(F96,3),'Innhold og arbeidsdeling'!$B$5:$G$45,3,FALSE),VLOOKUP(LEFT(F96,3),'Innhold og arbeidsdeling'!$B$5:$G$45,4,FALSE)),Avstemmingsoversikt!$M$3="Delservice",IF(Avstemmingsoversikt!$H$3="Bruttobudsjettert",VLOOKUP(LEFT(F96,3),'Innhold og arbeidsdeling'!$B$5:$G$45,5,FALSE),VLOOKUP(LEFT(F96,3),'Innhold og arbeidsdeling'!$B$5:$G$45,6,FALSE)))</f>
        <v>#N/A</v>
      </c>
      <c r="H96" s="261"/>
      <c r="I96" s="261"/>
      <c r="J96" s="306"/>
      <c r="K96" s="258" t="str">
        <f t="shared" si="1"/>
        <v>1500</v>
      </c>
      <c r="N96" s="1309"/>
    </row>
    <row r="97" spans="1:14" ht="15" customHeight="1" x14ac:dyDescent="0.25">
      <c r="A97" s="835">
        <v>1501</v>
      </c>
      <c r="B97" s="205" t="s">
        <v>711</v>
      </c>
      <c r="C97" s="256">
        <v>0</v>
      </c>
      <c r="D97" s="257"/>
      <c r="E97" s="257"/>
      <c r="F97" s="265" t="s">
        <v>157</v>
      </c>
      <c r="G97" s="257" t="e" cm="1">
        <f t="array" ref="G97">_xlfn.IFS(B97="Reservert","-",
F97="","Ingen arkivreferanse",
F97="Ivaretas av kunde","KUNDE",
NOT(ISERROR(_xlfn.XLOOKUP(LEFT(F97,3),('Innhold og arbeidsdeling'!$B$48:$B$70),('Innhold og arbeidsdeling'!$B$48:$B$70)))),_xlfn.IFS(Avstemmingsoversikt!$M$4="Ja",
(IF(Avstemmingsoversikt!$H$3="Bruttobudsjettert",VLOOKUP(LEFT(F97,3),'Innhold og arbeidsdeling'!$B$48:$G$70,3,FALSE),VLOOKUP(LEFT(F97,3),'Innhold og arbeidsdeling'!$B$48:$G$70,4,FALSE)
)),
Avstemmingsoversikt!$M$4="Nei",
(IF(Avstemmingsoversikt!$H$3="Bruttobudsjettert",VLOOKUP(LEFT(F97,3),'Innhold og arbeidsdeling'!$B$48:$G$70,5,FALSE),VLOOKUP(LEFT(F97,3),'Innhold og arbeidsdeling'!$B$48:$G$70,6,FALSE)
))),
Avstemmingsoversikt!$M$3="Grunntjeneste",IF(Avstemmingsoversikt!$H$3="Bruttobudsjettert",VLOOKUP(LEFT(F97,3),'Innhold og arbeidsdeling'!$B$5:$G$45,3,FALSE),VLOOKUP(LEFT(F97,3),'Innhold og arbeidsdeling'!$B$5:$G$45,4,FALSE)),Avstemmingsoversikt!$M$3="Delservice",IF(Avstemmingsoversikt!$H$3="Bruttobudsjettert",VLOOKUP(LEFT(F97,3),'Innhold og arbeidsdeling'!$B$5:$G$45,5,FALSE),VLOOKUP(LEFT(F97,3),'Innhold og arbeidsdeling'!$B$5:$G$45,6,FALSE)))</f>
        <v>#N/A</v>
      </c>
      <c r="H97" s="257"/>
      <c r="I97" s="257"/>
      <c r="J97" s="305"/>
      <c r="K97" s="258" t="str">
        <f t="shared" si="1"/>
        <v>1501</v>
      </c>
      <c r="N97" s="1309"/>
    </row>
    <row r="98" spans="1:14" x14ac:dyDescent="0.25">
      <c r="A98" s="836">
        <v>1509</v>
      </c>
      <c r="B98" s="259" t="s">
        <v>712</v>
      </c>
      <c r="C98" s="260">
        <v>0</v>
      </c>
      <c r="D98" s="261"/>
      <c r="E98" s="261"/>
      <c r="F98" s="263" t="s">
        <v>471</v>
      </c>
      <c r="G98" s="261" t="e" cm="1">
        <f t="array" ref="G98">_xlfn.IFS(B98="Reservert","-",
F98="","Ingen arkivreferanse",
F98="Ivaretas av kunde","KUNDE",
NOT(ISERROR(_xlfn.XLOOKUP(LEFT(F98,3),('Innhold og arbeidsdeling'!$B$48:$B$70),('Innhold og arbeidsdeling'!$B$48:$B$70)))),_xlfn.IFS(Avstemmingsoversikt!$M$4="Ja",
(IF(Avstemmingsoversikt!$H$3="Bruttobudsjettert",VLOOKUP(LEFT(F98,3),'Innhold og arbeidsdeling'!$B$48:$G$70,3,FALSE),VLOOKUP(LEFT(F98,3),'Innhold og arbeidsdeling'!$B$48:$G$70,4,FALSE)
)),
Avstemmingsoversikt!$M$4="Nei",
(IF(Avstemmingsoversikt!$H$3="Bruttobudsjettert",VLOOKUP(LEFT(F98,3),'Innhold og arbeidsdeling'!$B$48:$G$70,5,FALSE),VLOOKUP(LEFT(F98,3),'Innhold og arbeidsdeling'!$B$48:$G$70,6,FALSE)
))),
Avstemmingsoversikt!$M$3="Grunntjeneste",IF(Avstemmingsoversikt!$H$3="Bruttobudsjettert",VLOOKUP(LEFT(F98,3),'Innhold og arbeidsdeling'!$B$5:$G$45,3,FALSE),VLOOKUP(LEFT(F98,3),'Innhold og arbeidsdeling'!$B$5:$G$45,4,FALSE)),Avstemmingsoversikt!$M$3="Delservice",IF(Avstemmingsoversikt!$H$3="Bruttobudsjettert",VLOOKUP(LEFT(F98,3),'Innhold og arbeidsdeling'!$B$5:$G$45,5,FALSE),VLOOKUP(LEFT(F98,3),'Innhold og arbeidsdeling'!$B$5:$G$45,6,FALSE)))</f>
        <v>#N/A</v>
      </c>
      <c r="H98" s="261"/>
      <c r="I98" s="261"/>
      <c r="J98" s="306"/>
      <c r="K98" s="258" t="str">
        <f t="shared" si="1"/>
        <v>1509</v>
      </c>
      <c r="N98" s="1309"/>
    </row>
    <row r="99" spans="1:14" ht="15" customHeight="1" x14ac:dyDescent="0.25">
      <c r="A99" s="835">
        <v>1510</v>
      </c>
      <c r="B99" s="205" t="s">
        <v>713</v>
      </c>
      <c r="C99" s="256">
        <v>0</v>
      </c>
      <c r="D99" s="257"/>
      <c r="E99" s="257"/>
      <c r="F99" s="262" t="s">
        <v>714</v>
      </c>
      <c r="G99" s="257" t="e" cm="1">
        <f t="array" ref="G99">_xlfn.IFS(B99="Reservert","-",
F99="","Ingen arkivreferanse",
F99="Ivaretas av kunde","KUNDE",
NOT(ISERROR(_xlfn.XLOOKUP(LEFT(F99,3),('Innhold og arbeidsdeling'!$B$48:$B$70),('Innhold og arbeidsdeling'!$B$48:$B$70)))),_xlfn.IFS(Avstemmingsoversikt!$M$4="Ja",
(IF(Avstemmingsoversikt!$H$3="Bruttobudsjettert",VLOOKUP(LEFT(F99,3),'Innhold og arbeidsdeling'!$B$48:$G$70,3,FALSE),VLOOKUP(LEFT(F99,3),'Innhold og arbeidsdeling'!$B$48:$G$70,4,FALSE)
)),
Avstemmingsoversikt!$M$4="Nei",
(IF(Avstemmingsoversikt!$H$3="Bruttobudsjettert",VLOOKUP(LEFT(F99,3),'Innhold og arbeidsdeling'!$B$48:$G$70,5,FALSE),VLOOKUP(LEFT(F99,3),'Innhold og arbeidsdeling'!$B$48:$G$70,6,FALSE)
))),
Avstemmingsoversikt!$M$3="Grunntjeneste",IF(Avstemmingsoversikt!$H$3="Bruttobudsjettert",VLOOKUP(LEFT(F99,3),'Innhold og arbeidsdeling'!$B$5:$G$45,3,FALSE),VLOOKUP(LEFT(F99,3),'Innhold og arbeidsdeling'!$B$5:$G$45,4,FALSE)),Avstemmingsoversikt!$M$3="Delservice",IF(Avstemmingsoversikt!$H$3="Bruttobudsjettert",VLOOKUP(LEFT(F99,3),'Innhold og arbeidsdeling'!$B$5:$G$45,5,FALSE),VLOOKUP(LEFT(F99,3),'Innhold og arbeidsdeling'!$B$5:$G$45,6,FALSE)))</f>
        <v>#N/A</v>
      </c>
      <c r="H99" s="257"/>
      <c r="I99" s="257"/>
      <c r="J99" s="305"/>
      <c r="K99" s="258" t="str">
        <f t="shared" si="1"/>
        <v>1510</v>
      </c>
      <c r="N99" s="1309"/>
    </row>
    <row r="100" spans="1:14" x14ac:dyDescent="0.25">
      <c r="A100" s="834">
        <v>1520</v>
      </c>
      <c r="B100" s="259" t="s">
        <v>715</v>
      </c>
      <c r="C100" s="260">
        <v>0</v>
      </c>
      <c r="D100" s="261"/>
      <c r="E100" s="261"/>
      <c r="F100" s="264" t="s">
        <v>471</v>
      </c>
      <c r="G100" s="1314" t="e" cm="1">
        <f t="array" ref="G100">_xlfn.IFS(B100="Reservert","-",
F100="","Ingen arkivreferanse",
F100="Ivaretas av kunde","KUNDE",
NOT(ISERROR(_xlfn.XLOOKUP(LEFT(F100,3),('Innhold og arbeidsdeling'!$B$48:$B$70),('Innhold og arbeidsdeling'!$B$48:$B$70)))),_xlfn.IFS(Avstemmingsoversikt!$M$4="Ja",
(IF(Avstemmingsoversikt!$H$3="Bruttobudsjettert",VLOOKUP(LEFT(F100,3),'Innhold og arbeidsdeling'!$B$48:$G$70,3,FALSE),VLOOKUP(LEFT(F100,3),'Innhold og arbeidsdeling'!$B$48:$G$70,4,FALSE)
)),
Avstemmingsoversikt!$M$4="Nei",
(IF(Avstemmingsoversikt!$H$3="Bruttobudsjettert",VLOOKUP(LEFT(F100,3),'Innhold og arbeidsdeling'!$B$48:$G$70,5,FALSE),VLOOKUP(LEFT(F100,3),'Innhold og arbeidsdeling'!$B$48:$G$70,6,FALSE)
))),
Avstemmingsoversikt!$M$3="Grunntjeneste",IF(Avstemmingsoversikt!$H$3="Bruttobudsjettert",VLOOKUP(LEFT(F100,3),'Innhold og arbeidsdeling'!$B$5:$G$45,3,FALSE),VLOOKUP(LEFT(F100,3),'Innhold og arbeidsdeling'!$B$5:$G$45,4,FALSE)),Avstemmingsoversikt!$M$3="Delservice",IF(Avstemmingsoversikt!$H$3="Bruttobudsjettert",VLOOKUP(LEFT(F100,3),'Innhold og arbeidsdeling'!$B$5:$G$45,5,FALSE),VLOOKUP(LEFT(F100,3),'Innhold og arbeidsdeling'!$B$5:$G$45,6,FALSE)))</f>
        <v>#N/A</v>
      </c>
      <c r="H100" s="261"/>
      <c r="I100" s="261"/>
      <c r="J100" s="306"/>
      <c r="K100" s="258" t="str">
        <f t="shared" si="1"/>
        <v>1520</v>
      </c>
      <c r="N100" s="1309"/>
    </row>
    <row r="101" spans="1:14" x14ac:dyDescent="0.25">
      <c r="A101" s="835">
        <v>1530</v>
      </c>
      <c r="B101" s="205" t="s">
        <v>716</v>
      </c>
      <c r="C101" s="256">
        <v>0</v>
      </c>
      <c r="D101" s="257"/>
      <c r="E101" s="257"/>
      <c r="F101" s="257" t="s">
        <v>500</v>
      </c>
      <c r="G101" s="257" t="str" cm="1">
        <f t="array" ref="G101">_xlfn.IFS(B101="Reservert","-",
F101="","Ingen arkivreferanse",
F101="Ivaretas av kunde","KUNDE",
NOT(ISERROR(_xlfn.XLOOKUP(LEFT(F101,3),('Innhold og arbeidsdeling'!$B$48:$B$70),('Innhold og arbeidsdeling'!$B$48:$B$70)))),_xlfn.IFS(Avstemmingsoversikt!$M$4="Ja",
(IF(Avstemmingsoversikt!$H$3="Bruttobudsjettert",VLOOKUP(LEFT(F101,3),'Innhold og arbeidsdeling'!$B$48:$G$70,3,FALSE),VLOOKUP(LEFT(F101,3),'Innhold og arbeidsdeling'!$B$48:$G$70,4,FALSE)
)),
Avstemmingsoversikt!$M$4="Nei",
(IF(Avstemmingsoversikt!$H$3="Bruttobudsjettert",VLOOKUP(LEFT(F101,3),'Innhold og arbeidsdeling'!$B$48:$G$70,5,FALSE),VLOOKUP(LEFT(F101,3),'Innhold og arbeidsdeling'!$B$48:$G$70,6,FALSE)
))),
Avstemmingsoversikt!$M$3="Grunntjeneste",IF(Avstemmingsoversikt!$H$3="Bruttobudsjettert",VLOOKUP(LEFT(F101,3),'Innhold og arbeidsdeling'!$B$5:$G$45,3,FALSE),VLOOKUP(LEFT(F101,3),'Innhold og arbeidsdeling'!$B$5:$G$45,4,FALSE)),Avstemmingsoversikt!$M$3="Delservice",IF(Avstemmingsoversikt!$H$3="Bruttobudsjettert",VLOOKUP(LEFT(F101,3),'Innhold og arbeidsdeling'!$B$5:$G$45,5,FALSE),VLOOKUP(LEFT(F101,3),'Innhold og arbeidsdeling'!$B$5:$G$45,6,FALSE)))</f>
        <v>KUNDE</v>
      </c>
      <c r="H101" s="257"/>
      <c r="I101" s="257"/>
      <c r="J101" s="305"/>
      <c r="K101" s="258" t="str">
        <f t="shared" si="1"/>
        <v>1530</v>
      </c>
      <c r="N101" s="1309"/>
    </row>
    <row r="102" spans="1:14" x14ac:dyDescent="0.25">
      <c r="A102" s="834">
        <v>1540</v>
      </c>
      <c r="B102" s="259" t="s">
        <v>717</v>
      </c>
      <c r="C102" s="260">
        <v>0</v>
      </c>
      <c r="D102" s="261"/>
      <c r="E102" s="261"/>
      <c r="F102" s="261" t="s">
        <v>467</v>
      </c>
      <c r="G102" s="1314" t="e" cm="1">
        <f t="array" ref="G102">_xlfn.IFS(B102="Reservert","-",
F102="","Ingen arkivreferanse",
F102="Ivaretas av kunde","KUNDE",
NOT(ISERROR(_xlfn.XLOOKUP(LEFT(F102,3),('Innhold og arbeidsdeling'!$B$48:$B$70),('Innhold og arbeidsdeling'!$B$48:$B$70)))),_xlfn.IFS(Avstemmingsoversikt!$M$4="Ja",
(IF(Avstemmingsoversikt!$H$3="Bruttobudsjettert",VLOOKUP(LEFT(F102,3),'Innhold og arbeidsdeling'!$B$48:$G$70,3,FALSE),VLOOKUP(LEFT(F102,3),'Innhold og arbeidsdeling'!$B$48:$G$70,4,FALSE)
)),
Avstemmingsoversikt!$M$4="Nei",
(IF(Avstemmingsoversikt!$H$3="Bruttobudsjettert",VLOOKUP(LEFT(F102,3),'Innhold og arbeidsdeling'!$B$48:$G$70,5,FALSE),VLOOKUP(LEFT(F102,3),'Innhold og arbeidsdeling'!$B$48:$G$70,6,FALSE)
))),
Avstemmingsoversikt!$M$3="Grunntjeneste",IF(Avstemmingsoversikt!$H$3="Bruttobudsjettert",VLOOKUP(LEFT(F102,3),'Innhold og arbeidsdeling'!$B$5:$G$45,3,FALSE),VLOOKUP(LEFT(F102,3),'Innhold og arbeidsdeling'!$B$5:$G$45,4,FALSE)),Avstemmingsoversikt!$M$3="Delservice",IF(Avstemmingsoversikt!$H$3="Bruttobudsjettert",VLOOKUP(LEFT(F102,3),'Innhold og arbeidsdeling'!$B$5:$G$45,5,FALSE),VLOOKUP(LEFT(F102,3),'Innhold og arbeidsdeling'!$B$5:$G$45,6,FALSE)))</f>
        <v>#N/A</v>
      </c>
      <c r="H102" s="261"/>
      <c r="I102" s="261"/>
      <c r="J102" s="306"/>
      <c r="K102" s="258" t="str">
        <f t="shared" si="1"/>
        <v>1540</v>
      </c>
      <c r="N102" s="1309"/>
    </row>
    <row r="103" spans="1:14" x14ac:dyDescent="0.25">
      <c r="A103" s="835">
        <v>1541</v>
      </c>
      <c r="B103" s="205" t="s">
        <v>718</v>
      </c>
      <c r="C103" s="256">
        <v>0</v>
      </c>
      <c r="D103" s="257"/>
      <c r="E103" s="257"/>
      <c r="F103" s="257" t="s">
        <v>466</v>
      </c>
      <c r="G103" s="257" t="e" cm="1">
        <f t="array" ref="G103">_xlfn.IFS(B103="Reservert","-",
F103="","Ingen arkivreferanse",
F103="Ivaretas av kunde","KUNDE",
NOT(ISERROR(_xlfn.XLOOKUP(LEFT(F103,3),('Innhold og arbeidsdeling'!$B$48:$B$70),('Innhold og arbeidsdeling'!$B$48:$B$70)))),_xlfn.IFS(Avstemmingsoversikt!$M$4="Ja",
(IF(Avstemmingsoversikt!$H$3="Bruttobudsjettert",VLOOKUP(LEFT(F103,3),'Innhold og arbeidsdeling'!$B$48:$G$70,3,FALSE),VLOOKUP(LEFT(F103,3),'Innhold og arbeidsdeling'!$B$48:$G$70,4,FALSE)
)),
Avstemmingsoversikt!$M$4="Nei",
(IF(Avstemmingsoversikt!$H$3="Bruttobudsjettert",VLOOKUP(LEFT(F103,3),'Innhold og arbeidsdeling'!$B$48:$G$70,5,FALSE),VLOOKUP(LEFT(F103,3),'Innhold og arbeidsdeling'!$B$48:$G$70,6,FALSE)
))),
Avstemmingsoversikt!$M$3="Grunntjeneste",IF(Avstemmingsoversikt!$H$3="Bruttobudsjettert",VLOOKUP(LEFT(F103,3),'Innhold og arbeidsdeling'!$B$5:$G$45,3,FALSE),VLOOKUP(LEFT(F103,3),'Innhold og arbeidsdeling'!$B$5:$G$45,4,FALSE)),Avstemmingsoversikt!$M$3="Delservice",IF(Avstemmingsoversikt!$H$3="Bruttobudsjettert",VLOOKUP(LEFT(F103,3),'Innhold og arbeidsdeling'!$B$5:$G$45,5,FALSE),VLOOKUP(LEFT(F103,3),'Innhold og arbeidsdeling'!$B$5:$G$45,6,FALSE)))</f>
        <v>#N/A</v>
      </c>
      <c r="H103" s="257"/>
      <c r="I103" s="257"/>
      <c r="J103" s="305"/>
      <c r="K103" s="258" t="str">
        <f t="shared" si="1"/>
        <v>1541</v>
      </c>
      <c r="N103" s="1309"/>
    </row>
    <row r="104" spans="1:14" x14ac:dyDescent="0.25">
      <c r="A104" s="834">
        <v>1542</v>
      </c>
      <c r="B104" s="259" t="s">
        <v>719</v>
      </c>
      <c r="C104" s="260">
        <v>0</v>
      </c>
      <c r="D104" s="261"/>
      <c r="E104" s="261"/>
      <c r="F104" s="261" t="s">
        <v>466</v>
      </c>
      <c r="G104" s="1314" t="e" cm="1">
        <f t="array" ref="G104">_xlfn.IFS(B104="Reservert","-",
F104="","Ingen arkivreferanse",
F104="Ivaretas av kunde","KUNDE",
NOT(ISERROR(_xlfn.XLOOKUP(LEFT(F104,3),('Innhold og arbeidsdeling'!$B$48:$B$70),('Innhold og arbeidsdeling'!$B$48:$B$70)))),_xlfn.IFS(Avstemmingsoversikt!$M$4="Ja",
(IF(Avstemmingsoversikt!$H$3="Bruttobudsjettert",VLOOKUP(LEFT(F104,3),'Innhold og arbeidsdeling'!$B$48:$G$70,3,FALSE),VLOOKUP(LEFT(F104,3),'Innhold og arbeidsdeling'!$B$48:$G$70,4,FALSE)
)),
Avstemmingsoversikt!$M$4="Nei",
(IF(Avstemmingsoversikt!$H$3="Bruttobudsjettert",VLOOKUP(LEFT(F104,3),'Innhold og arbeidsdeling'!$B$48:$G$70,5,FALSE),VLOOKUP(LEFT(F104,3),'Innhold og arbeidsdeling'!$B$48:$G$70,6,FALSE)
))),
Avstemmingsoversikt!$M$3="Grunntjeneste",IF(Avstemmingsoversikt!$H$3="Bruttobudsjettert",VLOOKUP(LEFT(F104,3),'Innhold og arbeidsdeling'!$B$5:$G$45,3,FALSE),VLOOKUP(LEFT(F104,3),'Innhold og arbeidsdeling'!$B$5:$G$45,4,FALSE)),Avstemmingsoversikt!$M$3="Delservice",IF(Avstemmingsoversikt!$H$3="Bruttobudsjettert",VLOOKUP(LEFT(F104,3),'Innhold og arbeidsdeling'!$B$5:$G$45,5,FALSE),VLOOKUP(LEFT(F104,3),'Innhold og arbeidsdeling'!$B$5:$G$45,6,FALSE)))</f>
        <v>#N/A</v>
      </c>
      <c r="H104" s="261"/>
      <c r="I104" s="261"/>
      <c r="J104" s="306"/>
      <c r="K104" s="258" t="str">
        <f t="shared" si="1"/>
        <v>1542</v>
      </c>
      <c r="N104" s="1309"/>
    </row>
    <row r="105" spans="1:14" x14ac:dyDescent="0.25">
      <c r="A105" s="835">
        <v>1543</v>
      </c>
      <c r="B105" s="205" t="s">
        <v>720</v>
      </c>
      <c r="C105" s="256">
        <v>0</v>
      </c>
      <c r="D105" s="257"/>
      <c r="E105" s="257"/>
      <c r="F105" s="257" t="s">
        <v>466</v>
      </c>
      <c r="G105" s="257" t="e" cm="1">
        <f t="array" ref="G105">_xlfn.IFS(B105="Reservert","-",
F105="","Ingen arkivreferanse",
F105="Ivaretas av kunde","KUNDE",
NOT(ISERROR(_xlfn.XLOOKUP(LEFT(F105,3),('Innhold og arbeidsdeling'!$B$48:$B$70),('Innhold og arbeidsdeling'!$B$48:$B$70)))),_xlfn.IFS(Avstemmingsoversikt!$M$4="Ja",
(IF(Avstemmingsoversikt!$H$3="Bruttobudsjettert",VLOOKUP(LEFT(F105,3),'Innhold og arbeidsdeling'!$B$48:$G$70,3,FALSE),VLOOKUP(LEFT(F105,3),'Innhold og arbeidsdeling'!$B$48:$G$70,4,FALSE)
)),
Avstemmingsoversikt!$M$4="Nei",
(IF(Avstemmingsoversikt!$H$3="Bruttobudsjettert",VLOOKUP(LEFT(F105,3),'Innhold og arbeidsdeling'!$B$48:$G$70,5,FALSE),VLOOKUP(LEFT(F105,3),'Innhold og arbeidsdeling'!$B$48:$G$70,6,FALSE)
))),
Avstemmingsoversikt!$M$3="Grunntjeneste",IF(Avstemmingsoversikt!$H$3="Bruttobudsjettert",VLOOKUP(LEFT(F105,3),'Innhold og arbeidsdeling'!$B$5:$G$45,3,FALSE),VLOOKUP(LEFT(F105,3),'Innhold og arbeidsdeling'!$B$5:$G$45,4,FALSE)),Avstemmingsoversikt!$M$3="Delservice",IF(Avstemmingsoversikt!$H$3="Bruttobudsjettert",VLOOKUP(LEFT(F105,3),'Innhold og arbeidsdeling'!$B$5:$G$45,5,FALSE),VLOOKUP(LEFT(F105,3),'Innhold og arbeidsdeling'!$B$5:$G$45,6,FALSE)))</f>
        <v>#N/A</v>
      </c>
      <c r="H105" s="257"/>
      <c r="I105" s="257"/>
      <c r="J105" s="305"/>
      <c r="K105" s="258" t="str">
        <f t="shared" si="1"/>
        <v>1543</v>
      </c>
      <c r="N105" s="1309"/>
    </row>
    <row r="106" spans="1:14" x14ac:dyDescent="0.25">
      <c r="A106" s="834">
        <v>1544</v>
      </c>
      <c r="B106" s="259" t="s">
        <v>721</v>
      </c>
      <c r="C106" s="260">
        <v>0</v>
      </c>
      <c r="D106" s="261"/>
      <c r="E106" s="261"/>
      <c r="F106" s="261" t="s">
        <v>466</v>
      </c>
      <c r="G106" s="1314" t="e" cm="1">
        <f t="array" ref="G106">_xlfn.IFS(B106="Reservert","-",
F106="","Ingen arkivreferanse",
F106="Ivaretas av kunde","KUNDE",
NOT(ISERROR(_xlfn.XLOOKUP(LEFT(F106,3),('Innhold og arbeidsdeling'!$B$48:$B$70),('Innhold og arbeidsdeling'!$B$48:$B$70)))),_xlfn.IFS(Avstemmingsoversikt!$M$4="Ja",
(IF(Avstemmingsoversikt!$H$3="Bruttobudsjettert",VLOOKUP(LEFT(F106,3),'Innhold og arbeidsdeling'!$B$48:$G$70,3,FALSE),VLOOKUP(LEFT(F106,3),'Innhold og arbeidsdeling'!$B$48:$G$70,4,FALSE)
)),
Avstemmingsoversikt!$M$4="Nei",
(IF(Avstemmingsoversikt!$H$3="Bruttobudsjettert",VLOOKUP(LEFT(F106,3),'Innhold og arbeidsdeling'!$B$48:$G$70,5,FALSE),VLOOKUP(LEFT(F106,3),'Innhold og arbeidsdeling'!$B$48:$G$70,6,FALSE)
))),
Avstemmingsoversikt!$M$3="Grunntjeneste",IF(Avstemmingsoversikt!$H$3="Bruttobudsjettert",VLOOKUP(LEFT(F106,3),'Innhold og arbeidsdeling'!$B$5:$G$45,3,FALSE),VLOOKUP(LEFT(F106,3),'Innhold og arbeidsdeling'!$B$5:$G$45,4,FALSE)),Avstemmingsoversikt!$M$3="Delservice",IF(Avstemmingsoversikt!$H$3="Bruttobudsjettert",VLOOKUP(LEFT(F106,3),'Innhold og arbeidsdeling'!$B$5:$G$45,5,FALSE),VLOOKUP(LEFT(F106,3),'Innhold og arbeidsdeling'!$B$5:$G$45,6,FALSE)))</f>
        <v>#N/A</v>
      </c>
      <c r="H106" s="261"/>
      <c r="I106" s="261"/>
      <c r="J106" s="306"/>
      <c r="K106" s="258" t="str">
        <f t="shared" si="1"/>
        <v>1544</v>
      </c>
      <c r="N106" s="1309"/>
    </row>
    <row r="107" spans="1:14" x14ac:dyDescent="0.25">
      <c r="A107" s="835">
        <v>1545</v>
      </c>
      <c r="B107" s="205" t="s">
        <v>722</v>
      </c>
      <c r="C107" s="256">
        <v>0</v>
      </c>
      <c r="D107" s="257"/>
      <c r="E107" s="257"/>
      <c r="F107" s="257" t="s">
        <v>466</v>
      </c>
      <c r="G107" s="257" t="e" cm="1">
        <f t="array" ref="G107">_xlfn.IFS(B107="Reservert","-",
F107="","Ingen arkivreferanse",
F107="Ivaretas av kunde","KUNDE",
NOT(ISERROR(_xlfn.XLOOKUP(LEFT(F107,3),('Innhold og arbeidsdeling'!$B$48:$B$70),('Innhold og arbeidsdeling'!$B$48:$B$70)))),_xlfn.IFS(Avstemmingsoversikt!$M$4="Ja",
(IF(Avstemmingsoversikt!$H$3="Bruttobudsjettert",VLOOKUP(LEFT(F107,3),'Innhold og arbeidsdeling'!$B$48:$G$70,3,FALSE),VLOOKUP(LEFT(F107,3),'Innhold og arbeidsdeling'!$B$48:$G$70,4,FALSE)
)),
Avstemmingsoversikt!$M$4="Nei",
(IF(Avstemmingsoversikt!$H$3="Bruttobudsjettert",VLOOKUP(LEFT(F107,3),'Innhold og arbeidsdeling'!$B$48:$G$70,5,FALSE),VLOOKUP(LEFT(F107,3),'Innhold og arbeidsdeling'!$B$48:$G$70,6,FALSE)
))),
Avstemmingsoversikt!$M$3="Grunntjeneste",IF(Avstemmingsoversikt!$H$3="Bruttobudsjettert",VLOOKUP(LEFT(F107,3),'Innhold og arbeidsdeling'!$B$5:$G$45,3,FALSE),VLOOKUP(LEFT(F107,3),'Innhold og arbeidsdeling'!$B$5:$G$45,4,FALSE)),Avstemmingsoversikt!$M$3="Delservice",IF(Avstemmingsoversikt!$H$3="Bruttobudsjettert",VLOOKUP(LEFT(F107,3),'Innhold og arbeidsdeling'!$B$5:$G$45,5,FALSE),VLOOKUP(LEFT(F107,3),'Innhold og arbeidsdeling'!$B$5:$G$45,6,FALSE)))</f>
        <v>#N/A</v>
      </c>
      <c r="H107" s="257"/>
      <c r="I107" s="257"/>
      <c r="J107" s="305"/>
      <c r="K107" s="258" t="str">
        <f t="shared" si="1"/>
        <v>1545</v>
      </c>
      <c r="N107" s="1309"/>
    </row>
    <row r="108" spans="1:14" x14ac:dyDescent="0.25">
      <c r="A108" s="834">
        <v>1570</v>
      </c>
      <c r="B108" s="259" t="s">
        <v>723</v>
      </c>
      <c r="C108" s="260">
        <v>0</v>
      </c>
      <c r="D108" s="261"/>
      <c r="E108" s="261"/>
      <c r="F108" s="263" t="s">
        <v>464</v>
      </c>
      <c r="G108" s="1314" t="e" cm="1">
        <f t="array" ref="G108">_xlfn.IFS(B108="Reservert","-",
F108="","Ingen arkivreferanse",
F108="Ivaretas av kunde","KUNDE",
NOT(ISERROR(_xlfn.XLOOKUP(LEFT(F108,3),('Innhold og arbeidsdeling'!$B$48:$B$70),('Innhold og arbeidsdeling'!$B$48:$B$70)))),_xlfn.IFS(Avstemmingsoversikt!$M$4="Ja",
(IF(Avstemmingsoversikt!$H$3="Bruttobudsjettert",VLOOKUP(LEFT(F108,3),'Innhold og arbeidsdeling'!$B$48:$G$70,3,FALSE),VLOOKUP(LEFT(F108,3),'Innhold og arbeidsdeling'!$B$48:$G$70,4,FALSE)
)),
Avstemmingsoversikt!$M$4="Nei",
(IF(Avstemmingsoversikt!$H$3="Bruttobudsjettert",VLOOKUP(LEFT(F108,3),'Innhold og arbeidsdeling'!$B$48:$G$70,5,FALSE),VLOOKUP(LEFT(F108,3),'Innhold og arbeidsdeling'!$B$48:$G$70,6,FALSE)
))),
Avstemmingsoversikt!$M$3="Grunntjeneste",IF(Avstemmingsoversikt!$H$3="Bruttobudsjettert",VLOOKUP(LEFT(F108,3),'Innhold og arbeidsdeling'!$B$5:$G$45,3,FALSE),VLOOKUP(LEFT(F108,3),'Innhold og arbeidsdeling'!$B$5:$G$45,4,FALSE)),Avstemmingsoversikt!$M$3="Delservice",IF(Avstemmingsoversikt!$H$3="Bruttobudsjettert",VLOOKUP(LEFT(F108,3),'Innhold og arbeidsdeling'!$B$5:$G$45,5,FALSE),VLOOKUP(LEFT(F108,3),'Innhold og arbeidsdeling'!$B$5:$G$45,6,FALSE)))</f>
        <v>#N/A</v>
      </c>
      <c r="H108" s="261"/>
      <c r="I108" s="261"/>
      <c r="J108" s="306"/>
      <c r="K108" s="258" t="str">
        <f t="shared" si="1"/>
        <v>1570</v>
      </c>
      <c r="N108" s="1309"/>
    </row>
    <row r="109" spans="1:14" x14ac:dyDescent="0.25">
      <c r="A109" s="835">
        <v>1571</v>
      </c>
      <c r="B109" s="205" t="s">
        <v>724</v>
      </c>
      <c r="C109" s="256">
        <v>0</v>
      </c>
      <c r="D109" s="257"/>
      <c r="E109" s="257"/>
      <c r="F109" s="257" t="s">
        <v>159</v>
      </c>
      <c r="G109" s="257" t="e" cm="1">
        <f t="array" ref="G109">_xlfn.IFS(B109="Reservert","-",
F109="","Ingen arkivreferanse",
F109="Ivaretas av kunde","KUNDE",
NOT(ISERROR(_xlfn.XLOOKUP(LEFT(F109,3),('Innhold og arbeidsdeling'!$B$48:$B$70),('Innhold og arbeidsdeling'!$B$48:$B$70)))),_xlfn.IFS(Avstemmingsoversikt!$M$4="Ja",
(IF(Avstemmingsoversikt!$H$3="Bruttobudsjettert",VLOOKUP(LEFT(F109,3),'Innhold og arbeidsdeling'!$B$48:$G$70,3,FALSE),VLOOKUP(LEFT(F109,3),'Innhold og arbeidsdeling'!$B$48:$G$70,4,FALSE)
)),
Avstemmingsoversikt!$M$4="Nei",
(IF(Avstemmingsoversikt!$H$3="Bruttobudsjettert",VLOOKUP(LEFT(F109,3),'Innhold og arbeidsdeling'!$B$48:$G$70,5,FALSE),VLOOKUP(LEFT(F109,3),'Innhold og arbeidsdeling'!$B$48:$G$70,6,FALSE)
))),
Avstemmingsoversikt!$M$3="Grunntjeneste",IF(Avstemmingsoversikt!$H$3="Bruttobudsjettert",VLOOKUP(LEFT(F109,3),'Innhold og arbeidsdeling'!$B$5:$G$45,3,FALSE),VLOOKUP(LEFT(F109,3),'Innhold og arbeidsdeling'!$B$5:$G$45,4,FALSE)),Avstemmingsoversikt!$M$3="Delservice",IF(Avstemmingsoversikt!$H$3="Bruttobudsjettert",VLOOKUP(LEFT(F109,3),'Innhold og arbeidsdeling'!$B$5:$G$45,5,FALSE),VLOOKUP(LEFT(F109,3),'Innhold og arbeidsdeling'!$B$5:$G$45,6,FALSE)))</f>
        <v>#N/A</v>
      </c>
      <c r="H109" s="257"/>
      <c r="I109" s="257"/>
      <c r="J109" s="305"/>
      <c r="K109" s="258" t="str">
        <f t="shared" si="1"/>
        <v>1571</v>
      </c>
      <c r="N109" s="1309"/>
    </row>
    <row r="110" spans="1:14" x14ac:dyDescent="0.25">
      <c r="A110" s="834">
        <v>1574</v>
      </c>
      <c r="B110" s="259" t="s">
        <v>725</v>
      </c>
      <c r="C110" s="260">
        <v>0</v>
      </c>
      <c r="D110" s="261"/>
      <c r="E110" s="261"/>
      <c r="F110" s="264" t="s">
        <v>726</v>
      </c>
      <c r="G110" s="1314" t="e" cm="1">
        <f t="array" ref="G110">_xlfn.IFS(B110="Reservert","-",
F110="","Ingen arkivreferanse",
F110="Ivaretas av kunde","KUNDE",
NOT(ISERROR(_xlfn.XLOOKUP(LEFT(F110,2),('Innhold og arbeidsdeling'!$B$48:$B$70),('Innhold og arbeidsdeling'!$B$48:$B$70)))),_xlfn.IFS(Avstemmingsoversikt!$M$4="Ja",
(IF(Avstemmingsoversikt!$H$3="Bruttobudsjettert",VLOOKUP(LEFT(F110,3),'Innhold og arbeidsdeling'!$B$48:$G$70,3,FALSE),VLOOKUP(LEFT(F110,3),'Innhold og arbeidsdeling'!$B$48:$G$70,4,FALSE)
)),
Avstemmingsoversikt!$M$4="Nei",
(IF(Avstemmingsoversikt!$H$3="Bruttobudsjettert",VLOOKUP(LEFT(F110,3),'Innhold og arbeidsdeling'!$B$48:$G$70,5,FALSE),VLOOKUP(LEFT(F110,3),'Innhold og arbeidsdeling'!$B$48:$G$70,6,FALSE)
))),
Avstemmingsoversikt!$M$3="Grunntjeneste",IF(Avstemmingsoversikt!$H$3="Bruttobudsjettert",VLOOKUP(LEFT(F110,2),'Innhold og arbeidsdeling'!$B$5:$G$45,3,FALSE),VLOOKUP(LEFT(F110,2),'Innhold og arbeidsdeling'!$B$5:$G$45,4,FALSE)),Avstemmingsoversikt!$M$3="Delservice",IF(Avstemmingsoversikt!$H$3="Bruttobudsjettert",VLOOKUP(LEFT(F110,2),'Innhold og arbeidsdeling'!$B$5:$G$45,5,FALSE),VLOOKUP(LEFT(F110,2),'Innhold og arbeidsdeling'!$B$5:$G$45,6,FALSE)))</f>
        <v>#N/A</v>
      </c>
      <c r="H110" s="261"/>
      <c r="I110" s="261"/>
      <c r="J110" s="306"/>
      <c r="K110" s="258" t="str">
        <f t="shared" si="1"/>
        <v>1574</v>
      </c>
      <c r="N110" s="1309"/>
    </row>
    <row r="111" spans="1:14" x14ac:dyDescent="0.25">
      <c r="A111" s="835">
        <v>1575</v>
      </c>
      <c r="B111" s="205" t="s">
        <v>727</v>
      </c>
      <c r="C111" s="256">
        <v>0</v>
      </c>
      <c r="D111" s="257"/>
      <c r="E111" s="257"/>
      <c r="F111" s="265" t="s">
        <v>726</v>
      </c>
      <c r="G111" s="257" t="e" cm="1">
        <f t="array" ref="G111">_xlfn.IFS(B111="Reservert","-",
F111="","Ingen arkivreferanse",
F111="Ivaretas av kunde","KUNDE",
NOT(ISERROR(_xlfn.XLOOKUP(LEFT(F111,2),('Innhold og arbeidsdeling'!$B$48:$B$70),('Innhold og arbeidsdeling'!$B$48:$B$70)))),_xlfn.IFS(Avstemmingsoversikt!$M$4="Ja",
(IF(Avstemmingsoversikt!$H$3="Bruttobudsjettert",VLOOKUP(LEFT(F111,3),'Innhold og arbeidsdeling'!$B$48:$G$70,3,FALSE),VLOOKUP(LEFT(F111,3),'Innhold og arbeidsdeling'!$B$48:$G$70,4,FALSE)
)),
Avstemmingsoversikt!$M$4="Nei",
(IF(Avstemmingsoversikt!$H$3="Bruttobudsjettert",VLOOKUP(LEFT(F111,3),'Innhold og arbeidsdeling'!$B$48:$G$70,5,FALSE),VLOOKUP(LEFT(F111,3),'Innhold og arbeidsdeling'!$B$48:$G$70,6,FALSE)
))),
Avstemmingsoversikt!$M$3="Grunntjeneste",IF(Avstemmingsoversikt!$H$3="Bruttobudsjettert",VLOOKUP(LEFT(F111,2),'Innhold og arbeidsdeling'!$B$5:$G$45,3,FALSE),VLOOKUP(LEFT(F111,2),'Innhold og arbeidsdeling'!$B$5:$G$45,4,FALSE)),Avstemmingsoversikt!$M$3="Delservice",IF(Avstemmingsoversikt!$H$3="Bruttobudsjettert",VLOOKUP(LEFT(F111,2),'Innhold og arbeidsdeling'!$B$5:$G$45,5,FALSE),VLOOKUP(LEFT(F111,2),'Innhold og arbeidsdeling'!$B$5:$G$45,6,FALSE)))</f>
        <v>#N/A</v>
      </c>
      <c r="H111" s="257"/>
      <c r="I111" s="257"/>
      <c r="J111" s="305"/>
      <c r="K111" s="258" t="str">
        <f t="shared" si="1"/>
        <v>1575</v>
      </c>
      <c r="N111" s="1309"/>
    </row>
    <row r="112" spans="1:14" x14ac:dyDescent="0.25">
      <c r="A112" s="834">
        <v>1576</v>
      </c>
      <c r="B112" s="259" t="s">
        <v>728</v>
      </c>
      <c r="C112" s="260">
        <v>0</v>
      </c>
      <c r="D112" s="261"/>
      <c r="E112" s="261"/>
      <c r="F112" s="264" t="s">
        <v>726</v>
      </c>
      <c r="G112" s="1314" t="e" cm="1">
        <f t="array" ref="G112">_xlfn.IFS(B112="Reservert","-",
F112="","Ingen arkivreferanse",
F112="Ivaretas av kunde","KUNDE",
NOT(ISERROR(_xlfn.XLOOKUP(LEFT(F112,2),('Innhold og arbeidsdeling'!$B$48:$B$70),('Innhold og arbeidsdeling'!$B$48:$B$70)))),_xlfn.IFS(Avstemmingsoversikt!$M$4="Ja",
(IF(Avstemmingsoversikt!$H$3="Bruttobudsjettert",VLOOKUP(LEFT(F112,3),'Innhold og arbeidsdeling'!$B$48:$G$70,3,FALSE),VLOOKUP(LEFT(F112,3),'Innhold og arbeidsdeling'!$B$48:$G$70,4,FALSE)
)),
Avstemmingsoversikt!$M$4="Nei",
(IF(Avstemmingsoversikt!$H$3="Bruttobudsjettert",VLOOKUP(LEFT(F112,3),'Innhold og arbeidsdeling'!$B$48:$G$70,5,FALSE),VLOOKUP(LEFT(F112,3),'Innhold og arbeidsdeling'!$B$48:$G$70,6,FALSE)
))),
Avstemmingsoversikt!$M$3="Grunntjeneste",IF(Avstemmingsoversikt!$H$3="Bruttobudsjettert",VLOOKUP(LEFT(F112,2),'Innhold og arbeidsdeling'!$B$5:$G$45,3,FALSE),VLOOKUP(LEFT(F112,2),'Innhold og arbeidsdeling'!$B$5:$G$45,4,FALSE)),Avstemmingsoversikt!$M$3="Delservice",IF(Avstemmingsoversikt!$H$3="Bruttobudsjettert",VLOOKUP(LEFT(F112,2),'Innhold og arbeidsdeling'!$B$5:$G$45,5,FALSE),VLOOKUP(LEFT(F112,2),'Innhold og arbeidsdeling'!$B$5:$G$45,6,FALSE)))</f>
        <v>#N/A</v>
      </c>
      <c r="H112" s="261"/>
      <c r="I112" s="261"/>
      <c r="J112" s="306"/>
      <c r="K112" s="258" t="str">
        <f t="shared" si="1"/>
        <v>1576</v>
      </c>
      <c r="N112" s="1309"/>
    </row>
    <row r="113" spans="1:14" x14ac:dyDescent="0.25">
      <c r="A113" s="835">
        <v>1577</v>
      </c>
      <c r="B113" s="205" t="s">
        <v>729</v>
      </c>
      <c r="C113" s="256">
        <v>0</v>
      </c>
      <c r="D113" s="257"/>
      <c r="E113" s="257"/>
      <c r="F113" s="265" t="s">
        <v>726</v>
      </c>
      <c r="G113" s="257" t="e" cm="1">
        <f t="array" ref="G113">_xlfn.IFS(B113="Reservert","-",
F113="","Ingen arkivreferanse",
F113="Ivaretas av kunde","KUNDE",
NOT(ISERROR(_xlfn.XLOOKUP(LEFT(F113,2),('Innhold og arbeidsdeling'!$B$48:$B$70),('Innhold og arbeidsdeling'!$B$48:$B$70)))),_xlfn.IFS(Avstemmingsoversikt!$M$4="Ja",
(IF(Avstemmingsoversikt!$H$3="Bruttobudsjettert",VLOOKUP(LEFT(F113,3),'Innhold og arbeidsdeling'!$B$48:$G$70,3,FALSE),VLOOKUP(LEFT(F113,3),'Innhold og arbeidsdeling'!$B$48:$G$70,4,FALSE)
)),
Avstemmingsoversikt!$M$4="Nei",
(IF(Avstemmingsoversikt!$H$3="Bruttobudsjettert",VLOOKUP(LEFT(F113,3),'Innhold og arbeidsdeling'!$B$48:$G$70,5,FALSE),VLOOKUP(LEFT(F113,3),'Innhold og arbeidsdeling'!$B$48:$G$70,6,FALSE)
))),
Avstemmingsoversikt!$M$3="Grunntjeneste",IF(Avstemmingsoversikt!$H$3="Bruttobudsjettert",VLOOKUP(LEFT(F113,2),'Innhold og arbeidsdeling'!$B$5:$G$45,3,FALSE),VLOOKUP(LEFT(F113,2),'Innhold og arbeidsdeling'!$B$5:$G$45,4,FALSE)),Avstemmingsoversikt!$M$3="Delservice",IF(Avstemmingsoversikt!$H$3="Bruttobudsjettert",VLOOKUP(LEFT(F113,2),'Innhold og arbeidsdeling'!$B$5:$G$45,5,FALSE),VLOOKUP(LEFT(F113,2),'Innhold og arbeidsdeling'!$B$5:$G$45,6,FALSE)))</f>
        <v>#N/A</v>
      </c>
      <c r="H113" s="257"/>
      <c r="I113" s="257"/>
      <c r="J113" s="305"/>
      <c r="K113" s="258" t="str">
        <f t="shared" si="1"/>
        <v>1577</v>
      </c>
      <c r="N113" s="1309"/>
    </row>
    <row r="114" spans="1:14" x14ac:dyDescent="0.25">
      <c r="A114" s="834">
        <v>1578</v>
      </c>
      <c r="B114" s="259" t="s">
        <v>730</v>
      </c>
      <c r="C114" s="260">
        <v>0</v>
      </c>
      <c r="D114" s="261"/>
      <c r="E114" s="261"/>
      <c r="F114" s="264" t="s">
        <v>726</v>
      </c>
      <c r="G114" s="1314" t="e" cm="1">
        <f t="array" ref="G114">_xlfn.IFS(B114="Reservert","-",
F114="","Ingen arkivreferanse",
F114="Ivaretas av kunde","KUNDE",
NOT(ISERROR(_xlfn.XLOOKUP(LEFT(F114,2),('Innhold og arbeidsdeling'!$B$48:$B$70),('Innhold og arbeidsdeling'!$B$48:$B$70)))),_xlfn.IFS(Avstemmingsoversikt!$M$4="Ja",
(IF(Avstemmingsoversikt!$H$3="Bruttobudsjettert",VLOOKUP(LEFT(F114,3),'Innhold og arbeidsdeling'!$B$48:$G$70,3,FALSE),VLOOKUP(LEFT(F114,3),'Innhold og arbeidsdeling'!$B$48:$G$70,4,FALSE)
)),
Avstemmingsoversikt!$M$4="Nei",
(IF(Avstemmingsoversikt!$H$3="Bruttobudsjettert",VLOOKUP(LEFT(F114,3),'Innhold og arbeidsdeling'!$B$48:$G$70,5,FALSE),VLOOKUP(LEFT(F114,3),'Innhold og arbeidsdeling'!$B$48:$G$70,6,FALSE)
))),
Avstemmingsoversikt!$M$3="Grunntjeneste",IF(Avstemmingsoversikt!$H$3="Bruttobudsjettert",VLOOKUP(LEFT(F114,2),'Innhold og arbeidsdeling'!$B$5:$G$45,3,FALSE),VLOOKUP(LEFT(F114,2),'Innhold og arbeidsdeling'!$B$5:$G$45,4,FALSE)),Avstemmingsoversikt!$M$3="Delservice",IF(Avstemmingsoversikt!$H$3="Bruttobudsjettert",VLOOKUP(LEFT(F114,2),'Innhold og arbeidsdeling'!$B$5:$G$45,5,FALSE),VLOOKUP(LEFT(F114,2),'Innhold og arbeidsdeling'!$B$5:$G$45,6,FALSE)))</f>
        <v>#N/A</v>
      </c>
      <c r="H114" s="261"/>
      <c r="I114" s="261"/>
      <c r="J114" s="306"/>
      <c r="K114" s="258" t="str">
        <f t="shared" si="1"/>
        <v>1578</v>
      </c>
      <c r="N114" s="1309"/>
    </row>
    <row r="115" spans="1:14" x14ac:dyDescent="0.25">
      <c r="A115" s="835">
        <v>1579</v>
      </c>
      <c r="B115" s="205" t="s">
        <v>731</v>
      </c>
      <c r="C115" s="256">
        <v>0</v>
      </c>
      <c r="D115" s="262"/>
      <c r="E115" s="262"/>
      <c r="F115" s="265" t="s">
        <v>508</v>
      </c>
      <c r="G115" s="1313" t="str" cm="1">
        <f t="array" ref="G115">_xlfn.IFS(B115="Reservert","-",
F115="","Ingen arkivreferanse",
F115="Ivaretas av kunde","KUNDE",
NOT(ISERROR(_xlfn.XLOOKUP(LEFT(F115,3),('Innhold og arbeidsdeling'!$B$48:$B$70),('Innhold og arbeidsdeling'!$B$48:$B$70)))),_xlfn.IFS(Avstemmingsoversikt!$M$4="Ja",
(IF(Avstemmingsoversikt!$H$3="Bruttobudsjettert",VLOOKUP(LEFT(F115,3),'Innhold og arbeidsdeling'!$B$48:$G$70,3,FALSE),VLOOKUP(LEFT(F115,3),'Innhold og arbeidsdeling'!$B$48:$G$70,4,FALSE)
)),
Avstemmingsoversikt!$M$4="Nei",
(IF(Avstemmingsoversikt!$H$3="Bruttobudsjettert",VLOOKUP(LEFT(F115,3),'Innhold og arbeidsdeling'!$B$48:$G$70,5,FALSE),VLOOKUP(LEFT(F115,3),'Innhold og arbeidsdeling'!$B$48:$G$70,6,FALSE)
))),
Avstemmingsoversikt!$M$3="Grunntjeneste",IF(Avstemmingsoversikt!$H$3="Bruttobudsjettert",VLOOKUP(LEFT(F115,3),'Innhold og arbeidsdeling'!$B$5:$G$45,3,FALSE),VLOOKUP(LEFT(F115,3),'Innhold og arbeidsdeling'!$B$5:$G$45,4,FALSE)),Avstemmingsoversikt!$M$3="Delservice",IF(Avstemmingsoversikt!$H$3="Bruttobudsjettert",VLOOKUP(LEFT(F115,3),'Innhold og arbeidsdeling'!$B$5:$G$45,5,FALSE),VLOOKUP(LEFT(F115,3),'Innhold og arbeidsdeling'!$B$5:$G$45,6,FALSE)))</f>
        <v>KUNDE</v>
      </c>
      <c r="H115" s="262"/>
      <c r="I115" s="262"/>
      <c r="J115" s="307"/>
      <c r="K115" s="258" t="str">
        <f t="shared" si="1"/>
        <v>1579</v>
      </c>
      <c r="N115" s="1309"/>
    </row>
    <row r="116" spans="1:14" x14ac:dyDescent="0.25">
      <c r="A116" s="834">
        <v>1580</v>
      </c>
      <c r="B116" s="259" t="s">
        <v>732</v>
      </c>
      <c r="C116" s="260">
        <v>0</v>
      </c>
      <c r="D116" s="266"/>
      <c r="E116" s="266"/>
      <c r="F116" s="263"/>
      <c r="G116" s="1312" t="str" cm="1">
        <f t="array" ref="G116">_xlfn.IFS(B116="Reservert","-",
F116="","Ingen arkivreferanse",
F116="Ivaretas av kunde","KUNDE",
NOT(ISERROR(_xlfn.XLOOKUP(LEFT(F116,3),('Innhold og arbeidsdeling'!$B$48:$B$70),('Innhold og arbeidsdeling'!$B$48:$B$70)))),_xlfn.IFS(Avstemmingsoversikt!$M$4="Ja",
(IF(Avstemmingsoversikt!$H$3="Bruttobudsjettert",VLOOKUP(LEFT(F116,3),'Innhold og arbeidsdeling'!$B$48:$G$70,3,FALSE),VLOOKUP(LEFT(F116,3),'Innhold og arbeidsdeling'!$B$48:$G$70,4,FALSE)
)),
Avstemmingsoversikt!$M$4="Nei",
(IF(Avstemmingsoversikt!$H$3="Bruttobudsjettert",VLOOKUP(LEFT(F116,3),'Innhold og arbeidsdeling'!$B$48:$G$70,5,FALSE),VLOOKUP(LEFT(F116,3),'Innhold og arbeidsdeling'!$B$48:$G$70,6,FALSE)
))),
Avstemmingsoversikt!$M$3="Grunntjeneste",IF(Avstemmingsoversikt!$H$3="Bruttobudsjettert",VLOOKUP(LEFT(F116,3),'Innhold og arbeidsdeling'!$B$5:$G$45,3,FALSE),VLOOKUP(LEFT(F116,3),'Innhold og arbeidsdeling'!$B$5:$G$45,4,FALSE)),Avstemmingsoversikt!$M$3="Delservice",IF(Avstemmingsoversikt!$H$3="Bruttobudsjettert",VLOOKUP(LEFT(F116,3),'Innhold og arbeidsdeling'!$B$5:$G$45,5,FALSE),VLOOKUP(LEFT(F116,3),'Innhold og arbeidsdeling'!$B$5:$G$45,6,FALSE)))</f>
        <v>Ingen arkivreferanse</v>
      </c>
      <c r="H116" s="266"/>
      <c r="I116" s="266"/>
      <c r="J116" s="308"/>
      <c r="K116" s="258" t="str">
        <f t="shared" si="1"/>
        <v>1580</v>
      </c>
      <c r="N116" s="1309"/>
    </row>
    <row r="117" spans="1:14" x14ac:dyDescent="0.25">
      <c r="A117" s="835">
        <v>1581</v>
      </c>
      <c r="B117" s="205" t="s">
        <v>733</v>
      </c>
      <c r="C117" s="256">
        <v>0</v>
      </c>
      <c r="F117" s="262"/>
      <c r="G117" s="1311" t="str" cm="1">
        <f t="array" ref="G117">_xlfn.IFS(B117="Reservert","-",
F117="","Ingen arkivreferanse",
F117="Ivaretas av kunde","KUNDE",
NOT(ISERROR(_xlfn.XLOOKUP(LEFT(F117,3),('Innhold og arbeidsdeling'!$B$48:$B$70),('Innhold og arbeidsdeling'!$B$48:$B$70)))),_xlfn.IFS(Avstemmingsoversikt!$M$4="Ja",
(IF(Avstemmingsoversikt!$H$3="Bruttobudsjettert",VLOOKUP(LEFT(F117,3),'Innhold og arbeidsdeling'!$B$48:$G$70,3,FALSE),VLOOKUP(LEFT(F117,3),'Innhold og arbeidsdeling'!$B$48:$G$70,4,FALSE)
)),
Avstemmingsoversikt!$M$4="Nei",
(IF(Avstemmingsoversikt!$H$3="Bruttobudsjettert",VLOOKUP(LEFT(F117,3),'Innhold og arbeidsdeling'!$B$48:$G$70,5,FALSE),VLOOKUP(LEFT(F117,3),'Innhold og arbeidsdeling'!$B$48:$G$70,6,FALSE)
))),
Avstemmingsoversikt!$M$3="Grunntjeneste",IF(Avstemmingsoversikt!$H$3="Bruttobudsjettert",VLOOKUP(LEFT(F117,3),'Innhold og arbeidsdeling'!$B$5:$G$45,3,FALSE),VLOOKUP(LEFT(F117,3),'Innhold og arbeidsdeling'!$B$5:$G$45,4,FALSE)),Avstemmingsoversikt!$M$3="Delservice",IF(Avstemmingsoversikt!$H$3="Bruttobudsjettert",VLOOKUP(LEFT(F117,3),'Innhold og arbeidsdeling'!$B$5:$G$45,5,FALSE),VLOOKUP(LEFT(F117,3),'Innhold og arbeidsdeling'!$B$5:$G$45,6,FALSE)))</f>
        <v>Ingen arkivreferanse</v>
      </c>
      <c r="J117" s="309"/>
      <c r="K117" s="258" t="str">
        <f t="shared" si="1"/>
        <v>1581</v>
      </c>
      <c r="N117" s="1309"/>
    </row>
    <row r="118" spans="1:14" x14ac:dyDescent="0.25">
      <c r="A118" s="836">
        <v>1600</v>
      </c>
      <c r="B118" s="259" t="s">
        <v>734</v>
      </c>
      <c r="C118" s="260">
        <v>0</v>
      </c>
      <c r="D118" s="266"/>
      <c r="E118" s="266"/>
      <c r="F118" s="263" t="s">
        <v>702</v>
      </c>
      <c r="G118" s="1312" t="str" cm="1">
        <f t="array" ref="G118">_xlfn.IFS(B118="Reservert","-",
F118="","Ingen arkivreferanse",
F118="Ivaretas av kunde","KUNDE",
NOT(ISERROR(_xlfn.XLOOKUP(LEFT(F118,3),('Innhold og arbeidsdeling'!$B$48:$B$70),('Innhold og arbeidsdeling'!$B$48:$B$70)))),_xlfn.IFS(Avstemmingsoversikt!$M$4="Ja",
(IF(Avstemmingsoversikt!$H$3="Bruttobudsjettert",VLOOKUP(LEFT(F118,3),'Innhold og arbeidsdeling'!$B$48:$G$70,3,FALSE),VLOOKUP(LEFT(F118,3),'Innhold og arbeidsdeling'!$B$48:$G$70,4,FALSE)
)),
Avstemmingsoversikt!$M$4="Nei",
(IF(Avstemmingsoversikt!$H$3="Bruttobudsjettert",VLOOKUP(LEFT(F118,3),'Innhold og arbeidsdeling'!$B$48:$G$70,5,FALSE),VLOOKUP(LEFT(F118,3),'Innhold og arbeidsdeling'!$B$48:$G$70,6,FALSE)
))),
Avstemmingsoversikt!$M$3="Grunntjeneste",IF(Avstemmingsoversikt!$H$3="Bruttobudsjettert",VLOOKUP(LEFT(F118,3),'Innhold og arbeidsdeling'!$B$5:$G$45,3,FALSE),VLOOKUP(LEFT(F118,3),'Innhold og arbeidsdeling'!$B$5:$G$45,4,FALSE)),Avstemmingsoversikt!$M$3="Delservice",IF(Avstemmingsoversikt!$H$3="Bruttobudsjettert",VLOOKUP(LEFT(F118,3),'Innhold og arbeidsdeling'!$B$5:$G$45,5,FALSE),VLOOKUP(LEFT(F118,3),'Innhold og arbeidsdeling'!$B$5:$G$45,6,FALSE)))</f>
        <v>KUNDE</v>
      </c>
      <c r="H118" s="266"/>
      <c r="I118" s="266"/>
      <c r="J118" s="308"/>
      <c r="K118" s="258" t="str">
        <f t="shared" si="1"/>
        <v>1600</v>
      </c>
    </row>
    <row r="119" spans="1:14" x14ac:dyDescent="0.25">
      <c r="A119" s="833">
        <v>1601</v>
      </c>
      <c r="B119" s="205" t="s">
        <v>735</v>
      </c>
      <c r="C119" s="256">
        <v>0</v>
      </c>
      <c r="F119" s="262" t="s">
        <v>702</v>
      </c>
      <c r="G119" s="1311" t="str" cm="1">
        <f t="array" ref="G119">_xlfn.IFS(B119="Reservert","-",
F119="","Ingen arkivreferanse",
F119="Ivaretas av kunde","KUNDE",
NOT(ISERROR(_xlfn.XLOOKUP(LEFT(F119,3),('Innhold og arbeidsdeling'!$B$48:$B$70),('Innhold og arbeidsdeling'!$B$48:$B$70)))),_xlfn.IFS(Avstemmingsoversikt!$M$4="Ja",
(IF(Avstemmingsoversikt!$H$3="Bruttobudsjettert",VLOOKUP(LEFT(F119,3),'Innhold og arbeidsdeling'!$B$48:$G$70,3,FALSE),VLOOKUP(LEFT(F119,3),'Innhold og arbeidsdeling'!$B$48:$G$70,4,FALSE)
)),
Avstemmingsoversikt!$M$4="Nei",
(IF(Avstemmingsoversikt!$H$3="Bruttobudsjettert",VLOOKUP(LEFT(F119,3),'Innhold og arbeidsdeling'!$B$48:$G$70,5,FALSE),VLOOKUP(LEFT(F119,3),'Innhold og arbeidsdeling'!$B$48:$G$70,6,FALSE)
))),
Avstemmingsoversikt!$M$3="Grunntjeneste",IF(Avstemmingsoversikt!$H$3="Bruttobudsjettert",VLOOKUP(LEFT(F119,3),'Innhold og arbeidsdeling'!$B$5:$G$45,3,FALSE),VLOOKUP(LEFT(F119,3),'Innhold og arbeidsdeling'!$B$5:$G$45,4,FALSE)),Avstemmingsoversikt!$M$3="Delservice",IF(Avstemmingsoversikt!$H$3="Bruttobudsjettert",VLOOKUP(LEFT(F119,3),'Innhold og arbeidsdeling'!$B$5:$G$45,5,FALSE),VLOOKUP(LEFT(F119,3),'Innhold og arbeidsdeling'!$B$5:$G$45,6,FALSE)))</f>
        <v>KUNDE</v>
      </c>
      <c r="J119" s="309"/>
      <c r="K119" s="258" t="str">
        <f t="shared" si="1"/>
        <v>1601</v>
      </c>
    </row>
    <row r="120" spans="1:14" x14ac:dyDescent="0.25">
      <c r="A120" s="836">
        <v>1602</v>
      </c>
      <c r="B120" s="259" t="s">
        <v>736</v>
      </c>
      <c r="C120" s="260">
        <v>0</v>
      </c>
      <c r="D120" s="266"/>
      <c r="E120" s="266"/>
      <c r="F120" s="263" t="s">
        <v>702</v>
      </c>
      <c r="G120" s="1312" t="str" cm="1">
        <f t="array" ref="G120">_xlfn.IFS(B120="Reservert","-",
F120="","Ingen arkivreferanse",
F120="Ivaretas av kunde","KUNDE",
NOT(ISERROR(_xlfn.XLOOKUP(LEFT(F120,3),('Innhold og arbeidsdeling'!$B$48:$B$70),('Innhold og arbeidsdeling'!$B$48:$B$70)))),_xlfn.IFS(Avstemmingsoversikt!$M$4="Ja",
(IF(Avstemmingsoversikt!$H$3="Bruttobudsjettert",VLOOKUP(LEFT(F120,3),'Innhold og arbeidsdeling'!$B$48:$G$70,3,FALSE),VLOOKUP(LEFT(F120,3),'Innhold og arbeidsdeling'!$B$48:$G$70,4,FALSE)
)),
Avstemmingsoversikt!$M$4="Nei",
(IF(Avstemmingsoversikt!$H$3="Bruttobudsjettert",VLOOKUP(LEFT(F120,3),'Innhold og arbeidsdeling'!$B$48:$G$70,5,FALSE),VLOOKUP(LEFT(F120,3),'Innhold og arbeidsdeling'!$B$48:$G$70,6,FALSE)
))),
Avstemmingsoversikt!$M$3="Grunntjeneste",IF(Avstemmingsoversikt!$H$3="Bruttobudsjettert",VLOOKUP(LEFT(F120,3),'Innhold og arbeidsdeling'!$B$5:$G$45,3,FALSE),VLOOKUP(LEFT(F120,3),'Innhold og arbeidsdeling'!$B$5:$G$45,4,FALSE)),Avstemmingsoversikt!$M$3="Delservice",IF(Avstemmingsoversikt!$H$3="Bruttobudsjettert",VLOOKUP(LEFT(F120,3),'Innhold og arbeidsdeling'!$B$5:$G$45,5,FALSE),VLOOKUP(LEFT(F120,3),'Innhold og arbeidsdeling'!$B$5:$G$45,6,FALSE)))</f>
        <v>KUNDE</v>
      </c>
      <c r="H120" s="266"/>
      <c r="I120" s="266"/>
      <c r="J120" s="308"/>
      <c r="K120" s="258" t="str">
        <f t="shared" si="1"/>
        <v>1602</v>
      </c>
    </row>
    <row r="121" spans="1:14" x14ac:dyDescent="0.25">
      <c r="A121" s="833">
        <v>1603</v>
      </c>
      <c r="B121" s="205" t="s">
        <v>737</v>
      </c>
      <c r="C121" s="256">
        <v>0</v>
      </c>
      <c r="F121" s="262" t="s">
        <v>702</v>
      </c>
      <c r="G121" s="1311" t="str" cm="1">
        <f t="array" ref="G121">_xlfn.IFS(B121="Reservert","-",
F121="","Ingen arkivreferanse",
F121="Ivaretas av kunde","KUNDE",
NOT(ISERROR(_xlfn.XLOOKUP(LEFT(F121,3),('Innhold og arbeidsdeling'!$B$48:$B$70),('Innhold og arbeidsdeling'!$B$48:$B$70)))),_xlfn.IFS(Avstemmingsoversikt!$M$4="Ja",
(IF(Avstemmingsoversikt!$H$3="Bruttobudsjettert",VLOOKUP(LEFT(F121,3),'Innhold og arbeidsdeling'!$B$48:$G$70,3,FALSE),VLOOKUP(LEFT(F121,3),'Innhold og arbeidsdeling'!$B$48:$G$70,4,FALSE)
)),
Avstemmingsoversikt!$M$4="Nei",
(IF(Avstemmingsoversikt!$H$3="Bruttobudsjettert",VLOOKUP(LEFT(F121,3),'Innhold og arbeidsdeling'!$B$48:$G$70,5,FALSE),VLOOKUP(LEFT(F121,3),'Innhold og arbeidsdeling'!$B$48:$G$70,6,FALSE)
))),
Avstemmingsoversikt!$M$3="Grunntjeneste",IF(Avstemmingsoversikt!$H$3="Bruttobudsjettert",VLOOKUP(LEFT(F121,3),'Innhold og arbeidsdeling'!$B$5:$G$45,3,FALSE),VLOOKUP(LEFT(F121,3),'Innhold og arbeidsdeling'!$B$5:$G$45,4,FALSE)),Avstemmingsoversikt!$M$3="Delservice",IF(Avstemmingsoversikt!$H$3="Bruttobudsjettert",VLOOKUP(LEFT(F121,3),'Innhold og arbeidsdeling'!$B$5:$G$45,5,FALSE),VLOOKUP(LEFT(F121,3),'Innhold og arbeidsdeling'!$B$5:$G$45,6,FALSE)))</f>
        <v>KUNDE</v>
      </c>
      <c r="J121" s="309"/>
      <c r="K121" s="258" t="str">
        <f t="shared" si="1"/>
        <v>1603</v>
      </c>
    </row>
    <row r="122" spans="1:14" x14ac:dyDescent="0.25">
      <c r="A122" s="836">
        <v>1606</v>
      </c>
      <c r="B122" s="259" t="s">
        <v>738</v>
      </c>
      <c r="C122" s="260">
        <v>0</v>
      </c>
      <c r="D122" s="266"/>
      <c r="E122" s="266"/>
      <c r="F122" s="263" t="s">
        <v>702</v>
      </c>
      <c r="G122" s="1312" t="str" cm="1">
        <f t="array" ref="G122">_xlfn.IFS(B122="Reservert","-",
F122="","Ingen arkivreferanse",
F122="Ivaretas av kunde","KUNDE",
NOT(ISERROR(_xlfn.XLOOKUP(LEFT(F122,3),('Innhold og arbeidsdeling'!$B$48:$B$70),('Innhold og arbeidsdeling'!$B$48:$B$70)))),_xlfn.IFS(Avstemmingsoversikt!$M$4="Ja",
(IF(Avstemmingsoversikt!$H$3="Bruttobudsjettert",VLOOKUP(LEFT(F122,3),'Innhold og arbeidsdeling'!$B$48:$G$70,3,FALSE),VLOOKUP(LEFT(F122,3),'Innhold og arbeidsdeling'!$B$48:$G$70,4,FALSE)
)),
Avstemmingsoversikt!$M$4="Nei",
(IF(Avstemmingsoversikt!$H$3="Bruttobudsjettert",VLOOKUP(LEFT(F122,3),'Innhold og arbeidsdeling'!$B$48:$G$70,5,FALSE),VLOOKUP(LEFT(F122,3),'Innhold og arbeidsdeling'!$B$48:$G$70,6,FALSE)
))),
Avstemmingsoversikt!$M$3="Grunntjeneste",IF(Avstemmingsoversikt!$H$3="Bruttobudsjettert",VLOOKUP(LEFT(F122,3),'Innhold og arbeidsdeling'!$B$5:$G$45,3,FALSE),VLOOKUP(LEFT(F122,3),'Innhold og arbeidsdeling'!$B$5:$G$45,4,FALSE)),Avstemmingsoversikt!$M$3="Delservice",IF(Avstemmingsoversikt!$H$3="Bruttobudsjettert",VLOOKUP(LEFT(F122,3),'Innhold og arbeidsdeling'!$B$5:$G$45,5,FALSE),VLOOKUP(LEFT(F122,3),'Innhold og arbeidsdeling'!$B$5:$G$45,6,FALSE)))</f>
        <v>KUNDE</v>
      </c>
      <c r="H122" s="266"/>
      <c r="I122" s="266"/>
      <c r="J122" s="308"/>
      <c r="K122" s="258" t="str">
        <f t="shared" si="1"/>
        <v>1606</v>
      </c>
    </row>
    <row r="123" spans="1:14" x14ac:dyDescent="0.25">
      <c r="A123" s="833">
        <v>1607</v>
      </c>
      <c r="B123" s="205" t="s">
        <v>739</v>
      </c>
      <c r="C123" s="256">
        <v>0</v>
      </c>
      <c r="F123" s="262" t="s">
        <v>702</v>
      </c>
      <c r="G123" s="1311" t="str" cm="1">
        <f t="array" ref="G123">_xlfn.IFS(B123="Reservert","-",
F123="","Ingen arkivreferanse",
F123="Ivaretas av kunde","KUNDE",
NOT(ISERROR(_xlfn.XLOOKUP(LEFT(F123,3),('Innhold og arbeidsdeling'!$B$48:$B$70),('Innhold og arbeidsdeling'!$B$48:$B$70)))),_xlfn.IFS(Avstemmingsoversikt!$M$4="Ja",
(IF(Avstemmingsoversikt!$H$3="Bruttobudsjettert",VLOOKUP(LEFT(F123,3),'Innhold og arbeidsdeling'!$B$48:$G$70,3,FALSE),VLOOKUP(LEFT(F123,3),'Innhold og arbeidsdeling'!$B$48:$G$70,4,FALSE)
)),
Avstemmingsoversikt!$M$4="Nei",
(IF(Avstemmingsoversikt!$H$3="Bruttobudsjettert",VLOOKUP(LEFT(F123,3),'Innhold og arbeidsdeling'!$B$48:$G$70,5,FALSE),VLOOKUP(LEFT(F123,3),'Innhold og arbeidsdeling'!$B$48:$G$70,6,FALSE)
))),
Avstemmingsoversikt!$M$3="Grunntjeneste",IF(Avstemmingsoversikt!$H$3="Bruttobudsjettert",VLOOKUP(LEFT(F123,3),'Innhold og arbeidsdeling'!$B$5:$G$45,3,FALSE),VLOOKUP(LEFT(F123,3),'Innhold og arbeidsdeling'!$B$5:$G$45,4,FALSE)),Avstemmingsoversikt!$M$3="Delservice",IF(Avstemmingsoversikt!$H$3="Bruttobudsjettert",VLOOKUP(LEFT(F123,3),'Innhold og arbeidsdeling'!$B$5:$G$45,5,FALSE),VLOOKUP(LEFT(F123,3),'Innhold og arbeidsdeling'!$B$5:$G$45,6,FALSE)))</f>
        <v>KUNDE</v>
      </c>
      <c r="J123" s="309"/>
      <c r="K123" s="258" t="str">
        <f t="shared" si="1"/>
        <v>1607</v>
      </c>
    </row>
    <row r="124" spans="1:14" ht="19.5" customHeight="1" x14ac:dyDescent="0.25">
      <c r="A124" s="836">
        <v>1608</v>
      </c>
      <c r="B124" s="259" t="s">
        <v>740</v>
      </c>
      <c r="C124" s="260">
        <v>0</v>
      </c>
      <c r="D124" s="266"/>
      <c r="E124" s="266"/>
      <c r="F124" s="263" t="s">
        <v>702</v>
      </c>
      <c r="G124" s="1312" t="str" cm="1">
        <f t="array" ref="G124">_xlfn.IFS(B124="Reservert","-",
F124="","Ingen arkivreferanse",
F124="Ivaretas av kunde","KUNDE",
NOT(ISERROR(_xlfn.XLOOKUP(LEFT(F124,3),('Innhold og arbeidsdeling'!$B$48:$B$70),('Innhold og arbeidsdeling'!$B$48:$B$70)))),_xlfn.IFS(Avstemmingsoversikt!$M$4="Ja",
(IF(Avstemmingsoversikt!$H$3="Bruttobudsjettert",VLOOKUP(LEFT(F124,3),'Innhold og arbeidsdeling'!$B$48:$G$70,3,FALSE),VLOOKUP(LEFT(F124,3),'Innhold og arbeidsdeling'!$B$48:$G$70,4,FALSE)
)),
Avstemmingsoversikt!$M$4="Nei",
(IF(Avstemmingsoversikt!$H$3="Bruttobudsjettert",VLOOKUP(LEFT(F124,3),'Innhold og arbeidsdeling'!$B$48:$G$70,5,FALSE),VLOOKUP(LEFT(F124,3),'Innhold og arbeidsdeling'!$B$48:$G$70,6,FALSE)
))),
Avstemmingsoversikt!$M$3="Grunntjeneste",IF(Avstemmingsoversikt!$H$3="Bruttobudsjettert",VLOOKUP(LEFT(F124,3),'Innhold og arbeidsdeling'!$B$5:$G$45,3,FALSE),VLOOKUP(LEFT(F124,3),'Innhold og arbeidsdeling'!$B$5:$G$45,4,FALSE)),Avstemmingsoversikt!$M$3="Delservice",IF(Avstemmingsoversikt!$H$3="Bruttobudsjettert",VLOOKUP(LEFT(F124,3),'Innhold og arbeidsdeling'!$B$5:$G$45,5,FALSE),VLOOKUP(LEFT(F124,3),'Innhold og arbeidsdeling'!$B$5:$G$45,6,FALSE)))</f>
        <v>KUNDE</v>
      </c>
      <c r="H124" s="266"/>
      <c r="I124" s="266"/>
      <c r="J124" s="308"/>
      <c r="K124" s="258" t="str">
        <f t="shared" si="1"/>
        <v>1608</v>
      </c>
    </row>
    <row r="125" spans="1:14" ht="17.25" customHeight="1" x14ac:dyDescent="0.25">
      <c r="A125" s="833">
        <v>1609</v>
      </c>
      <c r="B125" s="205" t="s">
        <v>741</v>
      </c>
      <c r="C125" s="256">
        <v>0</v>
      </c>
      <c r="F125" s="262" t="s">
        <v>702</v>
      </c>
      <c r="G125" s="1311" t="str" cm="1">
        <f t="array" ref="G125">_xlfn.IFS(B125="Reservert","-",
F125="","Ingen arkivreferanse",
F125="Ivaretas av kunde","KUNDE",
NOT(ISERROR(_xlfn.XLOOKUP(LEFT(F125,3),('Innhold og arbeidsdeling'!$B$48:$B$70),('Innhold og arbeidsdeling'!$B$48:$B$70)))),_xlfn.IFS(Avstemmingsoversikt!$M$4="Ja",
(IF(Avstemmingsoversikt!$H$3="Bruttobudsjettert",VLOOKUP(LEFT(F125,3),'Innhold og arbeidsdeling'!$B$48:$G$70,3,FALSE),VLOOKUP(LEFT(F125,3),'Innhold og arbeidsdeling'!$B$48:$G$70,4,FALSE)
)),
Avstemmingsoversikt!$M$4="Nei",
(IF(Avstemmingsoversikt!$H$3="Bruttobudsjettert",VLOOKUP(LEFT(F125,3),'Innhold og arbeidsdeling'!$B$48:$G$70,5,FALSE),VLOOKUP(LEFT(F125,3),'Innhold og arbeidsdeling'!$B$48:$G$70,6,FALSE)
))),
Avstemmingsoversikt!$M$3="Grunntjeneste",IF(Avstemmingsoversikt!$H$3="Bruttobudsjettert",VLOOKUP(LEFT(F125,3),'Innhold og arbeidsdeling'!$B$5:$G$45,3,FALSE),VLOOKUP(LEFT(F125,3),'Innhold og arbeidsdeling'!$B$5:$G$45,4,FALSE)),Avstemmingsoversikt!$M$3="Delservice",IF(Avstemmingsoversikt!$H$3="Bruttobudsjettert",VLOOKUP(LEFT(F125,3),'Innhold og arbeidsdeling'!$B$5:$G$45,5,FALSE),VLOOKUP(LEFT(F125,3),'Innhold og arbeidsdeling'!$B$5:$G$45,6,FALSE)))</f>
        <v>KUNDE</v>
      </c>
      <c r="J125" s="309"/>
      <c r="K125" s="258" t="str">
        <f t="shared" si="1"/>
        <v>1609</v>
      </c>
    </row>
    <row r="126" spans="1:14" x14ac:dyDescent="0.25">
      <c r="A126" s="836">
        <v>1610</v>
      </c>
      <c r="B126" s="259" t="s">
        <v>742</v>
      </c>
      <c r="C126" s="260">
        <v>0</v>
      </c>
      <c r="D126" s="266"/>
      <c r="E126" s="266"/>
      <c r="F126" s="263" t="s">
        <v>702</v>
      </c>
      <c r="G126" s="1312" t="str" cm="1">
        <f t="array" ref="G126">_xlfn.IFS(B126="Reservert","-",
F126="","Ingen arkivreferanse",
F126="Ivaretas av kunde","KUNDE",
NOT(ISERROR(_xlfn.XLOOKUP(LEFT(F126,3),('Innhold og arbeidsdeling'!$B$48:$B$70),('Innhold og arbeidsdeling'!$B$48:$B$70)))),_xlfn.IFS(Avstemmingsoversikt!$M$4="Ja",
(IF(Avstemmingsoversikt!$H$3="Bruttobudsjettert",VLOOKUP(LEFT(F126,3),'Innhold og arbeidsdeling'!$B$48:$G$70,3,FALSE),VLOOKUP(LEFT(F126,3),'Innhold og arbeidsdeling'!$B$48:$G$70,4,FALSE)
)),
Avstemmingsoversikt!$M$4="Nei",
(IF(Avstemmingsoversikt!$H$3="Bruttobudsjettert",VLOOKUP(LEFT(F126,3),'Innhold og arbeidsdeling'!$B$48:$G$70,5,FALSE),VLOOKUP(LEFT(F126,3),'Innhold og arbeidsdeling'!$B$48:$G$70,6,FALSE)
))),
Avstemmingsoversikt!$M$3="Grunntjeneste",IF(Avstemmingsoversikt!$H$3="Bruttobudsjettert",VLOOKUP(LEFT(F126,3),'Innhold og arbeidsdeling'!$B$5:$G$45,3,FALSE),VLOOKUP(LEFT(F126,3),'Innhold og arbeidsdeling'!$B$5:$G$45,4,FALSE)),Avstemmingsoversikt!$M$3="Delservice",IF(Avstemmingsoversikt!$H$3="Bruttobudsjettert",VLOOKUP(LEFT(F126,3),'Innhold og arbeidsdeling'!$B$5:$G$45,5,FALSE),VLOOKUP(LEFT(F126,3),'Innhold og arbeidsdeling'!$B$5:$G$45,6,FALSE)))</f>
        <v>KUNDE</v>
      </c>
      <c r="H126" s="266"/>
      <c r="I126" s="266"/>
      <c r="J126" s="308"/>
      <c r="K126" s="258" t="str">
        <f t="shared" si="1"/>
        <v>1610</v>
      </c>
    </row>
    <row r="127" spans="1:14" x14ac:dyDescent="0.25">
      <c r="A127" s="833">
        <v>1611</v>
      </c>
      <c r="B127" s="205" t="s">
        <v>743</v>
      </c>
      <c r="C127" s="256">
        <v>0</v>
      </c>
      <c r="F127" s="262" t="s">
        <v>702</v>
      </c>
      <c r="G127" s="1311" t="str" cm="1">
        <f t="array" ref="G127">_xlfn.IFS(B127="Reservert","-",
F127="","Ingen arkivreferanse",
F127="Ivaretas av kunde","KUNDE",
NOT(ISERROR(_xlfn.XLOOKUP(LEFT(F127,3),('Innhold og arbeidsdeling'!$B$48:$B$70),('Innhold og arbeidsdeling'!$B$48:$B$70)))),_xlfn.IFS(Avstemmingsoversikt!$M$4="Ja",
(IF(Avstemmingsoversikt!$H$3="Bruttobudsjettert",VLOOKUP(LEFT(F127,3),'Innhold og arbeidsdeling'!$B$48:$G$70,3,FALSE),VLOOKUP(LEFT(F127,3),'Innhold og arbeidsdeling'!$B$48:$G$70,4,FALSE)
)),
Avstemmingsoversikt!$M$4="Nei",
(IF(Avstemmingsoversikt!$H$3="Bruttobudsjettert",VLOOKUP(LEFT(F127,3),'Innhold og arbeidsdeling'!$B$48:$G$70,5,FALSE),VLOOKUP(LEFT(F127,3),'Innhold og arbeidsdeling'!$B$48:$G$70,6,FALSE)
))),
Avstemmingsoversikt!$M$3="Grunntjeneste",IF(Avstemmingsoversikt!$H$3="Bruttobudsjettert",VLOOKUP(LEFT(F127,3),'Innhold og arbeidsdeling'!$B$5:$G$45,3,FALSE),VLOOKUP(LEFT(F127,3),'Innhold og arbeidsdeling'!$B$5:$G$45,4,FALSE)),Avstemmingsoversikt!$M$3="Delservice",IF(Avstemmingsoversikt!$H$3="Bruttobudsjettert",VLOOKUP(LEFT(F127,3),'Innhold og arbeidsdeling'!$B$5:$G$45,5,FALSE),VLOOKUP(LEFT(F127,3),'Innhold og arbeidsdeling'!$B$5:$G$45,6,FALSE)))</f>
        <v>KUNDE</v>
      </c>
      <c r="J127" s="309"/>
      <c r="K127" s="258" t="str">
        <f t="shared" si="1"/>
        <v>1611</v>
      </c>
    </row>
    <row r="128" spans="1:14" x14ac:dyDescent="0.25">
      <c r="A128" s="836">
        <v>1612</v>
      </c>
      <c r="B128" s="259" t="s">
        <v>744</v>
      </c>
      <c r="C128" s="260">
        <v>0</v>
      </c>
      <c r="D128" s="266"/>
      <c r="E128" s="266"/>
      <c r="F128" s="263" t="s">
        <v>702</v>
      </c>
      <c r="G128" s="1312" t="str" cm="1">
        <f t="array" ref="G128">_xlfn.IFS(B128="Reservert","-",
F128="","Ingen arkivreferanse",
F128="Ivaretas av kunde","KUNDE",
NOT(ISERROR(_xlfn.XLOOKUP(LEFT(F128,3),('Innhold og arbeidsdeling'!$B$48:$B$70),('Innhold og arbeidsdeling'!$B$48:$B$70)))),_xlfn.IFS(Avstemmingsoversikt!$M$4="Ja",
(IF(Avstemmingsoversikt!$H$3="Bruttobudsjettert",VLOOKUP(LEFT(F128,3),'Innhold og arbeidsdeling'!$B$48:$G$70,3,FALSE),VLOOKUP(LEFT(F128,3),'Innhold og arbeidsdeling'!$B$48:$G$70,4,FALSE)
)),
Avstemmingsoversikt!$M$4="Nei",
(IF(Avstemmingsoversikt!$H$3="Bruttobudsjettert",VLOOKUP(LEFT(F128,3),'Innhold og arbeidsdeling'!$B$48:$G$70,5,FALSE),VLOOKUP(LEFT(F128,3),'Innhold og arbeidsdeling'!$B$48:$G$70,6,FALSE)
))),
Avstemmingsoversikt!$M$3="Grunntjeneste",IF(Avstemmingsoversikt!$H$3="Bruttobudsjettert",VLOOKUP(LEFT(F128,3),'Innhold og arbeidsdeling'!$B$5:$G$45,3,FALSE),VLOOKUP(LEFT(F128,3),'Innhold og arbeidsdeling'!$B$5:$G$45,4,FALSE)),Avstemmingsoversikt!$M$3="Delservice",IF(Avstemmingsoversikt!$H$3="Bruttobudsjettert",VLOOKUP(LEFT(F128,3),'Innhold og arbeidsdeling'!$B$5:$G$45,5,FALSE),VLOOKUP(LEFT(F128,3),'Innhold og arbeidsdeling'!$B$5:$G$45,6,FALSE)))</f>
        <v>KUNDE</v>
      </c>
      <c r="H128" s="266"/>
      <c r="I128" s="266"/>
      <c r="J128" s="308"/>
      <c r="K128" s="258" t="str">
        <f t="shared" si="1"/>
        <v>1612</v>
      </c>
    </row>
    <row r="129" spans="1:11" x14ac:dyDescent="0.25">
      <c r="A129" s="833">
        <v>1616</v>
      </c>
      <c r="B129" s="205" t="s">
        <v>745</v>
      </c>
      <c r="C129" s="256">
        <v>0</v>
      </c>
      <c r="F129" s="262" t="s">
        <v>702</v>
      </c>
      <c r="G129" s="1311" t="str" cm="1">
        <f t="array" ref="G129">_xlfn.IFS(B129="Reservert","-",
F129="","Ingen arkivreferanse",
F129="Ivaretas av kunde","KUNDE",
NOT(ISERROR(_xlfn.XLOOKUP(LEFT(F129,3),('Innhold og arbeidsdeling'!$B$48:$B$70),('Innhold og arbeidsdeling'!$B$48:$B$70)))),_xlfn.IFS(Avstemmingsoversikt!$M$4="Ja",
(IF(Avstemmingsoversikt!$H$3="Bruttobudsjettert",VLOOKUP(LEFT(F129,3),'Innhold og arbeidsdeling'!$B$48:$G$70,3,FALSE),VLOOKUP(LEFT(F129,3),'Innhold og arbeidsdeling'!$B$48:$G$70,4,FALSE)
)),
Avstemmingsoversikt!$M$4="Nei",
(IF(Avstemmingsoversikt!$H$3="Bruttobudsjettert",VLOOKUP(LEFT(F129,3),'Innhold og arbeidsdeling'!$B$48:$G$70,5,FALSE),VLOOKUP(LEFT(F129,3),'Innhold og arbeidsdeling'!$B$48:$G$70,6,FALSE)
))),
Avstemmingsoversikt!$M$3="Grunntjeneste",IF(Avstemmingsoversikt!$H$3="Bruttobudsjettert",VLOOKUP(LEFT(F129,3),'Innhold og arbeidsdeling'!$B$5:$G$45,3,FALSE),VLOOKUP(LEFT(F129,3),'Innhold og arbeidsdeling'!$B$5:$G$45,4,FALSE)),Avstemmingsoversikt!$M$3="Delservice",IF(Avstemmingsoversikt!$H$3="Bruttobudsjettert",VLOOKUP(LEFT(F129,3),'Innhold og arbeidsdeling'!$B$5:$G$45,5,FALSE),VLOOKUP(LEFT(F129,3),'Innhold og arbeidsdeling'!$B$5:$G$45,6,FALSE)))</f>
        <v>KUNDE</v>
      </c>
      <c r="J129" s="309"/>
      <c r="K129" s="258" t="str">
        <f t="shared" si="1"/>
        <v>1616</v>
      </c>
    </row>
    <row r="130" spans="1:11" x14ac:dyDescent="0.25">
      <c r="A130" s="836">
        <v>1617</v>
      </c>
      <c r="B130" s="259" t="s">
        <v>746</v>
      </c>
      <c r="C130" s="260">
        <v>0</v>
      </c>
      <c r="D130" s="266"/>
      <c r="E130" s="266"/>
      <c r="F130" s="263" t="s">
        <v>702</v>
      </c>
      <c r="G130" s="1312" t="str" cm="1">
        <f t="array" ref="G130">_xlfn.IFS(B130="Reservert","-",
F130="","Ingen arkivreferanse",
F130="Ivaretas av kunde","KUNDE",
NOT(ISERROR(_xlfn.XLOOKUP(LEFT(F130,3),('Innhold og arbeidsdeling'!$B$48:$B$70),('Innhold og arbeidsdeling'!$B$48:$B$70)))),_xlfn.IFS(Avstemmingsoversikt!$M$4="Ja",
(IF(Avstemmingsoversikt!$H$3="Bruttobudsjettert",VLOOKUP(LEFT(F130,3),'Innhold og arbeidsdeling'!$B$48:$G$70,3,FALSE),VLOOKUP(LEFT(F130,3),'Innhold og arbeidsdeling'!$B$48:$G$70,4,FALSE)
)),
Avstemmingsoversikt!$M$4="Nei",
(IF(Avstemmingsoversikt!$H$3="Bruttobudsjettert",VLOOKUP(LEFT(F130,3),'Innhold og arbeidsdeling'!$B$48:$G$70,5,FALSE),VLOOKUP(LEFT(F130,3),'Innhold og arbeidsdeling'!$B$48:$G$70,6,FALSE)
))),
Avstemmingsoversikt!$M$3="Grunntjeneste",IF(Avstemmingsoversikt!$H$3="Bruttobudsjettert",VLOOKUP(LEFT(F130,3),'Innhold og arbeidsdeling'!$B$5:$G$45,3,FALSE),VLOOKUP(LEFT(F130,3),'Innhold og arbeidsdeling'!$B$5:$G$45,4,FALSE)),Avstemmingsoversikt!$M$3="Delservice",IF(Avstemmingsoversikt!$H$3="Bruttobudsjettert",VLOOKUP(LEFT(F130,3),'Innhold og arbeidsdeling'!$B$5:$G$45,5,FALSE),VLOOKUP(LEFT(F130,3),'Innhold og arbeidsdeling'!$B$5:$G$45,6,FALSE)))</f>
        <v>KUNDE</v>
      </c>
      <c r="H130" s="266"/>
      <c r="I130" s="266"/>
      <c r="J130" s="308"/>
      <c r="K130" s="258" t="str">
        <f t="shared" si="1"/>
        <v>1617</v>
      </c>
    </row>
    <row r="131" spans="1:11" x14ac:dyDescent="0.25">
      <c r="A131" s="833">
        <v>1640</v>
      </c>
      <c r="B131" s="205" t="s">
        <v>747</v>
      </c>
      <c r="C131" s="256">
        <v>0</v>
      </c>
      <c r="F131" s="262" t="s">
        <v>702</v>
      </c>
      <c r="G131" s="1311" t="str" cm="1">
        <f t="array" ref="G131">_xlfn.IFS(B131="Reservert","-",
F131="","Ingen arkivreferanse",
F131="Ivaretas av kunde","KUNDE",
NOT(ISERROR(_xlfn.XLOOKUP(LEFT(F131,3),('Innhold og arbeidsdeling'!$B$48:$B$70),('Innhold og arbeidsdeling'!$B$48:$B$70)))),_xlfn.IFS(Avstemmingsoversikt!$M$4="Ja",
(IF(Avstemmingsoversikt!$H$3="Bruttobudsjettert",VLOOKUP(LEFT(F131,3),'Innhold og arbeidsdeling'!$B$48:$G$70,3,FALSE),VLOOKUP(LEFT(F131,3),'Innhold og arbeidsdeling'!$B$48:$G$70,4,FALSE)
)),
Avstemmingsoversikt!$M$4="Nei",
(IF(Avstemmingsoversikt!$H$3="Bruttobudsjettert",VLOOKUP(LEFT(F131,3),'Innhold og arbeidsdeling'!$B$48:$G$70,5,FALSE),VLOOKUP(LEFT(F131,3),'Innhold og arbeidsdeling'!$B$48:$G$70,6,FALSE)
))),
Avstemmingsoversikt!$M$3="Grunntjeneste",IF(Avstemmingsoversikt!$H$3="Bruttobudsjettert",VLOOKUP(LEFT(F131,3),'Innhold og arbeidsdeling'!$B$5:$G$45,3,FALSE),VLOOKUP(LEFT(F131,3),'Innhold og arbeidsdeling'!$B$5:$G$45,4,FALSE)),Avstemmingsoversikt!$M$3="Delservice",IF(Avstemmingsoversikt!$H$3="Bruttobudsjettert",VLOOKUP(LEFT(F131,3),'Innhold og arbeidsdeling'!$B$5:$G$45,5,FALSE),VLOOKUP(LEFT(F131,3),'Innhold og arbeidsdeling'!$B$5:$G$45,6,FALSE)))</f>
        <v>KUNDE</v>
      </c>
      <c r="J131" s="309"/>
      <c r="K131" s="258" t="str">
        <f t="shared" si="1"/>
        <v>1640</v>
      </c>
    </row>
    <row r="132" spans="1:11" x14ac:dyDescent="0.25">
      <c r="A132" s="834">
        <v>1700</v>
      </c>
      <c r="B132" s="267" t="s">
        <v>748</v>
      </c>
      <c r="C132" s="260">
        <v>0</v>
      </c>
      <c r="D132" s="263"/>
      <c r="E132" s="263"/>
      <c r="F132" s="263" t="s">
        <v>506</v>
      </c>
      <c r="G132" s="1310" t="str" cm="1">
        <f t="array" ref="G132">_xlfn.IFS(B132="Reservert","-",
F132="","Ingen arkivreferanse",
F132="Ivaretas av kunde","KUNDE",
NOT(ISERROR(_xlfn.XLOOKUP(LEFT(F132,3),('Innhold og arbeidsdeling'!$B$48:$B$70),('Innhold og arbeidsdeling'!$B$48:$B$70)))),_xlfn.IFS(Avstemmingsoversikt!$M$4="Ja",
(IF(Avstemmingsoversikt!$H$3="Bruttobudsjettert",VLOOKUP(LEFT(F132,3),'Innhold og arbeidsdeling'!$B$48:$G$70,3,FALSE),VLOOKUP(LEFT(F132,3),'Innhold og arbeidsdeling'!$B$48:$G$70,4,FALSE)
)),
Avstemmingsoversikt!$M$4="Nei",
(IF(Avstemmingsoversikt!$H$3="Bruttobudsjettert",VLOOKUP(LEFT(F132,3),'Innhold og arbeidsdeling'!$B$48:$G$70,5,FALSE),VLOOKUP(LEFT(F132,3),'Innhold og arbeidsdeling'!$B$48:$G$70,6,FALSE)
))),
Avstemmingsoversikt!$M$3="Grunntjeneste",IF(Avstemmingsoversikt!$H$3="Bruttobudsjettert",VLOOKUP(LEFT(F132,3),'Innhold og arbeidsdeling'!$B$5:$G$45,3,FALSE),VLOOKUP(LEFT(F132,3),'Innhold og arbeidsdeling'!$B$5:$G$45,4,FALSE)),Avstemmingsoversikt!$M$3="Delservice",IF(Avstemmingsoversikt!$H$3="Bruttobudsjettert",VLOOKUP(LEFT(F132,3),'Innhold og arbeidsdeling'!$B$5:$G$45,5,FALSE),VLOOKUP(LEFT(F132,3),'Innhold og arbeidsdeling'!$B$5:$G$45,6,FALSE)))</f>
        <v>KUNDE</v>
      </c>
      <c r="H132" s="263"/>
      <c r="I132" s="263"/>
      <c r="J132" s="310"/>
      <c r="K132" s="258" t="str">
        <f t="shared" si="1"/>
        <v>1700</v>
      </c>
    </row>
    <row r="133" spans="1:11" x14ac:dyDescent="0.25">
      <c r="A133" s="835">
        <v>1701</v>
      </c>
      <c r="B133" s="234" t="s">
        <v>749</v>
      </c>
      <c r="C133" s="256">
        <v>0</v>
      </c>
      <c r="D133" s="262"/>
      <c r="E133" s="262"/>
      <c r="F133" s="207" t="s">
        <v>500</v>
      </c>
      <c r="G133" s="1313" t="str" cm="1">
        <f t="array" ref="G133">_xlfn.IFS(B133="Reservert","-",
F133="","Ingen arkivreferanse",
F133="Ivaretas av kunde","KUNDE",
NOT(ISERROR(_xlfn.XLOOKUP(LEFT(F133,3),('Innhold og arbeidsdeling'!$B$48:$B$70),('Innhold og arbeidsdeling'!$B$48:$B$70)))),_xlfn.IFS(Avstemmingsoversikt!$M$4="Ja",
(IF(Avstemmingsoversikt!$H$3="Bruttobudsjettert",VLOOKUP(LEFT(F133,3),'Innhold og arbeidsdeling'!$B$48:$G$70,3,FALSE),VLOOKUP(LEFT(F133,3),'Innhold og arbeidsdeling'!$B$48:$G$70,4,FALSE)
)),
Avstemmingsoversikt!$M$4="Nei",
(IF(Avstemmingsoversikt!$H$3="Bruttobudsjettert",VLOOKUP(LEFT(F133,3),'Innhold og arbeidsdeling'!$B$48:$G$70,5,FALSE),VLOOKUP(LEFT(F133,3),'Innhold og arbeidsdeling'!$B$48:$G$70,6,FALSE)
))),
Avstemmingsoversikt!$M$3="Grunntjeneste",IF(Avstemmingsoversikt!$H$3="Bruttobudsjettert",VLOOKUP(LEFT(F133,3),'Innhold og arbeidsdeling'!$B$5:$G$45,3,FALSE),VLOOKUP(LEFT(F133,3),'Innhold og arbeidsdeling'!$B$5:$G$45,4,FALSE)),Avstemmingsoversikt!$M$3="Delservice",IF(Avstemmingsoversikt!$H$3="Bruttobudsjettert",VLOOKUP(LEFT(F133,3),'Innhold og arbeidsdeling'!$B$5:$G$45,5,FALSE),VLOOKUP(LEFT(F133,3),'Innhold og arbeidsdeling'!$B$5:$G$45,6,FALSE)))</f>
        <v>KUNDE</v>
      </c>
      <c r="H133" s="262"/>
      <c r="I133" s="262"/>
      <c r="J133" s="307"/>
      <c r="K133" s="258" t="str">
        <f t="shared" ref="K133:K196" si="2">TEXT(A133,"0")</f>
        <v>1701</v>
      </c>
    </row>
    <row r="134" spans="1:11" x14ac:dyDescent="0.25">
      <c r="A134" s="836">
        <v>1710</v>
      </c>
      <c r="B134" s="259" t="s">
        <v>750</v>
      </c>
      <c r="C134" s="260">
        <v>0</v>
      </c>
      <c r="D134" s="266"/>
      <c r="E134" s="266"/>
      <c r="F134" s="266" t="s">
        <v>500</v>
      </c>
      <c r="G134" s="1312" t="str" cm="1">
        <f t="array" ref="G134">_xlfn.IFS(B134="Reservert","-",
F134="","Ingen arkivreferanse",
F134="Ivaretas av kunde","KUNDE",
NOT(ISERROR(_xlfn.XLOOKUP(LEFT(F134,3),('Innhold og arbeidsdeling'!$B$48:$B$70),('Innhold og arbeidsdeling'!$B$48:$B$70)))),_xlfn.IFS(Avstemmingsoversikt!$M$4="Ja",
(IF(Avstemmingsoversikt!$H$3="Bruttobudsjettert",VLOOKUP(LEFT(F134,3),'Innhold og arbeidsdeling'!$B$48:$G$70,3,FALSE),VLOOKUP(LEFT(F134,3),'Innhold og arbeidsdeling'!$B$48:$G$70,4,FALSE)
)),
Avstemmingsoversikt!$M$4="Nei",
(IF(Avstemmingsoversikt!$H$3="Bruttobudsjettert",VLOOKUP(LEFT(F134,3),'Innhold og arbeidsdeling'!$B$48:$G$70,5,FALSE),VLOOKUP(LEFT(F134,3),'Innhold og arbeidsdeling'!$B$48:$G$70,6,FALSE)
))),
Avstemmingsoversikt!$M$3="Grunntjeneste",IF(Avstemmingsoversikt!$H$3="Bruttobudsjettert",VLOOKUP(LEFT(F134,3),'Innhold og arbeidsdeling'!$B$5:$G$45,3,FALSE),VLOOKUP(LEFT(F134,3),'Innhold og arbeidsdeling'!$B$5:$G$45,4,FALSE)),Avstemmingsoversikt!$M$3="Delservice",IF(Avstemmingsoversikt!$H$3="Bruttobudsjettert",VLOOKUP(LEFT(F134,3),'Innhold og arbeidsdeling'!$B$5:$G$45,5,FALSE),VLOOKUP(LEFT(F134,3),'Innhold og arbeidsdeling'!$B$5:$G$45,6,FALSE)))</f>
        <v>KUNDE</v>
      </c>
      <c r="H134" s="266"/>
      <c r="I134" s="266"/>
      <c r="J134" s="308"/>
      <c r="K134" s="258" t="str">
        <f t="shared" si="2"/>
        <v>1710</v>
      </c>
    </row>
    <row r="135" spans="1:11" x14ac:dyDescent="0.25">
      <c r="A135" s="835">
        <v>1750</v>
      </c>
      <c r="B135" s="205" t="s">
        <v>751</v>
      </c>
      <c r="C135" s="256">
        <v>0</v>
      </c>
      <c r="F135" s="207" t="s">
        <v>500</v>
      </c>
      <c r="G135" s="1311" t="str" cm="1">
        <f t="array" ref="G135">_xlfn.IFS(B135="Reservert","-",
F135="","Ingen arkivreferanse",
F135="Ivaretas av kunde","KUNDE",
NOT(ISERROR(_xlfn.XLOOKUP(LEFT(F135,3),('Innhold og arbeidsdeling'!$B$48:$B$70),('Innhold og arbeidsdeling'!$B$48:$B$70)))),_xlfn.IFS(Avstemmingsoversikt!$M$4="Ja",
(IF(Avstemmingsoversikt!$H$3="Bruttobudsjettert",VLOOKUP(LEFT(F135,3),'Innhold og arbeidsdeling'!$B$48:$G$70,3,FALSE),VLOOKUP(LEFT(F135,3),'Innhold og arbeidsdeling'!$B$48:$G$70,4,FALSE)
)),
Avstemmingsoversikt!$M$4="Nei",
(IF(Avstemmingsoversikt!$H$3="Bruttobudsjettert",VLOOKUP(LEFT(F135,3),'Innhold og arbeidsdeling'!$B$48:$G$70,5,FALSE),VLOOKUP(LEFT(F135,3),'Innhold og arbeidsdeling'!$B$48:$G$70,6,FALSE)
))),
Avstemmingsoversikt!$M$3="Grunntjeneste",IF(Avstemmingsoversikt!$H$3="Bruttobudsjettert",VLOOKUP(LEFT(F135,3),'Innhold og arbeidsdeling'!$B$5:$G$45,3,FALSE),VLOOKUP(LEFT(F135,3),'Innhold og arbeidsdeling'!$B$5:$G$45,4,FALSE)),Avstemmingsoversikt!$M$3="Delservice",IF(Avstemmingsoversikt!$H$3="Bruttobudsjettert",VLOOKUP(LEFT(F135,3),'Innhold og arbeidsdeling'!$B$5:$G$45,5,FALSE),VLOOKUP(LEFT(F135,3),'Innhold og arbeidsdeling'!$B$5:$G$45,6,FALSE)))</f>
        <v>KUNDE</v>
      </c>
      <c r="J135" s="309"/>
      <c r="K135" s="258" t="str">
        <f t="shared" si="2"/>
        <v>1750</v>
      </c>
    </row>
    <row r="136" spans="1:11" x14ac:dyDescent="0.25">
      <c r="A136" s="834">
        <v>1760</v>
      </c>
      <c r="B136" s="259" t="s">
        <v>752</v>
      </c>
      <c r="C136" s="260">
        <v>0</v>
      </c>
      <c r="D136" s="266"/>
      <c r="E136" s="266"/>
      <c r="F136" s="266" t="s">
        <v>500</v>
      </c>
      <c r="G136" s="1312" t="str" cm="1">
        <f t="array" ref="G136">_xlfn.IFS(B136="Reservert","-",
F136="","Ingen arkivreferanse",
F136="Ivaretas av kunde","KUNDE",
NOT(ISERROR(_xlfn.XLOOKUP(LEFT(F136,3),('Innhold og arbeidsdeling'!$B$48:$B$70),('Innhold og arbeidsdeling'!$B$48:$B$70)))),_xlfn.IFS(Avstemmingsoversikt!$M$4="Ja",
(IF(Avstemmingsoversikt!$H$3="Bruttobudsjettert",VLOOKUP(LEFT(F136,3),'Innhold og arbeidsdeling'!$B$48:$G$70,3,FALSE),VLOOKUP(LEFT(F136,3),'Innhold og arbeidsdeling'!$B$48:$G$70,4,FALSE)
)),
Avstemmingsoversikt!$M$4="Nei",
(IF(Avstemmingsoversikt!$H$3="Bruttobudsjettert",VLOOKUP(LEFT(F136,3),'Innhold og arbeidsdeling'!$B$48:$G$70,5,FALSE),VLOOKUP(LEFT(F136,3),'Innhold og arbeidsdeling'!$B$48:$G$70,6,FALSE)
))),
Avstemmingsoversikt!$M$3="Grunntjeneste",IF(Avstemmingsoversikt!$H$3="Bruttobudsjettert",VLOOKUP(LEFT(F136,3),'Innhold og arbeidsdeling'!$B$5:$G$45,3,FALSE),VLOOKUP(LEFT(F136,3),'Innhold og arbeidsdeling'!$B$5:$G$45,4,FALSE)),Avstemmingsoversikt!$M$3="Delservice",IF(Avstemmingsoversikt!$H$3="Bruttobudsjettert",VLOOKUP(LEFT(F136,3),'Innhold og arbeidsdeling'!$B$5:$G$45,5,FALSE),VLOOKUP(LEFT(F136,3),'Innhold og arbeidsdeling'!$B$5:$G$45,6,FALSE)))</f>
        <v>KUNDE</v>
      </c>
      <c r="H136" s="266"/>
      <c r="I136" s="266"/>
      <c r="J136" s="308"/>
      <c r="K136" s="258" t="str">
        <f t="shared" si="2"/>
        <v>1760</v>
      </c>
    </row>
    <row r="137" spans="1:11" x14ac:dyDescent="0.25">
      <c r="A137" s="835">
        <v>1790</v>
      </c>
      <c r="B137" s="234" t="s">
        <v>753</v>
      </c>
      <c r="C137" s="256">
        <v>0</v>
      </c>
      <c r="D137" s="262"/>
      <c r="E137" s="262"/>
      <c r="F137" s="207" t="s">
        <v>754</v>
      </c>
      <c r="G137" s="1313" t="str" cm="1">
        <f t="array" ref="G137">_xlfn.IFS(B137="Reservert","-",
F137="","Ingen arkivreferanse",
F137="Ivaretas av kunde","KUNDE",
NOT(ISERROR(_xlfn.XLOOKUP(LEFT(F137,3),('Innhold og arbeidsdeling'!$B$48:$B$70),('Innhold og arbeidsdeling'!$B$48:$B$70)))),_xlfn.IFS(Avstemmingsoversikt!$M$4="Ja",
(IF(Avstemmingsoversikt!$H$3="Bruttobudsjettert",VLOOKUP(LEFT(F137,3),'Innhold og arbeidsdeling'!$B$48:$G$70,3,FALSE),VLOOKUP(LEFT(F137,3),'Innhold og arbeidsdeling'!$B$48:$G$70,4,FALSE)
)),
Avstemmingsoversikt!$M$4="Nei",
(IF(Avstemmingsoversikt!$H$3="Bruttobudsjettert",VLOOKUP(LEFT(F137,3),'Innhold og arbeidsdeling'!$B$48:$G$70,5,FALSE),VLOOKUP(LEFT(F137,3),'Innhold og arbeidsdeling'!$B$48:$G$70,6,FALSE)
))),
Avstemmingsoversikt!$M$3="Grunntjeneste",IF(Avstemmingsoversikt!$H$3="Bruttobudsjettert",VLOOKUP(LEFT(F137,3),'Innhold og arbeidsdeling'!$B$5:$G$45,3,FALSE),VLOOKUP(LEFT(F137,3),'Innhold og arbeidsdeling'!$B$5:$G$45,4,FALSE)),Avstemmingsoversikt!$M$3="Delservice",IF(Avstemmingsoversikt!$H$3="Bruttobudsjettert",VLOOKUP(LEFT(F137,3),'Innhold og arbeidsdeling'!$B$5:$G$45,5,FALSE),VLOOKUP(LEFT(F137,3),'Innhold og arbeidsdeling'!$B$5:$G$45,6,FALSE)))</f>
        <v>KUNDE</v>
      </c>
      <c r="H137" s="262"/>
      <c r="I137" s="262"/>
      <c r="J137" s="307"/>
      <c r="K137" s="258" t="str">
        <f t="shared" si="2"/>
        <v>1790</v>
      </c>
    </row>
    <row r="138" spans="1:11" x14ac:dyDescent="0.25">
      <c r="A138" s="834">
        <v>1791</v>
      </c>
      <c r="B138" s="267" t="s">
        <v>755</v>
      </c>
      <c r="C138" s="260">
        <v>0</v>
      </c>
      <c r="D138" s="263"/>
      <c r="E138" s="263"/>
      <c r="F138" s="266" t="s">
        <v>754</v>
      </c>
      <c r="G138" s="1310" t="str" cm="1">
        <f t="array" ref="G138">_xlfn.IFS(B138="Reservert","-",
F138="","Ingen arkivreferanse",
F138="Ivaretas av kunde","KUNDE",
NOT(ISERROR(_xlfn.XLOOKUP(LEFT(F138,3),('Innhold og arbeidsdeling'!$B$48:$B$70),('Innhold og arbeidsdeling'!$B$48:$B$70)))),_xlfn.IFS(Avstemmingsoversikt!$M$4="Ja",
(IF(Avstemmingsoversikt!$H$3="Bruttobudsjettert",VLOOKUP(LEFT(F138,3),'Innhold og arbeidsdeling'!$B$48:$G$70,3,FALSE),VLOOKUP(LEFT(F138,3),'Innhold og arbeidsdeling'!$B$48:$G$70,4,FALSE)
)),
Avstemmingsoversikt!$M$4="Nei",
(IF(Avstemmingsoversikt!$H$3="Bruttobudsjettert",VLOOKUP(LEFT(F138,3),'Innhold og arbeidsdeling'!$B$48:$G$70,5,FALSE),VLOOKUP(LEFT(F138,3),'Innhold og arbeidsdeling'!$B$48:$G$70,6,FALSE)
))),
Avstemmingsoversikt!$M$3="Grunntjeneste",IF(Avstemmingsoversikt!$H$3="Bruttobudsjettert",VLOOKUP(LEFT(F138,3),'Innhold og arbeidsdeling'!$B$5:$G$45,3,FALSE),VLOOKUP(LEFT(F138,3),'Innhold og arbeidsdeling'!$B$5:$G$45,4,FALSE)),Avstemmingsoversikt!$M$3="Delservice",IF(Avstemmingsoversikt!$H$3="Bruttobudsjettert",VLOOKUP(LEFT(F138,3),'Innhold og arbeidsdeling'!$B$5:$G$45,5,FALSE),VLOOKUP(LEFT(F138,3),'Innhold og arbeidsdeling'!$B$5:$G$45,6,FALSE)))</f>
        <v>KUNDE</v>
      </c>
      <c r="H138" s="263"/>
      <c r="I138" s="263"/>
      <c r="J138" s="310"/>
      <c r="K138" s="258" t="str">
        <f t="shared" si="2"/>
        <v>1791</v>
      </c>
    </row>
    <row r="139" spans="1:11" x14ac:dyDescent="0.25">
      <c r="A139" s="833">
        <v>1800</v>
      </c>
      <c r="B139" s="205" t="s">
        <v>756</v>
      </c>
      <c r="C139" s="256">
        <v>0</v>
      </c>
      <c r="F139" s="262"/>
      <c r="G139" s="1311" t="str" cm="1">
        <f t="array" ref="G139">_xlfn.IFS(B139="Reservert","-",
F139="","Ingen arkivreferanse",
F139="Ivaretas av kunde","KUNDE",
NOT(ISERROR(_xlfn.XLOOKUP(LEFT(F139,3),('Innhold og arbeidsdeling'!$B$48:$B$70),('Innhold og arbeidsdeling'!$B$48:$B$70)))),_xlfn.IFS(Avstemmingsoversikt!$M$4="Ja",
(IF(Avstemmingsoversikt!$H$3="Bruttobudsjettert",VLOOKUP(LEFT(F139,3),'Innhold og arbeidsdeling'!$B$48:$G$70,3,FALSE),VLOOKUP(LEFT(F139,3),'Innhold og arbeidsdeling'!$B$48:$G$70,4,FALSE)
)),
Avstemmingsoversikt!$M$4="Nei",
(IF(Avstemmingsoversikt!$H$3="Bruttobudsjettert",VLOOKUP(LEFT(F139,3),'Innhold og arbeidsdeling'!$B$48:$G$70,5,FALSE),VLOOKUP(LEFT(F139,3),'Innhold og arbeidsdeling'!$B$48:$G$70,6,FALSE)
))),
Avstemmingsoversikt!$M$3="Grunntjeneste",IF(Avstemmingsoversikt!$H$3="Bruttobudsjettert",VLOOKUP(LEFT(F139,3),'Innhold og arbeidsdeling'!$B$5:$G$45,3,FALSE),VLOOKUP(LEFT(F139,3),'Innhold og arbeidsdeling'!$B$5:$G$45,4,FALSE)),Avstemmingsoversikt!$M$3="Delservice",IF(Avstemmingsoversikt!$H$3="Bruttobudsjettert",VLOOKUP(LEFT(F139,3),'Innhold og arbeidsdeling'!$B$5:$G$45,5,FALSE),VLOOKUP(LEFT(F139,3),'Innhold og arbeidsdeling'!$B$5:$G$45,6,FALSE)))</f>
        <v>Ingen arkivreferanse</v>
      </c>
      <c r="J139" s="309"/>
      <c r="K139" s="258" t="str">
        <f t="shared" si="2"/>
        <v>1800</v>
      </c>
    </row>
    <row r="140" spans="1:11" x14ac:dyDescent="0.25">
      <c r="A140" s="834">
        <v>1900</v>
      </c>
      <c r="B140" s="259" t="s">
        <v>757</v>
      </c>
      <c r="C140" s="260">
        <v>0</v>
      </c>
      <c r="D140" s="266"/>
      <c r="E140" s="266"/>
      <c r="F140" s="263" t="s">
        <v>464</v>
      </c>
      <c r="G140" s="1312" t="e" cm="1">
        <f t="array" ref="G140">_xlfn.IFS(B140="Reservert","-",
F140="","Ingen arkivreferanse",
F140="Ivaretas av kunde","KUNDE",
NOT(ISERROR(_xlfn.XLOOKUP(LEFT(F140,3),('Innhold og arbeidsdeling'!$B$48:$B$70),('Innhold og arbeidsdeling'!$B$48:$B$70)))),_xlfn.IFS(Avstemmingsoversikt!$M$4="Ja",
(IF(Avstemmingsoversikt!$H$3="Bruttobudsjettert",VLOOKUP(LEFT(F140,3),'Innhold og arbeidsdeling'!$B$48:$G$70,3,FALSE),VLOOKUP(LEFT(F140,3),'Innhold og arbeidsdeling'!$B$48:$G$70,4,FALSE)
)),
Avstemmingsoversikt!$M$4="Nei",
(IF(Avstemmingsoversikt!$H$3="Bruttobudsjettert",VLOOKUP(LEFT(F140,3),'Innhold og arbeidsdeling'!$B$48:$G$70,5,FALSE),VLOOKUP(LEFT(F140,3),'Innhold og arbeidsdeling'!$B$48:$G$70,6,FALSE)
))),
Avstemmingsoversikt!$M$3="Grunntjeneste",IF(Avstemmingsoversikt!$H$3="Bruttobudsjettert",VLOOKUP(LEFT(F140,3),'Innhold og arbeidsdeling'!$B$5:$G$45,3,FALSE),VLOOKUP(LEFT(F140,3),'Innhold og arbeidsdeling'!$B$5:$G$45,4,FALSE)),Avstemmingsoversikt!$M$3="Delservice",IF(Avstemmingsoversikt!$H$3="Bruttobudsjettert",VLOOKUP(LEFT(F140,3),'Innhold og arbeidsdeling'!$B$5:$G$45,5,FALSE),VLOOKUP(LEFT(F140,3),'Innhold og arbeidsdeling'!$B$5:$G$45,6,FALSE)))</f>
        <v>#N/A</v>
      </c>
      <c r="H140" s="266"/>
      <c r="I140" s="266"/>
      <c r="J140" s="308"/>
      <c r="K140" s="258" t="str">
        <f t="shared" si="2"/>
        <v>1900</v>
      </c>
    </row>
    <row r="141" spans="1:11" x14ac:dyDescent="0.25">
      <c r="A141" s="833">
        <v>1902</v>
      </c>
      <c r="B141" s="205" t="s">
        <v>758</v>
      </c>
      <c r="C141" s="256">
        <v>0</v>
      </c>
      <c r="F141" s="262" t="s">
        <v>464</v>
      </c>
      <c r="G141" s="1311" t="e" cm="1">
        <f t="array" ref="G141">_xlfn.IFS(B141="Reservert","-",
F141="","Ingen arkivreferanse",
F141="Ivaretas av kunde","KUNDE",
NOT(ISERROR(_xlfn.XLOOKUP(LEFT(F141,3),('Innhold og arbeidsdeling'!$B$48:$B$70),('Innhold og arbeidsdeling'!$B$48:$B$70)))),_xlfn.IFS(Avstemmingsoversikt!$M$4="Ja",
(IF(Avstemmingsoversikt!$H$3="Bruttobudsjettert",VLOOKUP(LEFT(F141,3),'Innhold og arbeidsdeling'!$B$48:$G$70,3,FALSE),VLOOKUP(LEFT(F141,3),'Innhold og arbeidsdeling'!$B$48:$G$70,4,FALSE)
)),
Avstemmingsoversikt!$M$4="Nei",
(IF(Avstemmingsoversikt!$H$3="Bruttobudsjettert",VLOOKUP(LEFT(F141,3),'Innhold og arbeidsdeling'!$B$48:$G$70,5,FALSE),VLOOKUP(LEFT(F141,3),'Innhold og arbeidsdeling'!$B$48:$G$70,6,FALSE)
))),
Avstemmingsoversikt!$M$3="Grunntjeneste",IF(Avstemmingsoversikt!$H$3="Bruttobudsjettert",VLOOKUP(LEFT(F141,3),'Innhold og arbeidsdeling'!$B$5:$G$45,3,FALSE),VLOOKUP(LEFT(F141,3),'Innhold og arbeidsdeling'!$B$5:$G$45,4,FALSE)),Avstemmingsoversikt!$M$3="Delservice",IF(Avstemmingsoversikt!$H$3="Bruttobudsjettert",VLOOKUP(LEFT(F141,3),'Innhold og arbeidsdeling'!$B$5:$G$45,5,FALSE),VLOOKUP(LEFT(F141,3),'Innhold og arbeidsdeling'!$B$5:$G$45,6,FALSE)))</f>
        <v>#N/A</v>
      </c>
      <c r="J141" s="309"/>
      <c r="K141" s="258" t="str">
        <f t="shared" si="2"/>
        <v>1902</v>
      </c>
    </row>
    <row r="142" spans="1:11" x14ac:dyDescent="0.25">
      <c r="A142" s="836">
        <v>1903</v>
      </c>
      <c r="B142" s="259" t="s">
        <v>759</v>
      </c>
      <c r="C142" s="260">
        <v>0</v>
      </c>
      <c r="D142" s="266"/>
      <c r="E142" s="266"/>
      <c r="F142" s="263" t="s">
        <v>464</v>
      </c>
      <c r="G142" s="1312" t="e" cm="1">
        <f t="array" ref="G142">_xlfn.IFS(B142="Reservert","-",
F142="","Ingen arkivreferanse",
F142="Ivaretas av kunde","KUNDE",
NOT(ISERROR(_xlfn.XLOOKUP(LEFT(F142,3),('Innhold og arbeidsdeling'!$B$48:$B$70),('Innhold og arbeidsdeling'!$B$48:$B$70)))),_xlfn.IFS(Avstemmingsoversikt!$M$4="Ja",
(IF(Avstemmingsoversikt!$H$3="Bruttobudsjettert",VLOOKUP(LEFT(F142,3),'Innhold og arbeidsdeling'!$B$48:$G$70,3,FALSE),VLOOKUP(LEFT(F142,3),'Innhold og arbeidsdeling'!$B$48:$G$70,4,FALSE)
)),
Avstemmingsoversikt!$M$4="Nei",
(IF(Avstemmingsoversikt!$H$3="Bruttobudsjettert",VLOOKUP(LEFT(F142,3),'Innhold og arbeidsdeling'!$B$48:$G$70,5,FALSE),VLOOKUP(LEFT(F142,3),'Innhold og arbeidsdeling'!$B$48:$G$70,6,FALSE)
))),
Avstemmingsoversikt!$M$3="Grunntjeneste",IF(Avstemmingsoversikt!$H$3="Bruttobudsjettert",VLOOKUP(LEFT(F142,3),'Innhold og arbeidsdeling'!$B$5:$G$45,3,FALSE),VLOOKUP(LEFT(F142,3),'Innhold og arbeidsdeling'!$B$5:$G$45,4,FALSE)),Avstemmingsoversikt!$M$3="Delservice",IF(Avstemmingsoversikt!$H$3="Bruttobudsjettert",VLOOKUP(LEFT(F142,3),'Innhold og arbeidsdeling'!$B$5:$G$45,5,FALSE),VLOOKUP(LEFT(F142,3),'Innhold og arbeidsdeling'!$B$5:$G$45,6,FALSE)))</f>
        <v>#N/A</v>
      </c>
      <c r="H142" s="266"/>
      <c r="I142" s="266"/>
      <c r="J142" s="308"/>
      <c r="K142" s="258" t="str">
        <f t="shared" si="2"/>
        <v>1903</v>
      </c>
    </row>
    <row r="143" spans="1:11" x14ac:dyDescent="0.25">
      <c r="A143" s="833">
        <v>1905</v>
      </c>
      <c r="B143" s="205" t="s">
        <v>760</v>
      </c>
      <c r="C143" s="256">
        <v>0</v>
      </c>
      <c r="F143" s="262" t="s">
        <v>464</v>
      </c>
      <c r="G143" s="1311" t="e" cm="1">
        <f t="array" ref="G143">_xlfn.IFS(B143="Reservert","-",
F143="","Ingen arkivreferanse",
F143="Ivaretas av kunde","KUNDE",
NOT(ISERROR(_xlfn.XLOOKUP(LEFT(F143,3),('Innhold og arbeidsdeling'!$B$48:$B$70),('Innhold og arbeidsdeling'!$B$48:$B$70)))),_xlfn.IFS(Avstemmingsoversikt!$M$4="Ja",
(IF(Avstemmingsoversikt!$H$3="Bruttobudsjettert",VLOOKUP(LEFT(F143,3),'Innhold og arbeidsdeling'!$B$48:$G$70,3,FALSE),VLOOKUP(LEFT(F143,3),'Innhold og arbeidsdeling'!$B$48:$G$70,4,FALSE)
)),
Avstemmingsoversikt!$M$4="Nei",
(IF(Avstemmingsoversikt!$H$3="Bruttobudsjettert",VLOOKUP(LEFT(F143,3),'Innhold og arbeidsdeling'!$B$48:$G$70,5,FALSE),VLOOKUP(LEFT(F143,3),'Innhold og arbeidsdeling'!$B$48:$G$70,6,FALSE)
))),
Avstemmingsoversikt!$M$3="Grunntjeneste",IF(Avstemmingsoversikt!$H$3="Bruttobudsjettert",VLOOKUP(LEFT(F143,3),'Innhold og arbeidsdeling'!$B$5:$G$45,3,FALSE),VLOOKUP(LEFT(F143,3),'Innhold og arbeidsdeling'!$B$5:$G$45,4,FALSE)),Avstemmingsoversikt!$M$3="Delservice",IF(Avstemmingsoversikt!$H$3="Bruttobudsjettert",VLOOKUP(LEFT(F143,3),'Innhold og arbeidsdeling'!$B$5:$G$45,5,FALSE),VLOOKUP(LEFT(F143,3),'Innhold og arbeidsdeling'!$B$5:$G$45,6,FALSE)))</f>
        <v>#N/A</v>
      </c>
      <c r="J143" s="309"/>
      <c r="K143" s="258" t="str">
        <f t="shared" si="2"/>
        <v>1905</v>
      </c>
    </row>
    <row r="144" spans="1:11" ht="16.5" customHeight="1" x14ac:dyDescent="0.25">
      <c r="A144" s="836">
        <v>1910</v>
      </c>
      <c r="B144" s="259" t="s">
        <v>761</v>
      </c>
      <c r="C144" s="260">
        <v>0</v>
      </c>
      <c r="D144" s="266"/>
      <c r="E144" s="266"/>
      <c r="F144" s="263" t="s">
        <v>702</v>
      </c>
      <c r="G144" s="1312" t="str" cm="1">
        <f t="array" ref="G144">_xlfn.IFS(B144="Reservert","-",
F144="","Ingen arkivreferanse",
F144="Ivaretas av kunde","KUNDE",
NOT(ISERROR(_xlfn.XLOOKUP(LEFT(F144,3),('Innhold og arbeidsdeling'!$B$48:$B$70),('Innhold og arbeidsdeling'!$B$48:$B$70)))),_xlfn.IFS(Avstemmingsoversikt!$M$4="Ja",
(IF(Avstemmingsoversikt!$H$3="Bruttobudsjettert",VLOOKUP(LEFT(F144,3),'Innhold og arbeidsdeling'!$B$48:$G$70,3,FALSE),VLOOKUP(LEFT(F144,3),'Innhold og arbeidsdeling'!$B$48:$G$70,4,FALSE)
)),
Avstemmingsoversikt!$M$4="Nei",
(IF(Avstemmingsoversikt!$H$3="Bruttobudsjettert",VLOOKUP(LEFT(F144,3),'Innhold og arbeidsdeling'!$B$48:$G$70,5,FALSE),VLOOKUP(LEFT(F144,3),'Innhold og arbeidsdeling'!$B$48:$G$70,6,FALSE)
))),
Avstemmingsoversikt!$M$3="Grunntjeneste",IF(Avstemmingsoversikt!$H$3="Bruttobudsjettert",VLOOKUP(LEFT(F144,3),'Innhold og arbeidsdeling'!$B$5:$G$45,3,FALSE),VLOOKUP(LEFT(F144,3),'Innhold og arbeidsdeling'!$B$5:$G$45,4,FALSE)),Avstemmingsoversikt!$M$3="Delservice",IF(Avstemmingsoversikt!$H$3="Bruttobudsjettert",VLOOKUP(LEFT(F144,3),'Innhold og arbeidsdeling'!$B$5:$G$45,5,FALSE),VLOOKUP(LEFT(F144,3),'Innhold og arbeidsdeling'!$B$5:$G$45,6,FALSE)))</f>
        <v>KUNDE</v>
      </c>
      <c r="H144" s="266"/>
      <c r="I144" s="266"/>
      <c r="J144" s="308"/>
      <c r="K144" s="258" t="str">
        <f t="shared" si="2"/>
        <v>1910</v>
      </c>
    </row>
    <row r="145" spans="1:11" x14ac:dyDescent="0.25">
      <c r="A145" s="833">
        <v>1920</v>
      </c>
      <c r="B145" s="205" t="s">
        <v>762</v>
      </c>
      <c r="C145" s="256">
        <v>0</v>
      </c>
      <c r="F145" s="262" t="s">
        <v>702</v>
      </c>
      <c r="G145" s="1311" t="str" cm="1">
        <f t="array" ref="G145">_xlfn.IFS(B145="Reservert","-",
F145="","Ingen arkivreferanse",
F145="Ivaretas av kunde","KUNDE",
NOT(ISERROR(_xlfn.XLOOKUP(LEFT(F145,3),('Innhold og arbeidsdeling'!$B$48:$B$70),('Innhold og arbeidsdeling'!$B$48:$B$70)))),_xlfn.IFS(Avstemmingsoversikt!$M$4="Ja",
(IF(Avstemmingsoversikt!$H$3="Bruttobudsjettert",VLOOKUP(LEFT(F145,3),'Innhold og arbeidsdeling'!$B$48:$G$70,3,FALSE),VLOOKUP(LEFT(F145,3),'Innhold og arbeidsdeling'!$B$48:$G$70,4,FALSE)
)),
Avstemmingsoversikt!$M$4="Nei",
(IF(Avstemmingsoversikt!$H$3="Bruttobudsjettert",VLOOKUP(LEFT(F145,3),'Innhold og arbeidsdeling'!$B$48:$G$70,5,FALSE),VLOOKUP(LEFT(F145,3),'Innhold og arbeidsdeling'!$B$48:$G$70,6,FALSE)
))),
Avstemmingsoversikt!$M$3="Grunntjeneste",IF(Avstemmingsoversikt!$H$3="Bruttobudsjettert",VLOOKUP(LEFT(F145,3),'Innhold og arbeidsdeling'!$B$5:$G$45,3,FALSE),VLOOKUP(LEFT(F145,3),'Innhold og arbeidsdeling'!$B$5:$G$45,4,FALSE)),Avstemmingsoversikt!$M$3="Delservice",IF(Avstemmingsoversikt!$H$3="Bruttobudsjettert",VLOOKUP(LEFT(F145,3),'Innhold og arbeidsdeling'!$B$5:$G$45,5,FALSE),VLOOKUP(LEFT(F145,3),'Innhold og arbeidsdeling'!$B$5:$G$45,6,FALSE)))</f>
        <v>KUNDE</v>
      </c>
      <c r="J145" s="309"/>
      <c r="K145" s="258" t="str">
        <f t="shared" si="2"/>
        <v>1920</v>
      </c>
    </row>
    <row r="146" spans="1:11" ht="30" x14ac:dyDescent="0.25">
      <c r="A146" s="834">
        <v>1921</v>
      </c>
      <c r="B146" s="259" t="s">
        <v>763</v>
      </c>
      <c r="C146" s="260">
        <v>0</v>
      </c>
      <c r="D146" s="266"/>
      <c r="E146" s="266"/>
      <c r="F146" s="263" t="s">
        <v>464</v>
      </c>
      <c r="G146" s="1312" t="e" cm="1">
        <f t="array" ref="G146">_xlfn.IFS(B146="Reservert","-",
F146="","Ingen arkivreferanse",
F146="Ivaretas av kunde","KUNDE",
NOT(ISERROR(_xlfn.XLOOKUP(LEFT(F146,3),('Innhold og arbeidsdeling'!$B$48:$B$70),('Innhold og arbeidsdeling'!$B$48:$B$70)))),_xlfn.IFS(Avstemmingsoversikt!$M$4="Ja",
(IF(Avstemmingsoversikt!$H$3="Bruttobudsjettert",VLOOKUP(LEFT(F146,3),'Innhold og arbeidsdeling'!$B$48:$G$70,3,FALSE),VLOOKUP(LEFT(F146,3),'Innhold og arbeidsdeling'!$B$48:$G$70,4,FALSE)
)),
Avstemmingsoversikt!$M$4="Nei",
(IF(Avstemmingsoversikt!$H$3="Bruttobudsjettert",VLOOKUP(LEFT(F146,3),'Innhold og arbeidsdeling'!$B$48:$G$70,5,FALSE),VLOOKUP(LEFT(F146,3),'Innhold og arbeidsdeling'!$B$48:$G$70,6,FALSE)
))),
Avstemmingsoversikt!$M$3="Grunntjeneste",IF(Avstemmingsoversikt!$H$3="Bruttobudsjettert",VLOOKUP(LEFT(F146,3),'Innhold og arbeidsdeling'!$B$5:$G$45,3,FALSE),VLOOKUP(LEFT(F146,3),'Innhold og arbeidsdeling'!$B$5:$G$45,4,FALSE)),Avstemmingsoversikt!$M$3="Delservice",IF(Avstemmingsoversikt!$H$3="Bruttobudsjettert",VLOOKUP(LEFT(F146,3),'Innhold og arbeidsdeling'!$B$5:$G$45,5,FALSE),VLOOKUP(LEFT(F146,3),'Innhold og arbeidsdeling'!$B$5:$G$45,6,FALSE)))</f>
        <v>#N/A</v>
      </c>
      <c r="H146" s="266"/>
      <c r="I146" s="266"/>
      <c r="J146" s="308"/>
      <c r="K146" s="258" t="str">
        <f t="shared" si="2"/>
        <v>1921</v>
      </c>
    </row>
    <row r="147" spans="1:11" x14ac:dyDescent="0.25">
      <c r="A147" s="835">
        <v>1931</v>
      </c>
      <c r="B147" s="205" t="s">
        <v>764</v>
      </c>
      <c r="C147" s="256">
        <v>0</v>
      </c>
      <c r="F147" s="207" t="s">
        <v>150</v>
      </c>
      <c r="G147" s="1141" t="e" cm="1">
        <f t="array" ref="G147">_xlfn.IFS(B147="Reservert","-",
F147="","Ingen arkivreferanse",
F147="Ivaretas av kunde","KUNDE",
NOT(ISERROR(_xlfn.XLOOKUP(LEFT(F147,2),('Innhold og arbeidsdeling'!$B$48:$B$70),('Innhold og arbeidsdeling'!$B$48:$B$70)))),_xlfn.IFS(Avstemmingsoversikt!$M$4="Ja",
(IF(Avstemmingsoversikt!$H$3="Bruttobudsjettert",VLOOKUP(LEFT(F147,3),'Innhold og arbeidsdeling'!$B$48:$G$70,3,FALSE),VLOOKUP(LEFT(F147,3),'Innhold og arbeidsdeling'!$B$48:$G$70,4,FALSE)
)),
Avstemmingsoversikt!$M$4="Nei",
(IF(Avstemmingsoversikt!$H$3="Bruttobudsjettert",VLOOKUP(LEFT(F147,3),'Innhold og arbeidsdeling'!$B$48:$G$70,5,FALSE),VLOOKUP(LEFT(F147,3),'Innhold og arbeidsdeling'!$B$48:$G$70,6,FALSE)
))),
Avstemmingsoversikt!$M$3="Grunntjeneste",IF(Avstemmingsoversikt!$H$3="Bruttobudsjettert",VLOOKUP(LEFT(F147,2),'Innhold og arbeidsdeling'!$B$5:$G$45,3,FALSE),VLOOKUP(LEFT(F147,2),'Innhold og arbeidsdeling'!$B$5:$G$45,4,FALSE)),Avstemmingsoversikt!$M$3="Delservice",IF(Avstemmingsoversikt!$H$3="Bruttobudsjettert",VLOOKUP(LEFT(F147,2),'Innhold og arbeidsdeling'!$B$5:$G$45,5,FALSE),VLOOKUP(LEFT(F147,2),'Innhold og arbeidsdeling'!$B$5:$G$45,6,FALSE)))</f>
        <v>#N/A</v>
      </c>
      <c r="J147" s="309"/>
      <c r="K147" s="258" t="str">
        <f t="shared" si="2"/>
        <v>1931</v>
      </c>
    </row>
    <row r="148" spans="1:11" x14ac:dyDescent="0.25">
      <c r="A148" s="834">
        <v>1932</v>
      </c>
      <c r="B148" s="259" t="s">
        <v>765</v>
      </c>
      <c r="C148" s="260">
        <v>0</v>
      </c>
      <c r="D148" s="266"/>
      <c r="E148" s="266"/>
      <c r="F148" s="266" t="s">
        <v>150</v>
      </c>
      <c r="G148" s="1312" t="e" cm="1">
        <f t="array" ref="G148">_xlfn.IFS(B148="Reservert","-",
F148="","Ingen arkivreferanse",
F148="Ivaretas av kunde","KUNDE",
NOT(ISERROR(_xlfn.XLOOKUP(LEFT(F148,2),('Innhold og arbeidsdeling'!$B$48:$B$70),('Innhold og arbeidsdeling'!$B$48:$B$70)))),_xlfn.IFS(Avstemmingsoversikt!$M$4="Ja",
(IF(Avstemmingsoversikt!$H$3="Bruttobudsjettert",VLOOKUP(LEFT(F148,3),'Innhold og arbeidsdeling'!$B$48:$G$70,3,FALSE),VLOOKUP(LEFT(F148,3),'Innhold og arbeidsdeling'!$B$48:$G$70,4,FALSE)
)),
Avstemmingsoversikt!$M$4="Nei",
(IF(Avstemmingsoversikt!$H$3="Bruttobudsjettert",VLOOKUP(LEFT(F148,3),'Innhold og arbeidsdeling'!$B$48:$G$70,5,FALSE),VLOOKUP(LEFT(F148,3),'Innhold og arbeidsdeling'!$B$48:$G$70,6,FALSE)
))),
Avstemmingsoversikt!$M$3="Grunntjeneste",IF(Avstemmingsoversikt!$H$3="Bruttobudsjettert",VLOOKUP(LEFT(F148,2),'Innhold og arbeidsdeling'!$B$5:$G$45,3,FALSE),VLOOKUP(LEFT(F148,2),'Innhold og arbeidsdeling'!$B$5:$G$45,4,FALSE)),Avstemmingsoversikt!$M$3="Delservice",IF(Avstemmingsoversikt!$H$3="Bruttobudsjettert",VLOOKUP(LEFT(F148,2),'Innhold og arbeidsdeling'!$B$5:$G$45,5,FALSE),VLOOKUP(LEFT(F148,2),'Innhold og arbeidsdeling'!$B$5:$G$45,6,FALSE)))</f>
        <v>#N/A</v>
      </c>
      <c r="H148" s="266"/>
      <c r="I148" s="266"/>
      <c r="J148" s="308"/>
      <c r="K148" s="258" t="str">
        <f t="shared" si="2"/>
        <v>1932</v>
      </c>
    </row>
    <row r="149" spans="1:11" x14ac:dyDescent="0.25">
      <c r="A149" s="835">
        <v>1933</v>
      </c>
      <c r="B149" s="205" t="s">
        <v>766</v>
      </c>
      <c r="C149" s="256">
        <v>0</v>
      </c>
      <c r="F149" s="207" t="s">
        <v>150</v>
      </c>
      <c r="G149" s="1311" t="e" cm="1">
        <f t="array" ref="G149">_xlfn.IFS(B149="Reservert","-",
F149="","Ingen arkivreferanse",
F149="Ivaretas av kunde","KUNDE",
NOT(ISERROR(_xlfn.XLOOKUP(LEFT(F149,2),('Innhold og arbeidsdeling'!$B$48:$B$70),('Innhold og arbeidsdeling'!$B$48:$B$70)))),_xlfn.IFS(Avstemmingsoversikt!$M$4="Ja",
(IF(Avstemmingsoversikt!$H$3="Bruttobudsjettert",VLOOKUP(LEFT(F149,3),'Innhold og arbeidsdeling'!$B$48:$G$70,3,FALSE),VLOOKUP(LEFT(F149,3),'Innhold og arbeidsdeling'!$B$48:$G$70,4,FALSE)
)),
Avstemmingsoversikt!$M$4="Nei",
(IF(Avstemmingsoversikt!$H$3="Bruttobudsjettert",VLOOKUP(LEFT(F149,3),'Innhold og arbeidsdeling'!$B$48:$G$70,5,FALSE),VLOOKUP(LEFT(F149,3),'Innhold og arbeidsdeling'!$B$48:$G$70,6,FALSE)
))),
Avstemmingsoversikt!$M$3="Grunntjeneste",IF(Avstemmingsoversikt!$H$3="Bruttobudsjettert",VLOOKUP(LEFT(F149,2),'Innhold og arbeidsdeling'!$B$5:$G$45,3,FALSE),VLOOKUP(LEFT(F149,2),'Innhold og arbeidsdeling'!$B$5:$G$45,4,FALSE)),Avstemmingsoversikt!$M$3="Delservice",IF(Avstemmingsoversikt!$H$3="Bruttobudsjettert",VLOOKUP(LEFT(F149,2),'Innhold og arbeidsdeling'!$B$5:$G$45,5,FALSE),VLOOKUP(LEFT(F149,2),'Innhold og arbeidsdeling'!$B$5:$G$45,6,FALSE)))</f>
        <v>#N/A</v>
      </c>
      <c r="J149" s="309"/>
      <c r="K149" s="258" t="str">
        <f t="shared" si="2"/>
        <v>1933</v>
      </c>
    </row>
    <row r="150" spans="1:11" x14ac:dyDescent="0.25">
      <c r="A150" s="834">
        <v>1939</v>
      </c>
      <c r="B150" s="259" t="s">
        <v>767</v>
      </c>
      <c r="C150" s="260">
        <v>0</v>
      </c>
      <c r="D150" s="266"/>
      <c r="E150" s="266"/>
      <c r="F150" s="266" t="s">
        <v>150</v>
      </c>
      <c r="G150" s="1312" t="e" cm="1">
        <f t="array" ref="G150">_xlfn.IFS(B150="Reservert","-",
F150="","Ingen arkivreferanse",
F150="Ivaretas av kunde","KUNDE",
NOT(ISERROR(_xlfn.XLOOKUP(LEFT(F150,2),('Innhold og arbeidsdeling'!$B$48:$B$70),('Innhold og arbeidsdeling'!$B$48:$B$70)))),_xlfn.IFS(Avstemmingsoversikt!$M$4="Ja",
(IF(Avstemmingsoversikt!$H$3="Bruttobudsjettert",VLOOKUP(LEFT(F150,3),'Innhold og arbeidsdeling'!$B$48:$G$70,3,FALSE),VLOOKUP(LEFT(F150,3),'Innhold og arbeidsdeling'!$B$48:$G$70,4,FALSE)
)),
Avstemmingsoversikt!$M$4="Nei",
(IF(Avstemmingsoversikt!$H$3="Bruttobudsjettert",VLOOKUP(LEFT(F150,3),'Innhold og arbeidsdeling'!$B$48:$G$70,5,FALSE),VLOOKUP(LEFT(F150,3),'Innhold og arbeidsdeling'!$B$48:$G$70,6,FALSE)
))),
Avstemmingsoversikt!$M$3="Grunntjeneste",IF(Avstemmingsoversikt!$H$3="Bruttobudsjettert",VLOOKUP(LEFT(F150,2),'Innhold og arbeidsdeling'!$B$5:$G$45,3,FALSE),VLOOKUP(LEFT(F150,2),'Innhold og arbeidsdeling'!$B$5:$G$45,4,FALSE)),Avstemmingsoversikt!$M$3="Delservice",IF(Avstemmingsoversikt!$H$3="Bruttobudsjettert",VLOOKUP(LEFT(F150,2),'Innhold og arbeidsdeling'!$B$5:$G$45,5,FALSE),VLOOKUP(LEFT(F150,2),'Innhold og arbeidsdeling'!$B$5:$G$45,6,FALSE)))</f>
        <v>#N/A</v>
      </c>
      <c r="H150" s="266"/>
      <c r="I150" s="266"/>
      <c r="J150" s="308"/>
      <c r="K150" s="258" t="str">
        <f t="shared" si="2"/>
        <v>1939</v>
      </c>
    </row>
    <row r="151" spans="1:11" x14ac:dyDescent="0.25">
      <c r="A151" s="835">
        <v>1941</v>
      </c>
      <c r="B151" s="205" t="s">
        <v>768</v>
      </c>
      <c r="C151" s="256">
        <v>0</v>
      </c>
      <c r="F151" s="207" t="s">
        <v>150</v>
      </c>
      <c r="G151" s="1311" t="e" cm="1">
        <f t="array" ref="G151">_xlfn.IFS(B151="Reservert","-",
F151="","Ingen arkivreferanse",
F151="Ivaretas av kunde","KUNDE",
NOT(ISERROR(_xlfn.XLOOKUP(LEFT(F151,2),('Innhold og arbeidsdeling'!$B$48:$B$70),('Innhold og arbeidsdeling'!$B$48:$B$70)))),_xlfn.IFS(Avstemmingsoversikt!$M$4="Ja",
(IF(Avstemmingsoversikt!$H$3="Bruttobudsjettert",VLOOKUP(LEFT(F151,3),'Innhold og arbeidsdeling'!$B$48:$G$70,3,FALSE),VLOOKUP(LEFT(F151,3),'Innhold og arbeidsdeling'!$B$48:$G$70,4,FALSE)
)),
Avstemmingsoversikt!$M$4="Nei",
(IF(Avstemmingsoversikt!$H$3="Bruttobudsjettert",VLOOKUP(LEFT(F151,3),'Innhold og arbeidsdeling'!$B$48:$G$70,5,FALSE),VLOOKUP(LEFT(F151,3),'Innhold og arbeidsdeling'!$B$48:$G$70,6,FALSE)
))),
Avstemmingsoversikt!$M$3="Grunntjeneste",IF(Avstemmingsoversikt!$H$3="Bruttobudsjettert",VLOOKUP(LEFT(F151,2),'Innhold og arbeidsdeling'!$B$5:$G$45,3,FALSE),VLOOKUP(LEFT(F151,2),'Innhold og arbeidsdeling'!$B$5:$G$45,4,FALSE)),Avstemmingsoversikt!$M$3="Delservice",IF(Avstemmingsoversikt!$H$3="Bruttobudsjettert",VLOOKUP(LEFT(F151,2),'Innhold og arbeidsdeling'!$B$5:$G$45,5,FALSE),VLOOKUP(LEFT(F151,2),'Innhold og arbeidsdeling'!$B$5:$G$45,6,FALSE)))</f>
        <v>#N/A</v>
      </c>
      <c r="J151" s="309"/>
      <c r="K151" s="258" t="str">
        <f t="shared" si="2"/>
        <v>1941</v>
      </c>
    </row>
    <row r="152" spans="1:11" x14ac:dyDescent="0.25">
      <c r="A152" s="834">
        <v>1942</v>
      </c>
      <c r="B152" s="259" t="s">
        <v>769</v>
      </c>
      <c r="C152" s="260">
        <v>0</v>
      </c>
      <c r="D152" s="266"/>
      <c r="E152" s="266"/>
      <c r="F152" s="266" t="s">
        <v>150</v>
      </c>
      <c r="G152" s="1312" t="e" cm="1">
        <f t="array" ref="G152">_xlfn.IFS(B152="Reservert","-",
F152="","Ingen arkivreferanse",
F152="Ivaretas av kunde","KUNDE",
NOT(ISERROR(_xlfn.XLOOKUP(LEFT(F152,2),('Innhold og arbeidsdeling'!$B$48:$B$70),('Innhold og arbeidsdeling'!$B$48:$B$70)))),_xlfn.IFS(Avstemmingsoversikt!$M$4="Ja",
(IF(Avstemmingsoversikt!$H$3="Bruttobudsjettert",VLOOKUP(LEFT(F152,3),'Innhold og arbeidsdeling'!$B$48:$G$70,3,FALSE),VLOOKUP(LEFT(F152,3),'Innhold og arbeidsdeling'!$B$48:$G$70,4,FALSE)
)),
Avstemmingsoversikt!$M$4="Nei",
(IF(Avstemmingsoversikt!$H$3="Bruttobudsjettert",VLOOKUP(LEFT(F152,3),'Innhold og arbeidsdeling'!$B$48:$G$70,5,FALSE),VLOOKUP(LEFT(F152,3),'Innhold og arbeidsdeling'!$B$48:$G$70,6,FALSE)
))),
Avstemmingsoversikt!$M$3="Grunntjeneste",IF(Avstemmingsoversikt!$H$3="Bruttobudsjettert",VLOOKUP(LEFT(F152,2),'Innhold og arbeidsdeling'!$B$5:$G$45,3,FALSE),VLOOKUP(LEFT(F152,2),'Innhold og arbeidsdeling'!$B$5:$G$45,4,FALSE)),Avstemmingsoversikt!$M$3="Delservice",IF(Avstemmingsoversikt!$H$3="Bruttobudsjettert",VLOOKUP(LEFT(F152,2),'Innhold og arbeidsdeling'!$B$5:$G$45,5,FALSE),VLOOKUP(LEFT(F152,2),'Innhold og arbeidsdeling'!$B$5:$G$45,6,FALSE)))</f>
        <v>#N/A</v>
      </c>
      <c r="H152" s="266"/>
      <c r="I152" s="266"/>
      <c r="J152" s="308"/>
      <c r="K152" s="258" t="str">
        <f t="shared" si="2"/>
        <v>1942</v>
      </c>
    </row>
    <row r="153" spans="1:11" x14ac:dyDescent="0.25">
      <c r="A153" s="835">
        <v>1949</v>
      </c>
      <c r="B153" s="205" t="s">
        <v>770</v>
      </c>
      <c r="C153" s="256">
        <v>0</v>
      </c>
      <c r="F153" s="207" t="s">
        <v>150</v>
      </c>
      <c r="G153" s="1311" t="e" cm="1">
        <f t="array" ref="G153">_xlfn.IFS(B153="Reservert","-",
F153="","Ingen arkivreferanse",
F153="Ivaretas av kunde","KUNDE",
NOT(ISERROR(_xlfn.XLOOKUP(LEFT(F153,2),('Innhold og arbeidsdeling'!$B$48:$B$70),('Innhold og arbeidsdeling'!$B$48:$B$70)))),_xlfn.IFS(Avstemmingsoversikt!$M$4="Ja",
(IF(Avstemmingsoversikt!$H$3="Bruttobudsjettert",VLOOKUP(LEFT(F153,3),'Innhold og arbeidsdeling'!$B$48:$G$70,3,FALSE),VLOOKUP(LEFT(F153,3),'Innhold og arbeidsdeling'!$B$48:$G$70,4,FALSE)
)),
Avstemmingsoversikt!$M$4="Nei",
(IF(Avstemmingsoversikt!$H$3="Bruttobudsjettert",VLOOKUP(LEFT(F153,3),'Innhold og arbeidsdeling'!$B$48:$G$70,5,FALSE),VLOOKUP(LEFT(F153,3),'Innhold og arbeidsdeling'!$B$48:$G$70,6,FALSE)
))),
Avstemmingsoversikt!$M$3="Grunntjeneste",IF(Avstemmingsoversikt!$H$3="Bruttobudsjettert",VLOOKUP(LEFT(F153,2),'Innhold og arbeidsdeling'!$B$5:$G$45,3,FALSE),VLOOKUP(LEFT(F153,2),'Innhold og arbeidsdeling'!$B$5:$G$45,4,FALSE)),Avstemmingsoversikt!$M$3="Delservice",IF(Avstemmingsoversikt!$H$3="Bruttobudsjettert",VLOOKUP(LEFT(F153,2),'Innhold og arbeidsdeling'!$B$5:$G$45,5,FALSE),VLOOKUP(LEFT(F153,2),'Innhold og arbeidsdeling'!$B$5:$G$45,6,FALSE)))</f>
        <v>#N/A</v>
      </c>
      <c r="J153" s="309"/>
      <c r="K153" s="258" t="str">
        <f t="shared" si="2"/>
        <v>1949</v>
      </c>
    </row>
    <row r="154" spans="1:11" x14ac:dyDescent="0.25">
      <c r="A154" s="834">
        <v>1950</v>
      </c>
      <c r="B154" s="259" t="s">
        <v>771</v>
      </c>
      <c r="C154" s="260">
        <v>0</v>
      </c>
      <c r="D154" s="266"/>
      <c r="E154" s="266"/>
      <c r="F154" s="266" t="s">
        <v>150</v>
      </c>
      <c r="G154" s="1312" t="e" cm="1">
        <f t="array" ref="G154">_xlfn.IFS(B154="Reservert","-",
F154="","Ingen arkivreferanse",
F154="Ivaretas av kunde","KUNDE",
NOT(ISERROR(_xlfn.XLOOKUP(LEFT(F154,2),('Innhold og arbeidsdeling'!$B$48:$B$70),('Innhold og arbeidsdeling'!$B$48:$B$70)))),_xlfn.IFS(Avstemmingsoversikt!$M$4="Ja",
(IF(Avstemmingsoversikt!$H$3="Bruttobudsjettert",VLOOKUP(LEFT(F154,3),'Innhold og arbeidsdeling'!$B$48:$G$70,3,FALSE),VLOOKUP(LEFT(F154,3),'Innhold og arbeidsdeling'!$B$48:$G$70,4,FALSE)
)),
Avstemmingsoversikt!$M$4="Nei",
(IF(Avstemmingsoversikt!$H$3="Bruttobudsjettert",VLOOKUP(LEFT(F154,3),'Innhold og arbeidsdeling'!$B$48:$G$70,5,FALSE),VLOOKUP(LEFT(F154,3),'Innhold og arbeidsdeling'!$B$48:$G$70,6,FALSE)
))),
Avstemmingsoversikt!$M$3="Grunntjeneste",IF(Avstemmingsoversikt!$H$3="Bruttobudsjettert",VLOOKUP(LEFT(F154,2),'Innhold og arbeidsdeling'!$B$5:$G$45,3,FALSE),VLOOKUP(LEFT(F154,2),'Innhold og arbeidsdeling'!$B$5:$G$45,4,FALSE)),Avstemmingsoversikt!$M$3="Delservice",IF(Avstemmingsoversikt!$H$3="Bruttobudsjettert",VLOOKUP(LEFT(F154,2),'Innhold og arbeidsdeling'!$B$5:$G$45,5,FALSE),VLOOKUP(LEFT(F154,2),'Innhold og arbeidsdeling'!$B$5:$G$45,6,FALSE)))</f>
        <v>#N/A</v>
      </c>
      <c r="H154" s="266"/>
      <c r="I154" s="266"/>
      <c r="J154" s="308"/>
      <c r="K154" s="258" t="str">
        <f t="shared" si="2"/>
        <v>1950</v>
      </c>
    </row>
    <row r="155" spans="1:11" x14ac:dyDescent="0.25">
      <c r="A155" s="835">
        <v>1961</v>
      </c>
      <c r="B155" s="205" t="s">
        <v>772</v>
      </c>
      <c r="C155" s="256">
        <v>0</v>
      </c>
      <c r="F155" s="207" t="s">
        <v>150</v>
      </c>
      <c r="G155" s="1311" t="e" cm="1">
        <f t="array" ref="G155">_xlfn.IFS(B155="Reservert","-",
F155="","Ingen arkivreferanse",
F155="Ivaretas av kunde","KUNDE",
NOT(ISERROR(_xlfn.XLOOKUP(LEFT(F155,2),('Innhold og arbeidsdeling'!$B$48:$B$70),('Innhold og arbeidsdeling'!$B$48:$B$70)))),_xlfn.IFS(Avstemmingsoversikt!$M$4="Ja",
(IF(Avstemmingsoversikt!$H$3="Bruttobudsjettert",VLOOKUP(LEFT(F155,3),'Innhold og arbeidsdeling'!$B$48:$G$70,3,FALSE),VLOOKUP(LEFT(F155,3),'Innhold og arbeidsdeling'!$B$48:$G$70,4,FALSE)
)),
Avstemmingsoversikt!$M$4="Nei",
(IF(Avstemmingsoversikt!$H$3="Bruttobudsjettert",VLOOKUP(LEFT(F155,3),'Innhold og arbeidsdeling'!$B$48:$G$70,5,FALSE),VLOOKUP(LEFT(F155,3),'Innhold og arbeidsdeling'!$B$48:$G$70,6,FALSE)
))),
Avstemmingsoversikt!$M$3="Grunntjeneste",IF(Avstemmingsoversikt!$H$3="Bruttobudsjettert",VLOOKUP(LEFT(F155,2),'Innhold og arbeidsdeling'!$B$5:$G$45,3,FALSE),VLOOKUP(LEFT(F155,2),'Innhold og arbeidsdeling'!$B$5:$G$45,4,FALSE)),Avstemmingsoversikt!$M$3="Delservice",IF(Avstemmingsoversikt!$H$3="Bruttobudsjettert",VLOOKUP(LEFT(F155,2),'Innhold og arbeidsdeling'!$B$5:$G$45,5,FALSE),VLOOKUP(LEFT(F155,2),'Innhold og arbeidsdeling'!$B$5:$G$45,6,FALSE)))</f>
        <v>#N/A</v>
      </c>
      <c r="J155" s="309"/>
      <c r="K155" s="258" t="str">
        <f t="shared" si="2"/>
        <v>1961</v>
      </c>
    </row>
    <row r="156" spans="1:11" x14ac:dyDescent="0.25">
      <c r="A156" s="834">
        <v>1962</v>
      </c>
      <c r="B156" s="259" t="s">
        <v>773</v>
      </c>
      <c r="C156" s="260">
        <v>0</v>
      </c>
      <c r="D156" s="266"/>
      <c r="E156" s="266"/>
      <c r="F156" s="266" t="s">
        <v>150</v>
      </c>
      <c r="G156" s="266" t="e" cm="1">
        <f t="array" ref="G156">_xlfn.IFS(B156="Reservert","-",
F156="","Ingen arkivreferanse",
F156="Ivaretas av kunde","KUNDE",
NOT(ISERROR(_xlfn.XLOOKUP(LEFT(F156,2),('Innhold og arbeidsdeling'!$B$48:$B$70),('Innhold og arbeidsdeling'!$B$48:$B$70)))),_xlfn.IFS(Avstemmingsoversikt!$M$4="Ja",
(IF(Avstemmingsoversikt!$H$3="Bruttobudsjettert",VLOOKUP(LEFT(F156,3),'Innhold og arbeidsdeling'!$B$48:$G$70,3,FALSE),VLOOKUP(LEFT(F156,3),'Innhold og arbeidsdeling'!$B$48:$G$70,4,FALSE)
)),
Avstemmingsoversikt!$M$4="Nei",
(IF(Avstemmingsoversikt!$H$3="Bruttobudsjettert",VLOOKUP(LEFT(F156,3),'Innhold og arbeidsdeling'!$B$48:$G$70,5,FALSE),VLOOKUP(LEFT(F156,3),'Innhold og arbeidsdeling'!$B$48:$G$70,6,FALSE)
))),
Avstemmingsoversikt!$M$3="Grunntjeneste",IF(Avstemmingsoversikt!$H$3="Bruttobudsjettert",VLOOKUP(LEFT(F156,2),'Innhold og arbeidsdeling'!$B$5:$G$45,3,FALSE),VLOOKUP(LEFT(F156,2),'Innhold og arbeidsdeling'!$B$5:$G$45,4,FALSE)),Avstemmingsoversikt!$M$3="Delservice",IF(Avstemmingsoversikt!$H$3="Bruttobudsjettert",VLOOKUP(LEFT(F156,2),'Innhold og arbeidsdeling'!$B$5:$G$45,5,FALSE),VLOOKUP(LEFT(F156,2),'Innhold og arbeidsdeling'!$B$5:$G$45,6,FALSE)))</f>
        <v>#N/A</v>
      </c>
      <c r="H156" s="266"/>
      <c r="I156" s="266"/>
      <c r="J156" s="308"/>
      <c r="K156" s="258" t="str">
        <f t="shared" si="2"/>
        <v>1962</v>
      </c>
    </row>
    <row r="157" spans="1:11" x14ac:dyDescent="0.25">
      <c r="A157" s="835">
        <v>1963</v>
      </c>
      <c r="B157" s="205" t="s">
        <v>774</v>
      </c>
      <c r="C157" s="256">
        <v>0</v>
      </c>
      <c r="F157" s="207" t="s">
        <v>150</v>
      </c>
      <c r="G157" s="207" t="e" cm="1">
        <f t="array" ref="G157">_xlfn.IFS(B157="Reservert","-",
F157="","Ingen arkivreferanse",
F157="Ivaretas av kunde","KUNDE",
NOT(ISERROR(_xlfn.XLOOKUP(LEFT(F157,2),('Innhold og arbeidsdeling'!$B$48:$B$70),('Innhold og arbeidsdeling'!$B$48:$B$70)))),_xlfn.IFS(Avstemmingsoversikt!$M$4="Ja",
(IF(Avstemmingsoversikt!$H$3="Bruttobudsjettert",VLOOKUP(LEFT(F157,3),'Innhold og arbeidsdeling'!$B$48:$G$70,3,FALSE),VLOOKUP(LEFT(F157,3),'Innhold og arbeidsdeling'!$B$48:$G$70,4,FALSE)
)),
Avstemmingsoversikt!$M$4="Nei",
(IF(Avstemmingsoversikt!$H$3="Bruttobudsjettert",VLOOKUP(LEFT(F157,3),'Innhold og arbeidsdeling'!$B$48:$G$70,5,FALSE),VLOOKUP(LEFT(F157,3),'Innhold og arbeidsdeling'!$B$48:$G$70,6,FALSE)
))),
Avstemmingsoversikt!$M$3="Grunntjeneste",IF(Avstemmingsoversikt!$H$3="Bruttobudsjettert",VLOOKUP(LEFT(F157,2),'Innhold og arbeidsdeling'!$B$5:$G$45,3,FALSE),VLOOKUP(LEFT(F157,2),'Innhold og arbeidsdeling'!$B$5:$G$45,4,FALSE)),Avstemmingsoversikt!$M$3="Delservice",IF(Avstemmingsoversikt!$H$3="Bruttobudsjettert",VLOOKUP(LEFT(F157,2),'Innhold og arbeidsdeling'!$B$5:$G$45,5,FALSE),VLOOKUP(LEFT(F157,2),'Innhold og arbeidsdeling'!$B$5:$G$45,6,FALSE)))</f>
        <v>#N/A</v>
      </c>
      <c r="J157" s="309"/>
      <c r="K157" s="258" t="str">
        <f t="shared" si="2"/>
        <v>1963</v>
      </c>
    </row>
    <row r="158" spans="1:11" x14ac:dyDescent="0.25">
      <c r="A158" s="834">
        <v>1964</v>
      </c>
      <c r="B158" s="259" t="s">
        <v>775</v>
      </c>
      <c r="C158" s="260">
        <v>0</v>
      </c>
      <c r="D158" s="266"/>
      <c r="E158" s="266"/>
      <c r="F158" s="266" t="s">
        <v>150</v>
      </c>
      <c r="G158" s="266" t="e" cm="1">
        <f t="array" ref="G158">_xlfn.IFS(B158="Reservert","-",
F158="","Ingen arkivreferanse",
F158="Ivaretas av kunde","KUNDE",
NOT(ISERROR(_xlfn.XLOOKUP(LEFT(F158,2),('Innhold og arbeidsdeling'!$B$48:$B$70),('Innhold og arbeidsdeling'!$B$48:$B$70)))),_xlfn.IFS(Avstemmingsoversikt!$M$4="Ja",
(IF(Avstemmingsoversikt!$H$3="Bruttobudsjettert",VLOOKUP(LEFT(F158,3),'Innhold og arbeidsdeling'!$B$48:$G$70,3,FALSE),VLOOKUP(LEFT(F158,3),'Innhold og arbeidsdeling'!$B$48:$G$70,4,FALSE)
)),
Avstemmingsoversikt!$M$4="Nei",
(IF(Avstemmingsoversikt!$H$3="Bruttobudsjettert",VLOOKUP(LEFT(F158,3),'Innhold og arbeidsdeling'!$B$48:$G$70,5,FALSE),VLOOKUP(LEFT(F158,3),'Innhold og arbeidsdeling'!$B$48:$G$70,6,FALSE)
))),
Avstemmingsoversikt!$M$3="Grunntjeneste",IF(Avstemmingsoversikt!$H$3="Bruttobudsjettert",VLOOKUP(LEFT(F158,2),'Innhold og arbeidsdeling'!$B$5:$G$45,3,FALSE),VLOOKUP(LEFT(F158,2),'Innhold og arbeidsdeling'!$B$5:$G$45,4,FALSE)),Avstemmingsoversikt!$M$3="Delservice",IF(Avstemmingsoversikt!$H$3="Bruttobudsjettert",VLOOKUP(LEFT(F158,2),'Innhold og arbeidsdeling'!$B$5:$G$45,5,FALSE),VLOOKUP(LEFT(F158,2),'Innhold og arbeidsdeling'!$B$5:$G$45,6,FALSE)))</f>
        <v>#N/A</v>
      </c>
      <c r="H158" s="266"/>
      <c r="I158" s="266"/>
      <c r="J158" s="308"/>
      <c r="K158" s="258" t="str">
        <f t="shared" si="2"/>
        <v>1964</v>
      </c>
    </row>
    <row r="159" spans="1:11" x14ac:dyDescent="0.25">
      <c r="A159" s="835">
        <v>1965</v>
      </c>
      <c r="B159" s="205" t="s">
        <v>776</v>
      </c>
      <c r="C159" s="256">
        <v>0</v>
      </c>
      <c r="F159" s="207" t="s">
        <v>150</v>
      </c>
      <c r="G159" s="207" t="e" cm="1">
        <f t="array" ref="G159">_xlfn.IFS(B159="Reservert","-",
F159="","Ingen arkivreferanse",
F159="Ivaretas av kunde","KUNDE",
NOT(ISERROR(_xlfn.XLOOKUP(LEFT(F159,2),('Innhold og arbeidsdeling'!$B$48:$B$70),('Innhold og arbeidsdeling'!$B$48:$B$70)))),_xlfn.IFS(Avstemmingsoversikt!$M$4="Ja",
(IF(Avstemmingsoversikt!$H$3="Bruttobudsjettert",VLOOKUP(LEFT(F159,3),'Innhold og arbeidsdeling'!$B$48:$G$70,3,FALSE),VLOOKUP(LEFT(F159,3),'Innhold og arbeidsdeling'!$B$48:$G$70,4,FALSE)
)),
Avstemmingsoversikt!$M$4="Nei",
(IF(Avstemmingsoversikt!$H$3="Bruttobudsjettert",VLOOKUP(LEFT(F159,3),'Innhold og arbeidsdeling'!$B$48:$G$70,5,FALSE),VLOOKUP(LEFT(F159,3),'Innhold og arbeidsdeling'!$B$48:$G$70,6,FALSE)
))),
Avstemmingsoversikt!$M$3="Grunntjeneste",IF(Avstemmingsoversikt!$H$3="Bruttobudsjettert",VLOOKUP(LEFT(F159,2),'Innhold og arbeidsdeling'!$B$5:$G$45,3,FALSE),VLOOKUP(LEFT(F159,2),'Innhold og arbeidsdeling'!$B$5:$G$45,4,FALSE)),Avstemmingsoversikt!$M$3="Delservice",IF(Avstemmingsoversikt!$H$3="Bruttobudsjettert",VLOOKUP(LEFT(F159,2),'Innhold og arbeidsdeling'!$B$5:$G$45,5,FALSE),VLOOKUP(LEFT(F159,2),'Innhold og arbeidsdeling'!$B$5:$G$45,6,FALSE)))</f>
        <v>#N/A</v>
      </c>
      <c r="J159" s="309"/>
      <c r="K159" s="258" t="str">
        <f t="shared" si="2"/>
        <v>1965</v>
      </c>
    </row>
    <row r="160" spans="1:11" x14ac:dyDescent="0.25">
      <c r="A160" s="834">
        <v>1966</v>
      </c>
      <c r="B160" s="259" t="s">
        <v>777</v>
      </c>
      <c r="C160" s="260">
        <v>0</v>
      </c>
      <c r="D160" s="266"/>
      <c r="E160" s="266"/>
      <c r="F160" s="266" t="s">
        <v>150</v>
      </c>
      <c r="G160" s="266" t="e" cm="1">
        <f t="array" ref="G160">_xlfn.IFS(B160="Reservert","-",
F160="","Ingen arkivreferanse",
F160="Ivaretas av kunde","KUNDE",
NOT(ISERROR(_xlfn.XLOOKUP(LEFT(F160,2),('Innhold og arbeidsdeling'!$B$48:$B$70),('Innhold og arbeidsdeling'!$B$48:$B$70)))),_xlfn.IFS(Avstemmingsoversikt!$M$4="Ja",
(IF(Avstemmingsoversikt!$H$3="Bruttobudsjettert",VLOOKUP(LEFT(F160,3),'Innhold og arbeidsdeling'!$B$48:$G$70,3,FALSE),VLOOKUP(LEFT(F160,3),'Innhold og arbeidsdeling'!$B$48:$G$70,4,FALSE)
)),
Avstemmingsoversikt!$M$4="Nei",
(IF(Avstemmingsoversikt!$H$3="Bruttobudsjettert",VLOOKUP(LEFT(F160,3),'Innhold og arbeidsdeling'!$B$48:$G$70,5,FALSE),VLOOKUP(LEFT(F160,3),'Innhold og arbeidsdeling'!$B$48:$G$70,6,FALSE)
))),
Avstemmingsoversikt!$M$3="Grunntjeneste",IF(Avstemmingsoversikt!$H$3="Bruttobudsjettert",VLOOKUP(LEFT(F160,2),'Innhold og arbeidsdeling'!$B$5:$G$45,3,FALSE),VLOOKUP(LEFT(F160,2),'Innhold og arbeidsdeling'!$B$5:$G$45,4,FALSE)),Avstemmingsoversikt!$M$3="Delservice",IF(Avstemmingsoversikt!$H$3="Bruttobudsjettert",VLOOKUP(LEFT(F160,2),'Innhold og arbeidsdeling'!$B$5:$G$45,5,FALSE),VLOOKUP(LEFT(F160,2),'Innhold og arbeidsdeling'!$B$5:$G$45,6,FALSE)))</f>
        <v>#N/A</v>
      </c>
      <c r="H160" s="266"/>
      <c r="I160" s="266"/>
      <c r="J160" s="308"/>
      <c r="K160" s="258" t="str">
        <f t="shared" si="2"/>
        <v>1966</v>
      </c>
    </row>
    <row r="161" spans="1:11" x14ac:dyDescent="0.25">
      <c r="A161" s="835">
        <v>1970</v>
      </c>
      <c r="B161" s="205" t="s">
        <v>778</v>
      </c>
      <c r="C161" s="256">
        <v>0</v>
      </c>
      <c r="F161" s="262" t="s">
        <v>702</v>
      </c>
      <c r="G161" s="207" t="str" cm="1">
        <f t="array" ref="G161">_xlfn.IFS(B161="Reservert","-",
F161="","Ingen arkivreferanse",
F161="Ivaretas av kunde","KUNDE",
NOT(ISERROR(_xlfn.XLOOKUP(LEFT(F161,3),('Innhold og arbeidsdeling'!$B$48:$B$70),('Innhold og arbeidsdeling'!$B$48:$B$70)))),_xlfn.IFS(Avstemmingsoversikt!$M$4="Ja",
(IF(Avstemmingsoversikt!$H$3="Bruttobudsjettert",VLOOKUP(LEFT(F161,3),'Innhold og arbeidsdeling'!$B$48:$G$70,3,FALSE),VLOOKUP(LEFT(F161,3),'Innhold og arbeidsdeling'!$B$48:$G$70,4,FALSE)
)),
Avstemmingsoversikt!$M$4="Nei",
(IF(Avstemmingsoversikt!$H$3="Bruttobudsjettert",VLOOKUP(LEFT(F161,3),'Innhold og arbeidsdeling'!$B$48:$G$70,5,FALSE),VLOOKUP(LEFT(F161,3),'Innhold og arbeidsdeling'!$B$48:$G$70,6,FALSE)
))),
Avstemmingsoversikt!$M$3="Grunntjeneste",IF(Avstemmingsoversikt!$H$3="Bruttobudsjettert",VLOOKUP(LEFT(F161,3),'Innhold og arbeidsdeling'!$B$5:$G$45,3,FALSE),VLOOKUP(LEFT(F161,3),'Innhold og arbeidsdeling'!$B$5:$G$45,4,FALSE)),Avstemmingsoversikt!$M$3="Delservice",IF(Avstemmingsoversikt!$H$3="Bruttobudsjettert",VLOOKUP(LEFT(F161,3),'Innhold og arbeidsdeling'!$B$5:$G$45,5,FALSE),VLOOKUP(LEFT(F161,3),'Innhold og arbeidsdeling'!$B$5:$G$45,6,FALSE)))</f>
        <v>KUNDE</v>
      </c>
      <c r="J161" s="309"/>
      <c r="K161" s="258" t="str">
        <f t="shared" si="2"/>
        <v>1970</v>
      </c>
    </row>
    <row r="162" spans="1:11" x14ac:dyDescent="0.25">
      <c r="A162" s="834">
        <v>1975</v>
      </c>
      <c r="B162" s="259" t="s">
        <v>779</v>
      </c>
      <c r="C162" s="260">
        <v>0</v>
      </c>
      <c r="D162" s="266"/>
      <c r="E162" s="266"/>
      <c r="F162" s="263" t="s">
        <v>702</v>
      </c>
      <c r="G162" s="266" t="str" cm="1">
        <f t="array" ref="G162">_xlfn.IFS(B162="Reservert","-",
F162="","Ingen arkivreferanse",
F162="Ivaretas av kunde","KUNDE",
NOT(ISERROR(_xlfn.XLOOKUP(LEFT(F162,3),('Innhold og arbeidsdeling'!$B$48:$B$70),('Innhold og arbeidsdeling'!$B$48:$B$70)))),_xlfn.IFS(Avstemmingsoversikt!$M$4="Ja",
(IF(Avstemmingsoversikt!$H$3="Bruttobudsjettert",VLOOKUP(LEFT(F162,3),'Innhold og arbeidsdeling'!$B$48:$G$70,3,FALSE),VLOOKUP(LEFT(F162,3),'Innhold og arbeidsdeling'!$B$48:$G$70,4,FALSE)
)),
Avstemmingsoversikt!$M$4="Nei",
(IF(Avstemmingsoversikt!$H$3="Bruttobudsjettert",VLOOKUP(LEFT(F162,3),'Innhold og arbeidsdeling'!$B$48:$G$70,5,FALSE),VLOOKUP(LEFT(F162,3),'Innhold og arbeidsdeling'!$B$48:$G$70,6,FALSE)
))),
Avstemmingsoversikt!$M$3="Grunntjeneste",IF(Avstemmingsoversikt!$H$3="Bruttobudsjettert",VLOOKUP(LEFT(F162,3),'Innhold og arbeidsdeling'!$B$5:$G$45,3,FALSE),VLOOKUP(LEFT(F162,3),'Innhold og arbeidsdeling'!$B$5:$G$45,4,FALSE)),Avstemmingsoversikt!$M$3="Delservice",IF(Avstemmingsoversikt!$H$3="Bruttobudsjettert",VLOOKUP(LEFT(F162,3),'Innhold og arbeidsdeling'!$B$5:$G$45,5,FALSE),VLOOKUP(LEFT(F162,3),'Innhold og arbeidsdeling'!$B$5:$G$45,6,FALSE)))</f>
        <v>KUNDE</v>
      </c>
      <c r="H162" s="266"/>
      <c r="I162" s="266"/>
      <c r="J162" s="308"/>
      <c r="K162" s="258" t="str">
        <f t="shared" si="2"/>
        <v>1975</v>
      </c>
    </row>
    <row r="163" spans="1:11" x14ac:dyDescent="0.25">
      <c r="A163" s="835">
        <v>1976</v>
      </c>
      <c r="B163" s="205" t="s">
        <v>780</v>
      </c>
      <c r="C163" s="256">
        <v>0</v>
      </c>
      <c r="F163" s="262" t="s">
        <v>702</v>
      </c>
      <c r="G163" s="207" t="str" cm="1">
        <f t="array" ref="G163">_xlfn.IFS(B163="Reservert","-",
F163="","Ingen arkivreferanse",
F163="Ivaretas av kunde","KUNDE",
NOT(ISERROR(_xlfn.XLOOKUP(LEFT(F163,3),('Innhold og arbeidsdeling'!$B$48:$B$70),('Innhold og arbeidsdeling'!$B$48:$B$70)))),_xlfn.IFS(Avstemmingsoversikt!$M$4="Ja",
(IF(Avstemmingsoversikt!$H$3="Bruttobudsjettert",VLOOKUP(LEFT(F163,3),'Innhold og arbeidsdeling'!$B$48:$G$70,3,FALSE),VLOOKUP(LEFT(F163,3),'Innhold og arbeidsdeling'!$B$48:$G$70,4,FALSE)
)),
Avstemmingsoversikt!$M$4="Nei",
(IF(Avstemmingsoversikt!$H$3="Bruttobudsjettert",VLOOKUP(LEFT(F163,3),'Innhold og arbeidsdeling'!$B$48:$G$70,5,FALSE),VLOOKUP(LEFT(F163,3),'Innhold og arbeidsdeling'!$B$48:$G$70,6,FALSE)
))),
Avstemmingsoversikt!$M$3="Grunntjeneste",IF(Avstemmingsoversikt!$H$3="Bruttobudsjettert",VLOOKUP(LEFT(F163,3),'Innhold og arbeidsdeling'!$B$5:$G$45,3,FALSE),VLOOKUP(LEFT(F163,3),'Innhold og arbeidsdeling'!$B$5:$G$45,4,FALSE)),Avstemmingsoversikt!$M$3="Delservice",IF(Avstemmingsoversikt!$H$3="Bruttobudsjettert",VLOOKUP(LEFT(F163,3),'Innhold og arbeidsdeling'!$B$5:$G$45,5,FALSE),VLOOKUP(LEFT(F163,3),'Innhold og arbeidsdeling'!$B$5:$G$45,6,FALSE)))</f>
        <v>KUNDE</v>
      </c>
      <c r="J163" s="309"/>
      <c r="K163" s="258" t="str">
        <f t="shared" si="2"/>
        <v>1976</v>
      </c>
    </row>
    <row r="164" spans="1:11" x14ac:dyDescent="0.25">
      <c r="A164" s="834">
        <v>1977</v>
      </c>
      <c r="B164" s="259" t="s">
        <v>781</v>
      </c>
      <c r="C164" s="260">
        <v>0</v>
      </c>
      <c r="D164" s="266"/>
      <c r="E164" s="266"/>
      <c r="F164" s="263" t="s">
        <v>702</v>
      </c>
      <c r="G164" s="266" t="str" cm="1">
        <f t="array" ref="G164">_xlfn.IFS(B164="Reservert","-",
F164="","Ingen arkivreferanse",
F164="Ivaretas av kunde","KUNDE",
NOT(ISERROR(_xlfn.XLOOKUP(LEFT(F164,3),('Innhold og arbeidsdeling'!$B$48:$B$70),('Innhold og arbeidsdeling'!$B$48:$B$70)))),_xlfn.IFS(Avstemmingsoversikt!$M$4="Ja",
(IF(Avstemmingsoversikt!$H$3="Bruttobudsjettert",VLOOKUP(LEFT(F164,3),'Innhold og arbeidsdeling'!$B$48:$G$70,3,FALSE),VLOOKUP(LEFT(F164,3),'Innhold og arbeidsdeling'!$B$48:$G$70,4,FALSE)
)),
Avstemmingsoversikt!$M$4="Nei",
(IF(Avstemmingsoversikt!$H$3="Bruttobudsjettert",VLOOKUP(LEFT(F164,3),'Innhold og arbeidsdeling'!$B$48:$G$70,5,FALSE),VLOOKUP(LEFT(F164,3),'Innhold og arbeidsdeling'!$B$48:$G$70,6,FALSE)
))),
Avstemmingsoversikt!$M$3="Grunntjeneste",IF(Avstemmingsoversikt!$H$3="Bruttobudsjettert",VLOOKUP(LEFT(F164,3),'Innhold og arbeidsdeling'!$B$5:$G$45,3,FALSE),VLOOKUP(LEFT(F164,3),'Innhold og arbeidsdeling'!$B$5:$G$45,4,FALSE)),Avstemmingsoversikt!$M$3="Delservice",IF(Avstemmingsoversikt!$H$3="Bruttobudsjettert",VLOOKUP(LEFT(F164,3),'Innhold og arbeidsdeling'!$B$5:$G$45,5,FALSE),VLOOKUP(LEFT(F164,3),'Innhold og arbeidsdeling'!$B$5:$G$45,6,FALSE)))</f>
        <v>KUNDE</v>
      </c>
      <c r="H164" s="266"/>
      <c r="I164" s="266"/>
      <c r="J164" s="308"/>
      <c r="K164" s="258" t="str">
        <f t="shared" si="2"/>
        <v>1977</v>
      </c>
    </row>
    <row r="165" spans="1:11" x14ac:dyDescent="0.25">
      <c r="A165" s="835">
        <v>1978</v>
      </c>
      <c r="B165" s="205" t="s">
        <v>782</v>
      </c>
      <c r="C165" s="256">
        <v>0</v>
      </c>
      <c r="F165" s="262" t="s">
        <v>702</v>
      </c>
      <c r="G165" s="207" t="str" cm="1">
        <f t="array" ref="G165">_xlfn.IFS(B165="Reservert","-",
F165="","Ingen arkivreferanse",
F165="Ivaretas av kunde","KUNDE",
NOT(ISERROR(_xlfn.XLOOKUP(LEFT(F165,3),('Innhold og arbeidsdeling'!$B$48:$B$70),('Innhold og arbeidsdeling'!$B$48:$B$70)))),_xlfn.IFS(Avstemmingsoversikt!$M$4="Ja",
(IF(Avstemmingsoversikt!$H$3="Bruttobudsjettert",VLOOKUP(LEFT(F165,3),'Innhold og arbeidsdeling'!$B$48:$G$70,3,FALSE),VLOOKUP(LEFT(F165,3),'Innhold og arbeidsdeling'!$B$48:$G$70,4,FALSE)
)),
Avstemmingsoversikt!$M$4="Nei",
(IF(Avstemmingsoversikt!$H$3="Bruttobudsjettert",VLOOKUP(LEFT(F165,3),'Innhold og arbeidsdeling'!$B$48:$G$70,5,FALSE),VLOOKUP(LEFT(F165,3),'Innhold og arbeidsdeling'!$B$48:$G$70,6,FALSE)
))),
Avstemmingsoversikt!$M$3="Grunntjeneste",IF(Avstemmingsoversikt!$H$3="Bruttobudsjettert",VLOOKUP(LEFT(F165,3),'Innhold og arbeidsdeling'!$B$5:$G$45,3,FALSE),VLOOKUP(LEFT(F165,3),'Innhold og arbeidsdeling'!$B$5:$G$45,4,FALSE)),Avstemmingsoversikt!$M$3="Delservice",IF(Avstemmingsoversikt!$H$3="Bruttobudsjettert",VLOOKUP(LEFT(F165,3),'Innhold og arbeidsdeling'!$B$5:$G$45,5,FALSE),VLOOKUP(LEFT(F165,3),'Innhold og arbeidsdeling'!$B$5:$G$45,6,FALSE)))</f>
        <v>KUNDE</v>
      </c>
      <c r="J165" s="309"/>
      <c r="K165" s="258" t="str">
        <f t="shared" si="2"/>
        <v>1978</v>
      </c>
    </row>
    <row r="166" spans="1:11" x14ac:dyDescent="0.25">
      <c r="A166" s="836">
        <v>1980</v>
      </c>
      <c r="B166" s="259" t="s">
        <v>783</v>
      </c>
      <c r="C166" s="260">
        <v>0</v>
      </c>
      <c r="D166" s="266"/>
      <c r="E166" s="266"/>
      <c r="F166" s="263" t="s">
        <v>784</v>
      </c>
      <c r="G166" s="266" t="e" cm="1">
        <f t="array" ref="G166">_xlfn.IFS(B166="Reservert","-",
F166="","Ingen arkivreferanse",
F166="Ivaretas av kunde","KUNDE",
NOT(ISERROR(_xlfn.XLOOKUP(LEFT(F166,3),('Innhold og arbeidsdeling'!$B$48:$B$70),('Innhold og arbeidsdeling'!$B$48:$B$70)))),_xlfn.IFS(Avstemmingsoversikt!$M$4="Ja",
(IF(Avstemmingsoversikt!$H$3="Bruttobudsjettert",VLOOKUP(LEFT(F166,3),'Innhold og arbeidsdeling'!$B$48:$G$70,3,FALSE),VLOOKUP(LEFT(F166,3),'Innhold og arbeidsdeling'!$B$48:$G$70,4,FALSE)
)),
Avstemmingsoversikt!$M$4="Nei",
(IF(Avstemmingsoversikt!$H$3="Bruttobudsjettert",VLOOKUP(LEFT(F166,3),'Innhold og arbeidsdeling'!$B$48:$G$70,5,FALSE),VLOOKUP(LEFT(F166,3),'Innhold og arbeidsdeling'!$B$48:$G$70,6,FALSE)
))),
Avstemmingsoversikt!$M$3="Grunntjeneste",IF(Avstemmingsoversikt!$H$3="Bruttobudsjettert",VLOOKUP(LEFT(F166,3),'Innhold og arbeidsdeling'!$B$5:$G$45,3,FALSE),VLOOKUP(LEFT(F166,3),'Innhold og arbeidsdeling'!$B$5:$G$45,4,FALSE)),Avstemmingsoversikt!$M$3="Delservice",IF(Avstemmingsoversikt!$H$3="Bruttobudsjettert",VLOOKUP(LEFT(F166,3),'Innhold og arbeidsdeling'!$B$5:$G$45,5,FALSE),VLOOKUP(LEFT(F166,3),'Innhold og arbeidsdeling'!$B$5:$G$45,6,FALSE)))</f>
        <v>#N/A</v>
      </c>
      <c r="H166" s="266"/>
      <c r="I166" s="266"/>
      <c r="J166" s="308"/>
      <c r="K166" s="258" t="str">
        <f t="shared" si="2"/>
        <v>1980</v>
      </c>
    </row>
    <row r="167" spans="1:11" x14ac:dyDescent="0.25">
      <c r="A167" s="833">
        <v>1981</v>
      </c>
      <c r="B167" s="205" t="s">
        <v>785</v>
      </c>
      <c r="C167" s="256">
        <v>0</v>
      </c>
      <c r="F167" s="262" t="s">
        <v>702</v>
      </c>
      <c r="G167" s="207" t="str" cm="1">
        <f t="array" ref="G167">_xlfn.IFS(B167="Reservert","-",
F167="","Ingen arkivreferanse",
F167="Ivaretas av kunde","KUNDE",
NOT(ISERROR(_xlfn.XLOOKUP(LEFT(F167,3),('Innhold og arbeidsdeling'!$B$48:$B$70),('Innhold og arbeidsdeling'!$B$48:$B$70)))),_xlfn.IFS(Avstemmingsoversikt!$M$4="Ja",
(IF(Avstemmingsoversikt!$H$3="Bruttobudsjettert",VLOOKUP(LEFT(F167,3),'Innhold og arbeidsdeling'!$B$48:$G$70,3,FALSE),VLOOKUP(LEFT(F167,3),'Innhold og arbeidsdeling'!$B$48:$G$70,4,FALSE)
)),
Avstemmingsoversikt!$M$4="Nei",
(IF(Avstemmingsoversikt!$H$3="Bruttobudsjettert",VLOOKUP(LEFT(F167,3),'Innhold og arbeidsdeling'!$B$48:$G$70,5,FALSE),VLOOKUP(LEFT(F167,3),'Innhold og arbeidsdeling'!$B$48:$G$70,6,FALSE)
))),
Avstemmingsoversikt!$M$3="Grunntjeneste",IF(Avstemmingsoversikt!$H$3="Bruttobudsjettert",VLOOKUP(LEFT(F167,3),'Innhold og arbeidsdeling'!$B$5:$G$45,3,FALSE),VLOOKUP(LEFT(F167,3),'Innhold og arbeidsdeling'!$B$5:$G$45,4,FALSE)),Avstemmingsoversikt!$M$3="Delservice",IF(Avstemmingsoversikt!$H$3="Bruttobudsjettert",VLOOKUP(LEFT(F167,3),'Innhold og arbeidsdeling'!$B$5:$G$45,5,FALSE),VLOOKUP(LEFT(F167,3),'Innhold og arbeidsdeling'!$B$5:$G$45,6,FALSE)))</f>
        <v>KUNDE</v>
      </c>
      <c r="J167" s="309"/>
      <c r="K167" s="258" t="str">
        <f t="shared" si="2"/>
        <v>1981</v>
      </c>
    </row>
    <row r="168" spans="1:11" x14ac:dyDescent="0.25">
      <c r="A168" s="836">
        <v>1984</v>
      </c>
      <c r="B168" s="259" t="s">
        <v>786</v>
      </c>
      <c r="C168" s="260">
        <v>0</v>
      </c>
      <c r="D168" s="266"/>
      <c r="E168" s="266"/>
      <c r="F168" s="263" t="s">
        <v>702</v>
      </c>
      <c r="G168" s="266" t="str" cm="1">
        <f t="array" ref="G168">_xlfn.IFS(B168="Reservert","-",
F168="","Ingen arkivreferanse",
F168="Ivaretas av kunde","KUNDE",
NOT(ISERROR(_xlfn.XLOOKUP(LEFT(F168,3),('Innhold og arbeidsdeling'!$B$48:$B$70),('Innhold og arbeidsdeling'!$B$48:$B$70)))),_xlfn.IFS(Avstemmingsoversikt!$M$4="Ja",
(IF(Avstemmingsoversikt!$H$3="Bruttobudsjettert",VLOOKUP(LEFT(F168,3),'Innhold og arbeidsdeling'!$B$48:$G$70,3,FALSE),VLOOKUP(LEFT(F168,3),'Innhold og arbeidsdeling'!$B$48:$G$70,4,FALSE)
)),
Avstemmingsoversikt!$M$4="Nei",
(IF(Avstemmingsoversikt!$H$3="Bruttobudsjettert",VLOOKUP(LEFT(F168,3),'Innhold og arbeidsdeling'!$B$48:$G$70,5,FALSE),VLOOKUP(LEFT(F168,3),'Innhold og arbeidsdeling'!$B$48:$G$70,6,FALSE)
))),
Avstemmingsoversikt!$M$3="Grunntjeneste",IF(Avstemmingsoversikt!$H$3="Bruttobudsjettert",VLOOKUP(LEFT(F168,3),'Innhold og arbeidsdeling'!$B$5:$G$45,3,FALSE),VLOOKUP(LEFT(F168,3),'Innhold og arbeidsdeling'!$B$5:$G$45,4,FALSE)),Avstemmingsoversikt!$M$3="Delservice",IF(Avstemmingsoversikt!$H$3="Bruttobudsjettert",VLOOKUP(LEFT(F168,3),'Innhold og arbeidsdeling'!$B$5:$G$45,5,FALSE),VLOOKUP(LEFT(F168,3),'Innhold og arbeidsdeling'!$B$5:$G$45,6,FALSE)))</f>
        <v>KUNDE</v>
      </c>
      <c r="H168" s="266"/>
      <c r="I168" s="266"/>
      <c r="J168" s="308"/>
      <c r="K168" s="258" t="str">
        <f t="shared" si="2"/>
        <v>1984</v>
      </c>
    </row>
    <row r="169" spans="1:11" x14ac:dyDescent="0.25">
      <c r="A169" s="833">
        <v>1985</v>
      </c>
      <c r="B169" s="205" t="s">
        <v>787</v>
      </c>
      <c r="C169" s="256">
        <v>0</v>
      </c>
      <c r="F169" s="262" t="s">
        <v>445</v>
      </c>
      <c r="G169" s="207" t="e" cm="1">
        <f t="array" ref="G169">_xlfn.IFS(B169="Reservert","-",
F169="","Ingen arkivreferanse",
F169="Ivaretas av kunde","KUNDE",
NOT(ISERROR(_xlfn.XLOOKUP(LEFT(F169,3),('Innhold og arbeidsdeling'!$B$48:$B$70),('Innhold og arbeidsdeling'!$B$48:$B$70)))),_xlfn.IFS(Avstemmingsoversikt!$M$4="Ja",
(IF(Avstemmingsoversikt!$H$3="Bruttobudsjettert",VLOOKUP(LEFT(F169,3),'Innhold og arbeidsdeling'!$B$48:$G$70,3,FALSE),VLOOKUP(LEFT(F169,3),'Innhold og arbeidsdeling'!$B$48:$G$70,4,FALSE)
)),
Avstemmingsoversikt!$M$4="Nei",
(IF(Avstemmingsoversikt!$H$3="Bruttobudsjettert",VLOOKUP(LEFT(F169,3),'Innhold og arbeidsdeling'!$B$48:$G$70,5,FALSE),VLOOKUP(LEFT(F169,3),'Innhold og arbeidsdeling'!$B$48:$G$70,6,FALSE)
))),
Avstemmingsoversikt!$M$3="Grunntjeneste",IF(Avstemmingsoversikt!$H$3="Bruttobudsjettert",VLOOKUP(LEFT(F169,3),'Innhold og arbeidsdeling'!$B$5:$G$45,3,FALSE),VLOOKUP(LEFT(F169,3),'Innhold og arbeidsdeling'!$B$5:$G$45,4,FALSE)),Avstemmingsoversikt!$M$3="Delservice",IF(Avstemmingsoversikt!$H$3="Bruttobudsjettert",VLOOKUP(LEFT(F169,3),'Innhold og arbeidsdeling'!$B$5:$G$45,5,FALSE),VLOOKUP(LEFT(F169,3),'Innhold og arbeidsdeling'!$B$5:$G$45,6,FALSE)))</f>
        <v>#N/A</v>
      </c>
      <c r="J169" s="309"/>
      <c r="K169" s="258" t="str">
        <f t="shared" si="2"/>
        <v>1985</v>
      </c>
    </row>
    <row r="170" spans="1:11" x14ac:dyDescent="0.25">
      <c r="A170" s="836">
        <v>1986</v>
      </c>
      <c r="B170" s="259" t="s">
        <v>788</v>
      </c>
      <c r="C170" s="260">
        <v>0</v>
      </c>
      <c r="D170" s="266"/>
      <c r="E170" s="266"/>
      <c r="F170" s="263" t="s">
        <v>459</v>
      </c>
      <c r="G170" s="266" t="e" cm="1">
        <f t="array" ref="G170">_xlfn.IFS(B170="Reservert","-",
F170="","Ingen arkivreferanse",
F170="Ivaretas av kunde","KUNDE",
NOT(ISERROR(_xlfn.XLOOKUP(LEFT(F170,3),('Innhold og arbeidsdeling'!$B$48:$B$70),('Innhold og arbeidsdeling'!$B$48:$B$70)))),_xlfn.IFS(Avstemmingsoversikt!$M$4="Ja",
(IF(Avstemmingsoversikt!$H$3="Bruttobudsjettert",VLOOKUP(LEFT(F170,3),'Innhold og arbeidsdeling'!$B$48:$G$70,3,FALSE),VLOOKUP(LEFT(F170,3),'Innhold og arbeidsdeling'!$B$48:$G$70,4,FALSE)
)),
Avstemmingsoversikt!$M$4="Nei",
(IF(Avstemmingsoversikt!$H$3="Bruttobudsjettert",VLOOKUP(LEFT(F170,3),'Innhold og arbeidsdeling'!$B$48:$G$70,5,FALSE),VLOOKUP(LEFT(F170,3),'Innhold og arbeidsdeling'!$B$48:$G$70,6,FALSE)
))),
Avstemmingsoversikt!$M$3="Grunntjeneste",IF(Avstemmingsoversikt!$H$3="Bruttobudsjettert",VLOOKUP(LEFT(F170,3),'Innhold og arbeidsdeling'!$B$5:$G$45,3,FALSE),VLOOKUP(LEFT(F170,3),'Innhold og arbeidsdeling'!$B$5:$G$45,4,FALSE)),Avstemmingsoversikt!$M$3="Delservice",IF(Avstemmingsoversikt!$H$3="Bruttobudsjettert",VLOOKUP(LEFT(F170,3),'Innhold og arbeidsdeling'!$B$5:$G$45,5,FALSE),VLOOKUP(LEFT(F170,3),'Innhold og arbeidsdeling'!$B$5:$G$45,6,FALSE)))</f>
        <v>#N/A</v>
      </c>
      <c r="H170" s="266"/>
      <c r="I170" s="266"/>
      <c r="J170" s="308"/>
      <c r="K170" s="258" t="str">
        <f t="shared" si="2"/>
        <v>1986</v>
      </c>
    </row>
    <row r="171" spans="1:11" x14ac:dyDescent="0.25">
      <c r="A171" s="833">
        <v>1987</v>
      </c>
      <c r="B171" s="205" t="s">
        <v>789</v>
      </c>
      <c r="C171" s="256">
        <v>0</v>
      </c>
      <c r="F171" s="262" t="s">
        <v>468</v>
      </c>
      <c r="G171" s="207" t="e" cm="1">
        <f t="array" ref="G171">_xlfn.IFS(B171="Reservert","-",
F171="","Ingen arkivreferanse",
F171="Ivaretas av kunde","KUNDE",
NOT(ISERROR(_xlfn.XLOOKUP(LEFT(F171,3),('Innhold og arbeidsdeling'!$B$48:$B$70),('Innhold og arbeidsdeling'!$B$48:$B$70)))),_xlfn.IFS(Avstemmingsoversikt!$M$4="Ja",
(IF(Avstemmingsoversikt!$H$3="Bruttobudsjettert",VLOOKUP(LEFT(F171,3),'Innhold og arbeidsdeling'!$B$48:$G$70,3,FALSE),VLOOKUP(LEFT(F171,3),'Innhold og arbeidsdeling'!$B$48:$G$70,4,FALSE)
)),
Avstemmingsoversikt!$M$4="Nei",
(IF(Avstemmingsoversikt!$H$3="Bruttobudsjettert",VLOOKUP(LEFT(F171,3),'Innhold og arbeidsdeling'!$B$48:$G$70,5,FALSE),VLOOKUP(LEFT(F171,3),'Innhold og arbeidsdeling'!$B$48:$G$70,6,FALSE)
))),
Avstemmingsoversikt!$M$3="Grunntjeneste",IF(Avstemmingsoversikt!$H$3="Bruttobudsjettert",VLOOKUP(LEFT(F171,3),'Innhold og arbeidsdeling'!$B$5:$G$45,3,FALSE),VLOOKUP(LEFT(F171,3),'Innhold og arbeidsdeling'!$B$5:$G$45,4,FALSE)),Avstemmingsoversikt!$M$3="Delservice",IF(Avstemmingsoversikt!$H$3="Bruttobudsjettert",VLOOKUP(LEFT(F171,3),'Innhold og arbeidsdeling'!$B$5:$G$45,5,FALSE),VLOOKUP(LEFT(F171,3),'Innhold og arbeidsdeling'!$B$5:$G$45,6,FALSE)))</f>
        <v>#N/A</v>
      </c>
      <c r="J171" s="309"/>
      <c r="K171" s="258" t="str">
        <f t="shared" si="2"/>
        <v>1987</v>
      </c>
    </row>
    <row r="172" spans="1:11" x14ac:dyDescent="0.25">
      <c r="A172" s="836">
        <v>1988</v>
      </c>
      <c r="B172" s="259" t="s">
        <v>790</v>
      </c>
      <c r="C172" s="260">
        <v>0</v>
      </c>
      <c r="D172" s="266"/>
      <c r="E172" s="266"/>
      <c r="F172" s="263" t="s">
        <v>291</v>
      </c>
      <c r="G172" s="266" t="e" cm="1">
        <f t="array" ref="G172">_xlfn.IFS(B172="Reservert","-",
F172="","Ingen arkivreferanse",
F172="Ivaretas av kunde","KUNDE",
NOT(ISERROR(_xlfn.XLOOKUP(LEFT(F172,3),('Innhold og arbeidsdeling'!$B$48:$B$70),('Innhold og arbeidsdeling'!$B$48:$B$70)))),_xlfn.IFS(Avstemmingsoversikt!$M$4="Ja",
(IF(Avstemmingsoversikt!$H$3="Bruttobudsjettert",VLOOKUP(LEFT(F172,3),'Innhold og arbeidsdeling'!$B$48:$G$70,3,FALSE),VLOOKUP(LEFT(F172,3),'Innhold og arbeidsdeling'!$B$48:$G$70,4,FALSE)
)),
Avstemmingsoversikt!$M$4="Nei",
(IF(Avstemmingsoversikt!$H$3="Bruttobudsjettert",VLOOKUP(LEFT(F172,3),'Innhold og arbeidsdeling'!$B$48:$G$70,5,FALSE),VLOOKUP(LEFT(F172,3),'Innhold og arbeidsdeling'!$B$48:$G$70,6,FALSE)
))),
Avstemmingsoversikt!$M$3="Grunntjeneste",IF(Avstemmingsoversikt!$H$3="Bruttobudsjettert",VLOOKUP(LEFT(F172,3),'Innhold og arbeidsdeling'!$B$5:$G$45,3,FALSE),VLOOKUP(LEFT(F172,3),'Innhold og arbeidsdeling'!$B$5:$G$45,4,FALSE)),Avstemmingsoversikt!$M$3="Delservice",IF(Avstemmingsoversikt!$H$3="Bruttobudsjettert",VLOOKUP(LEFT(F172,3),'Innhold og arbeidsdeling'!$B$5:$G$45,5,FALSE),VLOOKUP(LEFT(F172,3),'Innhold og arbeidsdeling'!$B$5:$G$45,6,FALSE)))</f>
        <v>#N/A</v>
      </c>
      <c r="H172" s="266"/>
      <c r="I172" s="266"/>
      <c r="J172" s="308"/>
      <c r="K172" s="258" t="str">
        <f t="shared" si="2"/>
        <v>1988</v>
      </c>
    </row>
    <row r="173" spans="1:11" x14ac:dyDescent="0.25">
      <c r="A173" s="833">
        <v>1990</v>
      </c>
      <c r="B173" s="205" t="s">
        <v>791</v>
      </c>
      <c r="C173" s="256">
        <v>0</v>
      </c>
      <c r="F173" s="262"/>
      <c r="G173" s="207" t="str" cm="1">
        <f t="array" ref="G173">_xlfn.IFS(B173="Reservert","-",
F173="","Ingen arkivreferanse",
F173="Ivaretas av kunde","KUNDE",
NOT(ISERROR(_xlfn.XLOOKUP(LEFT(F173,3),('Innhold og arbeidsdeling'!$B$48:$B$70),('Innhold og arbeidsdeling'!$B$48:$B$70)))),_xlfn.IFS(Avstemmingsoversikt!$M$4="Ja",
(IF(Avstemmingsoversikt!$H$3="Bruttobudsjettert",VLOOKUP(LEFT(F173,3),'Innhold og arbeidsdeling'!$B$48:$G$70,3,FALSE),VLOOKUP(LEFT(F173,3),'Innhold og arbeidsdeling'!$B$48:$G$70,4,FALSE)
)),
Avstemmingsoversikt!$M$4="Nei",
(IF(Avstemmingsoversikt!$H$3="Bruttobudsjettert",VLOOKUP(LEFT(F173,3),'Innhold og arbeidsdeling'!$B$48:$G$70,5,FALSE),VLOOKUP(LEFT(F173,3),'Innhold og arbeidsdeling'!$B$48:$G$70,6,FALSE)
))),
Avstemmingsoversikt!$M$3="Grunntjeneste",IF(Avstemmingsoversikt!$H$3="Bruttobudsjettert",VLOOKUP(LEFT(F173,3),'Innhold og arbeidsdeling'!$B$5:$G$45,3,FALSE),VLOOKUP(LEFT(F173,3),'Innhold og arbeidsdeling'!$B$5:$G$45,4,FALSE)),Avstemmingsoversikt!$M$3="Delservice",IF(Avstemmingsoversikt!$H$3="Bruttobudsjettert",VLOOKUP(LEFT(F173,3),'Innhold og arbeidsdeling'!$B$5:$G$45,5,FALSE),VLOOKUP(LEFT(F173,3),'Innhold og arbeidsdeling'!$B$5:$G$45,6,FALSE)))</f>
        <v>Ingen arkivreferanse</v>
      </c>
      <c r="J173" s="309"/>
      <c r="K173" s="258" t="str">
        <f t="shared" si="2"/>
        <v>1990</v>
      </c>
    </row>
    <row r="174" spans="1:11" x14ac:dyDescent="0.25">
      <c r="A174" s="836">
        <v>1991</v>
      </c>
      <c r="B174" s="259" t="s">
        <v>792</v>
      </c>
      <c r="C174" s="260">
        <v>0</v>
      </c>
      <c r="D174" s="266"/>
      <c r="E174" s="266"/>
      <c r="F174" s="263" t="s">
        <v>496</v>
      </c>
      <c r="G174" s="266" t="str" cm="1">
        <f t="array" ref="G174">_xlfn.IFS(B174="Reservert","-",
F174="","Ingen arkivreferanse",
F174="Ivaretas av kunde","KUNDE",
NOT(ISERROR(_xlfn.XLOOKUP(LEFT(F174,3),('Innhold og arbeidsdeling'!$B$48:$B$70),('Innhold og arbeidsdeling'!$B$48:$B$70)))),_xlfn.IFS(Avstemmingsoversikt!$M$4="Ja",
(IF(Avstemmingsoversikt!$H$3="Bruttobudsjettert",VLOOKUP(LEFT(F174,3),'Innhold og arbeidsdeling'!$B$48:$G$70,3,FALSE),VLOOKUP(LEFT(F174,3),'Innhold og arbeidsdeling'!$B$48:$G$70,4,FALSE)
)),
Avstemmingsoversikt!$M$4="Nei",
(IF(Avstemmingsoversikt!$H$3="Bruttobudsjettert",VLOOKUP(LEFT(F174,3),'Innhold og arbeidsdeling'!$B$48:$G$70,5,FALSE),VLOOKUP(LEFT(F174,3),'Innhold og arbeidsdeling'!$B$48:$G$70,6,FALSE)
))),
Avstemmingsoversikt!$M$3="Grunntjeneste",IF(Avstemmingsoversikt!$H$3="Bruttobudsjettert",VLOOKUP(LEFT(F174,3),'Innhold og arbeidsdeling'!$B$5:$G$45,3,FALSE),VLOOKUP(LEFT(F174,3),'Innhold og arbeidsdeling'!$B$5:$G$45,4,FALSE)),Avstemmingsoversikt!$M$3="Delservice",IF(Avstemmingsoversikt!$H$3="Bruttobudsjettert",VLOOKUP(LEFT(F174,3),'Innhold og arbeidsdeling'!$B$5:$G$45,5,FALSE),VLOOKUP(LEFT(F174,3),'Innhold og arbeidsdeling'!$B$5:$G$45,6,FALSE)))</f>
        <v>i/a</v>
      </c>
      <c r="H174" s="266"/>
      <c r="I174" s="266"/>
      <c r="J174" s="308"/>
      <c r="K174" s="258" t="str">
        <f t="shared" si="2"/>
        <v>1991</v>
      </c>
    </row>
    <row r="175" spans="1:11" x14ac:dyDescent="0.25">
      <c r="A175" s="835">
        <v>1993</v>
      </c>
      <c r="B175" s="205" t="s">
        <v>793</v>
      </c>
      <c r="C175" s="256">
        <v>0</v>
      </c>
      <c r="D175" s="262"/>
      <c r="E175" s="262"/>
      <c r="F175" s="262" t="s">
        <v>794</v>
      </c>
      <c r="G175" s="207" t="str" cm="1">
        <f t="array" ref="G175">_xlfn.IFS(B175="Reservert","-",
F175="","Ingen arkivreferanse",
F175="Ivaretas av kunde","KUNDE",
NOT(ISERROR(_xlfn.XLOOKUP(LEFT(F175,3),('Innhold og arbeidsdeling'!$B$48:$B$70),('Innhold og arbeidsdeling'!$B$48:$B$70)))),_xlfn.IFS(Avstemmingsoversikt!$M$4="Ja",
(IF(Avstemmingsoversikt!$H$3="Bruttobudsjettert",VLOOKUP(LEFT(F175,3),'Innhold og arbeidsdeling'!$B$48:$G$70,3,FALSE),VLOOKUP(LEFT(F175,3),'Innhold og arbeidsdeling'!$B$48:$G$70,4,FALSE)
)),
Avstemmingsoversikt!$M$4="Nei",
(IF(Avstemmingsoversikt!$H$3="Bruttobudsjettert",VLOOKUP(LEFT(F175,3),'Innhold og arbeidsdeling'!$B$48:$G$70,5,FALSE),VLOOKUP(LEFT(F175,3),'Innhold og arbeidsdeling'!$B$48:$G$70,6,FALSE)
))),
Avstemmingsoversikt!$M$3="Grunntjeneste",IF(Avstemmingsoversikt!$H$3="Bruttobudsjettert",VLOOKUP(LEFT(F175,3),'Innhold og arbeidsdeling'!$B$5:$G$45,3,FALSE),VLOOKUP(LEFT(F175,3),'Innhold og arbeidsdeling'!$B$5:$G$45,4,FALSE)),Avstemmingsoversikt!$M$3="Delservice",IF(Avstemmingsoversikt!$H$3="Bruttobudsjettert",VLOOKUP(LEFT(F175,3),'Innhold og arbeidsdeling'!$B$5:$G$45,5,FALSE),VLOOKUP(LEFT(F175,3),'Innhold og arbeidsdeling'!$B$5:$G$45,6,FALSE)))</f>
        <v>KUNDE</v>
      </c>
      <c r="H175" s="262"/>
      <c r="I175" s="262"/>
      <c r="J175" s="307"/>
      <c r="K175" s="258" t="str">
        <f t="shared" si="2"/>
        <v>1993</v>
      </c>
    </row>
    <row r="176" spans="1:11" x14ac:dyDescent="0.25">
      <c r="A176" s="836">
        <v>1997</v>
      </c>
      <c r="B176" s="259" t="s">
        <v>795</v>
      </c>
      <c r="C176" s="260">
        <v>0</v>
      </c>
      <c r="D176" s="266"/>
      <c r="E176" s="266"/>
      <c r="F176" s="263" t="s">
        <v>796</v>
      </c>
      <c r="G176" s="266" t="str" cm="1">
        <f t="array" ref="G176">_xlfn.IFS(B176="Reservert","-",
F176="","Ingen arkivreferanse",
F176="Ivaretas av kunde","KUNDE",
NOT(ISERROR(_xlfn.XLOOKUP(LEFT(F176,3),('Innhold og arbeidsdeling'!$B$48:$B$70),('Innhold og arbeidsdeling'!$B$48:$B$70)))),_xlfn.IFS(Avstemmingsoversikt!$M$4="Ja",
(IF(Avstemmingsoversikt!$H$3="Bruttobudsjettert",VLOOKUP(LEFT(F176,3),'Innhold og arbeidsdeling'!$B$48:$G$70,3,FALSE),VLOOKUP(LEFT(F176,3),'Innhold og arbeidsdeling'!$B$48:$G$70,4,FALSE)
)),
Avstemmingsoversikt!$M$4="Nei",
(IF(Avstemmingsoversikt!$H$3="Bruttobudsjettert",VLOOKUP(LEFT(F176,3),'Innhold og arbeidsdeling'!$B$48:$G$70,5,FALSE),VLOOKUP(LEFT(F176,3),'Innhold og arbeidsdeling'!$B$48:$G$70,6,FALSE)
))),
Avstemmingsoversikt!$M$3="Grunntjeneste",IF(Avstemmingsoversikt!$H$3="Bruttobudsjettert",VLOOKUP(LEFT(F176,3),'Innhold og arbeidsdeling'!$B$5:$G$45,3,FALSE),VLOOKUP(LEFT(F176,3),'Innhold og arbeidsdeling'!$B$5:$G$45,4,FALSE)),Avstemmingsoversikt!$M$3="Delservice",IF(Avstemmingsoversikt!$H$3="Bruttobudsjettert",VLOOKUP(LEFT(F176,3),'Innhold og arbeidsdeling'!$B$5:$G$45,5,FALSE),VLOOKUP(LEFT(F176,3),'Innhold og arbeidsdeling'!$B$5:$G$45,6,FALSE)))</f>
        <v>KUNDE</v>
      </c>
      <c r="H176" s="266"/>
      <c r="I176" s="266"/>
      <c r="J176" s="308"/>
      <c r="K176" s="258" t="str">
        <f t="shared" si="2"/>
        <v>1997</v>
      </c>
    </row>
    <row r="177" spans="1:11" x14ac:dyDescent="0.25">
      <c r="A177" s="833">
        <v>1998</v>
      </c>
      <c r="B177" s="205" t="s">
        <v>797</v>
      </c>
      <c r="C177" s="256">
        <v>0</v>
      </c>
      <c r="F177" s="262" t="s">
        <v>702</v>
      </c>
      <c r="G177" s="207" t="str" cm="1">
        <f t="array" ref="G177">_xlfn.IFS(B177="Reservert","-",
F177="","Ingen arkivreferanse",
F177="Ivaretas av kunde","KUNDE",
NOT(ISERROR(_xlfn.XLOOKUP(LEFT(F177,3),('Innhold og arbeidsdeling'!$B$48:$B$70),('Innhold og arbeidsdeling'!$B$48:$B$70)))),_xlfn.IFS(Avstemmingsoversikt!$M$4="Ja",
(IF(Avstemmingsoversikt!$H$3="Bruttobudsjettert",VLOOKUP(LEFT(F177,3),'Innhold og arbeidsdeling'!$B$48:$G$70,3,FALSE),VLOOKUP(LEFT(F177,3),'Innhold og arbeidsdeling'!$B$48:$G$70,4,FALSE)
)),
Avstemmingsoversikt!$M$4="Nei",
(IF(Avstemmingsoversikt!$H$3="Bruttobudsjettert",VLOOKUP(LEFT(F177,3),'Innhold og arbeidsdeling'!$B$48:$G$70,5,FALSE),VLOOKUP(LEFT(F177,3),'Innhold og arbeidsdeling'!$B$48:$G$70,6,FALSE)
))),
Avstemmingsoversikt!$M$3="Grunntjeneste",IF(Avstemmingsoversikt!$H$3="Bruttobudsjettert",VLOOKUP(LEFT(F177,3),'Innhold og arbeidsdeling'!$B$5:$G$45,3,FALSE),VLOOKUP(LEFT(F177,3),'Innhold og arbeidsdeling'!$B$5:$G$45,4,FALSE)),Avstemmingsoversikt!$M$3="Delservice",IF(Avstemmingsoversikt!$H$3="Bruttobudsjettert",VLOOKUP(LEFT(F177,3),'Innhold og arbeidsdeling'!$B$5:$G$45,5,FALSE),VLOOKUP(LEFT(F177,3),'Innhold og arbeidsdeling'!$B$5:$G$45,6,FALSE)))</f>
        <v>KUNDE</v>
      </c>
      <c r="J177" s="309"/>
      <c r="K177" s="258" t="str">
        <f t="shared" si="2"/>
        <v>1998</v>
      </c>
    </row>
    <row r="178" spans="1:11" x14ac:dyDescent="0.25">
      <c r="A178" s="836">
        <v>1999</v>
      </c>
      <c r="B178" s="259" t="s">
        <v>798</v>
      </c>
      <c r="C178" s="260">
        <v>0</v>
      </c>
      <c r="D178" s="266"/>
      <c r="E178" s="266"/>
      <c r="F178" s="263" t="s">
        <v>702</v>
      </c>
      <c r="G178" s="266" t="str" cm="1">
        <f t="array" ref="G178">_xlfn.IFS(B178="Reservert","-",
F178="","Ingen arkivreferanse",
F178="Ivaretas av kunde","KUNDE",
NOT(ISERROR(_xlfn.XLOOKUP(LEFT(F178,3),('Innhold og arbeidsdeling'!$B$48:$B$70),('Innhold og arbeidsdeling'!$B$48:$B$70)))),_xlfn.IFS(Avstemmingsoversikt!$M$4="Ja",
(IF(Avstemmingsoversikt!$H$3="Bruttobudsjettert",VLOOKUP(LEFT(F178,3),'Innhold og arbeidsdeling'!$B$48:$G$70,3,FALSE),VLOOKUP(LEFT(F178,3),'Innhold og arbeidsdeling'!$B$48:$G$70,4,FALSE)
)),
Avstemmingsoversikt!$M$4="Nei",
(IF(Avstemmingsoversikt!$H$3="Bruttobudsjettert",VLOOKUP(LEFT(F178,3),'Innhold og arbeidsdeling'!$B$48:$G$70,5,FALSE),VLOOKUP(LEFT(F178,3),'Innhold og arbeidsdeling'!$B$48:$G$70,6,FALSE)
))),
Avstemmingsoversikt!$M$3="Grunntjeneste",IF(Avstemmingsoversikt!$H$3="Bruttobudsjettert",VLOOKUP(LEFT(F178,3),'Innhold og arbeidsdeling'!$B$5:$G$45,3,FALSE),VLOOKUP(LEFT(F178,3),'Innhold og arbeidsdeling'!$B$5:$G$45,4,FALSE)),Avstemmingsoversikt!$M$3="Delservice",IF(Avstemmingsoversikt!$H$3="Bruttobudsjettert",VLOOKUP(LEFT(F178,3),'Innhold og arbeidsdeling'!$B$5:$G$45,5,FALSE),VLOOKUP(LEFT(F178,3),'Innhold og arbeidsdeling'!$B$5:$G$45,6,FALSE)))</f>
        <v>KUNDE</v>
      </c>
      <c r="H178" s="266"/>
      <c r="I178" s="266"/>
      <c r="J178" s="308"/>
      <c r="K178" s="258" t="str">
        <f t="shared" si="2"/>
        <v>1999</v>
      </c>
    </row>
    <row r="179" spans="1:11" x14ac:dyDescent="0.25">
      <c r="A179" s="835">
        <v>2000</v>
      </c>
      <c r="B179" s="205" t="s">
        <v>799</v>
      </c>
      <c r="C179" s="256">
        <v>0</v>
      </c>
      <c r="F179" s="262" t="s">
        <v>702</v>
      </c>
      <c r="G179" s="207" t="str" cm="1">
        <f t="array" ref="G179">_xlfn.IFS(B179="Reservert","-",
F179="","Ingen arkivreferanse",
F179="Ivaretas av kunde","KUNDE",
NOT(ISERROR(_xlfn.XLOOKUP(LEFT(F179,3),('Innhold og arbeidsdeling'!$B$48:$B$70),('Innhold og arbeidsdeling'!$B$48:$B$70)))),_xlfn.IFS(Avstemmingsoversikt!$M$4="Ja",
(IF(Avstemmingsoversikt!$H$3="Bruttobudsjettert",VLOOKUP(LEFT(F179,3),'Innhold og arbeidsdeling'!$B$48:$G$70,3,FALSE),VLOOKUP(LEFT(F179,3),'Innhold og arbeidsdeling'!$B$48:$G$70,4,FALSE)
)),
Avstemmingsoversikt!$M$4="Nei",
(IF(Avstemmingsoversikt!$H$3="Bruttobudsjettert",VLOOKUP(LEFT(F179,3),'Innhold og arbeidsdeling'!$B$48:$G$70,5,FALSE),VLOOKUP(LEFT(F179,3),'Innhold og arbeidsdeling'!$B$48:$G$70,6,FALSE)
))),
Avstemmingsoversikt!$M$3="Grunntjeneste",IF(Avstemmingsoversikt!$H$3="Bruttobudsjettert",VLOOKUP(LEFT(F179,3),'Innhold og arbeidsdeling'!$B$5:$G$45,3,FALSE),VLOOKUP(LEFT(F179,3),'Innhold og arbeidsdeling'!$B$5:$G$45,4,FALSE)),Avstemmingsoversikt!$M$3="Delservice",IF(Avstemmingsoversikt!$H$3="Bruttobudsjettert",VLOOKUP(LEFT(F179,3),'Innhold og arbeidsdeling'!$B$5:$G$45,5,FALSE),VLOOKUP(LEFT(F179,3),'Innhold og arbeidsdeling'!$B$5:$G$45,6,FALSE)))</f>
        <v>KUNDE</v>
      </c>
      <c r="J179" s="309"/>
      <c r="K179" s="258" t="str">
        <f t="shared" si="2"/>
        <v>2000</v>
      </c>
    </row>
    <row r="180" spans="1:11" x14ac:dyDescent="0.25">
      <c r="A180" s="834">
        <v>2020</v>
      </c>
      <c r="B180" s="259" t="s">
        <v>800</v>
      </c>
      <c r="C180" s="260">
        <v>0</v>
      </c>
      <c r="D180" s="266"/>
      <c r="E180" s="266"/>
      <c r="F180" s="263" t="s">
        <v>702</v>
      </c>
      <c r="G180" s="266" t="str" cm="1">
        <f t="array" ref="G180">_xlfn.IFS(B180="Reservert","-",
F180="","Ingen arkivreferanse",
F180="Ivaretas av kunde","KUNDE",
NOT(ISERROR(_xlfn.XLOOKUP(LEFT(F180,3),('Innhold og arbeidsdeling'!$B$48:$B$70),('Innhold og arbeidsdeling'!$B$48:$B$70)))),_xlfn.IFS(Avstemmingsoversikt!$M$4="Ja",
(IF(Avstemmingsoversikt!$H$3="Bruttobudsjettert",VLOOKUP(LEFT(F180,3),'Innhold og arbeidsdeling'!$B$48:$G$70,3,FALSE),VLOOKUP(LEFT(F180,3),'Innhold og arbeidsdeling'!$B$48:$G$70,4,FALSE)
)),
Avstemmingsoversikt!$M$4="Nei",
(IF(Avstemmingsoversikt!$H$3="Bruttobudsjettert",VLOOKUP(LEFT(F180,3),'Innhold og arbeidsdeling'!$B$48:$G$70,5,FALSE),VLOOKUP(LEFT(F180,3),'Innhold og arbeidsdeling'!$B$48:$G$70,6,FALSE)
))),
Avstemmingsoversikt!$M$3="Grunntjeneste",IF(Avstemmingsoversikt!$H$3="Bruttobudsjettert",VLOOKUP(LEFT(F180,3),'Innhold og arbeidsdeling'!$B$5:$G$45,3,FALSE),VLOOKUP(LEFT(F180,3),'Innhold og arbeidsdeling'!$B$5:$G$45,4,FALSE)),Avstemmingsoversikt!$M$3="Delservice",IF(Avstemmingsoversikt!$H$3="Bruttobudsjettert",VLOOKUP(LEFT(F180,3),'Innhold og arbeidsdeling'!$B$5:$G$45,5,FALSE),VLOOKUP(LEFT(F180,3),'Innhold og arbeidsdeling'!$B$5:$G$45,6,FALSE)))</f>
        <v>KUNDE</v>
      </c>
      <c r="H180" s="266"/>
      <c r="I180" s="266"/>
      <c r="J180" s="308"/>
      <c r="K180" s="258" t="str">
        <f t="shared" si="2"/>
        <v>2020</v>
      </c>
    </row>
    <row r="181" spans="1:11" x14ac:dyDescent="0.25">
      <c r="A181" s="835">
        <v>2050</v>
      </c>
      <c r="B181" s="205" t="s">
        <v>801</v>
      </c>
      <c r="C181" s="256">
        <v>0</v>
      </c>
      <c r="F181" s="262"/>
      <c r="G181" s="207" t="str" cm="1">
        <f t="array" ref="G181">_xlfn.IFS(B181="Reservert","-",
F181="","Ingen arkivreferanse",
F181="Ivaretas av kunde","KUNDE",
NOT(ISERROR(_xlfn.XLOOKUP(LEFT(F181,3),('Innhold og arbeidsdeling'!$B$48:$B$70),('Innhold og arbeidsdeling'!$B$48:$B$70)))),_xlfn.IFS(Avstemmingsoversikt!$M$4="Ja",
(IF(Avstemmingsoversikt!$H$3="Bruttobudsjettert",VLOOKUP(LEFT(F181,3),'Innhold og arbeidsdeling'!$B$48:$G$70,3,FALSE),VLOOKUP(LEFT(F181,3),'Innhold og arbeidsdeling'!$B$48:$G$70,4,FALSE)
)),
Avstemmingsoversikt!$M$4="Nei",
(IF(Avstemmingsoversikt!$H$3="Bruttobudsjettert",VLOOKUP(LEFT(F181,3),'Innhold og arbeidsdeling'!$B$48:$G$70,5,FALSE),VLOOKUP(LEFT(F181,3),'Innhold og arbeidsdeling'!$B$48:$G$70,6,FALSE)
))),
Avstemmingsoversikt!$M$3="Grunntjeneste",IF(Avstemmingsoversikt!$H$3="Bruttobudsjettert",VLOOKUP(LEFT(F181,3),'Innhold og arbeidsdeling'!$B$5:$G$45,3,FALSE),VLOOKUP(LEFT(F181,3),'Innhold og arbeidsdeling'!$B$5:$G$45,4,FALSE)),Avstemmingsoversikt!$M$3="Delservice",IF(Avstemmingsoversikt!$H$3="Bruttobudsjettert",VLOOKUP(LEFT(F181,3),'Innhold og arbeidsdeling'!$B$5:$G$45,5,FALSE),VLOOKUP(LEFT(F181,3),'Innhold og arbeidsdeling'!$B$5:$G$45,6,FALSE)))</f>
        <v>Ingen arkivreferanse</v>
      </c>
      <c r="J181" s="309"/>
      <c r="K181" s="258" t="str">
        <f t="shared" si="2"/>
        <v>2050</v>
      </c>
    </row>
    <row r="182" spans="1:11" x14ac:dyDescent="0.25">
      <c r="A182" s="834">
        <v>2060</v>
      </c>
      <c r="B182" s="259" t="s">
        <v>802</v>
      </c>
      <c r="C182" s="260">
        <v>0</v>
      </c>
      <c r="D182" s="266"/>
      <c r="E182" s="266"/>
      <c r="F182" s="263" t="s">
        <v>702</v>
      </c>
      <c r="G182" s="266" t="str" cm="1">
        <f t="array" ref="G182">_xlfn.IFS(B182="Reservert","-",
F182="","Ingen arkivreferanse",
F182="Ivaretas av kunde","KUNDE",
NOT(ISERROR(_xlfn.XLOOKUP(LEFT(F182,3),('Innhold og arbeidsdeling'!$B$48:$B$70),('Innhold og arbeidsdeling'!$B$48:$B$70)))),_xlfn.IFS(Avstemmingsoversikt!$M$4="Ja",
(IF(Avstemmingsoversikt!$H$3="Bruttobudsjettert",VLOOKUP(LEFT(F182,3),'Innhold og arbeidsdeling'!$B$48:$G$70,3,FALSE),VLOOKUP(LEFT(F182,3),'Innhold og arbeidsdeling'!$B$48:$G$70,4,FALSE)
)),
Avstemmingsoversikt!$M$4="Nei",
(IF(Avstemmingsoversikt!$H$3="Bruttobudsjettert",VLOOKUP(LEFT(F182,3),'Innhold og arbeidsdeling'!$B$48:$G$70,5,FALSE),VLOOKUP(LEFT(F182,3),'Innhold og arbeidsdeling'!$B$48:$G$70,6,FALSE)
))),
Avstemmingsoversikt!$M$3="Grunntjeneste",IF(Avstemmingsoversikt!$H$3="Bruttobudsjettert",VLOOKUP(LEFT(F182,3),'Innhold og arbeidsdeling'!$B$5:$G$45,3,FALSE),VLOOKUP(LEFT(F182,3),'Innhold og arbeidsdeling'!$B$5:$G$45,4,FALSE)),Avstemmingsoversikt!$M$3="Delservice",IF(Avstemmingsoversikt!$H$3="Bruttobudsjettert",VLOOKUP(LEFT(F182,3),'Innhold og arbeidsdeling'!$B$5:$G$45,5,FALSE),VLOOKUP(LEFT(F182,3),'Innhold og arbeidsdeling'!$B$5:$G$45,6,FALSE)))</f>
        <v>KUNDE</v>
      </c>
      <c r="H182" s="266"/>
      <c r="I182" s="266"/>
      <c r="J182" s="308"/>
      <c r="K182" s="258" t="str">
        <f t="shared" si="2"/>
        <v>2060</v>
      </c>
    </row>
    <row r="183" spans="1:11" x14ac:dyDescent="0.25">
      <c r="A183" s="835">
        <v>2070</v>
      </c>
      <c r="B183" s="205" t="s">
        <v>803</v>
      </c>
      <c r="C183" s="256">
        <v>0</v>
      </c>
      <c r="F183" s="262" t="s">
        <v>702</v>
      </c>
      <c r="G183" s="207" t="str" cm="1">
        <f t="array" ref="G183">_xlfn.IFS(B183="Reservert","-",
F183="","Ingen arkivreferanse",
F183="Ivaretas av kunde","KUNDE",
NOT(ISERROR(_xlfn.XLOOKUP(LEFT(F183,3),('Innhold og arbeidsdeling'!$B$48:$B$70),('Innhold og arbeidsdeling'!$B$48:$B$70)))),_xlfn.IFS(Avstemmingsoversikt!$M$4="Ja",
(IF(Avstemmingsoversikt!$H$3="Bruttobudsjettert",VLOOKUP(LEFT(F183,3),'Innhold og arbeidsdeling'!$B$48:$G$70,3,FALSE),VLOOKUP(LEFT(F183,3),'Innhold og arbeidsdeling'!$B$48:$G$70,4,FALSE)
)),
Avstemmingsoversikt!$M$4="Nei",
(IF(Avstemmingsoversikt!$H$3="Bruttobudsjettert",VLOOKUP(LEFT(F183,3),'Innhold og arbeidsdeling'!$B$48:$G$70,5,FALSE),VLOOKUP(LEFT(F183,3),'Innhold og arbeidsdeling'!$B$48:$G$70,6,FALSE)
))),
Avstemmingsoversikt!$M$3="Grunntjeneste",IF(Avstemmingsoversikt!$H$3="Bruttobudsjettert",VLOOKUP(LEFT(F183,3),'Innhold og arbeidsdeling'!$B$5:$G$45,3,FALSE),VLOOKUP(LEFT(F183,3),'Innhold og arbeidsdeling'!$B$5:$G$45,4,FALSE)),Avstemmingsoversikt!$M$3="Delservice",IF(Avstemmingsoversikt!$H$3="Bruttobudsjettert",VLOOKUP(LEFT(F183,3),'Innhold og arbeidsdeling'!$B$5:$G$45,5,FALSE),VLOOKUP(LEFT(F183,3),'Innhold og arbeidsdeling'!$B$5:$G$45,6,FALSE)))</f>
        <v>KUNDE</v>
      </c>
      <c r="J183" s="309"/>
      <c r="K183" s="258" t="str">
        <f t="shared" si="2"/>
        <v>2070</v>
      </c>
    </row>
    <row r="184" spans="1:11" x14ac:dyDescent="0.25">
      <c r="A184" s="834">
        <v>2080</v>
      </c>
      <c r="B184" s="259" t="s">
        <v>804</v>
      </c>
      <c r="C184" s="260">
        <v>0</v>
      </c>
      <c r="D184" s="266"/>
      <c r="E184" s="266"/>
      <c r="F184" s="263" t="s">
        <v>702</v>
      </c>
      <c r="G184" s="266" t="str" cm="1">
        <f t="array" ref="G184">_xlfn.IFS(B184="Reservert","-",
F184="","Ingen arkivreferanse",
F184="Ivaretas av kunde","KUNDE",
NOT(ISERROR(_xlfn.XLOOKUP(LEFT(F184,3),('Innhold og arbeidsdeling'!$B$48:$B$70),('Innhold og arbeidsdeling'!$B$48:$B$70)))),_xlfn.IFS(Avstemmingsoversikt!$M$4="Ja",
(IF(Avstemmingsoversikt!$H$3="Bruttobudsjettert",VLOOKUP(LEFT(F184,3),'Innhold og arbeidsdeling'!$B$48:$G$70,3,FALSE),VLOOKUP(LEFT(F184,3),'Innhold og arbeidsdeling'!$B$48:$G$70,4,FALSE)
)),
Avstemmingsoversikt!$M$4="Nei",
(IF(Avstemmingsoversikt!$H$3="Bruttobudsjettert",VLOOKUP(LEFT(F184,3),'Innhold og arbeidsdeling'!$B$48:$G$70,5,FALSE),VLOOKUP(LEFT(F184,3),'Innhold og arbeidsdeling'!$B$48:$G$70,6,FALSE)
))),
Avstemmingsoversikt!$M$3="Grunntjeneste",IF(Avstemmingsoversikt!$H$3="Bruttobudsjettert",VLOOKUP(LEFT(F184,3),'Innhold og arbeidsdeling'!$B$5:$G$45,3,FALSE),VLOOKUP(LEFT(F184,3),'Innhold og arbeidsdeling'!$B$5:$G$45,4,FALSE)),Avstemmingsoversikt!$M$3="Delservice",IF(Avstemmingsoversikt!$H$3="Bruttobudsjettert",VLOOKUP(LEFT(F184,3),'Innhold og arbeidsdeling'!$B$5:$G$45,5,FALSE),VLOOKUP(LEFT(F184,3),'Innhold og arbeidsdeling'!$B$5:$G$45,6,FALSE)))</f>
        <v>KUNDE</v>
      </c>
      <c r="H184" s="266"/>
      <c r="I184" s="266"/>
      <c r="J184" s="308"/>
      <c r="K184" s="258" t="str">
        <f t="shared" si="2"/>
        <v>2080</v>
      </c>
    </row>
    <row r="185" spans="1:11" x14ac:dyDescent="0.25">
      <c r="A185" s="835">
        <v>2090</v>
      </c>
      <c r="B185" s="205" t="s">
        <v>805</v>
      </c>
      <c r="C185" s="256">
        <v>0</v>
      </c>
      <c r="F185" s="262" t="s">
        <v>702</v>
      </c>
      <c r="G185" s="207" t="str" cm="1">
        <f t="array" ref="G185">_xlfn.IFS(B185="Reservert","-",
F185="","Ingen arkivreferanse",
F185="Ivaretas av kunde","KUNDE",
NOT(ISERROR(_xlfn.XLOOKUP(LEFT(F185,3),('Innhold og arbeidsdeling'!$B$48:$B$70),('Innhold og arbeidsdeling'!$B$48:$B$70)))),_xlfn.IFS(Avstemmingsoversikt!$M$4="Ja",
(IF(Avstemmingsoversikt!$H$3="Bruttobudsjettert",VLOOKUP(LEFT(F185,3),'Innhold og arbeidsdeling'!$B$48:$G$70,3,FALSE),VLOOKUP(LEFT(F185,3),'Innhold og arbeidsdeling'!$B$48:$G$70,4,FALSE)
)),
Avstemmingsoversikt!$M$4="Nei",
(IF(Avstemmingsoversikt!$H$3="Bruttobudsjettert",VLOOKUP(LEFT(F185,3),'Innhold og arbeidsdeling'!$B$48:$G$70,5,FALSE),VLOOKUP(LEFT(F185,3),'Innhold og arbeidsdeling'!$B$48:$G$70,6,FALSE)
))),
Avstemmingsoversikt!$M$3="Grunntjeneste",IF(Avstemmingsoversikt!$H$3="Bruttobudsjettert",VLOOKUP(LEFT(F185,3),'Innhold og arbeidsdeling'!$B$5:$G$45,3,FALSE),VLOOKUP(LEFT(F185,3),'Innhold og arbeidsdeling'!$B$5:$G$45,4,FALSE)),Avstemmingsoversikt!$M$3="Delservice",IF(Avstemmingsoversikt!$H$3="Bruttobudsjettert",VLOOKUP(LEFT(F185,3),'Innhold og arbeidsdeling'!$B$5:$G$45,5,FALSE),VLOOKUP(LEFT(F185,3),'Innhold og arbeidsdeling'!$B$5:$G$45,6,FALSE)))</f>
        <v>KUNDE</v>
      </c>
      <c r="J185" s="309"/>
      <c r="K185" s="258" t="str">
        <f t="shared" si="2"/>
        <v>2090</v>
      </c>
    </row>
    <row r="186" spans="1:11" x14ac:dyDescent="0.25">
      <c r="A186" s="834">
        <v>2110</v>
      </c>
      <c r="B186" s="259" t="s">
        <v>806</v>
      </c>
      <c r="C186" s="260">
        <v>0</v>
      </c>
      <c r="D186" s="266"/>
      <c r="E186" s="266"/>
      <c r="F186" s="263" t="s">
        <v>500</v>
      </c>
      <c r="G186" s="266" t="str" cm="1">
        <f t="array" ref="G186">_xlfn.IFS(B186="Reservert","-",
F186="","Ingen arkivreferanse",
F186="Ivaretas av kunde","KUNDE",
NOT(ISERROR(_xlfn.XLOOKUP(LEFT(F186,3),('Innhold og arbeidsdeling'!$B$48:$B$70),('Innhold og arbeidsdeling'!$B$48:$B$70)))),_xlfn.IFS(Avstemmingsoversikt!$M$4="Ja",
(IF(Avstemmingsoversikt!$H$3="Bruttobudsjettert",VLOOKUP(LEFT(F186,3),'Innhold og arbeidsdeling'!$B$48:$G$70,3,FALSE),VLOOKUP(LEFT(F186,3),'Innhold og arbeidsdeling'!$B$48:$G$70,4,FALSE)
)),
Avstemmingsoversikt!$M$4="Nei",
(IF(Avstemmingsoversikt!$H$3="Bruttobudsjettert",VLOOKUP(LEFT(F186,3),'Innhold og arbeidsdeling'!$B$48:$G$70,5,FALSE),VLOOKUP(LEFT(F186,3),'Innhold og arbeidsdeling'!$B$48:$G$70,6,FALSE)
))),
Avstemmingsoversikt!$M$3="Grunntjeneste",IF(Avstemmingsoversikt!$H$3="Bruttobudsjettert",VLOOKUP(LEFT(F186,3),'Innhold og arbeidsdeling'!$B$5:$G$45,3,FALSE),VLOOKUP(LEFT(F186,3),'Innhold og arbeidsdeling'!$B$5:$G$45,4,FALSE)),Avstemmingsoversikt!$M$3="Delservice",IF(Avstemmingsoversikt!$H$3="Bruttobudsjettert",VLOOKUP(LEFT(F186,3),'Innhold og arbeidsdeling'!$B$5:$G$45,5,FALSE),VLOOKUP(LEFT(F186,3),'Innhold og arbeidsdeling'!$B$5:$G$45,6,FALSE)))</f>
        <v>KUNDE</v>
      </c>
      <c r="H186" s="266"/>
      <c r="I186" s="266"/>
      <c r="J186" s="308"/>
      <c r="K186" s="258" t="str">
        <f t="shared" si="2"/>
        <v>2110</v>
      </c>
    </row>
    <row r="187" spans="1:11" x14ac:dyDescent="0.25">
      <c r="A187" s="835">
        <v>2140</v>
      </c>
      <c r="B187" s="205" t="s">
        <v>807</v>
      </c>
      <c r="C187" s="256">
        <v>0</v>
      </c>
      <c r="F187" s="262"/>
      <c r="G187" s="207" t="str" cm="1">
        <f t="array" ref="G187">_xlfn.IFS(B187="Reservert","-",
F187="","Ingen arkivreferanse",
F187="Ivaretas av kunde","KUNDE",
NOT(ISERROR(_xlfn.XLOOKUP(LEFT(F187,3),('Innhold og arbeidsdeling'!$B$48:$B$70),('Innhold og arbeidsdeling'!$B$48:$B$70)))),_xlfn.IFS(Avstemmingsoversikt!$M$4="Ja",
(IF(Avstemmingsoversikt!$H$3="Bruttobudsjettert",VLOOKUP(LEFT(F187,3),'Innhold og arbeidsdeling'!$B$48:$G$70,3,FALSE),VLOOKUP(LEFT(F187,3),'Innhold og arbeidsdeling'!$B$48:$G$70,4,FALSE)
)),
Avstemmingsoversikt!$M$4="Nei",
(IF(Avstemmingsoversikt!$H$3="Bruttobudsjettert",VLOOKUP(LEFT(F187,3),'Innhold og arbeidsdeling'!$B$48:$G$70,5,FALSE),VLOOKUP(LEFT(F187,3),'Innhold og arbeidsdeling'!$B$48:$G$70,6,FALSE)
))),
Avstemmingsoversikt!$M$3="Grunntjeneste",IF(Avstemmingsoversikt!$H$3="Bruttobudsjettert",VLOOKUP(LEFT(F187,3),'Innhold og arbeidsdeling'!$B$5:$G$45,3,FALSE),VLOOKUP(LEFT(F187,3),'Innhold og arbeidsdeling'!$B$5:$G$45,4,FALSE)),Avstemmingsoversikt!$M$3="Delservice",IF(Avstemmingsoversikt!$H$3="Bruttobudsjettert",VLOOKUP(LEFT(F187,3),'Innhold og arbeidsdeling'!$B$5:$G$45,5,FALSE),VLOOKUP(LEFT(F187,3),'Innhold og arbeidsdeling'!$B$5:$G$45,6,FALSE)))</f>
        <v>Ingen arkivreferanse</v>
      </c>
      <c r="J187" s="309"/>
      <c r="K187" s="258" t="str">
        <f t="shared" si="2"/>
        <v>2140</v>
      </c>
    </row>
    <row r="188" spans="1:11" ht="18.75" customHeight="1" x14ac:dyDescent="0.25">
      <c r="A188" s="836">
        <v>2150</v>
      </c>
      <c r="B188" s="259" t="s">
        <v>808</v>
      </c>
      <c r="C188" s="260">
        <v>0</v>
      </c>
      <c r="D188" s="266"/>
      <c r="E188" s="266"/>
      <c r="F188" s="259" t="s">
        <v>492</v>
      </c>
      <c r="G188" s="266" t="str" cm="1">
        <f t="array" ref="G188">_xlfn.IFS(B188="Reservert","-",
F188="","Ingen arkivreferanse",
F188="Ivaretas av kunde","KUNDE",
NOT(ISERROR(_xlfn.XLOOKUP(LEFT(F188,3),('Innhold og arbeidsdeling'!$B$48:$B$70),('Innhold og arbeidsdeling'!$B$48:$B$70)))),_xlfn.IFS(Avstemmingsoversikt!$M$4="Ja",
(IF(Avstemmingsoversikt!$H$3="Bruttobudsjettert",VLOOKUP(LEFT(F188,3),'Innhold og arbeidsdeling'!$B$48:$G$70,3,FALSE),VLOOKUP(LEFT(F188,3),'Innhold og arbeidsdeling'!$B$48:$G$70,4,FALSE)
)),
Avstemmingsoversikt!$M$4="Nei",
(IF(Avstemmingsoversikt!$H$3="Bruttobudsjettert",VLOOKUP(LEFT(F188,3),'Innhold og arbeidsdeling'!$B$48:$G$70,5,FALSE),VLOOKUP(LEFT(F188,3),'Innhold og arbeidsdeling'!$B$48:$G$70,6,FALSE)
))),
Avstemmingsoversikt!$M$3="Grunntjeneste",IF(Avstemmingsoversikt!$H$3="Bruttobudsjettert",VLOOKUP(LEFT(F188,3),'Innhold og arbeidsdeling'!$B$5:$G$45,3,FALSE),VLOOKUP(LEFT(F188,3),'Innhold og arbeidsdeling'!$B$5:$G$45,4,FALSE)),Avstemmingsoversikt!$M$3="Delservice",IF(Avstemmingsoversikt!$H$3="Bruttobudsjettert",VLOOKUP(LEFT(F188,3),'Innhold og arbeidsdeling'!$B$5:$G$45,5,FALSE),VLOOKUP(LEFT(F188,3),'Innhold og arbeidsdeling'!$B$5:$G$45,6,FALSE)))</f>
        <v>KUNDE</v>
      </c>
      <c r="H188" s="266"/>
      <c r="I188" s="266"/>
      <c r="J188" s="308"/>
      <c r="K188" s="258" t="str">
        <f t="shared" si="2"/>
        <v>2150</v>
      </c>
    </row>
    <row r="189" spans="1:11" x14ac:dyDescent="0.25">
      <c r="A189" s="835">
        <v>2160</v>
      </c>
      <c r="B189" s="205" t="s">
        <v>809</v>
      </c>
      <c r="C189" s="256">
        <v>0</v>
      </c>
      <c r="F189" s="205" t="s">
        <v>498</v>
      </c>
      <c r="G189" s="207" t="str" cm="1">
        <f t="array" ref="G189">_xlfn.IFS(B189="Reservert","-",
F189="","Ingen arkivreferanse",
F189="Ivaretas av kunde","KUNDE",
NOT(ISERROR(_xlfn.XLOOKUP(LEFT(F189,3),('Innhold og arbeidsdeling'!$B$48:$B$70),('Innhold og arbeidsdeling'!$B$48:$B$70)))),_xlfn.IFS(Avstemmingsoversikt!$M$4="Ja",
(IF(Avstemmingsoversikt!$H$3="Bruttobudsjettert",VLOOKUP(LEFT(F189,3),'Innhold og arbeidsdeling'!$B$48:$G$70,3,FALSE),VLOOKUP(LEFT(F189,3),'Innhold og arbeidsdeling'!$B$48:$G$70,4,FALSE)
)),
Avstemmingsoversikt!$M$4="Nei",
(IF(Avstemmingsoversikt!$H$3="Bruttobudsjettert",VLOOKUP(LEFT(F189,3),'Innhold og arbeidsdeling'!$B$48:$G$70,5,FALSE),VLOOKUP(LEFT(F189,3),'Innhold og arbeidsdeling'!$B$48:$G$70,6,FALSE)
))),
Avstemmingsoversikt!$M$3="Grunntjeneste",IF(Avstemmingsoversikt!$H$3="Bruttobudsjettert",VLOOKUP(LEFT(F189,3),'Innhold og arbeidsdeling'!$B$5:$G$45,3,FALSE),VLOOKUP(LEFT(F189,3),'Innhold og arbeidsdeling'!$B$5:$G$45,4,FALSE)),Avstemmingsoversikt!$M$3="Delservice",IF(Avstemmingsoversikt!$H$3="Bruttobudsjettert",VLOOKUP(LEFT(F189,3),'Innhold og arbeidsdeling'!$B$5:$G$45,5,FALSE),VLOOKUP(LEFT(F189,3),'Innhold og arbeidsdeling'!$B$5:$G$45,6,FALSE)))</f>
        <v>KUNDE</v>
      </c>
      <c r="J189" s="309"/>
      <c r="K189" s="258" t="str">
        <f t="shared" si="2"/>
        <v>2160</v>
      </c>
    </row>
    <row r="190" spans="1:11" x14ac:dyDescent="0.25">
      <c r="A190" s="834">
        <v>2170</v>
      </c>
      <c r="B190" s="259" t="s">
        <v>810</v>
      </c>
      <c r="C190" s="260">
        <v>0</v>
      </c>
      <c r="D190" s="263"/>
      <c r="E190" s="263"/>
      <c r="F190" s="263" t="s">
        <v>498</v>
      </c>
      <c r="G190" s="266" t="str" cm="1">
        <f t="array" ref="G190">_xlfn.IFS(B190="Reservert","-",
F190="","Ingen arkivreferanse",
F190="Ivaretas av kunde","KUNDE",
NOT(ISERROR(_xlfn.XLOOKUP(LEFT(F190,3),('Innhold og arbeidsdeling'!$B$48:$B$70),('Innhold og arbeidsdeling'!$B$48:$B$70)))),_xlfn.IFS(Avstemmingsoversikt!$M$4="Ja",
(IF(Avstemmingsoversikt!$H$3="Bruttobudsjettert",VLOOKUP(LEFT(F190,3),'Innhold og arbeidsdeling'!$B$48:$G$70,3,FALSE),VLOOKUP(LEFT(F190,3),'Innhold og arbeidsdeling'!$B$48:$G$70,4,FALSE)
)),
Avstemmingsoversikt!$M$4="Nei",
(IF(Avstemmingsoversikt!$H$3="Bruttobudsjettert",VLOOKUP(LEFT(F190,3),'Innhold og arbeidsdeling'!$B$48:$G$70,5,FALSE),VLOOKUP(LEFT(F190,3),'Innhold og arbeidsdeling'!$B$48:$G$70,6,FALSE)
))),
Avstemmingsoversikt!$M$3="Grunntjeneste",IF(Avstemmingsoversikt!$H$3="Bruttobudsjettert",VLOOKUP(LEFT(F190,3),'Innhold og arbeidsdeling'!$B$5:$G$45,3,FALSE),VLOOKUP(LEFT(F190,3),'Innhold og arbeidsdeling'!$B$5:$G$45,4,FALSE)),Avstemmingsoversikt!$M$3="Delservice",IF(Avstemmingsoversikt!$H$3="Bruttobudsjettert",VLOOKUP(LEFT(F190,3),'Innhold og arbeidsdeling'!$B$5:$G$45,5,FALSE),VLOOKUP(LEFT(F190,3),'Innhold og arbeidsdeling'!$B$5:$G$45,6,FALSE)))</f>
        <v>KUNDE</v>
      </c>
      <c r="H190" s="263"/>
      <c r="I190" s="263"/>
      <c r="J190" s="310"/>
      <c r="K190" s="258" t="str">
        <f t="shared" si="2"/>
        <v>2170</v>
      </c>
    </row>
    <row r="191" spans="1:11" x14ac:dyDescent="0.25">
      <c r="A191" s="835">
        <v>2180</v>
      </c>
      <c r="B191" s="205" t="s">
        <v>811</v>
      </c>
      <c r="C191" s="256">
        <v>0</v>
      </c>
      <c r="D191" s="262"/>
      <c r="E191" s="262"/>
      <c r="F191" s="262" t="s">
        <v>498</v>
      </c>
      <c r="G191" s="207" t="str" cm="1">
        <f t="array" ref="G191">_xlfn.IFS(B191="Reservert","-",
F191="","Ingen arkivreferanse",
F191="Ivaretas av kunde","KUNDE",
NOT(ISERROR(_xlfn.XLOOKUP(LEFT(F191,3),('Innhold og arbeidsdeling'!$B$48:$B$70),('Innhold og arbeidsdeling'!$B$48:$B$70)))),_xlfn.IFS(Avstemmingsoversikt!$M$4="Ja",
(IF(Avstemmingsoversikt!$H$3="Bruttobudsjettert",VLOOKUP(LEFT(F191,3),'Innhold og arbeidsdeling'!$B$48:$G$70,3,FALSE),VLOOKUP(LEFT(F191,3),'Innhold og arbeidsdeling'!$B$48:$G$70,4,FALSE)
)),
Avstemmingsoversikt!$M$4="Nei",
(IF(Avstemmingsoversikt!$H$3="Bruttobudsjettert",VLOOKUP(LEFT(F191,3),'Innhold og arbeidsdeling'!$B$48:$G$70,5,FALSE),VLOOKUP(LEFT(F191,3),'Innhold og arbeidsdeling'!$B$48:$G$70,6,FALSE)
))),
Avstemmingsoversikt!$M$3="Grunntjeneste",IF(Avstemmingsoversikt!$H$3="Bruttobudsjettert",VLOOKUP(LEFT(F191,3),'Innhold og arbeidsdeling'!$B$5:$G$45,3,FALSE),VLOOKUP(LEFT(F191,3),'Innhold og arbeidsdeling'!$B$5:$G$45,4,FALSE)),Avstemmingsoversikt!$M$3="Delservice",IF(Avstemmingsoversikt!$H$3="Bruttobudsjettert",VLOOKUP(LEFT(F191,3),'Innhold og arbeidsdeling'!$B$5:$G$45,5,FALSE),VLOOKUP(LEFT(F191,3),'Innhold og arbeidsdeling'!$B$5:$G$45,6,FALSE)))</f>
        <v>KUNDE</v>
      </c>
      <c r="H191" s="262"/>
      <c r="I191" s="262"/>
      <c r="J191" s="307"/>
      <c r="K191" s="258" t="str">
        <f t="shared" si="2"/>
        <v>2180</v>
      </c>
    </row>
    <row r="192" spans="1:11" x14ac:dyDescent="0.25">
      <c r="A192" s="836">
        <v>2190</v>
      </c>
      <c r="B192" s="259" t="s">
        <v>812</v>
      </c>
      <c r="C192" s="260">
        <v>0</v>
      </c>
      <c r="D192" s="266"/>
      <c r="E192" s="266"/>
      <c r="F192" s="263" t="s">
        <v>500</v>
      </c>
      <c r="G192" s="266" t="str" cm="1">
        <f t="array" ref="G192">_xlfn.IFS(B192="Reservert","-",
F192="","Ingen arkivreferanse",
F192="Ivaretas av kunde","KUNDE",
NOT(ISERROR(_xlfn.XLOOKUP(LEFT(F192,3),('Innhold og arbeidsdeling'!$B$48:$B$70),('Innhold og arbeidsdeling'!$B$48:$B$70)))),_xlfn.IFS(Avstemmingsoversikt!$M$4="Ja",
(IF(Avstemmingsoversikt!$H$3="Bruttobudsjettert",VLOOKUP(LEFT(F192,3),'Innhold og arbeidsdeling'!$B$48:$G$70,3,FALSE),VLOOKUP(LEFT(F192,3),'Innhold og arbeidsdeling'!$B$48:$G$70,4,FALSE)
)),
Avstemmingsoversikt!$M$4="Nei",
(IF(Avstemmingsoversikt!$H$3="Bruttobudsjettert",VLOOKUP(LEFT(F192,3),'Innhold og arbeidsdeling'!$B$48:$G$70,5,FALSE),VLOOKUP(LEFT(F192,3),'Innhold og arbeidsdeling'!$B$48:$G$70,6,FALSE)
))),
Avstemmingsoversikt!$M$3="Grunntjeneste",IF(Avstemmingsoversikt!$H$3="Bruttobudsjettert",VLOOKUP(LEFT(F192,3),'Innhold og arbeidsdeling'!$B$5:$G$45,3,FALSE),VLOOKUP(LEFT(F192,3),'Innhold og arbeidsdeling'!$B$5:$G$45,4,FALSE)),Avstemmingsoversikt!$M$3="Delservice",IF(Avstemmingsoversikt!$H$3="Bruttobudsjettert",VLOOKUP(LEFT(F192,3),'Innhold og arbeidsdeling'!$B$5:$G$45,5,FALSE),VLOOKUP(LEFT(F192,3),'Innhold og arbeidsdeling'!$B$5:$G$45,6,FALSE)))</f>
        <v>KUNDE</v>
      </c>
      <c r="H192" s="266"/>
      <c r="I192" s="266"/>
      <c r="J192" s="308"/>
      <c r="K192" s="258" t="str">
        <f t="shared" si="2"/>
        <v>2190</v>
      </c>
    </row>
    <row r="193" spans="1:11" x14ac:dyDescent="0.25">
      <c r="A193" s="833">
        <v>2210</v>
      </c>
      <c r="B193" s="205" t="s">
        <v>813</v>
      </c>
      <c r="C193" s="256">
        <v>0</v>
      </c>
      <c r="F193" s="262"/>
      <c r="G193" s="207" t="str" cm="1">
        <f t="array" ref="G193">_xlfn.IFS(B193="Reservert","-",
F193="","Ingen arkivreferanse",
F193="Ivaretas av kunde","KUNDE",
NOT(ISERROR(_xlfn.XLOOKUP(LEFT(F193,3),('Innhold og arbeidsdeling'!$B$48:$B$70),('Innhold og arbeidsdeling'!$B$48:$B$70)))),_xlfn.IFS(Avstemmingsoversikt!$M$4="Ja",
(IF(Avstemmingsoversikt!$H$3="Bruttobudsjettert",VLOOKUP(LEFT(F193,3),'Innhold og arbeidsdeling'!$B$48:$G$70,3,FALSE),VLOOKUP(LEFT(F193,3),'Innhold og arbeidsdeling'!$B$48:$G$70,4,FALSE)
)),
Avstemmingsoversikt!$M$4="Nei",
(IF(Avstemmingsoversikt!$H$3="Bruttobudsjettert",VLOOKUP(LEFT(F193,3),'Innhold og arbeidsdeling'!$B$48:$G$70,5,FALSE),VLOOKUP(LEFT(F193,3),'Innhold og arbeidsdeling'!$B$48:$G$70,6,FALSE)
))),
Avstemmingsoversikt!$M$3="Grunntjeneste",IF(Avstemmingsoversikt!$H$3="Bruttobudsjettert",VLOOKUP(LEFT(F193,3),'Innhold og arbeidsdeling'!$B$5:$G$45,3,FALSE),VLOOKUP(LEFT(F193,3),'Innhold og arbeidsdeling'!$B$5:$G$45,4,FALSE)),Avstemmingsoversikt!$M$3="Delservice",IF(Avstemmingsoversikt!$H$3="Bruttobudsjettert",VLOOKUP(LEFT(F193,3),'Innhold og arbeidsdeling'!$B$5:$G$45,5,FALSE),VLOOKUP(LEFT(F193,3),'Innhold og arbeidsdeling'!$B$5:$G$45,6,FALSE)))</f>
        <v>Ingen arkivreferanse</v>
      </c>
      <c r="J193" s="309"/>
      <c r="K193" s="258" t="str">
        <f t="shared" si="2"/>
        <v>2210</v>
      </c>
    </row>
    <row r="194" spans="1:11" x14ac:dyDescent="0.25">
      <c r="A194" s="836">
        <v>2220</v>
      </c>
      <c r="B194" s="259" t="s">
        <v>814</v>
      </c>
      <c r="C194" s="260">
        <v>0</v>
      </c>
      <c r="D194" s="266"/>
      <c r="E194" s="266"/>
      <c r="F194" s="263"/>
      <c r="G194" s="266" t="str" cm="1">
        <f t="array" ref="G194">_xlfn.IFS(B194="Reservert","-",
F194="","Ingen arkivreferanse",
F194="Ivaretas av kunde","KUNDE",
NOT(ISERROR(_xlfn.XLOOKUP(LEFT(F194,3),('Innhold og arbeidsdeling'!$B$48:$B$70),('Innhold og arbeidsdeling'!$B$48:$B$70)))),_xlfn.IFS(Avstemmingsoversikt!$M$4="Ja",
(IF(Avstemmingsoversikt!$H$3="Bruttobudsjettert",VLOOKUP(LEFT(F194,3),'Innhold og arbeidsdeling'!$B$48:$G$70,3,FALSE),VLOOKUP(LEFT(F194,3),'Innhold og arbeidsdeling'!$B$48:$G$70,4,FALSE)
)),
Avstemmingsoversikt!$M$4="Nei",
(IF(Avstemmingsoversikt!$H$3="Bruttobudsjettert",VLOOKUP(LEFT(F194,3),'Innhold og arbeidsdeling'!$B$48:$G$70,5,FALSE),VLOOKUP(LEFT(F194,3),'Innhold og arbeidsdeling'!$B$48:$G$70,6,FALSE)
))),
Avstemmingsoversikt!$M$3="Grunntjeneste",IF(Avstemmingsoversikt!$H$3="Bruttobudsjettert",VLOOKUP(LEFT(F194,3),'Innhold og arbeidsdeling'!$B$5:$G$45,3,FALSE),VLOOKUP(LEFT(F194,3),'Innhold og arbeidsdeling'!$B$5:$G$45,4,FALSE)),Avstemmingsoversikt!$M$3="Delservice",IF(Avstemmingsoversikt!$H$3="Bruttobudsjettert",VLOOKUP(LEFT(F194,3),'Innhold og arbeidsdeling'!$B$5:$G$45,5,FALSE),VLOOKUP(LEFT(F194,3),'Innhold og arbeidsdeling'!$B$5:$G$45,6,FALSE)))</f>
        <v>Ingen arkivreferanse</v>
      </c>
      <c r="H194" s="266"/>
      <c r="I194" s="266"/>
      <c r="J194" s="308"/>
      <c r="K194" s="258" t="str">
        <f t="shared" si="2"/>
        <v>2220</v>
      </c>
    </row>
    <row r="195" spans="1:11" x14ac:dyDescent="0.25">
      <c r="A195" s="833">
        <v>2270</v>
      </c>
      <c r="B195" s="205" t="s">
        <v>815</v>
      </c>
      <c r="C195" s="256">
        <v>0</v>
      </c>
      <c r="F195" s="262"/>
      <c r="G195" s="207" t="str" cm="1">
        <f t="array" ref="G195">_xlfn.IFS(B195="Reservert","-",
F195="","Ingen arkivreferanse",
F195="Ivaretas av kunde","KUNDE",
NOT(ISERROR(_xlfn.XLOOKUP(LEFT(F195,3),('Innhold og arbeidsdeling'!$B$48:$B$70),('Innhold og arbeidsdeling'!$B$48:$B$70)))),_xlfn.IFS(Avstemmingsoversikt!$M$4="Ja",
(IF(Avstemmingsoversikt!$H$3="Bruttobudsjettert",VLOOKUP(LEFT(F195,3),'Innhold og arbeidsdeling'!$B$48:$G$70,3,FALSE),VLOOKUP(LEFT(F195,3),'Innhold og arbeidsdeling'!$B$48:$G$70,4,FALSE)
)),
Avstemmingsoversikt!$M$4="Nei",
(IF(Avstemmingsoversikt!$H$3="Bruttobudsjettert",VLOOKUP(LEFT(F195,3),'Innhold og arbeidsdeling'!$B$48:$G$70,5,FALSE),VLOOKUP(LEFT(F195,3),'Innhold og arbeidsdeling'!$B$48:$G$70,6,FALSE)
))),
Avstemmingsoversikt!$M$3="Grunntjeneste",IF(Avstemmingsoversikt!$H$3="Bruttobudsjettert",VLOOKUP(LEFT(F195,3),'Innhold og arbeidsdeling'!$B$5:$G$45,3,FALSE),VLOOKUP(LEFT(F195,3),'Innhold og arbeidsdeling'!$B$5:$G$45,4,FALSE)),Avstemmingsoversikt!$M$3="Delservice",IF(Avstemmingsoversikt!$H$3="Bruttobudsjettert",VLOOKUP(LEFT(F195,3),'Innhold og arbeidsdeling'!$B$5:$G$45,5,FALSE),VLOOKUP(LEFT(F195,3),'Innhold og arbeidsdeling'!$B$5:$G$45,6,FALSE)))</f>
        <v>Ingen arkivreferanse</v>
      </c>
      <c r="J195" s="309"/>
      <c r="K195" s="258" t="str">
        <f t="shared" si="2"/>
        <v>2270</v>
      </c>
    </row>
    <row r="196" spans="1:11" x14ac:dyDescent="0.25">
      <c r="A196" s="836">
        <v>2280</v>
      </c>
      <c r="B196" s="259" t="s">
        <v>816</v>
      </c>
      <c r="C196" s="260">
        <v>0</v>
      </c>
      <c r="D196" s="266"/>
      <c r="E196" s="266"/>
      <c r="F196" s="263"/>
      <c r="G196" s="266" t="str" cm="1">
        <f t="array" ref="G196">_xlfn.IFS(B196="Reservert","-",
F196="","Ingen arkivreferanse",
F196="Ivaretas av kunde","KUNDE",
NOT(ISERROR(_xlfn.XLOOKUP(LEFT(F196,3),('Innhold og arbeidsdeling'!$B$48:$B$70),('Innhold og arbeidsdeling'!$B$48:$B$70)))),_xlfn.IFS(Avstemmingsoversikt!$M$4="Ja",
(IF(Avstemmingsoversikt!$H$3="Bruttobudsjettert",VLOOKUP(LEFT(F196,3),'Innhold og arbeidsdeling'!$B$48:$G$70,3,FALSE),VLOOKUP(LEFT(F196,3),'Innhold og arbeidsdeling'!$B$48:$G$70,4,FALSE)
)),
Avstemmingsoversikt!$M$4="Nei",
(IF(Avstemmingsoversikt!$H$3="Bruttobudsjettert",VLOOKUP(LEFT(F196,3),'Innhold og arbeidsdeling'!$B$48:$G$70,5,FALSE),VLOOKUP(LEFT(F196,3),'Innhold og arbeidsdeling'!$B$48:$G$70,6,FALSE)
))),
Avstemmingsoversikt!$M$3="Grunntjeneste",IF(Avstemmingsoversikt!$H$3="Bruttobudsjettert",VLOOKUP(LEFT(F196,3),'Innhold og arbeidsdeling'!$B$5:$G$45,3,FALSE),VLOOKUP(LEFT(F196,3),'Innhold og arbeidsdeling'!$B$5:$G$45,4,FALSE)),Avstemmingsoversikt!$M$3="Delservice",IF(Avstemmingsoversikt!$H$3="Bruttobudsjettert",VLOOKUP(LEFT(F196,3),'Innhold og arbeidsdeling'!$B$5:$G$45,5,FALSE),VLOOKUP(LEFT(F196,3),'Innhold og arbeidsdeling'!$B$5:$G$45,6,FALSE)))</f>
        <v>Ingen arkivreferanse</v>
      </c>
      <c r="H196" s="266"/>
      <c r="I196" s="266"/>
      <c r="J196" s="308"/>
      <c r="K196" s="258" t="str">
        <f t="shared" si="2"/>
        <v>2280</v>
      </c>
    </row>
    <row r="197" spans="1:11" x14ac:dyDescent="0.25">
      <c r="A197" s="833">
        <v>2281</v>
      </c>
      <c r="B197" s="205" t="s">
        <v>817</v>
      </c>
      <c r="C197" s="256">
        <v>0</v>
      </c>
      <c r="F197" s="262"/>
      <c r="G197" s="207" t="str" cm="1">
        <f t="array" ref="G197">_xlfn.IFS(B197="Reservert","-",
F197="","Ingen arkivreferanse",
F197="Ivaretas av kunde","KUNDE",
NOT(ISERROR(_xlfn.XLOOKUP(LEFT(F197,3),('Innhold og arbeidsdeling'!$B$48:$B$70),('Innhold og arbeidsdeling'!$B$48:$B$70)))),_xlfn.IFS(Avstemmingsoversikt!$M$4="Ja",
(IF(Avstemmingsoversikt!$H$3="Bruttobudsjettert",VLOOKUP(LEFT(F197,3),'Innhold og arbeidsdeling'!$B$48:$G$70,3,FALSE),VLOOKUP(LEFT(F197,3),'Innhold og arbeidsdeling'!$B$48:$G$70,4,FALSE)
)),
Avstemmingsoversikt!$M$4="Nei",
(IF(Avstemmingsoversikt!$H$3="Bruttobudsjettert",VLOOKUP(LEFT(F197,3),'Innhold og arbeidsdeling'!$B$48:$G$70,5,FALSE),VLOOKUP(LEFT(F197,3),'Innhold og arbeidsdeling'!$B$48:$G$70,6,FALSE)
))),
Avstemmingsoversikt!$M$3="Grunntjeneste",IF(Avstemmingsoversikt!$H$3="Bruttobudsjettert",VLOOKUP(LEFT(F197,3),'Innhold og arbeidsdeling'!$B$5:$G$45,3,FALSE),VLOOKUP(LEFT(F197,3),'Innhold og arbeidsdeling'!$B$5:$G$45,4,FALSE)),Avstemmingsoversikt!$M$3="Delservice",IF(Avstemmingsoversikt!$H$3="Bruttobudsjettert",VLOOKUP(LEFT(F197,3),'Innhold og arbeidsdeling'!$B$5:$G$45,5,FALSE),VLOOKUP(LEFT(F197,3),'Innhold og arbeidsdeling'!$B$5:$G$45,6,FALSE)))</f>
        <v>Ingen arkivreferanse</v>
      </c>
      <c r="J197" s="309"/>
      <c r="K197" s="258" t="str">
        <f t="shared" ref="K197:K260" si="3">TEXT(A197,"0")</f>
        <v>2281</v>
      </c>
    </row>
    <row r="198" spans="1:11" x14ac:dyDescent="0.25">
      <c r="A198" s="836">
        <v>2320</v>
      </c>
      <c r="B198" s="259" t="s">
        <v>813</v>
      </c>
      <c r="C198" s="260">
        <v>0</v>
      </c>
      <c r="D198" s="266"/>
      <c r="E198" s="266"/>
      <c r="F198" s="263"/>
      <c r="G198" s="266" t="str" cm="1">
        <f t="array" ref="G198">_xlfn.IFS(B198="Reservert","-",
F198="","Ingen arkivreferanse",
F198="Ivaretas av kunde","KUNDE",
NOT(ISERROR(_xlfn.XLOOKUP(LEFT(F198,3),('Innhold og arbeidsdeling'!$B$48:$B$70),('Innhold og arbeidsdeling'!$B$48:$B$70)))),_xlfn.IFS(Avstemmingsoversikt!$M$4="Ja",
(IF(Avstemmingsoversikt!$H$3="Bruttobudsjettert",VLOOKUP(LEFT(F198,3),'Innhold og arbeidsdeling'!$B$48:$G$70,3,FALSE),VLOOKUP(LEFT(F198,3),'Innhold og arbeidsdeling'!$B$48:$G$70,4,FALSE)
)),
Avstemmingsoversikt!$M$4="Nei",
(IF(Avstemmingsoversikt!$H$3="Bruttobudsjettert",VLOOKUP(LEFT(F198,3),'Innhold og arbeidsdeling'!$B$48:$G$70,5,FALSE),VLOOKUP(LEFT(F198,3),'Innhold og arbeidsdeling'!$B$48:$G$70,6,FALSE)
))),
Avstemmingsoversikt!$M$3="Grunntjeneste",IF(Avstemmingsoversikt!$H$3="Bruttobudsjettert",VLOOKUP(LEFT(F198,3),'Innhold og arbeidsdeling'!$B$5:$G$45,3,FALSE),VLOOKUP(LEFT(F198,3),'Innhold og arbeidsdeling'!$B$5:$G$45,4,FALSE)),Avstemmingsoversikt!$M$3="Delservice",IF(Avstemmingsoversikt!$H$3="Bruttobudsjettert",VLOOKUP(LEFT(F198,3),'Innhold og arbeidsdeling'!$B$5:$G$45,5,FALSE),VLOOKUP(LEFT(F198,3),'Innhold og arbeidsdeling'!$B$5:$G$45,6,FALSE)))</f>
        <v>Ingen arkivreferanse</v>
      </c>
      <c r="H198" s="266"/>
      <c r="I198" s="266"/>
      <c r="J198" s="308"/>
      <c r="K198" s="258" t="str">
        <f t="shared" si="3"/>
        <v>2320</v>
      </c>
    </row>
    <row r="199" spans="1:11" x14ac:dyDescent="0.25">
      <c r="A199" s="833">
        <v>2360</v>
      </c>
      <c r="B199" s="205" t="s">
        <v>818</v>
      </c>
      <c r="C199" s="256">
        <v>0</v>
      </c>
      <c r="F199" s="262"/>
      <c r="G199" s="207" t="str" cm="1">
        <f t="array" ref="G199">_xlfn.IFS(B199="Reservert","-",
F199="","Ingen arkivreferanse",
F199="Ivaretas av kunde","KUNDE",
NOT(ISERROR(_xlfn.XLOOKUP(LEFT(F199,3),('Innhold og arbeidsdeling'!$B$48:$B$70),('Innhold og arbeidsdeling'!$B$48:$B$70)))),_xlfn.IFS(Avstemmingsoversikt!$M$4="Ja",
(IF(Avstemmingsoversikt!$H$3="Bruttobudsjettert",VLOOKUP(LEFT(F199,3),'Innhold og arbeidsdeling'!$B$48:$G$70,3,FALSE),VLOOKUP(LEFT(F199,3),'Innhold og arbeidsdeling'!$B$48:$G$70,4,FALSE)
)),
Avstemmingsoversikt!$M$4="Nei",
(IF(Avstemmingsoversikt!$H$3="Bruttobudsjettert",VLOOKUP(LEFT(F199,3),'Innhold og arbeidsdeling'!$B$48:$G$70,5,FALSE),VLOOKUP(LEFT(F199,3),'Innhold og arbeidsdeling'!$B$48:$G$70,6,FALSE)
))),
Avstemmingsoversikt!$M$3="Grunntjeneste",IF(Avstemmingsoversikt!$H$3="Bruttobudsjettert",VLOOKUP(LEFT(F199,3),'Innhold og arbeidsdeling'!$B$5:$G$45,3,FALSE),VLOOKUP(LEFT(F199,3),'Innhold og arbeidsdeling'!$B$5:$G$45,4,FALSE)),Avstemmingsoversikt!$M$3="Delservice",IF(Avstemmingsoversikt!$H$3="Bruttobudsjettert",VLOOKUP(LEFT(F199,3),'Innhold og arbeidsdeling'!$B$5:$G$45,5,FALSE),VLOOKUP(LEFT(F199,3),'Innhold og arbeidsdeling'!$B$5:$G$45,6,FALSE)))</f>
        <v>Ingen arkivreferanse</v>
      </c>
      <c r="J199" s="309"/>
      <c r="K199" s="258" t="str">
        <f t="shared" si="3"/>
        <v>2360</v>
      </c>
    </row>
    <row r="200" spans="1:11" x14ac:dyDescent="0.25">
      <c r="A200" s="836">
        <v>2380</v>
      </c>
      <c r="B200" s="259" t="s">
        <v>819</v>
      </c>
      <c r="C200" s="260">
        <v>0</v>
      </c>
      <c r="D200" s="266"/>
      <c r="E200" s="266"/>
      <c r="F200" s="263"/>
      <c r="G200" s="266" t="str" cm="1">
        <f t="array" ref="G200">_xlfn.IFS(B200="Reservert","-",
F200="","Ingen arkivreferanse",
F200="Ivaretas av kunde","KUNDE",
NOT(ISERROR(_xlfn.XLOOKUP(LEFT(F200,3),('Innhold og arbeidsdeling'!$B$48:$B$70),('Innhold og arbeidsdeling'!$B$48:$B$70)))),_xlfn.IFS(Avstemmingsoversikt!$M$4="Ja",
(IF(Avstemmingsoversikt!$H$3="Bruttobudsjettert",VLOOKUP(LEFT(F200,3),'Innhold og arbeidsdeling'!$B$48:$G$70,3,FALSE),VLOOKUP(LEFT(F200,3),'Innhold og arbeidsdeling'!$B$48:$G$70,4,FALSE)
)),
Avstemmingsoversikt!$M$4="Nei",
(IF(Avstemmingsoversikt!$H$3="Bruttobudsjettert",VLOOKUP(LEFT(F200,3),'Innhold og arbeidsdeling'!$B$48:$G$70,5,FALSE),VLOOKUP(LEFT(F200,3),'Innhold og arbeidsdeling'!$B$48:$G$70,6,FALSE)
))),
Avstemmingsoversikt!$M$3="Grunntjeneste",IF(Avstemmingsoversikt!$H$3="Bruttobudsjettert",VLOOKUP(LEFT(F200,3),'Innhold og arbeidsdeling'!$B$5:$G$45,3,FALSE),VLOOKUP(LEFT(F200,3),'Innhold og arbeidsdeling'!$B$5:$G$45,4,FALSE)),Avstemmingsoversikt!$M$3="Delservice",IF(Avstemmingsoversikt!$H$3="Bruttobudsjettert",VLOOKUP(LEFT(F200,3),'Innhold og arbeidsdeling'!$B$5:$G$45,5,FALSE),VLOOKUP(LEFT(F200,3),'Innhold og arbeidsdeling'!$B$5:$G$45,6,FALSE)))</f>
        <v>Ingen arkivreferanse</v>
      </c>
      <c r="H200" s="266"/>
      <c r="I200" s="266"/>
      <c r="J200" s="308"/>
      <c r="K200" s="258" t="str">
        <f t="shared" si="3"/>
        <v>2380</v>
      </c>
    </row>
    <row r="201" spans="1:11" x14ac:dyDescent="0.25">
      <c r="A201" s="833">
        <v>2390</v>
      </c>
      <c r="B201" s="205" t="s">
        <v>820</v>
      </c>
      <c r="C201" s="256">
        <v>0</v>
      </c>
      <c r="F201" s="262"/>
      <c r="G201" s="207" t="str" cm="1">
        <f t="array" ref="G201">_xlfn.IFS(B201="Reservert","-",
F201="","Ingen arkivreferanse",
F201="Ivaretas av kunde","KUNDE",
NOT(ISERROR(_xlfn.XLOOKUP(LEFT(F201,3),('Innhold og arbeidsdeling'!$B$48:$B$70),('Innhold og arbeidsdeling'!$B$48:$B$70)))),_xlfn.IFS(Avstemmingsoversikt!$M$4="Ja",
(IF(Avstemmingsoversikt!$H$3="Bruttobudsjettert",VLOOKUP(LEFT(F201,3),'Innhold og arbeidsdeling'!$B$48:$G$70,3,FALSE),VLOOKUP(LEFT(F201,3),'Innhold og arbeidsdeling'!$B$48:$G$70,4,FALSE)
)),
Avstemmingsoversikt!$M$4="Nei",
(IF(Avstemmingsoversikt!$H$3="Bruttobudsjettert",VLOOKUP(LEFT(F201,3),'Innhold og arbeidsdeling'!$B$48:$G$70,5,FALSE),VLOOKUP(LEFT(F201,3),'Innhold og arbeidsdeling'!$B$48:$G$70,6,FALSE)
))),
Avstemmingsoversikt!$M$3="Grunntjeneste",IF(Avstemmingsoversikt!$H$3="Bruttobudsjettert",VLOOKUP(LEFT(F201,3),'Innhold og arbeidsdeling'!$B$5:$G$45,3,FALSE),VLOOKUP(LEFT(F201,3),'Innhold og arbeidsdeling'!$B$5:$G$45,4,FALSE)),Avstemmingsoversikt!$M$3="Delservice",IF(Avstemmingsoversikt!$H$3="Bruttobudsjettert",VLOOKUP(LEFT(F201,3),'Innhold og arbeidsdeling'!$B$5:$G$45,5,FALSE),VLOOKUP(LEFT(F201,3),'Innhold og arbeidsdeling'!$B$5:$G$45,6,FALSE)))</f>
        <v>Ingen arkivreferanse</v>
      </c>
      <c r="J201" s="309"/>
      <c r="K201" s="258" t="str">
        <f t="shared" si="3"/>
        <v>2390</v>
      </c>
    </row>
    <row r="202" spans="1:11" x14ac:dyDescent="0.25">
      <c r="A202" s="836">
        <v>2400</v>
      </c>
      <c r="B202" s="259" t="s">
        <v>821</v>
      </c>
      <c r="C202" s="260">
        <v>0</v>
      </c>
      <c r="D202" s="266"/>
      <c r="E202" s="266"/>
      <c r="F202" s="259" t="s">
        <v>157</v>
      </c>
      <c r="G202" s="266" t="e" cm="1">
        <f t="array" ref="G202">_xlfn.IFS(B202="Reservert","-",
F202="","Ingen arkivreferanse",
F202="Ivaretas av kunde","KUNDE",
NOT(ISERROR(_xlfn.XLOOKUP(LEFT(F202,3),('Innhold og arbeidsdeling'!$B$48:$B$70),('Innhold og arbeidsdeling'!$B$48:$B$70)))),_xlfn.IFS(Avstemmingsoversikt!$M$4="Ja",
(IF(Avstemmingsoversikt!$H$3="Bruttobudsjettert",VLOOKUP(LEFT(F202,3),'Innhold og arbeidsdeling'!$B$48:$G$70,3,FALSE),VLOOKUP(LEFT(F202,3),'Innhold og arbeidsdeling'!$B$48:$G$70,4,FALSE)
)),
Avstemmingsoversikt!$M$4="Nei",
(IF(Avstemmingsoversikt!$H$3="Bruttobudsjettert",VLOOKUP(LEFT(F202,3),'Innhold og arbeidsdeling'!$B$48:$G$70,5,FALSE),VLOOKUP(LEFT(F202,3),'Innhold og arbeidsdeling'!$B$48:$G$70,6,FALSE)
))),
Avstemmingsoversikt!$M$3="Grunntjeneste",IF(Avstemmingsoversikt!$H$3="Bruttobudsjettert",VLOOKUP(LEFT(F202,3),'Innhold og arbeidsdeling'!$B$5:$G$45,3,FALSE),VLOOKUP(LEFT(F202,3),'Innhold og arbeidsdeling'!$B$5:$G$45,4,FALSE)),Avstemmingsoversikt!$M$3="Delservice",IF(Avstemmingsoversikt!$H$3="Bruttobudsjettert",VLOOKUP(LEFT(F202,3),'Innhold og arbeidsdeling'!$B$5:$G$45,5,FALSE),VLOOKUP(LEFT(F202,3),'Innhold og arbeidsdeling'!$B$5:$G$45,6,FALSE)))</f>
        <v>#N/A</v>
      </c>
      <c r="H202" s="266"/>
      <c r="I202" s="266"/>
      <c r="J202" s="308"/>
      <c r="K202" s="258" t="str">
        <f t="shared" si="3"/>
        <v>2400</v>
      </c>
    </row>
    <row r="203" spans="1:11" x14ac:dyDescent="0.25">
      <c r="A203" s="833">
        <v>2401</v>
      </c>
      <c r="B203" s="205" t="s">
        <v>822</v>
      </c>
      <c r="C203" s="256">
        <v>0</v>
      </c>
      <c r="F203" s="205" t="s">
        <v>157</v>
      </c>
      <c r="G203" s="207" t="e" cm="1">
        <f t="array" ref="G203">_xlfn.IFS(B203="Reservert","-",
F203="","Ingen arkivreferanse",
F203="Ivaretas av kunde","KUNDE",
NOT(ISERROR(_xlfn.XLOOKUP(LEFT(F203,3),('Innhold og arbeidsdeling'!$B$48:$B$70),('Innhold og arbeidsdeling'!$B$48:$B$70)))),_xlfn.IFS(Avstemmingsoversikt!$M$4="Ja",
(IF(Avstemmingsoversikt!$H$3="Bruttobudsjettert",VLOOKUP(LEFT(F203,3),'Innhold og arbeidsdeling'!$B$48:$G$70,3,FALSE),VLOOKUP(LEFT(F203,3),'Innhold og arbeidsdeling'!$B$48:$G$70,4,FALSE)
)),
Avstemmingsoversikt!$M$4="Nei",
(IF(Avstemmingsoversikt!$H$3="Bruttobudsjettert",VLOOKUP(LEFT(F203,3),'Innhold og arbeidsdeling'!$B$48:$G$70,5,FALSE),VLOOKUP(LEFT(F203,3),'Innhold og arbeidsdeling'!$B$48:$G$70,6,FALSE)
))),
Avstemmingsoversikt!$M$3="Grunntjeneste",IF(Avstemmingsoversikt!$H$3="Bruttobudsjettert",VLOOKUP(LEFT(F203,3),'Innhold og arbeidsdeling'!$B$5:$G$45,3,FALSE),VLOOKUP(LEFT(F203,3),'Innhold og arbeidsdeling'!$B$5:$G$45,4,FALSE)),Avstemmingsoversikt!$M$3="Delservice",IF(Avstemmingsoversikt!$H$3="Bruttobudsjettert",VLOOKUP(LEFT(F203,3),'Innhold og arbeidsdeling'!$B$5:$G$45,5,FALSE),VLOOKUP(LEFT(F203,3),'Innhold og arbeidsdeling'!$B$5:$G$45,6,FALSE)))</f>
        <v>#N/A</v>
      </c>
      <c r="J203" s="309"/>
      <c r="K203" s="258" t="str">
        <f t="shared" si="3"/>
        <v>2401</v>
      </c>
    </row>
    <row r="204" spans="1:11" x14ac:dyDescent="0.25">
      <c r="A204" s="834">
        <v>2407</v>
      </c>
      <c r="B204" s="259" t="s">
        <v>823</v>
      </c>
      <c r="C204" s="260">
        <v>0</v>
      </c>
      <c r="D204" s="266"/>
      <c r="E204" s="266"/>
      <c r="F204" s="259" t="s">
        <v>471</v>
      </c>
      <c r="G204" s="266" t="e" cm="1">
        <f t="array" ref="G204">_xlfn.IFS(B204="Reservert","-",
F204="","Ingen arkivreferanse",
F204="Ivaretas av kunde","KUNDE",
NOT(ISERROR(_xlfn.XLOOKUP(LEFT(F204,3),('Innhold og arbeidsdeling'!$B$48:$B$70),('Innhold og arbeidsdeling'!$B$48:$B$70)))),_xlfn.IFS(Avstemmingsoversikt!$M$4="Ja",
(IF(Avstemmingsoversikt!$H$3="Bruttobudsjettert",VLOOKUP(LEFT(F204,3),'Innhold og arbeidsdeling'!$B$48:$G$70,3,FALSE),VLOOKUP(LEFT(F204,3),'Innhold og arbeidsdeling'!$B$48:$G$70,4,FALSE)
)),
Avstemmingsoversikt!$M$4="Nei",
(IF(Avstemmingsoversikt!$H$3="Bruttobudsjettert",VLOOKUP(LEFT(F204,3),'Innhold og arbeidsdeling'!$B$48:$G$70,5,FALSE),VLOOKUP(LEFT(F204,3),'Innhold og arbeidsdeling'!$B$48:$G$70,6,FALSE)
))),
Avstemmingsoversikt!$M$3="Grunntjeneste",IF(Avstemmingsoversikt!$H$3="Bruttobudsjettert",VLOOKUP(LEFT(F204,3),'Innhold og arbeidsdeling'!$B$5:$G$45,3,FALSE),VLOOKUP(LEFT(F204,3),'Innhold og arbeidsdeling'!$B$5:$G$45,4,FALSE)),Avstemmingsoversikt!$M$3="Delservice",IF(Avstemmingsoversikt!$H$3="Bruttobudsjettert",VLOOKUP(LEFT(F204,3),'Innhold og arbeidsdeling'!$B$5:$G$45,5,FALSE),VLOOKUP(LEFT(F204,3),'Innhold og arbeidsdeling'!$B$5:$G$45,6,FALSE)))</f>
        <v>#N/A</v>
      </c>
      <c r="H204" s="266"/>
      <c r="I204" s="266"/>
      <c r="J204" s="308"/>
      <c r="K204" s="258" t="str">
        <f t="shared" si="3"/>
        <v>2407</v>
      </c>
    </row>
    <row r="205" spans="1:11" ht="16.5" customHeight="1" x14ac:dyDescent="0.25">
      <c r="A205" s="833">
        <v>2500</v>
      </c>
      <c r="B205" s="205" t="s">
        <v>824</v>
      </c>
      <c r="C205" s="256">
        <v>0</v>
      </c>
      <c r="F205" s="1094" t="s">
        <v>471</v>
      </c>
      <c r="G205" s="207" t="e" cm="1">
        <f t="array" ref="G205">_xlfn.IFS(B205="Reservert","-",
F205="","Ingen arkivreferanse",
F205="Ivaretas av kunde","KUNDE",
NOT(ISERROR(_xlfn.XLOOKUP(LEFT(F205,3),('Innhold og arbeidsdeling'!$B$48:$B$70),('Innhold og arbeidsdeling'!$B$48:$B$70)))),_xlfn.IFS(Avstemmingsoversikt!$M$4="Ja",
(IF(Avstemmingsoversikt!$H$3="Bruttobudsjettert",VLOOKUP(LEFT(F205,3),'Innhold og arbeidsdeling'!$B$48:$G$70,3,FALSE),VLOOKUP(LEFT(F205,3),'Innhold og arbeidsdeling'!$B$48:$G$70,4,FALSE)
)),
Avstemmingsoversikt!$M$4="Nei",
(IF(Avstemmingsoversikt!$H$3="Bruttobudsjettert",VLOOKUP(LEFT(F205,3),'Innhold og arbeidsdeling'!$B$48:$G$70,5,FALSE),VLOOKUP(LEFT(F205,3),'Innhold og arbeidsdeling'!$B$48:$G$70,6,FALSE)
))),
Avstemmingsoversikt!$M$3="Grunntjeneste",IF(Avstemmingsoversikt!$H$3="Bruttobudsjettert",VLOOKUP(LEFT(F205,3),'Innhold og arbeidsdeling'!$B$5:$G$45,3,FALSE),VLOOKUP(LEFT(F205,3),'Innhold og arbeidsdeling'!$B$5:$G$45,4,FALSE)),Avstemmingsoversikt!$M$3="Delservice",IF(Avstemmingsoversikt!$H$3="Bruttobudsjettert",VLOOKUP(LEFT(F205,3),'Innhold og arbeidsdeling'!$B$5:$G$45,5,FALSE),VLOOKUP(LEFT(F205,3),'Innhold og arbeidsdeling'!$B$5:$G$45,6,FALSE)))</f>
        <v>#N/A</v>
      </c>
      <c r="J205" s="309"/>
      <c r="K205" s="258" t="str">
        <f t="shared" si="3"/>
        <v>2500</v>
      </c>
    </row>
    <row r="206" spans="1:11" x14ac:dyDescent="0.25">
      <c r="A206" s="836">
        <v>2550</v>
      </c>
      <c r="B206" s="259" t="s">
        <v>825</v>
      </c>
      <c r="C206" s="260">
        <v>0</v>
      </c>
      <c r="D206" s="266"/>
      <c r="E206" s="266"/>
      <c r="F206" s="259" t="s">
        <v>471</v>
      </c>
      <c r="G206" s="266" t="e" cm="1">
        <f t="array" ref="G206">_xlfn.IFS(B206="Reservert","-",
F206="","Ingen arkivreferanse",
F206="Ivaretas av kunde","KUNDE",
NOT(ISERROR(_xlfn.XLOOKUP(LEFT(F206,3),('Innhold og arbeidsdeling'!$B$48:$B$70),('Innhold og arbeidsdeling'!$B$48:$B$70)))),_xlfn.IFS(Avstemmingsoversikt!$M$4="Ja",
(IF(Avstemmingsoversikt!$H$3="Bruttobudsjettert",VLOOKUP(LEFT(F206,3),'Innhold og arbeidsdeling'!$B$48:$G$70,3,FALSE),VLOOKUP(LEFT(F206,3),'Innhold og arbeidsdeling'!$B$48:$G$70,4,FALSE)
)),
Avstemmingsoversikt!$M$4="Nei",
(IF(Avstemmingsoversikt!$H$3="Bruttobudsjettert",VLOOKUP(LEFT(F206,3),'Innhold og arbeidsdeling'!$B$48:$G$70,5,FALSE),VLOOKUP(LEFT(F206,3),'Innhold og arbeidsdeling'!$B$48:$G$70,6,FALSE)
))),
Avstemmingsoversikt!$M$3="Grunntjeneste",IF(Avstemmingsoversikt!$H$3="Bruttobudsjettert",VLOOKUP(LEFT(F206,3),'Innhold og arbeidsdeling'!$B$5:$G$45,3,FALSE),VLOOKUP(LEFT(F206,3),'Innhold og arbeidsdeling'!$B$5:$G$45,4,FALSE)),Avstemmingsoversikt!$M$3="Delservice",IF(Avstemmingsoversikt!$H$3="Bruttobudsjettert",VLOOKUP(LEFT(F206,3),'Innhold og arbeidsdeling'!$B$5:$G$45,5,FALSE),VLOOKUP(LEFT(F206,3),'Innhold og arbeidsdeling'!$B$5:$G$45,6,FALSE)))</f>
        <v>#N/A</v>
      </c>
      <c r="H206" s="266"/>
      <c r="I206" s="266"/>
      <c r="J206" s="308"/>
      <c r="K206" s="258" t="str">
        <f t="shared" si="3"/>
        <v>2550</v>
      </c>
    </row>
    <row r="207" spans="1:11" x14ac:dyDescent="0.25">
      <c r="A207" s="833">
        <v>2600</v>
      </c>
      <c r="B207" s="205" t="s">
        <v>826</v>
      </c>
      <c r="C207" s="256">
        <v>0</v>
      </c>
      <c r="F207" s="262" t="s">
        <v>456</v>
      </c>
      <c r="G207" s="207" t="e" cm="1">
        <f t="array" ref="G207">_xlfn.IFS(B207="Reservert","-",
F207="","Ingen arkivreferanse",
F207="Ivaretas av kunde","KUNDE",
NOT(ISERROR(_xlfn.XLOOKUP(LEFT(F207,3),('Innhold og arbeidsdeling'!$B$48:$B$70),('Innhold og arbeidsdeling'!$B$48:$B$70)))),_xlfn.IFS(Avstemmingsoversikt!$M$4="Ja",
(IF(Avstemmingsoversikt!$H$3="Bruttobudsjettert",VLOOKUP(LEFT(F207,3),'Innhold og arbeidsdeling'!$B$48:$G$70,3,FALSE),VLOOKUP(LEFT(F207,3),'Innhold og arbeidsdeling'!$B$48:$G$70,4,FALSE)
)),
Avstemmingsoversikt!$M$4="Nei",
(IF(Avstemmingsoversikt!$H$3="Bruttobudsjettert",VLOOKUP(LEFT(F207,3),'Innhold og arbeidsdeling'!$B$48:$G$70,5,FALSE),VLOOKUP(LEFT(F207,3),'Innhold og arbeidsdeling'!$B$48:$G$70,6,FALSE)
))),
Avstemmingsoversikt!$M$3="Grunntjeneste",IF(Avstemmingsoversikt!$H$3="Bruttobudsjettert",VLOOKUP(LEFT(F207,3),'Innhold og arbeidsdeling'!$B$5:$G$45,3,FALSE),VLOOKUP(LEFT(F207,3),'Innhold og arbeidsdeling'!$B$5:$G$45,4,FALSE)),Avstemmingsoversikt!$M$3="Delservice",IF(Avstemmingsoversikt!$H$3="Bruttobudsjettert",VLOOKUP(LEFT(F207,3),'Innhold og arbeidsdeling'!$B$5:$G$45,5,FALSE),VLOOKUP(LEFT(F207,3),'Innhold og arbeidsdeling'!$B$5:$G$45,6,FALSE)))</f>
        <v>#N/A</v>
      </c>
      <c r="J207" s="309"/>
      <c r="K207" s="258" t="str">
        <f t="shared" si="3"/>
        <v>2600</v>
      </c>
    </row>
    <row r="208" spans="1:11" x14ac:dyDescent="0.25">
      <c r="A208" s="834">
        <v>2602</v>
      </c>
      <c r="B208" s="259" t="s">
        <v>827</v>
      </c>
      <c r="C208" s="260">
        <v>0</v>
      </c>
      <c r="D208" s="266"/>
      <c r="E208" s="266"/>
      <c r="F208" s="263" t="s">
        <v>457</v>
      </c>
      <c r="G208" s="266" t="e" cm="1">
        <f t="array" ref="G208">_xlfn.IFS(B208="Reservert","-",
F208="","Ingen arkivreferanse",
F208="Ivaretas av kunde","KUNDE",
NOT(ISERROR(_xlfn.XLOOKUP(LEFT(F208,3),('Innhold og arbeidsdeling'!$B$48:$B$70),('Innhold og arbeidsdeling'!$B$48:$B$70)))),_xlfn.IFS(Avstemmingsoversikt!$M$4="Ja",
(IF(Avstemmingsoversikt!$H$3="Bruttobudsjettert",VLOOKUP(LEFT(F208,3),'Innhold og arbeidsdeling'!$B$48:$G$70,3,FALSE),VLOOKUP(LEFT(F208,3),'Innhold og arbeidsdeling'!$B$48:$G$70,4,FALSE)
)),
Avstemmingsoversikt!$M$4="Nei",
(IF(Avstemmingsoversikt!$H$3="Bruttobudsjettert",VLOOKUP(LEFT(F208,3),'Innhold og arbeidsdeling'!$B$48:$G$70,5,FALSE),VLOOKUP(LEFT(F208,3),'Innhold og arbeidsdeling'!$B$48:$G$70,6,FALSE)
))),
Avstemmingsoversikt!$M$3="Grunntjeneste",IF(Avstemmingsoversikt!$H$3="Bruttobudsjettert",VLOOKUP(LEFT(F208,3),'Innhold og arbeidsdeling'!$B$5:$G$45,3,FALSE),VLOOKUP(LEFT(F208,3),'Innhold og arbeidsdeling'!$B$5:$G$45,4,FALSE)),Avstemmingsoversikt!$M$3="Delservice",IF(Avstemmingsoversikt!$H$3="Bruttobudsjettert",VLOOKUP(LEFT(F208,3),'Innhold og arbeidsdeling'!$B$5:$G$45,5,FALSE),VLOOKUP(LEFT(F208,3),'Innhold og arbeidsdeling'!$B$5:$G$45,6,FALSE)))</f>
        <v>#N/A</v>
      </c>
      <c r="H208" s="266"/>
      <c r="I208" s="266"/>
      <c r="J208" s="308"/>
      <c r="K208" s="258" t="str">
        <f t="shared" si="3"/>
        <v>2602</v>
      </c>
    </row>
    <row r="209" spans="1:11" x14ac:dyDescent="0.25">
      <c r="A209" s="833">
        <v>2601</v>
      </c>
      <c r="B209" s="205" t="s">
        <v>828</v>
      </c>
      <c r="C209" s="256">
        <v>0</v>
      </c>
      <c r="F209" s="262" t="s">
        <v>458</v>
      </c>
      <c r="G209" s="207" t="e" cm="1">
        <f t="array" ref="G209">_xlfn.IFS(B209="Reservert","-",
F209="","Ingen arkivreferanse",
F209="Ivaretas av kunde","KUNDE",
NOT(ISERROR(_xlfn.XLOOKUP(LEFT(F209,3),('Innhold og arbeidsdeling'!$B$48:$B$70),('Innhold og arbeidsdeling'!$B$48:$B$70)))),_xlfn.IFS(Avstemmingsoversikt!$M$4="Ja",
(IF(Avstemmingsoversikt!$H$3="Bruttobudsjettert",VLOOKUP(LEFT(F209,3),'Innhold og arbeidsdeling'!$B$48:$G$70,3,FALSE),VLOOKUP(LEFT(F209,3),'Innhold og arbeidsdeling'!$B$48:$G$70,4,FALSE)
)),
Avstemmingsoversikt!$M$4="Nei",
(IF(Avstemmingsoversikt!$H$3="Bruttobudsjettert",VLOOKUP(LEFT(F209,3),'Innhold og arbeidsdeling'!$B$48:$G$70,5,FALSE),VLOOKUP(LEFT(F209,3),'Innhold og arbeidsdeling'!$B$48:$G$70,6,FALSE)
))),
Avstemmingsoversikt!$M$3="Grunntjeneste",IF(Avstemmingsoversikt!$H$3="Bruttobudsjettert",VLOOKUP(LEFT(F209,3),'Innhold og arbeidsdeling'!$B$5:$G$45,3,FALSE),VLOOKUP(LEFT(F209,3),'Innhold og arbeidsdeling'!$B$5:$G$45,4,FALSE)),Avstemmingsoversikt!$M$3="Delservice",IF(Avstemmingsoversikt!$H$3="Bruttobudsjettert",VLOOKUP(LEFT(F209,3),'Innhold og arbeidsdeling'!$B$5:$G$45,5,FALSE),VLOOKUP(LEFT(F209,3),'Innhold og arbeidsdeling'!$B$5:$G$45,6,FALSE)))</f>
        <v>#N/A</v>
      </c>
      <c r="J209" s="309"/>
      <c r="K209" s="258" t="str">
        <f t="shared" si="3"/>
        <v>2601</v>
      </c>
    </row>
    <row r="210" spans="1:11" x14ac:dyDescent="0.25">
      <c r="A210" s="836">
        <v>2610</v>
      </c>
      <c r="B210" s="259" t="s">
        <v>829</v>
      </c>
      <c r="C210" s="260">
        <v>0</v>
      </c>
      <c r="D210" s="266"/>
      <c r="E210" s="266"/>
      <c r="F210" s="263" t="s">
        <v>455</v>
      </c>
      <c r="G210" s="266" t="e" cm="1">
        <f t="array" ref="G210">_xlfn.IFS(B210="Reservert","-",
F210="","Ingen arkivreferanse",
F210="Ivaretas av kunde","KUNDE",
NOT(ISERROR(_xlfn.XLOOKUP(LEFT(F210,3),('Innhold og arbeidsdeling'!$B$48:$B$70),('Innhold og arbeidsdeling'!$B$48:$B$70)))),_xlfn.IFS(Avstemmingsoversikt!$M$4="Ja",
(IF(Avstemmingsoversikt!$H$3="Bruttobudsjettert",VLOOKUP(LEFT(F210,3),'Innhold og arbeidsdeling'!$B$48:$G$70,3,FALSE),VLOOKUP(LEFT(F210,3),'Innhold og arbeidsdeling'!$B$48:$G$70,4,FALSE)
)),
Avstemmingsoversikt!$M$4="Nei",
(IF(Avstemmingsoversikt!$H$3="Bruttobudsjettert",VLOOKUP(LEFT(F210,3),'Innhold og arbeidsdeling'!$B$48:$G$70,5,FALSE),VLOOKUP(LEFT(F210,3),'Innhold og arbeidsdeling'!$B$48:$G$70,6,FALSE)
))),
Avstemmingsoversikt!$M$3="Grunntjeneste",IF(Avstemmingsoversikt!$H$3="Bruttobudsjettert",VLOOKUP(LEFT(F210,3),'Innhold og arbeidsdeling'!$B$5:$G$45,3,FALSE),VLOOKUP(LEFT(F210,3),'Innhold og arbeidsdeling'!$B$5:$G$45,4,FALSE)),Avstemmingsoversikt!$M$3="Delservice",IF(Avstemmingsoversikt!$H$3="Bruttobudsjettert",VLOOKUP(LEFT(F210,3),'Innhold og arbeidsdeling'!$B$5:$G$45,5,FALSE),VLOOKUP(LEFT(F210,3),'Innhold og arbeidsdeling'!$B$5:$G$45,6,FALSE)))</f>
        <v>#N/A</v>
      </c>
      <c r="H210" s="266"/>
      <c r="I210" s="266"/>
      <c r="J210" s="308"/>
      <c r="K210" s="258" t="str">
        <f t="shared" si="3"/>
        <v>2610</v>
      </c>
    </row>
    <row r="211" spans="1:11" x14ac:dyDescent="0.25">
      <c r="A211" s="833">
        <v>2615</v>
      </c>
      <c r="B211" s="205" t="s">
        <v>830</v>
      </c>
      <c r="C211" s="256">
        <v>0</v>
      </c>
      <c r="F211" s="262" t="s">
        <v>463</v>
      </c>
      <c r="G211" s="207" t="e" cm="1">
        <f t="array" ref="G211">_xlfn.IFS(B211="Reservert","-",
F211="","Ingen arkivreferanse",
F211="Ivaretas av kunde","KUNDE",
NOT(ISERROR(_xlfn.XLOOKUP(LEFT(F211,3),('Innhold og arbeidsdeling'!$B$48:$B$70),('Innhold og arbeidsdeling'!$B$48:$B$70)))),_xlfn.IFS(Avstemmingsoversikt!$M$4="Ja",
(IF(Avstemmingsoversikt!$H$3="Bruttobudsjettert",VLOOKUP(LEFT(F211,3),'Innhold og arbeidsdeling'!$B$48:$G$70,3,FALSE),VLOOKUP(LEFT(F211,3),'Innhold og arbeidsdeling'!$B$48:$G$70,4,FALSE)
)),
Avstemmingsoversikt!$M$4="Nei",
(IF(Avstemmingsoversikt!$H$3="Bruttobudsjettert",VLOOKUP(LEFT(F211,3),'Innhold og arbeidsdeling'!$B$48:$G$70,5,FALSE),VLOOKUP(LEFT(F211,3),'Innhold og arbeidsdeling'!$B$48:$G$70,6,FALSE)
))),
Avstemmingsoversikt!$M$3="Grunntjeneste",IF(Avstemmingsoversikt!$H$3="Bruttobudsjettert",VLOOKUP(LEFT(F211,3),'Innhold og arbeidsdeling'!$B$5:$G$45,3,FALSE),VLOOKUP(LEFT(F211,3),'Innhold og arbeidsdeling'!$B$5:$G$45,4,FALSE)),Avstemmingsoversikt!$M$3="Delservice",IF(Avstemmingsoversikt!$H$3="Bruttobudsjettert",VLOOKUP(LEFT(F211,3),'Innhold og arbeidsdeling'!$B$5:$G$45,5,FALSE),VLOOKUP(LEFT(F211,3),'Innhold og arbeidsdeling'!$B$5:$G$45,6,FALSE)))</f>
        <v>#N/A</v>
      </c>
      <c r="J211" s="309"/>
      <c r="K211" s="258" t="str">
        <f t="shared" si="3"/>
        <v>2615</v>
      </c>
    </row>
    <row r="212" spans="1:11" x14ac:dyDescent="0.25">
      <c r="A212" s="836">
        <v>2620</v>
      </c>
      <c r="B212" s="259" t="s">
        <v>831</v>
      </c>
      <c r="C212" s="260">
        <v>0</v>
      </c>
      <c r="D212" s="266"/>
      <c r="E212" s="266"/>
      <c r="F212" s="263" t="s">
        <v>463</v>
      </c>
      <c r="G212" s="266" t="e" cm="1">
        <f t="array" ref="G212">_xlfn.IFS(B212="Reservert","-",
F212="","Ingen arkivreferanse",
F212="Ivaretas av kunde","KUNDE",
NOT(ISERROR(_xlfn.XLOOKUP(LEFT(F212,3),('Innhold og arbeidsdeling'!$B$48:$B$70),('Innhold og arbeidsdeling'!$B$48:$B$70)))),_xlfn.IFS(Avstemmingsoversikt!$M$4="Ja",
(IF(Avstemmingsoversikt!$H$3="Bruttobudsjettert",VLOOKUP(LEFT(F212,3),'Innhold og arbeidsdeling'!$B$48:$G$70,3,FALSE),VLOOKUP(LEFT(F212,3),'Innhold og arbeidsdeling'!$B$48:$G$70,4,FALSE)
)),
Avstemmingsoversikt!$M$4="Nei",
(IF(Avstemmingsoversikt!$H$3="Bruttobudsjettert",VLOOKUP(LEFT(F212,3),'Innhold og arbeidsdeling'!$B$48:$G$70,5,FALSE),VLOOKUP(LEFT(F212,3),'Innhold og arbeidsdeling'!$B$48:$G$70,6,FALSE)
))),
Avstemmingsoversikt!$M$3="Grunntjeneste",IF(Avstemmingsoversikt!$H$3="Bruttobudsjettert",VLOOKUP(LEFT(F212,3),'Innhold og arbeidsdeling'!$B$5:$G$45,3,FALSE),VLOOKUP(LEFT(F212,3),'Innhold og arbeidsdeling'!$B$5:$G$45,4,FALSE)),Avstemmingsoversikt!$M$3="Delservice",IF(Avstemmingsoversikt!$H$3="Bruttobudsjettert",VLOOKUP(LEFT(F212,3),'Innhold og arbeidsdeling'!$B$5:$G$45,5,FALSE),VLOOKUP(LEFT(F212,3),'Innhold og arbeidsdeling'!$B$5:$G$45,6,FALSE)))</f>
        <v>#N/A</v>
      </c>
      <c r="H212" s="266"/>
      <c r="I212" s="266"/>
      <c r="J212" s="308"/>
      <c r="K212" s="258" t="str">
        <f t="shared" si="3"/>
        <v>2620</v>
      </c>
    </row>
    <row r="213" spans="1:11" x14ac:dyDescent="0.25">
      <c r="A213" s="835">
        <v>2630</v>
      </c>
      <c r="B213" s="205" t="s">
        <v>832</v>
      </c>
      <c r="C213" s="256">
        <v>0</v>
      </c>
      <c r="F213" s="55" t="s">
        <v>833</v>
      </c>
      <c r="G213" s="207" t="e" cm="1">
        <f t="array" ref="G213">_xlfn.IFS(B213="Reservert","-",
F213="","Ingen arkivreferanse",
F213="Ivaretas av kunde","KUNDE",
NOT(ISERROR(_xlfn.XLOOKUP(LEFT(F213,3),('Innhold og arbeidsdeling'!$B$48:$B$70),('Innhold og arbeidsdeling'!$B$48:$B$70)))),_xlfn.IFS(Avstemmingsoversikt!$M$4="Ja",
(IF(Avstemmingsoversikt!$H$3="Bruttobudsjettert",VLOOKUP(LEFT(F213,3),'Innhold og arbeidsdeling'!$B$48:$G$70,3,FALSE),VLOOKUP(LEFT(F213,3),'Innhold og arbeidsdeling'!$B$48:$G$70,4,FALSE)
)),
Avstemmingsoversikt!$M$4="Nei",
(IF(Avstemmingsoversikt!$H$3="Bruttobudsjettert",VLOOKUP(LEFT(F213,3),'Innhold og arbeidsdeling'!$B$48:$G$70,5,FALSE),VLOOKUP(LEFT(F213,3),'Innhold og arbeidsdeling'!$B$48:$G$70,6,FALSE)
))),
Avstemmingsoversikt!$M$3="Grunntjeneste",IF(Avstemmingsoversikt!$H$3="Bruttobudsjettert",VLOOKUP(LEFT(F213,3),'Innhold og arbeidsdeling'!$B$5:$G$45,3,FALSE),VLOOKUP(LEFT(F213,3),'Innhold og arbeidsdeling'!$B$5:$G$45,4,FALSE)),Avstemmingsoversikt!$M$3="Delservice",IF(Avstemmingsoversikt!$H$3="Bruttobudsjettert",VLOOKUP(LEFT(F213,3),'Innhold og arbeidsdeling'!$B$5:$G$45,5,FALSE),VLOOKUP(LEFT(F213,3),'Innhold og arbeidsdeling'!$B$5:$G$45,6,FALSE)))</f>
        <v>#N/A</v>
      </c>
      <c r="J213" s="309"/>
      <c r="K213" s="258" t="str">
        <f t="shared" si="3"/>
        <v>2630</v>
      </c>
    </row>
    <row r="214" spans="1:11" x14ac:dyDescent="0.25">
      <c r="A214" s="834">
        <v>2638</v>
      </c>
      <c r="B214" s="259" t="s">
        <v>834</v>
      </c>
      <c r="C214" s="260">
        <v>0</v>
      </c>
      <c r="D214" s="266"/>
      <c r="E214" s="266"/>
      <c r="F214" s="263" t="s">
        <v>463</v>
      </c>
      <c r="G214" s="266" t="e" cm="1">
        <f t="array" ref="G214">_xlfn.IFS(B214="Reservert","-",
F214="","Ingen arkivreferanse",
F214="Ivaretas av kunde","KUNDE",
NOT(ISERROR(_xlfn.XLOOKUP(LEFT(F214,3),('Innhold og arbeidsdeling'!$B$48:$B$70),('Innhold og arbeidsdeling'!$B$48:$B$70)))),_xlfn.IFS(Avstemmingsoversikt!$M$4="Ja",
(IF(Avstemmingsoversikt!$H$3="Bruttobudsjettert",VLOOKUP(LEFT(F214,3),'Innhold og arbeidsdeling'!$B$48:$G$70,3,FALSE),VLOOKUP(LEFT(F214,3),'Innhold og arbeidsdeling'!$B$48:$G$70,4,FALSE)
)),
Avstemmingsoversikt!$M$4="Nei",
(IF(Avstemmingsoversikt!$H$3="Bruttobudsjettert",VLOOKUP(LEFT(F214,3),'Innhold og arbeidsdeling'!$B$48:$G$70,5,FALSE),VLOOKUP(LEFT(F214,3),'Innhold og arbeidsdeling'!$B$48:$G$70,6,FALSE)
))),
Avstemmingsoversikt!$M$3="Grunntjeneste",IF(Avstemmingsoversikt!$H$3="Bruttobudsjettert",VLOOKUP(LEFT(F214,3),'Innhold og arbeidsdeling'!$B$5:$G$45,3,FALSE),VLOOKUP(LEFT(F214,3),'Innhold og arbeidsdeling'!$B$5:$G$45,4,FALSE)),Avstemmingsoversikt!$M$3="Delservice",IF(Avstemmingsoversikt!$H$3="Bruttobudsjettert",VLOOKUP(LEFT(F214,3),'Innhold og arbeidsdeling'!$B$5:$G$45,5,FALSE),VLOOKUP(LEFT(F214,3),'Innhold og arbeidsdeling'!$B$5:$G$45,6,FALSE)))</f>
        <v>#N/A</v>
      </c>
      <c r="H214" s="266"/>
      <c r="I214" s="266"/>
      <c r="J214" s="308"/>
      <c r="K214" s="258" t="str">
        <f t="shared" si="3"/>
        <v>2638</v>
      </c>
    </row>
    <row r="215" spans="1:11" x14ac:dyDescent="0.25">
      <c r="A215" s="835">
        <v>2640</v>
      </c>
      <c r="B215" s="205" t="s">
        <v>835</v>
      </c>
      <c r="C215" s="256">
        <v>0</v>
      </c>
      <c r="F215" s="262" t="s">
        <v>463</v>
      </c>
      <c r="G215" s="207" t="e" cm="1">
        <f t="array" ref="G215">_xlfn.IFS(B215="Reservert","-",
F215="","Ingen arkivreferanse",
F215="Ivaretas av kunde","KUNDE",
NOT(ISERROR(_xlfn.XLOOKUP(LEFT(F215,3),('Innhold og arbeidsdeling'!$B$48:$B$70),('Innhold og arbeidsdeling'!$B$48:$B$70)))),_xlfn.IFS(Avstemmingsoversikt!$M$4="Ja",
(IF(Avstemmingsoversikt!$H$3="Bruttobudsjettert",VLOOKUP(LEFT(F215,3),'Innhold og arbeidsdeling'!$B$48:$G$70,3,FALSE),VLOOKUP(LEFT(F215,3),'Innhold og arbeidsdeling'!$B$48:$G$70,4,FALSE)
)),
Avstemmingsoversikt!$M$4="Nei",
(IF(Avstemmingsoversikt!$H$3="Bruttobudsjettert",VLOOKUP(LEFT(F215,3),'Innhold og arbeidsdeling'!$B$48:$G$70,5,FALSE),VLOOKUP(LEFT(F215,3),'Innhold og arbeidsdeling'!$B$48:$G$70,6,FALSE)
))),
Avstemmingsoversikt!$M$3="Grunntjeneste",IF(Avstemmingsoversikt!$H$3="Bruttobudsjettert",VLOOKUP(LEFT(F215,3),'Innhold og arbeidsdeling'!$B$5:$G$45,3,FALSE),VLOOKUP(LEFT(F215,3),'Innhold og arbeidsdeling'!$B$5:$G$45,4,FALSE)),Avstemmingsoversikt!$M$3="Delservice",IF(Avstemmingsoversikt!$H$3="Bruttobudsjettert",VLOOKUP(LEFT(F215,3),'Innhold og arbeidsdeling'!$B$5:$G$45,5,FALSE),VLOOKUP(LEFT(F215,3),'Innhold og arbeidsdeling'!$B$5:$G$45,6,FALSE)))</f>
        <v>#N/A</v>
      </c>
      <c r="J215" s="309"/>
      <c r="K215" s="258" t="str">
        <f t="shared" si="3"/>
        <v>2640</v>
      </c>
    </row>
    <row r="216" spans="1:11" x14ac:dyDescent="0.25">
      <c r="A216" s="834">
        <v>2650</v>
      </c>
      <c r="B216" s="259" t="s">
        <v>836</v>
      </c>
      <c r="C216" s="260">
        <v>0</v>
      </c>
      <c r="D216" s="266"/>
      <c r="E216" s="266"/>
      <c r="F216" s="263" t="s">
        <v>463</v>
      </c>
      <c r="G216" s="266" t="e" cm="1">
        <f t="array" ref="G216">_xlfn.IFS(B216="Reservert","-",
F216="","Ingen arkivreferanse",
F216="Ivaretas av kunde","KUNDE",
NOT(ISERROR(_xlfn.XLOOKUP(LEFT(F216,3),('Innhold og arbeidsdeling'!$B$48:$B$70),('Innhold og arbeidsdeling'!$B$48:$B$70)))),_xlfn.IFS(Avstemmingsoversikt!$M$4="Ja",
(IF(Avstemmingsoversikt!$H$3="Bruttobudsjettert",VLOOKUP(LEFT(F216,3),'Innhold og arbeidsdeling'!$B$48:$G$70,3,FALSE),VLOOKUP(LEFT(F216,3),'Innhold og arbeidsdeling'!$B$48:$G$70,4,FALSE)
)),
Avstemmingsoversikt!$M$4="Nei",
(IF(Avstemmingsoversikt!$H$3="Bruttobudsjettert",VLOOKUP(LEFT(F216,3),'Innhold og arbeidsdeling'!$B$48:$G$70,5,FALSE),VLOOKUP(LEFT(F216,3),'Innhold og arbeidsdeling'!$B$48:$G$70,6,FALSE)
))),
Avstemmingsoversikt!$M$3="Grunntjeneste",IF(Avstemmingsoversikt!$H$3="Bruttobudsjettert",VLOOKUP(LEFT(F216,3),'Innhold og arbeidsdeling'!$B$5:$G$45,3,FALSE),VLOOKUP(LEFT(F216,3),'Innhold og arbeidsdeling'!$B$5:$G$45,4,FALSE)),Avstemmingsoversikt!$M$3="Delservice",IF(Avstemmingsoversikt!$H$3="Bruttobudsjettert",VLOOKUP(LEFT(F216,3),'Innhold og arbeidsdeling'!$B$5:$G$45,5,FALSE),VLOOKUP(LEFT(F216,3),'Innhold og arbeidsdeling'!$B$5:$G$45,6,FALSE)))</f>
        <v>#N/A</v>
      </c>
      <c r="H216" s="266"/>
      <c r="I216" s="266"/>
      <c r="J216" s="308"/>
      <c r="K216" s="258" t="str">
        <f t="shared" si="3"/>
        <v>2650</v>
      </c>
    </row>
    <row r="217" spans="1:11" x14ac:dyDescent="0.25">
      <c r="A217" s="835">
        <v>2690</v>
      </c>
      <c r="B217" s="205" t="s">
        <v>837</v>
      </c>
      <c r="C217" s="256">
        <v>0</v>
      </c>
      <c r="F217" s="262" t="s">
        <v>463</v>
      </c>
      <c r="G217" s="207" t="e" cm="1">
        <f t="array" ref="G217">_xlfn.IFS(B217="Reservert","-",
F217="","Ingen arkivreferanse",
F217="Ivaretas av kunde","KUNDE",
NOT(ISERROR(_xlfn.XLOOKUP(LEFT(F217,3),('Innhold og arbeidsdeling'!$B$48:$B$70),('Innhold og arbeidsdeling'!$B$48:$B$70)))),_xlfn.IFS(Avstemmingsoversikt!$M$4="Ja",
(IF(Avstemmingsoversikt!$H$3="Bruttobudsjettert",VLOOKUP(LEFT(F217,3),'Innhold og arbeidsdeling'!$B$48:$G$70,3,FALSE),VLOOKUP(LEFT(F217,3),'Innhold og arbeidsdeling'!$B$48:$G$70,4,FALSE)
)),
Avstemmingsoversikt!$M$4="Nei",
(IF(Avstemmingsoversikt!$H$3="Bruttobudsjettert",VLOOKUP(LEFT(F217,3),'Innhold og arbeidsdeling'!$B$48:$G$70,5,FALSE),VLOOKUP(LEFT(F217,3),'Innhold og arbeidsdeling'!$B$48:$G$70,6,FALSE)
))),
Avstemmingsoversikt!$M$3="Grunntjeneste",IF(Avstemmingsoversikt!$H$3="Bruttobudsjettert",VLOOKUP(LEFT(F217,3),'Innhold og arbeidsdeling'!$B$5:$G$45,3,FALSE),VLOOKUP(LEFT(F217,3),'Innhold og arbeidsdeling'!$B$5:$G$45,4,FALSE)),Avstemmingsoversikt!$M$3="Delservice",IF(Avstemmingsoversikt!$H$3="Bruttobudsjettert",VLOOKUP(LEFT(F217,3),'Innhold og arbeidsdeling'!$B$5:$G$45,5,FALSE),VLOOKUP(LEFT(F217,3),'Innhold og arbeidsdeling'!$B$5:$G$45,6,FALSE)))</f>
        <v>#N/A</v>
      </c>
      <c r="J217" s="309"/>
      <c r="K217" s="258" t="str">
        <f t="shared" si="3"/>
        <v>2690</v>
      </c>
    </row>
    <row r="218" spans="1:11" x14ac:dyDescent="0.25">
      <c r="A218" s="834">
        <v>2691</v>
      </c>
      <c r="B218" s="259" t="s">
        <v>838</v>
      </c>
      <c r="C218" s="260">
        <v>0</v>
      </c>
      <c r="D218" s="266"/>
      <c r="E218" s="266"/>
      <c r="F218" s="263" t="s">
        <v>463</v>
      </c>
      <c r="G218" s="266" t="e" cm="1">
        <f t="array" ref="G218">_xlfn.IFS(B218="Reservert","-",
F218="","Ingen arkivreferanse",
F218="Ivaretas av kunde","KUNDE",
NOT(ISERROR(_xlfn.XLOOKUP(LEFT(F218,3),('Innhold og arbeidsdeling'!$B$48:$B$70),('Innhold og arbeidsdeling'!$B$48:$B$70)))),_xlfn.IFS(Avstemmingsoversikt!$M$4="Ja",
(IF(Avstemmingsoversikt!$H$3="Bruttobudsjettert",VLOOKUP(LEFT(F218,3),'Innhold og arbeidsdeling'!$B$48:$G$70,3,FALSE),VLOOKUP(LEFT(F218,3),'Innhold og arbeidsdeling'!$B$48:$G$70,4,FALSE)
)),
Avstemmingsoversikt!$M$4="Nei",
(IF(Avstemmingsoversikt!$H$3="Bruttobudsjettert",VLOOKUP(LEFT(F218,3),'Innhold og arbeidsdeling'!$B$48:$G$70,5,FALSE),VLOOKUP(LEFT(F218,3),'Innhold og arbeidsdeling'!$B$48:$G$70,6,FALSE)
))),
Avstemmingsoversikt!$M$3="Grunntjeneste",IF(Avstemmingsoversikt!$H$3="Bruttobudsjettert",VLOOKUP(LEFT(F218,3),'Innhold og arbeidsdeling'!$B$5:$G$45,3,FALSE),VLOOKUP(LEFT(F218,3),'Innhold og arbeidsdeling'!$B$5:$G$45,4,FALSE)),Avstemmingsoversikt!$M$3="Delservice",IF(Avstemmingsoversikt!$H$3="Bruttobudsjettert",VLOOKUP(LEFT(F218,3),'Innhold og arbeidsdeling'!$B$5:$G$45,5,FALSE),VLOOKUP(LEFT(F218,3),'Innhold og arbeidsdeling'!$B$5:$G$45,6,FALSE)))</f>
        <v>#N/A</v>
      </c>
      <c r="H218" s="266"/>
      <c r="I218" s="266"/>
      <c r="J218" s="308"/>
      <c r="K218" s="258" t="str">
        <f t="shared" si="3"/>
        <v>2691</v>
      </c>
    </row>
    <row r="219" spans="1:11" x14ac:dyDescent="0.25">
      <c r="A219" s="835">
        <v>2693</v>
      </c>
      <c r="B219" s="205" t="s">
        <v>839</v>
      </c>
      <c r="C219" s="256">
        <v>0</v>
      </c>
      <c r="F219" s="262" t="s">
        <v>463</v>
      </c>
      <c r="G219" s="207" t="e" cm="1">
        <f t="array" ref="G219">_xlfn.IFS(B219="Reservert","-",
F219="","Ingen arkivreferanse",
F219="Ivaretas av kunde","KUNDE",
NOT(ISERROR(_xlfn.XLOOKUP(LEFT(F219,3),('Innhold og arbeidsdeling'!$B$48:$B$70),('Innhold og arbeidsdeling'!$B$48:$B$70)))),_xlfn.IFS(Avstemmingsoversikt!$M$4="Ja",
(IF(Avstemmingsoversikt!$H$3="Bruttobudsjettert",VLOOKUP(LEFT(F219,3),'Innhold og arbeidsdeling'!$B$48:$G$70,3,FALSE),VLOOKUP(LEFT(F219,3),'Innhold og arbeidsdeling'!$B$48:$G$70,4,FALSE)
)),
Avstemmingsoversikt!$M$4="Nei",
(IF(Avstemmingsoversikt!$H$3="Bruttobudsjettert",VLOOKUP(LEFT(F219,3),'Innhold og arbeidsdeling'!$B$48:$G$70,5,FALSE),VLOOKUP(LEFT(F219,3),'Innhold og arbeidsdeling'!$B$48:$G$70,6,FALSE)
))),
Avstemmingsoversikt!$M$3="Grunntjeneste",IF(Avstemmingsoversikt!$H$3="Bruttobudsjettert",VLOOKUP(LEFT(F219,3),'Innhold og arbeidsdeling'!$B$5:$G$45,3,FALSE),VLOOKUP(LEFT(F219,3),'Innhold og arbeidsdeling'!$B$5:$G$45,4,FALSE)),Avstemmingsoversikt!$M$3="Delservice",IF(Avstemmingsoversikt!$H$3="Bruttobudsjettert",VLOOKUP(LEFT(F219,3),'Innhold og arbeidsdeling'!$B$5:$G$45,5,FALSE),VLOOKUP(LEFT(F219,3),'Innhold og arbeidsdeling'!$B$5:$G$45,6,FALSE)))</f>
        <v>#N/A</v>
      </c>
      <c r="J219" s="309"/>
      <c r="K219" s="258" t="str">
        <f t="shared" si="3"/>
        <v>2693</v>
      </c>
    </row>
    <row r="220" spans="1:11" x14ac:dyDescent="0.25">
      <c r="A220" s="834">
        <v>2694</v>
      </c>
      <c r="B220" s="259" t="s">
        <v>840</v>
      </c>
      <c r="C220" s="260">
        <v>0</v>
      </c>
      <c r="D220" s="266"/>
      <c r="E220" s="266"/>
      <c r="F220" s="263" t="s">
        <v>463</v>
      </c>
      <c r="G220" s="266" t="e" cm="1">
        <f t="array" ref="G220">_xlfn.IFS(B220="Reservert","-",
F220="","Ingen arkivreferanse",
F220="Ivaretas av kunde","KUNDE",
NOT(ISERROR(_xlfn.XLOOKUP(LEFT(F220,3),('Innhold og arbeidsdeling'!$B$48:$B$70),('Innhold og arbeidsdeling'!$B$48:$B$70)))),_xlfn.IFS(Avstemmingsoversikt!$M$4="Ja",
(IF(Avstemmingsoversikt!$H$3="Bruttobudsjettert",VLOOKUP(LEFT(F220,3),'Innhold og arbeidsdeling'!$B$48:$G$70,3,FALSE),VLOOKUP(LEFT(F220,3),'Innhold og arbeidsdeling'!$B$48:$G$70,4,FALSE)
)),
Avstemmingsoversikt!$M$4="Nei",
(IF(Avstemmingsoversikt!$H$3="Bruttobudsjettert",VLOOKUP(LEFT(F220,3),'Innhold og arbeidsdeling'!$B$48:$G$70,5,FALSE),VLOOKUP(LEFT(F220,3),'Innhold og arbeidsdeling'!$B$48:$G$70,6,FALSE)
))),
Avstemmingsoversikt!$M$3="Grunntjeneste",IF(Avstemmingsoversikt!$H$3="Bruttobudsjettert",VLOOKUP(LEFT(F220,3),'Innhold og arbeidsdeling'!$B$5:$G$45,3,FALSE),VLOOKUP(LEFT(F220,3),'Innhold og arbeidsdeling'!$B$5:$G$45,4,FALSE)),Avstemmingsoversikt!$M$3="Delservice",IF(Avstemmingsoversikt!$H$3="Bruttobudsjettert",VLOOKUP(LEFT(F220,3),'Innhold og arbeidsdeling'!$B$5:$G$45,5,FALSE),VLOOKUP(LEFT(F220,3),'Innhold og arbeidsdeling'!$B$5:$G$45,6,FALSE)))</f>
        <v>#N/A</v>
      </c>
      <c r="H220" s="266"/>
      <c r="I220" s="266"/>
      <c r="J220" s="308"/>
      <c r="K220" s="258" t="str">
        <f t="shared" si="3"/>
        <v>2694</v>
      </c>
    </row>
    <row r="221" spans="1:11" x14ac:dyDescent="0.25">
      <c r="A221" s="835">
        <v>2700</v>
      </c>
      <c r="B221" s="205" t="s">
        <v>734</v>
      </c>
      <c r="C221" s="256">
        <v>0</v>
      </c>
      <c r="F221" s="262" t="s">
        <v>702</v>
      </c>
      <c r="G221" s="207" t="str" cm="1">
        <f t="array" ref="G221">_xlfn.IFS(B221="Reservert","-",
F221="","Ingen arkivreferanse",
F221="Ivaretas av kunde","KUNDE",
NOT(ISERROR(_xlfn.XLOOKUP(LEFT(F221,3),('Innhold og arbeidsdeling'!$B$48:$B$70),('Innhold og arbeidsdeling'!$B$48:$B$70)))),_xlfn.IFS(Avstemmingsoversikt!$M$4="Ja",
(IF(Avstemmingsoversikt!$H$3="Bruttobudsjettert",VLOOKUP(LEFT(F221,3),'Innhold og arbeidsdeling'!$B$48:$G$70,3,FALSE),VLOOKUP(LEFT(F221,3),'Innhold og arbeidsdeling'!$B$48:$G$70,4,FALSE)
)),
Avstemmingsoversikt!$M$4="Nei",
(IF(Avstemmingsoversikt!$H$3="Bruttobudsjettert",VLOOKUP(LEFT(F221,3),'Innhold og arbeidsdeling'!$B$48:$G$70,5,FALSE),VLOOKUP(LEFT(F221,3),'Innhold og arbeidsdeling'!$B$48:$G$70,6,FALSE)
))),
Avstemmingsoversikt!$M$3="Grunntjeneste",IF(Avstemmingsoversikt!$H$3="Bruttobudsjettert",VLOOKUP(LEFT(F221,3),'Innhold og arbeidsdeling'!$B$5:$G$45,3,FALSE),VLOOKUP(LEFT(F221,3),'Innhold og arbeidsdeling'!$B$5:$G$45,4,FALSE)),Avstemmingsoversikt!$M$3="Delservice",IF(Avstemmingsoversikt!$H$3="Bruttobudsjettert",VLOOKUP(LEFT(F221,3),'Innhold og arbeidsdeling'!$B$5:$G$45,5,FALSE),VLOOKUP(LEFT(F221,3),'Innhold og arbeidsdeling'!$B$5:$G$45,6,FALSE)))</f>
        <v>KUNDE</v>
      </c>
      <c r="J221" s="309"/>
      <c r="K221" s="258" t="str">
        <f t="shared" si="3"/>
        <v>2700</v>
      </c>
    </row>
    <row r="222" spans="1:11" x14ac:dyDescent="0.25">
      <c r="A222" s="834">
        <v>2701</v>
      </c>
      <c r="B222" s="259" t="s">
        <v>735</v>
      </c>
      <c r="C222" s="260">
        <v>0</v>
      </c>
      <c r="D222" s="266"/>
      <c r="E222" s="266"/>
      <c r="F222" s="263" t="s">
        <v>702</v>
      </c>
      <c r="G222" s="266" t="str" cm="1">
        <f t="array" ref="G222">_xlfn.IFS(B222="Reservert","-",
F222="","Ingen arkivreferanse",
F222="Ivaretas av kunde","KUNDE",
NOT(ISERROR(_xlfn.XLOOKUP(LEFT(F222,3),('Innhold og arbeidsdeling'!$B$48:$B$70),('Innhold og arbeidsdeling'!$B$48:$B$70)))),_xlfn.IFS(Avstemmingsoversikt!$M$4="Ja",
(IF(Avstemmingsoversikt!$H$3="Bruttobudsjettert",VLOOKUP(LEFT(F222,3),'Innhold og arbeidsdeling'!$B$48:$G$70,3,FALSE),VLOOKUP(LEFT(F222,3),'Innhold og arbeidsdeling'!$B$48:$G$70,4,FALSE)
)),
Avstemmingsoversikt!$M$4="Nei",
(IF(Avstemmingsoversikt!$H$3="Bruttobudsjettert",VLOOKUP(LEFT(F222,3),'Innhold og arbeidsdeling'!$B$48:$G$70,5,FALSE),VLOOKUP(LEFT(F222,3),'Innhold og arbeidsdeling'!$B$48:$G$70,6,FALSE)
))),
Avstemmingsoversikt!$M$3="Grunntjeneste",IF(Avstemmingsoversikt!$H$3="Bruttobudsjettert",VLOOKUP(LEFT(F222,3),'Innhold og arbeidsdeling'!$B$5:$G$45,3,FALSE),VLOOKUP(LEFT(F222,3),'Innhold og arbeidsdeling'!$B$5:$G$45,4,FALSE)),Avstemmingsoversikt!$M$3="Delservice",IF(Avstemmingsoversikt!$H$3="Bruttobudsjettert",VLOOKUP(LEFT(F222,3),'Innhold og arbeidsdeling'!$B$5:$G$45,5,FALSE),VLOOKUP(LEFT(F222,3),'Innhold og arbeidsdeling'!$B$5:$G$45,6,FALSE)))</f>
        <v>KUNDE</v>
      </c>
      <c r="H222" s="266"/>
      <c r="I222" s="266"/>
      <c r="J222" s="308"/>
      <c r="K222" s="258" t="str">
        <f t="shared" si="3"/>
        <v>2701</v>
      </c>
    </row>
    <row r="223" spans="1:11" x14ac:dyDescent="0.25">
      <c r="A223" s="835">
        <v>2702</v>
      </c>
      <c r="B223" s="205" t="s">
        <v>736</v>
      </c>
      <c r="C223" s="256">
        <v>0</v>
      </c>
      <c r="F223" s="262" t="s">
        <v>702</v>
      </c>
      <c r="G223" s="207" t="str" cm="1">
        <f t="array" ref="G223">_xlfn.IFS(B223="Reservert","-",
F223="","Ingen arkivreferanse",
F223="Ivaretas av kunde","KUNDE",
NOT(ISERROR(_xlfn.XLOOKUP(LEFT(F223,3),('Innhold og arbeidsdeling'!$B$48:$B$70),('Innhold og arbeidsdeling'!$B$48:$B$70)))),_xlfn.IFS(Avstemmingsoversikt!$M$4="Ja",
(IF(Avstemmingsoversikt!$H$3="Bruttobudsjettert",VLOOKUP(LEFT(F223,3),'Innhold og arbeidsdeling'!$B$48:$G$70,3,FALSE),VLOOKUP(LEFT(F223,3),'Innhold og arbeidsdeling'!$B$48:$G$70,4,FALSE)
)),
Avstemmingsoversikt!$M$4="Nei",
(IF(Avstemmingsoversikt!$H$3="Bruttobudsjettert",VLOOKUP(LEFT(F223,3),'Innhold og arbeidsdeling'!$B$48:$G$70,5,FALSE),VLOOKUP(LEFT(F223,3),'Innhold og arbeidsdeling'!$B$48:$G$70,6,FALSE)
))),
Avstemmingsoversikt!$M$3="Grunntjeneste",IF(Avstemmingsoversikt!$H$3="Bruttobudsjettert",VLOOKUP(LEFT(F223,3),'Innhold og arbeidsdeling'!$B$5:$G$45,3,FALSE),VLOOKUP(LEFT(F223,3),'Innhold og arbeidsdeling'!$B$5:$G$45,4,FALSE)),Avstemmingsoversikt!$M$3="Delservice",IF(Avstemmingsoversikt!$H$3="Bruttobudsjettert",VLOOKUP(LEFT(F223,3),'Innhold og arbeidsdeling'!$B$5:$G$45,5,FALSE),VLOOKUP(LEFT(F223,3),'Innhold og arbeidsdeling'!$B$5:$G$45,6,FALSE)))</f>
        <v>KUNDE</v>
      </c>
      <c r="J223" s="309"/>
      <c r="K223" s="258" t="str">
        <f t="shared" si="3"/>
        <v>2702</v>
      </c>
    </row>
    <row r="224" spans="1:11" ht="30" x14ac:dyDescent="0.25">
      <c r="A224" s="834">
        <v>2703</v>
      </c>
      <c r="B224" s="259" t="s">
        <v>841</v>
      </c>
      <c r="C224" s="260">
        <v>0</v>
      </c>
      <c r="D224" s="266"/>
      <c r="E224" s="266"/>
      <c r="F224" s="263" t="s">
        <v>449</v>
      </c>
      <c r="G224" s="266" t="e" cm="1">
        <f t="array" ref="G224">_xlfn.IFS(B224="Reservert","-",
F224="","Ingen arkivreferanse",
F224="Ivaretas av kunde","KUNDE",
NOT(ISERROR(_xlfn.XLOOKUP(LEFT(F224,3),('Innhold og arbeidsdeling'!$B$48:$B$70),('Innhold og arbeidsdeling'!$B$48:$B$70)))),_xlfn.IFS(Avstemmingsoversikt!$M$4="Ja",
(IF(Avstemmingsoversikt!$H$3="Bruttobudsjettert",VLOOKUP(LEFT(F224,3),'Innhold og arbeidsdeling'!$B$48:$G$70,3,FALSE),VLOOKUP(LEFT(F224,3),'Innhold og arbeidsdeling'!$B$48:$G$70,4,FALSE)
)),
Avstemmingsoversikt!$M$4="Nei",
(IF(Avstemmingsoversikt!$H$3="Bruttobudsjettert",VLOOKUP(LEFT(F224,3),'Innhold og arbeidsdeling'!$B$48:$G$70,5,FALSE),VLOOKUP(LEFT(F224,3),'Innhold og arbeidsdeling'!$B$48:$G$70,6,FALSE)
))),
Avstemmingsoversikt!$M$3="Grunntjeneste",IF(Avstemmingsoversikt!$H$3="Bruttobudsjettert",VLOOKUP(LEFT(F224,3),'Innhold og arbeidsdeling'!$B$5:$G$45,3,FALSE),VLOOKUP(LEFT(F224,3),'Innhold og arbeidsdeling'!$B$5:$G$45,4,FALSE)),Avstemmingsoversikt!$M$3="Delservice",IF(Avstemmingsoversikt!$H$3="Bruttobudsjettert",VLOOKUP(LEFT(F224,3),'Innhold og arbeidsdeling'!$B$5:$G$45,5,FALSE),VLOOKUP(LEFT(F224,3),'Innhold og arbeidsdeling'!$B$5:$G$45,6,FALSE)))</f>
        <v>#N/A</v>
      </c>
      <c r="H224" s="266"/>
      <c r="I224" s="266"/>
      <c r="J224" s="308"/>
      <c r="K224" s="258" t="str">
        <f t="shared" si="3"/>
        <v>2703</v>
      </c>
    </row>
    <row r="225" spans="1:11" x14ac:dyDescent="0.25">
      <c r="A225" s="835">
        <v>2706</v>
      </c>
      <c r="B225" s="205" t="s">
        <v>738</v>
      </c>
      <c r="C225" s="256">
        <v>0</v>
      </c>
      <c r="F225" s="262" t="s">
        <v>702</v>
      </c>
      <c r="G225" s="207" t="str" cm="1">
        <f t="array" ref="G225">_xlfn.IFS(B225="Reservert","-",
F225="","Ingen arkivreferanse",
F225="Ivaretas av kunde","KUNDE",
NOT(ISERROR(_xlfn.XLOOKUP(LEFT(F225,3),('Innhold og arbeidsdeling'!$B$48:$B$70),('Innhold og arbeidsdeling'!$B$48:$B$70)))),_xlfn.IFS(Avstemmingsoversikt!$M$4="Ja",
(IF(Avstemmingsoversikt!$H$3="Bruttobudsjettert",VLOOKUP(LEFT(F225,3),'Innhold og arbeidsdeling'!$B$48:$G$70,3,FALSE),VLOOKUP(LEFT(F225,3),'Innhold og arbeidsdeling'!$B$48:$G$70,4,FALSE)
)),
Avstemmingsoversikt!$M$4="Nei",
(IF(Avstemmingsoversikt!$H$3="Bruttobudsjettert",VLOOKUP(LEFT(F225,3),'Innhold og arbeidsdeling'!$B$48:$G$70,5,FALSE),VLOOKUP(LEFT(F225,3),'Innhold og arbeidsdeling'!$B$48:$G$70,6,FALSE)
))),
Avstemmingsoversikt!$M$3="Grunntjeneste",IF(Avstemmingsoversikt!$H$3="Bruttobudsjettert",VLOOKUP(LEFT(F225,3),'Innhold og arbeidsdeling'!$B$5:$G$45,3,FALSE),VLOOKUP(LEFT(F225,3),'Innhold og arbeidsdeling'!$B$5:$G$45,4,FALSE)),Avstemmingsoversikt!$M$3="Delservice",IF(Avstemmingsoversikt!$H$3="Bruttobudsjettert",VLOOKUP(LEFT(F225,3),'Innhold og arbeidsdeling'!$B$5:$G$45,5,FALSE),VLOOKUP(LEFT(F225,3),'Innhold og arbeidsdeling'!$B$5:$G$45,6,FALSE)))</f>
        <v>KUNDE</v>
      </c>
      <c r="J225" s="309"/>
      <c r="K225" s="258" t="str">
        <f t="shared" si="3"/>
        <v>2706</v>
      </c>
    </row>
    <row r="226" spans="1:11" x14ac:dyDescent="0.25">
      <c r="A226" s="834">
        <v>2707</v>
      </c>
      <c r="B226" s="259" t="s">
        <v>739</v>
      </c>
      <c r="C226" s="260">
        <v>0</v>
      </c>
      <c r="D226" s="266"/>
      <c r="E226" s="266"/>
      <c r="F226" s="263" t="s">
        <v>702</v>
      </c>
      <c r="G226" s="266" t="str" cm="1">
        <f t="array" ref="G226">_xlfn.IFS(B226="Reservert","-",
F226="","Ingen arkivreferanse",
F226="Ivaretas av kunde","KUNDE",
NOT(ISERROR(_xlfn.XLOOKUP(LEFT(F226,3),('Innhold og arbeidsdeling'!$B$48:$B$70),('Innhold og arbeidsdeling'!$B$48:$B$70)))),_xlfn.IFS(Avstemmingsoversikt!$M$4="Ja",
(IF(Avstemmingsoversikt!$H$3="Bruttobudsjettert",VLOOKUP(LEFT(F226,3),'Innhold og arbeidsdeling'!$B$48:$G$70,3,FALSE),VLOOKUP(LEFT(F226,3),'Innhold og arbeidsdeling'!$B$48:$G$70,4,FALSE)
)),
Avstemmingsoversikt!$M$4="Nei",
(IF(Avstemmingsoversikt!$H$3="Bruttobudsjettert",VLOOKUP(LEFT(F226,3),'Innhold og arbeidsdeling'!$B$48:$G$70,5,FALSE),VLOOKUP(LEFT(F226,3),'Innhold og arbeidsdeling'!$B$48:$G$70,6,FALSE)
))),
Avstemmingsoversikt!$M$3="Grunntjeneste",IF(Avstemmingsoversikt!$H$3="Bruttobudsjettert",VLOOKUP(LEFT(F226,3),'Innhold og arbeidsdeling'!$B$5:$G$45,3,FALSE),VLOOKUP(LEFT(F226,3),'Innhold og arbeidsdeling'!$B$5:$G$45,4,FALSE)),Avstemmingsoversikt!$M$3="Delservice",IF(Avstemmingsoversikt!$H$3="Bruttobudsjettert",VLOOKUP(LEFT(F226,3),'Innhold og arbeidsdeling'!$B$5:$G$45,5,FALSE),VLOOKUP(LEFT(F226,3),'Innhold og arbeidsdeling'!$B$5:$G$45,6,FALSE)))</f>
        <v>KUNDE</v>
      </c>
      <c r="H226" s="266"/>
      <c r="I226" s="266"/>
      <c r="J226" s="308"/>
      <c r="K226" s="258" t="str">
        <f t="shared" si="3"/>
        <v>2707</v>
      </c>
    </row>
    <row r="227" spans="1:11" ht="30" x14ac:dyDescent="0.25">
      <c r="A227" s="835">
        <v>2708</v>
      </c>
      <c r="B227" s="205" t="s">
        <v>842</v>
      </c>
      <c r="C227" s="256">
        <v>0</v>
      </c>
      <c r="F227" s="262" t="s">
        <v>702</v>
      </c>
      <c r="G227" s="207" t="str" cm="1">
        <f t="array" ref="G227">_xlfn.IFS(B227="Reservert","-",
F227="","Ingen arkivreferanse",
F227="Ivaretas av kunde","KUNDE",
NOT(ISERROR(_xlfn.XLOOKUP(LEFT(F227,3),('Innhold og arbeidsdeling'!$B$48:$B$70),('Innhold og arbeidsdeling'!$B$48:$B$70)))),_xlfn.IFS(Avstemmingsoversikt!$M$4="Ja",
(IF(Avstemmingsoversikt!$H$3="Bruttobudsjettert",VLOOKUP(LEFT(F227,3),'Innhold og arbeidsdeling'!$B$48:$G$70,3,FALSE),VLOOKUP(LEFT(F227,3),'Innhold og arbeidsdeling'!$B$48:$G$70,4,FALSE)
)),
Avstemmingsoversikt!$M$4="Nei",
(IF(Avstemmingsoversikt!$H$3="Bruttobudsjettert",VLOOKUP(LEFT(F227,3),'Innhold og arbeidsdeling'!$B$48:$G$70,5,FALSE),VLOOKUP(LEFT(F227,3),'Innhold og arbeidsdeling'!$B$48:$G$70,6,FALSE)
))),
Avstemmingsoversikt!$M$3="Grunntjeneste",IF(Avstemmingsoversikt!$H$3="Bruttobudsjettert",VLOOKUP(LEFT(F227,3),'Innhold og arbeidsdeling'!$B$5:$G$45,3,FALSE),VLOOKUP(LEFT(F227,3),'Innhold og arbeidsdeling'!$B$5:$G$45,4,FALSE)),Avstemmingsoversikt!$M$3="Delservice",IF(Avstemmingsoversikt!$H$3="Bruttobudsjettert",VLOOKUP(LEFT(F227,3),'Innhold og arbeidsdeling'!$B$5:$G$45,5,FALSE),VLOOKUP(LEFT(F227,3),'Innhold og arbeidsdeling'!$B$5:$G$45,6,FALSE)))</f>
        <v>KUNDE</v>
      </c>
      <c r="J227" s="309"/>
      <c r="K227" s="258" t="str">
        <f t="shared" si="3"/>
        <v>2708</v>
      </c>
    </row>
    <row r="228" spans="1:11" ht="30" x14ac:dyDescent="0.25">
      <c r="A228" s="834">
        <v>2709</v>
      </c>
      <c r="B228" s="259" t="s">
        <v>843</v>
      </c>
      <c r="C228" s="260">
        <v>0</v>
      </c>
      <c r="D228" s="266"/>
      <c r="E228" s="266"/>
      <c r="F228" s="263" t="s">
        <v>702</v>
      </c>
      <c r="G228" s="266" t="str" cm="1">
        <f t="array" ref="G228">_xlfn.IFS(B228="Reservert","-",
F228="","Ingen arkivreferanse",
F228="Ivaretas av kunde","KUNDE",
NOT(ISERROR(_xlfn.XLOOKUP(LEFT(F228,3),('Innhold og arbeidsdeling'!$B$48:$B$70),('Innhold og arbeidsdeling'!$B$48:$B$70)))),_xlfn.IFS(Avstemmingsoversikt!$M$4="Ja",
(IF(Avstemmingsoversikt!$H$3="Bruttobudsjettert",VLOOKUP(LEFT(F228,3),'Innhold og arbeidsdeling'!$B$48:$G$70,3,FALSE),VLOOKUP(LEFT(F228,3),'Innhold og arbeidsdeling'!$B$48:$G$70,4,FALSE)
)),
Avstemmingsoversikt!$M$4="Nei",
(IF(Avstemmingsoversikt!$H$3="Bruttobudsjettert",VLOOKUP(LEFT(F228,3),'Innhold og arbeidsdeling'!$B$48:$G$70,5,FALSE),VLOOKUP(LEFT(F228,3),'Innhold og arbeidsdeling'!$B$48:$G$70,6,FALSE)
))),
Avstemmingsoversikt!$M$3="Grunntjeneste",IF(Avstemmingsoversikt!$H$3="Bruttobudsjettert",VLOOKUP(LEFT(F228,3),'Innhold og arbeidsdeling'!$B$5:$G$45,3,FALSE),VLOOKUP(LEFT(F228,3),'Innhold og arbeidsdeling'!$B$5:$G$45,4,FALSE)),Avstemmingsoversikt!$M$3="Delservice",IF(Avstemmingsoversikt!$H$3="Bruttobudsjettert",VLOOKUP(LEFT(F228,3),'Innhold og arbeidsdeling'!$B$5:$G$45,5,FALSE),VLOOKUP(LEFT(F228,3),'Innhold og arbeidsdeling'!$B$5:$G$45,6,FALSE)))</f>
        <v>KUNDE</v>
      </c>
      <c r="H228" s="266"/>
      <c r="I228" s="266"/>
      <c r="J228" s="308"/>
      <c r="K228" s="258" t="str">
        <f t="shared" si="3"/>
        <v>2709</v>
      </c>
    </row>
    <row r="229" spans="1:11" x14ac:dyDescent="0.25">
      <c r="A229" s="835">
        <v>2710</v>
      </c>
      <c r="B229" s="205" t="s">
        <v>742</v>
      </c>
      <c r="C229" s="256">
        <v>0</v>
      </c>
      <c r="F229" s="262" t="s">
        <v>702</v>
      </c>
      <c r="G229" s="207" t="str" cm="1">
        <f t="array" ref="G229">_xlfn.IFS(B229="Reservert","-",
F229="","Ingen arkivreferanse",
F229="Ivaretas av kunde","KUNDE",
NOT(ISERROR(_xlfn.XLOOKUP(LEFT(F229,3),('Innhold og arbeidsdeling'!$B$48:$B$70),('Innhold og arbeidsdeling'!$B$48:$B$70)))),_xlfn.IFS(Avstemmingsoversikt!$M$4="Ja",
(IF(Avstemmingsoversikt!$H$3="Bruttobudsjettert",VLOOKUP(LEFT(F229,3),'Innhold og arbeidsdeling'!$B$48:$G$70,3,FALSE),VLOOKUP(LEFT(F229,3),'Innhold og arbeidsdeling'!$B$48:$G$70,4,FALSE)
)),
Avstemmingsoversikt!$M$4="Nei",
(IF(Avstemmingsoversikt!$H$3="Bruttobudsjettert",VLOOKUP(LEFT(F229,3),'Innhold og arbeidsdeling'!$B$48:$G$70,5,FALSE),VLOOKUP(LEFT(F229,3),'Innhold og arbeidsdeling'!$B$48:$G$70,6,FALSE)
))),
Avstemmingsoversikt!$M$3="Grunntjeneste",IF(Avstemmingsoversikt!$H$3="Bruttobudsjettert",VLOOKUP(LEFT(F229,3),'Innhold og arbeidsdeling'!$B$5:$G$45,3,FALSE),VLOOKUP(LEFT(F229,3),'Innhold og arbeidsdeling'!$B$5:$G$45,4,FALSE)),Avstemmingsoversikt!$M$3="Delservice",IF(Avstemmingsoversikt!$H$3="Bruttobudsjettert",VLOOKUP(LEFT(F229,3),'Innhold og arbeidsdeling'!$B$5:$G$45,5,FALSE),VLOOKUP(LEFT(F229,3),'Innhold og arbeidsdeling'!$B$5:$G$45,6,FALSE)))</f>
        <v>KUNDE</v>
      </c>
      <c r="J229" s="309"/>
      <c r="K229" s="258" t="str">
        <f t="shared" si="3"/>
        <v>2710</v>
      </c>
    </row>
    <row r="230" spans="1:11" x14ac:dyDescent="0.25">
      <c r="A230" s="834">
        <v>2711</v>
      </c>
      <c r="B230" s="259" t="s">
        <v>743</v>
      </c>
      <c r="C230" s="260">
        <v>0</v>
      </c>
      <c r="D230" s="266"/>
      <c r="E230" s="266"/>
      <c r="F230" s="263" t="s">
        <v>702</v>
      </c>
      <c r="G230" s="266" t="str" cm="1">
        <f t="array" ref="G230">_xlfn.IFS(B230="Reservert","-",
F230="","Ingen arkivreferanse",
F230="Ivaretas av kunde","KUNDE",
NOT(ISERROR(_xlfn.XLOOKUP(LEFT(F230,3),('Innhold og arbeidsdeling'!$B$48:$B$70),('Innhold og arbeidsdeling'!$B$48:$B$70)))),_xlfn.IFS(Avstemmingsoversikt!$M$4="Ja",
(IF(Avstemmingsoversikt!$H$3="Bruttobudsjettert",VLOOKUP(LEFT(F230,3),'Innhold og arbeidsdeling'!$B$48:$G$70,3,FALSE),VLOOKUP(LEFT(F230,3),'Innhold og arbeidsdeling'!$B$48:$G$70,4,FALSE)
)),
Avstemmingsoversikt!$M$4="Nei",
(IF(Avstemmingsoversikt!$H$3="Bruttobudsjettert",VLOOKUP(LEFT(F230,3),'Innhold og arbeidsdeling'!$B$48:$G$70,5,FALSE),VLOOKUP(LEFT(F230,3),'Innhold og arbeidsdeling'!$B$48:$G$70,6,FALSE)
))),
Avstemmingsoversikt!$M$3="Grunntjeneste",IF(Avstemmingsoversikt!$H$3="Bruttobudsjettert",VLOOKUP(LEFT(F230,3),'Innhold og arbeidsdeling'!$B$5:$G$45,3,FALSE),VLOOKUP(LEFT(F230,3),'Innhold og arbeidsdeling'!$B$5:$G$45,4,FALSE)),Avstemmingsoversikt!$M$3="Delservice",IF(Avstemmingsoversikt!$H$3="Bruttobudsjettert",VLOOKUP(LEFT(F230,3),'Innhold og arbeidsdeling'!$B$5:$G$45,5,FALSE),VLOOKUP(LEFT(F230,3),'Innhold og arbeidsdeling'!$B$5:$G$45,6,FALSE)))</f>
        <v>KUNDE</v>
      </c>
      <c r="H230" s="266"/>
      <c r="I230" s="266"/>
      <c r="J230" s="308"/>
      <c r="K230" s="258" t="str">
        <f t="shared" si="3"/>
        <v>2711</v>
      </c>
    </row>
    <row r="231" spans="1:11" x14ac:dyDescent="0.25">
      <c r="A231" s="835">
        <v>2712</v>
      </c>
      <c r="B231" s="205" t="s">
        <v>744</v>
      </c>
      <c r="C231" s="256">
        <v>0</v>
      </c>
      <c r="F231" s="262" t="s">
        <v>702</v>
      </c>
      <c r="G231" s="207" t="str" cm="1">
        <f t="array" ref="G231">_xlfn.IFS(B231="Reservert","-",
F231="","Ingen arkivreferanse",
F231="Ivaretas av kunde","KUNDE",
NOT(ISERROR(_xlfn.XLOOKUP(LEFT(F231,3),('Innhold og arbeidsdeling'!$B$48:$B$70),('Innhold og arbeidsdeling'!$B$48:$B$70)))),_xlfn.IFS(Avstemmingsoversikt!$M$4="Ja",
(IF(Avstemmingsoversikt!$H$3="Bruttobudsjettert",VLOOKUP(LEFT(F231,3),'Innhold og arbeidsdeling'!$B$48:$G$70,3,FALSE),VLOOKUP(LEFT(F231,3),'Innhold og arbeidsdeling'!$B$48:$G$70,4,FALSE)
)),
Avstemmingsoversikt!$M$4="Nei",
(IF(Avstemmingsoversikt!$H$3="Bruttobudsjettert",VLOOKUP(LEFT(F231,3),'Innhold og arbeidsdeling'!$B$48:$G$70,5,FALSE),VLOOKUP(LEFT(F231,3),'Innhold og arbeidsdeling'!$B$48:$G$70,6,FALSE)
))),
Avstemmingsoversikt!$M$3="Grunntjeneste",IF(Avstemmingsoversikt!$H$3="Bruttobudsjettert",VLOOKUP(LEFT(F231,3),'Innhold og arbeidsdeling'!$B$5:$G$45,3,FALSE),VLOOKUP(LEFT(F231,3),'Innhold og arbeidsdeling'!$B$5:$G$45,4,FALSE)),Avstemmingsoversikt!$M$3="Delservice",IF(Avstemmingsoversikt!$H$3="Bruttobudsjettert",VLOOKUP(LEFT(F231,3),'Innhold og arbeidsdeling'!$B$5:$G$45,5,FALSE),VLOOKUP(LEFT(F231,3),'Innhold og arbeidsdeling'!$B$5:$G$45,6,FALSE)))</f>
        <v>KUNDE</v>
      </c>
      <c r="J231" s="309"/>
      <c r="K231" s="258" t="str">
        <f t="shared" si="3"/>
        <v>2712</v>
      </c>
    </row>
    <row r="232" spans="1:11" x14ac:dyDescent="0.25">
      <c r="A232" s="834">
        <v>2716</v>
      </c>
      <c r="B232" s="259" t="s">
        <v>745</v>
      </c>
      <c r="C232" s="260">
        <v>0</v>
      </c>
      <c r="D232" s="266"/>
      <c r="E232" s="266"/>
      <c r="F232" s="263" t="s">
        <v>702</v>
      </c>
      <c r="G232" s="266" t="str" cm="1">
        <f t="array" ref="G232">_xlfn.IFS(B232="Reservert","-",
F232="","Ingen arkivreferanse",
F232="Ivaretas av kunde","KUNDE",
NOT(ISERROR(_xlfn.XLOOKUP(LEFT(F232,3),('Innhold og arbeidsdeling'!$B$48:$B$70),('Innhold og arbeidsdeling'!$B$48:$B$70)))),_xlfn.IFS(Avstemmingsoversikt!$M$4="Ja",
(IF(Avstemmingsoversikt!$H$3="Bruttobudsjettert",VLOOKUP(LEFT(F232,3),'Innhold og arbeidsdeling'!$B$48:$G$70,3,FALSE),VLOOKUP(LEFT(F232,3),'Innhold og arbeidsdeling'!$B$48:$G$70,4,FALSE)
)),
Avstemmingsoversikt!$M$4="Nei",
(IF(Avstemmingsoversikt!$H$3="Bruttobudsjettert",VLOOKUP(LEFT(F232,3),'Innhold og arbeidsdeling'!$B$48:$G$70,5,FALSE),VLOOKUP(LEFT(F232,3),'Innhold og arbeidsdeling'!$B$48:$G$70,6,FALSE)
))),
Avstemmingsoversikt!$M$3="Grunntjeneste",IF(Avstemmingsoversikt!$H$3="Bruttobudsjettert",VLOOKUP(LEFT(F232,3),'Innhold og arbeidsdeling'!$B$5:$G$45,3,FALSE),VLOOKUP(LEFT(F232,3),'Innhold og arbeidsdeling'!$B$5:$G$45,4,FALSE)),Avstemmingsoversikt!$M$3="Delservice",IF(Avstemmingsoversikt!$H$3="Bruttobudsjettert",VLOOKUP(LEFT(F232,3),'Innhold og arbeidsdeling'!$B$5:$G$45,5,FALSE),VLOOKUP(LEFT(F232,3),'Innhold og arbeidsdeling'!$B$5:$G$45,6,FALSE)))</f>
        <v>KUNDE</v>
      </c>
      <c r="H232" s="266"/>
      <c r="I232" s="266"/>
      <c r="J232" s="308"/>
      <c r="K232" s="258" t="str">
        <f t="shared" si="3"/>
        <v>2716</v>
      </c>
    </row>
    <row r="233" spans="1:11" x14ac:dyDescent="0.25">
      <c r="A233" s="835">
        <v>2717</v>
      </c>
      <c r="B233" s="205" t="s">
        <v>746</v>
      </c>
      <c r="C233" s="256">
        <v>0</v>
      </c>
      <c r="F233" s="262" t="s">
        <v>702</v>
      </c>
      <c r="G233" s="207" t="str" cm="1">
        <f t="array" ref="G233">_xlfn.IFS(B233="Reservert","-",
F233="","Ingen arkivreferanse",
F233="Ivaretas av kunde","KUNDE",
NOT(ISERROR(_xlfn.XLOOKUP(LEFT(F233,3),('Innhold og arbeidsdeling'!$B$48:$B$70),('Innhold og arbeidsdeling'!$B$48:$B$70)))),_xlfn.IFS(Avstemmingsoversikt!$M$4="Ja",
(IF(Avstemmingsoversikt!$H$3="Bruttobudsjettert",VLOOKUP(LEFT(F233,3),'Innhold og arbeidsdeling'!$B$48:$G$70,3,FALSE),VLOOKUP(LEFT(F233,3),'Innhold og arbeidsdeling'!$B$48:$G$70,4,FALSE)
)),
Avstemmingsoversikt!$M$4="Nei",
(IF(Avstemmingsoversikt!$H$3="Bruttobudsjettert",VLOOKUP(LEFT(F233,3),'Innhold og arbeidsdeling'!$B$48:$G$70,5,FALSE),VLOOKUP(LEFT(F233,3),'Innhold og arbeidsdeling'!$B$48:$G$70,6,FALSE)
))),
Avstemmingsoversikt!$M$3="Grunntjeneste",IF(Avstemmingsoversikt!$H$3="Bruttobudsjettert",VLOOKUP(LEFT(F233,3),'Innhold og arbeidsdeling'!$B$5:$G$45,3,FALSE),VLOOKUP(LEFT(F233,3),'Innhold og arbeidsdeling'!$B$5:$G$45,4,FALSE)),Avstemmingsoversikt!$M$3="Delservice",IF(Avstemmingsoversikt!$H$3="Bruttobudsjettert",VLOOKUP(LEFT(F233,3),'Innhold og arbeidsdeling'!$B$5:$G$45,5,FALSE),VLOOKUP(LEFT(F233,3),'Innhold og arbeidsdeling'!$B$5:$G$45,6,FALSE)))</f>
        <v>KUNDE</v>
      </c>
      <c r="J233" s="309"/>
      <c r="K233" s="258" t="str">
        <f t="shared" si="3"/>
        <v>2717</v>
      </c>
    </row>
    <row r="234" spans="1:11" x14ac:dyDescent="0.25">
      <c r="A234" s="834">
        <v>2720</v>
      </c>
      <c r="B234" s="259" t="s">
        <v>844</v>
      </c>
      <c r="C234" s="260">
        <v>0</v>
      </c>
      <c r="D234" s="266"/>
      <c r="E234" s="266"/>
      <c r="F234" s="263" t="s">
        <v>702</v>
      </c>
      <c r="G234" s="266" t="str" cm="1">
        <f t="array" ref="G234">_xlfn.IFS(B234="Reservert","-",
F234="","Ingen arkivreferanse",
F234="Ivaretas av kunde","KUNDE",
NOT(ISERROR(_xlfn.XLOOKUP(LEFT(F234,3),('Innhold og arbeidsdeling'!$B$48:$B$70),('Innhold og arbeidsdeling'!$B$48:$B$70)))),_xlfn.IFS(Avstemmingsoversikt!$M$4="Ja",
(IF(Avstemmingsoversikt!$H$3="Bruttobudsjettert",VLOOKUP(LEFT(F234,3),'Innhold og arbeidsdeling'!$B$48:$G$70,3,FALSE),VLOOKUP(LEFT(F234,3),'Innhold og arbeidsdeling'!$B$48:$G$70,4,FALSE)
)),
Avstemmingsoversikt!$M$4="Nei",
(IF(Avstemmingsoversikt!$H$3="Bruttobudsjettert",VLOOKUP(LEFT(F234,3),'Innhold og arbeidsdeling'!$B$48:$G$70,5,FALSE),VLOOKUP(LEFT(F234,3),'Innhold og arbeidsdeling'!$B$48:$G$70,6,FALSE)
))),
Avstemmingsoversikt!$M$3="Grunntjeneste",IF(Avstemmingsoversikt!$H$3="Bruttobudsjettert",VLOOKUP(LEFT(F234,3),'Innhold og arbeidsdeling'!$B$5:$G$45,3,FALSE),VLOOKUP(LEFT(F234,3),'Innhold og arbeidsdeling'!$B$5:$G$45,4,FALSE)),Avstemmingsoversikt!$M$3="Delservice",IF(Avstemmingsoversikt!$H$3="Bruttobudsjettert",VLOOKUP(LEFT(F234,3),'Innhold og arbeidsdeling'!$B$5:$G$45,5,FALSE),VLOOKUP(LEFT(F234,3),'Innhold og arbeidsdeling'!$B$5:$G$45,6,FALSE)))</f>
        <v>KUNDE</v>
      </c>
      <c r="H234" s="266"/>
      <c r="I234" s="266"/>
      <c r="J234" s="308"/>
      <c r="K234" s="258" t="str">
        <f t="shared" si="3"/>
        <v>2720</v>
      </c>
    </row>
    <row r="235" spans="1:11" x14ac:dyDescent="0.25">
      <c r="A235" s="835">
        <v>2721</v>
      </c>
      <c r="B235" s="205" t="s">
        <v>845</v>
      </c>
      <c r="C235" s="256">
        <v>0</v>
      </c>
      <c r="F235" s="262" t="s">
        <v>702</v>
      </c>
      <c r="G235" s="207" t="str" cm="1">
        <f t="array" ref="G235">_xlfn.IFS(B235="Reservert","-",
F235="","Ingen arkivreferanse",
F235="Ivaretas av kunde","KUNDE",
NOT(ISERROR(_xlfn.XLOOKUP(LEFT(F235,3),('Innhold og arbeidsdeling'!$B$48:$B$70),('Innhold og arbeidsdeling'!$B$48:$B$70)))),_xlfn.IFS(Avstemmingsoversikt!$M$4="Ja",
(IF(Avstemmingsoversikt!$H$3="Bruttobudsjettert",VLOOKUP(LEFT(F235,3),'Innhold og arbeidsdeling'!$B$48:$G$70,3,FALSE),VLOOKUP(LEFT(F235,3),'Innhold og arbeidsdeling'!$B$48:$G$70,4,FALSE)
)),
Avstemmingsoversikt!$M$4="Nei",
(IF(Avstemmingsoversikt!$H$3="Bruttobudsjettert",VLOOKUP(LEFT(F235,3),'Innhold og arbeidsdeling'!$B$48:$G$70,5,FALSE),VLOOKUP(LEFT(F235,3),'Innhold og arbeidsdeling'!$B$48:$G$70,6,FALSE)
))),
Avstemmingsoversikt!$M$3="Grunntjeneste",IF(Avstemmingsoversikt!$H$3="Bruttobudsjettert",VLOOKUP(LEFT(F235,3),'Innhold og arbeidsdeling'!$B$5:$G$45,3,FALSE),VLOOKUP(LEFT(F235,3),'Innhold og arbeidsdeling'!$B$5:$G$45,4,FALSE)),Avstemmingsoversikt!$M$3="Delservice",IF(Avstemmingsoversikt!$H$3="Bruttobudsjettert",VLOOKUP(LEFT(F235,3),'Innhold og arbeidsdeling'!$B$5:$G$45,5,FALSE),VLOOKUP(LEFT(F235,3),'Innhold og arbeidsdeling'!$B$5:$G$45,6,FALSE)))</f>
        <v>KUNDE</v>
      </c>
      <c r="J235" s="309"/>
      <c r="K235" s="258" t="str">
        <f t="shared" si="3"/>
        <v>2721</v>
      </c>
    </row>
    <row r="236" spans="1:11" x14ac:dyDescent="0.25">
      <c r="A236" s="834">
        <v>2740</v>
      </c>
      <c r="B236" s="259" t="s">
        <v>747</v>
      </c>
      <c r="C236" s="260">
        <v>0</v>
      </c>
      <c r="D236" s="266"/>
      <c r="E236" s="266"/>
      <c r="F236" s="1320" t="s">
        <v>449</v>
      </c>
      <c r="G236" s="266" t="e" cm="1">
        <f t="array" ref="G236">_xlfn.IFS(B236="Reservert","-",
F236="","Ingen arkivreferanse",
F236="Ivaretas av kunde","KUNDE",
NOT(ISERROR(_xlfn.XLOOKUP(LEFT(F236,3),('Innhold og arbeidsdeling'!$B$48:$B$70),('Innhold og arbeidsdeling'!$B$48:$B$70)))),_xlfn.IFS(Avstemmingsoversikt!$M$4="Ja",
(IF(Avstemmingsoversikt!$H$3="Bruttobudsjettert",VLOOKUP(LEFT(F236,3),'Innhold og arbeidsdeling'!$B$48:$G$70,3,FALSE),VLOOKUP(LEFT(F236,3),'Innhold og arbeidsdeling'!$B$48:$G$70,4,FALSE)
)),
Avstemmingsoversikt!$M$4="Nei",
(IF(Avstemmingsoversikt!$H$3="Bruttobudsjettert",VLOOKUP(LEFT(F236,3),'Innhold og arbeidsdeling'!$B$48:$G$70,5,FALSE),VLOOKUP(LEFT(F236,3),'Innhold og arbeidsdeling'!$B$48:$G$70,6,FALSE)
))),
Avstemmingsoversikt!$M$3="Grunntjeneste",IF(Avstemmingsoversikt!$H$3="Bruttobudsjettert",VLOOKUP(LEFT(F236,3),'Innhold og arbeidsdeling'!$B$5:$G$45,3,FALSE),VLOOKUP(LEFT(F236,3),'Innhold og arbeidsdeling'!$B$5:$G$45,4,FALSE)),Avstemmingsoversikt!$M$3="Delservice",IF(Avstemmingsoversikt!$H$3="Bruttobudsjettert",VLOOKUP(LEFT(F236,3),'Innhold og arbeidsdeling'!$B$5:$G$45,5,FALSE),VLOOKUP(LEFT(F236,3),'Innhold og arbeidsdeling'!$B$5:$G$45,6,FALSE)))</f>
        <v>#N/A</v>
      </c>
      <c r="H236" s="266"/>
      <c r="I236" s="266"/>
      <c r="J236" s="308"/>
      <c r="K236" s="258" t="str">
        <f t="shared" si="3"/>
        <v>2740</v>
      </c>
    </row>
    <row r="237" spans="1:11" x14ac:dyDescent="0.25">
      <c r="A237" s="833">
        <v>2770</v>
      </c>
      <c r="B237" s="205" t="s">
        <v>846</v>
      </c>
      <c r="C237" s="256">
        <v>0</v>
      </c>
      <c r="F237" s="268" t="s">
        <v>289</v>
      </c>
      <c r="G237" s="207" t="e" cm="1">
        <f t="array" ref="G237">_xlfn.IFS(B237="Reservert","-",
F237="","Ingen arkivreferanse",
F237="Ivaretas av kunde","KUNDE",
NOT(ISERROR(_xlfn.XLOOKUP(LEFT(F237,3),('Innhold og arbeidsdeling'!$B$48:$B$70),('Innhold og arbeidsdeling'!$B$48:$B$70)))),_xlfn.IFS(Avstemmingsoversikt!$M$4="Ja",
(IF(Avstemmingsoversikt!$H$3="Bruttobudsjettert",VLOOKUP(LEFT(F237,3),'Innhold og arbeidsdeling'!$B$48:$G$70,3,FALSE),VLOOKUP(LEFT(F237,3),'Innhold og arbeidsdeling'!$B$48:$G$70,4,FALSE)
)),
Avstemmingsoversikt!$M$4="Nei",
(IF(Avstemmingsoversikt!$H$3="Bruttobudsjettert",VLOOKUP(LEFT(F237,3),'Innhold og arbeidsdeling'!$B$48:$G$70,5,FALSE),VLOOKUP(LEFT(F237,3),'Innhold og arbeidsdeling'!$B$48:$G$70,6,FALSE)
))),
Avstemmingsoversikt!$M$3="Grunntjeneste",IF(Avstemmingsoversikt!$H$3="Bruttobudsjettert",VLOOKUP(LEFT(F237,3),'Innhold og arbeidsdeling'!$B$5:$G$45,3,FALSE),VLOOKUP(LEFT(F237,3),'Innhold og arbeidsdeling'!$B$5:$G$45,4,FALSE)),Avstemmingsoversikt!$M$3="Delservice",IF(Avstemmingsoversikt!$H$3="Bruttobudsjettert",VLOOKUP(LEFT(F237,3),'Innhold og arbeidsdeling'!$B$5:$G$45,5,FALSE),VLOOKUP(LEFT(F237,3),'Innhold og arbeidsdeling'!$B$5:$G$45,6,FALSE)))</f>
        <v>#N/A</v>
      </c>
      <c r="J237" s="309"/>
      <c r="K237" s="258" t="str">
        <f t="shared" si="3"/>
        <v>2770</v>
      </c>
    </row>
    <row r="238" spans="1:11" x14ac:dyDescent="0.25">
      <c r="A238" s="836">
        <v>2771</v>
      </c>
      <c r="B238" s="259" t="s">
        <v>847</v>
      </c>
      <c r="C238" s="260">
        <v>0</v>
      </c>
      <c r="D238" s="266"/>
      <c r="E238" s="266"/>
      <c r="F238" s="1320" t="s">
        <v>289</v>
      </c>
      <c r="G238" s="266" t="e" cm="1">
        <f t="array" ref="G238">_xlfn.IFS(B238="Reservert","-",
F238="","Ingen arkivreferanse",
F238="Ivaretas av kunde","KUNDE",
NOT(ISERROR(_xlfn.XLOOKUP(LEFT(F238,3),('Innhold og arbeidsdeling'!$B$48:$B$70),('Innhold og arbeidsdeling'!$B$48:$B$70)))),_xlfn.IFS(Avstemmingsoversikt!$M$4="Ja",
(IF(Avstemmingsoversikt!$H$3="Bruttobudsjettert",VLOOKUP(LEFT(F238,3),'Innhold og arbeidsdeling'!$B$48:$G$70,3,FALSE),VLOOKUP(LEFT(F238,3),'Innhold og arbeidsdeling'!$B$48:$G$70,4,FALSE)
)),
Avstemmingsoversikt!$M$4="Nei",
(IF(Avstemmingsoversikt!$H$3="Bruttobudsjettert",VLOOKUP(LEFT(F238,3),'Innhold og arbeidsdeling'!$B$48:$G$70,5,FALSE),VLOOKUP(LEFT(F238,3),'Innhold og arbeidsdeling'!$B$48:$G$70,6,FALSE)
))),
Avstemmingsoversikt!$M$3="Grunntjeneste",IF(Avstemmingsoversikt!$H$3="Bruttobudsjettert",VLOOKUP(LEFT(F238,3),'Innhold og arbeidsdeling'!$B$5:$G$45,3,FALSE),VLOOKUP(LEFT(F238,3),'Innhold og arbeidsdeling'!$B$5:$G$45,4,FALSE)),Avstemmingsoversikt!$M$3="Delservice",IF(Avstemmingsoversikt!$H$3="Bruttobudsjettert",VLOOKUP(LEFT(F238,3),'Innhold og arbeidsdeling'!$B$5:$G$45,5,FALSE),VLOOKUP(LEFT(F238,3),'Innhold og arbeidsdeling'!$B$5:$G$45,6,FALSE)))</f>
        <v>#N/A</v>
      </c>
      <c r="H238" s="266"/>
      <c r="I238" s="266"/>
      <c r="J238" s="308"/>
      <c r="K238" s="258" t="str">
        <f t="shared" si="3"/>
        <v>2771</v>
      </c>
    </row>
    <row r="239" spans="1:11" x14ac:dyDescent="0.25">
      <c r="A239" s="835">
        <v>2780</v>
      </c>
      <c r="B239" s="234" t="s">
        <v>848</v>
      </c>
      <c r="C239" s="256">
        <v>0</v>
      </c>
      <c r="D239" s="262"/>
      <c r="E239" s="262"/>
      <c r="F239" s="262" t="s">
        <v>512</v>
      </c>
      <c r="G239" s="207" t="str" cm="1">
        <f t="array" ref="G239">_xlfn.IFS(B239="Reservert","-",
F239="","Ingen arkivreferanse",
F239="Ivaretas av kunde","KUNDE",
NOT(ISERROR(_xlfn.XLOOKUP(LEFT(F239,3),('Innhold og arbeidsdeling'!$B$48:$B$70),('Innhold og arbeidsdeling'!$B$48:$B$70)))),_xlfn.IFS(Avstemmingsoversikt!$M$4="Ja",
(IF(Avstemmingsoversikt!$H$3="Bruttobudsjettert",VLOOKUP(LEFT(F239,3),'Innhold og arbeidsdeling'!$B$48:$G$70,3,FALSE),VLOOKUP(LEFT(F239,3),'Innhold og arbeidsdeling'!$B$48:$G$70,4,FALSE)
)),
Avstemmingsoversikt!$M$4="Nei",
(IF(Avstemmingsoversikt!$H$3="Bruttobudsjettert",VLOOKUP(LEFT(F239,3),'Innhold og arbeidsdeling'!$B$48:$G$70,5,FALSE),VLOOKUP(LEFT(F239,3),'Innhold og arbeidsdeling'!$B$48:$G$70,6,FALSE)
))),
Avstemmingsoversikt!$M$3="Grunntjeneste",IF(Avstemmingsoversikt!$H$3="Bruttobudsjettert",VLOOKUP(LEFT(F239,3),'Innhold og arbeidsdeling'!$B$5:$G$45,3,FALSE),VLOOKUP(LEFT(F239,3),'Innhold og arbeidsdeling'!$B$5:$G$45,4,FALSE)),Avstemmingsoversikt!$M$3="Delservice",IF(Avstemmingsoversikt!$H$3="Bruttobudsjettert",VLOOKUP(LEFT(F239,3),'Innhold og arbeidsdeling'!$B$5:$G$45,5,FALSE),VLOOKUP(LEFT(F239,3),'Innhold og arbeidsdeling'!$B$5:$G$45,6,FALSE)))</f>
        <v>KUNDE</v>
      </c>
      <c r="H239" s="262"/>
      <c r="I239" s="262"/>
      <c r="J239" s="307"/>
      <c r="K239" s="258" t="str">
        <f t="shared" si="3"/>
        <v>2780</v>
      </c>
    </row>
    <row r="240" spans="1:11" ht="30" x14ac:dyDescent="0.25">
      <c r="A240" s="834">
        <v>2781</v>
      </c>
      <c r="B240" s="267" t="s">
        <v>849</v>
      </c>
      <c r="C240" s="260">
        <v>0</v>
      </c>
      <c r="D240" s="263"/>
      <c r="E240" s="263"/>
      <c r="F240" s="263" t="s">
        <v>512</v>
      </c>
      <c r="G240" s="266" t="str" cm="1">
        <f t="array" ref="G240">_xlfn.IFS(B240="Reservert","-",
F240="","Ingen arkivreferanse",
F240="Ivaretas av kunde","KUNDE",
NOT(ISERROR(_xlfn.XLOOKUP(LEFT(F240,3),('Innhold og arbeidsdeling'!$B$48:$B$70),('Innhold og arbeidsdeling'!$B$48:$B$70)))),_xlfn.IFS(Avstemmingsoversikt!$M$4="Ja",
(IF(Avstemmingsoversikt!$H$3="Bruttobudsjettert",VLOOKUP(LEFT(F240,3),'Innhold og arbeidsdeling'!$B$48:$G$70,3,FALSE),VLOOKUP(LEFT(F240,3),'Innhold og arbeidsdeling'!$B$48:$G$70,4,FALSE)
)),
Avstemmingsoversikt!$M$4="Nei",
(IF(Avstemmingsoversikt!$H$3="Bruttobudsjettert",VLOOKUP(LEFT(F240,3),'Innhold og arbeidsdeling'!$B$48:$G$70,5,FALSE),VLOOKUP(LEFT(F240,3),'Innhold og arbeidsdeling'!$B$48:$G$70,6,FALSE)
))),
Avstemmingsoversikt!$M$3="Grunntjeneste",IF(Avstemmingsoversikt!$H$3="Bruttobudsjettert",VLOOKUP(LEFT(F240,3),'Innhold og arbeidsdeling'!$B$5:$G$45,3,FALSE),VLOOKUP(LEFT(F240,3),'Innhold og arbeidsdeling'!$B$5:$G$45,4,FALSE)),Avstemmingsoversikt!$M$3="Delservice",IF(Avstemmingsoversikt!$H$3="Bruttobudsjettert",VLOOKUP(LEFT(F240,3),'Innhold og arbeidsdeling'!$B$5:$G$45,5,FALSE),VLOOKUP(LEFT(F240,3),'Innhold og arbeidsdeling'!$B$5:$G$45,6,FALSE)))</f>
        <v>KUNDE</v>
      </c>
      <c r="H240" s="263"/>
      <c r="I240" s="263"/>
      <c r="J240" s="310"/>
      <c r="K240" s="258" t="str">
        <f t="shared" si="3"/>
        <v>2781</v>
      </c>
    </row>
    <row r="241" spans="1:11" x14ac:dyDescent="0.25">
      <c r="A241" s="833">
        <v>2782</v>
      </c>
      <c r="B241" s="205" t="s">
        <v>850</v>
      </c>
      <c r="C241" s="256">
        <v>0</v>
      </c>
      <c r="F241" s="207" t="s">
        <v>512</v>
      </c>
      <c r="G241" s="207" t="str" cm="1">
        <f t="array" ref="G241">_xlfn.IFS(B241="Reservert","-",
F241="","Ingen arkivreferanse",
F241="Ivaretas av kunde","KUNDE",
NOT(ISERROR(_xlfn.XLOOKUP(LEFT(F241,3),('Innhold og arbeidsdeling'!$B$48:$B$70),('Innhold og arbeidsdeling'!$B$48:$B$70)))),_xlfn.IFS(Avstemmingsoversikt!$M$4="Ja",
(IF(Avstemmingsoversikt!$H$3="Bruttobudsjettert",VLOOKUP(LEFT(F241,3),'Innhold og arbeidsdeling'!$B$48:$G$70,3,FALSE),VLOOKUP(LEFT(F241,3),'Innhold og arbeidsdeling'!$B$48:$G$70,4,FALSE)
)),
Avstemmingsoversikt!$M$4="Nei",
(IF(Avstemmingsoversikt!$H$3="Bruttobudsjettert",VLOOKUP(LEFT(F241,3),'Innhold og arbeidsdeling'!$B$48:$G$70,5,FALSE),VLOOKUP(LEFT(F241,3),'Innhold og arbeidsdeling'!$B$48:$G$70,6,FALSE)
))),
Avstemmingsoversikt!$M$3="Grunntjeneste",IF(Avstemmingsoversikt!$H$3="Bruttobudsjettert",VLOOKUP(LEFT(F241,3),'Innhold og arbeidsdeling'!$B$5:$G$45,3,FALSE),VLOOKUP(LEFT(F241,3),'Innhold og arbeidsdeling'!$B$5:$G$45,4,FALSE)),Avstemmingsoversikt!$M$3="Delservice",IF(Avstemmingsoversikt!$H$3="Bruttobudsjettert",VLOOKUP(LEFT(F241,3),'Innhold og arbeidsdeling'!$B$5:$G$45,5,FALSE),VLOOKUP(LEFT(F241,3),'Innhold og arbeidsdeling'!$B$5:$G$45,6,FALSE)))</f>
        <v>KUNDE</v>
      </c>
      <c r="J241" s="309"/>
      <c r="K241" s="258" t="str">
        <f t="shared" si="3"/>
        <v>2782</v>
      </c>
    </row>
    <row r="242" spans="1:11" x14ac:dyDescent="0.25">
      <c r="A242" s="836">
        <v>2785</v>
      </c>
      <c r="B242" s="259" t="s">
        <v>851</v>
      </c>
      <c r="C242" s="260">
        <v>0</v>
      </c>
      <c r="D242" s="266"/>
      <c r="E242" s="266"/>
      <c r="F242" s="1320" t="s">
        <v>852</v>
      </c>
      <c r="G242" s="266" t="e" cm="1">
        <f t="array" ref="G242">_xlfn.IFS(B242="Reservert","-",
F242="","Ingen arkivreferanse",
F242="Ivaretas av kunde","KUNDE",
NOT(ISERROR(_xlfn.XLOOKUP(LEFT(F242,3),('Innhold og arbeidsdeling'!$B$48:$B$70),('Innhold og arbeidsdeling'!$B$48:$B$70)))),_xlfn.IFS(Avstemmingsoversikt!$M$4="Ja",
(IF(Avstemmingsoversikt!$H$3="Bruttobudsjettert",VLOOKUP(LEFT(F242,3),'Innhold og arbeidsdeling'!$B$48:$G$70,3,FALSE),VLOOKUP(LEFT(F242,3),'Innhold og arbeidsdeling'!$B$48:$G$70,4,FALSE)
)),
Avstemmingsoversikt!$M$4="Nei",
(IF(Avstemmingsoversikt!$H$3="Bruttobudsjettert",VLOOKUP(LEFT(F242,3),'Innhold og arbeidsdeling'!$B$48:$G$70,5,FALSE),VLOOKUP(LEFT(F242,3),'Innhold og arbeidsdeling'!$B$48:$G$70,6,FALSE)
))),
Avstemmingsoversikt!$M$3="Grunntjeneste",IF(Avstemmingsoversikt!$H$3="Bruttobudsjettert",VLOOKUP(LEFT(F242,3),'Innhold og arbeidsdeling'!$B$5:$G$45,3,FALSE),VLOOKUP(LEFT(F242,3),'Innhold og arbeidsdeling'!$B$5:$G$45,4,FALSE)),Avstemmingsoversikt!$M$3="Delservice",IF(Avstemmingsoversikt!$H$3="Bruttobudsjettert",VLOOKUP(LEFT(F242,3),'Innhold og arbeidsdeling'!$B$5:$G$45,5,FALSE),VLOOKUP(LEFT(F242,3),'Innhold og arbeidsdeling'!$B$5:$G$45,6,FALSE)))</f>
        <v>#N/A</v>
      </c>
      <c r="H242" s="266"/>
      <c r="I242" s="266"/>
      <c r="J242" s="308"/>
      <c r="K242" s="258" t="str">
        <f t="shared" si="3"/>
        <v>2785</v>
      </c>
    </row>
    <row r="243" spans="1:11" x14ac:dyDescent="0.25">
      <c r="A243" s="835">
        <v>2790</v>
      </c>
      <c r="B243" s="205" t="s">
        <v>853</v>
      </c>
      <c r="C243" s="256">
        <v>0</v>
      </c>
      <c r="G243" s="207" t="str" cm="1">
        <f t="array" ref="G243">_xlfn.IFS(B243="Reservert","-",
F243="","Ingen arkivreferanse",
F243="Ivaretas av kunde","KUNDE",
NOT(ISERROR(_xlfn.XLOOKUP(LEFT(F243,3),('Innhold og arbeidsdeling'!$B$48:$B$70),('Innhold og arbeidsdeling'!$B$48:$B$70)))),_xlfn.IFS(Avstemmingsoversikt!$M$4="Ja",
(IF(Avstemmingsoversikt!$H$3="Bruttobudsjettert",VLOOKUP(LEFT(F243,3),'Innhold og arbeidsdeling'!$B$48:$G$70,3,FALSE),VLOOKUP(LEFT(F243,3),'Innhold og arbeidsdeling'!$B$48:$G$70,4,FALSE)
)),
Avstemmingsoversikt!$M$4="Nei",
(IF(Avstemmingsoversikt!$H$3="Bruttobudsjettert",VLOOKUP(LEFT(F243,3),'Innhold og arbeidsdeling'!$B$48:$G$70,5,FALSE),VLOOKUP(LEFT(F243,3),'Innhold og arbeidsdeling'!$B$48:$G$70,6,FALSE)
))),
Avstemmingsoversikt!$M$3="Grunntjeneste",IF(Avstemmingsoversikt!$H$3="Bruttobudsjettert",VLOOKUP(LEFT(F243,3),'Innhold og arbeidsdeling'!$B$5:$G$45,3,FALSE),VLOOKUP(LEFT(F243,3),'Innhold og arbeidsdeling'!$B$5:$G$45,4,FALSE)),Avstemmingsoversikt!$M$3="Delservice",IF(Avstemmingsoversikt!$H$3="Bruttobudsjettert",VLOOKUP(LEFT(F243,3),'Innhold og arbeidsdeling'!$B$5:$G$45,5,FALSE),VLOOKUP(LEFT(F243,3),'Innhold og arbeidsdeling'!$B$5:$G$45,6,FALSE)))</f>
        <v>Ingen arkivreferanse</v>
      </c>
      <c r="J243" s="309"/>
      <c r="K243" s="258" t="str">
        <f t="shared" si="3"/>
        <v>2790</v>
      </c>
    </row>
    <row r="244" spans="1:11" x14ac:dyDescent="0.25">
      <c r="A244" s="834">
        <v>2791</v>
      </c>
      <c r="B244" s="259" t="s">
        <v>854</v>
      </c>
      <c r="C244" s="260">
        <v>0</v>
      </c>
      <c r="D244" s="266"/>
      <c r="E244" s="266"/>
      <c r="F244" s="266" t="s">
        <v>500</v>
      </c>
      <c r="G244" s="266" t="str" cm="1">
        <f t="array" ref="G244">_xlfn.IFS(B244="Reservert","-",
F244="","Ingen arkivreferanse",
F244="Ivaretas av kunde","KUNDE",
NOT(ISERROR(_xlfn.XLOOKUP(LEFT(F244,3),('Innhold og arbeidsdeling'!$B$48:$B$70),('Innhold og arbeidsdeling'!$B$48:$B$70)))),_xlfn.IFS(Avstemmingsoversikt!$M$4="Ja",
(IF(Avstemmingsoversikt!$H$3="Bruttobudsjettert",VLOOKUP(LEFT(F244,3),'Innhold og arbeidsdeling'!$B$48:$G$70,3,FALSE),VLOOKUP(LEFT(F244,3),'Innhold og arbeidsdeling'!$B$48:$G$70,4,FALSE)
)),
Avstemmingsoversikt!$M$4="Nei",
(IF(Avstemmingsoversikt!$H$3="Bruttobudsjettert",VLOOKUP(LEFT(F244,3),'Innhold og arbeidsdeling'!$B$48:$G$70,5,FALSE),VLOOKUP(LEFT(F244,3),'Innhold og arbeidsdeling'!$B$48:$G$70,6,FALSE)
))),
Avstemmingsoversikt!$M$3="Grunntjeneste",IF(Avstemmingsoversikt!$H$3="Bruttobudsjettert",VLOOKUP(LEFT(F244,3),'Innhold og arbeidsdeling'!$B$5:$G$45,3,FALSE),VLOOKUP(LEFT(F244,3),'Innhold og arbeidsdeling'!$B$5:$G$45,4,FALSE)),Avstemmingsoversikt!$M$3="Delservice",IF(Avstemmingsoversikt!$H$3="Bruttobudsjettert",VLOOKUP(LEFT(F244,3),'Innhold og arbeidsdeling'!$B$5:$G$45,5,FALSE),VLOOKUP(LEFT(F244,3),'Innhold og arbeidsdeling'!$B$5:$G$45,6,FALSE)))</f>
        <v>KUNDE</v>
      </c>
      <c r="H244" s="266"/>
      <c r="I244" s="266"/>
      <c r="J244" s="308"/>
      <c r="K244" s="258" t="str">
        <f t="shared" si="3"/>
        <v>2791</v>
      </c>
    </row>
    <row r="245" spans="1:11" x14ac:dyDescent="0.25">
      <c r="A245" s="835">
        <v>2801</v>
      </c>
      <c r="B245" s="205" t="s">
        <v>855</v>
      </c>
      <c r="C245" s="256">
        <v>0</v>
      </c>
      <c r="F245" s="207" t="s">
        <v>464</v>
      </c>
      <c r="G245" s="207" t="e" cm="1">
        <f t="array" ref="G245">_xlfn.IFS(B245="Reservert","-",
F245="","Ingen arkivreferanse",
F245="Ivaretas av kunde","KUNDE",
NOT(ISERROR(_xlfn.XLOOKUP(LEFT(F245,3),('Innhold og arbeidsdeling'!$B$48:$B$70),('Innhold og arbeidsdeling'!$B$48:$B$70)))),_xlfn.IFS(Avstemmingsoversikt!$M$4="Ja",
(IF(Avstemmingsoversikt!$H$3="Bruttobudsjettert",VLOOKUP(LEFT(F245,3),'Innhold og arbeidsdeling'!$B$48:$G$70,3,FALSE),VLOOKUP(LEFT(F245,3),'Innhold og arbeidsdeling'!$B$48:$G$70,4,FALSE)
)),
Avstemmingsoversikt!$M$4="Nei",
(IF(Avstemmingsoversikt!$H$3="Bruttobudsjettert",VLOOKUP(LEFT(F245,3),'Innhold og arbeidsdeling'!$B$48:$G$70,5,FALSE),VLOOKUP(LEFT(F245,3),'Innhold og arbeidsdeling'!$B$48:$G$70,6,FALSE)
))),
Avstemmingsoversikt!$M$3="Grunntjeneste",IF(Avstemmingsoversikt!$H$3="Bruttobudsjettert",VLOOKUP(LEFT(F245,3),'Innhold og arbeidsdeling'!$B$5:$G$45,3,FALSE),VLOOKUP(LEFT(F245,3),'Innhold og arbeidsdeling'!$B$5:$G$45,4,FALSE)),Avstemmingsoversikt!$M$3="Delservice",IF(Avstemmingsoversikt!$H$3="Bruttobudsjettert",VLOOKUP(LEFT(F245,3),'Innhold og arbeidsdeling'!$B$5:$G$45,5,FALSE),VLOOKUP(LEFT(F245,3),'Innhold og arbeidsdeling'!$B$5:$G$45,6,FALSE)))</f>
        <v>#N/A</v>
      </c>
      <c r="J245" s="309"/>
      <c r="K245" s="258" t="str">
        <f t="shared" si="3"/>
        <v>2801</v>
      </c>
    </row>
    <row r="246" spans="1:11" x14ac:dyDescent="0.25">
      <c r="A246" s="834">
        <v>2802</v>
      </c>
      <c r="B246" s="259" t="s">
        <v>856</v>
      </c>
      <c r="C246" s="260">
        <v>0</v>
      </c>
      <c r="D246" s="266"/>
      <c r="E246" s="266"/>
      <c r="F246" s="266" t="s">
        <v>464</v>
      </c>
      <c r="G246" s="266" t="e" cm="1">
        <f t="array" ref="G246">_xlfn.IFS(B246="Reservert","-",
F246="","Ingen arkivreferanse",
F246="Ivaretas av kunde","KUNDE",
NOT(ISERROR(_xlfn.XLOOKUP(LEFT(F246,3),('Innhold og arbeidsdeling'!$B$48:$B$70),('Innhold og arbeidsdeling'!$B$48:$B$70)))),_xlfn.IFS(Avstemmingsoversikt!$M$4="Ja",
(IF(Avstemmingsoversikt!$H$3="Bruttobudsjettert",VLOOKUP(LEFT(F246,3),'Innhold og arbeidsdeling'!$B$48:$G$70,3,FALSE),VLOOKUP(LEFT(F246,3),'Innhold og arbeidsdeling'!$B$48:$G$70,4,FALSE)
)),
Avstemmingsoversikt!$M$4="Nei",
(IF(Avstemmingsoversikt!$H$3="Bruttobudsjettert",VLOOKUP(LEFT(F246,3),'Innhold og arbeidsdeling'!$B$48:$G$70,5,FALSE),VLOOKUP(LEFT(F246,3),'Innhold og arbeidsdeling'!$B$48:$G$70,6,FALSE)
))),
Avstemmingsoversikt!$M$3="Grunntjeneste",IF(Avstemmingsoversikt!$H$3="Bruttobudsjettert",VLOOKUP(LEFT(F246,3),'Innhold og arbeidsdeling'!$B$5:$G$45,3,FALSE),VLOOKUP(LEFT(F246,3),'Innhold og arbeidsdeling'!$B$5:$G$45,4,FALSE)),Avstemmingsoversikt!$M$3="Delservice",IF(Avstemmingsoversikt!$H$3="Bruttobudsjettert",VLOOKUP(LEFT(F246,3),'Innhold og arbeidsdeling'!$B$5:$G$45,5,FALSE),VLOOKUP(LEFT(F246,3),'Innhold og arbeidsdeling'!$B$5:$G$45,6,FALSE)))</f>
        <v>#N/A</v>
      </c>
      <c r="H246" s="266"/>
      <c r="I246" s="266"/>
      <c r="J246" s="308"/>
      <c r="K246" s="258" t="str">
        <f t="shared" si="3"/>
        <v>2802</v>
      </c>
    </row>
    <row r="247" spans="1:11" x14ac:dyDescent="0.25">
      <c r="A247" s="835">
        <v>2803</v>
      </c>
      <c r="B247" s="205" t="s">
        <v>857</v>
      </c>
      <c r="C247" s="256">
        <v>0</v>
      </c>
      <c r="F247" s="207" t="s">
        <v>464</v>
      </c>
      <c r="G247" s="207" t="e" cm="1">
        <f t="array" ref="G247">_xlfn.IFS(B247="Reservert","-",
F247="","Ingen arkivreferanse",
F247="Ivaretas av kunde","KUNDE",
NOT(ISERROR(_xlfn.XLOOKUP(LEFT(F247,3),('Innhold og arbeidsdeling'!$B$48:$B$70),('Innhold og arbeidsdeling'!$B$48:$B$70)))),_xlfn.IFS(Avstemmingsoversikt!$M$4="Ja",
(IF(Avstemmingsoversikt!$H$3="Bruttobudsjettert",VLOOKUP(LEFT(F247,3),'Innhold og arbeidsdeling'!$B$48:$G$70,3,FALSE),VLOOKUP(LEFT(F247,3),'Innhold og arbeidsdeling'!$B$48:$G$70,4,FALSE)
)),
Avstemmingsoversikt!$M$4="Nei",
(IF(Avstemmingsoversikt!$H$3="Bruttobudsjettert",VLOOKUP(LEFT(F247,3),'Innhold og arbeidsdeling'!$B$48:$G$70,5,FALSE),VLOOKUP(LEFT(F247,3),'Innhold og arbeidsdeling'!$B$48:$G$70,6,FALSE)
))),
Avstemmingsoversikt!$M$3="Grunntjeneste",IF(Avstemmingsoversikt!$H$3="Bruttobudsjettert",VLOOKUP(LEFT(F247,3),'Innhold og arbeidsdeling'!$B$5:$G$45,3,FALSE),VLOOKUP(LEFT(F247,3),'Innhold og arbeidsdeling'!$B$5:$G$45,4,FALSE)),Avstemmingsoversikt!$M$3="Delservice",IF(Avstemmingsoversikt!$H$3="Bruttobudsjettert",VLOOKUP(LEFT(F247,3),'Innhold og arbeidsdeling'!$B$5:$G$45,5,FALSE),VLOOKUP(LEFT(F247,3),'Innhold og arbeidsdeling'!$B$5:$G$45,6,FALSE)))</f>
        <v>#N/A</v>
      </c>
      <c r="J247" s="309"/>
      <c r="K247" s="258" t="str">
        <f t="shared" si="3"/>
        <v>2803</v>
      </c>
    </row>
    <row r="248" spans="1:11" x14ac:dyDescent="0.25">
      <c r="A248" s="834">
        <v>2805</v>
      </c>
      <c r="B248" s="259" t="s">
        <v>685</v>
      </c>
      <c r="C248" s="260">
        <v>0</v>
      </c>
      <c r="D248" s="266"/>
      <c r="E248" s="266"/>
      <c r="F248" s="261" t="s">
        <v>686</v>
      </c>
      <c r="G248" s="266" t="str" cm="1">
        <f t="array" ref="G248">_xlfn.IFS(B248="Reservert","-",
F248="","Ingen arkivreferanse",
F248="Ivaretas av kunde","KUNDE",
NOT(ISERROR(_xlfn.XLOOKUP(LEFT(F248,3),('Innhold og arbeidsdeling'!$B$48:$B$70),('Innhold og arbeidsdeling'!$B$48:$B$70)))),_xlfn.IFS(Avstemmingsoversikt!$M$4="Ja",
(IF(Avstemmingsoversikt!$H$3="Bruttobudsjettert",VLOOKUP(LEFT(F248,3),'Innhold og arbeidsdeling'!$B$48:$G$70,3,FALSE),VLOOKUP(LEFT(F248,3),'Innhold og arbeidsdeling'!$B$48:$G$70,4,FALSE)
)),
Avstemmingsoversikt!$M$4="Nei",
(IF(Avstemmingsoversikt!$H$3="Bruttobudsjettert",VLOOKUP(LEFT(F248,3),'Innhold og arbeidsdeling'!$B$48:$G$70,5,FALSE),VLOOKUP(LEFT(F248,3),'Innhold og arbeidsdeling'!$B$48:$G$70,6,FALSE)
))),
Avstemmingsoversikt!$M$3="Grunntjeneste",IF(Avstemmingsoversikt!$H$3="Bruttobudsjettert",VLOOKUP(LEFT(F248,3),'Innhold og arbeidsdeling'!$B$5:$G$45,3,FALSE),VLOOKUP(LEFT(F248,3),'Innhold og arbeidsdeling'!$B$5:$G$45,4,FALSE)),Avstemmingsoversikt!$M$3="Delservice",IF(Avstemmingsoversikt!$H$3="Bruttobudsjettert",VLOOKUP(LEFT(F248,3),'Innhold og arbeidsdeling'!$B$5:$G$45,5,FALSE),VLOOKUP(LEFT(F248,3),'Innhold og arbeidsdeling'!$B$5:$G$45,6,FALSE)))</f>
        <v>-</v>
      </c>
      <c r="H248" s="266"/>
      <c r="I248" s="266"/>
      <c r="J248" s="308"/>
      <c r="K248" s="258" t="str">
        <f t="shared" si="3"/>
        <v>2805</v>
      </c>
    </row>
    <row r="249" spans="1:11" x14ac:dyDescent="0.25">
      <c r="A249" s="835">
        <v>2806</v>
      </c>
      <c r="B249" s="205" t="s">
        <v>685</v>
      </c>
      <c r="C249" s="256">
        <v>0</v>
      </c>
      <c r="F249" s="257" t="s">
        <v>686</v>
      </c>
      <c r="G249" s="207" t="str" cm="1">
        <f t="array" ref="G249">_xlfn.IFS(B249="Reservert","-",
F249="","Ingen arkivreferanse",
F249="Ivaretas av kunde","KUNDE",
NOT(ISERROR(_xlfn.XLOOKUP(LEFT(F249,3),('Innhold og arbeidsdeling'!$B$48:$B$70),('Innhold og arbeidsdeling'!$B$48:$B$70)))),_xlfn.IFS(Avstemmingsoversikt!$M$4="Ja",
(IF(Avstemmingsoversikt!$H$3="Bruttobudsjettert",VLOOKUP(LEFT(F249,3),'Innhold og arbeidsdeling'!$B$48:$G$70,3,FALSE),VLOOKUP(LEFT(F249,3),'Innhold og arbeidsdeling'!$B$48:$G$70,4,FALSE)
)),
Avstemmingsoversikt!$M$4="Nei",
(IF(Avstemmingsoversikt!$H$3="Bruttobudsjettert",VLOOKUP(LEFT(F249,3),'Innhold og arbeidsdeling'!$B$48:$G$70,5,FALSE),VLOOKUP(LEFT(F249,3),'Innhold og arbeidsdeling'!$B$48:$G$70,6,FALSE)
))),
Avstemmingsoversikt!$M$3="Grunntjeneste",IF(Avstemmingsoversikt!$H$3="Bruttobudsjettert",VLOOKUP(LEFT(F249,3),'Innhold og arbeidsdeling'!$B$5:$G$45,3,FALSE),VLOOKUP(LEFT(F249,3),'Innhold og arbeidsdeling'!$B$5:$G$45,4,FALSE)),Avstemmingsoversikt!$M$3="Delservice",IF(Avstemmingsoversikt!$H$3="Bruttobudsjettert",VLOOKUP(LEFT(F249,3),'Innhold og arbeidsdeling'!$B$5:$G$45,5,FALSE),VLOOKUP(LEFT(F249,3),'Innhold og arbeidsdeling'!$B$5:$G$45,6,FALSE)))</f>
        <v>-</v>
      </c>
      <c r="J249" s="309"/>
      <c r="K249" s="258" t="str">
        <f t="shared" si="3"/>
        <v>2806</v>
      </c>
    </row>
    <row r="250" spans="1:11" x14ac:dyDescent="0.25">
      <c r="A250" s="834">
        <v>2807</v>
      </c>
      <c r="B250" s="259" t="s">
        <v>685</v>
      </c>
      <c r="C250" s="260">
        <v>0</v>
      </c>
      <c r="D250" s="266"/>
      <c r="E250" s="266"/>
      <c r="F250" s="261" t="s">
        <v>443</v>
      </c>
      <c r="G250" s="266" t="str" cm="1">
        <f t="array" ref="G250">_xlfn.IFS(B250="Reservert","-",
F250="","Ingen arkivreferanse",
F250="Ivaretas av kunde","KUNDE",
NOT(ISERROR(_xlfn.XLOOKUP(LEFT(F250,3),('Innhold og arbeidsdeling'!$B$48:$B$70),('Innhold og arbeidsdeling'!$B$48:$B$70)))),_xlfn.IFS(Avstemmingsoversikt!$M$4="Ja",
(IF(Avstemmingsoversikt!$H$3="Bruttobudsjettert",VLOOKUP(LEFT(F250,3),'Innhold og arbeidsdeling'!$B$48:$G$70,3,FALSE),VLOOKUP(LEFT(F250,3),'Innhold og arbeidsdeling'!$B$48:$G$70,4,FALSE)
)),
Avstemmingsoversikt!$M$4="Nei",
(IF(Avstemmingsoversikt!$H$3="Bruttobudsjettert",VLOOKUP(LEFT(F250,3),'Innhold og arbeidsdeling'!$B$48:$G$70,5,FALSE),VLOOKUP(LEFT(F250,3),'Innhold og arbeidsdeling'!$B$48:$G$70,6,FALSE)
))),
Avstemmingsoversikt!$M$3="Grunntjeneste",IF(Avstemmingsoversikt!$H$3="Bruttobudsjettert",VLOOKUP(LEFT(F250,3),'Innhold og arbeidsdeling'!$B$5:$G$45,3,FALSE),VLOOKUP(LEFT(F250,3),'Innhold og arbeidsdeling'!$B$5:$G$45,4,FALSE)),Avstemmingsoversikt!$M$3="Delservice",IF(Avstemmingsoversikt!$H$3="Bruttobudsjettert",VLOOKUP(LEFT(F250,3),'Innhold og arbeidsdeling'!$B$5:$G$45,5,FALSE),VLOOKUP(LEFT(F250,3),'Innhold og arbeidsdeling'!$B$5:$G$45,6,FALSE)))</f>
        <v>-</v>
      </c>
      <c r="H250" s="266"/>
      <c r="I250" s="266"/>
      <c r="J250" s="308"/>
      <c r="K250" s="258" t="str">
        <f t="shared" si="3"/>
        <v>2807</v>
      </c>
    </row>
    <row r="251" spans="1:11" x14ac:dyDescent="0.25">
      <c r="A251" s="835">
        <v>2808</v>
      </c>
      <c r="B251" s="205" t="s">
        <v>685</v>
      </c>
      <c r="C251" s="256">
        <v>0</v>
      </c>
      <c r="F251" s="257" t="s">
        <v>686</v>
      </c>
      <c r="G251" s="207" t="str" cm="1">
        <f t="array" ref="G251">_xlfn.IFS(B251="Reservert","-",
F251="","Ingen arkivreferanse",
F251="Ivaretas av kunde","KUNDE",
NOT(ISERROR(_xlfn.XLOOKUP(LEFT(F251,3),('Innhold og arbeidsdeling'!$B$48:$B$70),('Innhold og arbeidsdeling'!$B$48:$B$70)))),_xlfn.IFS(Avstemmingsoversikt!$M$4="Ja",
(IF(Avstemmingsoversikt!$H$3="Bruttobudsjettert",VLOOKUP(LEFT(F251,3),'Innhold og arbeidsdeling'!$B$48:$G$70,3,FALSE),VLOOKUP(LEFT(F251,3),'Innhold og arbeidsdeling'!$B$48:$G$70,4,FALSE)
)),
Avstemmingsoversikt!$M$4="Nei",
(IF(Avstemmingsoversikt!$H$3="Bruttobudsjettert",VLOOKUP(LEFT(F251,3),'Innhold og arbeidsdeling'!$B$48:$G$70,5,FALSE),VLOOKUP(LEFT(F251,3),'Innhold og arbeidsdeling'!$B$48:$G$70,6,FALSE)
))),
Avstemmingsoversikt!$M$3="Grunntjeneste",IF(Avstemmingsoversikt!$H$3="Bruttobudsjettert",VLOOKUP(LEFT(F251,3),'Innhold og arbeidsdeling'!$B$5:$G$45,3,FALSE),VLOOKUP(LEFT(F251,3),'Innhold og arbeidsdeling'!$B$5:$G$45,4,FALSE)),Avstemmingsoversikt!$M$3="Delservice",IF(Avstemmingsoversikt!$H$3="Bruttobudsjettert",VLOOKUP(LEFT(F251,3),'Innhold og arbeidsdeling'!$B$5:$G$45,5,FALSE),VLOOKUP(LEFT(F251,3),'Innhold og arbeidsdeling'!$B$5:$G$45,6,FALSE)))</f>
        <v>-</v>
      </c>
      <c r="J251" s="309"/>
      <c r="K251" s="258" t="str">
        <f t="shared" si="3"/>
        <v>2808</v>
      </c>
    </row>
    <row r="252" spans="1:11" x14ac:dyDescent="0.25">
      <c r="A252" s="834">
        <v>2809</v>
      </c>
      <c r="B252" s="259" t="s">
        <v>858</v>
      </c>
      <c r="C252" s="260">
        <v>0</v>
      </c>
      <c r="D252" s="266"/>
      <c r="E252" s="266"/>
      <c r="F252" s="266" t="s">
        <v>443</v>
      </c>
      <c r="G252" s="266" t="e" cm="1">
        <f t="array" ref="G252">_xlfn.IFS(B252="Reservert","-",
F252="","Ingen arkivreferanse",
F252="Ivaretas av kunde","KUNDE",
NOT(ISERROR(_xlfn.XLOOKUP(LEFT(F252,3),('Innhold og arbeidsdeling'!$B$48:$B$70),('Innhold og arbeidsdeling'!$B$48:$B$70)))),_xlfn.IFS(Avstemmingsoversikt!$M$4="Ja",
(IF(Avstemmingsoversikt!$H$3="Bruttobudsjettert",VLOOKUP(LEFT(F252,3),'Innhold og arbeidsdeling'!$B$48:$G$70,3,FALSE),VLOOKUP(LEFT(F252,3),'Innhold og arbeidsdeling'!$B$48:$G$70,4,FALSE)
)),
Avstemmingsoversikt!$M$4="Nei",
(IF(Avstemmingsoversikt!$H$3="Bruttobudsjettert",VLOOKUP(LEFT(F252,3),'Innhold og arbeidsdeling'!$B$48:$G$70,5,FALSE),VLOOKUP(LEFT(F252,3),'Innhold og arbeidsdeling'!$B$48:$G$70,6,FALSE)
))),
Avstemmingsoversikt!$M$3="Grunntjeneste",IF(Avstemmingsoversikt!$H$3="Bruttobudsjettert",VLOOKUP(LEFT(F252,3),'Innhold og arbeidsdeling'!$B$5:$G$45,3,FALSE),VLOOKUP(LEFT(F252,3),'Innhold og arbeidsdeling'!$B$5:$G$45,4,FALSE)),Avstemmingsoversikt!$M$3="Delservice",IF(Avstemmingsoversikt!$H$3="Bruttobudsjettert",VLOOKUP(LEFT(F252,3),'Innhold og arbeidsdeling'!$B$5:$G$45,5,FALSE),VLOOKUP(LEFT(F252,3),'Innhold og arbeidsdeling'!$B$5:$G$45,6,FALSE)))</f>
        <v>#N/A</v>
      </c>
      <c r="H252" s="266"/>
      <c r="I252" s="266"/>
      <c r="J252" s="308"/>
      <c r="K252" s="258" t="str">
        <f t="shared" si="3"/>
        <v>2809</v>
      </c>
    </row>
    <row r="253" spans="1:11" x14ac:dyDescent="0.25">
      <c r="A253" s="835">
        <v>2810</v>
      </c>
      <c r="B253" s="205" t="s">
        <v>859</v>
      </c>
      <c r="C253" s="256">
        <v>0</v>
      </c>
      <c r="F253" s="207" t="s">
        <v>447</v>
      </c>
      <c r="G253" s="207" t="e" cm="1">
        <f t="array" ref="G253">_xlfn.IFS(B253="Reservert","-",
F253="","Ingen arkivreferanse",
F253="Ivaretas av kunde","KUNDE",
NOT(ISERROR(_xlfn.XLOOKUP(LEFT(F253,3),('Innhold og arbeidsdeling'!$B$48:$B$70),('Innhold og arbeidsdeling'!$B$48:$B$70)))),_xlfn.IFS(Avstemmingsoversikt!$M$4="Ja",
(IF(Avstemmingsoversikt!$H$3="Bruttobudsjettert",VLOOKUP(LEFT(F253,3),'Innhold og arbeidsdeling'!$B$48:$G$70,3,FALSE),VLOOKUP(LEFT(F253,3),'Innhold og arbeidsdeling'!$B$48:$G$70,4,FALSE)
)),
Avstemmingsoversikt!$M$4="Nei",
(IF(Avstemmingsoversikt!$H$3="Bruttobudsjettert",VLOOKUP(LEFT(F253,3),'Innhold og arbeidsdeling'!$B$48:$G$70,5,FALSE),VLOOKUP(LEFT(F253,3),'Innhold og arbeidsdeling'!$B$48:$G$70,6,FALSE)
))),
Avstemmingsoversikt!$M$3="Grunntjeneste",IF(Avstemmingsoversikt!$H$3="Bruttobudsjettert",VLOOKUP(LEFT(F253,3),'Innhold og arbeidsdeling'!$B$5:$G$45,3,FALSE),VLOOKUP(LEFT(F253,3),'Innhold og arbeidsdeling'!$B$5:$G$45,4,FALSE)),Avstemmingsoversikt!$M$3="Delservice",IF(Avstemmingsoversikt!$H$3="Bruttobudsjettert",VLOOKUP(LEFT(F253,3),'Innhold og arbeidsdeling'!$B$5:$G$45,5,FALSE),VLOOKUP(LEFT(F253,3),'Innhold og arbeidsdeling'!$B$5:$G$45,6,FALSE)))</f>
        <v>#N/A</v>
      </c>
      <c r="J253" s="309"/>
      <c r="K253" s="258" t="str">
        <f t="shared" si="3"/>
        <v>2810</v>
      </c>
    </row>
    <row r="254" spans="1:11" x14ac:dyDescent="0.25">
      <c r="A254" s="834">
        <v>2811</v>
      </c>
      <c r="B254" s="259" t="s">
        <v>860</v>
      </c>
      <c r="C254" s="260">
        <v>0</v>
      </c>
      <c r="D254" s="266"/>
      <c r="E254" s="266"/>
      <c r="F254" s="266" t="s">
        <v>445</v>
      </c>
      <c r="G254" s="266" t="e" cm="1">
        <f t="array" ref="G254">_xlfn.IFS(B254="Reservert","-",
F254="","Ingen arkivreferanse",
F254="Ivaretas av kunde","KUNDE",
NOT(ISERROR(_xlfn.XLOOKUP(LEFT(F254,3),('Innhold og arbeidsdeling'!$B$48:$B$70),('Innhold og arbeidsdeling'!$B$48:$B$70)))),_xlfn.IFS(Avstemmingsoversikt!$M$4="Ja",
(IF(Avstemmingsoversikt!$H$3="Bruttobudsjettert",VLOOKUP(LEFT(F254,3),'Innhold og arbeidsdeling'!$B$48:$G$70,3,FALSE),VLOOKUP(LEFT(F254,3),'Innhold og arbeidsdeling'!$B$48:$G$70,4,FALSE)
)),
Avstemmingsoversikt!$M$4="Nei",
(IF(Avstemmingsoversikt!$H$3="Bruttobudsjettert",VLOOKUP(LEFT(F254,3),'Innhold og arbeidsdeling'!$B$48:$G$70,5,FALSE),VLOOKUP(LEFT(F254,3),'Innhold og arbeidsdeling'!$B$48:$G$70,6,FALSE)
))),
Avstemmingsoversikt!$M$3="Grunntjeneste",IF(Avstemmingsoversikt!$H$3="Bruttobudsjettert",VLOOKUP(LEFT(F254,3),'Innhold og arbeidsdeling'!$B$5:$G$45,3,FALSE),VLOOKUP(LEFT(F254,3),'Innhold og arbeidsdeling'!$B$5:$G$45,4,FALSE)),Avstemmingsoversikt!$M$3="Delservice",IF(Avstemmingsoversikt!$H$3="Bruttobudsjettert",VLOOKUP(LEFT(F254,3),'Innhold og arbeidsdeling'!$B$5:$G$45,5,FALSE),VLOOKUP(LEFT(F254,3),'Innhold og arbeidsdeling'!$B$5:$G$45,6,FALSE)))</f>
        <v>#N/A</v>
      </c>
      <c r="H254" s="266"/>
      <c r="I254" s="266"/>
      <c r="J254" s="308"/>
      <c r="K254" s="258" t="str">
        <f t="shared" si="3"/>
        <v>2811</v>
      </c>
    </row>
    <row r="255" spans="1:11" x14ac:dyDescent="0.25">
      <c r="A255" s="835">
        <v>2820</v>
      </c>
      <c r="B255" s="205" t="s">
        <v>861</v>
      </c>
      <c r="C255" s="256">
        <v>0</v>
      </c>
      <c r="F255" s="207" t="s">
        <v>447</v>
      </c>
      <c r="G255" s="207" t="e" cm="1">
        <f t="array" ref="G255">_xlfn.IFS(B255="Reservert","-",
F255="","Ingen arkivreferanse",
F255="Ivaretas av kunde","KUNDE",
NOT(ISERROR(_xlfn.XLOOKUP(LEFT(F255,3),('Innhold og arbeidsdeling'!$B$48:$B$70),('Innhold og arbeidsdeling'!$B$48:$B$70)))),_xlfn.IFS(Avstemmingsoversikt!$M$4="Ja",
(IF(Avstemmingsoversikt!$H$3="Bruttobudsjettert",VLOOKUP(LEFT(F255,3),'Innhold og arbeidsdeling'!$B$48:$G$70,3,FALSE),VLOOKUP(LEFT(F255,3),'Innhold og arbeidsdeling'!$B$48:$G$70,4,FALSE)
)),
Avstemmingsoversikt!$M$4="Nei",
(IF(Avstemmingsoversikt!$H$3="Bruttobudsjettert",VLOOKUP(LEFT(F255,3),'Innhold og arbeidsdeling'!$B$48:$G$70,5,FALSE),VLOOKUP(LEFT(F255,3),'Innhold og arbeidsdeling'!$B$48:$G$70,6,FALSE)
))),
Avstemmingsoversikt!$M$3="Grunntjeneste",IF(Avstemmingsoversikt!$H$3="Bruttobudsjettert",VLOOKUP(LEFT(F255,3),'Innhold og arbeidsdeling'!$B$5:$G$45,3,FALSE),VLOOKUP(LEFT(F255,3),'Innhold og arbeidsdeling'!$B$5:$G$45,4,FALSE)),Avstemmingsoversikt!$M$3="Delservice",IF(Avstemmingsoversikt!$H$3="Bruttobudsjettert",VLOOKUP(LEFT(F255,3),'Innhold og arbeidsdeling'!$B$5:$G$45,5,FALSE),VLOOKUP(LEFT(F255,3),'Innhold og arbeidsdeling'!$B$5:$G$45,6,FALSE)))</f>
        <v>#N/A</v>
      </c>
      <c r="J255" s="309"/>
      <c r="K255" s="258" t="str">
        <f t="shared" si="3"/>
        <v>2820</v>
      </c>
    </row>
    <row r="256" spans="1:11" x14ac:dyDescent="0.25">
      <c r="A256" s="836">
        <v>2900</v>
      </c>
      <c r="B256" s="1321" t="s">
        <v>862</v>
      </c>
      <c r="C256" s="260">
        <v>0</v>
      </c>
      <c r="D256" s="266"/>
      <c r="E256" s="266"/>
      <c r="F256" s="266" t="s">
        <v>506</v>
      </c>
      <c r="G256" s="266" t="str" cm="1">
        <f t="array" ref="G256">_xlfn.IFS(B256="Reservert","-",
F256="","Ingen arkivreferanse",
F256="Ivaretas av kunde","KUNDE",
NOT(ISERROR(_xlfn.XLOOKUP(LEFT(F256,3),('Innhold og arbeidsdeling'!$B$48:$B$70),('Innhold og arbeidsdeling'!$B$48:$B$70)))),_xlfn.IFS(Avstemmingsoversikt!$M$4="Ja",
(IF(Avstemmingsoversikt!$H$3="Bruttobudsjettert",VLOOKUP(LEFT(F256,3),'Innhold og arbeidsdeling'!$B$48:$G$70,3,FALSE),VLOOKUP(LEFT(F256,3),'Innhold og arbeidsdeling'!$B$48:$G$70,4,FALSE)
)),
Avstemmingsoversikt!$M$4="Nei",
(IF(Avstemmingsoversikt!$H$3="Bruttobudsjettert",VLOOKUP(LEFT(F256,3),'Innhold og arbeidsdeling'!$B$48:$G$70,5,FALSE),VLOOKUP(LEFT(F256,3),'Innhold og arbeidsdeling'!$B$48:$G$70,6,FALSE)
))),
Avstemmingsoversikt!$M$3="Grunntjeneste",IF(Avstemmingsoversikt!$H$3="Bruttobudsjettert",VLOOKUP(LEFT(F256,3),'Innhold og arbeidsdeling'!$B$5:$G$45,3,FALSE),VLOOKUP(LEFT(F256,3),'Innhold og arbeidsdeling'!$B$5:$G$45,4,FALSE)),Avstemmingsoversikt!$M$3="Delservice",IF(Avstemmingsoversikt!$H$3="Bruttobudsjettert",VLOOKUP(LEFT(F256,3),'Innhold og arbeidsdeling'!$B$5:$G$45,5,FALSE),VLOOKUP(LEFT(F256,3),'Innhold og arbeidsdeling'!$B$5:$G$45,6,FALSE)))</f>
        <v>KUNDE</v>
      </c>
      <c r="H256" s="266"/>
      <c r="I256" s="266"/>
      <c r="J256" s="308"/>
      <c r="K256" s="258" t="str">
        <f t="shared" si="3"/>
        <v>2900</v>
      </c>
    </row>
    <row r="257" spans="1:11" x14ac:dyDescent="0.25">
      <c r="A257" s="833">
        <v>2901</v>
      </c>
      <c r="B257" s="235" t="s">
        <v>863</v>
      </c>
      <c r="C257" s="256">
        <v>0</v>
      </c>
      <c r="F257" s="257" t="s">
        <v>864</v>
      </c>
      <c r="G257" s="207" t="e" cm="1">
        <f t="array" ref="G257">_xlfn.IFS(B257="Reservert","-",
F257="","Ingen arkivreferanse",
F257="Ivaretas av kunde","KUNDE",
NOT(ISERROR(_xlfn.XLOOKUP(LEFT(F257,3),('Innhold og arbeidsdeling'!$B$48:$B$70),('Innhold og arbeidsdeling'!$B$48:$B$70)))),_xlfn.IFS(Avstemmingsoversikt!$M$4="Ja",
(IF(Avstemmingsoversikt!$H$3="Bruttobudsjettert",VLOOKUP(LEFT(F257,3),'Innhold og arbeidsdeling'!$B$48:$G$70,3,FALSE),VLOOKUP(LEFT(F257,3),'Innhold og arbeidsdeling'!$B$48:$G$70,4,FALSE)
)),
Avstemmingsoversikt!$M$4="Nei",
(IF(Avstemmingsoversikt!$H$3="Bruttobudsjettert",VLOOKUP(LEFT(F257,3),'Innhold og arbeidsdeling'!$B$48:$G$70,5,FALSE),VLOOKUP(LEFT(F257,3),'Innhold og arbeidsdeling'!$B$48:$G$70,6,FALSE)
))),
Avstemmingsoversikt!$M$3="Grunntjeneste",IF(Avstemmingsoversikt!$H$3="Bruttobudsjettert",VLOOKUP(LEFT(F257,3),'Innhold og arbeidsdeling'!$B$5:$G$45,3,FALSE),VLOOKUP(LEFT(F257,3),'Innhold og arbeidsdeling'!$B$5:$G$45,4,FALSE)),Avstemmingsoversikt!$M$3="Delservice",IF(Avstemmingsoversikt!$H$3="Bruttobudsjettert",VLOOKUP(LEFT(F257,3),'Innhold og arbeidsdeling'!$B$5:$G$45,5,FALSE),VLOOKUP(LEFT(F257,3),'Innhold og arbeidsdeling'!$B$5:$G$45,6,FALSE)))</f>
        <v>#N/A</v>
      </c>
      <c r="J257" s="309"/>
      <c r="K257" s="258" t="str">
        <f t="shared" si="3"/>
        <v>2901</v>
      </c>
    </row>
    <row r="258" spans="1:11" ht="30" x14ac:dyDescent="0.25">
      <c r="A258" s="836">
        <v>2902</v>
      </c>
      <c r="B258" s="1321" t="s">
        <v>865</v>
      </c>
      <c r="C258" s="260">
        <v>0</v>
      </c>
      <c r="D258" s="266"/>
      <c r="E258" s="266"/>
      <c r="F258" s="266" t="s">
        <v>464</v>
      </c>
      <c r="G258" s="266" t="e" cm="1">
        <f t="array" ref="G258">_xlfn.IFS(B258="Reservert","-",
F258="","Ingen arkivreferanse",
F258="Ivaretas av kunde","KUNDE",
NOT(ISERROR(_xlfn.XLOOKUP(LEFT(F258,3),('Innhold og arbeidsdeling'!$B$48:$B$70),('Innhold og arbeidsdeling'!$B$48:$B$70)))),_xlfn.IFS(Avstemmingsoversikt!$M$4="Ja",
(IF(Avstemmingsoversikt!$H$3="Bruttobudsjettert",VLOOKUP(LEFT(F258,3),'Innhold og arbeidsdeling'!$B$48:$G$70,3,FALSE),VLOOKUP(LEFT(F258,3),'Innhold og arbeidsdeling'!$B$48:$G$70,4,FALSE)
)),
Avstemmingsoversikt!$M$4="Nei",
(IF(Avstemmingsoversikt!$H$3="Bruttobudsjettert",VLOOKUP(LEFT(F258,3),'Innhold og arbeidsdeling'!$B$48:$G$70,5,FALSE),VLOOKUP(LEFT(F258,3),'Innhold og arbeidsdeling'!$B$48:$G$70,6,FALSE)
))),
Avstemmingsoversikt!$M$3="Grunntjeneste",IF(Avstemmingsoversikt!$H$3="Bruttobudsjettert",VLOOKUP(LEFT(F258,3),'Innhold og arbeidsdeling'!$B$5:$G$45,3,FALSE),VLOOKUP(LEFT(F258,3),'Innhold og arbeidsdeling'!$B$5:$G$45,4,FALSE)),Avstemmingsoversikt!$M$3="Delservice",IF(Avstemmingsoversikt!$H$3="Bruttobudsjettert",VLOOKUP(LEFT(F258,3),'Innhold og arbeidsdeling'!$B$5:$G$45,5,FALSE),VLOOKUP(LEFT(F258,3),'Innhold og arbeidsdeling'!$B$5:$G$45,6,FALSE)))</f>
        <v>#N/A</v>
      </c>
      <c r="H258" s="266"/>
      <c r="I258" s="266"/>
      <c r="J258" s="308"/>
      <c r="K258" s="258" t="str">
        <f t="shared" si="3"/>
        <v>2902</v>
      </c>
    </row>
    <row r="259" spans="1:11" x14ac:dyDescent="0.25">
      <c r="A259" s="835">
        <v>2910</v>
      </c>
      <c r="B259" s="234" t="s">
        <v>866</v>
      </c>
      <c r="C259" s="256">
        <v>0</v>
      </c>
      <c r="D259" s="262"/>
      <c r="E259" s="262"/>
      <c r="F259" s="205" t="s">
        <v>867</v>
      </c>
      <c r="G259" s="207" t="str" cm="1">
        <f t="array" ref="G259">_xlfn.IFS(B259="Reservert","-",
F259="","Ingen arkivreferanse",
F259="Ivaretas av kunde","KUNDE",
NOT(ISERROR(_xlfn.XLOOKUP(LEFT(F259,3),('Innhold og arbeidsdeling'!$B$48:$B$70),('Innhold og arbeidsdeling'!$B$48:$B$70)))),_xlfn.IFS(Avstemmingsoversikt!$M$4="Ja",
(IF(Avstemmingsoversikt!$H$3="Bruttobudsjettert",VLOOKUP(LEFT(F259,3),'Innhold og arbeidsdeling'!$B$48:$G$70,3,FALSE),VLOOKUP(LEFT(F259,3),'Innhold og arbeidsdeling'!$B$48:$G$70,4,FALSE)
)),
Avstemmingsoversikt!$M$4="Nei",
(IF(Avstemmingsoversikt!$H$3="Bruttobudsjettert",VLOOKUP(LEFT(F259,3),'Innhold og arbeidsdeling'!$B$48:$G$70,5,FALSE),VLOOKUP(LEFT(F259,3),'Innhold og arbeidsdeling'!$B$48:$G$70,6,FALSE)
))),
Avstemmingsoversikt!$M$3="Grunntjeneste",IF(Avstemmingsoversikt!$H$3="Bruttobudsjettert",VLOOKUP(LEFT(F259,3),'Innhold og arbeidsdeling'!$B$5:$G$45,3,FALSE),VLOOKUP(LEFT(F259,3),'Innhold og arbeidsdeling'!$B$5:$G$45,4,FALSE)),Avstemmingsoversikt!$M$3="Delservice",IF(Avstemmingsoversikt!$H$3="Bruttobudsjettert",VLOOKUP(LEFT(F259,3),'Innhold og arbeidsdeling'!$B$5:$G$45,5,FALSE),VLOOKUP(LEFT(F259,3),'Innhold og arbeidsdeling'!$B$5:$G$45,6,FALSE)))</f>
        <v>i/a</v>
      </c>
      <c r="H259" s="262"/>
      <c r="I259" s="262"/>
      <c r="J259" s="307"/>
      <c r="K259" s="258" t="str">
        <f t="shared" si="3"/>
        <v>2910</v>
      </c>
    </row>
    <row r="260" spans="1:11" ht="17.25" customHeight="1" x14ac:dyDescent="0.25">
      <c r="A260" s="834">
        <v>2915</v>
      </c>
      <c r="B260" s="259" t="s">
        <v>868</v>
      </c>
      <c r="C260" s="260">
        <v>0</v>
      </c>
      <c r="D260" s="263"/>
      <c r="E260" s="263"/>
      <c r="F260" s="263" t="s">
        <v>867</v>
      </c>
      <c r="G260" s="266" t="str" cm="1">
        <f t="array" ref="G260">_xlfn.IFS(B260="Reservert","-",
F260="","Ingen arkivreferanse",
F260="Ivaretas av kunde","KUNDE",
NOT(ISERROR(_xlfn.XLOOKUP(LEFT(F260,3),('Innhold og arbeidsdeling'!$B$48:$B$70),('Innhold og arbeidsdeling'!$B$48:$B$70)))),_xlfn.IFS(Avstemmingsoversikt!$M$4="Ja",
(IF(Avstemmingsoversikt!$H$3="Bruttobudsjettert",VLOOKUP(LEFT(F260,3),'Innhold og arbeidsdeling'!$B$48:$G$70,3,FALSE),VLOOKUP(LEFT(F260,3),'Innhold og arbeidsdeling'!$B$48:$G$70,4,FALSE)
)),
Avstemmingsoversikt!$M$4="Nei",
(IF(Avstemmingsoversikt!$H$3="Bruttobudsjettert",VLOOKUP(LEFT(F260,3),'Innhold og arbeidsdeling'!$B$48:$G$70,5,FALSE),VLOOKUP(LEFT(F260,3),'Innhold og arbeidsdeling'!$B$48:$G$70,6,FALSE)
))),
Avstemmingsoversikt!$M$3="Grunntjeneste",IF(Avstemmingsoversikt!$H$3="Bruttobudsjettert",VLOOKUP(LEFT(F260,3),'Innhold og arbeidsdeling'!$B$5:$G$45,3,FALSE),VLOOKUP(LEFT(F260,3),'Innhold og arbeidsdeling'!$B$5:$G$45,4,FALSE)),Avstemmingsoversikt!$M$3="Delservice",IF(Avstemmingsoversikt!$H$3="Bruttobudsjettert",VLOOKUP(LEFT(F260,3),'Innhold og arbeidsdeling'!$B$5:$G$45,5,FALSE),VLOOKUP(LEFT(F260,3),'Innhold og arbeidsdeling'!$B$5:$G$45,6,FALSE)))</f>
        <v>i/a</v>
      </c>
      <c r="H260" s="263"/>
      <c r="I260" s="263"/>
      <c r="J260" s="310"/>
      <c r="K260" s="258" t="str">
        <f t="shared" si="3"/>
        <v>2915</v>
      </c>
    </row>
    <row r="261" spans="1:11" x14ac:dyDescent="0.25">
      <c r="A261" s="835">
        <v>2916</v>
      </c>
      <c r="B261" s="205" t="s">
        <v>869</v>
      </c>
      <c r="C261" s="256">
        <v>0</v>
      </c>
      <c r="D261" s="262"/>
      <c r="E261" s="262"/>
      <c r="F261" s="262" t="s">
        <v>870</v>
      </c>
      <c r="G261" s="207" t="str" cm="1">
        <f t="array" ref="G261">_xlfn.IFS(B261="Reservert","-",
F261="","Ingen arkivreferanse",
F261="Ivaretas av kunde","KUNDE",
NOT(ISERROR(_xlfn.XLOOKUP(LEFT(F261,3),('Innhold og arbeidsdeling'!$B$48:$B$70),('Innhold og arbeidsdeling'!$B$48:$B$70)))),_xlfn.IFS(Avstemmingsoversikt!$M$4="Ja",
(IF(Avstemmingsoversikt!$H$3="Bruttobudsjettert",VLOOKUP(LEFT(F261,3),'Innhold og arbeidsdeling'!$B$48:$G$70,3,FALSE),VLOOKUP(LEFT(F261,3),'Innhold og arbeidsdeling'!$B$48:$G$70,4,FALSE)
)),
Avstemmingsoversikt!$M$4="Nei",
(IF(Avstemmingsoversikt!$H$3="Bruttobudsjettert",VLOOKUP(LEFT(F261,3),'Innhold og arbeidsdeling'!$B$48:$G$70,5,FALSE),VLOOKUP(LEFT(F261,3),'Innhold og arbeidsdeling'!$B$48:$G$70,6,FALSE)
))),
Avstemmingsoversikt!$M$3="Grunntjeneste",IF(Avstemmingsoversikt!$H$3="Bruttobudsjettert",VLOOKUP(LEFT(F261,3),'Innhold og arbeidsdeling'!$B$5:$G$45,3,FALSE),VLOOKUP(LEFT(F261,3),'Innhold og arbeidsdeling'!$B$5:$G$45,4,FALSE)),Avstemmingsoversikt!$M$3="Delservice",IF(Avstemmingsoversikt!$H$3="Bruttobudsjettert",VLOOKUP(LEFT(F261,3),'Innhold og arbeidsdeling'!$B$5:$G$45,5,FALSE),VLOOKUP(LEFT(F261,3),'Innhold og arbeidsdeling'!$B$5:$G$45,6,FALSE)))</f>
        <v>KUNDE</v>
      </c>
      <c r="H261" s="262"/>
      <c r="I261" s="262"/>
      <c r="J261" s="307"/>
      <c r="K261" s="258" t="str">
        <f t="shared" ref="K261:K324" si="4">TEXT(A261,"0")</f>
        <v>2916</v>
      </c>
    </row>
    <row r="262" spans="1:11" x14ac:dyDescent="0.25">
      <c r="A262" s="834">
        <v>2931</v>
      </c>
      <c r="B262" s="259" t="s">
        <v>871</v>
      </c>
      <c r="C262" s="260">
        <v>0</v>
      </c>
      <c r="D262" s="266"/>
      <c r="E262" s="266"/>
      <c r="F262" s="266" t="s">
        <v>463</v>
      </c>
      <c r="G262" s="266" t="e" cm="1">
        <f t="array" ref="G262">_xlfn.IFS(B262="Reservert","-",
F262="","Ingen arkivreferanse",
F262="Ivaretas av kunde","KUNDE",
NOT(ISERROR(_xlfn.XLOOKUP(LEFT(F262,3),('Innhold og arbeidsdeling'!$B$48:$B$70),('Innhold og arbeidsdeling'!$B$48:$B$70)))),_xlfn.IFS(Avstemmingsoversikt!$M$4="Ja",
(IF(Avstemmingsoversikt!$H$3="Bruttobudsjettert",VLOOKUP(LEFT(F262,3),'Innhold og arbeidsdeling'!$B$48:$G$70,3,FALSE),VLOOKUP(LEFT(F262,3),'Innhold og arbeidsdeling'!$B$48:$G$70,4,FALSE)
)),
Avstemmingsoversikt!$M$4="Nei",
(IF(Avstemmingsoversikt!$H$3="Bruttobudsjettert",VLOOKUP(LEFT(F262,3),'Innhold og arbeidsdeling'!$B$48:$G$70,5,FALSE),VLOOKUP(LEFT(F262,3),'Innhold og arbeidsdeling'!$B$48:$G$70,6,FALSE)
))),
Avstemmingsoversikt!$M$3="Grunntjeneste",IF(Avstemmingsoversikt!$H$3="Bruttobudsjettert",VLOOKUP(LEFT(F262,3),'Innhold og arbeidsdeling'!$B$5:$G$45,3,FALSE),VLOOKUP(LEFT(F262,3),'Innhold og arbeidsdeling'!$B$5:$G$45,4,FALSE)),Avstemmingsoversikt!$M$3="Delservice",IF(Avstemmingsoversikt!$H$3="Bruttobudsjettert",VLOOKUP(LEFT(F262,3),'Innhold og arbeidsdeling'!$B$5:$G$45,5,FALSE),VLOOKUP(LEFT(F262,3),'Innhold og arbeidsdeling'!$B$5:$G$45,6,FALSE)))</f>
        <v>#N/A</v>
      </c>
      <c r="H262" s="266"/>
      <c r="I262" s="266"/>
      <c r="J262" s="308"/>
      <c r="K262" s="258" t="str">
        <f t="shared" si="4"/>
        <v>2931</v>
      </c>
    </row>
    <row r="263" spans="1:11" x14ac:dyDescent="0.25">
      <c r="A263" s="835">
        <v>2932</v>
      </c>
      <c r="B263" s="205" t="s">
        <v>872</v>
      </c>
      <c r="C263" s="256">
        <v>0</v>
      </c>
      <c r="F263" s="207" t="s">
        <v>463</v>
      </c>
      <c r="G263" s="207" t="e" cm="1">
        <f t="array" ref="G263">_xlfn.IFS(B263="Reservert","-",
F263="","Ingen arkivreferanse",
F263="Ivaretas av kunde","KUNDE",
NOT(ISERROR(_xlfn.XLOOKUP(LEFT(F263,3),('Innhold og arbeidsdeling'!$B$48:$B$70),('Innhold og arbeidsdeling'!$B$48:$B$70)))),_xlfn.IFS(Avstemmingsoversikt!$M$4="Ja",
(IF(Avstemmingsoversikt!$H$3="Bruttobudsjettert",VLOOKUP(LEFT(F263,3),'Innhold og arbeidsdeling'!$B$48:$G$70,3,FALSE),VLOOKUP(LEFT(F263,3),'Innhold og arbeidsdeling'!$B$48:$G$70,4,FALSE)
)),
Avstemmingsoversikt!$M$4="Nei",
(IF(Avstemmingsoversikt!$H$3="Bruttobudsjettert",VLOOKUP(LEFT(F263,3),'Innhold og arbeidsdeling'!$B$48:$G$70,5,FALSE),VLOOKUP(LEFT(F263,3),'Innhold og arbeidsdeling'!$B$48:$G$70,6,FALSE)
))),
Avstemmingsoversikt!$M$3="Grunntjeneste",IF(Avstemmingsoversikt!$H$3="Bruttobudsjettert",VLOOKUP(LEFT(F263,3),'Innhold og arbeidsdeling'!$B$5:$G$45,3,FALSE),VLOOKUP(LEFT(F263,3),'Innhold og arbeidsdeling'!$B$5:$G$45,4,FALSE)),Avstemmingsoversikt!$M$3="Delservice",IF(Avstemmingsoversikt!$H$3="Bruttobudsjettert",VLOOKUP(LEFT(F263,3),'Innhold og arbeidsdeling'!$B$5:$G$45,5,FALSE),VLOOKUP(LEFT(F263,3),'Innhold og arbeidsdeling'!$B$5:$G$45,6,FALSE)))</f>
        <v>#N/A</v>
      </c>
      <c r="J263" s="309"/>
      <c r="K263" s="258" t="str">
        <f t="shared" si="4"/>
        <v>2932</v>
      </c>
    </row>
    <row r="264" spans="1:11" x14ac:dyDescent="0.25">
      <c r="A264" s="834">
        <v>2933</v>
      </c>
      <c r="B264" s="259" t="s">
        <v>873</v>
      </c>
      <c r="C264" s="260">
        <v>0</v>
      </c>
      <c r="D264" s="266"/>
      <c r="E264" s="266"/>
      <c r="F264" s="266" t="s">
        <v>463</v>
      </c>
      <c r="G264" s="266" t="e" cm="1">
        <f t="array" ref="G264">_xlfn.IFS(B264="Reservert","-",
F264="","Ingen arkivreferanse",
F264="Ivaretas av kunde","KUNDE",
NOT(ISERROR(_xlfn.XLOOKUP(LEFT(F264,3),('Innhold og arbeidsdeling'!$B$48:$B$70),('Innhold og arbeidsdeling'!$B$48:$B$70)))),_xlfn.IFS(Avstemmingsoversikt!$M$4="Ja",
(IF(Avstemmingsoversikt!$H$3="Bruttobudsjettert",VLOOKUP(LEFT(F264,3),'Innhold og arbeidsdeling'!$B$48:$G$70,3,FALSE),VLOOKUP(LEFT(F264,3),'Innhold og arbeidsdeling'!$B$48:$G$70,4,FALSE)
)),
Avstemmingsoversikt!$M$4="Nei",
(IF(Avstemmingsoversikt!$H$3="Bruttobudsjettert",VLOOKUP(LEFT(F264,3),'Innhold og arbeidsdeling'!$B$48:$G$70,5,FALSE),VLOOKUP(LEFT(F264,3),'Innhold og arbeidsdeling'!$B$48:$G$70,6,FALSE)
))),
Avstemmingsoversikt!$M$3="Grunntjeneste",IF(Avstemmingsoversikt!$H$3="Bruttobudsjettert",VLOOKUP(LEFT(F264,3),'Innhold og arbeidsdeling'!$B$5:$G$45,3,FALSE),VLOOKUP(LEFT(F264,3),'Innhold og arbeidsdeling'!$B$5:$G$45,4,FALSE)),Avstemmingsoversikt!$M$3="Delservice",IF(Avstemmingsoversikt!$H$3="Bruttobudsjettert",VLOOKUP(LEFT(F264,3),'Innhold og arbeidsdeling'!$B$5:$G$45,5,FALSE),VLOOKUP(LEFT(F264,3),'Innhold og arbeidsdeling'!$B$5:$G$45,6,FALSE)))</f>
        <v>#N/A</v>
      </c>
      <c r="H264" s="266"/>
      <c r="I264" s="266"/>
      <c r="J264" s="308"/>
      <c r="K264" s="258" t="str">
        <f t="shared" si="4"/>
        <v>2933</v>
      </c>
    </row>
    <row r="265" spans="1:11" x14ac:dyDescent="0.25">
      <c r="A265" s="835">
        <v>2934</v>
      </c>
      <c r="B265" s="205" t="s">
        <v>874</v>
      </c>
      <c r="C265" s="256">
        <v>0</v>
      </c>
      <c r="F265" s="207" t="s">
        <v>463</v>
      </c>
      <c r="G265" s="207" t="e" cm="1">
        <f t="array" ref="G265">_xlfn.IFS(B265="Reservert","-",
F265="","Ingen arkivreferanse",
F265="Ivaretas av kunde","KUNDE",
NOT(ISERROR(_xlfn.XLOOKUP(LEFT(F265,3),('Innhold og arbeidsdeling'!$B$48:$B$70),('Innhold og arbeidsdeling'!$B$48:$B$70)))),_xlfn.IFS(Avstemmingsoversikt!$M$4="Ja",
(IF(Avstemmingsoversikt!$H$3="Bruttobudsjettert",VLOOKUP(LEFT(F265,3),'Innhold og arbeidsdeling'!$B$48:$G$70,3,FALSE),VLOOKUP(LEFT(F265,3),'Innhold og arbeidsdeling'!$B$48:$G$70,4,FALSE)
)),
Avstemmingsoversikt!$M$4="Nei",
(IF(Avstemmingsoversikt!$H$3="Bruttobudsjettert",VLOOKUP(LEFT(F265,3),'Innhold og arbeidsdeling'!$B$48:$G$70,5,FALSE),VLOOKUP(LEFT(F265,3),'Innhold og arbeidsdeling'!$B$48:$G$70,6,FALSE)
))),
Avstemmingsoversikt!$M$3="Grunntjeneste",IF(Avstemmingsoversikt!$H$3="Bruttobudsjettert",VLOOKUP(LEFT(F265,3),'Innhold og arbeidsdeling'!$B$5:$G$45,3,FALSE),VLOOKUP(LEFT(F265,3),'Innhold og arbeidsdeling'!$B$5:$G$45,4,FALSE)),Avstemmingsoversikt!$M$3="Delservice",IF(Avstemmingsoversikt!$H$3="Bruttobudsjettert",VLOOKUP(LEFT(F265,3),'Innhold og arbeidsdeling'!$B$5:$G$45,5,FALSE),VLOOKUP(LEFT(F265,3),'Innhold og arbeidsdeling'!$B$5:$G$45,6,FALSE)))</f>
        <v>#N/A</v>
      </c>
      <c r="J265" s="309"/>
      <c r="K265" s="258" t="str">
        <f t="shared" si="4"/>
        <v>2934</v>
      </c>
    </row>
    <row r="266" spans="1:11" x14ac:dyDescent="0.25">
      <c r="A266" s="834">
        <v>2935</v>
      </c>
      <c r="B266" s="259" t="s">
        <v>875</v>
      </c>
      <c r="C266" s="260">
        <v>0</v>
      </c>
      <c r="D266" s="266"/>
      <c r="E266" s="266"/>
      <c r="F266" s="266" t="s">
        <v>463</v>
      </c>
      <c r="G266" s="266" t="e" cm="1">
        <f t="array" ref="G266">_xlfn.IFS(B266="Reservert","-",
F266="","Ingen arkivreferanse",
F266="Ivaretas av kunde","KUNDE",
NOT(ISERROR(_xlfn.XLOOKUP(LEFT(F266,3),('Innhold og arbeidsdeling'!$B$48:$B$70),('Innhold og arbeidsdeling'!$B$48:$B$70)))),_xlfn.IFS(Avstemmingsoversikt!$M$4="Ja",
(IF(Avstemmingsoversikt!$H$3="Bruttobudsjettert",VLOOKUP(LEFT(F266,3),'Innhold og arbeidsdeling'!$B$48:$G$70,3,FALSE),VLOOKUP(LEFT(F266,3),'Innhold og arbeidsdeling'!$B$48:$G$70,4,FALSE)
)),
Avstemmingsoversikt!$M$4="Nei",
(IF(Avstemmingsoversikt!$H$3="Bruttobudsjettert",VLOOKUP(LEFT(F266,3),'Innhold og arbeidsdeling'!$B$48:$G$70,5,FALSE),VLOOKUP(LEFT(F266,3),'Innhold og arbeidsdeling'!$B$48:$G$70,6,FALSE)
))),
Avstemmingsoversikt!$M$3="Grunntjeneste",IF(Avstemmingsoversikt!$H$3="Bruttobudsjettert",VLOOKUP(LEFT(F266,3),'Innhold og arbeidsdeling'!$B$5:$G$45,3,FALSE),VLOOKUP(LEFT(F266,3),'Innhold og arbeidsdeling'!$B$5:$G$45,4,FALSE)),Avstemmingsoversikt!$M$3="Delservice",IF(Avstemmingsoversikt!$H$3="Bruttobudsjettert",VLOOKUP(LEFT(F266,3),'Innhold og arbeidsdeling'!$B$5:$G$45,5,FALSE),VLOOKUP(LEFT(F266,3),'Innhold og arbeidsdeling'!$B$5:$G$45,6,FALSE)))</f>
        <v>#N/A</v>
      </c>
      <c r="H266" s="266"/>
      <c r="I266" s="266"/>
      <c r="J266" s="308"/>
      <c r="K266" s="258" t="str">
        <f t="shared" si="4"/>
        <v>2935</v>
      </c>
    </row>
    <row r="267" spans="1:11" x14ac:dyDescent="0.25">
      <c r="A267" s="835">
        <v>2936</v>
      </c>
      <c r="B267" s="205" t="s">
        <v>876</v>
      </c>
      <c r="C267" s="256">
        <v>0</v>
      </c>
      <c r="F267" s="207" t="s">
        <v>463</v>
      </c>
      <c r="G267" s="207" t="e" cm="1">
        <f t="array" ref="G267">_xlfn.IFS(B267="Reservert","-",
F267="","Ingen arkivreferanse",
F267="Ivaretas av kunde","KUNDE",
NOT(ISERROR(_xlfn.XLOOKUP(LEFT(F267,3),('Innhold og arbeidsdeling'!$B$48:$B$70),('Innhold og arbeidsdeling'!$B$48:$B$70)))),_xlfn.IFS(Avstemmingsoversikt!$M$4="Ja",
(IF(Avstemmingsoversikt!$H$3="Bruttobudsjettert",VLOOKUP(LEFT(F267,3),'Innhold og arbeidsdeling'!$B$48:$G$70,3,FALSE),VLOOKUP(LEFT(F267,3),'Innhold og arbeidsdeling'!$B$48:$G$70,4,FALSE)
)),
Avstemmingsoversikt!$M$4="Nei",
(IF(Avstemmingsoversikt!$H$3="Bruttobudsjettert",VLOOKUP(LEFT(F267,3),'Innhold og arbeidsdeling'!$B$48:$G$70,5,FALSE),VLOOKUP(LEFT(F267,3),'Innhold og arbeidsdeling'!$B$48:$G$70,6,FALSE)
))),
Avstemmingsoversikt!$M$3="Grunntjeneste",IF(Avstemmingsoversikt!$H$3="Bruttobudsjettert",VLOOKUP(LEFT(F267,3),'Innhold og arbeidsdeling'!$B$5:$G$45,3,FALSE),VLOOKUP(LEFT(F267,3),'Innhold og arbeidsdeling'!$B$5:$G$45,4,FALSE)),Avstemmingsoversikt!$M$3="Delservice",IF(Avstemmingsoversikt!$H$3="Bruttobudsjettert",VLOOKUP(LEFT(F267,3),'Innhold og arbeidsdeling'!$B$5:$G$45,5,FALSE),VLOOKUP(LEFT(F267,3),'Innhold og arbeidsdeling'!$B$5:$G$45,6,FALSE)))</f>
        <v>#N/A</v>
      </c>
      <c r="J267" s="309"/>
      <c r="K267" s="258" t="str">
        <f t="shared" si="4"/>
        <v>2936</v>
      </c>
    </row>
    <row r="268" spans="1:11" x14ac:dyDescent="0.25">
      <c r="A268" s="834">
        <v>2937</v>
      </c>
      <c r="B268" s="259" t="s">
        <v>877</v>
      </c>
      <c r="C268" s="260">
        <v>0</v>
      </c>
      <c r="D268" s="266"/>
      <c r="E268" s="266"/>
      <c r="F268" s="266" t="s">
        <v>442</v>
      </c>
      <c r="G268" s="266" t="e" cm="1">
        <f t="array" ref="G268">_xlfn.IFS(B268="Reservert","-",
F268="","Ingen arkivreferanse",
F268="Ivaretas av kunde","KUNDE",
NOT(ISERROR(_xlfn.XLOOKUP(LEFT(F268,3),('Innhold og arbeidsdeling'!$B$48:$B$70),('Innhold og arbeidsdeling'!$B$48:$B$70)))),_xlfn.IFS(Avstemmingsoversikt!$M$4="Ja",
(IF(Avstemmingsoversikt!$H$3="Bruttobudsjettert",VLOOKUP(LEFT(F268,3),'Innhold og arbeidsdeling'!$B$48:$G$70,3,FALSE),VLOOKUP(LEFT(F268,3),'Innhold og arbeidsdeling'!$B$48:$G$70,4,FALSE)
)),
Avstemmingsoversikt!$M$4="Nei",
(IF(Avstemmingsoversikt!$H$3="Bruttobudsjettert",VLOOKUP(LEFT(F268,3),'Innhold og arbeidsdeling'!$B$48:$G$70,5,FALSE),VLOOKUP(LEFT(F268,3),'Innhold og arbeidsdeling'!$B$48:$G$70,6,FALSE)
))),
Avstemmingsoversikt!$M$3="Grunntjeneste",IF(Avstemmingsoversikt!$H$3="Bruttobudsjettert",VLOOKUP(LEFT(F268,3),'Innhold og arbeidsdeling'!$B$5:$G$45,3,FALSE),VLOOKUP(LEFT(F268,3),'Innhold og arbeidsdeling'!$B$5:$G$45,4,FALSE)),Avstemmingsoversikt!$M$3="Delservice",IF(Avstemmingsoversikt!$H$3="Bruttobudsjettert",VLOOKUP(LEFT(F268,3),'Innhold og arbeidsdeling'!$B$5:$G$45,5,FALSE),VLOOKUP(LEFT(F268,3),'Innhold og arbeidsdeling'!$B$5:$G$45,6,FALSE)))</f>
        <v>#N/A</v>
      </c>
      <c r="H268" s="266"/>
      <c r="I268" s="266"/>
      <c r="J268" s="308"/>
      <c r="K268" s="258" t="str">
        <f t="shared" si="4"/>
        <v>2937</v>
      </c>
    </row>
    <row r="269" spans="1:11" x14ac:dyDescent="0.25">
      <c r="A269" s="835">
        <v>2938</v>
      </c>
      <c r="B269" s="205" t="s">
        <v>878</v>
      </c>
      <c r="C269" s="256">
        <v>0</v>
      </c>
      <c r="F269" s="207" t="s">
        <v>442</v>
      </c>
      <c r="G269" s="207" t="e" cm="1">
        <f t="array" ref="G269">_xlfn.IFS(B269="Reservert","-",
F269="","Ingen arkivreferanse",
F269="Ivaretas av kunde","KUNDE",
NOT(ISERROR(_xlfn.XLOOKUP(LEFT(F269,3),('Innhold og arbeidsdeling'!$B$48:$B$70),('Innhold og arbeidsdeling'!$B$48:$B$70)))),_xlfn.IFS(Avstemmingsoversikt!$M$4="Ja",
(IF(Avstemmingsoversikt!$H$3="Bruttobudsjettert",VLOOKUP(LEFT(F269,3),'Innhold og arbeidsdeling'!$B$48:$G$70,3,FALSE),VLOOKUP(LEFT(F269,3),'Innhold og arbeidsdeling'!$B$48:$G$70,4,FALSE)
)),
Avstemmingsoversikt!$M$4="Nei",
(IF(Avstemmingsoversikt!$H$3="Bruttobudsjettert",VLOOKUP(LEFT(F269,3),'Innhold og arbeidsdeling'!$B$48:$G$70,5,FALSE),VLOOKUP(LEFT(F269,3),'Innhold og arbeidsdeling'!$B$48:$G$70,6,FALSE)
))),
Avstemmingsoversikt!$M$3="Grunntjeneste",IF(Avstemmingsoversikt!$H$3="Bruttobudsjettert",VLOOKUP(LEFT(F269,3),'Innhold og arbeidsdeling'!$B$5:$G$45,3,FALSE),VLOOKUP(LEFT(F269,3),'Innhold og arbeidsdeling'!$B$5:$G$45,4,FALSE)),Avstemmingsoversikt!$M$3="Delservice",IF(Avstemmingsoversikt!$H$3="Bruttobudsjettert",VLOOKUP(LEFT(F269,3),'Innhold og arbeidsdeling'!$B$5:$G$45,5,FALSE),VLOOKUP(LEFT(F269,3),'Innhold og arbeidsdeling'!$B$5:$G$45,6,FALSE)))</f>
        <v>#N/A</v>
      </c>
      <c r="J269" s="309"/>
      <c r="K269" s="258" t="str">
        <f t="shared" si="4"/>
        <v>2938</v>
      </c>
    </row>
    <row r="270" spans="1:11" ht="15" customHeight="1" x14ac:dyDescent="0.25">
      <c r="A270" s="836">
        <v>2940</v>
      </c>
      <c r="B270" s="259" t="s">
        <v>879</v>
      </c>
      <c r="C270" s="260">
        <v>0</v>
      </c>
      <c r="D270" s="266"/>
      <c r="E270" s="266"/>
      <c r="F270" s="1320" t="s">
        <v>880</v>
      </c>
      <c r="G270" s="266" t="e" cm="1">
        <f t="array" ref="G270">_xlfn.IFS(B270="Reservert","-",
F270="","Ingen arkivreferanse",
F270="Ivaretas av kunde","KUNDE",
NOT(ISERROR(_xlfn.XLOOKUP(LEFT(F270,3),('Innhold og arbeidsdeling'!$B$48:$B$70),('Innhold og arbeidsdeling'!$B$48:$B$70)))),_xlfn.IFS(Avstemmingsoversikt!$M$4="Ja",
(IF(Avstemmingsoversikt!$H$3="Bruttobudsjettert",VLOOKUP(LEFT(F270,3),'Innhold og arbeidsdeling'!$B$48:$G$70,3,FALSE),VLOOKUP(LEFT(F270,3),'Innhold og arbeidsdeling'!$B$48:$G$70,4,FALSE)
)),
Avstemmingsoversikt!$M$4="Nei",
(IF(Avstemmingsoversikt!$H$3="Bruttobudsjettert",VLOOKUP(LEFT(F270,3),'Innhold og arbeidsdeling'!$B$48:$G$70,5,FALSE),VLOOKUP(LEFT(F270,3),'Innhold og arbeidsdeling'!$B$48:$G$70,6,FALSE)
))),
Avstemmingsoversikt!$M$3="Grunntjeneste",IF(Avstemmingsoversikt!$H$3="Bruttobudsjettert",VLOOKUP(LEFT(F270,3),'Innhold og arbeidsdeling'!$B$5:$G$45,3,FALSE),VLOOKUP(LEFT(F270,3),'Innhold og arbeidsdeling'!$B$5:$G$45,4,FALSE)),Avstemmingsoversikt!$M$3="Delservice",IF(Avstemmingsoversikt!$H$3="Bruttobudsjettert",VLOOKUP(LEFT(F270,3),'Innhold og arbeidsdeling'!$B$5:$G$45,5,FALSE),VLOOKUP(LEFT(F270,3),'Innhold og arbeidsdeling'!$B$5:$G$45,6,FALSE)))</f>
        <v>#N/A</v>
      </c>
      <c r="H270" s="266"/>
      <c r="I270" s="266"/>
      <c r="J270" s="308"/>
      <c r="K270" s="258" t="str">
        <f t="shared" si="4"/>
        <v>2940</v>
      </c>
    </row>
    <row r="271" spans="1:11" x14ac:dyDescent="0.25">
      <c r="A271" s="833">
        <v>2941</v>
      </c>
      <c r="B271" s="205" t="s">
        <v>881</v>
      </c>
      <c r="C271" s="256">
        <v>0</v>
      </c>
      <c r="F271" s="268" t="s">
        <v>852</v>
      </c>
      <c r="G271" s="207" t="e" cm="1">
        <f t="array" ref="G271">_xlfn.IFS(B271="Reservert","-",
F271="","Ingen arkivreferanse",
F271="Ivaretas av kunde","KUNDE",
NOT(ISERROR(_xlfn.XLOOKUP(LEFT(F271,3),('Innhold og arbeidsdeling'!$B$48:$B$70),('Innhold og arbeidsdeling'!$B$48:$B$70)))),_xlfn.IFS(Avstemmingsoversikt!$M$4="Ja",
(IF(Avstemmingsoversikt!$H$3="Bruttobudsjettert",VLOOKUP(LEFT(F271,3),'Innhold og arbeidsdeling'!$B$48:$G$70,3,FALSE),VLOOKUP(LEFT(F271,3),'Innhold og arbeidsdeling'!$B$48:$G$70,4,FALSE)
)),
Avstemmingsoversikt!$M$4="Nei",
(IF(Avstemmingsoversikt!$H$3="Bruttobudsjettert",VLOOKUP(LEFT(F271,3),'Innhold og arbeidsdeling'!$B$48:$G$70,5,FALSE),VLOOKUP(LEFT(F271,3),'Innhold og arbeidsdeling'!$B$48:$G$70,6,FALSE)
))),
Avstemmingsoversikt!$M$3="Grunntjeneste",IF(Avstemmingsoversikt!$H$3="Bruttobudsjettert",VLOOKUP(LEFT(F271,3),'Innhold og arbeidsdeling'!$B$5:$G$45,3,FALSE),VLOOKUP(LEFT(F271,3),'Innhold og arbeidsdeling'!$B$5:$G$45,4,FALSE)),Avstemmingsoversikt!$M$3="Delservice",IF(Avstemmingsoversikt!$H$3="Bruttobudsjettert",VLOOKUP(LEFT(F271,3),'Innhold og arbeidsdeling'!$B$5:$G$45,5,FALSE),VLOOKUP(LEFT(F271,3),'Innhold og arbeidsdeling'!$B$5:$G$45,6,FALSE)))</f>
        <v>#N/A</v>
      </c>
      <c r="J271" s="309"/>
      <c r="K271" s="258" t="str">
        <f t="shared" si="4"/>
        <v>2941</v>
      </c>
    </row>
    <row r="272" spans="1:11" x14ac:dyDescent="0.25">
      <c r="A272" s="834">
        <v>2942</v>
      </c>
      <c r="B272" s="259" t="s">
        <v>882</v>
      </c>
      <c r="C272" s="260">
        <v>0</v>
      </c>
      <c r="D272" s="263"/>
      <c r="E272" s="263"/>
      <c r="F272" s="259" t="s">
        <v>883</v>
      </c>
      <c r="G272" s="266" t="str" cm="1">
        <f t="array" ref="G272">_xlfn.IFS(B272="Reservert","-",
F272="","Ingen arkivreferanse",
F272="Ivaretas av kunde","KUNDE",
NOT(ISERROR(_xlfn.XLOOKUP(LEFT(F272,3),('Innhold og arbeidsdeling'!$B$48:$B$70),('Innhold og arbeidsdeling'!$B$48:$B$70)))),_xlfn.IFS(Avstemmingsoversikt!$M$4="Ja",
(IF(Avstemmingsoversikt!$H$3="Bruttobudsjettert",VLOOKUP(LEFT(F272,3),'Innhold og arbeidsdeling'!$B$48:$G$70,3,FALSE),VLOOKUP(LEFT(F272,3),'Innhold og arbeidsdeling'!$B$48:$G$70,4,FALSE)
)),
Avstemmingsoversikt!$M$4="Nei",
(IF(Avstemmingsoversikt!$H$3="Bruttobudsjettert",VLOOKUP(LEFT(F272,3),'Innhold og arbeidsdeling'!$B$48:$G$70,5,FALSE),VLOOKUP(LEFT(F272,3),'Innhold og arbeidsdeling'!$B$48:$G$70,6,FALSE)
))),
Avstemmingsoversikt!$M$3="Grunntjeneste",IF(Avstemmingsoversikt!$H$3="Bruttobudsjettert",VLOOKUP(LEFT(F272,3),'Innhold og arbeidsdeling'!$B$5:$G$45,3,FALSE),VLOOKUP(LEFT(F272,3),'Innhold og arbeidsdeling'!$B$5:$G$45,4,FALSE)),Avstemmingsoversikt!$M$3="Delservice",IF(Avstemmingsoversikt!$H$3="Bruttobudsjettert",VLOOKUP(LEFT(F272,3),'Innhold og arbeidsdeling'!$B$5:$G$45,5,FALSE),VLOOKUP(LEFT(F272,3),'Innhold og arbeidsdeling'!$B$5:$G$45,6,FALSE)))</f>
        <v>i/a</v>
      </c>
      <c r="H272" s="263"/>
      <c r="I272" s="263"/>
      <c r="J272" s="310"/>
      <c r="K272" s="258" t="str">
        <f t="shared" si="4"/>
        <v>2942</v>
      </c>
    </row>
    <row r="273" spans="1:11" x14ac:dyDescent="0.25">
      <c r="A273" s="835">
        <v>2943</v>
      </c>
      <c r="B273" s="205" t="s">
        <v>884</v>
      </c>
      <c r="C273" s="256">
        <v>0</v>
      </c>
      <c r="F273" s="268" t="s">
        <v>473</v>
      </c>
      <c r="G273" s="207" t="e" cm="1">
        <f t="array" ref="G273">_xlfn.IFS(B273="Reservert","-",
F273="","Ingen arkivreferanse",
F273="Ivaretas av kunde","KUNDE",
NOT(ISERROR(_xlfn.XLOOKUP(LEFT(F273,3),('Innhold og arbeidsdeling'!$B$48:$B$70),('Innhold og arbeidsdeling'!$B$48:$B$70)))),_xlfn.IFS(Avstemmingsoversikt!$M$4="Ja",
(IF(Avstemmingsoversikt!$H$3="Bruttobudsjettert",VLOOKUP(LEFT(F273,3),'Innhold og arbeidsdeling'!$B$48:$G$70,3,FALSE),VLOOKUP(LEFT(F273,3),'Innhold og arbeidsdeling'!$B$48:$G$70,4,FALSE)
)),
Avstemmingsoversikt!$M$4="Nei",
(IF(Avstemmingsoversikt!$H$3="Bruttobudsjettert",VLOOKUP(LEFT(F273,3),'Innhold og arbeidsdeling'!$B$48:$G$70,5,FALSE),VLOOKUP(LEFT(F273,3),'Innhold og arbeidsdeling'!$B$48:$G$70,6,FALSE)
))),
Avstemmingsoversikt!$M$3="Grunntjeneste",IF(Avstemmingsoversikt!$H$3="Bruttobudsjettert",VLOOKUP(LEFT(F273,3),'Innhold og arbeidsdeling'!$B$5:$G$45,3,FALSE),VLOOKUP(LEFT(F273,3),'Innhold og arbeidsdeling'!$B$5:$G$45,4,FALSE)),Avstemmingsoversikt!$M$3="Delservice",IF(Avstemmingsoversikt!$H$3="Bruttobudsjettert",VLOOKUP(LEFT(F273,3),'Innhold og arbeidsdeling'!$B$5:$G$45,5,FALSE),VLOOKUP(LEFT(F273,3),'Innhold og arbeidsdeling'!$B$5:$G$45,6,FALSE)))</f>
        <v>#N/A</v>
      </c>
      <c r="J273" s="309"/>
      <c r="K273" s="258" t="str">
        <f t="shared" si="4"/>
        <v>2943</v>
      </c>
    </row>
    <row r="274" spans="1:11" x14ac:dyDescent="0.25">
      <c r="A274" s="834">
        <v>2944</v>
      </c>
      <c r="B274" s="259" t="s">
        <v>885</v>
      </c>
      <c r="C274" s="260">
        <v>0</v>
      </c>
      <c r="D274" s="266"/>
      <c r="E274" s="266"/>
      <c r="F274" s="266" t="s">
        <v>472</v>
      </c>
      <c r="G274" s="266" t="e" cm="1">
        <f t="array" ref="G274">_xlfn.IFS(B274="Reservert","-",
F274="","Ingen arkivreferanse",
F274="Ivaretas av kunde","KUNDE",
NOT(ISERROR(_xlfn.XLOOKUP(LEFT(F274,3),('Innhold og arbeidsdeling'!$B$48:$B$70),('Innhold og arbeidsdeling'!$B$48:$B$70)))),_xlfn.IFS(Avstemmingsoversikt!$M$4="Ja",
(IF(Avstemmingsoversikt!$H$3="Bruttobudsjettert",VLOOKUP(LEFT(F274,3),'Innhold og arbeidsdeling'!$B$48:$G$70,3,FALSE),VLOOKUP(LEFT(F274,3),'Innhold og arbeidsdeling'!$B$48:$G$70,4,FALSE)
)),
Avstemmingsoversikt!$M$4="Nei",
(IF(Avstemmingsoversikt!$H$3="Bruttobudsjettert",VLOOKUP(LEFT(F274,3),'Innhold og arbeidsdeling'!$B$48:$G$70,5,FALSE),VLOOKUP(LEFT(F274,3),'Innhold og arbeidsdeling'!$B$48:$G$70,6,FALSE)
))),
Avstemmingsoversikt!$M$3="Grunntjeneste",IF(Avstemmingsoversikt!$H$3="Bruttobudsjettert",VLOOKUP(LEFT(F274,3),'Innhold og arbeidsdeling'!$B$5:$G$45,3,FALSE),VLOOKUP(LEFT(F274,3),'Innhold og arbeidsdeling'!$B$5:$G$45,4,FALSE)),Avstemmingsoversikt!$M$3="Delservice",IF(Avstemmingsoversikt!$H$3="Bruttobudsjettert",VLOOKUP(LEFT(F274,3),'Innhold og arbeidsdeling'!$B$5:$G$45,5,FALSE),VLOOKUP(LEFT(F274,3),'Innhold og arbeidsdeling'!$B$5:$G$45,6,FALSE)))</f>
        <v>#N/A</v>
      </c>
      <c r="H274" s="266"/>
      <c r="I274" s="266"/>
      <c r="J274" s="308"/>
      <c r="K274" s="258" t="str">
        <f t="shared" si="4"/>
        <v>2944</v>
      </c>
    </row>
    <row r="275" spans="1:11" x14ac:dyDescent="0.25">
      <c r="A275" s="835">
        <v>2950</v>
      </c>
      <c r="B275" s="205" t="s">
        <v>886</v>
      </c>
      <c r="C275" s="256">
        <v>0</v>
      </c>
      <c r="F275" s="207" t="s">
        <v>500</v>
      </c>
      <c r="G275" s="207" t="str" cm="1">
        <f t="array" ref="G275">_xlfn.IFS(B275="Reservert","-",
F275="","Ingen arkivreferanse",
F275="Ivaretas av kunde","KUNDE",
NOT(ISERROR(_xlfn.XLOOKUP(LEFT(F275,3),('Innhold og arbeidsdeling'!$B$48:$B$70),('Innhold og arbeidsdeling'!$B$48:$B$70)))),_xlfn.IFS(Avstemmingsoversikt!$M$4="Ja",
(IF(Avstemmingsoversikt!$H$3="Bruttobudsjettert",VLOOKUP(LEFT(F275,3),'Innhold og arbeidsdeling'!$B$48:$G$70,3,FALSE),VLOOKUP(LEFT(F275,3),'Innhold og arbeidsdeling'!$B$48:$G$70,4,FALSE)
)),
Avstemmingsoversikt!$M$4="Nei",
(IF(Avstemmingsoversikt!$H$3="Bruttobudsjettert",VLOOKUP(LEFT(F275,3),'Innhold og arbeidsdeling'!$B$48:$G$70,5,FALSE),VLOOKUP(LEFT(F275,3),'Innhold og arbeidsdeling'!$B$48:$G$70,6,FALSE)
))),
Avstemmingsoversikt!$M$3="Grunntjeneste",IF(Avstemmingsoversikt!$H$3="Bruttobudsjettert",VLOOKUP(LEFT(F275,3),'Innhold og arbeidsdeling'!$B$5:$G$45,3,FALSE),VLOOKUP(LEFT(F275,3),'Innhold og arbeidsdeling'!$B$5:$G$45,4,FALSE)),Avstemmingsoversikt!$M$3="Delservice",IF(Avstemmingsoversikt!$H$3="Bruttobudsjettert",VLOOKUP(LEFT(F275,3),'Innhold og arbeidsdeling'!$B$5:$G$45,5,FALSE),VLOOKUP(LEFT(F275,3),'Innhold og arbeidsdeling'!$B$5:$G$45,6,FALSE)))</f>
        <v>KUNDE</v>
      </c>
      <c r="J275" s="309"/>
      <c r="K275" s="258" t="str">
        <f t="shared" si="4"/>
        <v>2950</v>
      </c>
    </row>
    <row r="276" spans="1:11" x14ac:dyDescent="0.25">
      <c r="A276" s="834">
        <v>2960</v>
      </c>
      <c r="B276" s="259" t="s">
        <v>887</v>
      </c>
      <c r="C276" s="260">
        <v>0</v>
      </c>
      <c r="D276" s="266"/>
      <c r="E276" s="266"/>
      <c r="F276" s="261" t="s">
        <v>500</v>
      </c>
      <c r="G276" s="266" t="str" cm="1">
        <f t="array" ref="G276">_xlfn.IFS(B276="Reservert","-",
F276="","Ingen arkivreferanse",
F276="Ivaretas av kunde","KUNDE",
NOT(ISERROR(_xlfn.XLOOKUP(LEFT(F276,3),('Innhold og arbeidsdeling'!$B$48:$B$70),('Innhold og arbeidsdeling'!$B$48:$B$70)))),_xlfn.IFS(Avstemmingsoversikt!$M$4="Ja",
(IF(Avstemmingsoversikt!$H$3="Bruttobudsjettert",VLOOKUP(LEFT(F276,3),'Innhold og arbeidsdeling'!$B$48:$G$70,3,FALSE),VLOOKUP(LEFT(F276,3),'Innhold og arbeidsdeling'!$B$48:$G$70,4,FALSE)
)),
Avstemmingsoversikt!$M$4="Nei",
(IF(Avstemmingsoversikt!$H$3="Bruttobudsjettert",VLOOKUP(LEFT(F276,3),'Innhold og arbeidsdeling'!$B$48:$G$70,5,FALSE),VLOOKUP(LEFT(F276,3),'Innhold og arbeidsdeling'!$B$48:$G$70,6,FALSE)
))),
Avstemmingsoversikt!$M$3="Grunntjeneste",IF(Avstemmingsoversikt!$H$3="Bruttobudsjettert",VLOOKUP(LEFT(F276,3),'Innhold og arbeidsdeling'!$B$5:$G$45,3,FALSE),VLOOKUP(LEFT(F276,3),'Innhold og arbeidsdeling'!$B$5:$G$45,4,FALSE)),Avstemmingsoversikt!$M$3="Delservice",IF(Avstemmingsoversikt!$H$3="Bruttobudsjettert",VLOOKUP(LEFT(F276,3),'Innhold og arbeidsdeling'!$B$5:$G$45,5,FALSE),VLOOKUP(LEFT(F276,3),'Innhold og arbeidsdeling'!$B$5:$G$45,6,FALSE)))</f>
        <v>KUNDE</v>
      </c>
      <c r="H276" s="266"/>
      <c r="I276" s="266"/>
      <c r="J276" s="308"/>
      <c r="K276" s="258" t="str">
        <f t="shared" si="4"/>
        <v>2960</v>
      </c>
    </row>
    <row r="277" spans="1:11" x14ac:dyDescent="0.25">
      <c r="A277" s="835">
        <v>2961</v>
      </c>
      <c r="B277" s="205" t="s">
        <v>888</v>
      </c>
      <c r="C277" s="256">
        <v>0</v>
      </c>
      <c r="F277" s="207" t="s">
        <v>448</v>
      </c>
      <c r="G277" s="207" t="e" cm="1">
        <f t="array" ref="G277">_xlfn.IFS(B277="Reservert","-",
F277="","Ingen arkivreferanse",
F277="Ivaretas av kunde","KUNDE",
NOT(ISERROR(_xlfn.XLOOKUP(LEFT(F277,3),('Innhold og arbeidsdeling'!$B$48:$B$70),('Innhold og arbeidsdeling'!$B$48:$B$70)))),_xlfn.IFS(Avstemmingsoversikt!$M$4="Ja",
(IF(Avstemmingsoversikt!$H$3="Bruttobudsjettert",VLOOKUP(LEFT(F277,3),'Innhold og arbeidsdeling'!$B$48:$G$70,3,FALSE),VLOOKUP(LEFT(F277,3),'Innhold og arbeidsdeling'!$B$48:$G$70,4,FALSE)
)),
Avstemmingsoversikt!$M$4="Nei",
(IF(Avstemmingsoversikt!$H$3="Bruttobudsjettert",VLOOKUP(LEFT(F277,3),'Innhold og arbeidsdeling'!$B$48:$G$70,5,FALSE),VLOOKUP(LEFT(F277,3),'Innhold og arbeidsdeling'!$B$48:$G$70,6,FALSE)
))),
Avstemmingsoversikt!$M$3="Grunntjeneste",IF(Avstemmingsoversikt!$H$3="Bruttobudsjettert",VLOOKUP(LEFT(F277,3),'Innhold og arbeidsdeling'!$B$5:$G$45,3,FALSE),VLOOKUP(LEFT(F277,3),'Innhold og arbeidsdeling'!$B$5:$G$45,4,FALSE)),Avstemmingsoversikt!$M$3="Delservice",IF(Avstemmingsoversikt!$H$3="Bruttobudsjettert",VLOOKUP(LEFT(F277,3),'Innhold og arbeidsdeling'!$B$5:$G$45,5,FALSE),VLOOKUP(LEFT(F277,3),'Innhold og arbeidsdeling'!$B$5:$G$45,6,FALSE)))</f>
        <v>#N/A</v>
      </c>
      <c r="J277" s="309"/>
      <c r="K277" s="258" t="str">
        <f t="shared" si="4"/>
        <v>2961</v>
      </c>
    </row>
    <row r="278" spans="1:11" x14ac:dyDescent="0.25">
      <c r="A278" s="834">
        <v>2962</v>
      </c>
      <c r="B278" s="259" t="s">
        <v>889</v>
      </c>
      <c r="C278" s="260">
        <v>0</v>
      </c>
      <c r="D278" s="266"/>
      <c r="E278" s="266"/>
      <c r="F278" s="266" t="s">
        <v>445</v>
      </c>
      <c r="G278" s="266" t="e" cm="1">
        <f t="array" ref="G278">_xlfn.IFS(B278="Reservert","-",
F278="","Ingen arkivreferanse",
F278="Ivaretas av kunde","KUNDE",
NOT(ISERROR(_xlfn.XLOOKUP(LEFT(F278,3),('Innhold og arbeidsdeling'!$B$48:$B$70),('Innhold og arbeidsdeling'!$B$48:$B$70)))),_xlfn.IFS(Avstemmingsoversikt!$M$4="Ja",
(IF(Avstemmingsoversikt!$H$3="Bruttobudsjettert",VLOOKUP(LEFT(F278,3),'Innhold og arbeidsdeling'!$B$48:$G$70,3,FALSE),VLOOKUP(LEFT(F278,3),'Innhold og arbeidsdeling'!$B$48:$G$70,4,FALSE)
)),
Avstemmingsoversikt!$M$4="Nei",
(IF(Avstemmingsoversikt!$H$3="Bruttobudsjettert",VLOOKUP(LEFT(F278,3),'Innhold og arbeidsdeling'!$B$48:$G$70,5,FALSE),VLOOKUP(LEFT(F278,3),'Innhold og arbeidsdeling'!$B$48:$G$70,6,FALSE)
))),
Avstemmingsoversikt!$M$3="Grunntjeneste",IF(Avstemmingsoversikt!$H$3="Bruttobudsjettert",VLOOKUP(LEFT(F278,3),'Innhold og arbeidsdeling'!$B$5:$G$45,3,FALSE),VLOOKUP(LEFT(F278,3),'Innhold og arbeidsdeling'!$B$5:$G$45,4,FALSE)),Avstemmingsoversikt!$M$3="Delservice",IF(Avstemmingsoversikt!$H$3="Bruttobudsjettert",VLOOKUP(LEFT(F278,3),'Innhold og arbeidsdeling'!$B$5:$G$45,5,FALSE),VLOOKUP(LEFT(F278,3),'Innhold og arbeidsdeling'!$B$5:$G$45,6,FALSE)))</f>
        <v>#N/A</v>
      </c>
      <c r="H278" s="266"/>
      <c r="I278" s="266"/>
      <c r="J278" s="308"/>
      <c r="K278" s="258" t="str">
        <f t="shared" si="4"/>
        <v>2962</v>
      </c>
    </row>
    <row r="279" spans="1:11" x14ac:dyDescent="0.25">
      <c r="A279" s="835">
        <v>2970</v>
      </c>
      <c r="B279" s="205" t="s">
        <v>890</v>
      </c>
      <c r="C279" s="256">
        <v>0</v>
      </c>
      <c r="F279" s="207" t="s">
        <v>500</v>
      </c>
      <c r="G279" s="207" t="str" cm="1">
        <f t="array" ref="G279">_xlfn.IFS(B279="Reservert","-",
F279="","Ingen arkivreferanse",
F279="Ivaretas av kunde","KUNDE",
NOT(ISERROR(_xlfn.XLOOKUP(LEFT(F279,3),('Innhold og arbeidsdeling'!$B$48:$B$70),('Innhold og arbeidsdeling'!$B$48:$B$70)))),_xlfn.IFS(Avstemmingsoversikt!$M$4="Ja",
(IF(Avstemmingsoversikt!$H$3="Bruttobudsjettert",VLOOKUP(LEFT(F279,3),'Innhold og arbeidsdeling'!$B$48:$G$70,3,FALSE),VLOOKUP(LEFT(F279,3),'Innhold og arbeidsdeling'!$B$48:$G$70,4,FALSE)
)),
Avstemmingsoversikt!$M$4="Nei",
(IF(Avstemmingsoversikt!$H$3="Bruttobudsjettert",VLOOKUP(LEFT(F279,3),'Innhold og arbeidsdeling'!$B$48:$G$70,5,FALSE),VLOOKUP(LEFT(F279,3),'Innhold og arbeidsdeling'!$B$48:$G$70,6,FALSE)
))),
Avstemmingsoversikt!$M$3="Grunntjeneste",IF(Avstemmingsoversikt!$H$3="Bruttobudsjettert",VLOOKUP(LEFT(F279,3),'Innhold og arbeidsdeling'!$B$5:$G$45,3,FALSE),VLOOKUP(LEFT(F279,3),'Innhold og arbeidsdeling'!$B$5:$G$45,4,FALSE)),Avstemmingsoversikt!$M$3="Delservice",IF(Avstemmingsoversikt!$H$3="Bruttobudsjettert",VLOOKUP(LEFT(F279,3),'Innhold og arbeidsdeling'!$B$5:$G$45,5,FALSE),VLOOKUP(LEFT(F279,3),'Innhold og arbeidsdeling'!$B$5:$G$45,6,FALSE)))</f>
        <v>KUNDE</v>
      </c>
      <c r="J279" s="309"/>
      <c r="K279" s="258" t="str">
        <f t="shared" si="4"/>
        <v>2970</v>
      </c>
    </row>
    <row r="280" spans="1:11" x14ac:dyDescent="0.25">
      <c r="A280" s="834">
        <v>2980</v>
      </c>
      <c r="B280" s="259" t="s">
        <v>891</v>
      </c>
      <c r="C280" s="260">
        <v>0</v>
      </c>
      <c r="D280" s="266"/>
      <c r="E280" s="266"/>
      <c r="F280" s="266" t="s">
        <v>500</v>
      </c>
      <c r="G280" s="266" t="str" cm="1">
        <f t="array" ref="G280">_xlfn.IFS(B280="Reservert","-",
F280="","Ingen arkivreferanse",
F280="Ivaretas av kunde","KUNDE",
NOT(ISERROR(_xlfn.XLOOKUP(LEFT(F280,3),('Innhold og arbeidsdeling'!$B$48:$B$70),('Innhold og arbeidsdeling'!$B$48:$B$70)))),_xlfn.IFS(Avstemmingsoversikt!$M$4="Ja",
(IF(Avstemmingsoversikt!$H$3="Bruttobudsjettert",VLOOKUP(LEFT(F280,3),'Innhold og arbeidsdeling'!$B$48:$G$70,3,FALSE),VLOOKUP(LEFT(F280,3),'Innhold og arbeidsdeling'!$B$48:$G$70,4,FALSE)
)),
Avstemmingsoversikt!$M$4="Nei",
(IF(Avstemmingsoversikt!$H$3="Bruttobudsjettert",VLOOKUP(LEFT(F280,3),'Innhold og arbeidsdeling'!$B$48:$G$70,5,FALSE),VLOOKUP(LEFT(F280,3),'Innhold og arbeidsdeling'!$B$48:$G$70,6,FALSE)
))),
Avstemmingsoversikt!$M$3="Grunntjeneste",IF(Avstemmingsoversikt!$H$3="Bruttobudsjettert",VLOOKUP(LEFT(F280,3),'Innhold og arbeidsdeling'!$B$5:$G$45,3,FALSE),VLOOKUP(LEFT(F280,3),'Innhold og arbeidsdeling'!$B$5:$G$45,4,FALSE)),Avstemmingsoversikt!$M$3="Delservice",IF(Avstemmingsoversikt!$H$3="Bruttobudsjettert",VLOOKUP(LEFT(F280,3),'Innhold og arbeidsdeling'!$B$5:$G$45,5,FALSE),VLOOKUP(LEFT(F280,3),'Innhold og arbeidsdeling'!$B$5:$G$45,6,FALSE)))</f>
        <v>KUNDE</v>
      </c>
      <c r="H280" s="266"/>
      <c r="I280" s="266"/>
      <c r="J280" s="308"/>
      <c r="K280" s="258" t="str">
        <f t="shared" si="4"/>
        <v>2980</v>
      </c>
    </row>
    <row r="281" spans="1:11" x14ac:dyDescent="0.25">
      <c r="A281" s="835">
        <v>2981</v>
      </c>
      <c r="B281" s="205" t="s">
        <v>892</v>
      </c>
      <c r="C281" s="256">
        <v>0</v>
      </c>
      <c r="F281" s="207" t="s">
        <v>864</v>
      </c>
      <c r="G281" s="207" t="e" cm="1">
        <f t="array" ref="G281">_xlfn.IFS(B281="Reservert","-",
F281="","Ingen arkivreferanse",
F281="Ivaretas av kunde","KUNDE",
NOT(ISERROR(_xlfn.XLOOKUP(LEFT(F281,3),('Innhold og arbeidsdeling'!$B$48:$B$70),('Innhold og arbeidsdeling'!$B$48:$B$70)))),_xlfn.IFS(Avstemmingsoversikt!$M$4="Ja",
(IF(Avstemmingsoversikt!$H$3="Bruttobudsjettert",VLOOKUP(LEFT(F281,3),'Innhold og arbeidsdeling'!$B$48:$G$70,3,FALSE),VLOOKUP(LEFT(F281,3),'Innhold og arbeidsdeling'!$B$48:$G$70,4,FALSE)
)),
Avstemmingsoversikt!$M$4="Nei",
(IF(Avstemmingsoversikt!$H$3="Bruttobudsjettert",VLOOKUP(LEFT(F281,3),'Innhold og arbeidsdeling'!$B$48:$G$70,5,FALSE),VLOOKUP(LEFT(F281,3),'Innhold og arbeidsdeling'!$B$48:$G$70,6,FALSE)
))),
Avstemmingsoversikt!$M$3="Grunntjeneste",IF(Avstemmingsoversikt!$H$3="Bruttobudsjettert",VLOOKUP(LEFT(F281,3),'Innhold og arbeidsdeling'!$B$5:$G$45,3,FALSE),VLOOKUP(LEFT(F281,3),'Innhold og arbeidsdeling'!$B$5:$G$45,4,FALSE)),Avstemmingsoversikt!$M$3="Delservice",IF(Avstemmingsoversikt!$H$3="Bruttobudsjettert",VLOOKUP(LEFT(F281,3),'Innhold og arbeidsdeling'!$B$5:$G$45,5,FALSE),VLOOKUP(LEFT(F281,3),'Innhold og arbeidsdeling'!$B$5:$G$45,6,FALSE)))</f>
        <v>#N/A</v>
      </c>
      <c r="J281" s="309"/>
      <c r="K281" s="258" t="str">
        <f t="shared" si="4"/>
        <v>2981</v>
      </c>
    </row>
    <row r="282" spans="1:11" x14ac:dyDescent="0.25">
      <c r="A282" s="834">
        <v>2990</v>
      </c>
      <c r="B282" s="259" t="s">
        <v>893</v>
      </c>
      <c r="C282" s="260">
        <v>0</v>
      </c>
      <c r="D282" s="266"/>
      <c r="E282" s="266"/>
      <c r="F282" s="266" t="s">
        <v>464</v>
      </c>
      <c r="G282" s="266" t="e" cm="1">
        <f t="array" ref="G282">_xlfn.IFS(B282="Reservert","-",
F282="","Ingen arkivreferanse",
F282="Ivaretas av kunde","KUNDE",
NOT(ISERROR(_xlfn.XLOOKUP(LEFT(F282,3),('Innhold og arbeidsdeling'!$B$48:$B$70),('Innhold og arbeidsdeling'!$B$48:$B$70)))),_xlfn.IFS(Avstemmingsoversikt!$M$4="Ja",
(IF(Avstemmingsoversikt!$H$3="Bruttobudsjettert",VLOOKUP(LEFT(F282,3),'Innhold og arbeidsdeling'!$B$48:$G$70,3,FALSE),VLOOKUP(LEFT(F282,3),'Innhold og arbeidsdeling'!$B$48:$G$70,4,FALSE)
)),
Avstemmingsoversikt!$M$4="Nei",
(IF(Avstemmingsoversikt!$H$3="Bruttobudsjettert",VLOOKUP(LEFT(F282,3),'Innhold og arbeidsdeling'!$B$48:$G$70,5,FALSE),VLOOKUP(LEFT(F282,3),'Innhold og arbeidsdeling'!$B$48:$G$70,6,FALSE)
))),
Avstemmingsoversikt!$M$3="Grunntjeneste",IF(Avstemmingsoversikt!$H$3="Bruttobudsjettert",VLOOKUP(LEFT(F282,3),'Innhold og arbeidsdeling'!$B$5:$G$45,3,FALSE),VLOOKUP(LEFT(F282,3),'Innhold og arbeidsdeling'!$B$5:$G$45,4,FALSE)),Avstemmingsoversikt!$M$3="Delservice",IF(Avstemmingsoversikt!$H$3="Bruttobudsjettert",VLOOKUP(LEFT(F282,3),'Innhold og arbeidsdeling'!$B$5:$G$45,5,FALSE),VLOOKUP(LEFT(F282,3),'Innhold og arbeidsdeling'!$B$5:$G$45,6,FALSE)))</f>
        <v>#N/A</v>
      </c>
      <c r="H282" s="266"/>
      <c r="I282" s="266"/>
      <c r="J282" s="308"/>
      <c r="K282" s="258" t="str">
        <f t="shared" si="4"/>
        <v>2990</v>
      </c>
    </row>
    <row r="283" spans="1:11" x14ac:dyDescent="0.25">
      <c r="A283" s="835">
        <v>2999</v>
      </c>
      <c r="B283" s="205" t="s">
        <v>894</v>
      </c>
      <c r="C283" s="256">
        <v>0</v>
      </c>
      <c r="G283" s="207" t="str" cm="1">
        <f t="array" ref="G283">_xlfn.IFS(B283="Reservert","-",
F283="","Ingen arkivreferanse",
F283="Ivaretas av kunde","KUNDE",
NOT(ISERROR(_xlfn.XLOOKUP(LEFT(F283,3),('Innhold og arbeidsdeling'!$B$48:$B$70),('Innhold og arbeidsdeling'!$B$48:$B$70)))),_xlfn.IFS(Avstemmingsoversikt!$M$4="Ja",
(IF(Avstemmingsoversikt!$H$3="Bruttobudsjettert",VLOOKUP(LEFT(F283,3),'Innhold og arbeidsdeling'!$B$48:$G$70,3,FALSE),VLOOKUP(LEFT(F283,3),'Innhold og arbeidsdeling'!$B$48:$G$70,4,FALSE)
)),
Avstemmingsoversikt!$M$4="Nei",
(IF(Avstemmingsoversikt!$H$3="Bruttobudsjettert",VLOOKUP(LEFT(F283,3),'Innhold og arbeidsdeling'!$B$48:$G$70,5,FALSE),VLOOKUP(LEFT(F283,3),'Innhold og arbeidsdeling'!$B$48:$G$70,6,FALSE)
))),
Avstemmingsoversikt!$M$3="Grunntjeneste",IF(Avstemmingsoversikt!$H$3="Bruttobudsjettert",VLOOKUP(LEFT(F283,3),'Innhold og arbeidsdeling'!$B$5:$G$45,3,FALSE),VLOOKUP(LEFT(F283,3),'Innhold og arbeidsdeling'!$B$5:$G$45,4,FALSE)),Avstemmingsoversikt!$M$3="Delservice",IF(Avstemmingsoversikt!$H$3="Bruttobudsjettert",VLOOKUP(LEFT(F283,3),'Innhold og arbeidsdeling'!$B$5:$G$45,5,FALSE),VLOOKUP(LEFT(F283,3),'Innhold og arbeidsdeling'!$B$5:$G$45,6,FALSE)))</f>
        <v>Ingen arkivreferanse</v>
      </c>
      <c r="J283" s="309"/>
      <c r="K283" s="258" t="str">
        <f t="shared" si="4"/>
        <v>2999</v>
      </c>
    </row>
    <row r="284" spans="1:11" x14ac:dyDescent="0.25">
      <c r="A284" s="834" t="s">
        <v>895</v>
      </c>
      <c r="B284" s="259" t="s">
        <v>896</v>
      </c>
      <c r="C284" s="260">
        <v>0</v>
      </c>
      <c r="D284" s="266"/>
      <c r="E284" s="266"/>
      <c r="F284" s="266" t="s">
        <v>897</v>
      </c>
      <c r="G284" s="266" t="str" cm="1">
        <f t="array" ref="G284">_xlfn.IFS(B284="Reservert","-",
F284="","Ingen arkivreferanse",
F284="Ivaretas av kunde","KUNDE",
NOT(ISERROR(_xlfn.XLOOKUP(LEFT(F284,3),('Innhold og arbeidsdeling'!$B$48:$B$70),('Innhold og arbeidsdeling'!$B$48:$B$70)))),_xlfn.IFS(Avstemmingsoversikt!$M$4="Ja",
(IF(Avstemmingsoversikt!$H$3="Bruttobudsjettert",VLOOKUP(LEFT(F284,3),'Innhold og arbeidsdeling'!$B$48:$G$70,3,FALSE),VLOOKUP(LEFT(F284,3),'Innhold og arbeidsdeling'!$B$48:$G$70,4,FALSE)
)),
Avstemmingsoversikt!$M$4="Nei",
(IF(Avstemmingsoversikt!$H$3="Bruttobudsjettert",VLOOKUP(LEFT(F284,3),'Innhold og arbeidsdeling'!$B$48:$G$70,5,FALSE),VLOOKUP(LEFT(F284,3),'Innhold og arbeidsdeling'!$B$48:$G$70,6,FALSE)
))),
Avstemmingsoversikt!$M$3="Grunntjeneste",IF(Avstemmingsoversikt!$H$3="Bruttobudsjettert",VLOOKUP(LEFT(F284,3),'Innhold og arbeidsdeling'!$B$5:$G$45,3,FALSE),VLOOKUP(LEFT(F284,3),'Innhold og arbeidsdeling'!$B$5:$G$45,4,FALSE)),Avstemmingsoversikt!$M$3="Delservice",IF(Avstemmingsoversikt!$H$3="Bruttobudsjettert",VLOOKUP(LEFT(F284,3),'Innhold og arbeidsdeling'!$B$5:$G$45,5,FALSE),VLOOKUP(LEFT(F284,3),'Innhold og arbeidsdeling'!$B$5:$G$45,6,FALSE)))</f>
        <v>i/a</v>
      </c>
      <c r="H284" s="266"/>
      <c r="I284" s="266"/>
      <c r="J284" s="308"/>
      <c r="K284" s="258" t="str">
        <f t="shared" si="4"/>
        <v>3000</v>
      </c>
    </row>
    <row r="285" spans="1:11" x14ac:dyDescent="0.25">
      <c r="A285" s="835" t="s">
        <v>898</v>
      </c>
      <c r="B285" s="205" t="s">
        <v>899</v>
      </c>
      <c r="C285" s="256">
        <v>0</v>
      </c>
      <c r="F285" s="207" t="s">
        <v>897</v>
      </c>
      <c r="G285" s="207" t="str" cm="1">
        <f t="array" ref="G285">_xlfn.IFS(B285="Reservert","-",
F285="","Ingen arkivreferanse",
F285="Ivaretas av kunde","KUNDE",
NOT(ISERROR(_xlfn.XLOOKUP(LEFT(F285,3),('Innhold og arbeidsdeling'!$B$48:$B$70),('Innhold og arbeidsdeling'!$B$48:$B$70)))),_xlfn.IFS(Avstemmingsoversikt!$M$4="Ja",
(IF(Avstemmingsoversikt!$H$3="Bruttobudsjettert",VLOOKUP(LEFT(F285,3),'Innhold og arbeidsdeling'!$B$48:$G$70,3,FALSE),VLOOKUP(LEFT(F285,3),'Innhold og arbeidsdeling'!$B$48:$G$70,4,FALSE)
)),
Avstemmingsoversikt!$M$4="Nei",
(IF(Avstemmingsoversikt!$H$3="Bruttobudsjettert",VLOOKUP(LEFT(F285,3),'Innhold og arbeidsdeling'!$B$48:$G$70,5,FALSE),VLOOKUP(LEFT(F285,3),'Innhold og arbeidsdeling'!$B$48:$G$70,6,FALSE)
))),
Avstemmingsoversikt!$M$3="Grunntjeneste",IF(Avstemmingsoversikt!$H$3="Bruttobudsjettert",VLOOKUP(LEFT(F285,3),'Innhold og arbeidsdeling'!$B$5:$G$45,3,FALSE),VLOOKUP(LEFT(F285,3),'Innhold og arbeidsdeling'!$B$5:$G$45,4,FALSE)),Avstemmingsoversikt!$M$3="Delservice",IF(Avstemmingsoversikt!$H$3="Bruttobudsjettert",VLOOKUP(LEFT(F285,3),'Innhold og arbeidsdeling'!$B$5:$G$45,5,FALSE),VLOOKUP(LEFT(F285,3),'Innhold og arbeidsdeling'!$B$5:$G$45,6,FALSE)))</f>
        <v>i/a</v>
      </c>
      <c r="J285" s="309"/>
      <c r="K285" s="258" t="str">
        <f t="shared" si="4"/>
        <v>3030</v>
      </c>
    </row>
    <row r="286" spans="1:11" x14ac:dyDescent="0.25">
      <c r="A286" s="834" t="s">
        <v>900</v>
      </c>
      <c r="B286" s="259" t="s">
        <v>901</v>
      </c>
      <c r="C286" s="260">
        <v>0</v>
      </c>
      <c r="D286" s="266"/>
      <c r="E286" s="266"/>
      <c r="F286" s="266" t="s">
        <v>897</v>
      </c>
      <c r="G286" s="266" t="str" cm="1">
        <f t="array" ref="G286">_xlfn.IFS(B286="Reservert","-",
F286="","Ingen arkivreferanse",
F286="Ivaretas av kunde","KUNDE",
NOT(ISERROR(_xlfn.XLOOKUP(LEFT(F286,3),('Innhold og arbeidsdeling'!$B$48:$B$70),('Innhold og arbeidsdeling'!$B$48:$B$70)))),_xlfn.IFS(Avstemmingsoversikt!$M$4="Ja",
(IF(Avstemmingsoversikt!$H$3="Bruttobudsjettert",VLOOKUP(LEFT(F286,3),'Innhold og arbeidsdeling'!$B$48:$G$70,3,FALSE),VLOOKUP(LEFT(F286,3),'Innhold og arbeidsdeling'!$B$48:$G$70,4,FALSE)
)),
Avstemmingsoversikt!$M$4="Nei",
(IF(Avstemmingsoversikt!$H$3="Bruttobudsjettert",VLOOKUP(LEFT(F286,3),'Innhold og arbeidsdeling'!$B$48:$G$70,5,FALSE),VLOOKUP(LEFT(F286,3),'Innhold og arbeidsdeling'!$B$48:$G$70,6,FALSE)
))),
Avstemmingsoversikt!$M$3="Grunntjeneste",IF(Avstemmingsoversikt!$H$3="Bruttobudsjettert",VLOOKUP(LEFT(F286,3),'Innhold og arbeidsdeling'!$B$5:$G$45,3,FALSE),VLOOKUP(LEFT(F286,3),'Innhold og arbeidsdeling'!$B$5:$G$45,4,FALSE)),Avstemmingsoversikt!$M$3="Delservice",IF(Avstemmingsoversikt!$H$3="Bruttobudsjettert",VLOOKUP(LEFT(F286,3),'Innhold og arbeidsdeling'!$B$5:$G$45,5,FALSE),VLOOKUP(LEFT(F286,3),'Innhold og arbeidsdeling'!$B$5:$G$45,6,FALSE)))</f>
        <v>i/a</v>
      </c>
      <c r="H286" s="266"/>
      <c r="I286" s="266"/>
      <c r="J286" s="308"/>
      <c r="K286" s="258" t="str">
        <f t="shared" si="4"/>
        <v>3031</v>
      </c>
    </row>
    <row r="287" spans="1:11" x14ac:dyDescent="0.25">
      <c r="A287" s="833">
        <v>3032</v>
      </c>
      <c r="B287" s="205" t="s">
        <v>902</v>
      </c>
      <c r="C287" s="256">
        <v>0</v>
      </c>
      <c r="F287" s="207" t="s">
        <v>897</v>
      </c>
      <c r="G287" s="207" t="str" cm="1">
        <f t="array" ref="G287">_xlfn.IFS(B287="Reservert","-",
F287="","Ingen arkivreferanse",
F287="Ivaretas av kunde","KUNDE",
NOT(ISERROR(_xlfn.XLOOKUP(LEFT(F287,3),('Innhold og arbeidsdeling'!$B$48:$B$70),('Innhold og arbeidsdeling'!$B$48:$B$70)))),_xlfn.IFS(Avstemmingsoversikt!$M$4="Ja",
(IF(Avstemmingsoversikt!$H$3="Bruttobudsjettert",VLOOKUP(LEFT(F287,3),'Innhold og arbeidsdeling'!$B$48:$G$70,3,FALSE),VLOOKUP(LEFT(F287,3),'Innhold og arbeidsdeling'!$B$48:$G$70,4,FALSE)
)),
Avstemmingsoversikt!$M$4="Nei",
(IF(Avstemmingsoversikt!$H$3="Bruttobudsjettert",VLOOKUP(LEFT(F287,3),'Innhold og arbeidsdeling'!$B$48:$G$70,5,FALSE),VLOOKUP(LEFT(F287,3),'Innhold og arbeidsdeling'!$B$48:$G$70,6,FALSE)
))),
Avstemmingsoversikt!$M$3="Grunntjeneste",IF(Avstemmingsoversikt!$H$3="Bruttobudsjettert",VLOOKUP(LEFT(F287,3),'Innhold og arbeidsdeling'!$B$5:$G$45,3,FALSE),VLOOKUP(LEFT(F287,3),'Innhold og arbeidsdeling'!$B$5:$G$45,4,FALSE)),Avstemmingsoversikt!$M$3="Delservice",IF(Avstemmingsoversikt!$H$3="Bruttobudsjettert",VLOOKUP(LEFT(F287,3),'Innhold og arbeidsdeling'!$B$5:$G$45,5,FALSE),VLOOKUP(LEFT(F287,3),'Innhold og arbeidsdeling'!$B$5:$G$45,6,FALSE)))</f>
        <v>i/a</v>
      </c>
      <c r="J287" s="309"/>
      <c r="K287" s="258" t="str">
        <f t="shared" si="4"/>
        <v>3032</v>
      </c>
    </row>
    <row r="288" spans="1:11" x14ac:dyDescent="0.25">
      <c r="A288" s="834">
        <v>3038</v>
      </c>
      <c r="B288" s="259" t="s">
        <v>903</v>
      </c>
      <c r="C288" s="260">
        <v>0</v>
      </c>
      <c r="D288" s="266"/>
      <c r="E288" s="266"/>
      <c r="F288" s="266" t="s">
        <v>897</v>
      </c>
      <c r="G288" s="266" t="str" cm="1">
        <f t="array" ref="G288">_xlfn.IFS(B288="Reservert","-",
F288="","Ingen arkivreferanse",
F288="Ivaretas av kunde","KUNDE",
NOT(ISERROR(_xlfn.XLOOKUP(LEFT(F288,3),('Innhold og arbeidsdeling'!$B$48:$B$70),('Innhold og arbeidsdeling'!$B$48:$B$70)))),_xlfn.IFS(Avstemmingsoversikt!$M$4="Ja",
(IF(Avstemmingsoversikt!$H$3="Bruttobudsjettert",VLOOKUP(LEFT(F288,3),'Innhold og arbeidsdeling'!$B$48:$G$70,3,FALSE),VLOOKUP(LEFT(F288,3),'Innhold og arbeidsdeling'!$B$48:$G$70,4,FALSE)
)),
Avstemmingsoversikt!$M$4="Nei",
(IF(Avstemmingsoversikt!$H$3="Bruttobudsjettert",VLOOKUP(LEFT(F288,3),'Innhold og arbeidsdeling'!$B$48:$G$70,5,FALSE),VLOOKUP(LEFT(F288,3),'Innhold og arbeidsdeling'!$B$48:$G$70,6,FALSE)
))),
Avstemmingsoversikt!$M$3="Grunntjeneste",IF(Avstemmingsoversikt!$H$3="Bruttobudsjettert",VLOOKUP(LEFT(F288,3),'Innhold og arbeidsdeling'!$B$5:$G$45,3,FALSE),VLOOKUP(LEFT(F288,3),'Innhold og arbeidsdeling'!$B$5:$G$45,4,FALSE)),Avstemmingsoversikt!$M$3="Delservice",IF(Avstemmingsoversikt!$H$3="Bruttobudsjettert",VLOOKUP(LEFT(F288,3),'Innhold og arbeidsdeling'!$B$5:$G$45,5,FALSE),VLOOKUP(LEFT(F288,3),'Innhold og arbeidsdeling'!$B$5:$G$45,6,FALSE)))</f>
        <v>i/a</v>
      </c>
      <c r="H288" s="266"/>
      <c r="I288" s="266"/>
      <c r="J288" s="308"/>
      <c r="K288" s="258" t="str">
        <f t="shared" si="4"/>
        <v>3038</v>
      </c>
    </row>
    <row r="289" spans="1:11" x14ac:dyDescent="0.25">
      <c r="A289" s="833">
        <v>3060</v>
      </c>
      <c r="B289" s="205" t="s">
        <v>904</v>
      </c>
      <c r="C289" s="256">
        <v>0</v>
      </c>
      <c r="F289" s="207" t="s">
        <v>897</v>
      </c>
      <c r="G289" s="207" t="str" cm="1">
        <f t="array" ref="G289">_xlfn.IFS(B289="Reservert","-",
F289="","Ingen arkivreferanse",
F289="Ivaretas av kunde","KUNDE",
NOT(ISERROR(_xlfn.XLOOKUP(LEFT(F289,3),('Innhold og arbeidsdeling'!$B$48:$B$70),('Innhold og arbeidsdeling'!$B$48:$B$70)))),_xlfn.IFS(Avstemmingsoversikt!$M$4="Ja",
(IF(Avstemmingsoversikt!$H$3="Bruttobudsjettert",VLOOKUP(LEFT(F289,3),'Innhold og arbeidsdeling'!$B$48:$G$70,3,FALSE),VLOOKUP(LEFT(F289,3),'Innhold og arbeidsdeling'!$B$48:$G$70,4,FALSE)
)),
Avstemmingsoversikt!$M$4="Nei",
(IF(Avstemmingsoversikt!$H$3="Bruttobudsjettert",VLOOKUP(LEFT(F289,3),'Innhold og arbeidsdeling'!$B$48:$G$70,5,FALSE),VLOOKUP(LEFT(F289,3),'Innhold og arbeidsdeling'!$B$48:$G$70,6,FALSE)
))),
Avstemmingsoversikt!$M$3="Grunntjeneste",IF(Avstemmingsoversikt!$H$3="Bruttobudsjettert",VLOOKUP(LEFT(F289,3),'Innhold og arbeidsdeling'!$B$5:$G$45,3,FALSE),VLOOKUP(LEFT(F289,3),'Innhold og arbeidsdeling'!$B$5:$G$45,4,FALSE)),Avstemmingsoversikt!$M$3="Delservice",IF(Avstemmingsoversikt!$H$3="Bruttobudsjettert",VLOOKUP(LEFT(F289,3),'Innhold og arbeidsdeling'!$B$5:$G$45,5,FALSE),VLOOKUP(LEFT(F289,3),'Innhold og arbeidsdeling'!$B$5:$G$45,6,FALSE)))</f>
        <v>i/a</v>
      </c>
      <c r="J289" s="309"/>
      <c r="K289" s="258" t="str">
        <f t="shared" si="4"/>
        <v>3060</v>
      </c>
    </row>
    <row r="290" spans="1:11" x14ac:dyDescent="0.25">
      <c r="A290" s="836">
        <v>3061</v>
      </c>
      <c r="B290" s="259" t="s">
        <v>905</v>
      </c>
      <c r="C290" s="260">
        <v>0</v>
      </c>
      <c r="D290" s="266"/>
      <c r="E290" s="266"/>
      <c r="F290" s="266" t="s">
        <v>897</v>
      </c>
      <c r="G290" s="266" t="str" cm="1">
        <f t="array" ref="G290">_xlfn.IFS(B290="Reservert","-",
F290="","Ingen arkivreferanse",
F290="Ivaretas av kunde","KUNDE",
NOT(ISERROR(_xlfn.XLOOKUP(LEFT(F290,3),('Innhold og arbeidsdeling'!$B$48:$B$70),('Innhold og arbeidsdeling'!$B$48:$B$70)))),_xlfn.IFS(Avstemmingsoversikt!$M$4="Ja",
(IF(Avstemmingsoversikt!$H$3="Bruttobudsjettert",VLOOKUP(LEFT(F290,3),'Innhold og arbeidsdeling'!$B$48:$G$70,3,FALSE),VLOOKUP(LEFT(F290,3),'Innhold og arbeidsdeling'!$B$48:$G$70,4,FALSE)
)),
Avstemmingsoversikt!$M$4="Nei",
(IF(Avstemmingsoversikt!$H$3="Bruttobudsjettert",VLOOKUP(LEFT(F290,3),'Innhold og arbeidsdeling'!$B$48:$G$70,5,FALSE),VLOOKUP(LEFT(F290,3),'Innhold og arbeidsdeling'!$B$48:$G$70,6,FALSE)
))),
Avstemmingsoversikt!$M$3="Grunntjeneste",IF(Avstemmingsoversikt!$H$3="Bruttobudsjettert",VLOOKUP(LEFT(F290,3),'Innhold og arbeidsdeling'!$B$5:$G$45,3,FALSE),VLOOKUP(LEFT(F290,3),'Innhold og arbeidsdeling'!$B$5:$G$45,4,FALSE)),Avstemmingsoversikt!$M$3="Delservice",IF(Avstemmingsoversikt!$H$3="Bruttobudsjettert",VLOOKUP(LEFT(F290,3),'Innhold og arbeidsdeling'!$B$5:$G$45,5,FALSE),VLOOKUP(LEFT(F290,3),'Innhold og arbeidsdeling'!$B$5:$G$45,6,FALSE)))</f>
        <v>i/a</v>
      </c>
      <c r="H290" s="266"/>
      <c r="I290" s="266"/>
      <c r="J290" s="308"/>
      <c r="K290" s="258" t="str">
        <f t="shared" si="4"/>
        <v>3061</v>
      </c>
    </row>
    <row r="291" spans="1:11" x14ac:dyDescent="0.25">
      <c r="A291" s="835">
        <v>3100</v>
      </c>
      <c r="B291" s="205" t="s">
        <v>906</v>
      </c>
      <c r="C291" s="256">
        <v>0</v>
      </c>
      <c r="F291" s="207" t="s">
        <v>897</v>
      </c>
      <c r="G291" s="207" t="str" cm="1">
        <f t="array" ref="G291">_xlfn.IFS(B291="Reservert","-",
F291="","Ingen arkivreferanse",
F291="Ivaretas av kunde","KUNDE",
NOT(ISERROR(_xlfn.XLOOKUP(LEFT(F291,3),('Innhold og arbeidsdeling'!$B$48:$B$70),('Innhold og arbeidsdeling'!$B$48:$B$70)))),_xlfn.IFS(Avstemmingsoversikt!$M$4="Ja",
(IF(Avstemmingsoversikt!$H$3="Bruttobudsjettert",VLOOKUP(LEFT(F291,3),'Innhold og arbeidsdeling'!$B$48:$G$70,3,FALSE),VLOOKUP(LEFT(F291,3),'Innhold og arbeidsdeling'!$B$48:$G$70,4,FALSE)
)),
Avstemmingsoversikt!$M$4="Nei",
(IF(Avstemmingsoversikt!$H$3="Bruttobudsjettert",VLOOKUP(LEFT(F291,3),'Innhold og arbeidsdeling'!$B$48:$G$70,5,FALSE),VLOOKUP(LEFT(F291,3),'Innhold og arbeidsdeling'!$B$48:$G$70,6,FALSE)
))),
Avstemmingsoversikt!$M$3="Grunntjeneste",IF(Avstemmingsoversikt!$H$3="Bruttobudsjettert",VLOOKUP(LEFT(F291,3),'Innhold og arbeidsdeling'!$B$5:$G$45,3,FALSE),VLOOKUP(LEFT(F291,3),'Innhold og arbeidsdeling'!$B$5:$G$45,4,FALSE)),Avstemmingsoversikt!$M$3="Delservice",IF(Avstemmingsoversikt!$H$3="Bruttobudsjettert",VLOOKUP(LEFT(F291,3),'Innhold og arbeidsdeling'!$B$5:$G$45,5,FALSE),VLOOKUP(LEFT(F291,3),'Innhold og arbeidsdeling'!$B$5:$G$45,6,FALSE)))</f>
        <v>i/a</v>
      </c>
      <c r="J291" s="309"/>
      <c r="K291" s="258" t="str">
        <f t="shared" si="4"/>
        <v>3100</v>
      </c>
    </row>
    <row r="292" spans="1:11" x14ac:dyDescent="0.25">
      <c r="A292" s="836">
        <v>3130</v>
      </c>
      <c r="B292" s="259" t="s">
        <v>907</v>
      </c>
      <c r="C292" s="260">
        <v>0</v>
      </c>
      <c r="D292" s="266"/>
      <c r="E292" s="266"/>
      <c r="F292" s="266" t="s">
        <v>897</v>
      </c>
      <c r="G292" s="266" t="str" cm="1">
        <f t="array" ref="G292">_xlfn.IFS(B292="Reservert","-",
F292="","Ingen arkivreferanse",
F292="Ivaretas av kunde","KUNDE",
NOT(ISERROR(_xlfn.XLOOKUP(LEFT(F292,3),('Innhold og arbeidsdeling'!$B$48:$B$70),('Innhold og arbeidsdeling'!$B$48:$B$70)))),_xlfn.IFS(Avstemmingsoversikt!$M$4="Ja",
(IF(Avstemmingsoversikt!$H$3="Bruttobudsjettert",VLOOKUP(LEFT(F292,3),'Innhold og arbeidsdeling'!$B$48:$G$70,3,FALSE),VLOOKUP(LEFT(F292,3),'Innhold og arbeidsdeling'!$B$48:$G$70,4,FALSE)
)),
Avstemmingsoversikt!$M$4="Nei",
(IF(Avstemmingsoversikt!$H$3="Bruttobudsjettert",VLOOKUP(LEFT(F292,3),'Innhold og arbeidsdeling'!$B$48:$G$70,5,FALSE),VLOOKUP(LEFT(F292,3),'Innhold og arbeidsdeling'!$B$48:$G$70,6,FALSE)
))),
Avstemmingsoversikt!$M$3="Grunntjeneste",IF(Avstemmingsoversikt!$H$3="Bruttobudsjettert",VLOOKUP(LEFT(F292,3),'Innhold og arbeidsdeling'!$B$5:$G$45,3,FALSE),VLOOKUP(LEFT(F292,3),'Innhold og arbeidsdeling'!$B$5:$G$45,4,FALSE)),Avstemmingsoversikt!$M$3="Delservice",IF(Avstemmingsoversikt!$H$3="Bruttobudsjettert",VLOOKUP(LEFT(F292,3),'Innhold og arbeidsdeling'!$B$5:$G$45,5,FALSE),VLOOKUP(LEFT(F292,3),'Innhold og arbeidsdeling'!$B$5:$G$45,6,FALSE)))</f>
        <v>i/a</v>
      </c>
      <c r="H292" s="266"/>
      <c r="I292" s="266"/>
      <c r="J292" s="308"/>
      <c r="K292" s="258" t="str">
        <f t="shared" si="4"/>
        <v>3130</v>
      </c>
    </row>
    <row r="293" spans="1:11" x14ac:dyDescent="0.25">
      <c r="A293" s="833">
        <v>3131</v>
      </c>
      <c r="B293" s="205" t="s">
        <v>908</v>
      </c>
      <c r="C293" s="256">
        <v>0</v>
      </c>
      <c r="F293" s="207" t="s">
        <v>897</v>
      </c>
      <c r="G293" s="207" t="str" cm="1">
        <f t="array" ref="G293">_xlfn.IFS(B293="Reservert","-",
F293="","Ingen arkivreferanse",
F293="Ivaretas av kunde","KUNDE",
NOT(ISERROR(_xlfn.XLOOKUP(LEFT(F293,3),('Innhold og arbeidsdeling'!$B$48:$B$70),('Innhold og arbeidsdeling'!$B$48:$B$70)))),_xlfn.IFS(Avstemmingsoversikt!$M$4="Ja",
(IF(Avstemmingsoversikt!$H$3="Bruttobudsjettert",VLOOKUP(LEFT(F293,3),'Innhold og arbeidsdeling'!$B$48:$G$70,3,FALSE),VLOOKUP(LEFT(F293,3),'Innhold og arbeidsdeling'!$B$48:$G$70,4,FALSE)
)),
Avstemmingsoversikt!$M$4="Nei",
(IF(Avstemmingsoversikt!$H$3="Bruttobudsjettert",VLOOKUP(LEFT(F293,3),'Innhold og arbeidsdeling'!$B$48:$G$70,5,FALSE),VLOOKUP(LEFT(F293,3),'Innhold og arbeidsdeling'!$B$48:$G$70,6,FALSE)
))),
Avstemmingsoversikt!$M$3="Grunntjeneste",IF(Avstemmingsoversikt!$H$3="Bruttobudsjettert",VLOOKUP(LEFT(F293,3),'Innhold og arbeidsdeling'!$B$5:$G$45,3,FALSE),VLOOKUP(LEFT(F293,3),'Innhold og arbeidsdeling'!$B$5:$G$45,4,FALSE)),Avstemmingsoversikt!$M$3="Delservice",IF(Avstemmingsoversikt!$H$3="Bruttobudsjettert",VLOOKUP(LEFT(F293,3),'Innhold og arbeidsdeling'!$B$5:$G$45,5,FALSE),VLOOKUP(LEFT(F293,3),'Innhold og arbeidsdeling'!$B$5:$G$45,6,FALSE)))</f>
        <v>i/a</v>
      </c>
      <c r="J293" s="309"/>
      <c r="K293" s="258" t="str">
        <f t="shared" si="4"/>
        <v>3131</v>
      </c>
    </row>
    <row r="294" spans="1:11" x14ac:dyDescent="0.25">
      <c r="A294" s="836">
        <v>3132</v>
      </c>
      <c r="B294" s="259" t="s">
        <v>909</v>
      </c>
      <c r="C294" s="260">
        <v>0</v>
      </c>
      <c r="D294" s="266"/>
      <c r="E294" s="266"/>
      <c r="F294" s="266" t="s">
        <v>897</v>
      </c>
      <c r="G294" s="266" t="str" cm="1">
        <f t="array" ref="G294">_xlfn.IFS(B294="Reservert","-",
F294="","Ingen arkivreferanse",
F294="Ivaretas av kunde","KUNDE",
NOT(ISERROR(_xlfn.XLOOKUP(LEFT(F294,3),('Innhold og arbeidsdeling'!$B$48:$B$70),('Innhold og arbeidsdeling'!$B$48:$B$70)))),_xlfn.IFS(Avstemmingsoversikt!$M$4="Ja",
(IF(Avstemmingsoversikt!$H$3="Bruttobudsjettert",VLOOKUP(LEFT(F294,3),'Innhold og arbeidsdeling'!$B$48:$G$70,3,FALSE),VLOOKUP(LEFT(F294,3),'Innhold og arbeidsdeling'!$B$48:$G$70,4,FALSE)
)),
Avstemmingsoversikt!$M$4="Nei",
(IF(Avstemmingsoversikt!$H$3="Bruttobudsjettert",VLOOKUP(LEFT(F294,3),'Innhold og arbeidsdeling'!$B$48:$G$70,5,FALSE),VLOOKUP(LEFT(F294,3),'Innhold og arbeidsdeling'!$B$48:$G$70,6,FALSE)
))),
Avstemmingsoversikt!$M$3="Grunntjeneste",IF(Avstemmingsoversikt!$H$3="Bruttobudsjettert",VLOOKUP(LEFT(F294,3),'Innhold og arbeidsdeling'!$B$5:$G$45,3,FALSE),VLOOKUP(LEFT(F294,3),'Innhold og arbeidsdeling'!$B$5:$G$45,4,FALSE)),Avstemmingsoversikt!$M$3="Delservice",IF(Avstemmingsoversikt!$H$3="Bruttobudsjettert",VLOOKUP(LEFT(F294,3),'Innhold og arbeidsdeling'!$B$5:$G$45,5,FALSE),VLOOKUP(LEFT(F294,3),'Innhold og arbeidsdeling'!$B$5:$G$45,6,FALSE)))</f>
        <v>i/a</v>
      </c>
      <c r="H294" s="266"/>
      <c r="I294" s="266"/>
      <c r="J294" s="308"/>
      <c r="K294" s="258" t="str">
        <f t="shared" si="4"/>
        <v>3132</v>
      </c>
    </row>
    <row r="295" spans="1:11" x14ac:dyDescent="0.25">
      <c r="A295" s="833">
        <v>3135</v>
      </c>
      <c r="B295" s="205" t="s">
        <v>910</v>
      </c>
      <c r="C295" s="256">
        <v>0</v>
      </c>
      <c r="F295" s="207" t="s">
        <v>897</v>
      </c>
      <c r="G295" s="207" t="str" cm="1">
        <f t="array" ref="G295">_xlfn.IFS(B295="Reservert","-",
F295="","Ingen arkivreferanse",
F295="Ivaretas av kunde","KUNDE",
NOT(ISERROR(_xlfn.XLOOKUP(LEFT(F295,3),('Innhold og arbeidsdeling'!$B$48:$B$70),('Innhold og arbeidsdeling'!$B$48:$B$70)))),_xlfn.IFS(Avstemmingsoversikt!$M$4="Ja",
(IF(Avstemmingsoversikt!$H$3="Bruttobudsjettert",VLOOKUP(LEFT(F295,3),'Innhold og arbeidsdeling'!$B$48:$G$70,3,FALSE),VLOOKUP(LEFT(F295,3),'Innhold og arbeidsdeling'!$B$48:$G$70,4,FALSE)
)),
Avstemmingsoversikt!$M$4="Nei",
(IF(Avstemmingsoversikt!$H$3="Bruttobudsjettert",VLOOKUP(LEFT(F295,3),'Innhold og arbeidsdeling'!$B$48:$G$70,5,FALSE),VLOOKUP(LEFT(F295,3),'Innhold og arbeidsdeling'!$B$48:$G$70,6,FALSE)
))),
Avstemmingsoversikt!$M$3="Grunntjeneste",IF(Avstemmingsoversikt!$H$3="Bruttobudsjettert",VLOOKUP(LEFT(F295,3),'Innhold og arbeidsdeling'!$B$5:$G$45,3,FALSE),VLOOKUP(LEFT(F295,3),'Innhold og arbeidsdeling'!$B$5:$G$45,4,FALSE)),Avstemmingsoversikt!$M$3="Delservice",IF(Avstemmingsoversikt!$H$3="Bruttobudsjettert",VLOOKUP(LEFT(F295,3),'Innhold og arbeidsdeling'!$B$5:$G$45,5,FALSE),VLOOKUP(LEFT(F295,3),'Innhold og arbeidsdeling'!$B$5:$G$45,6,FALSE)))</f>
        <v>i/a</v>
      </c>
      <c r="J295" s="309"/>
      <c r="K295" s="258" t="str">
        <f t="shared" si="4"/>
        <v>3135</v>
      </c>
    </row>
    <row r="296" spans="1:11" x14ac:dyDescent="0.25">
      <c r="A296" s="834">
        <v>3200</v>
      </c>
      <c r="B296" s="259" t="s">
        <v>911</v>
      </c>
      <c r="C296" s="260">
        <v>0</v>
      </c>
      <c r="D296" s="266"/>
      <c r="E296" s="266"/>
      <c r="F296" s="266" t="s">
        <v>897</v>
      </c>
      <c r="G296" s="266" t="str" cm="1">
        <f t="array" ref="G296">_xlfn.IFS(B296="Reservert","-",
F296="","Ingen arkivreferanse",
F296="Ivaretas av kunde","KUNDE",
NOT(ISERROR(_xlfn.XLOOKUP(LEFT(F296,3),('Innhold og arbeidsdeling'!$B$48:$B$70),('Innhold og arbeidsdeling'!$B$48:$B$70)))),_xlfn.IFS(Avstemmingsoversikt!$M$4="Ja",
(IF(Avstemmingsoversikt!$H$3="Bruttobudsjettert",VLOOKUP(LEFT(F296,3),'Innhold og arbeidsdeling'!$B$48:$G$70,3,FALSE),VLOOKUP(LEFT(F296,3),'Innhold og arbeidsdeling'!$B$48:$G$70,4,FALSE)
)),
Avstemmingsoversikt!$M$4="Nei",
(IF(Avstemmingsoversikt!$H$3="Bruttobudsjettert",VLOOKUP(LEFT(F296,3),'Innhold og arbeidsdeling'!$B$48:$G$70,5,FALSE),VLOOKUP(LEFT(F296,3),'Innhold og arbeidsdeling'!$B$48:$G$70,6,FALSE)
))),
Avstemmingsoversikt!$M$3="Grunntjeneste",IF(Avstemmingsoversikt!$H$3="Bruttobudsjettert",VLOOKUP(LEFT(F296,3),'Innhold og arbeidsdeling'!$B$5:$G$45,3,FALSE),VLOOKUP(LEFT(F296,3),'Innhold og arbeidsdeling'!$B$5:$G$45,4,FALSE)),Avstemmingsoversikt!$M$3="Delservice",IF(Avstemmingsoversikt!$H$3="Bruttobudsjettert",VLOOKUP(LEFT(F296,3),'Innhold og arbeidsdeling'!$B$5:$G$45,5,FALSE),VLOOKUP(LEFT(F296,3),'Innhold og arbeidsdeling'!$B$5:$G$45,6,FALSE)))</f>
        <v>i/a</v>
      </c>
      <c r="H296" s="266"/>
      <c r="I296" s="266"/>
      <c r="J296" s="308"/>
      <c r="K296" s="258" t="str">
        <f t="shared" si="4"/>
        <v>3200</v>
      </c>
    </row>
    <row r="297" spans="1:11" x14ac:dyDescent="0.25">
      <c r="A297" s="833">
        <v>3230</v>
      </c>
      <c r="B297" s="205" t="s">
        <v>912</v>
      </c>
      <c r="C297" s="256">
        <v>0</v>
      </c>
      <c r="F297" s="207" t="s">
        <v>897</v>
      </c>
      <c r="G297" s="207" t="str" cm="1">
        <f t="array" ref="G297">_xlfn.IFS(B297="Reservert","-",
F297="","Ingen arkivreferanse",
F297="Ivaretas av kunde","KUNDE",
NOT(ISERROR(_xlfn.XLOOKUP(LEFT(F297,3),('Innhold og arbeidsdeling'!$B$48:$B$70),('Innhold og arbeidsdeling'!$B$48:$B$70)))),_xlfn.IFS(Avstemmingsoversikt!$M$4="Ja",
(IF(Avstemmingsoversikt!$H$3="Bruttobudsjettert",VLOOKUP(LEFT(F297,3),'Innhold og arbeidsdeling'!$B$48:$G$70,3,FALSE),VLOOKUP(LEFT(F297,3),'Innhold og arbeidsdeling'!$B$48:$G$70,4,FALSE)
)),
Avstemmingsoversikt!$M$4="Nei",
(IF(Avstemmingsoversikt!$H$3="Bruttobudsjettert",VLOOKUP(LEFT(F297,3),'Innhold og arbeidsdeling'!$B$48:$G$70,5,FALSE),VLOOKUP(LEFT(F297,3),'Innhold og arbeidsdeling'!$B$48:$G$70,6,FALSE)
))),
Avstemmingsoversikt!$M$3="Grunntjeneste",IF(Avstemmingsoversikt!$H$3="Bruttobudsjettert",VLOOKUP(LEFT(F297,3),'Innhold og arbeidsdeling'!$B$5:$G$45,3,FALSE),VLOOKUP(LEFT(F297,3),'Innhold og arbeidsdeling'!$B$5:$G$45,4,FALSE)),Avstemmingsoversikt!$M$3="Delservice",IF(Avstemmingsoversikt!$H$3="Bruttobudsjettert",VLOOKUP(LEFT(F297,3),'Innhold og arbeidsdeling'!$B$5:$G$45,5,FALSE),VLOOKUP(LEFT(F297,3),'Innhold og arbeidsdeling'!$B$5:$G$45,6,FALSE)))</f>
        <v>i/a</v>
      </c>
      <c r="J297" s="309"/>
      <c r="K297" s="258" t="str">
        <f t="shared" si="4"/>
        <v>3230</v>
      </c>
    </row>
    <row r="298" spans="1:11" x14ac:dyDescent="0.25">
      <c r="A298" s="836">
        <v>3231</v>
      </c>
      <c r="B298" s="259" t="s">
        <v>913</v>
      </c>
      <c r="C298" s="260">
        <v>0</v>
      </c>
      <c r="D298" s="266"/>
      <c r="E298" s="266"/>
      <c r="F298" s="266" t="s">
        <v>897</v>
      </c>
      <c r="G298" s="266" t="str" cm="1">
        <f t="array" ref="G298">_xlfn.IFS(B298="Reservert","-",
F298="","Ingen arkivreferanse",
F298="Ivaretas av kunde","KUNDE",
NOT(ISERROR(_xlfn.XLOOKUP(LEFT(F298,3),('Innhold og arbeidsdeling'!$B$48:$B$70),('Innhold og arbeidsdeling'!$B$48:$B$70)))),_xlfn.IFS(Avstemmingsoversikt!$M$4="Ja",
(IF(Avstemmingsoversikt!$H$3="Bruttobudsjettert",VLOOKUP(LEFT(F298,3),'Innhold og arbeidsdeling'!$B$48:$G$70,3,FALSE),VLOOKUP(LEFT(F298,3),'Innhold og arbeidsdeling'!$B$48:$G$70,4,FALSE)
)),
Avstemmingsoversikt!$M$4="Nei",
(IF(Avstemmingsoversikt!$H$3="Bruttobudsjettert",VLOOKUP(LEFT(F298,3),'Innhold og arbeidsdeling'!$B$48:$G$70,5,FALSE),VLOOKUP(LEFT(F298,3),'Innhold og arbeidsdeling'!$B$48:$G$70,6,FALSE)
))),
Avstemmingsoversikt!$M$3="Grunntjeneste",IF(Avstemmingsoversikt!$H$3="Bruttobudsjettert",VLOOKUP(LEFT(F298,3),'Innhold og arbeidsdeling'!$B$5:$G$45,3,FALSE),VLOOKUP(LEFT(F298,3),'Innhold og arbeidsdeling'!$B$5:$G$45,4,FALSE)),Avstemmingsoversikt!$M$3="Delservice",IF(Avstemmingsoversikt!$H$3="Bruttobudsjettert",VLOOKUP(LEFT(F298,3),'Innhold og arbeidsdeling'!$B$5:$G$45,5,FALSE),VLOOKUP(LEFT(F298,3),'Innhold og arbeidsdeling'!$B$5:$G$45,6,FALSE)))</f>
        <v>i/a</v>
      </c>
      <c r="H298" s="266"/>
      <c r="I298" s="266"/>
      <c r="J298" s="308"/>
      <c r="K298" s="258" t="str">
        <f t="shared" si="4"/>
        <v>3231</v>
      </c>
    </row>
    <row r="299" spans="1:11" x14ac:dyDescent="0.25">
      <c r="A299" s="833">
        <v>3232</v>
      </c>
      <c r="B299" s="205" t="s">
        <v>914</v>
      </c>
      <c r="C299" s="256">
        <v>0</v>
      </c>
      <c r="F299" s="207" t="s">
        <v>897</v>
      </c>
      <c r="G299" s="207" t="str" cm="1">
        <f t="array" ref="G299">_xlfn.IFS(B299="Reservert","-",
F299="","Ingen arkivreferanse",
F299="Ivaretas av kunde","KUNDE",
NOT(ISERROR(_xlfn.XLOOKUP(LEFT(F299,3),('Innhold og arbeidsdeling'!$B$48:$B$70),('Innhold og arbeidsdeling'!$B$48:$B$70)))),_xlfn.IFS(Avstemmingsoversikt!$M$4="Ja",
(IF(Avstemmingsoversikt!$H$3="Bruttobudsjettert",VLOOKUP(LEFT(F299,3),'Innhold og arbeidsdeling'!$B$48:$G$70,3,FALSE),VLOOKUP(LEFT(F299,3),'Innhold og arbeidsdeling'!$B$48:$G$70,4,FALSE)
)),
Avstemmingsoversikt!$M$4="Nei",
(IF(Avstemmingsoversikt!$H$3="Bruttobudsjettert",VLOOKUP(LEFT(F299,3),'Innhold og arbeidsdeling'!$B$48:$G$70,5,FALSE),VLOOKUP(LEFT(F299,3),'Innhold og arbeidsdeling'!$B$48:$G$70,6,FALSE)
))),
Avstemmingsoversikt!$M$3="Grunntjeneste",IF(Avstemmingsoversikt!$H$3="Bruttobudsjettert",VLOOKUP(LEFT(F299,3),'Innhold og arbeidsdeling'!$B$5:$G$45,3,FALSE),VLOOKUP(LEFT(F299,3),'Innhold og arbeidsdeling'!$B$5:$G$45,4,FALSE)),Avstemmingsoversikt!$M$3="Delservice",IF(Avstemmingsoversikt!$H$3="Bruttobudsjettert",VLOOKUP(LEFT(F299,3),'Innhold og arbeidsdeling'!$B$5:$G$45,5,FALSE),VLOOKUP(LEFT(F299,3),'Innhold og arbeidsdeling'!$B$5:$G$45,6,FALSE)))</f>
        <v>i/a</v>
      </c>
      <c r="J299" s="309"/>
      <c r="K299" s="258" t="str">
        <f t="shared" si="4"/>
        <v>3232</v>
      </c>
    </row>
    <row r="300" spans="1:11" x14ac:dyDescent="0.25">
      <c r="A300" s="834">
        <v>3300</v>
      </c>
      <c r="B300" s="259" t="s">
        <v>915</v>
      </c>
      <c r="C300" s="260">
        <v>0</v>
      </c>
      <c r="D300" s="266"/>
      <c r="E300" s="266"/>
      <c r="F300" s="266" t="s">
        <v>897</v>
      </c>
      <c r="G300" s="266" t="str" cm="1">
        <f t="array" ref="G300">_xlfn.IFS(B300="Reservert","-",
F300="","Ingen arkivreferanse",
F300="Ivaretas av kunde","KUNDE",
NOT(ISERROR(_xlfn.XLOOKUP(LEFT(F300,3),('Innhold og arbeidsdeling'!$B$48:$B$70),('Innhold og arbeidsdeling'!$B$48:$B$70)))),_xlfn.IFS(Avstemmingsoversikt!$M$4="Ja",
(IF(Avstemmingsoversikt!$H$3="Bruttobudsjettert",VLOOKUP(LEFT(F300,3),'Innhold og arbeidsdeling'!$B$48:$G$70,3,FALSE),VLOOKUP(LEFT(F300,3),'Innhold og arbeidsdeling'!$B$48:$G$70,4,FALSE)
)),
Avstemmingsoversikt!$M$4="Nei",
(IF(Avstemmingsoversikt!$H$3="Bruttobudsjettert",VLOOKUP(LEFT(F300,3),'Innhold og arbeidsdeling'!$B$48:$G$70,5,FALSE),VLOOKUP(LEFT(F300,3),'Innhold og arbeidsdeling'!$B$48:$G$70,6,FALSE)
))),
Avstemmingsoversikt!$M$3="Grunntjeneste",IF(Avstemmingsoversikt!$H$3="Bruttobudsjettert",VLOOKUP(LEFT(F300,3),'Innhold og arbeidsdeling'!$B$5:$G$45,3,FALSE),VLOOKUP(LEFT(F300,3),'Innhold og arbeidsdeling'!$B$5:$G$45,4,FALSE)),Avstemmingsoversikt!$M$3="Delservice",IF(Avstemmingsoversikt!$H$3="Bruttobudsjettert",VLOOKUP(LEFT(F300,3),'Innhold og arbeidsdeling'!$B$5:$G$45,5,FALSE),VLOOKUP(LEFT(F300,3),'Innhold og arbeidsdeling'!$B$5:$G$45,6,FALSE)))</f>
        <v>i/a</v>
      </c>
      <c r="H300" s="266"/>
      <c r="I300" s="266"/>
      <c r="J300" s="308"/>
      <c r="K300" s="258" t="str">
        <f t="shared" si="4"/>
        <v>3300</v>
      </c>
    </row>
    <row r="301" spans="1:11" x14ac:dyDescent="0.25">
      <c r="A301" s="835">
        <v>3400</v>
      </c>
      <c r="B301" s="205" t="s">
        <v>916</v>
      </c>
      <c r="C301" s="256">
        <v>0</v>
      </c>
      <c r="F301" s="207" t="s">
        <v>897</v>
      </c>
      <c r="G301" s="207" t="str" cm="1">
        <f t="array" ref="G301">_xlfn.IFS(B301="Reservert","-",
F301="","Ingen arkivreferanse",
F301="Ivaretas av kunde","KUNDE",
NOT(ISERROR(_xlfn.XLOOKUP(LEFT(F301,3),('Innhold og arbeidsdeling'!$B$48:$B$70),('Innhold og arbeidsdeling'!$B$48:$B$70)))),_xlfn.IFS(Avstemmingsoversikt!$M$4="Ja",
(IF(Avstemmingsoversikt!$H$3="Bruttobudsjettert",VLOOKUP(LEFT(F301,3),'Innhold og arbeidsdeling'!$B$48:$G$70,3,FALSE),VLOOKUP(LEFT(F301,3),'Innhold og arbeidsdeling'!$B$48:$G$70,4,FALSE)
)),
Avstemmingsoversikt!$M$4="Nei",
(IF(Avstemmingsoversikt!$H$3="Bruttobudsjettert",VLOOKUP(LEFT(F301,3),'Innhold og arbeidsdeling'!$B$48:$G$70,5,FALSE),VLOOKUP(LEFT(F301,3),'Innhold og arbeidsdeling'!$B$48:$G$70,6,FALSE)
))),
Avstemmingsoversikt!$M$3="Grunntjeneste",IF(Avstemmingsoversikt!$H$3="Bruttobudsjettert",VLOOKUP(LEFT(F301,3),'Innhold og arbeidsdeling'!$B$5:$G$45,3,FALSE),VLOOKUP(LEFT(F301,3),'Innhold og arbeidsdeling'!$B$5:$G$45,4,FALSE)),Avstemmingsoversikt!$M$3="Delservice",IF(Avstemmingsoversikt!$H$3="Bruttobudsjettert",VLOOKUP(LEFT(F301,3),'Innhold og arbeidsdeling'!$B$5:$G$45,5,FALSE),VLOOKUP(LEFT(F301,3),'Innhold og arbeidsdeling'!$B$5:$G$45,6,FALSE)))</f>
        <v>i/a</v>
      </c>
      <c r="J301" s="309"/>
      <c r="K301" s="258" t="str">
        <f t="shared" si="4"/>
        <v>3400</v>
      </c>
    </row>
    <row r="302" spans="1:11" x14ac:dyDescent="0.25">
      <c r="A302" s="834">
        <v>3410</v>
      </c>
      <c r="B302" s="259" t="s">
        <v>917</v>
      </c>
      <c r="C302" s="260">
        <v>0</v>
      </c>
      <c r="D302" s="266"/>
      <c r="E302" s="266"/>
      <c r="F302" s="266" t="s">
        <v>897</v>
      </c>
      <c r="G302" s="266" t="str" cm="1">
        <f t="array" ref="G302">_xlfn.IFS(B302="Reservert","-",
F302="","Ingen arkivreferanse",
F302="Ivaretas av kunde","KUNDE",
NOT(ISERROR(_xlfn.XLOOKUP(LEFT(F302,3),('Innhold og arbeidsdeling'!$B$48:$B$70),('Innhold og arbeidsdeling'!$B$48:$B$70)))),_xlfn.IFS(Avstemmingsoversikt!$M$4="Ja",
(IF(Avstemmingsoversikt!$H$3="Bruttobudsjettert",VLOOKUP(LEFT(F302,3),'Innhold og arbeidsdeling'!$B$48:$G$70,3,FALSE),VLOOKUP(LEFT(F302,3),'Innhold og arbeidsdeling'!$B$48:$G$70,4,FALSE)
)),
Avstemmingsoversikt!$M$4="Nei",
(IF(Avstemmingsoversikt!$H$3="Bruttobudsjettert",VLOOKUP(LEFT(F302,3),'Innhold og arbeidsdeling'!$B$48:$G$70,5,FALSE),VLOOKUP(LEFT(F302,3),'Innhold og arbeidsdeling'!$B$48:$G$70,6,FALSE)
))),
Avstemmingsoversikt!$M$3="Grunntjeneste",IF(Avstemmingsoversikt!$H$3="Bruttobudsjettert",VLOOKUP(LEFT(F302,3),'Innhold og arbeidsdeling'!$B$5:$G$45,3,FALSE),VLOOKUP(LEFT(F302,3),'Innhold og arbeidsdeling'!$B$5:$G$45,4,FALSE)),Avstemmingsoversikt!$M$3="Delservice",IF(Avstemmingsoversikt!$H$3="Bruttobudsjettert",VLOOKUP(LEFT(F302,3),'Innhold og arbeidsdeling'!$B$5:$G$45,5,FALSE),VLOOKUP(LEFT(F302,3),'Innhold og arbeidsdeling'!$B$5:$G$45,6,FALSE)))</f>
        <v>i/a</v>
      </c>
      <c r="H302" s="266"/>
      <c r="I302" s="266"/>
      <c r="J302" s="308"/>
      <c r="K302" s="258" t="str">
        <f t="shared" si="4"/>
        <v>3410</v>
      </c>
    </row>
    <row r="303" spans="1:11" x14ac:dyDescent="0.25">
      <c r="A303" s="833">
        <v>3411</v>
      </c>
      <c r="B303" s="205" t="s">
        <v>918</v>
      </c>
      <c r="C303" s="256">
        <v>0</v>
      </c>
      <c r="F303" s="207" t="s">
        <v>897</v>
      </c>
      <c r="G303" s="207" t="str" cm="1">
        <f t="array" ref="G303">_xlfn.IFS(B303="Reservert","-",
F303="","Ingen arkivreferanse",
F303="Ivaretas av kunde","KUNDE",
NOT(ISERROR(_xlfn.XLOOKUP(LEFT(F303,3),('Innhold og arbeidsdeling'!$B$48:$B$70),('Innhold og arbeidsdeling'!$B$48:$B$70)))),_xlfn.IFS(Avstemmingsoversikt!$M$4="Ja",
(IF(Avstemmingsoversikt!$H$3="Bruttobudsjettert",VLOOKUP(LEFT(F303,3),'Innhold og arbeidsdeling'!$B$48:$G$70,3,FALSE),VLOOKUP(LEFT(F303,3),'Innhold og arbeidsdeling'!$B$48:$G$70,4,FALSE)
)),
Avstemmingsoversikt!$M$4="Nei",
(IF(Avstemmingsoversikt!$H$3="Bruttobudsjettert",VLOOKUP(LEFT(F303,3),'Innhold og arbeidsdeling'!$B$48:$G$70,5,FALSE),VLOOKUP(LEFT(F303,3),'Innhold og arbeidsdeling'!$B$48:$G$70,6,FALSE)
))),
Avstemmingsoversikt!$M$3="Grunntjeneste",IF(Avstemmingsoversikt!$H$3="Bruttobudsjettert",VLOOKUP(LEFT(F303,3),'Innhold og arbeidsdeling'!$B$5:$G$45,3,FALSE),VLOOKUP(LEFT(F303,3),'Innhold og arbeidsdeling'!$B$5:$G$45,4,FALSE)),Avstemmingsoversikt!$M$3="Delservice",IF(Avstemmingsoversikt!$H$3="Bruttobudsjettert",VLOOKUP(LEFT(F303,3),'Innhold og arbeidsdeling'!$B$5:$G$45,5,FALSE),VLOOKUP(LEFT(F303,3),'Innhold og arbeidsdeling'!$B$5:$G$45,6,FALSE)))</f>
        <v>i/a</v>
      </c>
      <c r="J303" s="309"/>
      <c r="K303" s="258" t="str">
        <f t="shared" si="4"/>
        <v>3411</v>
      </c>
    </row>
    <row r="304" spans="1:11" x14ac:dyDescent="0.25">
      <c r="A304" s="834">
        <v>3420</v>
      </c>
      <c r="B304" s="259" t="s">
        <v>919</v>
      </c>
      <c r="C304" s="260">
        <v>0</v>
      </c>
      <c r="D304" s="266"/>
      <c r="E304" s="266"/>
      <c r="F304" s="266" t="s">
        <v>897</v>
      </c>
      <c r="G304" s="266" t="str" cm="1">
        <f t="array" ref="G304">_xlfn.IFS(B304="Reservert","-",
F304="","Ingen arkivreferanse",
F304="Ivaretas av kunde","KUNDE",
NOT(ISERROR(_xlfn.XLOOKUP(LEFT(F304,3),('Innhold og arbeidsdeling'!$B$48:$B$70),('Innhold og arbeidsdeling'!$B$48:$B$70)))),_xlfn.IFS(Avstemmingsoversikt!$M$4="Ja",
(IF(Avstemmingsoversikt!$H$3="Bruttobudsjettert",VLOOKUP(LEFT(F304,3),'Innhold og arbeidsdeling'!$B$48:$G$70,3,FALSE),VLOOKUP(LEFT(F304,3),'Innhold og arbeidsdeling'!$B$48:$G$70,4,FALSE)
)),
Avstemmingsoversikt!$M$4="Nei",
(IF(Avstemmingsoversikt!$H$3="Bruttobudsjettert",VLOOKUP(LEFT(F304,3),'Innhold og arbeidsdeling'!$B$48:$G$70,5,FALSE),VLOOKUP(LEFT(F304,3),'Innhold og arbeidsdeling'!$B$48:$G$70,6,FALSE)
))),
Avstemmingsoversikt!$M$3="Grunntjeneste",IF(Avstemmingsoversikt!$H$3="Bruttobudsjettert",VLOOKUP(LEFT(F304,3),'Innhold og arbeidsdeling'!$B$5:$G$45,3,FALSE),VLOOKUP(LEFT(F304,3),'Innhold og arbeidsdeling'!$B$5:$G$45,4,FALSE)),Avstemmingsoversikt!$M$3="Delservice",IF(Avstemmingsoversikt!$H$3="Bruttobudsjettert",VLOOKUP(LEFT(F304,3),'Innhold og arbeidsdeling'!$B$5:$G$45,5,FALSE),VLOOKUP(LEFT(F304,3),'Innhold og arbeidsdeling'!$B$5:$G$45,6,FALSE)))</f>
        <v>i/a</v>
      </c>
      <c r="H304" s="266"/>
      <c r="I304" s="266"/>
      <c r="J304" s="308"/>
      <c r="K304" s="258" t="str">
        <f t="shared" si="4"/>
        <v>3420</v>
      </c>
    </row>
    <row r="305" spans="1:11" x14ac:dyDescent="0.25">
      <c r="A305" s="835">
        <v>3430</v>
      </c>
      <c r="B305" s="205" t="s">
        <v>920</v>
      </c>
      <c r="C305" s="256">
        <v>0</v>
      </c>
      <c r="F305" s="207" t="s">
        <v>897</v>
      </c>
      <c r="G305" s="207" t="str" cm="1">
        <f t="array" ref="G305">_xlfn.IFS(B305="Reservert","-",
F305="","Ingen arkivreferanse",
F305="Ivaretas av kunde","KUNDE",
NOT(ISERROR(_xlfn.XLOOKUP(LEFT(F305,3),('Innhold og arbeidsdeling'!$B$48:$B$70),('Innhold og arbeidsdeling'!$B$48:$B$70)))),_xlfn.IFS(Avstemmingsoversikt!$M$4="Ja",
(IF(Avstemmingsoversikt!$H$3="Bruttobudsjettert",VLOOKUP(LEFT(F305,3),'Innhold og arbeidsdeling'!$B$48:$G$70,3,FALSE),VLOOKUP(LEFT(F305,3),'Innhold og arbeidsdeling'!$B$48:$G$70,4,FALSE)
)),
Avstemmingsoversikt!$M$4="Nei",
(IF(Avstemmingsoversikt!$H$3="Bruttobudsjettert",VLOOKUP(LEFT(F305,3),'Innhold og arbeidsdeling'!$B$48:$G$70,5,FALSE),VLOOKUP(LEFT(F305,3),'Innhold og arbeidsdeling'!$B$48:$G$70,6,FALSE)
))),
Avstemmingsoversikt!$M$3="Grunntjeneste",IF(Avstemmingsoversikt!$H$3="Bruttobudsjettert",VLOOKUP(LEFT(F305,3),'Innhold og arbeidsdeling'!$B$5:$G$45,3,FALSE),VLOOKUP(LEFT(F305,3),'Innhold og arbeidsdeling'!$B$5:$G$45,4,FALSE)),Avstemmingsoversikt!$M$3="Delservice",IF(Avstemmingsoversikt!$H$3="Bruttobudsjettert",VLOOKUP(LEFT(F305,3),'Innhold og arbeidsdeling'!$B$5:$G$45,5,FALSE),VLOOKUP(LEFT(F305,3),'Innhold og arbeidsdeling'!$B$5:$G$45,6,FALSE)))</f>
        <v>i/a</v>
      </c>
      <c r="J305" s="309"/>
      <c r="K305" s="258" t="str">
        <f t="shared" si="4"/>
        <v>3430</v>
      </c>
    </row>
    <row r="306" spans="1:11" x14ac:dyDescent="0.25">
      <c r="A306" s="834">
        <v>3440</v>
      </c>
      <c r="B306" s="259" t="s">
        <v>921</v>
      </c>
      <c r="C306" s="260">
        <v>0</v>
      </c>
      <c r="D306" s="266"/>
      <c r="E306" s="266"/>
      <c r="F306" s="266" t="s">
        <v>897</v>
      </c>
      <c r="G306" s="266" t="str" cm="1">
        <f t="array" ref="G306">_xlfn.IFS(B306="Reservert","-",
F306="","Ingen arkivreferanse",
F306="Ivaretas av kunde","KUNDE",
NOT(ISERROR(_xlfn.XLOOKUP(LEFT(F306,3),('Innhold og arbeidsdeling'!$B$48:$B$70),('Innhold og arbeidsdeling'!$B$48:$B$70)))),_xlfn.IFS(Avstemmingsoversikt!$M$4="Ja",
(IF(Avstemmingsoversikt!$H$3="Bruttobudsjettert",VLOOKUP(LEFT(F306,3),'Innhold og arbeidsdeling'!$B$48:$G$70,3,FALSE),VLOOKUP(LEFT(F306,3),'Innhold og arbeidsdeling'!$B$48:$G$70,4,FALSE)
)),
Avstemmingsoversikt!$M$4="Nei",
(IF(Avstemmingsoversikt!$H$3="Bruttobudsjettert",VLOOKUP(LEFT(F306,3),'Innhold og arbeidsdeling'!$B$48:$G$70,5,FALSE),VLOOKUP(LEFT(F306,3),'Innhold og arbeidsdeling'!$B$48:$G$70,6,FALSE)
))),
Avstemmingsoversikt!$M$3="Grunntjeneste",IF(Avstemmingsoversikt!$H$3="Bruttobudsjettert",VLOOKUP(LEFT(F306,3),'Innhold og arbeidsdeling'!$B$5:$G$45,3,FALSE),VLOOKUP(LEFT(F306,3),'Innhold og arbeidsdeling'!$B$5:$G$45,4,FALSE)),Avstemmingsoversikt!$M$3="Delservice",IF(Avstemmingsoversikt!$H$3="Bruttobudsjettert",VLOOKUP(LEFT(F306,3),'Innhold og arbeidsdeling'!$B$5:$G$45,5,FALSE),VLOOKUP(LEFT(F306,3),'Innhold og arbeidsdeling'!$B$5:$G$45,6,FALSE)))</f>
        <v>i/a</v>
      </c>
      <c r="H306" s="266"/>
      <c r="I306" s="266"/>
      <c r="J306" s="308"/>
      <c r="K306" s="258" t="str">
        <f t="shared" si="4"/>
        <v>3440</v>
      </c>
    </row>
    <row r="307" spans="1:11" x14ac:dyDescent="0.25">
      <c r="A307" s="835">
        <v>3450</v>
      </c>
      <c r="B307" s="205" t="s">
        <v>922</v>
      </c>
      <c r="C307" s="256">
        <v>0</v>
      </c>
      <c r="F307" s="207" t="s">
        <v>897</v>
      </c>
      <c r="G307" s="207" t="str" cm="1">
        <f t="array" ref="G307">_xlfn.IFS(B307="Reservert","-",
F307="","Ingen arkivreferanse",
F307="Ivaretas av kunde","KUNDE",
NOT(ISERROR(_xlfn.XLOOKUP(LEFT(F307,3),('Innhold og arbeidsdeling'!$B$48:$B$70),('Innhold og arbeidsdeling'!$B$48:$B$70)))),_xlfn.IFS(Avstemmingsoversikt!$M$4="Ja",
(IF(Avstemmingsoversikt!$H$3="Bruttobudsjettert",VLOOKUP(LEFT(F307,3),'Innhold og arbeidsdeling'!$B$48:$G$70,3,FALSE),VLOOKUP(LEFT(F307,3),'Innhold og arbeidsdeling'!$B$48:$G$70,4,FALSE)
)),
Avstemmingsoversikt!$M$4="Nei",
(IF(Avstemmingsoversikt!$H$3="Bruttobudsjettert",VLOOKUP(LEFT(F307,3),'Innhold og arbeidsdeling'!$B$48:$G$70,5,FALSE),VLOOKUP(LEFT(F307,3),'Innhold og arbeidsdeling'!$B$48:$G$70,6,FALSE)
))),
Avstemmingsoversikt!$M$3="Grunntjeneste",IF(Avstemmingsoversikt!$H$3="Bruttobudsjettert",VLOOKUP(LEFT(F307,3),'Innhold og arbeidsdeling'!$B$5:$G$45,3,FALSE),VLOOKUP(LEFT(F307,3),'Innhold og arbeidsdeling'!$B$5:$G$45,4,FALSE)),Avstemmingsoversikt!$M$3="Delservice",IF(Avstemmingsoversikt!$H$3="Bruttobudsjettert",VLOOKUP(LEFT(F307,3),'Innhold og arbeidsdeling'!$B$5:$G$45,5,FALSE),VLOOKUP(LEFT(F307,3),'Innhold og arbeidsdeling'!$B$5:$G$45,6,FALSE)))</f>
        <v>i/a</v>
      </c>
      <c r="J307" s="309"/>
      <c r="K307" s="258" t="str">
        <f t="shared" si="4"/>
        <v>3450</v>
      </c>
    </row>
    <row r="308" spans="1:11" x14ac:dyDescent="0.25">
      <c r="A308" s="836">
        <v>3460</v>
      </c>
      <c r="B308" s="259" t="s">
        <v>923</v>
      </c>
      <c r="C308" s="260">
        <v>0</v>
      </c>
      <c r="D308" s="266"/>
      <c r="E308" s="266"/>
      <c r="F308" s="266" t="s">
        <v>897</v>
      </c>
      <c r="G308" s="266" t="str" cm="1">
        <f t="array" ref="G308">_xlfn.IFS(B308="Reservert","-",
F308="","Ingen arkivreferanse",
F308="Ivaretas av kunde","KUNDE",
NOT(ISERROR(_xlfn.XLOOKUP(LEFT(F308,3),('Innhold og arbeidsdeling'!$B$48:$B$70),('Innhold og arbeidsdeling'!$B$48:$B$70)))),_xlfn.IFS(Avstemmingsoversikt!$M$4="Ja",
(IF(Avstemmingsoversikt!$H$3="Bruttobudsjettert",VLOOKUP(LEFT(F308,3),'Innhold og arbeidsdeling'!$B$48:$G$70,3,FALSE),VLOOKUP(LEFT(F308,3),'Innhold og arbeidsdeling'!$B$48:$G$70,4,FALSE)
)),
Avstemmingsoversikt!$M$4="Nei",
(IF(Avstemmingsoversikt!$H$3="Bruttobudsjettert",VLOOKUP(LEFT(F308,3),'Innhold og arbeidsdeling'!$B$48:$G$70,5,FALSE),VLOOKUP(LEFT(F308,3),'Innhold og arbeidsdeling'!$B$48:$G$70,6,FALSE)
))),
Avstemmingsoversikt!$M$3="Grunntjeneste",IF(Avstemmingsoversikt!$H$3="Bruttobudsjettert",VLOOKUP(LEFT(F308,3),'Innhold og arbeidsdeling'!$B$5:$G$45,3,FALSE),VLOOKUP(LEFT(F308,3),'Innhold og arbeidsdeling'!$B$5:$G$45,4,FALSE)),Avstemmingsoversikt!$M$3="Delservice",IF(Avstemmingsoversikt!$H$3="Bruttobudsjettert",VLOOKUP(LEFT(F308,3),'Innhold og arbeidsdeling'!$B$5:$G$45,5,FALSE),VLOOKUP(LEFT(F308,3),'Innhold og arbeidsdeling'!$B$5:$G$45,6,FALSE)))</f>
        <v>i/a</v>
      </c>
      <c r="H308" s="266"/>
      <c r="I308" s="266"/>
      <c r="J308" s="308"/>
      <c r="K308" s="258" t="str">
        <f t="shared" si="4"/>
        <v>3460</v>
      </c>
    </row>
    <row r="309" spans="1:11" x14ac:dyDescent="0.25">
      <c r="A309" s="833">
        <v>3490</v>
      </c>
      <c r="B309" s="205" t="s">
        <v>924</v>
      </c>
      <c r="C309" s="256">
        <v>0</v>
      </c>
      <c r="F309" s="207" t="s">
        <v>897</v>
      </c>
      <c r="G309" s="207" t="str" cm="1">
        <f t="array" ref="G309">_xlfn.IFS(B309="Reservert","-",
F309="","Ingen arkivreferanse",
F309="Ivaretas av kunde","KUNDE",
NOT(ISERROR(_xlfn.XLOOKUP(LEFT(F309,3),('Innhold og arbeidsdeling'!$B$48:$B$70),('Innhold og arbeidsdeling'!$B$48:$B$70)))),_xlfn.IFS(Avstemmingsoversikt!$M$4="Ja",
(IF(Avstemmingsoversikt!$H$3="Bruttobudsjettert",VLOOKUP(LEFT(F309,3),'Innhold og arbeidsdeling'!$B$48:$G$70,3,FALSE),VLOOKUP(LEFT(F309,3),'Innhold og arbeidsdeling'!$B$48:$G$70,4,FALSE)
)),
Avstemmingsoversikt!$M$4="Nei",
(IF(Avstemmingsoversikt!$H$3="Bruttobudsjettert",VLOOKUP(LEFT(F309,3),'Innhold og arbeidsdeling'!$B$48:$G$70,5,FALSE),VLOOKUP(LEFT(F309,3),'Innhold og arbeidsdeling'!$B$48:$G$70,6,FALSE)
))),
Avstemmingsoversikt!$M$3="Grunntjeneste",IF(Avstemmingsoversikt!$H$3="Bruttobudsjettert",VLOOKUP(LEFT(F309,3),'Innhold og arbeidsdeling'!$B$5:$G$45,3,FALSE),VLOOKUP(LEFT(F309,3),'Innhold og arbeidsdeling'!$B$5:$G$45,4,FALSE)),Avstemmingsoversikt!$M$3="Delservice",IF(Avstemmingsoversikt!$H$3="Bruttobudsjettert",VLOOKUP(LEFT(F309,3),'Innhold og arbeidsdeling'!$B$5:$G$45,5,FALSE),VLOOKUP(LEFT(F309,3),'Innhold og arbeidsdeling'!$B$5:$G$45,6,FALSE)))</f>
        <v>i/a</v>
      </c>
      <c r="J309" s="309"/>
      <c r="K309" s="258" t="str">
        <f t="shared" si="4"/>
        <v>3490</v>
      </c>
    </row>
    <row r="310" spans="1:11" x14ac:dyDescent="0.25">
      <c r="A310" s="834">
        <v>3500</v>
      </c>
      <c r="B310" s="259" t="s">
        <v>925</v>
      </c>
      <c r="C310" s="260">
        <v>0</v>
      </c>
      <c r="D310" s="266"/>
      <c r="E310" s="266"/>
      <c r="F310" s="266" t="s">
        <v>897</v>
      </c>
      <c r="G310" s="266" t="str" cm="1">
        <f t="array" ref="G310">_xlfn.IFS(B310="Reservert","-",
F310="","Ingen arkivreferanse",
F310="Ivaretas av kunde","KUNDE",
NOT(ISERROR(_xlfn.XLOOKUP(LEFT(F310,3),('Innhold og arbeidsdeling'!$B$48:$B$70),('Innhold og arbeidsdeling'!$B$48:$B$70)))),_xlfn.IFS(Avstemmingsoversikt!$M$4="Ja",
(IF(Avstemmingsoversikt!$H$3="Bruttobudsjettert",VLOOKUP(LEFT(F310,3),'Innhold og arbeidsdeling'!$B$48:$G$70,3,FALSE),VLOOKUP(LEFT(F310,3),'Innhold og arbeidsdeling'!$B$48:$G$70,4,FALSE)
)),
Avstemmingsoversikt!$M$4="Nei",
(IF(Avstemmingsoversikt!$H$3="Bruttobudsjettert",VLOOKUP(LEFT(F310,3),'Innhold og arbeidsdeling'!$B$48:$G$70,5,FALSE),VLOOKUP(LEFT(F310,3),'Innhold og arbeidsdeling'!$B$48:$G$70,6,FALSE)
))),
Avstemmingsoversikt!$M$3="Grunntjeneste",IF(Avstemmingsoversikt!$H$3="Bruttobudsjettert",VLOOKUP(LEFT(F310,3),'Innhold og arbeidsdeling'!$B$5:$G$45,3,FALSE),VLOOKUP(LEFT(F310,3),'Innhold og arbeidsdeling'!$B$5:$G$45,4,FALSE)),Avstemmingsoversikt!$M$3="Delservice",IF(Avstemmingsoversikt!$H$3="Bruttobudsjettert",VLOOKUP(LEFT(F310,3),'Innhold og arbeidsdeling'!$B$5:$G$45,5,FALSE),VLOOKUP(LEFT(F310,3),'Innhold og arbeidsdeling'!$B$5:$G$45,6,FALSE)))</f>
        <v>i/a</v>
      </c>
      <c r="H310" s="266"/>
      <c r="I310" s="266"/>
      <c r="J310" s="308"/>
      <c r="K310" s="258" t="str">
        <f t="shared" si="4"/>
        <v>3500</v>
      </c>
    </row>
    <row r="311" spans="1:11" x14ac:dyDescent="0.25">
      <c r="A311" s="835">
        <v>3510</v>
      </c>
      <c r="B311" s="205" t="s">
        <v>926</v>
      </c>
      <c r="C311" s="256">
        <v>0</v>
      </c>
      <c r="F311" s="207" t="s">
        <v>897</v>
      </c>
      <c r="G311" s="207" t="str" cm="1">
        <f t="array" ref="G311">_xlfn.IFS(B311="Reservert","-",
F311="","Ingen arkivreferanse",
F311="Ivaretas av kunde","KUNDE",
NOT(ISERROR(_xlfn.XLOOKUP(LEFT(F311,3),('Innhold og arbeidsdeling'!$B$48:$B$70),('Innhold og arbeidsdeling'!$B$48:$B$70)))),_xlfn.IFS(Avstemmingsoversikt!$M$4="Ja",
(IF(Avstemmingsoversikt!$H$3="Bruttobudsjettert",VLOOKUP(LEFT(F311,3),'Innhold og arbeidsdeling'!$B$48:$G$70,3,FALSE),VLOOKUP(LEFT(F311,3),'Innhold og arbeidsdeling'!$B$48:$G$70,4,FALSE)
)),
Avstemmingsoversikt!$M$4="Nei",
(IF(Avstemmingsoversikt!$H$3="Bruttobudsjettert",VLOOKUP(LEFT(F311,3),'Innhold og arbeidsdeling'!$B$48:$G$70,5,FALSE),VLOOKUP(LEFT(F311,3),'Innhold og arbeidsdeling'!$B$48:$G$70,6,FALSE)
))),
Avstemmingsoversikt!$M$3="Grunntjeneste",IF(Avstemmingsoversikt!$H$3="Bruttobudsjettert",VLOOKUP(LEFT(F311,3),'Innhold og arbeidsdeling'!$B$5:$G$45,3,FALSE),VLOOKUP(LEFT(F311,3),'Innhold og arbeidsdeling'!$B$5:$G$45,4,FALSE)),Avstemmingsoversikt!$M$3="Delservice",IF(Avstemmingsoversikt!$H$3="Bruttobudsjettert",VLOOKUP(LEFT(F311,3),'Innhold og arbeidsdeling'!$B$5:$G$45,5,FALSE),VLOOKUP(LEFT(F311,3),'Innhold og arbeidsdeling'!$B$5:$G$45,6,FALSE)))</f>
        <v>i/a</v>
      </c>
      <c r="J311" s="309"/>
      <c r="K311" s="258" t="str">
        <f t="shared" si="4"/>
        <v>3510</v>
      </c>
    </row>
    <row r="312" spans="1:11" x14ac:dyDescent="0.25">
      <c r="A312" s="836">
        <v>3600</v>
      </c>
      <c r="B312" s="259" t="s">
        <v>927</v>
      </c>
      <c r="C312" s="260">
        <v>0</v>
      </c>
      <c r="D312" s="266"/>
      <c r="E312" s="266"/>
      <c r="F312" s="266" t="s">
        <v>897</v>
      </c>
      <c r="G312" s="266" t="str" cm="1">
        <f t="array" ref="G312">_xlfn.IFS(B312="Reservert","-",
F312="","Ingen arkivreferanse",
F312="Ivaretas av kunde","KUNDE",
NOT(ISERROR(_xlfn.XLOOKUP(LEFT(F312,3),('Innhold og arbeidsdeling'!$B$48:$B$70),('Innhold og arbeidsdeling'!$B$48:$B$70)))),_xlfn.IFS(Avstemmingsoversikt!$M$4="Ja",
(IF(Avstemmingsoversikt!$H$3="Bruttobudsjettert",VLOOKUP(LEFT(F312,3),'Innhold og arbeidsdeling'!$B$48:$G$70,3,FALSE),VLOOKUP(LEFT(F312,3),'Innhold og arbeidsdeling'!$B$48:$G$70,4,FALSE)
)),
Avstemmingsoversikt!$M$4="Nei",
(IF(Avstemmingsoversikt!$H$3="Bruttobudsjettert",VLOOKUP(LEFT(F312,3),'Innhold og arbeidsdeling'!$B$48:$G$70,5,FALSE),VLOOKUP(LEFT(F312,3),'Innhold og arbeidsdeling'!$B$48:$G$70,6,FALSE)
))),
Avstemmingsoversikt!$M$3="Grunntjeneste",IF(Avstemmingsoversikt!$H$3="Bruttobudsjettert",VLOOKUP(LEFT(F312,3),'Innhold og arbeidsdeling'!$B$5:$G$45,3,FALSE),VLOOKUP(LEFT(F312,3),'Innhold og arbeidsdeling'!$B$5:$G$45,4,FALSE)),Avstemmingsoversikt!$M$3="Delservice",IF(Avstemmingsoversikt!$H$3="Bruttobudsjettert",VLOOKUP(LEFT(F312,3),'Innhold og arbeidsdeling'!$B$5:$G$45,5,FALSE),VLOOKUP(LEFT(F312,3),'Innhold og arbeidsdeling'!$B$5:$G$45,6,FALSE)))</f>
        <v>i/a</v>
      </c>
      <c r="H312" s="266"/>
      <c r="I312" s="266"/>
      <c r="J312" s="308"/>
      <c r="K312" s="258" t="str">
        <f t="shared" si="4"/>
        <v>3600</v>
      </c>
    </row>
    <row r="313" spans="1:11" x14ac:dyDescent="0.25">
      <c r="A313" s="833">
        <v>3601</v>
      </c>
      <c r="B313" s="205" t="s">
        <v>928</v>
      </c>
      <c r="C313" s="256">
        <v>0</v>
      </c>
      <c r="F313" s="207" t="s">
        <v>897</v>
      </c>
      <c r="G313" s="207" t="str" cm="1">
        <f t="array" ref="G313">_xlfn.IFS(B313="Reservert","-",
F313="","Ingen arkivreferanse",
F313="Ivaretas av kunde","KUNDE",
NOT(ISERROR(_xlfn.XLOOKUP(LEFT(F313,3),('Innhold og arbeidsdeling'!$B$48:$B$70),('Innhold og arbeidsdeling'!$B$48:$B$70)))),_xlfn.IFS(Avstemmingsoversikt!$M$4="Ja",
(IF(Avstemmingsoversikt!$H$3="Bruttobudsjettert",VLOOKUP(LEFT(F313,3),'Innhold og arbeidsdeling'!$B$48:$G$70,3,FALSE),VLOOKUP(LEFT(F313,3),'Innhold og arbeidsdeling'!$B$48:$G$70,4,FALSE)
)),
Avstemmingsoversikt!$M$4="Nei",
(IF(Avstemmingsoversikt!$H$3="Bruttobudsjettert",VLOOKUP(LEFT(F313,3),'Innhold og arbeidsdeling'!$B$48:$G$70,5,FALSE),VLOOKUP(LEFT(F313,3),'Innhold og arbeidsdeling'!$B$48:$G$70,6,FALSE)
))),
Avstemmingsoversikt!$M$3="Grunntjeneste",IF(Avstemmingsoversikt!$H$3="Bruttobudsjettert",VLOOKUP(LEFT(F313,3),'Innhold og arbeidsdeling'!$B$5:$G$45,3,FALSE),VLOOKUP(LEFT(F313,3),'Innhold og arbeidsdeling'!$B$5:$G$45,4,FALSE)),Avstemmingsoversikt!$M$3="Delservice",IF(Avstemmingsoversikt!$H$3="Bruttobudsjettert",VLOOKUP(LEFT(F313,3),'Innhold og arbeidsdeling'!$B$5:$G$45,5,FALSE),VLOOKUP(LEFT(F313,3),'Innhold og arbeidsdeling'!$B$5:$G$45,6,FALSE)))</f>
        <v>i/a</v>
      </c>
      <c r="J313" s="309"/>
      <c r="K313" s="258" t="str">
        <f t="shared" si="4"/>
        <v>3601</v>
      </c>
    </row>
    <row r="314" spans="1:11" x14ac:dyDescent="0.25">
      <c r="A314" s="836">
        <v>3630</v>
      </c>
      <c r="B314" s="259" t="s">
        <v>929</v>
      </c>
      <c r="C314" s="260">
        <v>0</v>
      </c>
      <c r="D314" s="266"/>
      <c r="E314" s="266"/>
      <c r="F314" s="266" t="s">
        <v>897</v>
      </c>
      <c r="G314" s="266" t="str" cm="1">
        <f t="array" ref="G314">_xlfn.IFS(B314="Reservert","-",
F314="","Ingen arkivreferanse",
F314="Ivaretas av kunde","KUNDE",
NOT(ISERROR(_xlfn.XLOOKUP(LEFT(F314,3),('Innhold og arbeidsdeling'!$B$48:$B$70),('Innhold og arbeidsdeling'!$B$48:$B$70)))),_xlfn.IFS(Avstemmingsoversikt!$M$4="Ja",
(IF(Avstemmingsoversikt!$H$3="Bruttobudsjettert",VLOOKUP(LEFT(F314,3),'Innhold og arbeidsdeling'!$B$48:$G$70,3,FALSE),VLOOKUP(LEFT(F314,3),'Innhold og arbeidsdeling'!$B$48:$G$70,4,FALSE)
)),
Avstemmingsoversikt!$M$4="Nei",
(IF(Avstemmingsoversikt!$H$3="Bruttobudsjettert",VLOOKUP(LEFT(F314,3),'Innhold og arbeidsdeling'!$B$48:$G$70,5,FALSE),VLOOKUP(LEFT(F314,3),'Innhold og arbeidsdeling'!$B$48:$G$70,6,FALSE)
))),
Avstemmingsoversikt!$M$3="Grunntjeneste",IF(Avstemmingsoversikt!$H$3="Bruttobudsjettert",VLOOKUP(LEFT(F314,3),'Innhold og arbeidsdeling'!$B$5:$G$45,3,FALSE),VLOOKUP(LEFT(F314,3),'Innhold og arbeidsdeling'!$B$5:$G$45,4,FALSE)),Avstemmingsoversikt!$M$3="Delservice",IF(Avstemmingsoversikt!$H$3="Bruttobudsjettert",VLOOKUP(LEFT(F314,3),'Innhold og arbeidsdeling'!$B$5:$G$45,5,FALSE),VLOOKUP(LEFT(F314,3),'Innhold og arbeidsdeling'!$B$5:$G$45,6,FALSE)))</f>
        <v>i/a</v>
      </c>
      <c r="H314" s="266"/>
      <c r="I314" s="266"/>
      <c r="J314" s="308"/>
      <c r="K314" s="258" t="str">
        <f t="shared" si="4"/>
        <v>3630</v>
      </c>
    </row>
    <row r="315" spans="1:11" x14ac:dyDescent="0.25">
      <c r="A315" s="833">
        <v>3631</v>
      </c>
      <c r="B315" s="205" t="s">
        <v>930</v>
      </c>
      <c r="C315" s="256">
        <v>0</v>
      </c>
      <c r="F315" s="207" t="s">
        <v>897</v>
      </c>
      <c r="G315" s="207" t="str" cm="1">
        <f t="array" ref="G315">_xlfn.IFS(B315="Reservert","-",
F315="","Ingen arkivreferanse",
F315="Ivaretas av kunde","KUNDE",
NOT(ISERROR(_xlfn.XLOOKUP(LEFT(F315,3),('Innhold og arbeidsdeling'!$B$48:$B$70),('Innhold og arbeidsdeling'!$B$48:$B$70)))),_xlfn.IFS(Avstemmingsoversikt!$M$4="Ja",
(IF(Avstemmingsoversikt!$H$3="Bruttobudsjettert",VLOOKUP(LEFT(F315,3),'Innhold og arbeidsdeling'!$B$48:$G$70,3,FALSE),VLOOKUP(LEFT(F315,3),'Innhold og arbeidsdeling'!$B$48:$G$70,4,FALSE)
)),
Avstemmingsoversikt!$M$4="Nei",
(IF(Avstemmingsoversikt!$H$3="Bruttobudsjettert",VLOOKUP(LEFT(F315,3),'Innhold og arbeidsdeling'!$B$48:$G$70,5,FALSE),VLOOKUP(LEFT(F315,3),'Innhold og arbeidsdeling'!$B$48:$G$70,6,FALSE)
))),
Avstemmingsoversikt!$M$3="Grunntjeneste",IF(Avstemmingsoversikt!$H$3="Bruttobudsjettert",VLOOKUP(LEFT(F315,3),'Innhold og arbeidsdeling'!$B$5:$G$45,3,FALSE),VLOOKUP(LEFT(F315,3),'Innhold og arbeidsdeling'!$B$5:$G$45,4,FALSE)),Avstemmingsoversikt!$M$3="Delservice",IF(Avstemmingsoversikt!$H$3="Bruttobudsjettert",VLOOKUP(LEFT(F315,3),'Innhold og arbeidsdeling'!$B$5:$G$45,5,FALSE),VLOOKUP(LEFT(F315,3),'Innhold og arbeidsdeling'!$B$5:$G$45,6,FALSE)))</f>
        <v>i/a</v>
      </c>
      <c r="J315" s="309"/>
      <c r="K315" s="258" t="str">
        <f t="shared" si="4"/>
        <v>3631</v>
      </c>
    </row>
    <row r="316" spans="1:11" x14ac:dyDescent="0.25">
      <c r="A316" s="836">
        <v>3640</v>
      </c>
      <c r="B316" s="259" t="s">
        <v>931</v>
      </c>
      <c r="C316" s="260">
        <v>0</v>
      </c>
      <c r="D316" s="266"/>
      <c r="E316" s="266"/>
      <c r="F316" s="266" t="s">
        <v>897</v>
      </c>
      <c r="G316" s="266" t="str" cm="1">
        <f t="array" ref="G316">_xlfn.IFS(B316="Reservert","-",
F316="","Ingen arkivreferanse",
F316="Ivaretas av kunde","KUNDE",
NOT(ISERROR(_xlfn.XLOOKUP(LEFT(F316,3),('Innhold og arbeidsdeling'!$B$48:$B$70),('Innhold og arbeidsdeling'!$B$48:$B$70)))),_xlfn.IFS(Avstemmingsoversikt!$M$4="Ja",
(IF(Avstemmingsoversikt!$H$3="Bruttobudsjettert",VLOOKUP(LEFT(F316,3),'Innhold og arbeidsdeling'!$B$48:$G$70,3,FALSE),VLOOKUP(LEFT(F316,3),'Innhold og arbeidsdeling'!$B$48:$G$70,4,FALSE)
)),
Avstemmingsoversikt!$M$4="Nei",
(IF(Avstemmingsoversikt!$H$3="Bruttobudsjettert",VLOOKUP(LEFT(F316,3),'Innhold og arbeidsdeling'!$B$48:$G$70,5,FALSE),VLOOKUP(LEFT(F316,3),'Innhold og arbeidsdeling'!$B$48:$G$70,6,FALSE)
))),
Avstemmingsoversikt!$M$3="Grunntjeneste",IF(Avstemmingsoversikt!$H$3="Bruttobudsjettert",VLOOKUP(LEFT(F316,3),'Innhold og arbeidsdeling'!$B$5:$G$45,3,FALSE),VLOOKUP(LEFT(F316,3),'Innhold og arbeidsdeling'!$B$5:$G$45,4,FALSE)),Avstemmingsoversikt!$M$3="Delservice",IF(Avstemmingsoversikt!$H$3="Bruttobudsjettert",VLOOKUP(LEFT(F316,3),'Innhold og arbeidsdeling'!$B$5:$G$45,5,FALSE),VLOOKUP(LEFT(F316,3),'Innhold og arbeidsdeling'!$B$5:$G$45,6,FALSE)))</f>
        <v>i/a</v>
      </c>
      <c r="H316" s="266"/>
      <c r="I316" s="266"/>
      <c r="J316" s="308"/>
      <c r="K316" s="258" t="str">
        <f t="shared" si="4"/>
        <v>3640</v>
      </c>
    </row>
    <row r="317" spans="1:11" x14ac:dyDescent="0.25">
      <c r="A317" s="833">
        <v>3670</v>
      </c>
      <c r="B317" s="205" t="s">
        <v>932</v>
      </c>
      <c r="C317" s="256">
        <v>0</v>
      </c>
      <c r="F317" s="207" t="s">
        <v>897</v>
      </c>
      <c r="G317" s="207" t="str" cm="1">
        <f t="array" ref="G317">_xlfn.IFS(B317="Reservert","-",
F317="","Ingen arkivreferanse",
F317="Ivaretas av kunde","KUNDE",
NOT(ISERROR(_xlfn.XLOOKUP(LEFT(F317,3),('Innhold og arbeidsdeling'!$B$48:$B$70),('Innhold og arbeidsdeling'!$B$48:$B$70)))),_xlfn.IFS(Avstemmingsoversikt!$M$4="Ja",
(IF(Avstemmingsoversikt!$H$3="Bruttobudsjettert",VLOOKUP(LEFT(F317,3),'Innhold og arbeidsdeling'!$B$48:$G$70,3,FALSE),VLOOKUP(LEFT(F317,3),'Innhold og arbeidsdeling'!$B$48:$G$70,4,FALSE)
)),
Avstemmingsoversikt!$M$4="Nei",
(IF(Avstemmingsoversikt!$H$3="Bruttobudsjettert",VLOOKUP(LEFT(F317,3),'Innhold og arbeidsdeling'!$B$48:$G$70,5,FALSE),VLOOKUP(LEFT(F317,3),'Innhold og arbeidsdeling'!$B$48:$G$70,6,FALSE)
))),
Avstemmingsoversikt!$M$3="Grunntjeneste",IF(Avstemmingsoversikt!$H$3="Bruttobudsjettert",VLOOKUP(LEFT(F317,3),'Innhold og arbeidsdeling'!$B$5:$G$45,3,FALSE),VLOOKUP(LEFT(F317,3),'Innhold og arbeidsdeling'!$B$5:$G$45,4,FALSE)),Avstemmingsoversikt!$M$3="Delservice",IF(Avstemmingsoversikt!$H$3="Bruttobudsjettert",VLOOKUP(LEFT(F317,3),'Innhold og arbeidsdeling'!$B$5:$G$45,5,FALSE),VLOOKUP(LEFT(F317,3),'Innhold og arbeidsdeling'!$B$5:$G$45,6,FALSE)))</f>
        <v>i/a</v>
      </c>
      <c r="J317" s="309"/>
      <c r="K317" s="258" t="str">
        <f t="shared" si="4"/>
        <v>3670</v>
      </c>
    </row>
    <row r="318" spans="1:11" x14ac:dyDescent="0.25">
      <c r="A318" s="834">
        <v>3700</v>
      </c>
      <c r="B318" s="259" t="s">
        <v>933</v>
      </c>
      <c r="C318" s="260">
        <v>0</v>
      </c>
      <c r="D318" s="266"/>
      <c r="E318" s="266"/>
      <c r="F318" s="266" t="s">
        <v>897</v>
      </c>
      <c r="G318" s="266" t="str" cm="1">
        <f t="array" ref="G318">_xlfn.IFS(B318="Reservert","-",
F318="","Ingen arkivreferanse",
F318="Ivaretas av kunde","KUNDE",
NOT(ISERROR(_xlfn.XLOOKUP(LEFT(F318,3),('Innhold og arbeidsdeling'!$B$48:$B$70),('Innhold og arbeidsdeling'!$B$48:$B$70)))),_xlfn.IFS(Avstemmingsoversikt!$M$4="Ja",
(IF(Avstemmingsoversikt!$H$3="Bruttobudsjettert",VLOOKUP(LEFT(F318,3),'Innhold og arbeidsdeling'!$B$48:$G$70,3,FALSE),VLOOKUP(LEFT(F318,3),'Innhold og arbeidsdeling'!$B$48:$G$70,4,FALSE)
)),
Avstemmingsoversikt!$M$4="Nei",
(IF(Avstemmingsoversikt!$H$3="Bruttobudsjettert",VLOOKUP(LEFT(F318,3),'Innhold og arbeidsdeling'!$B$48:$G$70,5,FALSE),VLOOKUP(LEFT(F318,3),'Innhold og arbeidsdeling'!$B$48:$G$70,6,FALSE)
))),
Avstemmingsoversikt!$M$3="Grunntjeneste",IF(Avstemmingsoversikt!$H$3="Bruttobudsjettert",VLOOKUP(LEFT(F318,3),'Innhold og arbeidsdeling'!$B$5:$G$45,3,FALSE),VLOOKUP(LEFT(F318,3),'Innhold og arbeidsdeling'!$B$5:$G$45,4,FALSE)),Avstemmingsoversikt!$M$3="Delservice",IF(Avstemmingsoversikt!$H$3="Bruttobudsjettert",VLOOKUP(LEFT(F318,3),'Innhold og arbeidsdeling'!$B$5:$G$45,5,FALSE),VLOOKUP(LEFT(F318,3),'Innhold og arbeidsdeling'!$B$5:$G$45,6,FALSE)))</f>
        <v>i/a</v>
      </c>
      <c r="H318" s="266"/>
      <c r="I318" s="266"/>
      <c r="J318" s="308"/>
      <c r="K318" s="258" t="str">
        <f t="shared" si="4"/>
        <v>3700</v>
      </c>
    </row>
    <row r="319" spans="1:11" x14ac:dyDescent="0.25">
      <c r="A319" s="837">
        <v>3800</v>
      </c>
      <c r="B319" s="234" t="s">
        <v>934</v>
      </c>
      <c r="C319" s="256">
        <v>0</v>
      </c>
      <c r="F319" s="207" t="s">
        <v>897</v>
      </c>
      <c r="G319" s="207" t="str" cm="1">
        <f t="array" ref="G319">_xlfn.IFS(B319="Reservert","-",
F319="","Ingen arkivreferanse",
F319="Ivaretas av kunde","KUNDE",
NOT(ISERROR(_xlfn.XLOOKUP(LEFT(F319,3),('Innhold og arbeidsdeling'!$B$48:$B$70),('Innhold og arbeidsdeling'!$B$48:$B$70)))),_xlfn.IFS(Avstemmingsoversikt!$M$4="Ja",
(IF(Avstemmingsoversikt!$H$3="Bruttobudsjettert",VLOOKUP(LEFT(F319,3),'Innhold og arbeidsdeling'!$B$48:$G$70,3,FALSE),VLOOKUP(LEFT(F319,3),'Innhold og arbeidsdeling'!$B$48:$G$70,4,FALSE)
)),
Avstemmingsoversikt!$M$4="Nei",
(IF(Avstemmingsoversikt!$H$3="Bruttobudsjettert",VLOOKUP(LEFT(F319,3),'Innhold og arbeidsdeling'!$B$48:$G$70,5,FALSE),VLOOKUP(LEFT(F319,3),'Innhold og arbeidsdeling'!$B$48:$G$70,6,FALSE)
))),
Avstemmingsoversikt!$M$3="Grunntjeneste",IF(Avstemmingsoversikt!$H$3="Bruttobudsjettert",VLOOKUP(LEFT(F319,3),'Innhold og arbeidsdeling'!$B$5:$G$45,3,FALSE),VLOOKUP(LEFT(F319,3),'Innhold og arbeidsdeling'!$B$5:$G$45,4,FALSE)),Avstemmingsoversikt!$M$3="Delservice",IF(Avstemmingsoversikt!$H$3="Bruttobudsjettert",VLOOKUP(LEFT(F319,3),'Innhold og arbeidsdeling'!$B$5:$G$45,5,FALSE),VLOOKUP(LEFT(F319,3),'Innhold og arbeidsdeling'!$B$5:$G$45,6,FALSE)))</f>
        <v>i/a</v>
      </c>
      <c r="J319" s="309"/>
      <c r="K319" s="258" t="str">
        <f t="shared" si="4"/>
        <v>3800</v>
      </c>
    </row>
    <row r="320" spans="1:11" x14ac:dyDescent="0.25">
      <c r="A320" s="1322">
        <v>3810</v>
      </c>
      <c r="B320" s="259" t="s">
        <v>935</v>
      </c>
      <c r="C320" s="260">
        <v>0</v>
      </c>
      <c r="D320" s="266"/>
      <c r="E320" s="266"/>
      <c r="F320" s="266" t="s">
        <v>897</v>
      </c>
      <c r="G320" s="266" t="str" cm="1">
        <f t="array" ref="G320">_xlfn.IFS(B320="Reservert","-",
F320="","Ingen arkivreferanse",
F320="Ivaretas av kunde","KUNDE",
NOT(ISERROR(_xlfn.XLOOKUP(LEFT(F320,3),('Innhold og arbeidsdeling'!$B$48:$B$70),('Innhold og arbeidsdeling'!$B$48:$B$70)))),_xlfn.IFS(Avstemmingsoversikt!$M$4="Ja",
(IF(Avstemmingsoversikt!$H$3="Bruttobudsjettert",VLOOKUP(LEFT(F320,3),'Innhold og arbeidsdeling'!$B$48:$G$70,3,FALSE),VLOOKUP(LEFT(F320,3),'Innhold og arbeidsdeling'!$B$48:$G$70,4,FALSE)
)),
Avstemmingsoversikt!$M$4="Nei",
(IF(Avstemmingsoversikt!$H$3="Bruttobudsjettert",VLOOKUP(LEFT(F320,3),'Innhold og arbeidsdeling'!$B$48:$G$70,5,FALSE),VLOOKUP(LEFT(F320,3),'Innhold og arbeidsdeling'!$B$48:$G$70,6,FALSE)
))),
Avstemmingsoversikt!$M$3="Grunntjeneste",IF(Avstemmingsoversikt!$H$3="Bruttobudsjettert",VLOOKUP(LEFT(F320,3),'Innhold og arbeidsdeling'!$B$5:$G$45,3,FALSE),VLOOKUP(LEFT(F320,3),'Innhold og arbeidsdeling'!$B$5:$G$45,4,FALSE)),Avstemmingsoversikt!$M$3="Delservice",IF(Avstemmingsoversikt!$H$3="Bruttobudsjettert",VLOOKUP(LEFT(F320,3),'Innhold og arbeidsdeling'!$B$5:$G$45,5,FALSE),VLOOKUP(LEFT(F320,3),'Innhold og arbeidsdeling'!$B$5:$G$45,6,FALSE)))</f>
        <v>i/a</v>
      </c>
      <c r="H320" s="266"/>
      <c r="I320" s="266"/>
      <c r="J320" s="308"/>
      <c r="K320" s="258" t="str">
        <f t="shared" si="4"/>
        <v>3810</v>
      </c>
    </row>
    <row r="321" spans="1:11" x14ac:dyDescent="0.25">
      <c r="A321" s="833">
        <v>3900</v>
      </c>
      <c r="B321" s="205" t="s">
        <v>936</v>
      </c>
      <c r="C321" s="256">
        <v>0</v>
      </c>
      <c r="F321" s="207" t="s">
        <v>897</v>
      </c>
      <c r="G321" s="207" t="str" cm="1">
        <f t="array" ref="G321">_xlfn.IFS(B321="Reservert","-",
F321="","Ingen arkivreferanse",
F321="Ivaretas av kunde","KUNDE",
NOT(ISERROR(_xlfn.XLOOKUP(LEFT(F321,3),('Innhold og arbeidsdeling'!$B$48:$B$70),('Innhold og arbeidsdeling'!$B$48:$B$70)))),_xlfn.IFS(Avstemmingsoversikt!$M$4="Ja",
(IF(Avstemmingsoversikt!$H$3="Bruttobudsjettert",VLOOKUP(LEFT(F321,3),'Innhold og arbeidsdeling'!$B$48:$G$70,3,FALSE),VLOOKUP(LEFT(F321,3),'Innhold og arbeidsdeling'!$B$48:$G$70,4,FALSE)
)),
Avstemmingsoversikt!$M$4="Nei",
(IF(Avstemmingsoversikt!$H$3="Bruttobudsjettert",VLOOKUP(LEFT(F321,3),'Innhold og arbeidsdeling'!$B$48:$G$70,5,FALSE),VLOOKUP(LEFT(F321,3),'Innhold og arbeidsdeling'!$B$48:$G$70,6,FALSE)
))),
Avstemmingsoversikt!$M$3="Grunntjeneste",IF(Avstemmingsoversikt!$H$3="Bruttobudsjettert",VLOOKUP(LEFT(F321,3),'Innhold og arbeidsdeling'!$B$5:$G$45,3,FALSE),VLOOKUP(LEFT(F321,3),'Innhold og arbeidsdeling'!$B$5:$G$45,4,FALSE)),Avstemmingsoversikt!$M$3="Delservice",IF(Avstemmingsoversikt!$H$3="Bruttobudsjettert",VLOOKUP(LEFT(F321,3),'Innhold og arbeidsdeling'!$B$5:$G$45,5,FALSE),VLOOKUP(LEFT(F321,3),'Innhold og arbeidsdeling'!$B$5:$G$45,6,FALSE)))</f>
        <v>i/a</v>
      </c>
      <c r="J321" s="309"/>
      <c r="K321" s="258" t="str">
        <f t="shared" si="4"/>
        <v>3900</v>
      </c>
    </row>
    <row r="322" spans="1:11" x14ac:dyDescent="0.25">
      <c r="A322" s="834">
        <v>3910</v>
      </c>
      <c r="B322" s="259" t="s">
        <v>937</v>
      </c>
      <c r="C322" s="260">
        <v>0</v>
      </c>
      <c r="D322" s="263"/>
      <c r="E322" s="263"/>
      <c r="F322" s="266" t="s">
        <v>897</v>
      </c>
      <c r="G322" s="266" t="str" cm="1">
        <f t="array" ref="G322">_xlfn.IFS(B322="Reservert","-",
F322="","Ingen arkivreferanse",
F322="Ivaretas av kunde","KUNDE",
NOT(ISERROR(_xlfn.XLOOKUP(LEFT(F322,3),('Innhold og arbeidsdeling'!$B$48:$B$70),('Innhold og arbeidsdeling'!$B$48:$B$70)))),_xlfn.IFS(Avstemmingsoversikt!$M$4="Ja",
(IF(Avstemmingsoversikt!$H$3="Bruttobudsjettert",VLOOKUP(LEFT(F322,3),'Innhold og arbeidsdeling'!$B$48:$G$70,3,FALSE),VLOOKUP(LEFT(F322,3),'Innhold og arbeidsdeling'!$B$48:$G$70,4,FALSE)
)),
Avstemmingsoversikt!$M$4="Nei",
(IF(Avstemmingsoversikt!$H$3="Bruttobudsjettert",VLOOKUP(LEFT(F322,3),'Innhold og arbeidsdeling'!$B$48:$G$70,5,FALSE),VLOOKUP(LEFT(F322,3),'Innhold og arbeidsdeling'!$B$48:$G$70,6,FALSE)
))),
Avstemmingsoversikt!$M$3="Grunntjeneste",IF(Avstemmingsoversikt!$H$3="Bruttobudsjettert",VLOOKUP(LEFT(F322,3),'Innhold og arbeidsdeling'!$B$5:$G$45,3,FALSE),VLOOKUP(LEFT(F322,3),'Innhold og arbeidsdeling'!$B$5:$G$45,4,FALSE)),Avstemmingsoversikt!$M$3="Delservice",IF(Avstemmingsoversikt!$H$3="Bruttobudsjettert",VLOOKUP(LEFT(F322,3),'Innhold og arbeidsdeling'!$B$5:$G$45,5,FALSE),VLOOKUP(LEFT(F322,3),'Innhold og arbeidsdeling'!$B$5:$G$45,6,FALSE)))</f>
        <v>i/a</v>
      </c>
      <c r="H322" s="263"/>
      <c r="I322" s="263"/>
      <c r="J322" s="310"/>
      <c r="K322" s="258" t="str">
        <f t="shared" si="4"/>
        <v>3910</v>
      </c>
    </row>
    <row r="323" spans="1:11" ht="14.25" customHeight="1" x14ac:dyDescent="0.25">
      <c r="A323" s="835">
        <v>3950</v>
      </c>
      <c r="B323" s="205" t="s">
        <v>938</v>
      </c>
      <c r="C323" s="256">
        <v>0</v>
      </c>
      <c r="D323" s="262"/>
      <c r="E323" s="262"/>
      <c r="F323" s="207" t="s">
        <v>897</v>
      </c>
      <c r="G323" s="207" t="str" cm="1">
        <f t="array" ref="G323">_xlfn.IFS(B323="Reservert","-",
F323="","Ingen arkivreferanse",
F323="Ivaretas av kunde","KUNDE",
NOT(ISERROR(_xlfn.XLOOKUP(LEFT(F323,3),('Innhold og arbeidsdeling'!$B$48:$B$70),('Innhold og arbeidsdeling'!$B$48:$B$70)))),_xlfn.IFS(Avstemmingsoversikt!$M$4="Ja",
(IF(Avstemmingsoversikt!$H$3="Bruttobudsjettert",VLOOKUP(LEFT(F323,3),'Innhold og arbeidsdeling'!$B$48:$G$70,3,FALSE),VLOOKUP(LEFT(F323,3),'Innhold og arbeidsdeling'!$B$48:$G$70,4,FALSE)
)),
Avstemmingsoversikt!$M$4="Nei",
(IF(Avstemmingsoversikt!$H$3="Bruttobudsjettert",VLOOKUP(LEFT(F323,3),'Innhold og arbeidsdeling'!$B$48:$G$70,5,FALSE),VLOOKUP(LEFT(F323,3),'Innhold og arbeidsdeling'!$B$48:$G$70,6,FALSE)
))),
Avstemmingsoversikt!$M$3="Grunntjeneste",IF(Avstemmingsoversikt!$H$3="Bruttobudsjettert",VLOOKUP(LEFT(F323,3),'Innhold og arbeidsdeling'!$B$5:$G$45,3,FALSE),VLOOKUP(LEFT(F323,3),'Innhold og arbeidsdeling'!$B$5:$G$45,4,FALSE)),Avstemmingsoversikt!$M$3="Delservice",IF(Avstemmingsoversikt!$H$3="Bruttobudsjettert",VLOOKUP(LEFT(F323,3),'Innhold og arbeidsdeling'!$B$5:$G$45,5,FALSE),VLOOKUP(LEFT(F323,3),'Innhold og arbeidsdeling'!$B$5:$G$45,6,FALSE)))</f>
        <v>i/a</v>
      </c>
      <c r="H323" s="262"/>
      <c r="I323" s="262"/>
      <c r="J323" s="307"/>
      <c r="K323" s="258" t="str">
        <f t="shared" si="4"/>
        <v>3950</v>
      </c>
    </row>
    <row r="324" spans="1:11" ht="15" customHeight="1" x14ac:dyDescent="0.25">
      <c r="A324" s="834">
        <v>3960</v>
      </c>
      <c r="B324" s="259" t="s">
        <v>939</v>
      </c>
      <c r="C324" s="260">
        <v>0</v>
      </c>
      <c r="D324" s="263"/>
      <c r="E324" s="263"/>
      <c r="F324" s="266" t="s">
        <v>897</v>
      </c>
      <c r="G324" s="266" t="str" cm="1">
        <f t="array" ref="G324">_xlfn.IFS(B324="Reservert","-",
F324="","Ingen arkivreferanse",
F324="Ivaretas av kunde","KUNDE",
NOT(ISERROR(_xlfn.XLOOKUP(LEFT(F324,3),('Innhold og arbeidsdeling'!$B$48:$B$70),('Innhold og arbeidsdeling'!$B$48:$B$70)))),_xlfn.IFS(Avstemmingsoversikt!$M$4="Ja",
(IF(Avstemmingsoversikt!$H$3="Bruttobudsjettert",VLOOKUP(LEFT(F324,3),'Innhold og arbeidsdeling'!$B$48:$G$70,3,FALSE),VLOOKUP(LEFT(F324,3),'Innhold og arbeidsdeling'!$B$48:$G$70,4,FALSE)
)),
Avstemmingsoversikt!$M$4="Nei",
(IF(Avstemmingsoversikt!$H$3="Bruttobudsjettert",VLOOKUP(LEFT(F324,3),'Innhold og arbeidsdeling'!$B$48:$G$70,5,FALSE),VLOOKUP(LEFT(F324,3),'Innhold og arbeidsdeling'!$B$48:$G$70,6,FALSE)
))),
Avstemmingsoversikt!$M$3="Grunntjeneste",IF(Avstemmingsoversikt!$H$3="Bruttobudsjettert",VLOOKUP(LEFT(F324,3),'Innhold og arbeidsdeling'!$B$5:$G$45,3,FALSE),VLOOKUP(LEFT(F324,3),'Innhold og arbeidsdeling'!$B$5:$G$45,4,FALSE)),Avstemmingsoversikt!$M$3="Delservice",IF(Avstemmingsoversikt!$H$3="Bruttobudsjettert",VLOOKUP(LEFT(F324,3),'Innhold og arbeidsdeling'!$B$5:$G$45,5,FALSE),VLOOKUP(LEFT(F324,3),'Innhold og arbeidsdeling'!$B$5:$G$45,6,FALSE)))</f>
        <v>i/a</v>
      </c>
      <c r="H324" s="263"/>
      <c r="I324" s="263"/>
      <c r="J324" s="310"/>
      <c r="K324" s="258" t="str">
        <f t="shared" si="4"/>
        <v>3960</v>
      </c>
    </row>
    <row r="325" spans="1:11" x14ac:dyDescent="0.25">
      <c r="A325" s="835">
        <v>3980</v>
      </c>
      <c r="B325" s="205" t="s">
        <v>940</v>
      </c>
      <c r="C325" s="256">
        <v>0</v>
      </c>
      <c r="F325" s="207" t="s">
        <v>897</v>
      </c>
      <c r="G325" s="207" t="str" cm="1">
        <f t="array" ref="G325">_xlfn.IFS(B325="Reservert","-",
F325="","Ingen arkivreferanse",
F325="Ivaretas av kunde","KUNDE",
NOT(ISERROR(_xlfn.XLOOKUP(LEFT(F325,3),('Innhold og arbeidsdeling'!$B$48:$B$70),('Innhold og arbeidsdeling'!$B$48:$B$70)))),_xlfn.IFS(Avstemmingsoversikt!$M$4="Ja",
(IF(Avstemmingsoversikt!$H$3="Bruttobudsjettert",VLOOKUP(LEFT(F325,3),'Innhold og arbeidsdeling'!$B$48:$G$70,3,FALSE),VLOOKUP(LEFT(F325,3),'Innhold og arbeidsdeling'!$B$48:$G$70,4,FALSE)
)),
Avstemmingsoversikt!$M$4="Nei",
(IF(Avstemmingsoversikt!$H$3="Bruttobudsjettert",VLOOKUP(LEFT(F325,3),'Innhold og arbeidsdeling'!$B$48:$G$70,5,FALSE),VLOOKUP(LEFT(F325,3),'Innhold og arbeidsdeling'!$B$48:$G$70,6,FALSE)
))),
Avstemmingsoversikt!$M$3="Grunntjeneste",IF(Avstemmingsoversikt!$H$3="Bruttobudsjettert",VLOOKUP(LEFT(F325,3),'Innhold og arbeidsdeling'!$B$5:$G$45,3,FALSE),VLOOKUP(LEFT(F325,3),'Innhold og arbeidsdeling'!$B$5:$G$45,4,FALSE)),Avstemmingsoversikt!$M$3="Delservice",IF(Avstemmingsoversikt!$H$3="Bruttobudsjettert",VLOOKUP(LEFT(F325,3),'Innhold og arbeidsdeling'!$B$5:$G$45,5,FALSE),VLOOKUP(LEFT(F325,3),'Innhold og arbeidsdeling'!$B$5:$G$45,6,FALSE)))</f>
        <v>i/a</v>
      </c>
      <c r="J325" s="309"/>
      <c r="K325" s="258" t="str">
        <f t="shared" ref="K325:K388" si="5">TEXT(A325,"0")</f>
        <v>3980</v>
      </c>
    </row>
    <row r="326" spans="1:11" x14ac:dyDescent="0.25">
      <c r="A326" s="836">
        <v>4000</v>
      </c>
      <c r="B326" s="259" t="s">
        <v>941</v>
      </c>
      <c r="C326" s="260">
        <v>0</v>
      </c>
      <c r="D326" s="266"/>
      <c r="E326" s="266"/>
      <c r="F326" s="266" t="s">
        <v>897</v>
      </c>
      <c r="G326" s="266" t="str" cm="1">
        <f t="array" ref="G326">_xlfn.IFS(B326="Reservert","-",
F326="","Ingen arkivreferanse",
F326="Ivaretas av kunde","KUNDE",
NOT(ISERROR(_xlfn.XLOOKUP(LEFT(F326,3),('Innhold og arbeidsdeling'!$B$48:$B$70),('Innhold og arbeidsdeling'!$B$48:$B$70)))),_xlfn.IFS(Avstemmingsoversikt!$M$4="Ja",
(IF(Avstemmingsoversikt!$H$3="Bruttobudsjettert",VLOOKUP(LEFT(F326,3),'Innhold og arbeidsdeling'!$B$48:$G$70,3,FALSE),VLOOKUP(LEFT(F326,3),'Innhold og arbeidsdeling'!$B$48:$G$70,4,FALSE)
)),
Avstemmingsoversikt!$M$4="Nei",
(IF(Avstemmingsoversikt!$H$3="Bruttobudsjettert",VLOOKUP(LEFT(F326,3),'Innhold og arbeidsdeling'!$B$48:$G$70,5,FALSE),VLOOKUP(LEFT(F326,3),'Innhold og arbeidsdeling'!$B$48:$G$70,6,FALSE)
))),
Avstemmingsoversikt!$M$3="Grunntjeneste",IF(Avstemmingsoversikt!$H$3="Bruttobudsjettert",VLOOKUP(LEFT(F326,3),'Innhold og arbeidsdeling'!$B$5:$G$45,3,FALSE),VLOOKUP(LEFT(F326,3),'Innhold og arbeidsdeling'!$B$5:$G$45,4,FALSE)),Avstemmingsoversikt!$M$3="Delservice",IF(Avstemmingsoversikt!$H$3="Bruttobudsjettert",VLOOKUP(LEFT(F326,3),'Innhold og arbeidsdeling'!$B$5:$G$45,5,FALSE),VLOOKUP(LEFT(F326,3),'Innhold og arbeidsdeling'!$B$5:$G$45,6,FALSE)))</f>
        <v>i/a</v>
      </c>
      <c r="H326" s="266"/>
      <c r="I326" s="266"/>
      <c r="J326" s="308"/>
      <c r="K326" s="258" t="str">
        <f t="shared" si="5"/>
        <v>4000</v>
      </c>
    </row>
    <row r="327" spans="1:11" x14ac:dyDescent="0.25">
      <c r="A327" s="833">
        <v>4060</v>
      </c>
      <c r="B327" s="205" t="s">
        <v>942</v>
      </c>
      <c r="C327" s="256">
        <v>0</v>
      </c>
      <c r="F327" s="207" t="s">
        <v>897</v>
      </c>
      <c r="G327" s="207" t="str" cm="1">
        <f t="array" ref="G327">_xlfn.IFS(B327="Reservert","-",
F327="","Ingen arkivreferanse",
F327="Ivaretas av kunde","KUNDE",
NOT(ISERROR(_xlfn.XLOOKUP(LEFT(F327,3),('Innhold og arbeidsdeling'!$B$48:$B$70),('Innhold og arbeidsdeling'!$B$48:$B$70)))),_xlfn.IFS(Avstemmingsoversikt!$M$4="Ja",
(IF(Avstemmingsoversikt!$H$3="Bruttobudsjettert",VLOOKUP(LEFT(F327,3),'Innhold og arbeidsdeling'!$B$48:$G$70,3,FALSE),VLOOKUP(LEFT(F327,3),'Innhold og arbeidsdeling'!$B$48:$G$70,4,FALSE)
)),
Avstemmingsoversikt!$M$4="Nei",
(IF(Avstemmingsoversikt!$H$3="Bruttobudsjettert",VLOOKUP(LEFT(F327,3),'Innhold og arbeidsdeling'!$B$48:$G$70,5,FALSE),VLOOKUP(LEFT(F327,3),'Innhold og arbeidsdeling'!$B$48:$G$70,6,FALSE)
))),
Avstemmingsoversikt!$M$3="Grunntjeneste",IF(Avstemmingsoversikt!$H$3="Bruttobudsjettert",VLOOKUP(LEFT(F327,3),'Innhold og arbeidsdeling'!$B$5:$G$45,3,FALSE),VLOOKUP(LEFT(F327,3),'Innhold og arbeidsdeling'!$B$5:$G$45,4,FALSE)),Avstemmingsoversikt!$M$3="Delservice",IF(Avstemmingsoversikt!$H$3="Bruttobudsjettert",VLOOKUP(LEFT(F327,3),'Innhold og arbeidsdeling'!$B$5:$G$45,5,FALSE),VLOOKUP(LEFT(F327,3),'Innhold og arbeidsdeling'!$B$5:$G$45,6,FALSE)))</f>
        <v>i/a</v>
      </c>
      <c r="J327" s="309"/>
      <c r="K327" s="258" t="str">
        <f t="shared" si="5"/>
        <v>4060</v>
      </c>
    </row>
    <row r="328" spans="1:11" x14ac:dyDescent="0.25">
      <c r="A328" s="836">
        <v>4090</v>
      </c>
      <c r="B328" s="259" t="s">
        <v>943</v>
      </c>
      <c r="C328" s="260">
        <v>0</v>
      </c>
      <c r="D328" s="266"/>
      <c r="E328" s="266"/>
      <c r="F328" s="266" t="s">
        <v>897</v>
      </c>
      <c r="G328" s="266" t="str" cm="1">
        <f t="array" ref="G328">_xlfn.IFS(B328="Reservert","-",
F328="","Ingen arkivreferanse",
F328="Ivaretas av kunde","KUNDE",
NOT(ISERROR(_xlfn.XLOOKUP(LEFT(F328,3),('Innhold og arbeidsdeling'!$B$48:$B$70),('Innhold og arbeidsdeling'!$B$48:$B$70)))),_xlfn.IFS(Avstemmingsoversikt!$M$4="Ja",
(IF(Avstemmingsoversikt!$H$3="Bruttobudsjettert",VLOOKUP(LEFT(F328,3),'Innhold og arbeidsdeling'!$B$48:$G$70,3,FALSE),VLOOKUP(LEFT(F328,3),'Innhold og arbeidsdeling'!$B$48:$G$70,4,FALSE)
)),
Avstemmingsoversikt!$M$4="Nei",
(IF(Avstemmingsoversikt!$H$3="Bruttobudsjettert",VLOOKUP(LEFT(F328,3),'Innhold og arbeidsdeling'!$B$48:$G$70,5,FALSE),VLOOKUP(LEFT(F328,3),'Innhold og arbeidsdeling'!$B$48:$G$70,6,FALSE)
))),
Avstemmingsoversikt!$M$3="Grunntjeneste",IF(Avstemmingsoversikt!$H$3="Bruttobudsjettert",VLOOKUP(LEFT(F328,3),'Innhold og arbeidsdeling'!$B$5:$G$45,3,FALSE),VLOOKUP(LEFT(F328,3),'Innhold og arbeidsdeling'!$B$5:$G$45,4,FALSE)),Avstemmingsoversikt!$M$3="Delservice",IF(Avstemmingsoversikt!$H$3="Bruttobudsjettert",VLOOKUP(LEFT(F328,3),'Innhold og arbeidsdeling'!$B$5:$G$45,5,FALSE),VLOOKUP(LEFT(F328,3),'Innhold og arbeidsdeling'!$B$5:$G$45,6,FALSE)))</f>
        <v>i/a</v>
      </c>
      <c r="H328" s="266"/>
      <c r="I328" s="266"/>
      <c r="J328" s="308"/>
      <c r="K328" s="258" t="str">
        <f t="shared" si="5"/>
        <v>4090</v>
      </c>
    </row>
    <row r="329" spans="1:11" x14ac:dyDescent="0.25">
      <c r="A329" s="833">
        <v>4100</v>
      </c>
      <c r="B329" s="205" t="s">
        <v>706</v>
      </c>
      <c r="C329" s="256">
        <v>0</v>
      </c>
      <c r="F329" s="207" t="s">
        <v>897</v>
      </c>
      <c r="G329" s="207" t="str" cm="1">
        <f t="array" ref="G329">_xlfn.IFS(B329="Reservert","-",
F329="","Ingen arkivreferanse",
F329="Ivaretas av kunde","KUNDE",
NOT(ISERROR(_xlfn.XLOOKUP(LEFT(F329,3),('Innhold og arbeidsdeling'!$B$48:$B$70),('Innhold og arbeidsdeling'!$B$48:$B$70)))),_xlfn.IFS(Avstemmingsoversikt!$M$4="Ja",
(IF(Avstemmingsoversikt!$H$3="Bruttobudsjettert",VLOOKUP(LEFT(F329,3),'Innhold og arbeidsdeling'!$B$48:$G$70,3,FALSE),VLOOKUP(LEFT(F329,3),'Innhold og arbeidsdeling'!$B$48:$G$70,4,FALSE)
)),
Avstemmingsoversikt!$M$4="Nei",
(IF(Avstemmingsoversikt!$H$3="Bruttobudsjettert",VLOOKUP(LEFT(F329,3),'Innhold og arbeidsdeling'!$B$48:$G$70,5,FALSE),VLOOKUP(LEFT(F329,3),'Innhold og arbeidsdeling'!$B$48:$G$70,6,FALSE)
))),
Avstemmingsoversikt!$M$3="Grunntjeneste",IF(Avstemmingsoversikt!$H$3="Bruttobudsjettert",VLOOKUP(LEFT(F329,3),'Innhold og arbeidsdeling'!$B$5:$G$45,3,FALSE),VLOOKUP(LEFT(F329,3),'Innhold og arbeidsdeling'!$B$5:$G$45,4,FALSE)),Avstemmingsoversikt!$M$3="Delservice",IF(Avstemmingsoversikt!$H$3="Bruttobudsjettert",VLOOKUP(LEFT(F329,3),'Innhold og arbeidsdeling'!$B$5:$G$45,5,FALSE),VLOOKUP(LEFT(F329,3),'Innhold og arbeidsdeling'!$B$5:$G$45,6,FALSE)))</f>
        <v>i/a</v>
      </c>
      <c r="J329" s="309"/>
      <c r="K329" s="258" t="str">
        <f t="shared" si="5"/>
        <v>4100</v>
      </c>
    </row>
    <row r="330" spans="1:11" x14ac:dyDescent="0.25">
      <c r="A330" s="836">
        <v>4160</v>
      </c>
      <c r="B330" s="259" t="s">
        <v>942</v>
      </c>
      <c r="C330" s="260">
        <v>0</v>
      </c>
      <c r="D330" s="266"/>
      <c r="E330" s="266"/>
      <c r="F330" s="266" t="s">
        <v>897</v>
      </c>
      <c r="G330" s="266" t="str" cm="1">
        <f t="array" ref="G330">_xlfn.IFS(B330="Reservert","-",
F330="","Ingen arkivreferanse",
F330="Ivaretas av kunde","KUNDE",
NOT(ISERROR(_xlfn.XLOOKUP(LEFT(F330,3),('Innhold og arbeidsdeling'!$B$48:$B$70),('Innhold og arbeidsdeling'!$B$48:$B$70)))),_xlfn.IFS(Avstemmingsoversikt!$M$4="Ja",
(IF(Avstemmingsoversikt!$H$3="Bruttobudsjettert",VLOOKUP(LEFT(F330,3),'Innhold og arbeidsdeling'!$B$48:$G$70,3,FALSE),VLOOKUP(LEFT(F330,3),'Innhold og arbeidsdeling'!$B$48:$G$70,4,FALSE)
)),
Avstemmingsoversikt!$M$4="Nei",
(IF(Avstemmingsoversikt!$H$3="Bruttobudsjettert",VLOOKUP(LEFT(F330,3),'Innhold og arbeidsdeling'!$B$48:$G$70,5,FALSE),VLOOKUP(LEFT(F330,3),'Innhold og arbeidsdeling'!$B$48:$G$70,6,FALSE)
))),
Avstemmingsoversikt!$M$3="Grunntjeneste",IF(Avstemmingsoversikt!$H$3="Bruttobudsjettert",VLOOKUP(LEFT(F330,3),'Innhold og arbeidsdeling'!$B$5:$G$45,3,FALSE),VLOOKUP(LEFT(F330,3),'Innhold og arbeidsdeling'!$B$5:$G$45,4,FALSE)),Avstemmingsoversikt!$M$3="Delservice",IF(Avstemmingsoversikt!$H$3="Bruttobudsjettert",VLOOKUP(LEFT(F330,3),'Innhold og arbeidsdeling'!$B$5:$G$45,5,FALSE),VLOOKUP(LEFT(F330,3),'Innhold og arbeidsdeling'!$B$5:$G$45,6,FALSE)))</f>
        <v>i/a</v>
      </c>
      <c r="H330" s="266"/>
      <c r="I330" s="266"/>
      <c r="J330" s="308"/>
      <c r="K330" s="258" t="str">
        <f t="shared" si="5"/>
        <v>4160</v>
      </c>
    </row>
    <row r="331" spans="1:11" x14ac:dyDescent="0.25">
      <c r="A331" s="833">
        <v>4190</v>
      </c>
      <c r="B331" s="205" t="s">
        <v>944</v>
      </c>
      <c r="C331" s="256">
        <v>0</v>
      </c>
      <c r="F331" s="207" t="s">
        <v>897</v>
      </c>
      <c r="G331" s="207" t="str" cm="1">
        <f t="array" ref="G331">_xlfn.IFS(B331="Reservert","-",
F331="","Ingen arkivreferanse",
F331="Ivaretas av kunde","KUNDE",
NOT(ISERROR(_xlfn.XLOOKUP(LEFT(F331,3),('Innhold og arbeidsdeling'!$B$48:$B$70),('Innhold og arbeidsdeling'!$B$48:$B$70)))),_xlfn.IFS(Avstemmingsoversikt!$M$4="Ja",
(IF(Avstemmingsoversikt!$H$3="Bruttobudsjettert",VLOOKUP(LEFT(F331,3),'Innhold og arbeidsdeling'!$B$48:$G$70,3,FALSE),VLOOKUP(LEFT(F331,3),'Innhold og arbeidsdeling'!$B$48:$G$70,4,FALSE)
)),
Avstemmingsoversikt!$M$4="Nei",
(IF(Avstemmingsoversikt!$H$3="Bruttobudsjettert",VLOOKUP(LEFT(F331,3),'Innhold og arbeidsdeling'!$B$48:$G$70,5,FALSE),VLOOKUP(LEFT(F331,3),'Innhold og arbeidsdeling'!$B$48:$G$70,6,FALSE)
))),
Avstemmingsoversikt!$M$3="Grunntjeneste",IF(Avstemmingsoversikt!$H$3="Bruttobudsjettert",VLOOKUP(LEFT(F331,3),'Innhold og arbeidsdeling'!$B$5:$G$45,3,FALSE),VLOOKUP(LEFT(F331,3),'Innhold og arbeidsdeling'!$B$5:$G$45,4,FALSE)),Avstemmingsoversikt!$M$3="Delservice",IF(Avstemmingsoversikt!$H$3="Bruttobudsjettert",VLOOKUP(LEFT(F331,3),'Innhold og arbeidsdeling'!$B$5:$G$45,5,FALSE),VLOOKUP(LEFT(F331,3),'Innhold og arbeidsdeling'!$B$5:$G$45,6,FALSE)))</f>
        <v>i/a</v>
      </c>
      <c r="J331" s="309"/>
      <c r="K331" s="258" t="str">
        <f t="shared" si="5"/>
        <v>4190</v>
      </c>
    </row>
    <row r="332" spans="1:11" x14ac:dyDescent="0.25">
      <c r="A332" s="836">
        <v>4200</v>
      </c>
      <c r="B332" s="259" t="s">
        <v>945</v>
      </c>
      <c r="C332" s="260">
        <v>0</v>
      </c>
      <c r="D332" s="266"/>
      <c r="E332" s="266"/>
      <c r="F332" s="266" t="s">
        <v>897</v>
      </c>
      <c r="G332" s="266" t="str" cm="1">
        <f t="array" ref="G332">_xlfn.IFS(B332="Reservert","-",
F332="","Ingen arkivreferanse",
F332="Ivaretas av kunde","KUNDE",
NOT(ISERROR(_xlfn.XLOOKUP(LEFT(F332,3),('Innhold og arbeidsdeling'!$B$48:$B$70),('Innhold og arbeidsdeling'!$B$48:$B$70)))),_xlfn.IFS(Avstemmingsoversikt!$M$4="Ja",
(IF(Avstemmingsoversikt!$H$3="Bruttobudsjettert",VLOOKUP(LEFT(F332,3),'Innhold og arbeidsdeling'!$B$48:$G$70,3,FALSE),VLOOKUP(LEFT(F332,3),'Innhold og arbeidsdeling'!$B$48:$G$70,4,FALSE)
)),
Avstemmingsoversikt!$M$4="Nei",
(IF(Avstemmingsoversikt!$H$3="Bruttobudsjettert",VLOOKUP(LEFT(F332,3),'Innhold og arbeidsdeling'!$B$48:$G$70,5,FALSE),VLOOKUP(LEFT(F332,3),'Innhold og arbeidsdeling'!$B$48:$G$70,6,FALSE)
))),
Avstemmingsoversikt!$M$3="Grunntjeneste",IF(Avstemmingsoversikt!$H$3="Bruttobudsjettert",VLOOKUP(LEFT(F332,3),'Innhold og arbeidsdeling'!$B$5:$G$45,3,FALSE),VLOOKUP(LEFT(F332,3),'Innhold og arbeidsdeling'!$B$5:$G$45,4,FALSE)),Avstemmingsoversikt!$M$3="Delservice",IF(Avstemmingsoversikt!$H$3="Bruttobudsjettert",VLOOKUP(LEFT(F332,3),'Innhold og arbeidsdeling'!$B$5:$G$45,5,FALSE),VLOOKUP(LEFT(F332,3),'Innhold og arbeidsdeling'!$B$5:$G$45,6,FALSE)))</f>
        <v>i/a</v>
      </c>
      <c r="H332" s="266"/>
      <c r="I332" s="266"/>
      <c r="J332" s="308"/>
      <c r="K332" s="258" t="str">
        <f t="shared" si="5"/>
        <v>4200</v>
      </c>
    </row>
    <row r="333" spans="1:11" x14ac:dyDescent="0.25">
      <c r="A333" s="833">
        <v>4260</v>
      </c>
      <c r="B333" s="205" t="s">
        <v>942</v>
      </c>
      <c r="C333" s="256">
        <v>0</v>
      </c>
      <c r="F333" s="207" t="s">
        <v>897</v>
      </c>
      <c r="G333" s="207" t="str" cm="1">
        <f t="array" ref="G333">_xlfn.IFS(B333="Reservert","-",
F333="","Ingen arkivreferanse",
F333="Ivaretas av kunde","KUNDE",
NOT(ISERROR(_xlfn.XLOOKUP(LEFT(F333,3),('Innhold og arbeidsdeling'!$B$48:$B$70),('Innhold og arbeidsdeling'!$B$48:$B$70)))),_xlfn.IFS(Avstemmingsoversikt!$M$4="Ja",
(IF(Avstemmingsoversikt!$H$3="Bruttobudsjettert",VLOOKUP(LEFT(F333,3),'Innhold og arbeidsdeling'!$B$48:$G$70,3,FALSE),VLOOKUP(LEFT(F333,3),'Innhold og arbeidsdeling'!$B$48:$G$70,4,FALSE)
)),
Avstemmingsoversikt!$M$4="Nei",
(IF(Avstemmingsoversikt!$H$3="Bruttobudsjettert",VLOOKUP(LEFT(F333,3),'Innhold og arbeidsdeling'!$B$48:$G$70,5,FALSE),VLOOKUP(LEFT(F333,3),'Innhold og arbeidsdeling'!$B$48:$G$70,6,FALSE)
))),
Avstemmingsoversikt!$M$3="Grunntjeneste",IF(Avstemmingsoversikt!$H$3="Bruttobudsjettert",VLOOKUP(LEFT(F333,3),'Innhold og arbeidsdeling'!$B$5:$G$45,3,FALSE),VLOOKUP(LEFT(F333,3),'Innhold og arbeidsdeling'!$B$5:$G$45,4,FALSE)),Avstemmingsoversikt!$M$3="Delservice",IF(Avstemmingsoversikt!$H$3="Bruttobudsjettert",VLOOKUP(LEFT(F333,3),'Innhold og arbeidsdeling'!$B$5:$G$45,5,FALSE),VLOOKUP(LEFT(F333,3),'Innhold og arbeidsdeling'!$B$5:$G$45,6,FALSE)))</f>
        <v>i/a</v>
      </c>
      <c r="J333" s="309"/>
      <c r="K333" s="258" t="str">
        <f t="shared" si="5"/>
        <v>4260</v>
      </c>
    </row>
    <row r="334" spans="1:11" x14ac:dyDescent="0.25">
      <c r="A334" s="836">
        <v>4290</v>
      </c>
      <c r="B334" s="259" t="s">
        <v>946</v>
      </c>
      <c r="C334" s="260">
        <v>0</v>
      </c>
      <c r="D334" s="266"/>
      <c r="E334" s="266"/>
      <c r="F334" s="266" t="s">
        <v>897</v>
      </c>
      <c r="G334" s="266" t="str" cm="1">
        <f t="array" ref="G334">_xlfn.IFS(B334="Reservert","-",
F334="","Ingen arkivreferanse",
F334="Ivaretas av kunde","KUNDE",
NOT(ISERROR(_xlfn.XLOOKUP(LEFT(F334,3),('Innhold og arbeidsdeling'!$B$48:$B$70),('Innhold og arbeidsdeling'!$B$48:$B$70)))),_xlfn.IFS(Avstemmingsoversikt!$M$4="Ja",
(IF(Avstemmingsoversikt!$H$3="Bruttobudsjettert",VLOOKUP(LEFT(F334,3),'Innhold og arbeidsdeling'!$B$48:$G$70,3,FALSE),VLOOKUP(LEFT(F334,3),'Innhold og arbeidsdeling'!$B$48:$G$70,4,FALSE)
)),
Avstemmingsoversikt!$M$4="Nei",
(IF(Avstemmingsoversikt!$H$3="Bruttobudsjettert",VLOOKUP(LEFT(F334,3),'Innhold og arbeidsdeling'!$B$48:$G$70,5,FALSE),VLOOKUP(LEFT(F334,3),'Innhold og arbeidsdeling'!$B$48:$G$70,6,FALSE)
))),
Avstemmingsoversikt!$M$3="Grunntjeneste",IF(Avstemmingsoversikt!$H$3="Bruttobudsjettert",VLOOKUP(LEFT(F334,3),'Innhold og arbeidsdeling'!$B$5:$G$45,3,FALSE),VLOOKUP(LEFT(F334,3),'Innhold og arbeidsdeling'!$B$5:$G$45,4,FALSE)),Avstemmingsoversikt!$M$3="Delservice",IF(Avstemmingsoversikt!$H$3="Bruttobudsjettert",VLOOKUP(LEFT(F334,3),'Innhold og arbeidsdeling'!$B$5:$G$45,5,FALSE),VLOOKUP(LEFT(F334,3),'Innhold og arbeidsdeling'!$B$5:$G$45,6,FALSE)))</f>
        <v>i/a</v>
      </c>
      <c r="H334" s="266"/>
      <c r="I334" s="266"/>
      <c r="J334" s="308"/>
      <c r="K334" s="258" t="str">
        <f t="shared" si="5"/>
        <v>4290</v>
      </c>
    </row>
    <row r="335" spans="1:11" x14ac:dyDescent="0.25">
      <c r="A335" s="833">
        <v>4300</v>
      </c>
      <c r="B335" s="205" t="s">
        <v>947</v>
      </c>
      <c r="C335" s="256">
        <v>0</v>
      </c>
      <c r="F335" s="207" t="s">
        <v>897</v>
      </c>
      <c r="G335" s="207" t="str" cm="1">
        <f t="array" ref="G335">_xlfn.IFS(B335="Reservert","-",
F335="","Ingen arkivreferanse",
F335="Ivaretas av kunde","KUNDE",
NOT(ISERROR(_xlfn.XLOOKUP(LEFT(F335,3),('Innhold og arbeidsdeling'!$B$48:$B$70),('Innhold og arbeidsdeling'!$B$48:$B$70)))),_xlfn.IFS(Avstemmingsoversikt!$M$4="Ja",
(IF(Avstemmingsoversikt!$H$3="Bruttobudsjettert",VLOOKUP(LEFT(F335,3),'Innhold og arbeidsdeling'!$B$48:$G$70,3,FALSE),VLOOKUP(LEFT(F335,3),'Innhold og arbeidsdeling'!$B$48:$G$70,4,FALSE)
)),
Avstemmingsoversikt!$M$4="Nei",
(IF(Avstemmingsoversikt!$H$3="Bruttobudsjettert",VLOOKUP(LEFT(F335,3),'Innhold og arbeidsdeling'!$B$48:$G$70,5,FALSE),VLOOKUP(LEFT(F335,3),'Innhold og arbeidsdeling'!$B$48:$G$70,6,FALSE)
))),
Avstemmingsoversikt!$M$3="Grunntjeneste",IF(Avstemmingsoversikt!$H$3="Bruttobudsjettert",VLOOKUP(LEFT(F335,3),'Innhold og arbeidsdeling'!$B$5:$G$45,3,FALSE),VLOOKUP(LEFT(F335,3),'Innhold og arbeidsdeling'!$B$5:$G$45,4,FALSE)),Avstemmingsoversikt!$M$3="Delservice",IF(Avstemmingsoversikt!$H$3="Bruttobudsjettert",VLOOKUP(LEFT(F335,3),'Innhold og arbeidsdeling'!$B$5:$G$45,5,FALSE),VLOOKUP(LEFT(F335,3),'Innhold og arbeidsdeling'!$B$5:$G$45,6,FALSE)))</f>
        <v>i/a</v>
      </c>
      <c r="J335" s="309"/>
      <c r="K335" s="258" t="str">
        <f t="shared" si="5"/>
        <v>4300</v>
      </c>
    </row>
    <row r="336" spans="1:11" x14ac:dyDescent="0.25">
      <c r="A336" s="836">
        <v>4390</v>
      </c>
      <c r="B336" s="259" t="s">
        <v>948</v>
      </c>
      <c r="C336" s="260">
        <v>0</v>
      </c>
      <c r="D336" s="266"/>
      <c r="E336" s="266"/>
      <c r="F336" s="266" t="s">
        <v>897</v>
      </c>
      <c r="G336" s="266" t="str" cm="1">
        <f t="array" ref="G336">_xlfn.IFS(B336="Reservert","-",
F336="","Ingen arkivreferanse",
F336="Ivaretas av kunde","KUNDE",
NOT(ISERROR(_xlfn.XLOOKUP(LEFT(F336,3),('Innhold og arbeidsdeling'!$B$48:$B$70),('Innhold og arbeidsdeling'!$B$48:$B$70)))),_xlfn.IFS(Avstemmingsoversikt!$M$4="Ja",
(IF(Avstemmingsoversikt!$H$3="Bruttobudsjettert",VLOOKUP(LEFT(F336,3),'Innhold og arbeidsdeling'!$B$48:$G$70,3,FALSE),VLOOKUP(LEFT(F336,3),'Innhold og arbeidsdeling'!$B$48:$G$70,4,FALSE)
)),
Avstemmingsoversikt!$M$4="Nei",
(IF(Avstemmingsoversikt!$H$3="Bruttobudsjettert",VLOOKUP(LEFT(F336,3),'Innhold og arbeidsdeling'!$B$48:$G$70,5,FALSE),VLOOKUP(LEFT(F336,3),'Innhold og arbeidsdeling'!$B$48:$G$70,6,FALSE)
))),
Avstemmingsoversikt!$M$3="Grunntjeneste",IF(Avstemmingsoversikt!$H$3="Bruttobudsjettert",VLOOKUP(LEFT(F336,3),'Innhold og arbeidsdeling'!$B$5:$G$45,3,FALSE),VLOOKUP(LEFT(F336,3),'Innhold og arbeidsdeling'!$B$5:$G$45,4,FALSE)),Avstemmingsoversikt!$M$3="Delservice",IF(Avstemmingsoversikt!$H$3="Bruttobudsjettert",VLOOKUP(LEFT(F336,3),'Innhold og arbeidsdeling'!$B$5:$G$45,5,FALSE),VLOOKUP(LEFT(F336,3),'Innhold og arbeidsdeling'!$B$5:$G$45,6,FALSE)))</f>
        <v>i/a</v>
      </c>
      <c r="H336" s="266"/>
      <c r="I336" s="266"/>
      <c r="J336" s="308"/>
      <c r="K336" s="258" t="str">
        <f t="shared" si="5"/>
        <v>4390</v>
      </c>
    </row>
    <row r="337" spans="1:11" x14ac:dyDescent="0.25">
      <c r="A337" s="833">
        <v>4500</v>
      </c>
      <c r="B337" s="205" t="s">
        <v>949</v>
      </c>
      <c r="C337" s="256">
        <v>0</v>
      </c>
      <c r="F337" s="207" t="s">
        <v>897</v>
      </c>
      <c r="G337" s="207" t="str" cm="1">
        <f t="array" ref="G337">_xlfn.IFS(B337="Reservert","-",
F337="","Ingen arkivreferanse",
F337="Ivaretas av kunde","KUNDE",
NOT(ISERROR(_xlfn.XLOOKUP(LEFT(F337,3),('Innhold og arbeidsdeling'!$B$48:$B$70),('Innhold og arbeidsdeling'!$B$48:$B$70)))),_xlfn.IFS(Avstemmingsoversikt!$M$4="Ja",
(IF(Avstemmingsoversikt!$H$3="Bruttobudsjettert",VLOOKUP(LEFT(F337,3),'Innhold og arbeidsdeling'!$B$48:$G$70,3,FALSE),VLOOKUP(LEFT(F337,3),'Innhold og arbeidsdeling'!$B$48:$G$70,4,FALSE)
)),
Avstemmingsoversikt!$M$4="Nei",
(IF(Avstemmingsoversikt!$H$3="Bruttobudsjettert",VLOOKUP(LEFT(F337,3),'Innhold og arbeidsdeling'!$B$48:$G$70,5,FALSE),VLOOKUP(LEFT(F337,3),'Innhold og arbeidsdeling'!$B$48:$G$70,6,FALSE)
))),
Avstemmingsoversikt!$M$3="Grunntjeneste",IF(Avstemmingsoversikt!$H$3="Bruttobudsjettert",VLOOKUP(LEFT(F337,3),'Innhold og arbeidsdeling'!$B$5:$G$45,3,FALSE),VLOOKUP(LEFT(F337,3),'Innhold og arbeidsdeling'!$B$5:$G$45,4,FALSE)),Avstemmingsoversikt!$M$3="Delservice",IF(Avstemmingsoversikt!$H$3="Bruttobudsjettert",VLOOKUP(LEFT(F337,3),'Innhold og arbeidsdeling'!$B$5:$G$45,5,FALSE),VLOOKUP(LEFT(F337,3),'Innhold og arbeidsdeling'!$B$5:$G$45,6,FALSE)))</f>
        <v>i/a</v>
      </c>
      <c r="J337" s="309"/>
      <c r="K337" s="258" t="str">
        <f t="shared" si="5"/>
        <v>4500</v>
      </c>
    </row>
    <row r="338" spans="1:11" x14ac:dyDescent="0.25">
      <c r="A338" s="836">
        <v>4590</v>
      </c>
      <c r="B338" s="259" t="s">
        <v>950</v>
      </c>
      <c r="C338" s="260">
        <v>0</v>
      </c>
      <c r="D338" s="266"/>
      <c r="E338" s="266"/>
      <c r="F338" s="266" t="s">
        <v>897</v>
      </c>
      <c r="G338" s="266" t="str" cm="1">
        <f t="array" ref="G338">_xlfn.IFS(B338="Reservert","-",
F338="","Ingen arkivreferanse",
F338="Ivaretas av kunde","KUNDE",
NOT(ISERROR(_xlfn.XLOOKUP(LEFT(F338,3),('Innhold og arbeidsdeling'!$B$48:$B$70),('Innhold og arbeidsdeling'!$B$48:$B$70)))),_xlfn.IFS(Avstemmingsoversikt!$M$4="Ja",
(IF(Avstemmingsoversikt!$H$3="Bruttobudsjettert",VLOOKUP(LEFT(F338,3),'Innhold og arbeidsdeling'!$B$48:$G$70,3,FALSE),VLOOKUP(LEFT(F338,3),'Innhold og arbeidsdeling'!$B$48:$G$70,4,FALSE)
)),
Avstemmingsoversikt!$M$4="Nei",
(IF(Avstemmingsoversikt!$H$3="Bruttobudsjettert",VLOOKUP(LEFT(F338,3),'Innhold og arbeidsdeling'!$B$48:$G$70,5,FALSE),VLOOKUP(LEFT(F338,3),'Innhold og arbeidsdeling'!$B$48:$G$70,6,FALSE)
))),
Avstemmingsoversikt!$M$3="Grunntjeneste",IF(Avstemmingsoversikt!$H$3="Bruttobudsjettert",VLOOKUP(LEFT(F338,3),'Innhold og arbeidsdeling'!$B$5:$G$45,3,FALSE),VLOOKUP(LEFT(F338,3),'Innhold og arbeidsdeling'!$B$5:$G$45,4,FALSE)),Avstemmingsoversikt!$M$3="Delservice",IF(Avstemmingsoversikt!$H$3="Bruttobudsjettert",VLOOKUP(LEFT(F338,3),'Innhold og arbeidsdeling'!$B$5:$G$45,5,FALSE),VLOOKUP(LEFT(F338,3),'Innhold og arbeidsdeling'!$B$5:$G$45,6,FALSE)))</f>
        <v>i/a</v>
      </c>
      <c r="H338" s="266"/>
      <c r="I338" s="266"/>
      <c r="J338" s="308"/>
      <c r="K338" s="258" t="str">
        <f t="shared" si="5"/>
        <v>4590</v>
      </c>
    </row>
    <row r="339" spans="1:11" x14ac:dyDescent="0.25">
      <c r="A339" s="835">
        <v>4600</v>
      </c>
      <c r="B339" s="205" t="s">
        <v>951</v>
      </c>
      <c r="C339" s="256">
        <v>0</v>
      </c>
      <c r="F339" s="207" t="s">
        <v>897</v>
      </c>
      <c r="G339" s="207" t="str" cm="1">
        <f t="array" ref="G339">_xlfn.IFS(B339="Reservert","-",
F339="","Ingen arkivreferanse",
F339="Ivaretas av kunde","KUNDE",
NOT(ISERROR(_xlfn.XLOOKUP(LEFT(F339,3),('Innhold og arbeidsdeling'!$B$48:$B$70),('Innhold og arbeidsdeling'!$B$48:$B$70)))),_xlfn.IFS(Avstemmingsoversikt!$M$4="Ja",
(IF(Avstemmingsoversikt!$H$3="Bruttobudsjettert",VLOOKUP(LEFT(F339,3),'Innhold og arbeidsdeling'!$B$48:$G$70,3,FALSE),VLOOKUP(LEFT(F339,3),'Innhold og arbeidsdeling'!$B$48:$G$70,4,FALSE)
)),
Avstemmingsoversikt!$M$4="Nei",
(IF(Avstemmingsoversikt!$H$3="Bruttobudsjettert",VLOOKUP(LEFT(F339,3),'Innhold og arbeidsdeling'!$B$48:$G$70,5,FALSE),VLOOKUP(LEFT(F339,3),'Innhold og arbeidsdeling'!$B$48:$G$70,6,FALSE)
))),
Avstemmingsoversikt!$M$3="Grunntjeneste",IF(Avstemmingsoversikt!$H$3="Bruttobudsjettert",VLOOKUP(LEFT(F339,3),'Innhold og arbeidsdeling'!$B$5:$G$45,3,FALSE),VLOOKUP(LEFT(F339,3),'Innhold og arbeidsdeling'!$B$5:$G$45,4,FALSE)),Avstemmingsoversikt!$M$3="Delservice",IF(Avstemmingsoversikt!$H$3="Bruttobudsjettert",VLOOKUP(LEFT(F339,3),'Innhold og arbeidsdeling'!$B$5:$G$45,5,FALSE),VLOOKUP(LEFT(F339,3),'Innhold og arbeidsdeling'!$B$5:$G$45,6,FALSE)))</f>
        <v>i/a</v>
      </c>
      <c r="J339" s="309"/>
      <c r="K339" s="258" t="str">
        <f t="shared" si="5"/>
        <v>4600</v>
      </c>
    </row>
    <row r="340" spans="1:11" ht="16.5" customHeight="1" x14ac:dyDescent="0.25">
      <c r="A340" s="834">
        <v>4690</v>
      </c>
      <c r="B340" s="259" t="s">
        <v>952</v>
      </c>
      <c r="C340" s="260">
        <v>0</v>
      </c>
      <c r="D340" s="266"/>
      <c r="E340" s="266"/>
      <c r="F340" s="266" t="s">
        <v>897</v>
      </c>
      <c r="G340" s="266" t="str" cm="1">
        <f t="array" ref="G340">_xlfn.IFS(B340="Reservert","-",
F340="","Ingen arkivreferanse",
F340="Ivaretas av kunde","KUNDE",
NOT(ISERROR(_xlfn.XLOOKUP(LEFT(F340,3),('Innhold og arbeidsdeling'!$B$48:$B$70),('Innhold og arbeidsdeling'!$B$48:$B$70)))),_xlfn.IFS(Avstemmingsoversikt!$M$4="Ja",
(IF(Avstemmingsoversikt!$H$3="Bruttobudsjettert",VLOOKUP(LEFT(F340,3),'Innhold og arbeidsdeling'!$B$48:$G$70,3,FALSE),VLOOKUP(LEFT(F340,3),'Innhold og arbeidsdeling'!$B$48:$G$70,4,FALSE)
)),
Avstemmingsoversikt!$M$4="Nei",
(IF(Avstemmingsoversikt!$H$3="Bruttobudsjettert",VLOOKUP(LEFT(F340,3),'Innhold og arbeidsdeling'!$B$48:$G$70,5,FALSE),VLOOKUP(LEFT(F340,3),'Innhold og arbeidsdeling'!$B$48:$G$70,6,FALSE)
))),
Avstemmingsoversikt!$M$3="Grunntjeneste",IF(Avstemmingsoversikt!$H$3="Bruttobudsjettert",VLOOKUP(LEFT(F340,3),'Innhold og arbeidsdeling'!$B$5:$G$45,3,FALSE),VLOOKUP(LEFT(F340,3),'Innhold og arbeidsdeling'!$B$5:$G$45,4,FALSE)),Avstemmingsoversikt!$M$3="Delservice",IF(Avstemmingsoversikt!$H$3="Bruttobudsjettert",VLOOKUP(LEFT(F340,3),'Innhold og arbeidsdeling'!$B$5:$G$45,5,FALSE),VLOOKUP(LEFT(F340,3),'Innhold og arbeidsdeling'!$B$5:$G$45,6,FALSE)))</f>
        <v>i/a</v>
      </c>
      <c r="H340" s="266"/>
      <c r="I340" s="266"/>
      <c r="J340" s="308"/>
      <c r="K340" s="258" t="str">
        <f t="shared" si="5"/>
        <v>4690</v>
      </c>
    </row>
    <row r="341" spans="1:11" x14ac:dyDescent="0.25">
      <c r="A341" s="835">
        <v>4720</v>
      </c>
      <c r="B341" s="205" t="s">
        <v>953</v>
      </c>
      <c r="C341" s="256">
        <v>0</v>
      </c>
      <c r="F341" s="207" t="s">
        <v>897</v>
      </c>
      <c r="G341" s="207" t="str" cm="1">
        <f t="array" ref="G341">_xlfn.IFS(B341="Reservert","-",
F341="","Ingen arkivreferanse",
F341="Ivaretas av kunde","KUNDE",
NOT(ISERROR(_xlfn.XLOOKUP(LEFT(F341,3),('Innhold og arbeidsdeling'!$B$48:$B$70),('Innhold og arbeidsdeling'!$B$48:$B$70)))),_xlfn.IFS(Avstemmingsoversikt!$M$4="Ja",
(IF(Avstemmingsoversikt!$H$3="Bruttobudsjettert",VLOOKUP(LEFT(F341,3),'Innhold og arbeidsdeling'!$B$48:$G$70,3,FALSE),VLOOKUP(LEFT(F341,3),'Innhold og arbeidsdeling'!$B$48:$G$70,4,FALSE)
)),
Avstemmingsoversikt!$M$4="Nei",
(IF(Avstemmingsoversikt!$H$3="Bruttobudsjettert",VLOOKUP(LEFT(F341,3),'Innhold og arbeidsdeling'!$B$48:$G$70,5,FALSE),VLOOKUP(LEFT(F341,3),'Innhold og arbeidsdeling'!$B$48:$G$70,6,FALSE)
))),
Avstemmingsoversikt!$M$3="Grunntjeneste",IF(Avstemmingsoversikt!$H$3="Bruttobudsjettert",VLOOKUP(LEFT(F341,3),'Innhold og arbeidsdeling'!$B$5:$G$45,3,FALSE),VLOOKUP(LEFT(F341,3),'Innhold og arbeidsdeling'!$B$5:$G$45,4,FALSE)),Avstemmingsoversikt!$M$3="Delservice",IF(Avstemmingsoversikt!$H$3="Bruttobudsjettert",VLOOKUP(LEFT(F341,3),'Innhold og arbeidsdeling'!$B$5:$G$45,5,FALSE),VLOOKUP(LEFT(F341,3),'Innhold og arbeidsdeling'!$B$5:$G$45,6,FALSE)))</f>
        <v>i/a</v>
      </c>
      <c r="J341" s="309"/>
      <c r="K341" s="258" t="str">
        <f t="shared" si="5"/>
        <v>4720</v>
      </c>
    </row>
    <row r="342" spans="1:11" x14ac:dyDescent="0.25">
      <c r="A342" s="834">
        <v>4730</v>
      </c>
      <c r="B342" s="259" t="s">
        <v>954</v>
      </c>
      <c r="C342" s="260">
        <v>0</v>
      </c>
      <c r="D342" s="266"/>
      <c r="E342" s="266"/>
      <c r="F342" s="266" t="s">
        <v>897</v>
      </c>
      <c r="G342" s="266" t="str" cm="1">
        <f t="array" ref="G342">_xlfn.IFS(B342="Reservert","-",
F342="","Ingen arkivreferanse",
F342="Ivaretas av kunde","KUNDE",
NOT(ISERROR(_xlfn.XLOOKUP(LEFT(F342,3),('Innhold og arbeidsdeling'!$B$48:$B$70),('Innhold og arbeidsdeling'!$B$48:$B$70)))),_xlfn.IFS(Avstemmingsoversikt!$M$4="Ja",
(IF(Avstemmingsoversikt!$H$3="Bruttobudsjettert",VLOOKUP(LEFT(F342,3),'Innhold og arbeidsdeling'!$B$48:$G$70,3,FALSE),VLOOKUP(LEFT(F342,3),'Innhold og arbeidsdeling'!$B$48:$G$70,4,FALSE)
)),
Avstemmingsoversikt!$M$4="Nei",
(IF(Avstemmingsoversikt!$H$3="Bruttobudsjettert",VLOOKUP(LEFT(F342,3),'Innhold og arbeidsdeling'!$B$48:$G$70,5,FALSE),VLOOKUP(LEFT(F342,3),'Innhold og arbeidsdeling'!$B$48:$G$70,6,FALSE)
))),
Avstemmingsoversikt!$M$3="Grunntjeneste",IF(Avstemmingsoversikt!$H$3="Bruttobudsjettert",VLOOKUP(LEFT(F342,3),'Innhold og arbeidsdeling'!$B$5:$G$45,3,FALSE),VLOOKUP(LEFT(F342,3),'Innhold og arbeidsdeling'!$B$5:$G$45,4,FALSE)),Avstemmingsoversikt!$M$3="Delservice",IF(Avstemmingsoversikt!$H$3="Bruttobudsjettert",VLOOKUP(LEFT(F342,3),'Innhold og arbeidsdeling'!$B$5:$G$45,5,FALSE),VLOOKUP(LEFT(F342,3),'Innhold og arbeidsdeling'!$B$5:$G$45,6,FALSE)))</f>
        <v>i/a</v>
      </c>
      <c r="H342" s="266"/>
      <c r="I342" s="266"/>
      <c r="J342" s="308"/>
      <c r="K342" s="258" t="str">
        <f t="shared" si="5"/>
        <v>4730</v>
      </c>
    </row>
    <row r="343" spans="1:11" x14ac:dyDescent="0.25">
      <c r="A343" s="835">
        <v>4740</v>
      </c>
      <c r="B343" s="205" t="s">
        <v>955</v>
      </c>
      <c r="C343" s="256">
        <v>0</v>
      </c>
      <c r="F343" s="207" t="s">
        <v>897</v>
      </c>
      <c r="G343" s="207" t="str" cm="1">
        <f t="array" ref="G343">_xlfn.IFS(B343="Reservert","-",
F343="","Ingen arkivreferanse",
F343="Ivaretas av kunde","KUNDE",
NOT(ISERROR(_xlfn.XLOOKUP(LEFT(F343,3),('Innhold og arbeidsdeling'!$B$48:$B$70),('Innhold og arbeidsdeling'!$B$48:$B$70)))),_xlfn.IFS(Avstemmingsoversikt!$M$4="Ja",
(IF(Avstemmingsoversikt!$H$3="Bruttobudsjettert",VLOOKUP(LEFT(F343,3),'Innhold og arbeidsdeling'!$B$48:$G$70,3,FALSE),VLOOKUP(LEFT(F343,3),'Innhold og arbeidsdeling'!$B$48:$G$70,4,FALSE)
)),
Avstemmingsoversikt!$M$4="Nei",
(IF(Avstemmingsoversikt!$H$3="Bruttobudsjettert",VLOOKUP(LEFT(F343,3),'Innhold og arbeidsdeling'!$B$48:$G$70,5,FALSE),VLOOKUP(LEFT(F343,3),'Innhold og arbeidsdeling'!$B$48:$G$70,6,FALSE)
))),
Avstemmingsoversikt!$M$3="Grunntjeneste",IF(Avstemmingsoversikt!$H$3="Bruttobudsjettert",VLOOKUP(LEFT(F343,3),'Innhold og arbeidsdeling'!$B$5:$G$45,3,FALSE),VLOOKUP(LEFT(F343,3),'Innhold og arbeidsdeling'!$B$5:$G$45,4,FALSE)),Avstemmingsoversikt!$M$3="Delservice",IF(Avstemmingsoversikt!$H$3="Bruttobudsjettert",VLOOKUP(LEFT(F343,3),'Innhold og arbeidsdeling'!$B$5:$G$45,5,FALSE),VLOOKUP(LEFT(F343,3),'Innhold og arbeidsdeling'!$B$5:$G$45,6,FALSE)))</f>
        <v>i/a</v>
      </c>
      <c r="J343" s="309"/>
      <c r="K343" s="258" t="str">
        <f t="shared" si="5"/>
        <v>4740</v>
      </c>
    </row>
    <row r="344" spans="1:11" x14ac:dyDescent="0.25">
      <c r="A344" s="834">
        <v>4741</v>
      </c>
      <c r="B344" s="259" t="s">
        <v>956</v>
      </c>
      <c r="C344" s="260">
        <v>0</v>
      </c>
      <c r="D344" s="266"/>
      <c r="E344" s="266"/>
      <c r="F344" s="266" t="s">
        <v>897</v>
      </c>
      <c r="G344" s="266" t="str" cm="1">
        <f t="array" ref="G344">_xlfn.IFS(B344="Reservert","-",
F344="","Ingen arkivreferanse",
F344="Ivaretas av kunde","KUNDE",
NOT(ISERROR(_xlfn.XLOOKUP(LEFT(F344,3),('Innhold og arbeidsdeling'!$B$48:$B$70),('Innhold og arbeidsdeling'!$B$48:$B$70)))),_xlfn.IFS(Avstemmingsoversikt!$M$4="Ja",
(IF(Avstemmingsoversikt!$H$3="Bruttobudsjettert",VLOOKUP(LEFT(F344,3),'Innhold og arbeidsdeling'!$B$48:$G$70,3,FALSE),VLOOKUP(LEFT(F344,3),'Innhold og arbeidsdeling'!$B$48:$G$70,4,FALSE)
)),
Avstemmingsoversikt!$M$4="Nei",
(IF(Avstemmingsoversikt!$H$3="Bruttobudsjettert",VLOOKUP(LEFT(F344,3),'Innhold og arbeidsdeling'!$B$48:$G$70,5,FALSE),VLOOKUP(LEFT(F344,3),'Innhold og arbeidsdeling'!$B$48:$G$70,6,FALSE)
))),
Avstemmingsoversikt!$M$3="Grunntjeneste",IF(Avstemmingsoversikt!$H$3="Bruttobudsjettert",VLOOKUP(LEFT(F344,3),'Innhold og arbeidsdeling'!$B$5:$G$45,3,FALSE),VLOOKUP(LEFT(F344,3),'Innhold og arbeidsdeling'!$B$5:$G$45,4,FALSE)),Avstemmingsoversikt!$M$3="Delservice",IF(Avstemmingsoversikt!$H$3="Bruttobudsjettert",VLOOKUP(LEFT(F344,3),'Innhold og arbeidsdeling'!$B$5:$G$45,5,FALSE),VLOOKUP(LEFT(F344,3),'Innhold og arbeidsdeling'!$B$5:$G$45,6,FALSE)))</f>
        <v>i/a</v>
      </c>
      <c r="H344" s="266"/>
      <c r="I344" s="266"/>
      <c r="J344" s="308"/>
      <c r="K344" s="258" t="str">
        <f t="shared" si="5"/>
        <v>4741</v>
      </c>
    </row>
    <row r="345" spans="1:11" x14ac:dyDescent="0.25">
      <c r="A345" s="835">
        <v>4750</v>
      </c>
      <c r="B345" s="205" t="s">
        <v>957</v>
      </c>
      <c r="C345" s="256">
        <v>0</v>
      </c>
      <c r="F345" s="207" t="s">
        <v>897</v>
      </c>
      <c r="G345" s="207" t="str" cm="1">
        <f t="array" ref="G345">_xlfn.IFS(B345="Reservert","-",
F345="","Ingen arkivreferanse",
F345="Ivaretas av kunde","KUNDE",
NOT(ISERROR(_xlfn.XLOOKUP(LEFT(F345,3),('Innhold og arbeidsdeling'!$B$48:$B$70),('Innhold og arbeidsdeling'!$B$48:$B$70)))),_xlfn.IFS(Avstemmingsoversikt!$M$4="Ja",
(IF(Avstemmingsoversikt!$H$3="Bruttobudsjettert",VLOOKUP(LEFT(F345,3),'Innhold og arbeidsdeling'!$B$48:$G$70,3,FALSE),VLOOKUP(LEFT(F345,3),'Innhold og arbeidsdeling'!$B$48:$G$70,4,FALSE)
)),
Avstemmingsoversikt!$M$4="Nei",
(IF(Avstemmingsoversikt!$H$3="Bruttobudsjettert",VLOOKUP(LEFT(F345,3),'Innhold og arbeidsdeling'!$B$48:$G$70,5,FALSE),VLOOKUP(LEFT(F345,3),'Innhold og arbeidsdeling'!$B$48:$G$70,6,FALSE)
))),
Avstemmingsoversikt!$M$3="Grunntjeneste",IF(Avstemmingsoversikt!$H$3="Bruttobudsjettert",VLOOKUP(LEFT(F345,3),'Innhold og arbeidsdeling'!$B$5:$G$45,3,FALSE),VLOOKUP(LEFT(F345,3),'Innhold og arbeidsdeling'!$B$5:$G$45,4,FALSE)),Avstemmingsoversikt!$M$3="Delservice",IF(Avstemmingsoversikt!$H$3="Bruttobudsjettert",VLOOKUP(LEFT(F345,3),'Innhold og arbeidsdeling'!$B$5:$G$45,5,FALSE),VLOOKUP(LEFT(F345,3),'Innhold og arbeidsdeling'!$B$5:$G$45,6,FALSE)))</f>
        <v>i/a</v>
      </c>
      <c r="J345" s="309"/>
      <c r="K345" s="258" t="str">
        <f t="shared" si="5"/>
        <v>4750</v>
      </c>
    </row>
    <row r="346" spans="1:11" x14ac:dyDescent="0.25">
      <c r="A346" s="834">
        <v>4760</v>
      </c>
      <c r="B346" s="259" t="s">
        <v>958</v>
      </c>
      <c r="C346" s="260">
        <v>0</v>
      </c>
      <c r="D346" s="266"/>
      <c r="E346" s="266"/>
      <c r="F346" s="266" t="s">
        <v>897</v>
      </c>
      <c r="G346" s="266" t="str" cm="1">
        <f t="array" ref="G346">_xlfn.IFS(B346="Reservert","-",
F346="","Ingen arkivreferanse",
F346="Ivaretas av kunde","KUNDE",
NOT(ISERROR(_xlfn.XLOOKUP(LEFT(F346,3),('Innhold og arbeidsdeling'!$B$48:$B$70),('Innhold og arbeidsdeling'!$B$48:$B$70)))),_xlfn.IFS(Avstemmingsoversikt!$M$4="Ja",
(IF(Avstemmingsoversikt!$H$3="Bruttobudsjettert",VLOOKUP(LEFT(F346,3),'Innhold og arbeidsdeling'!$B$48:$G$70,3,FALSE),VLOOKUP(LEFT(F346,3),'Innhold og arbeidsdeling'!$B$48:$G$70,4,FALSE)
)),
Avstemmingsoversikt!$M$4="Nei",
(IF(Avstemmingsoversikt!$H$3="Bruttobudsjettert",VLOOKUP(LEFT(F346,3),'Innhold og arbeidsdeling'!$B$48:$G$70,5,FALSE),VLOOKUP(LEFT(F346,3),'Innhold og arbeidsdeling'!$B$48:$G$70,6,FALSE)
))),
Avstemmingsoversikt!$M$3="Grunntjeneste",IF(Avstemmingsoversikt!$H$3="Bruttobudsjettert",VLOOKUP(LEFT(F346,3),'Innhold og arbeidsdeling'!$B$5:$G$45,3,FALSE),VLOOKUP(LEFT(F346,3),'Innhold og arbeidsdeling'!$B$5:$G$45,4,FALSE)),Avstemmingsoversikt!$M$3="Delservice",IF(Avstemmingsoversikt!$H$3="Bruttobudsjettert",VLOOKUP(LEFT(F346,3),'Innhold og arbeidsdeling'!$B$5:$G$45,5,FALSE),VLOOKUP(LEFT(F346,3),'Innhold og arbeidsdeling'!$B$5:$G$45,6,FALSE)))</f>
        <v>i/a</v>
      </c>
      <c r="H346" s="266"/>
      <c r="I346" s="266"/>
      <c r="J346" s="308"/>
      <c r="K346" s="258" t="str">
        <f t="shared" si="5"/>
        <v>4760</v>
      </c>
    </row>
    <row r="347" spans="1:11" x14ac:dyDescent="0.25">
      <c r="A347" s="835">
        <v>4800</v>
      </c>
      <c r="B347" s="205" t="s">
        <v>630</v>
      </c>
      <c r="C347" s="256">
        <v>0</v>
      </c>
      <c r="F347" s="207" t="s">
        <v>897</v>
      </c>
      <c r="G347" s="207" t="str" cm="1">
        <f t="array" ref="G347">_xlfn.IFS(B347="Reservert","-",
F347="","Ingen arkivreferanse",
F347="Ivaretas av kunde","KUNDE",
NOT(ISERROR(_xlfn.XLOOKUP(LEFT(F347,3),('Innhold og arbeidsdeling'!$B$48:$B$70),('Innhold og arbeidsdeling'!$B$48:$B$70)))),_xlfn.IFS(Avstemmingsoversikt!$M$4="Ja",
(IF(Avstemmingsoversikt!$H$3="Bruttobudsjettert",VLOOKUP(LEFT(F347,3),'Innhold og arbeidsdeling'!$B$48:$G$70,3,FALSE),VLOOKUP(LEFT(F347,3),'Innhold og arbeidsdeling'!$B$48:$G$70,4,FALSE)
)),
Avstemmingsoversikt!$M$4="Nei",
(IF(Avstemmingsoversikt!$H$3="Bruttobudsjettert",VLOOKUP(LEFT(F347,3),'Innhold og arbeidsdeling'!$B$48:$G$70,5,FALSE),VLOOKUP(LEFT(F347,3),'Innhold og arbeidsdeling'!$B$48:$G$70,6,FALSE)
))),
Avstemmingsoversikt!$M$3="Grunntjeneste",IF(Avstemmingsoversikt!$H$3="Bruttobudsjettert",VLOOKUP(LEFT(F347,3),'Innhold og arbeidsdeling'!$B$5:$G$45,3,FALSE),VLOOKUP(LEFT(F347,3),'Innhold og arbeidsdeling'!$B$5:$G$45,4,FALSE)),Avstemmingsoversikt!$M$3="Delservice",IF(Avstemmingsoversikt!$H$3="Bruttobudsjettert",VLOOKUP(LEFT(F347,3),'Innhold og arbeidsdeling'!$B$5:$G$45,5,FALSE),VLOOKUP(LEFT(F347,3),'Innhold og arbeidsdeling'!$B$5:$G$45,6,FALSE)))</f>
        <v>i/a</v>
      </c>
      <c r="J347" s="309"/>
      <c r="K347" s="258" t="str">
        <f t="shared" si="5"/>
        <v>4800</v>
      </c>
    </row>
    <row r="348" spans="1:11" x14ac:dyDescent="0.25">
      <c r="A348" s="834">
        <v>4820</v>
      </c>
      <c r="B348" s="259" t="s">
        <v>632</v>
      </c>
      <c r="C348" s="260">
        <v>0</v>
      </c>
      <c r="D348" s="266"/>
      <c r="E348" s="266"/>
      <c r="F348" s="266" t="s">
        <v>897</v>
      </c>
      <c r="G348" s="266" t="str" cm="1">
        <f t="array" ref="G348">_xlfn.IFS(B348="Reservert","-",
F348="","Ingen arkivreferanse",
F348="Ivaretas av kunde","KUNDE",
NOT(ISERROR(_xlfn.XLOOKUP(LEFT(F348,3),('Innhold og arbeidsdeling'!$B$48:$B$70),('Innhold og arbeidsdeling'!$B$48:$B$70)))),_xlfn.IFS(Avstemmingsoversikt!$M$4="Ja",
(IF(Avstemmingsoversikt!$H$3="Bruttobudsjettert",VLOOKUP(LEFT(F348,3),'Innhold og arbeidsdeling'!$B$48:$G$70,3,FALSE),VLOOKUP(LEFT(F348,3),'Innhold og arbeidsdeling'!$B$48:$G$70,4,FALSE)
)),
Avstemmingsoversikt!$M$4="Nei",
(IF(Avstemmingsoversikt!$H$3="Bruttobudsjettert",VLOOKUP(LEFT(F348,3),'Innhold og arbeidsdeling'!$B$48:$G$70,5,FALSE),VLOOKUP(LEFT(F348,3),'Innhold og arbeidsdeling'!$B$48:$G$70,6,FALSE)
))),
Avstemmingsoversikt!$M$3="Grunntjeneste",IF(Avstemmingsoversikt!$H$3="Bruttobudsjettert",VLOOKUP(LEFT(F348,3),'Innhold og arbeidsdeling'!$B$5:$G$45,3,FALSE),VLOOKUP(LEFT(F348,3),'Innhold og arbeidsdeling'!$B$5:$G$45,4,FALSE)),Avstemmingsoversikt!$M$3="Delservice",IF(Avstemmingsoversikt!$H$3="Bruttobudsjettert",VLOOKUP(LEFT(F348,3),'Innhold og arbeidsdeling'!$B$5:$G$45,5,FALSE),VLOOKUP(LEFT(F348,3),'Innhold og arbeidsdeling'!$B$5:$G$45,6,FALSE)))</f>
        <v>i/a</v>
      </c>
      <c r="H348" s="266"/>
      <c r="I348" s="266"/>
      <c r="J348" s="308"/>
      <c r="K348" s="258" t="str">
        <f t="shared" si="5"/>
        <v>4820</v>
      </c>
    </row>
    <row r="349" spans="1:11" x14ac:dyDescent="0.25">
      <c r="A349" s="835">
        <v>4840</v>
      </c>
      <c r="B349" s="205" t="s">
        <v>959</v>
      </c>
      <c r="C349" s="256">
        <v>0</v>
      </c>
      <c r="F349" s="207" t="s">
        <v>897</v>
      </c>
      <c r="G349" s="207" t="str" cm="1">
        <f t="array" ref="G349">_xlfn.IFS(B349="Reservert","-",
F349="","Ingen arkivreferanse",
F349="Ivaretas av kunde","KUNDE",
NOT(ISERROR(_xlfn.XLOOKUP(LEFT(F349,3),('Innhold og arbeidsdeling'!$B$48:$B$70),('Innhold og arbeidsdeling'!$B$48:$B$70)))),_xlfn.IFS(Avstemmingsoversikt!$M$4="Ja",
(IF(Avstemmingsoversikt!$H$3="Bruttobudsjettert",VLOOKUP(LEFT(F349,3),'Innhold og arbeidsdeling'!$B$48:$G$70,3,FALSE),VLOOKUP(LEFT(F349,3),'Innhold og arbeidsdeling'!$B$48:$G$70,4,FALSE)
)),
Avstemmingsoversikt!$M$4="Nei",
(IF(Avstemmingsoversikt!$H$3="Bruttobudsjettert",VLOOKUP(LEFT(F349,3),'Innhold og arbeidsdeling'!$B$48:$G$70,5,FALSE),VLOOKUP(LEFT(F349,3),'Innhold og arbeidsdeling'!$B$48:$G$70,6,FALSE)
))),
Avstemmingsoversikt!$M$3="Grunntjeneste",IF(Avstemmingsoversikt!$H$3="Bruttobudsjettert",VLOOKUP(LEFT(F349,3),'Innhold og arbeidsdeling'!$B$5:$G$45,3,FALSE),VLOOKUP(LEFT(F349,3),'Innhold og arbeidsdeling'!$B$5:$G$45,4,FALSE)),Avstemmingsoversikt!$M$3="Delservice",IF(Avstemmingsoversikt!$H$3="Bruttobudsjettert",VLOOKUP(LEFT(F349,3),'Innhold og arbeidsdeling'!$B$5:$G$45,5,FALSE),VLOOKUP(LEFT(F349,3),'Innhold og arbeidsdeling'!$B$5:$G$45,6,FALSE)))</f>
        <v>i/a</v>
      </c>
      <c r="J349" s="309"/>
      <c r="K349" s="258" t="str">
        <f t="shared" si="5"/>
        <v>4840</v>
      </c>
    </row>
    <row r="350" spans="1:11" x14ac:dyDescent="0.25">
      <c r="A350" s="834">
        <v>4850</v>
      </c>
      <c r="B350" s="259" t="s">
        <v>960</v>
      </c>
      <c r="C350" s="260">
        <v>0</v>
      </c>
      <c r="D350" s="266"/>
      <c r="E350" s="266"/>
      <c r="F350" s="266" t="s">
        <v>897</v>
      </c>
      <c r="G350" s="266" t="str" cm="1">
        <f t="array" ref="G350">_xlfn.IFS(B350="Reservert","-",
F350="","Ingen arkivreferanse",
F350="Ivaretas av kunde","KUNDE",
NOT(ISERROR(_xlfn.XLOOKUP(LEFT(F350,3),('Innhold og arbeidsdeling'!$B$48:$B$70),('Innhold og arbeidsdeling'!$B$48:$B$70)))),_xlfn.IFS(Avstemmingsoversikt!$M$4="Ja",
(IF(Avstemmingsoversikt!$H$3="Bruttobudsjettert",VLOOKUP(LEFT(F350,3),'Innhold og arbeidsdeling'!$B$48:$G$70,3,FALSE),VLOOKUP(LEFT(F350,3),'Innhold og arbeidsdeling'!$B$48:$G$70,4,FALSE)
)),
Avstemmingsoversikt!$M$4="Nei",
(IF(Avstemmingsoversikt!$H$3="Bruttobudsjettert",VLOOKUP(LEFT(F350,3),'Innhold og arbeidsdeling'!$B$48:$G$70,5,FALSE),VLOOKUP(LEFT(F350,3),'Innhold og arbeidsdeling'!$B$48:$G$70,6,FALSE)
))),
Avstemmingsoversikt!$M$3="Grunntjeneste",IF(Avstemmingsoversikt!$H$3="Bruttobudsjettert",VLOOKUP(LEFT(F350,3),'Innhold og arbeidsdeling'!$B$5:$G$45,3,FALSE),VLOOKUP(LEFT(F350,3),'Innhold og arbeidsdeling'!$B$5:$G$45,4,FALSE)),Avstemmingsoversikt!$M$3="Delservice",IF(Avstemmingsoversikt!$H$3="Bruttobudsjettert",VLOOKUP(LEFT(F350,3),'Innhold og arbeidsdeling'!$B$5:$G$45,5,FALSE),VLOOKUP(LEFT(F350,3),'Innhold og arbeidsdeling'!$B$5:$G$45,6,FALSE)))</f>
        <v>i/a</v>
      </c>
      <c r="H350" s="266"/>
      <c r="I350" s="266"/>
      <c r="J350" s="308"/>
      <c r="K350" s="258" t="str">
        <f t="shared" si="5"/>
        <v>4850</v>
      </c>
    </row>
    <row r="351" spans="1:11" x14ac:dyDescent="0.25">
      <c r="A351" s="835">
        <v>4860</v>
      </c>
      <c r="B351" s="205" t="s">
        <v>640</v>
      </c>
      <c r="C351" s="256">
        <v>0</v>
      </c>
      <c r="F351" s="207" t="s">
        <v>897</v>
      </c>
      <c r="G351" s="207" t="str" cm="1">
        <f t="array" ref="G351">_xlfn.IFS(B351="Reservert","-",
F351="","Ingen arkivreferanse",
F351="Ivaretas av kunde","KUNDE",
NOT(ISERROR(_xlfn.XLOOKUP(LEFT(F351,3),('Innhold og arbeidsdeling'!$B$48:$B$70),('Innhold og arbeidsdeling'!$B$48:$B$70)))),_xlfn.IFS(Avstemmingsoversikt!$M$4="Ja",
(IF(Avstemmingsoversikt!$H$3="Bruttobudsjettert",VLOOKUP(LEFT(F351,3),'Innhold og arbeidsdeling'!$B$48:$G$70,3,FALSE),VLOOKUP(LEFT(F351,3),'Innhold og arbeidsdeling'!$B$48:$G$70,4,FALSE)
)),
Avstemmingsoversikt!$M$4="Nei",
(IF(Avstemmingsoversikt!$H$3="Bruttobudsjettert",VLOOKUP(LEFT(F351,3),'Innhold og arbeidsdeling'!$B$48:$G$70,5,FALSE),VLOOKUP(LEFT(F351,3),'Innhold og arbeidsdeling'!$B$48:$G$70,6,FALSE)
))),
Avstemmingsoversikt!$M$3="Grunntjeneste",IF(Avstemmingsoversikt!$H$3="Bruttobudsjettert",VLOOKUP(LEFT(F351,3),'Innhold og arbeidsdeling'!$B$5:$G$45,3,FALSE),VLOOKUP(LEFT(F351,3),'Innhold og arbeidsdeling'!$B$5:$G$45,4,FALSE)),Avstemmingsoversikt!$M$3="Delservice",IF(Avstemmingsoversikt!$H$3="Bruttobudsjettert",VLOOKUP(LEFT(F351,3),'Innhold og arbeidsdeling'!$B$5:$G$45,5,FALSE),VLOOKUP(LEFT(F351,3),'Innhold og arbeidsdeling'!$B$5:$G$45,6,FALSE)))</f>
        <v>i/a</v>
      </c>
      <c r="J351" s="309"/>
      <c r="K351" s="258" t="str">
        <f t="shared" si="5"/>
        <v>4860</v>
      </c>
    </row>
    <row r="352" spans="1:11" x14ac:dyDescent="0.25">
      <c r="A352" s="834">
        <v>4870</v>
      </c>
      <c r="B352" s="259" t="s">
        <v>642</v>
      </c>
      <c r="C352" s="260">
        <v>0</v>
      </c>
      <c r="D352" s="266"/>
      <c r="E352" s="266"/>
      <c r="F352" s="266" t="s">
        <v>897</v>
      </c>
      <c r="G352" s="266" t="str" cm="1">
        <f t="array" ref="G352">_xlfn.IFS(B352="Reservert","-",
F352="","Ingen arkivreferanse",
F352="Ivaretas av kunde","KUNDE",
NOT(ISERROR(_xlfn.XLOOKUP(LEFT(F352,3),('Innhold og arbeidsdeling'!$B$48:$B$70),('Innhold og arbeidsdeling'!$B$48:$B$70)))),_xlfn.IFS(Avstemmingsoversikt!$M$4="Ja",
(IF(Avstemmingsoversikt!$H$3="Bruttobudsjettert",VLOOKUP(LEFT(F352,3),'Innhold og arbeidsdeling'!$B$48:$G$70,3,FALSE),VLOOKUP(LEFT(F352,3),'Innhold og arbeidsdeling'!$B$48:$G$70,4,FALSE)
)),
Avstemmingsoversikt!$M$4="Nei",
(IF(Avstemmingsoversikt!$H$3="Bruttobudsjettert",VLOOKUP(LEFT(F352,3),'Innhold og arbeidsdeling'!$B$48:$G$70,5,FALSE),VLOOKUP(LEFT(F352,3),'Innhold og arbeidsdeling'!$B$48:$G$70,6,FALSE)
))),
Avstemmingsoversikt!$M$3="Grunntjeneste",IF(Avstemmingsoversikt!$H$3="Bruttobudsjettert",VLOOKUP(LEFT(F352,3),'Innhold og arbeidsdeling'!$B$5:$G$45,3,FALSE),VLOOKUP(LEFT(F352,3),'Innhold og arbeidsdeling'!$B$5:$G$45,4,FALSE)),Avstemmingsoversikt!$M$3="Delservice",IF(Avstemmingsoversikt!$H$3="Bruttobudsjettert",VLOOKUP(LEFT(F352,3),'Innhold og arbeidsdeling'!$B$5:$G$45,5,FALSE),VLOOKUP(LEFT(F352,3),'Innhold og arbeidsdeling'!$B$5:$G$45,6,FALSE)))</f>
        <v>i/a</v>
      </c>
      <c r="H352" s="266"/>
      <c r="I352" s="266"/>
      <c r="J352" s="308"/>
      <c r="K352" s="258" t="str">
        <f t="shared" si="5"/>
        <v>4870</v>
      </c>
    </row>
    <row r="353" spans="1:11" x14ac:dyDescent="0.25">
      <c r="A353" s="835">
        <v>4880</v>
      </c>
      <c r="B353" s="205" t="s">
        <v>644</v>
      </c>
      <c r="C353" s="256">
        <v>0</v>
      </c>
      <c r="F353" s="207" t="s">
        <v>897</v>
      </c>
      <c r="G353" s="207" t="str" cm="1">
        <f t="array" ref="G353">_xlfn.IFS(B353="Reservert","-",
F353="","Ingen arkivreferanse",
F353="Ivaretas av kunde","KUNDE",
NOT(ISERROR(_xlfn.XLOOKUP(LEFT(F353,3),('Innhold og arbeidsdeling'!$B$48:$B$70),('Innhold og arbeidsdeling'!$B$48:$B$70)))),_xlfn.IFS(Avstemmingsoversikt!$M$4="Ja",
(IF(Avstemmingsoversikt!$H$3="Bruttobudsjettert",VLOOKUP(LEFT(F353,3),'Innhold og arbeidsdeling'!$B$48:$G$70,3,FALSE),VLOOKUP(LEFT(F353,3),'Innhold og arbeidsdeling'!$B$48:$G$70,4,FALSE)
)),
Avstemmingsoversikt!$M$4="Nei",
(IF(Avstemmingsoversikt!$H$3="Bruttobudsjettert",VLOOKUP(LEFT(F353,3),'Innhold og arbeidsdeling'!$B$48:$G$70,5,FALSE),VLOOKUP(LEFT(F353,3),'Innhold og arbeidsdeling'!$B$48:$G$70,6,FALSE)
))),
Avstemmingsoversikt!$M$3="Grunntjeneste",IF(Avstemmingsoversikt!$H$3="Bruttobudsjettert",VLOOKUP(LEFT(F353,3),'Innhold og arbeidsdeling'!$B$5:$G$45,3,FALSE),VLOOKUP(LEFT(F353,3),'Innhold og arbeidsdeling'!$B$5:$G$45,4,FALSE)),Avstemmingsoversikt!$M$3="Delservice",IF(Avstemmingsoversikt!$H$3="Bruttobudsjettert",VLOOKUP(LEFT(F353,3),'Innhold og arbeidsdeling'!$B$5:$G$45,5,FALSE),VLOOKUP(LEFT(F353,3),'Innhold og arbeidsdeling'!$B$5:$G$45,6,FALSE)))</f>
        <v>i/a</v>
      </c>
      <c r="J353" s="309"/>
      <c r="K353" s="258" t="str">
        <f t="shared" si="5"/>
        <v>4880</v>
      </c>
    </row>
    <row r="354" spans="1:11" x14ac:dyDescent="0.25">
      <c r="A354" s="836">
        <v>4890</v>
      </c>
      <c r="B354" s="259" t="s">
        <v>645</v>
      </c>
      <c r="C354" s="260">
        <v>0</v>
      </c>
      <c r="D354" s="266"/>
      <c r="E354" s="266"/>
      <c r="F354" s="266" t="s">
        <v>897</v>
      </c>
      <c r="G354" s="266" t="str" cm="1">
        <f t="array" ref="G354">_xlfn.IFS(B354="Reservert","-",
F354="","Ingen arkivreferanse",
F354="Ivaretas av kunde","KUNDE",
NOT(ISERROR(_xlfn.XLOOKUP(LEFT(F354,3),('Innhold og arbeidsdeling'!$B$48:$B$70),('Innhold og arbeidsdeling'!$B$48:$B$70)))),_xlfn.IFS(Avstemmingsoversikt!$M$4="Ja",
(IF(Avstemmingsoversikt!$H$3="Bruttobudsjettert",VLOOKUP(LEFT(F354,3),'Innhold og arbeidsdeling'!$B$48:$G$70,3,FALSE),VLOOKUP(LEFT(F354,3),'Innhold og arbeidsdeling'!$B$48:$G$70,4,FALSE)
)),
Avstemmingsoversikt!$M$4="Nei",
(IF(Avstemmingsoversikt!$H$3="Bruttobudsjettert",VLOOKUP(LEFT(F354,3),'Innhold og arbeidsdeling'!$B$48:$G$70,5,FALSE),VLOOKUP(LEFT(F354,3),'Innhold og arbeidsdeling'!$B$48:$G$70,6,FALSE)
))),
Avstemmingsoversikt!$M$3="Grunntjeneste",IF(Avstemmingsoversikt!$H$3="Bruttobudsjettert",VLOOKUP(LEFT(F354,3),'Innhold og arbeidsdeling'!$B$5:$G$45,3,FALSE),VLOOKUP(LEFT(F354,3),'Innhold og arbeidsdeling'!$B$5:$G$45,4,FALSE)),Avstemmingsoversikt!$M$3="Delservice",IF(Avstemmingsoversikt!$H$3="Bruttobudsjettert",VLOOKUP(LEFT(F354,3),'Innhold og arbeidsdeling'!$B$5:$G$45,5,FALSE),VLOOKUP(LEFT(F354,3),'Innhold og arbeidsdeling'!$B$5:$G$45,6,FALSE)))</f>
        <v>i/a</v>
      </c>
      <c r="H354" s="266"/>
      <c r="I354" s="266"/>
      <c r="J354" s="308"/>
      <c r="K354" s="258" t="str">
        <f t="shared" si="5"/>
        <v>4890</v>
      </c>
    </row>
    <row r="355" spans="1:11" x14ac:dyDescent="0.25">
      <c r="A355" s="833">
        <v>4900</v>
      </c>
      <c r="B355" s="205" t="s">
        <v>961</v>
      </c>
      <c r="C355" s="256">
        <v>0</v>
      </c>
      <c r="F355" s="207" t="s">
        <v>897</v>
      </c>
      <c r="G355" s="207" t="str" cm="1">
        <f t="array" ref="G355">_xlfn.IFS(B355="Reservert","-",
F355="","Ingen arkivreferanse",
F355="Ivaretas av kunde","KUNDE",
NOT(ISERROR(_xlfn.XLOOKUP(LEFT(F355,3),('Innhold og arbeidsdeling'!$B$48:$B$70),('Innhold og arbeidsdeling'!$B$48:$B$70)))),_xlfn.IFS(Avstemmingsoversikt!$M$4="Ja",
(IF(Avstemmingsoversikt!$H$3="Bruttobudsjettert",VLOOKUP(LEFT(F355,3),'Innhold og arbeidsdeling'!$B$48:$G$70,3,FALSE),VLOOKUP(LEFT(F355,3),'Innhold og arbeidsdeling'!$B$48:$G$70,4,FALSE)
)),
Avstemmingsoversikt!$M$4="Nei",
(IF(Avstemmingsoversikt!$H$3="Bruttobudsjettert",VLOOKUP(LEFT(F355,3),'Innhold og arbeidsdeling'!$B$48:$G$70,5,FALSE),VLOOKUP(LEFT(F355,3),'Innhold og arbeidsdeling'!$B$48:$G$70,6,FALSE)
))),
Avstemmingsoversikt!$M$3="Grunntjeneste",IF(Avstemmingsoversikt!$H$3="Bruttobudsjettert",VLOOKUP(LEFT(F355,3),'Innhold og arbeidsdeling'!$B$5:$G$45,3,FALSE),VLOOKUP(LEFT(F355,3),'Innhold og arbeidsdeling'!$B$5:$G$45,4,FALSE)),Avstemmingsoversikt!$M$3="Delservice",IF(Avstemmingsoversikt!$H$3="Bruttobudsjettert",VLOOKUP(LEFT(F355,3),'Innhold og arbeidsdeling'!$B$5:$G$45,5,FALSE),VLOOKUP(LEFT(F355,3),'Innhold og arbeidsdeling'!$B$5:$G$45,6,FALSE)))</f>
        <v>i/a</v>
      </c>
      <c r="J355" s="309"/>
      <c r="K355" s="258" t="str">
        <f t="shared" si="5"/>
        <v>4900</v>
      </c>
    </row>
    <row r="356" spans="1:11" x14ac:dyDescent="0.25">
      <c r="A356" s="836">
        <v>4920</v>
      </c>
      <c r="B356" s="259" t="s">
        <v>962</v>
      </c>
      <c r="C356" s="260">
        <v>0</v>
      </c>
      <c r="D356" s="266"/>
      <c r="E356" s="266"/>
      <c r="F356" s="266" t="s">
        <v>897</v>
      </c>
      <c r="G356" s="266" t="str" cm="1">
        <f t="array" ref="G356">_xlfn.IFS(B356="Reservert","-",
F356="","Ingen arkivreferanse",
F356="Ivaretas av kunde","KUNDE",
NOT(ISERROR(_xlfn.XLOOKUP(LEFT(F356,3),('Innhold og arbeidsdeling'!$B$48:$B$70),('Innhold og arbeidsdeling'!$B$48:$B$70)))),_xlfn.IFS(Avstemmingsoversikt!$M$4="Ja",
(IF(Avstemmingsoversikt!$H$3="Bruttobudsjettert",VLOOKUP(LEFT(F356,3),'Innhold og arbeidsdeling'!$B$48:$G$70,3,FALSE),VLOOKUP(LEFT(F356,3),'Innhold og arbeidsdeling'!$B$48:$G$70,4,FALSE)
)),
Avstemmingsoversikt!$M$4="Nei",
(IF(Avstemmingsoversikt!$H$3="Bruttobudsjettert",VLOOKUP(LEFT(F356,3),'Innhold og arbeidsdeling'!$B$48:$G$70,5,FALSE),VLOOKUP(LEFT(F356,3),'Innhold og arbeidsdeling'!$B$48:$G$70,6,FALSE)
))),
Avstemmingsoversikt!$M$3="Grunntjeneste",IF(Avstemmingsoversikt!$H$3="Bruttobudsjettert",VLOOKUP(LEFT(F356,3),'Innhold og arbeidsdeling'!$B$5:$G$45,3,FALSE),VLOOKUP(LEFT(F356,3),'Innhold og arbeidsdeling'!$B$5:$G$45,4,FALSE)),Avstemmingsoversikt!$M$3="Delservice",IF(Avstemmingsoversikt!$H$3="Bruttobudsjettert",VLOOKUP(LEFT(F356,3),'Innhold og arbeidsdeling'!$B$5:$G$45,5,FALSE),VLOOKUP(LEFT(F356,3),'Innhold og arbeidsdeling'!$B$5:$G$45,6,FALSE)))</f>
        <v>i/a</v>
      </c>
      <c r="H356" s="266"/>
      <c r="I356" s="266"/>
      <c r="J356" s="308"/>
      <c r="K356" s="258" t="str">
        <f t="shared" si="5"/>
        <v>4920</v>
      </c>
    </row>
    <row r="357" spans="1:11" x14ac:dyDescent="0.25">
      <c r="A357" s="833">
        <v>4930</v>
      </c>
      <c r="B357" s="205" t="s">
        <v>963</v>
      </c>
      <c r="C357" s="256">
        <v>0</v>
      </c>
      <c r="F357" s="207" t="s">
        <v>897</v>
      </c>
      <c r="G357" s="207" t="str" cm="1">
        <f t="array" ref="G357">_xlfn.IFS(B357="Reservert","-",
F357="","Ingen arkivreferanse",
F357="Ivaretas av kunde","KUNDE",
NOT(ISERROR(_xlfn.XLOOKUP(LEFT(F357,3),('Innhold og arbeidsdeling'!$B$48:$B$70),('Innhold og arbeidsdeling'!$B$48:$B$70)))),_xlfn.IFS(Avstemmingsoversikt!$M$4="Ja",
(IF(Avstemmingsoversikt!$H$3="Bruttobudsjettert",VLOOKUP(LEFT(F357,3),'Innhold og arbeidsdeling'!$B$48:$G$70,3,FALSE),VLOOKUP(LEFT(F357,3),'Innhold og arbeidsdeling'!$B$48:$G$70,4,FALSE)
)),
Avstemmingsoversikt!$M$4="Nei",
(IF(Avstemmingsoversikt!$H$3="Bruttobudsjettert",VLOOKUP(LEFT(F357,3),'Innhold og arbeidsdeling'!$B$48:$G$70,5,FALSE),VLOOKUP(LEFT(F357,3),'Innhold og arbeidsdeling'!$B$48:$G$70,6,FALSE)
))),
Avstemmingsoversikt!$M$3="Grunntjeneste",IF(Avstemmingsoversikt!$H$3="Bruttobudsjettert",VLOOKUP(LEFT(F357,3),'Innhold og arbeidsdeling'!$B$5:$G$45,3,FALSE),VLOOKUP(LEFT(F357,3),'Innhold og arbeidsdeling'!$B$5:$G$45,4,FALSE)),Avstemmingsoversikt!$M$3="Delservice",IF(Avstemmingsoversikt!$H$3="Bruttobudsjettert",VLOOKUP(LEFT(F357,3),'Innhold og arbeidsdeling'!$B$5:$G$45,5,FALSE),VLOOKUP(LEFT(F357,3),'Innhold og arbeidsdeling'!$B$5:$G$45,6,FALSE)))</f>
        <v>i/a</v>
      </c>
      <c r="J357" s="309"/>
      <c r="K357" s="258" t="str">
        <f t="shared" si="5"/>
        <v>4930</v>
      </c>
    </row>
    <row r="358" spans="1:11" x14ac:dyDescent="0.25">
      <c r="A358" s="836">
        <v>4940</v>
      </c>
      <c r="B358" s="259" t="s">
        <v>661</v>
      </c>
      <c r="C358" s="260">
        <v>0</v>
      </c>
      <c r="D358" s="266"/>
      <c r="E358" s="266"/>
      <c r="F358" s="266" t="s">
        <v>897</v>
      </c>
      <c r="G358" s="266" t="str" cm="1">
        <f t="array" ref="G358">_xlfn.IFS(B358="Reservert","-",
F358="","Ingen arkivreferanse",
F358="Ivaretas av kunde","KUNDE",
NOT(ISERROR(_xlfn.XLOOKUP(LEFT(F358,3),('Innhold og arbeidsdeling'!$B$48:$B$70),('Innhold og arbeidsdeling'!$B$48:$B$70)))),_xlfn.IFS(Avstemmingsoversikt!$M$4="Ja",
(IF(Avstemmingsoversikt!$H$3="Bruttobudsjettert",VLOOKUP(LEFT(F358,3),'Innhold og arbeidsdeling'!$B$48:$G$70,3,FALSE),VLOOKUP(LEFT(F358,3),'Innhold og arbeidsdeling'!$B$48:$G$70,4,FALSE)
)),
Avstemmingsoversikt!$M$4="Nei",
(IF(Avstemmingsoversikt!$H$3="Bruttobudsjettert",VLOOKUP(LEFT(F358,3),'Innhold og arbeidsdeling'!$B$48:$G$70,5,FALSE),VLOOKUP(LEFT(F358,3),'Innhold og arbeidsdeling'!$B$48:$G$70,6,FALSE)
))),
Avstemmingsoversikt!$M$3="Grunntjeneste",IF(Avstemmingsoversikt!$H$3="Bruttobudsjettert",VLOOKUP(LEFT(F358,3),'Innhold og arbeidsdeling'!$B$5:$G$45,3,FALSE),VLOOKUP(LEFT(F358,3),'Innhold og arbeidsdeling'!$B$5:$G$45,4,FALSE)),Avstemmingsoversikt!$M$3="Delservice",IF(Avstemmingsoversikt!$H$3="Bruttobudsjettert",VLOOKUP(LEFT(F358,3),'Innhold og arbeidsdeling'!$B$5:$G$45,5,FALSE),VLOOKUP(LEFT(F358,3),'Innhold og arbeidsdeling'!$B$5:$G$45,6,FALSE)))</f>
        <v>i/a</v>
      </c>
      <c r="H358" s="266"/>
      <c r="I358" s="266"/>
      <c r="J358" s="308"/>
      <c r="K358" s="258" t="str">
        <f t="shared" si="5"/>
        <v>4940</v>
      </c>
    </row>
    <row r="359" spans="1:11" x14ac:dyDescent="0.25">
      <c r="A359" s="833">
        <v>4950</v>
      </c>
      <c r="B359" s="205" t="s">
        <v>663</v>
      </c>
      <c r="C359" s="256">
        <v>0</v>
      </c>
      <c r="F359" s="207" t="s">
        <v>897</v>
      </c>
      <c r="G359" s="207" t="str" cm="1">
        <f t="array" ref="G359">_xlfn.IFS(B359="Reservert","-",
F359="","Ingen arkivreferanse",
F359="Ivaretas av kunde","KUNDE",
NOT(ISERROR(_xlfn.XLOOKUP(LEFT(F359,3),('Innhold og arbeidsdeling'!$B$48:$B$70),('Innhold og arbeidsdeling'!$B$48:$B$70)))),_xlfn.IFS(Avstemmingsoversikt!$M$4="Ja",
(IF(Avstemmingsoversikt!$H$3="Bruttobudsjettert",VLOOKUP(LEFT(F359,3),'Innhold og arbeidsdeling'!$B$48:$G$70,3,FALSE),VLOOKUP(LEFT(F359,3),'Innhold og arbeidsdeling'!$B$48:$G$70,4,FALSE)
)),
Avstemmingsoversikt!$M$4="Nei",
(IF(Avstemmingsoversikt!$H$3="Bruttobudsjettert",VLOOKUP(LEFT(F359,3),'Innhold og arbeidsdeling'!$B$48:$G$70,5,FALSE),VLOOKUP(LEFT(F359,3),'Innhold og arbeidsdeling'!$B$48:$G$70,6,FALSE)
))),
Avstemmingsoversikt!$M$3="Grunntjeneste",IF(Avstemmingsoversikt!$H$3="Bruttobudsjettert",VLOOKUP(LEFT(F359,3),'Innhold og arbeidsdeling'!$B$5:$G$45,3,FALSE),VLOOKUP(LEFT(F359,3),'Innhold og arbeidsdeling'!$B$5:$G$45,4,FALSE)),Avstemmingsoversikt!$M$3="Delservice",IF(Avstemmingsoversikt!$H$3="Bruttobudsjettert",VLOOKUP(LEFT(F359,3),'Innhold og arbeidsdeling'!$B$5:$G$45,5,FALSE),VLOOKUP(LEFT(F359,3),'Innhold og arbeidsdeling'!$B$5:$G$45,6,FALSE)))</f>
        <v>i/a</v>
      </c>
      <c r="J359" s="309"/>
      <c r="K359" s="258" t="str">
        <f t="shared" si="5"/>
        <v>4950</v>
      </c>
    </row>
    <row r="360" spans="1:11" x14ac:dyDescent="0.25">
      <c r="A360" s="836">
        <v>4960</v>
      </c>
      <c r="B360" s="259" t="s">
        <v>964</v>
      </c>
      <c r="C360" s="260">
        <v>0</v>
      </c>
      <c r="D360" s="266"/>
      <c r="E360" s="266"/>
      <c r="F360" s="266" t="s">
        <v>897</v>
      </c>
      <c r="G360" s="266" t="str" cm="1">
        <f t="array" ref="G360">_xlfn.IFS(B360="Reservert","-",
F360="","Ingen arkivreferanse",
F360="Ivaretas av kunde","KUNDE",
NOT(ISERROR(_xlfn.XLOOKUP(LEFT(F360,3),('Innhold og arbeidsdeling'!$B$48:$B$70),('Innhold og arbeidsdeling'!$B$48:$B$70)))),_xlfn.IFS(Avstemmingsoversikt!$M$4="Ja",
(IF(Avstemmingsoversikt!$H$3="Bruttobudsjettert",VLOOKUP(LEFT(F360,3),'Innhold og arbeidsdeling'!$B$48:$G$70,3,FALSE),VLOOKUP(LEFT(F360,3),'Innhold og arbeidsdeling'!$B$48:$G$70,4,FALSE)
)),
Avstemmingsoversikt!$M$4="Nei",
(IF(Avstemmingsoversikt!$H$3="Bruttobudsjettert",VLOOKUP(LEFT(F360,3),'Innhold og arbeidsdeling'!$B$48:$G$70,5,FALSE),VLOOKUP(LEFT(F360,3),'Innhold og arbeidsdeling'!$B$48:$G$70,6,FALSE)
))),
Avstemmingsoversikt!$M$3="Grunntjeneste",IF(Avstemmingsoversikt!$H$3="Bruttobudsjettert",VLOOKUP(LEFT(F360,3),'Innhold og arbeidsdeling'!$B$5:$G$45,3,FALSE),VLOOKUP(LEFT(F360,3),'Innhold og arbeidsdeling'!$B$5:$G$45,4,FALSE)),Avstemmingsoversikt!$M$3="Delservice",IF(Avstemmingsoversikt!$H$3="Bruttobudsjettert",VLOOKUP(LEFT(F360,3),'Innhold og arbeidsdeling'!$B$5:$G$45,5,FALSE),VLOOKUP(LEFT(F360,3),'Innhold og arbeidsdeling'!$B$5:$G$45,6,FALSE)))</f>
        <v>i/a</v>
      </c>
      <c r="H360" s="266"/>
      <c r="I360" s="266"/>
      <c r="J360" s="308"/>
      <c r="K360" s="258" t="str">
        <f t="shared" si="5"/>
        <v>4960</v>
      </c>
    </row>
    <row r="361" spans="1:11" x14ac:dyDescent="0.25">
      <c r="A361" s="833">
        <v>4970</v>
      </c>
      <c r="B361" s="205" t="s">
        <v>965</v>
      </c>
      <c r="C361" s="256">
        <v>0</v>
      </c>
      <c r="F361" s="207" t="s">
        <v>897</v>
      </c>
      <c r="G361" s="207" t="str" cm="1">
        <f t="array" ref="G361">_xlfn.IFS(B361="Reservert","-",
F361="","Ingen arkivreferanse",
F361="Ivaretas av kunde","KUNDE",
NOT(ISERROR(_xlfn.XLOOKUP(LEFT(F361,3),('Innhold og arbeidsdeling'!$B$48:$B$70),('Innhold og arbeidsdeling'!$B$48:$B$70)))),_xlfn.IFS(Avstemmingsoversikt!$M$4="Ja",
(IF(Avstemmingsoversikt!$H$3="Bruttobudsjettert",VLOOKUP(LEFT(F361,3),'Innhold og arbeidsdeling'!$B$48:$G$70,3,FALSE),VLOOKUP(LEFT(F361,3),'Innhold og arbeidsdeling'!$B$48:$G$70,4,FALSE)
)),
Avstemmingsoversikt!$M$4="Nei",
(IF(Avstemmingsoversikt!$H$3="Bruttobudsjettert",VLOOKUP(LEFT(F361,3),'Innhold og arbeidsdeling'!$B$48:$G$70,5,FALSE),VLOOKUP(LEFT(F361,3),'Innhold og arbeidsdeling'!$B$48:$G$70,6,FALSE)
))),
Avstemmingsoversikt!$M$3="Grunntjeneste",IF(Avstemmingsoversikt!$H$3="Bruttobudsjettert",VLOOKUP(LEFT(F361,3),'Innhold og arbeidsdeling'!$B$5:$G$45,3,FALSE),VLOOKUP(LEFT(F361,3),'Innhold og arbeidsdeling'!$B$5:$G$45,4,FALSE)),Avstemmingsoversikt!$M$3="Delservice",IF(Avstemmingsoversikt!$H$3="Bruttobudsjettert",VLOOKUP(LEFT(F361,3),'Innhold og arbeidsdeling'!$B$5:$G$45,5,FALSE),VLOOKUP(LEFT(F361,3),'Innhold og arbeidsdeling'!$B$5:$G$45,6,FALSE)))</f>
        <v>i/a</v>
      </c>
      <c r="J361" s="309"/>
      <c r="K361" s="258" t="str">
        <f t="shared" si="5"/>
        <v>4970</v>
      </c>
    </row>
    <row r="362" spans="1:11" x14ac:dyDescent="0.25">
      <c r="A362" s="836">
        <v>4980</v>
      </c>
      <c r="B362" s="259" t="s">
        <v>966</v>
      </c>
      <c r="C362" s="260">
        <v>0</v>
      </c>
      <c r="D362" s="266"/>
      <c r="E362" s="266"/>
      <c r="F362" s="266" t="s">
        <v>897</v>
      </c>
      <c r="G362" s="266" t="str" cm="1">
        <f t="array" ref="G362">_xlfn.IFS(B362="Reservert","-",
F362="","Ingen arkivreferanse",
F362="Ivaretas av kunde","KUNDE",
NOT(ISERROR(_xlfn.XLOOKUP(LEFT(F362,3),('Innhold og arbeidsdeling'!$B$48:$B$70),('Innhold og arbeidsdeling'!$B$48:$B$70)))),_xlfn.IFS(Avstemmingsoversikt!$M$4="Ja",
(IF(Avstemmingsoversikt!$H$3="Bruttobudsjettert",VLOOKUP(LEFT(F362,3),'Innhold og arbeidsdeling'!$B$48:$G$70,3,FALSE),VLOOKUP(LEFT(F362,3),'Innhold og arbeidsdeling'!$B$48:$G$70,4,FALSE)
)),
Avstemmingsoversikt!$M$4="Nei",
(IF(Avstemmingsoversikt!$H$3="Bruttobudsjettert",VLOOKUP(LEFT(F362,3),'Innhold og arbeidsdeling'!$B$48:$G$70,5,FALSE),VLOOKUP(LEFT(F362,3),'Innhold og arbeidsdeling'!$B$48:$G$70,6,FALSE)
))),
Avstemmingsoversikt!$M$3="Grunntjeneste",IF(Avstemmingsoversikt!$H$3="Bruttobudsjettert",VLOOKUP(LEFT(F362,3),'Innhold og arbeidsdeling'!$B$5:$G$45,3,FALSE),VLOOKUP(LEFT(F362,3),'Innhold og arbeidsdeling'!$B$5:$G$45,4,FALSE)),Avstemmingsoversikt!$M$3="Delservice",IF(Avstemmingsoversikt!$H$3="Bruttobudsjettert",VLOOKUP(LEFT(F362,3),'Innhold og arbeidsdeling'!$B$5:$G$45,5,FALSE),VLOOKUP(LEFT(F362,3),'Innhold og arbeidsdeling'!$B$5:$G$45,6,FALSE)))</f>
        <v>i/a</v>
      </c>
      <c r="H362" s="266"/>
      <c r="I362" s="266"/>
      <c r="J362" s="308"/>
      <c r="K362" s="258" t="str">
        <f t="shared" si="5"/>
        <v>4980</v>
      </c>
    </row>
    <row r="363" spans="1:11" x14ac:dyDescent="0.25">
      <c r="A363" s="833">
        <v>4990</v>
      </c>
      <c r="B363" s="205" t="s">
        <v>967</v>
      </c>
      <c r="C363" s="256">
        <v>0</v>
      </c>
      <c r="F363" s="207" t="s">
        <v>897</v>
      </c>
      <c r="G363" s="207" t="str" cm="1">
        <f t="array" ref="G363">_xlfn.IFS(B363="Reservert","-",
F363="","Ingen arkivreferanse",
F363="Ivaretas av kunde","KUNDE",
NOT(ISERROR(_xlfn.XLOOKUP(LEFT(F363,3),('Innhold og arbeidsdeling'!$B$48:$B$70),('Innhold og arbeidsdeling'!$B$48:$B$70)))),_xlfn.IFS(Avstemmingsoversikt!$M$4="Ja",
(IF(Avstemmingsoversikt!$H$3="Bruttobudsjettert",VLOOKUP(LEFT(F363,3),'Innhold og arbeidsdeling'!$B$48:$G$70,3,FALSE),VLOOKUP(LEFT(F363,3),'Innhold og arbeidsdeling'!$B$48:$G$70,4,FALSE)
)),
Avstemmingsoversikt!$M$4="Nei",
(IF(Avstemmingsoversikt!$H$3="Bruttobudsjettert",VLOOKUP(LEFT(F363,3),'Innhold og arbeidsdeling'!$B$48:$G$70,5,FALSE),VLOOKUP(LEFT(F363,3),'Innhold og arbeidsdeling'!$B$48:$G$70,6,FALSE)
))),
Avstemmingsoversikt!$M$3="Grunntjeneste",IF(Avstemmingsoversikt!$H$3="Bruttobudsjettert",VLOOKUP(LEFT(F363,3),'Innhold og arbeidsdeling'!$B$5:$G$45,3,FALSE),VLOOKUP(LEFT(F363,3),'Innhold og arbeidsdeling'!$B$5:$G$45,4,FALSE)),Avstemmingsoversikt!$M$3="Delservice",IF(Avstemmingsoversikt!$H$3="Bruttobudsjettert",VLOOKUP(LEFT(F363,3),'Innhold og arbeidsdeling'!$B$5:$G$45,5,FALSE),VLOOKUP(LEFT(F363,3),'Innhold og arbeidsdeling'!$B$5:$G$45,6,FALSE)))</f>
        <v>i/a</v>
      </c>
      <c r="J363" s="309"/>
      <c r="K363" s="258" t="str">
        <f t="shared" si="5"/>
        <v>4990</v>
      </c>
    </row>
    <row r="364" spans="1:11" x14ac:dyDescent="0.25">
      <c r="A364" s="836">
        <v>5000</v>
      </c>
      <c r="B364" s="259" t="s">
        <v>968</v>
      </c>
      <c r="C364" s="260">
        <v>0</v>
      </c>
      <c r="D364" s="266"/>
      <c r="E364" s="266"/>
      <c r="F364" s="266" t="s">
        <v>969</v>
      </c>
      <c r="G364" s="266" t="str" cm="1">
        <f t="array" ref="G364">_xlfn.IFS(B364="Reservert","-",
F364="","Ingen arkivreferanse",
F364="Ivaretas av kunde","KUNDE",
NOT(ISERROR(_xlfn.XLOOKUP(LEFT(F364,3),('Innhold og arbeidsdeling'!$B$48:$B$70),('Innhold og arbeidsdeling'!$B$48:$B$70)))),_xlfn.IFS(Avstemmingsoversikt!$M$4="Ja",
(IF(Avstemmingsoversikt!$H$3="Bruttobudsjettert",VLOOKUP(LEFT(F364,3),'Innhold og arbeidsdeling'!$B$48:$G$70,3,FALSE),VLOOKUP(LEFT(F364,3),'Innhold og arbeidsdeling'!$B$48:$G$70,4,FALSE)
)),
Avstemmingsoversikt!$M$4="Nei",
(IF(Avstemmingsoversikt!$H$3="Bruttobudsjettert",VLOOKUP(LEFT(F364,3),'Innhold og arbeidsdeling'!$B$48:$G$70,5,FALSE),VLOOKUP(LEFT(F364,3),'Innhold og arbeidsdeling'!$B$48:$G$70,6,FALSE)
))),
Avstemmingsoversikt!$M$3="Grunntjeneste",IF(Avstemmingsoversikt!$H$3="Bruttobudsjettert",VLOOKUP(LEFT(F364,3),'Innhold og arbeidsdeling'!$B$5:$G$45,3,FALSE),VLOOKUP(LEFT(F364,3),'Innhold og arbeidsdeling'!$B$5:$G$45,4,FALSE)),Avstemmingsoversikt!$M$3="Delservice",IF(Avstemmingsoversikt!$H$3="Bruttobudsjettert",VLOOKUP(LEFT(F364,3),'Innhold og arbeidsdeling'!$B$5:$G$45,5,FALSE),VLOOKUP(LEFT(F364,3),'Innhold og arbeidsdeling'!$B$5:$G$45,6,FALSE)))</f>
        <v>i/a</v>
      </c>
      <c r="H364" s="266"/>
      <c r="I364" s="266"/>
      <c r="J364" s="308"/>
      <c r="K364" s="258" t="str">
        <f t="shared" si="5"/>
        <v>5000</v>
      </c>
    </row>
    <row r="365" spans="1:11" x14ac:dyDescent="0.25">
      <c r="A365" s="833">
        <v>5001</v>
      </c>
      <c r="B365" s="205" t="s">
        <v>970</v>
      </c>
      <c r="C365" s="256">
        <v>0</v>
      </c>
      <c r="G365" s="207" t="str" cm="1">
        <f t="array" ref="G365">_xlfn.IFS(B365="Reservert","-",
F365="","Ingen arkivreferanse",
F365="Ivaretas av kunde","KUNDE",
NOT(ISERROR(_xlfn.XLOOKUP(LEFT(F365,3),('Innhold og arbeidsdeling'!$B$48:$B$70),('Innhold og arbeidsdeling'!$B$48:$B$70)))),_xlfn.IFS(Avstemmingsoversikt!$M$4="Ja",
(IF(Avstemmingsoversikt!$H$3="Bruttobudsjettert",VLOOKUP(LEFT(F365,3),'Innhold og arbeidsdeling'!$B$48:$G$70,3,FALSE),VLOOKUP(LEFT(F365,3),'Innhold og arbeidsdeling'!$B$48:$G$70,4,FALSE)
)),
Avstemmingsoversikt!$M$4="Nei",
(IF(Avstemmingsoversikt!$H$3="Bruttobudsjettert",VLOOKUP(LEFT(F365,3),'Innhold og arbeidsdeling'!$B$48:$G$70,5,FALSE),VLOOKUP(LEFT(F365,3),'Innhold og arbeidsdeling'!$B$48:$G$70,6,FALSE)
))),
Avstemmingsoversikt!$M$3="Grunntjeneste",IF(Avstemmingsoversikt!$H$3="Bruttobudsjettert",VLOOKUP(LEFT(F365,3),'Innhold og arbeidsdeling'!$B$5:$G$45,3,FALSE),VLOOKUP(LEFT(F365,3),'Innhold og arbeidsdeling'!$B$5:$G$45,4,FALSE)),Avstemmingsoversikt!$M$3="Delservice",IF(Avstemmingsoversikt!$H$3="Bruttobudsjettert",VLOOKUP(LEFT(F365,3),'Innhold og arbeidsdeling'!$B$5:$G$45,5,FALSE),VLOOKUP(LEFT(F365,3),'Innhold og arbeidsdeling'!$B$5:$G$45,6,FALSE)))</f>
        <v>Ingen arkivreferanse</v>
      </c>
      <c r="J365" s="309"/>
      <c r="K365" s="258" t="str">
        <f t="shared" si="5"/>
        <v>5001</v>
      </c>
    </row>
    <row r="366" spans="1:11" x14ac:dyDescent="0.25">
      <c r="A366" s="836">
        <v>5002</v>
      </c>
      <c r="B366" s="259" t="s">
        <v>971</v>
      </c>
      <c r="C366" s="260">
        <v>0</v>
      </c>
      <c r="D366" s="266"/>
      <c r="E366" s="266"/>
      <c r="F366" s="266"/>
      <c r="G366" s="266" t="str" cm="1">
        <f t="array" ref="G366">_xlfn.IFS(B366="Reservert","-",
F366="","Ingen arkivreferanse",
F366="Ivaretas av kunde","KUNDE",
NOT(ISERROR(_xlfn.XLOOKUP(LEFT(F366,3),('Innhold og arbeidsdeling'!$B$48:$B$70),('Innhold og arbeidsdeling'!$B$48:$B$70)))),_xlfn.IFS(Avstemmingsoversikt!$M$4="Ja",
(IF(Avstemmingsoversikt!$H$3="Bruttobudsjettert",VLOOKUP(LEFT(F366,3),'Innhold og arbeidsdeling'!$B$48:$G$70,3,FALSE),VLOOKUP(LEFT(F366,3),'Innhold og arbeidsdeling'!$B$48:$G$70,4,FALSE)
)),
Avstemmingsoversikt!$M$4="Nei",
(IF(Avstemmingsoversikt!$H$3="Bruttobudsjettert",VLOOKUP(LEFT(F366,3),'Innhold og arbeidsdeling'!$B$48:$G$70,5,FALSE),VLOOKUP(LEFT(F366,3),'Innhold og arbeidsdeling'!$B$48:$G$70,6,FALSE)
))),
Avstemmingsoversikt!$M$3="Grunntjeneste",IF(Avstemmingsoversikt!$H$3="Bruttobudsjettert",VLOOKUP(LEFT(F366,3),'Innhold og arbeidsdeling'!$B$5:$G$45,3,FALSE),VLOOKUP(LEFT(F366,3),'Innhold og arbeidsdeling'!$B$5:$G$45,4,FALSE)),Avstemmingsoversikt!$M$3="Delservice",IF(Avstemmingsoversikt!$H$3="Bruttobudsjettert",VLOOKUP(LEFT(F366,3),'Innhold og arbeidsdeling'!$B$5:$G$45,5,FALSE),VLOOKUP(LEFT(F366,3),'Innhold og arbeidsdeling'!$B$5:$G$45,6,FALSE)))</f>
        <v>Ingen arkivreferanse</v>
      </c>
      <c r="H366" s="266"/>
      <c r="I366" s="266"/>
      <c r="J366" s="308"/>
      <c r="K366" s="258" t="str">
        <f t="shared" si="5"/>
        <v>5002</v>
      </c>
    </row>
    <row r="367" spans="1:11" x14ac:dyDescent="0.25">
      <c r="A367" s="833">
        <v>5004</v>
      </c>
      <c r="B367" s="205" t="s">
        <v>972</v>
      </c>
      <c r="C367" s="256">
        <v>0</v>
      </c>
      <c r="G367" s="207" t="str" cm="1">
        <f t="array" ref="G367">_xlfn.IFS(B367="Reservert","-",
F367="","Ingen arkivreferanse",
F367="Ivaretas av kunde","KUNDE",
NOT(ISERROR(_xlfn.XLOOKUP(LEFT(F367,3),('Innhold og arbeidsdeling'!$B$48:$B$70),('Innhold og arbeidsdeling'!$B$48:$B$70)))),_xlfn.IFS(Avstemmingsoversikt!$M$4="Ja",
(IF(Avstemmingsoversikt!$H$3="Bruttobudsjettert",VLOOKUP(LEFT(F367,3),'Innhold og arbeidsdeling'!$B$48:$G$70,3,FALSE),VLOOKUP(LEFT(F367,3),'Innhold og arbeidsdeling'!$B$48:$G$70,4,FALSE)
)),
Avstemmingsoversikt!$M$4="Nei",
(IF(Avstemmingsoversikt!$H$3="Bruttobudsjettert",VLOOKUP(LEFT(F367,3),'Innhold og arbeidsdeling'!$B$48:$G$70,5,FALSE),VLOOKUP(LEFT(F367,3),'Innhold og arbeidsdeling'!$B$48:$G$70,6,FALSE)
))),
Avstemmingsoversikt!$M$3="Grunntjeneste",IF(Avstemmingsoversikt!$H$3="Bruttobudsjettert",VLOOKUP(LEFT(F367,3),'Innhold og arbeidsdeling'!$B$5:$G$45,3,FALSE),VLOOKUP(LEFT(F367,3),'Innhold og arbeidsdeling'!$B$5:$G$45,4,FALSE)),Avstemmingsoversikt!$M$3="Delservice",IF(Avstemmingsoversikt!$H$3="Bruttobudsjettert",VLOOKUP(LEFT(F367,3),'Innhold og arbeidsdeling'!$B$5:$G$45,5,FALSE),VLOOKUP(LEFT(F367,3),'Innhold og arbeidsdeling'!$B$5:$G$45,6,FALSE)))</f>
        <v>Ingen arkivreferanse</v>
      </c>
      <c r="J367" s="309"/>
      <c r="K367" s="258" t="str">
        <f t="shared" si="5"/>
        <v>5004</v>
      </c>
    </row>
    <row r="368" spans="1:11" x14ac:dyDescent="0.25">
      <c r="A368" s="836">
        <v>5005</v>
      </c>
      <c r="B368" s="259" t="s">
        <v>973</v>
      </c>
      <c r="C368" s="260">
        <v>0</v>
      </c>
      <c r="D368" s="266"/>
      <c r="E368" s="266"/>
      <c r="F368" s="266"/>
      <c r="G368" s="266" t="str" cm="1">
        <f t="array" ref="G368">_xlfn.IFS(B368="Reservert","-",
F368="","Ingen arkivreferanse",
F368="Ivaretas av kunde","KUNDE",
NOT(ISERROR(_xlfn.XLOOKUP(LEFT(F368,3),('Innhold og arbeidsdeling'!$B$48:$B$70),('Innhold og arbeidsdeling'!$B$48:$B$70)))),_xlfn.IFS(Avstemmingsoversikt!$M$4="Ja",
(IF(Avstemmingsoversikt!$H$3="Bruttobudsjettert",VLOOKUP(LEFT(F368,3),'Innhold og arbeidsdeling'!$B$48:$G$70,3,FALSE),VLOOKUP(LEFT(F368,3),'Innhold og arbeidsdeling'!$B$48:$G$70,4,FALSE)
)),
Avstemmingsoversikt!$M$4="Nei",
(IF(Avstemmingsoversikt!$H$3="Bruttobudsjettert",VLOOKUP(LEFT(F368,3),'Innhold og arbeidsdeling'!$B$48:$G$70,5,FALSE),VLOOKUP(LEFT(F368,3),'Innhold og arbeidsdeling'!$B$48:$G$70,6,FALSE)
))),
Avstemmingsoversikt!$M$3="Grunntjeneste",IF(Avstemmingsoversikt!$H$3="Bruttobudsjettert",VLOOKUP(LEFT(F368,3),'Innhold og arbeidsdeling'!$B$5:$G$45,3,FALSE),VLOOKUP(LEFT(F368,3),'Innhold og arbeidsdeling'!$B$5:$G$45,4,FALSE)),Avstemmingsoversikt!$M$3="Delservice",IF(Avstemmingsoversikt!$H$3="Bruttobudsjettert",VLOOKUP(LEFT(F368,3),'Innhold og arbeidsdeling'!$B$5:$G$45,5,FALSE),VLOOKUP(LEFT(F368,3),'Innhold og arbeidsdeling'!$B$5:$G$45,6,FALSE)))</f>
        <v>Ingen arkivreferanse</v>
      </c>
      <c r="H368" s="266"/>
      <c r="I368" s="266"/>
      <c r="J368" s="308"/>
      <c r="K368" s="258" t="str">
        <f t="shared" si="5"/>
        <v>5005</v>
      </c>
    </row>
    <row r="369" spans="1:11" ht="15.75" customHeight="1" x14ac:dyDescent="0.25">
      <c r="A369" s="833">
        <v>5008</v>
      </c>
      <c r="B369" s="205" t="s">
        <v>974</v>
      </c>
      <c r="C369" s="256">
        <v>0</v>
      </c>
      <c r="G369" s="207" t="str" cm="1">
        <f t="array" ref="G369">_xlfn.IFS(B369="Reservert","-",
F369="","Ingen arkivreferanse",
F369="Ivaretas av kunde","KUNDE",
NOT(ISERROR(_xlfn.XLOOKUP(LEFT(F369,3),('Innhold og arbeidsdeling'!$B$48:$B$70),('Innhold og arbeidsdeling'!$B$48:$B$70)))),_xlfn.IFS(Avstemmingsoversikt!$M$4="Ja",
(IF(Avstemmingsoversikt!$H$3="Bruttobudsjettert",VLOOKUP(LEFT(F369,3),'Innhold og arbeidsdeling'!$B$48:$G$70,3,FALSE),VLOOKUP(LEFT(F369,3),'Innhold og arbeidsdeling'!$B$48:$G$70,4,FALSE)
)),
Avstemmingsoversikt!$M$4="Nei",
(IF(Avstemmingsoversikt!$H$3="Bruttobudsjettert",VLOOKUP(LEFT(F369,3),'Innhold og arbeidsdeling'!$B$48:$G$70,5,FALSE),VLOOKUP(LEFT(F369,3),'Innhold og arbeidsdeling'!$B$48:$G$70,6,FALSE)
))),
Avstemmingsoversikt!$M$3="Grunntjeneste",IF(Avstemmingsoversikt!$H$3="Bruttobudsjettert",VLOOKUP(LEFT(F369,3),'Innhold og arbeidsdeling'!$B$5:$G$45,3,FALSE),VLOOKUP(LEFT(F369,3),'Innhold og arbeidsdeling'!$B$5:$G$45,4,FALSE)),Avstemmingsoversikt!$M$3="Delservice",IF(Avstemmingsoversikt!$H$3="Bruttobudsjettert",VLOOKUP(LEFT(F369,3),'Innhold og arbeidsdeling'!$B$5:$G$45,5,FALSE),VLOOKUP(LEFT(F369,3),'Innhold og arbeidsdeling'!$B$5:$G$45,6,FALSE)))</f>
        <v>Ingen arkivreferanse</v>
      </c>
      <c r="J369" s="309"/>
      <c r="K369" s="258" t="str">
        <f t="shared" si="5"/>
        <v>5008</v>
      </c>
    </row>
    <row r="370" spans="1:11" x14ac:dyDescent="0.25">
      <c r="A370" s="836">
        <v>5012</v>
      </c>
      <c r="B370" s="1321" t="s">
        <v>975</v>
      </c>
      <c r="C370" s="260">
        <v>0</v>
      </c>
      <c r="D370" s="266"/>
      <c r="E370" s="266"/>
      <c r="F370" s="266" t="s">
        <v>509</v>
      </c>
      <c r="G370" s="266" t="str" cm="1">
        <f t="array" ref="G370">_xlfn.IFS(B370="Reservert","-",
F370="","Ingen arkivreferanse",
F370="Ivaretas av kunde","KUNDE",
NOT(ISERROR(_xlfn.XLOOKUP(LEFT(F370,3),('Innhold og arbeidsdeling'!$B$48:$B$70),('Innhold og arbeidsdeling'!$B$48:$B$70)))),_xlfn.IFS(Avstemmingsoversikt!$M$4="Ja",
(IF(Avstemmingsoversikt!$H$3="Bruttobudsjettert",VLOOKUP(LEFT(F370,3),'Innhold og arbeidsdeling'!$B$48:$G$70,3,FALSE),VLOOKUP(LEFT(F370,3),'Innhold og arbeidsdeling'!$B$48:$G$70,4,FALSE)
)),
Avstemmingsoversikt!$M$4="Nei",
(IF(Avstemmingsoversikt!$H$3="Bruttobudsjettert",VLOOKUP(LEFT(F370,3),'Innhold og arbeidsdeling'!$B$48:$G$70,5,FALSE),VLOOKUP(LEFT(F370,3),'Innhold og arbeidsdeling'!$B$48:$G$70,6,FALSE)
))),
Avstemmingsoversikt!$M$3="Grunntjeneste",IF(Avstemmingsoversikt!$H$3="Bruttobudsjettert",VLOOKUP(LEFT(F370,3),'Innhold og arbeidsdeling'!$B$5:$G$45,3,FALSE),VLOOKUP(LEFT(F370,3),'Innhold og arbeidsdeling'!$B$5:$G$45,4,FALSE)),Avstemmingsoversikt!$M$3="Delservice",IF(Avstemmingsoversikt!$H$3="Bruttobudsjettert",VLOOKUP(LEFT(F370,3),'Innhold og arbeidsdeling'!$B$5:$G$45,5,FALSE),VLOOKUP(LEFT(F370,3),'Innhold og arbeidsdeling'!$B$5:$G$45,6,FALSE)))</f>
        <v>i/a</v>
      </c>
      <c r="H370" s="266"/>
      <c r="I370" s="266"/>
      <c r="J370" s="308"/>
      <c r="K370" s="258" t="str">
        <f t="shared" si="5"/>
        <v>5012</v>
      </c>
    </row>
    <row r="371" spans="1:11" x14ac:dyDescent="0.25">
      <c r="A371" s="833">
        <v>5013</v>
      </c>
      <c r="B371" s="235" t="s">
        <v>976</v>
      </c>
      <c r="C371" s="256">
        <v>0</v>
      </c>
      <c r="F371" s="207" t="s">
        <v>509</v>
      </c>
      <c r="G371" s="207" t="str" cm="1">
        <f t="array" ref="G371">_xlfn.IFS(B371="Reservert","-",
F371="","Ingen arkivreferanse",
F371="Ivaretas av kunde","KUNDE",
NOT(ISERROR(_xlfn.XLOOKUP(LEFT(F371,3),('Innhold og arbeidsdeling'!$B$48:$B$70),('Innhold og arbeidsdeling'!$B$48:$B$70)))),_xlfn.IFS(Avstemmingsoversikt!$M$4="Ja",
(IF(Avstemmingsoversikt!$H$3="Bruttobudsjettert",VLOOKUP(LEFT(F371,3),'Innhold og arbeidsdeling'!$B$48:$G$70,3,FALSE),VLOOKUP(LEFT(F371,3),'Innhold og arbeidsdeling'!$B$48:$G$70,4,FALSE)
)),
Avstemmingsoversikt!$M$4="Nei",
(IF(Avstemmingsoversikt!$H$3="Bruttobudsjettert",VLOOKUP(LEFT(F371,3),'Innhold og arbeidsdeling'!$B$48:$G$70,5,FALSE),VLOOKUP(LEFT(F371,3),'Innhold og arbeidsdeling'!$B$48:$G$70,6,FALSE)
))),
Avstemmingsoversikt!$M$3="Grunntjeneste",IF(Avstemmingsoversikt!$H$3="Bruttobudsjettert",VLOOKUP(LEFT(F371,3),'Innhold og arbeidsdeling'!$B$5:$G$45,3,FALSE),VLOOKUP(LEFT(F371,3),'Innhold og arbeidsdeling'!$B$5:$G$45,4,FALSE)),Avstemmingsoversikt!$M$3="Delservice",IF(Avstemmingsoversikt!$H$3="Bruttobudsjettert",VLOOKUP(LEFT(F371,3),'Innhold og arbeidsdeling'!$B$5:$G$45,5,FALSE),VLOOKUP(LEFT(F371,3),'Innhold og arbeidsdeling'!$B$5:$G$45,6,FALSE)))</f>
        <v>i/a</v>
      </c>
      <c r="J371" s="309"/>
      <c r="K371" s="258" t="str">
        <f t="shared" si="5"/>
        <v>5013</v>
      </c>
    </row>
    <row r="372" spans="1:11" x14ac:dyDescent="0.25">
      <c r="A372" s="834">
        <v>5040</v>
      </c>
      <c r="B372" s="259" t="s">
        <v>977</v>
      </c>
      <c r="C372" s="260">
        <v>0</v>
      </c>
      <c r="D372" s="266"/>
      <c r="E372" s="266"/>
      <c r="F372" s="266"/>
      <c r="G372" s="266" t="str" cm="1">
        <f t="array" ref="G372">_xlfn.IFS(B372="Reservert","-",
F372="","Ingen arkivreferanse",
F372="Ivaretas av kunde","KUNDE",
NOT(ISERROR(_xlfn.XLOOKUP(LEFT(F372,3),('Innhold og arbeidsdeling'!$B$48:$B$70),('Innhold og arbeidsdeling'!$B$48:$B$70)))),_xlfn.IFS(Avstemmingsoversikt!$M$4="Ja",
(IF(Avstemmingsoversikt!$H$3="Bruttobudsjettert",VLOOKUP(LEFT(F372,3),'Innhold og arbeidsdeling'!$B$48:$G$70,3,FALSE),VLOOKUP(LEFT(F372,3),'Innhold og arbeidsdeling'!$B$48:$G$70,4,FALSE)
)),
Avstemmingsoversikt!$M$4="Nei",
(IF(Avstemmingsoversikt!$H$3="Bruttobudsjettert",VLOOKUP(LEFT(F372,3),'Innhold og arbeidsdeling'!$B$48:$G$70,5,FALSE),VLOOKUP(LEFT(F372,3),'Innhold og arbeidsdeling'!$B$48:$G$70,6,FALSE)
))),
Avstemmingsoversikt!$M$3="Grunntjeneste",IF(Avstemmingsoversikt!$H$3="Bruttobudsjettert",VLOOKUP(LEFT(F372,3),'Innhold og arbeidsdeling'!$B$5:$G$45,3,FALSE),VLOOKUP(LEFT(F372,3),'Innhold og arbeidsdeling'!$B$5:$G$45,4,FALSE)),Avstemmingsoversikt!$M$3="Delservice",IF(Avstemmingsoversikt!$H$3="Bruttobudsjettert",VLOOKUP(LEFT(F372,3),'Innhold og arbeidsdeling'!$B$5:$G$45,5,FALSE),VLOOKUP(LEFT(F372,3),'Innhold og arbeidsdeling'!$B$5:$G$45,6,FALSE)))</f>
        <v>Ingen arkivreferanse</v>
      </c>
      <c r="H372" s="266"/>
      <c r="I372" s="266"/>
      <c r="J372" s="308"/>
      <c r="K372" s="258" t="str">
        <f t="shared" si="5"/>
        <v>5040</v>
      </c>
    </row>
    <row r="373" spans="1:11" x14ac:dyDescent="0.25">
      <c r="A373" s="835">
        <v>5050</v>
      </c>
      <c r="B373" s="205" t="s">
        <v>978</v>
      </c>
      <c r="C373" s="256">
        <v>0</v>
      </c>
      <c r="D373" s="262"/>
      <c r="E373" s="262"/>
      <c r="F373" s="262" t="s">
        <v>867</v>
      </c>
      <c r="G373" s="207" t="str" cm="1">
        <f t="array" ref="G373">_xlfn.IFS(B373="Reservert","-",
F373="","Ingen arkivreferanse",
F373="Ivaretas av kunde","KUNDE",
NOT(ISERROR(_xlfn.XLOOKUP(LEFT(F373,3),('Innhold og arbeidsdeling'!$B$48:$B$70),('Innhold og arbeidsdeling'!$B$48:$B$70)))),_xlfn.IFS(Avstemmingsoversikt!$M$4="Ja",
(IF(Avstemmingsoversikt!$H$3="Bruttobudsjettert",VLOOKUP(LEFT(F373,3),'Innhold og arbeidsdeling'!$B$48:$G$70,3,FALSE),VLOOKUP(LEFT(F373,3),'Innhold og arbeidsdeling'!$B$48:$G$70,4,FALSE)
)),
Avstemmingsoversikt!$M$4="Nei",
(IF(Avstemmingsoversikt!$H$3="Bruttobudsjettert",VLOOKUP(LEFT(F373,3),'Innhold og arbeidsdeling'!$B$48:$G$70,5,FALSE),VLOOKUP(LEFT(F373,3),'Innhold og arbeidsdeling'!$B$48:$G$70,6,FALSE)
))),
Avstemmingsoversikt!$M$3="Grunntjeneste",IF(Avstemmingsoversikt!$H$3="Bruttobudsjettert",VLOOKUP(LEFT(F373,3),'Innhold og arbeidsdeling'!$B$5:$G$45,3,FALSE),VLOOKUP(LEFT(F373,3),'Innhold og arbeidsdeling'!$B$5:$G$45,4,FALSE)),Avstemmingsoversikt!$M$3="Delservice",IF(Avstemmingsoversikt!$H$3="Bruttobudsjettert",VLOOKUP(LEFT(F373,3),'Innhold og arbeidsdeling'!$B$5:$G$45,5,FALSE),VLOOKUP(LEFT(F373,3),'Innhold og arbeidsdeling'!$B$5:$G$45,6,FALSE)))</f>
        <v>i/a</v>
      </c>
      <c r="H373" s="262"/>
      <c r="I373" s="262"/>
      <c r="J373" s="307"/>
      <c r="K373" s="258" t="str">
        <f t="shared" si="5"/>
        <v>5050</v>
      </c>
    </row>
    <row r="374" spans="1:11" x14ac:dyDescent="0.25">
      <c r="A374" s="836">
        <v>5080</v>
      </c>
      <c r="B374" s="259" t="s">
        <v>979</v>
      </c>
      <c r="C374" s="260">
        <v>0</v>
      </c>
      <c r="D374" s="266"/>
      <c r="E374" s="266"/>
      <c r="F374" s="1320" t="s">
        <v>980</v>
      </c>
      <c r="G374" s="266" t="e" cm="1">
        <f t="array" ref="G374">_xlfn.IFS(B374="Reservert","-",
F374="","Ingen arkivreferanse",
F374="Ivaretas av kunde","KUNDE",
NOT(ISERROR(_xlfn.XLOOKUP(LEFT(F374,3),('Innhold og arbeidsdeling'!$B$48:$B$70),('Innhold og arbeidsdeling'!$B$48:$B$70)))),_xlfn.IFS(Avstemmingsoversikt!$M$4="Ja",
(IF(Avstemmingsoversikt!$H$3="Bruttobudsjettert",VLOOKUP(LEFT(F374,3),'Innhold og arbeidsdeling'!$B$48:$G$70,3,FALSE),VLOOKUP(LEFT(F374,3),'Innhold og arbeidsdeling'!$B$48:$G$70,4,FALSE)
)),
Avstemmingsoversikt!$M$4="Nei",
(IF(Avstemmingsoversikt!$H$3="Bruttobudsjettert",VLOOKUP(LEFT(F374,3),'Innhold og arbeidsdeling'!$B$48:$G$70,5,FALSE),VLOOKUP(LEFT(F374,3),'Innhold og arbeidsdeling'!$B$48:$G$70,6,FALSE)
))),
Avstemmingsoversikt!$M$3="Grunntjeneste",IF(Avstemmingsoversikt!$H$3="Bruttobudsjettert",VLOOKUP(LEFT(F374,3),'Innhold og arbeidsdeling'!$B$5:$G$45,3,FALSE),VLOOKUP(LEFT(F374,3),'Innhold og arbeidsdeling'!$B$5:$G$45,4,FALSE)),Avstemmingsoversikt!$M$3="Delservice",IF(Avstemmingsoversikt!$H$3="Bruttobudsjettert",VLOOKUP(LEFT(F374,3),'Innhold og arbeidsdeling'!$B$5:$G$45,5,FALSE),VLOOKUP(LEFT(F374,3),'Innhold og arbeidsdeling'!$B$5:$G$45,6,FALSE)))</f>
        <v>#N/A</v>
      </c>
      <c r="H374" s="266"/>
      <c r="I374" s="266"/>
      <c r="J374" s="308"/>
      <c r="K374" s="258" t="str">
        <f t="shared" si="5"/>
        <v>5080</v>
      </c>
    </row>
    <row r="375" spans="1:11" ht="30" x14ac:dyDescent="0.25">
      <c r="A375" s="837">
        <v>5090</v>
      </c>
      <c r="B375" s="234" t="s">
        <v>981</v>
      </c>
      <c r="C375" s="256">
        <v>0</v>
      </c>
      <c r="D375" s="262"/>
      <c r="E375" s="262"/>
      <c r="F375" s="262" t="s">
        <v>867</v>
      </c>
      <c r="G375" s="207" t="str" cm="1">
        <f t="array" ref="G375">_xlfn.IFS(B375="Reservert","-",
F375="","Ingen arkivreferanse",
F375="Ivaretas av kunde","KUNDE",
NOT(ISERROR(_xlfn.XLOOKUP(LEFT(F375,3),('Innhold og arbeidsdeling'!$B$48:$B$70),('Innhold og arbeidsdeling'!$B$48:$B$70)))),_xlfn.IFS(Avstemmingsoversikt!$M$4="Ja",
(IF(Avstemmingsoversikt!$H$3="Bruttobudsjettert",VLOOKUP(LEFT(F375,3),'Innhold og arbeidsdeling'!$B$48:$G$70,3,FALSE),VLOOKUP(LEFT(F375,3),'Innhold og arbeidsdeling'!$B$48:$G$70,4,FALSE)
)),
Avstemmingsoversikt!$M$4="Nei",
(IF(Avstemmingsoversikt!$H$3="Bruttobudsjettert",VLOOKUP(LEFT(F375,3),'Innhold og arbeidsdeling'!$B$48:$G$70,5,FALSE),VLOOKUP(LEFT(F375,3),'Innhold og arbeidsdeling'!$B$48:$G$70,6,FALSE)
))),
Avstemmingsoversikt!$M$3="Grunntjeneste",IF(Avstemmingsoversikt!$H$3="Bruttobudsjettert",VLOOKUP(LEFT(F375,3),'Innhold og arbeidsdeling'!$B$5:$G$45,3,FALSE),VLOOKUP(LEFT(F375,3),'Innhold og arbeidsdeling'!$B$5:$G$45,4,FALSE)),Avstemmingsoversikt!$M$3="Delservice",IF(Avstemmingsoversikt!$H$3="Bruttobudsjettert",VLOOKUP(LEFT(F375,3),'Innhold og arbeidsdeling'!$B$5:$G$45,5,FALSE),VLOOKUP(LEFT(F375,3),'Innhold og arbeidsdeling'!$B$5:$G$45,6,FALSE)))</f>
        <v>i/a</v>
      </c>
      <c r="H375" s="262"/>
      <c r="I375" s="262"/>
      <c r="J375" s="307"/>
      <c r="K375" s="258" t="str">
        <f t="shared" si="5"/>
        <v>5090</v>
      </c>
    </row>
    <row r="376" spans="1:11" x14ac:dyDescent="0.25">
      <c r="A376" s="834">
        <v>5099</v>
      </c>
      <c r="B376" s="259" t="s">
        <v>982</v>
      </c>
      <c r="C376" s="260">
        <v>0</v>
      </c>
      <c r="D376" s="266"/>
      <c r="E376" s="266"/>
      <c r="F376" s="266"/>
      <c r="G376" s="266" t="str" cm="1">
        <f t="array" ref="G376">_xlfn.IFS(B376="Reservert","-",
F376="","Ingen arkivreferanse",
F376="Ivaretas av kunde","KUNDE",
NOT(ISERROR(_xlfn.XLOOKUP(LEFT(F376,3),('Innhold og arbeidsdeling'!$B$48:$B$70),('Innhold og arbeidsdeling'!$B$48:$B$70)))),_xlfn.IFS(Avstemmingsoversikt!$M$4="Ja",
(IF(Avstemmingsoversikt!$H$3="Bruttobudsjettert",VLOOKUP(LEFT(F376,3),'Innhold og arbeidsdeling'!$B$48:$G$70,3,FALSE),VLOOKUP(LEFT(F376,3),'Innhold og arbeidsdeling'!$B$48:$G$70,4,FALSE)
)),
Avstemmingsoversikt!$M$4="Nei",
(IF(Avstemmingsoversikt!$H$3="Bruttobudsjettert",VLOOKUP(LEFT(F376,3),'Innhold og arbeidsdeling'!$B$48:$G$70,5,FALSE),VLOOKUP(LEFT(F376,3),'Innhold og arbeidsdeling'!$B$48:$G$70,6,FALSE)
))),
Avstemmingsoversikt!$M$3="Grunntjeneste",IF(Avstemmingsoversikt!$H$3="Bruttobudsjettert",VLOOKUP(LEFT(F376,3),'Innhold og arbeidsdeling'!$B$5:$G$45,3,FALSE),VLOOKUP(LEFT(F376,3),'Innhold og arbeidsdeling'!$B$5:$G$45,4,FALSE)),Avstemmingsoversikt!$M$3="Delservice",IF(Avstemmingsoversikt!$H$3="Bruttobudsjettert",VLOOKUP(LEFT(F376,3),'Innhold og arbeidsdeling'!$B$5:$G$45,5,FALSE),VLOOKUP(LEFT(F376,3),'Innhold og arbeidsdeling'!$B$5:$G$45,6,FALSE)))</f>
        <v>Ingen arkivreferanse</v>
      </c>
      <c r="H376" s="266"/>
      <c r="I376" s="266"/>
      <c r="J376" s="308"/>
      <c r="K376" s="258" t="str">
        <f t="shared" si="5"/>
        <v>5099</v>
      </c>
    </row>
    <row r="377" spans="1:11" x14ac:dyDescent="0.25">
      <c r="A377" s="833">
        <v>5100</v>
      </c>
      <c r="B377" s="205" t="s">
        <v>983</v>
      </c>
      <c r="C377" s="256">
        <v>0</v>
      </c>
      <c r="F377" s="262" t="s">
        <v>969</v>
      </c>
      <c r="G377" s="207" t="str" cm="1">
        <f t="array" ref="G377">_xlfn.IFS(B377="Reservert","-",
F377="","Ingen arkivreferanse",
F377="Ivaretas av kunde","KUNDE",
NOT(ISERROR(_xlfn.XLOOKUP(LEFT(F377,3),('Innhold og arbeidsdeling'!$B$48:$B$70),('Innhold og arbeidsdeling'!$B$48:$B$70)))),_xlfn.IFS(Avstemmingsoversikt!$M$4="Ja",
(IF(Avstemmingsoversikt!$H$3="Bruttobudsjettert",VLOOKUP(LEFT(F377,3),'Innhold og arbeidsdeling'!$B$48:$G$70,3,FALSE),VLOOKUP(LEFT(F377,3),'Innhold og arbeidsdeling'!$B$48:$G$70,4,FALSE)
)),
Avstemmingsoversikt!$M$4="Nei",
(IF(Avstemmingsoversikt!$H$3="Bruttobudsjettert",VLOOKUP(LEFT(F377,3),'Innhold og arbeidsdeling'!$B$48:$G$70,5,FALSE),VLOOKUP(LEFT(F377,3),'Innhold og arbeidsdeling'!$B$48:$G$70,6,FALSE)
))),
Avstemmingsoversikt!$M$3="Grunntjeneste",IF(Avstemmingsoversikt!$H$3="Bruttobudsjettert",VLOOKUP(LEFT(F377,3),'Innhold og arbeidsdeling'!$B$5:$G$45,3,FALSE),VLOOKUP(LEFT(F377,3),'Innhold og arbeidsdeling'!$B$5:$G$45,4,FALSE)),Avstemmingsoversikt!$M$3="Delservice",IF(Avstemmingsoversikt!$H$3="Bruttobudsjettert",VLOOKUP(LEFT(F377,3),'Innhold og arbeidsdeling'!$B$5:$G$45,5,FALSE),VLOOKUP(LEFT(F377,3),'Innhold og arbeidsdeling'!$B$5:$G$45,6,FALSE)))</f>
        <v>i/a</v>
      </c>
      <c r="J377" s="309"/>
      <c r="K377" s="258" t="str">
        <f t="shared" si="5"/>
        <v>5100</v>
      </c>
    </row>
    <row r="378" spans="1:11" x14ac:dyDescent="0.25">
      <c r="A378" s="836">
        <v>5102</v>
      </c>
      <c r="B378" s="259" t="s">
        <v>984</v>
      </c>
      <c r="C378" s="260">
        <v>0</v>
      </c>
      <c r="D378" s="266"/>
      <c r="E378" s="266"/>
      <c r="F378" s="266"/>
      <c r="G378" s="266" t="str" cm="1">
        <f t="array" ref="G378">_xlfn.IFS(B378="Reservert","-",
F378="","Ingen arkivreferanse",
F378="Ivaretas av kunde","KUNDE",
NOT(ISERROR(_xlfn.XLOOKUP(LEFT(F378,3),('Innhold og arbeidsdeling'!$B$48:$B$70),('Innhold og arbeidsdeling'!$B$48:$B$70)))),_xlfn.IFS(Avstemmingsoversikt!$M$4="Ja",
(IF(Avstemmingsoversikt!$H$3="Bruttobudsjettert",VLOOKUP(LEFT(F378,3),'Innhold og arbeidsdeling'!$B$48:$G$70,3,FALSE),VLOOKUP(LEFT(F378,3),'Innhold og arbeidsdeling'!$B$48:$G$70,4,FALSE)
)),
Avstemmingsoversikt!$M$4="Nei",
(IF(Avstemmingsoversikt!$H$3="Bruttobudsjettert",VLOOKUP(LEFT(F378,3),'Innhold og arbeidsdeling'!$B$48:$G$70,5,FALSE),VLOOKUP(LEFT(F378,3),'Innhold og arbeidsdeling'!$B$48:$G$70,6,FALSE)
))),
Avstemmingsoversikt!$M$3="Grunntjeneste",IF(Avstemmingsoversikt!$H$3="Bruttobudsjettert",VLOOKUP(LEFT(F378,3),'Innhold og arbeidsdeling'!$B$5:$G$45,3,FALSE),VLOOKUP(LEFT(F378,3),'Innhold og arbeidsdeling'!$B$5:$G$45,4,FALSE)),Avstemmingsoversikt!$M$3="Delservice",IF(Avstemmingsoversikt!$H$3="Bruttobudsjettert",VLOOKUP(LEFT(F378,3),'Innhold og arbeidsdeling'!$B$5:$G$45,5,FALSE),VLOOKUP(LEFT(F378,3),'Innhold og arbeidsdeling'!$B$5:$G$45,6,FALSE)))</f>
        <v>Ingen arkivreferanse</v>
      </c>
      <c r="H378" s="266"/>
      <c r="I378" s="266"/>
      <c r="J378" s="308"/>
      <c r="K378" s="258" t="str">
        <f t="shared" si="5"/>
        <v>5102</v>
      </c>
    </row>
    <row r="379" spans="1:11" x14ac:dyDescent="0.25">
      <c r="A379" s="833">
        <v>5103</v>
      </c>
      <c r="B379" s="205" t="s">
        <v>985</v>
      </c>
      <c r="C379" s="256">
        <v>0</v>
      </c>
      <c r="G379" s="207" t="str" cm="1">
        <f t="array" ref="G379">_xlfn.IFS(B379="Reservert","-",
F379="","Ingen arkivreferanse",
F379="Ivaretas av kunde","KUNDE",
NOT(ISERROR(_xlfn.XLOOKUP(LEFT(F379,3),('Innhold og arbeidsdeling'!$B$48:$B$70),('Innhold og arbeidsdeling'!$B$48:$B$70)))),_xlfn.IFS(Avstemmingsoversikt!$M$4="Ja",
(IF(Avstemmingsoversikt!$H$3="Bruttobudsjettert",VLOOKUP(LEFT(F379,3),'Innhold og arbeidsdeling'!$B$48:$G$70,3,FALSE),VLOOKUP(LEFT(F379,3),'Innhold og arbeidsdeling'!$B$48:$G$70,4,FALSE)
)),
Avstemmingsoversikt!$M$4="Nei",
(IF(Avstemmingsoversikt!$H$3="Bruttobudsjettert",VLOOKUP(LEFT(F379,3),'Innhold og arbeidsdeling'!$B$48:$G$70,5,FALSE),VLOOKUP(LEFT(F379,3),'Innhold og arbeidsdeling'!$B$48:$G$70,6,FALSE)
))),
Avstemmingsoversikt!$M$3="Grunntjeneste",IF(Avstemmingsoversikt!$H$3="Bruttobudsjettert",VLOOKUP(LEFT(F379,3),'Innhold og arbeidsdeling'!$B$5:$G$45,3,FALSE),VLOOKUP(LEFT(F379,3),'Innhold og arbeidsdeling'!$B$5:$G$45,4,FALSE)),Avstemmingsoversikt!$M$3="Delservice",IF(Avstemmingsoversikt!$H$3="Bruttobudsjettert",VLOOKUP(LEFT(F379,3),'Innhold og arbeidsdeling'!$B$5:$G$45,5,FALSE),VLOOKUP(LEFT(F379,3),'Innhold og arbeidsdeling'!$B$5:$G$45,6,FALSE)))</f>
        <v>Ingen arkivreferanse</v>
      </c>
      <c r="J379" s="309"/>
      <c r="K379" s="258" t="str">
        <f t="shared" si="5"/>
        <v>5103</v>
      </c>
    </row>
    <row r="380" spans="1:11" x14ac:dyDescent="0.25">
      <c r="A380" s="834">
        <v>5104</v>
      </c>
      <c r="B380" s="259" t="s">
        <v>986</v>
      </c>
      <c r="C380" s="260">
        <v>0</v>
      </c>
      <c r="D380" s="266"/>
      <c r="E380" s="266"/>
      <c r="F380" s="266"/>
      <c r="G380" s="266" t="str" cm="1">
        <f t="array" ref="G380">_xlfn.IFS(B380="Reservert","-",
F380="","Ingen arkivreferanse",
F380="Ivaretas av kunde","KUNDE",
NOT(ISERROR(_xlfn.XLOOKUP(LEFT(F380,3),('Innhold og arbeidsdeling'!$B$48:$B$70),('Innhold og arbeidsdeling'!$B$48:$B$70)))),_xlfn.IFS(Avstemmingsoversikt!$M$4="Ja",
(IF(Avstemmingsoversikt!$H$3="Bruttobudsjettert",VLOOKUP(LEFT(F380,3),'Innhold og arbeidsdeling'!$B$48:$G$70,3,FALSE),VLOOKUP(LEFT(F380,3),'Innhold og arbeidsdeling'!$B$48:$G$70,4,FALSE)
)),
Avstemmingsoversikt!$M$4="Nei",
(IF(Avstemmingsoversikt!$H$3="Bruttobudsjettert",VLOOKUP(LEFT(F380,3),'Innhold og arbeidsdeling'!$B$48:$G$70,5,FALSE),VLOOKUP(LEFT(F380,3),'Innhold og arbeidsdeling'!$B$48:$G$70,6,FALSE)
))),
Avstemmingsoversikt!$M$3="Grunntjeneste",IF(Avstemmingsoversikt!$H$3="Bruttobudsjettert",VLOOKUP(LEFT(F380,3),'Innhold og arbeidsdeling'!$B$5:$G$45,3,FALSE),VLOOKUP(LEFT(F380,3),'Innhold og arbeidsdeling'!$B$5:$G$45,4,FALSE)),Avstemmingsoversikt!$M$3="Delservice",IF(Avstemmingsoversikt!$H$3="Bruttobudsjettert",VLOOKUP(LEFT(F380,3),'Innhold og arbeidsdeling'!$B$5:$G$45,5,FALSE),VLOOKUP(LEFT(F380,3),'Innhold og arbeidsdeling'!$B$5:$G$45,6,FALSE)))</f>
        <v>Ingen arkivreferanse</v>
      </c>
      <c r="H380" s="266"/>
      <c r="I380" s="266"/>
      <c r="J380" s="308"/>
      <c r="K380" s="258" t="str">
        <f t="shared" si="5"/>
        <v>5104</v>
      </c>
    </row>
    <row r="381" spans="1:11" x14ac:dyDescent="0.25">
      <c r="A381" s="835">
        <v>5105</v>
      </c>
      <c r="B381" s="205" t="s">
        <v>987</v>
      </c>
      <c r="C381" s="256">
        <v>0</v>
      </c>
      <c r="G381" s="207" t="str" cm="1">
        <f t="array" ref="G381">_xlfn.IFS(B381="Reservert","-",
F381="","Ingen arkivreferanse",
F381="Ivaretas av kunde","KUNDE",
NOT(ISERROR(_xlfn.XLOOKUP(LEFT(F381,3),('Innhold og arbeidsdeling'!$B$48:$B$70),('Innhold og arbeidsdeling'!$B$48:$B$70)))),_xlfn.IFS(Avstemmingsoversikt!$M$4="Ja",
(IF(Avstemmingsoversikt!$H$3="Bruttobudsjettert",VLOOKUP(LEFT(F381,3),'Innhold og arbeidsdeling'!$B$48:$G$70,3,FALSE),VLOOKUP(LEFT(F381,3),'Innhold og arbeidsdeling'!$B$48:$G$70,4,FALSE)
)),
Avstemmingsoversikt!$M$4="Nei",
(IF(Avstemmingsoversikt!$H$3="Bruttobudsjettert",VLOOKUP(LEFT(F381,3),'Innhold og arbeidsdeling'!$B$48:$G$70,5,FALSE),VLOOKUP(LEFT(F381,3),'Innhold og arbeidsdeling'!$B$48:$G$70,6,FALSE)
))),
Avstemmingsoversikt!$M$3="Grunntjeneste",IF(Avstemmingsoversikt!$H$3="Bruttobudsjettert",VLOOKUP(LEFT(F381,3),'Innhold og arbeidsdeling'!$B$5:$G$45,3,FALSE),VLOOKUP(LEFT(F381,3),'Innhold og arbeidsdeling'!$B$5:$G$45,4,FALSE)),Avstemmingsoversikt!$M$3="Delservice",IF(Avstemmingsoversikt!$H$3="Bruttobudsjettert",VLOOKUP(LEFT(F381,3),'Innhold og arbeidsdeling'!$B$5:$G$45,5,FALSE),VLOOKUP(LEFT(F381,3),'Innhold og arbeidsdeling'!$B$5:$G$45,6,FALSE)))</f>
        <v>Ingen arkivreferanse</v>
      </c>
      <c r="J381" s="309"/>
      <c r="K381" s="258" t="str">
        <f t="shared" si="5"/>
        <v>5105</v>
      </c>
    </row>
    <row r="382" spans="1:11" x14ac:dyDescent="0.25">
      <c r="A382" s="834">
        <v>5107</v>
      </c>
      <c r="B382" s="259" t="s">
        <v>988</v>
      </c>
      <c r="C382" s="260">
        <v>0</v>
      </c>
      <c r="D382" s="266"/>
      <c r="E382" s="266"/>
      <c r="F382" s="266"/>
      <c r="G382" s="266" t="str" cm="1">
        <f t="array" ref="G382">_xlfn.IFS(B382="Reservert","-",
F382="","Ingen arkivreferanse",
F382="Ivaretas av kunde","KUNDE",
NOT(ISERROR(_xlfn.XLOOKUP(LEFT(F382,3),('Innhold og arbeidsdeling'!$B$48:$B$70),('Innhold og arbeidsdeling'!$B$48:$B$70)))),_xlfn.IFS(Avstemmingsoversikt!$M$4="Ja",
(IF(Avstemmingsoversikt!$H$3="Bruttobudsjettert",VLOOKUP(LEFT(F382,3),'Innhold og arbeidsdeling'!$B$48:$G$70,3,FALSE),VLOOKUP(LEFT(F382,3),'Innhold og arbeidsdeling'!$B$48:$G$70,4,FALSE)
)),
Avstemmingsoversikt!$M$4="Nei",
(IF(Avstemmingsoversikt!$H$3="Bruttobudsjettert",VLOOKUP(LEFT(F382,3),'Innhold og arbeidsdeling'!$B$48:$G$70,5,FALSE),VLOOKUP(LEFT(F382,3),'Innhold og arbeidsdeling'!$B$48:$G$70,6,FALSE)
))),
Avstemmingsoversikt!$M$3="Grunntjeneste",IF(Avstemmingsoversikt!$H$3="Bruttobudsjettert",VLOOKUP(LEFT(F382,3),'Innhold og arbeidsdeling'!$B$5:$G$45,3,FALSE),VLOOKUP(LEFT(F382,3),'Innhold og arbeidsdeling'!$B$5:$G$45,4,FALSE)),Avstemmingsoversikt!$M$3="Delservice",IF(Avstemmingsoversikt!$H$3="Bruttobudsjettert",VLOOKUP(LEFT(F382,3),'Innhold og arbeidsdeling'!$B$5:$G$45,5,FALSE),VLOOKUP(LEFT(F382,3),'Innhold og arbeidsdeling'!$B$5:$G$45,6,FALSE)))</f>
        <v>Ingen arkivreferanse</v>
      </c>
      <c r="H382" s="266"/>
      <c r="I382" s="266"/>
      <c r="J382" s="308"/>
      <c r="K382" s="258" t="str">
        <f t="shared" si="5"/>
        <v>5107</v>
      </c>
    </row>
    <row r="383" spans="1:11" ht="30" x14ac:dyDescent="0.25">
      <c r="A383" s="835">
        <v>5109</v>
      </c>
      <c r="B383" s="205" t="s">
        <v>989</v>
      </c>
      <c r="C383" s="256">
        <v>0</v>
      </c>
      <c r="G383" s="207" t="str" cm="1">
        <f t="array" ref="G383">_xlfn.IFS(B383="Reservert","-",
F383="","Ingen arkivreferanse",
F383="Ivaretas av kunde","KUNDE",
NOT(ISERROR(_xlfn.XLOOKUP(LEFT(F383,3),('Innhold og arbeidsdeling'!$B$48:$B$70),('Innhold og arbeidsdeling'!$B$48:$B$70)))),_xlfn.IFS(Avstemmingsoversikt!$M$4="Ja",
(IF(Avstemmingsoversikt!$H$3="Bruttobudsjettert",VLOOKUP(LEFT(F383,3),'Innhold og arbeidsdeling'!$B$48:$G$70,3,FALSE),VLOOKUP(LEFT(F383,3),'Innhold og arbeidsdeling'!$B$48:$G$70,4,FALSE)
)),
Avstemmingsoversikt!$M$4="Nei",
(IF(Avstemmingsoversikt!$H$3="Bruttobudsjettert",VLOOKUP(LEFT(F383,3),'Innhold og arbeidsdeling'!$B$48:$G$70,5,FALSE),VLOOKUP(LEFT(F383,3),'Innhold og arbeidsdeling'!$B$48:$G$70,6,FALSE)
))),
Avstemmingsoversikt!$M$3="Grunntjeneste",IF(Avstemmingsoversikt!$H$3="Bruttobudsjettert",VLOOKUP(LEFT(F383,3),'Innhold og arbeidsdeling'!$B$5:$G$45,3,FALSE),VLOOKUP(LEFT(F383,3),'Innhold og arbeidsdeling'!$B$5:$G$45,4,FALSE)),Avstemmingsoversikt!$M$3="Delservice",IF(Avstemmingsoversikt!$H$3="Bruttobudsjettert",VLOOKUP(LEFT(F383,3),'Innhold og arbeidsdeling'!$B$5:$G$45,5,FALSE),VLOOKUP(LEFT(F383,3),'Innhold og arbeidsdeling'!$B$5:$G$45,6,FALSE)))</f>
        <v>Ingen arkivreferanse</v>
      </c>
      <c r="J383" s="309"/>
      <c r="K383" s="258" t="str">
        <f t="shared" si="5"/>
        <v>5109</v>
      </c>
    </row>
    <row r="384" spans="1:11" x14ac:dyDescent="0.25">
      <c r="A384" s="834">
        <v>5112</v>
      </c>
      <c r="B384" s="1321" t="s">
        <v>975</v>
      </c>
      <c r="C384" s="260">
        <v>0</v>
      </c>
      <c r="D384" s="266"/>
      <c r="E384" s="266"/>
      <c r="F384" s="266" t="s">
        <v>509</v>
      </c>
      <c r="G384" s="266" t="str" cm="1">
        <f t="array" ref="G384">_xlfn.IFS(B384="Reservert","-",
F384="","Ingen arkivreferanse",
F384="Ivaretas av kunde","KUNDE",
NOT(ISERROR(_xlfn.XLOOKUP(LEFT(F384,3),('Innhold og arbeidsdeling'!$B$48:$B$70),('Innhold og arbeidsdeling'!$B$48:$B$70)))),_xlfn.IFS(Avstemmingsoversikt!$M$4="Ja",
(IF(Avstemmingsoversikt!$H$3="Bruttobudsjettert",VLOOKUP(LEFT(F384,3),'Innhold og arbeidsdeling'!$B$48:$G$70,3,FALSE),VLOOKUP(LEFT(F384,3),'Innhold og arbeidsdeling'!$B$48:$G$70,4,FALSE)
)),
Avstemmingsoversikt!$M$4="Nei",
(IF(Avstemmingsoversikt!$H$3="Bruttobudsjettert",VLOOKUP(LEFT(F384,3),'Innhold og arbeidsdeling'!$B$48:$G$70,5,FALSE),VLOOKUP(LEFT(F384,3),'Innhold og arbeidsdeling'!$B$48:$G$70,6,FALSE)
))),
Avstemmingsoversikt!$M$3="Grunntjeneste",IF(Avstemmingsoversikt!$H$3="Bruttobudsjettert",VLOOKUP(LEFT(F384,3),'Innhold og arbeidsdeling'!$B$5:$G$45,3,FALSE),VLOOKUP(LEFT(F384,3),'Innhold og arbeidsdeling'!$B$5:$G$45,4,FALSE)),Avstemmingsoversikt!$M$3="Delservice",IF(Avstemmingsoversikt!$H$3="Bruttobudsjettert",VLOOKUP(LEFT(F384,3),'Innhold og arbeidsdeling'!$B$5:$G$45,5,FALSE),VLOOKUP(LEFT(F384,3),'Innhold og arbeidsdeling'!$B$5:$G$45,6,FALSE)))</f>
        <v>i/a</v>
      </c>
      <c r="H384" s="266"/>
      <c r="I384" s="266"/>
      <c r="J384" s="308"/>
      <c r="K384" s="258" t="str">
        <f t="shared" si="5"/>
        <v>5112</v>
      </c>
    </row>
    <row r="385" spans="1:11" x14ac:dyDescent="0.25">
      <c r="A385" s="835">
        <v>5113</v>
      </c>
      <c r="B385" s="235" t="s">
        <v>976</v>
      </c>
      <c r="C385" s="256">
        <v>0</v>
      </c>
      <c r="F385" s="207" t="s">
        <v>509</v>
      </c>
      <c r="G385" s="207" t="str" cm="1">
        <f t="array" ref="G385">_xlfn.IFS(B385="Reservert","-",
F385="","Ingen arkivreferanse",
F385="Ivaretas av kunde","KUNDE",
NOT(ISERROR(_xlfn.XLOOKUP(LEFT(F385,3),('Innhold og arbeidsdeling'!$B$48:$B$70),('Innhold og arbeidsdeling'!$B$48:$B$70)))),_xlfn.IFS(Avstemmingsoversikt!$M$4="Ja",
(IF(Avstemmingsoversikt!$H$3="Bruttobudsjettert",VLOOKUP(LEFT(F385,3),'Innhold og arbeidsdeling'!$B$48:$G$70,3,FALSE),VLOOKUP(LEFT(F385,3),'Innhold og arbeidsdeling'!$B$48:$G$70,4,FALSE)
)),
Avstemmingsoversikt!$M$4="Nei",
(IF(Avstemmingsoversikt!$H$3="Bruttobudsjettert",VLOOKUP(LEFT(F385,3),'Innhold og arbeidsdeling'!$B$48:$G$70,5,FALSE),VLOOKUP(LEFT(F385,3),'Innhold og arbeidsdeling'!$B$48:$G$70,6,FALSE)
))),
Avstemmingsoversikt!$M$3="Grunntjeneste",IF(Avstemmingsoversikt!$H$3="Bruttobudsjettert",VLOOKUP(LEFT(F385,3),'Innhold og arbeidsdeling'!$B$5:$G$45,3,FALSE),VLOOKUP(LEFT(F385,3),'Innhold og arbeidsdeling'!$B$5:$G$45,4,FALSE)),Avstemmingsoversikt!$M$3="Delservice",IF(Avstemmingsoversikt!$H$3="Bruttobudsjettert",VLOOKUP(LEFT(F385,3),'Innhold og arbeidsdeling'!$B$5:$G$45,5,FALSE),VLOOKUP(LEFT(F385,3),'Innhold og arbeidsdeling'!$B$5:$G$45,6,FALSE)))</f>
        <v>i/a</v>
      </c>
      <c r="J385" s="309"/>
      <c r="K385" s="258" t="str">
        <f t="shared" si="5"/>
        <v>5113</v>
      </c>
    </row>
    <row r="386" spans="1:11" x14ac:dyDescent="0.25">
      <c r="A386" s="834">
        <v>5150</v>
      </c>
      <c r="B386" s="259" t="s">
        <v>990</v>
      </c>
      <c r="C386" s="260">
        <v>0</v>
      </c>
      <c r="D386" s="263"/>
      <c r="E386" s="263"/>
      <c r="F386" s="263" t="s">
        <v>867</v>
      </c>
      <c r="G386" s="266" t="str" cm="1">
        <f t="array" ref="G386">_xlfn.IFS(B386="Reservert","-",
F386="","Ingen arkivreferanse",
F386="Ivaretas av kunde","KUNDE",
NOT(ISERROR(_xlfn.XLOOKUP(LEFT(F386,3),('Innhold og arbeidsdeling'!$B$48:$B$70),('Innhold og arbeidsdeling'!$B$48:$B$70)))),_xlfn.IFS(Avstemmingsoversikt!$M$4="Ja",
(IF(Avstemmingsoversikt!$H$3="Bruttobudsjettert",VLOOKUP(LEFT(F386,3),'Innhold og arbeidsdeling'!$B$48:$G$70,3,FALSE),VLOOKUP(LEFT(F386,3),'Innhold og arbeidsdeling'!$B$48:$G$70,4,FALSE)
)),
Avstemmingsoversikt!$M$4="Nei",
(IF(Avstemmingsoversikt!$H$3="Bruttobudsjettert",VLOOKUP(LEFT(F386,3),'Innhold og arbeidsdeling'!$B$48:$G$70,5,FALSE),VLOOKUP(LEFT(F386,3),'Innhold og arbeidsdeling'!$B$48:$G$70,6,FALSE)
))),
Avstemmingsoversikt!$M$3="Grunntjeneste",IF(Avstemmingsoversikt!$H$3="Bruttobudsjettert",VLOOKUP(LEFT(F386,3),'Innhold og arbeidsdeling'!$B$5:$G$45,3,FALSE),VLOOKUP(LEFT(F386,3),'Innhold og arbeidsdeling'!$B$5:$G$45,4,FALSE)),Avstemmingsoversikt!$M$3="Delservice",IF(Avstemmingsoversikt!$H$3="Bruttobudsjettert",VLOOKUP(LEFT(F386,3),'Innhold og arbeidsdeling'!$B$5:$G$45,5,FALSE),VLOOKUP(LEFT(F386,3),'Innhold og arbeidsdeling'!$B$5:$G$45,6,FALSE)))</f>
        <v>i/a</v>
      </c>
      <c r="H386" s="263"/>
      <c r="I386" s="263"/>
      <c r="J386" s="310"/>
      <c r="K386" s="258" t="str">
        <f t="shared" si="5"/>
        <v>5150</v>
      </c>
    </row>
    <row r="387" spans="1:11" x14ac:dyDescent="0.25">
      <c r="A387" s="835">
        <v>5180</v>
      </c>
      <c r="B387" s="205" t="s">
        <v>991</v>
      </c>
      <c r="C387" s="256">
        <v>0</v>
      </c>
      <c r="F387" s="268" t="s">
        <v>980</v>
      </c>
      <c r="G387" s="207" t="e" cm="1">
        <f t="array" ref="G387">_xlfn.IFS(B387="Reservert","-",
F387="","Ingen arkivreferanse",
F387="Ivaretas av kunde","KUNDE",
NOT(ISERROR(_xlfn.XLOOKUP(LEFT(F387,3),('Innhold og arbeidsdeling'!$B$48:$B$70),('Innhold og arbeidsdeling'!$B$48:$B$70)))),_xlfn.IFS(Avstemmingsoversikt!$M$4="Ja",
(IF(Avstemmingsoversikt!$H$3="Bruttobudsjettert",VLOOKUP(LEFT(F387,3),'Innhold og arbeidsdeling'!$B$48:$G$70,3,FALSE),VLOOKUP(LEFT(F387,3),'Innhold og arbeidsdeling'!$B$48:$G$70,4,FALSE)
)),
Avstemmingsoversikt!$M$4="Nei",
(IF(Avstemmingsoversikt!$H$3="Bruttobudsjettert",VLOOKUP(LEFT(F387,3),'Innhold og arbeidsdeling'!$B$48:$G$70,5,FALSE),VLOOKUP(LEFT(F387,3),'Innhold og arbeidsdeling'!$B$48:$G$70,6,FALSE)
))),
Avstemmingsoversikt!$M$3="Grunntjeneste",IF(Avstemmingsoversikt!$H$3="Bruttobudsjettert",VLOOKUP(LEFT(F387,3),'Innhold og arbeidsdeling'!$B$5:$G$45,3,FALSE),VLOOKUP(LEFT(F387,3),'Innhold og arbeidsdeling'!$B$5:$G$45,4,FALSE)),Avstemmingsoversikt!$M$3="Delservice",IF(Avstemmingsoversikt!$H$3="Bruttobudsjettert",VLOOKUP(LEFT(F387,3),'Innhold og arbeidsdeling'!$B$5:$G$45,5,FALSE),VLOOKUP(LEFT(F387,3),'Innhold og arbeidsdeling'!$B$5:$G$45,6,FALSE)))</f>
        <v>#N/A</v>
      </c>
      <c r="J387" s="309"/>
      <c r="K387" s="258" t="str">
        <f t="shared" si="5"/>
        <v>5180</v>
      </c>
    </row>
    <row r="388" spans="1:11" ht="30" x14ac:dyDescent="0.25">
      <c r="A388" s="1322">
        <v>5190</v>
      </c>
      <c r="B388" s="267" t="s">
        <v>981</v>
      </c>
      <c r="C388" s="260">
        <v>0</v>
      </c>
      <c r="D388" s="263"/>
      <c r="E388" s="263"/>
      <c r="F388" s="263" t="s">
        <v>867</v>
      </c>
      <c r="G388" s="266" t="str" cm="1">
        <f t="array" ref="G388">_xlfn.IFS(B388="Reservert","-",
F388="","Ingen arkivreferanse",
F388="Ivaretas av kunde","KUNDE",
NOT(ISERROR(_xlfn.XLOOKUP(LEFT(F388,3),('Innhold og arbeidsdeling'!$B$48:$B$70),('Innhold og arbeidsdeling'!$B$48:$B$70)))),_xlfn.IFS(Avstemmingsoversikt!$M$4="Ja",
(IF(Avstemmingsoversikt!$H$3="Bruttobudsjettert",VLOOKUP(LEFT(F388,3),'Innhold og arbeidsdeling'!$B$48:$G$70,3,FALSE),VLOOKUP(LEFT(F388,3),'Innhold og arbeidsdeling'!$B$48:$G$70,4,FALSE)
)),
Avstemmingsoversikt!$M$4="Nei",
(IF(Avstemmingsoversikt!$H$3="Bruttobudsjettert",VLOOKUP(LEFT(F388,3),'Innhold og arbeidsdeling'!$B$48:$G$70,5,FALSE),VLOOKUP(LEFT(F388,3),'Innhold og arbeidsdeling'!$B$48:$G$70,6,FALSE)
))),
Avstemmingsoversikt!$M$3="Grunntjeneste",IF(Avstemmingsoversikt!$H$3="Bruttobudsjettert",VLOOKUP(LEFT(F388,3),'Innhold og arbeidsdeling'!$B$5:$G$45,3,FALSE),VLOOKUP(LEFT(F388,3),'Innhold og arbeidsdeling'!$B$5:$G$45,4,FALSE)),Avstemmingsoversikt!$M$3="Delservice",IF(Avstemmingsoversikt!$H$3="Bruttobudsjettert",VLOOKUP(LEFT(F388,3),'Innhold og arbeidsdeling'!$B$5:$G$45,5,FALSE),VLOOKUP(LEFT(F388,3),'Innhold og arbeidsdeling'!$B$5:$G$45,6,FALSE)))</f>
        <v>i/a</v>
      </c>
      <c r="H388" s="263"/>
      <c r="I388" s="263"/>
      <c r="J388" s="310"/>
      <c r="K388" s="258" t="str">
        <f t="shared" si="5"/>
        <v>5190</v>
      </c>
    </row>
    <row r="389" spans="1:11" x14ac:dyDescent="0.25">
      <c r="A389" s="837">
        <v>5199</v>
      </c>
      <c r="B389" s="234" t="s">
        <v>982</v>
      </c>
      <c r="C389" s="256">
        <v>0</v>
      </c>
      <c r="D389" s="262"/>
      <c r="E389" s="262"/>
      <c r="F389" s="262"/>
      <c r="G389" s="207" t="str" cm="1">
        <f t="array" ref="G389">_xlfn.IFS(B389="Reservert","-",
F389="","Ingen arkivreferanse",
F389="Ivaretas av kunde","KUNDE",
NOT(ISERROR(_xlfn.XLOOKUP(LEFT(F389,3),('Innhold og arbeidsdeling'!$B$48:$B$70),('Innhold og arbeidsdeling'!$B$48:$B$70)))),_xlfn.IFS(Avstemmingsoversikt!$M$4="Ja",
(IF(Avstemmingsoversikt!$H$3="Bruttobudsjettert",VLOOKUP(LEFT(F389,3),'Innhold og arbeidsdeling'!$B$48:$G$70,3,FALSE),VLOOKUP(LEFT(F389,3),'Innhold og arbeidsdeling'!$B$48:$G$70,4,FALSE)
)),
Avstemmingsoversikt!$M$4="Nei",
(IF(Avstemmingsoversikt!$H$3="Bruttobudsjettert",VLOOKUP(LEFT(F389,3),'Innhold og arbeidsdeling'!$B$48:$G$70,5,FALSE),VLOOKUP(LEFT(F389,3),'Innhold og arbeidsdeling'!$B$48:$G$70,6,FALSE)
))),
Avstemmingsoversikt!$M$3="Grunntjeneste",IF(Avstemmingsoversikt!$H$3="Bruttobudsjettert",VLOOKUP(LEFT(F389,3),'Innhold og arbeidsdeling'!$B$5:$G$45,3,FALSE),VLOOKUP(LEFT(F389,3),'Innhold og arbeidsdeling'!$B$5:$G$45,4,FALSE)),Avstemmingsoversikt!$M$3="Delservice",IF(Avstemmingsoversikt!$H$3="Bruttobudsjettert",VLOOKUP(LEFT(F389,3),'Innhold og arbeidsdeling'!$B$5:$G$45,5,FALSE),VLOOKUP(LEFT(F389,3),'Innhold og arbeidsdeling'!$B$5:$G$45,6,FALSE)))</f>
        <v>Ingen arkivreferanse</v>
      </c>
      <c r="H389" s="262"/>
      <c r="I389" s="262"/>
      <c r="J389" s="307"/>
      <c r="K389" s="258" t="str">
        <f t="shared" ref="K389:K452" si="6">TEXT(A389,"0")</f>
        <v>5199</v>
      </c>
    </row>
    <row r="390" spans="1:11" x14ac:dyDescent="0.25">
      <c r="A390" s="834">
        <v>5200</v>
      </c>
      <c r="B390" s="259" t="s">
        <v>992</v>
      </c>
      <c r="C390" s="260">
        <v>0</v>
      </c>
      <c r="D390" s="266"/>
      <c r="E390" s="266"/>
      <c r="F390" s="266" t="s">
        <v>445</v>
      </c>
      <c r="G390" s="266" t="e" cm="1">
        <f t="array" ref="G390">_xlfn.IFS(B390="Reservert","-",
F390="","Ingen arkivreferanse",
F390="Ivaretas av kunde","KUNDE",
NOT(ISERROR(_xlfn.XLOOKUP(LEFT(F390,3),('Innhold og arbeidsdeling'!$B$48:$B$70),('Innhold og arbeidsdeling'!$B$48:$B$70)))),_xlfn.IFS(Avstemmingsoversikt!$M$4="Ja",
(IF(Avstemmingsoversikt!$H$3="Bruttobudsjettert",VLOOKUP(LEFT(F390,3),'Innhold og arbeidsdeling'!$B$48:$G$70,3,FALSE),VLOOKUP(LEFT(F390,3),'Innhold og arbeidsdeling'!$B$48:$G$70,4,FALSE)
)),
Avstemmingsoversikt!$M$4="Nei",
(IF(Avstemmingsoversikt!$H$3="Bruttobudsjettert",VLOOKUP(LEFT(F390,3),'Innhold og arbeidsdeling'!$B$48:$G$70,5,FALSE),VLOOKUP(LEFT(F390,3),'Innhold og arbeidsdeling'!$B$48:$G$70,6,FALSE)
))),
Avstemmingsoversikt!$M$3="Grunntjeneste",IF(Avstemmingsoversikt!$H$3="Bruttobudsjettert",VLOOKUP(LEFT(F390,3),'Innhold og arbeidsdeling'!$B$5:$G$45,3,FALSE),VLOOKUP(LEFT(F390,3),'Innhold og arbeidsdeling'!$B$5:$G$45,4,FALSE)),Avstemmingsoversikt!$M$3="Delservice",IF(Avstemmingsoversikt!$H$3="Bruttobudsjettert",VLOOKUP(LEFT(F390,3),'Innhold og arbeidsdeling'!$B$5:$G$45,5,FALSE),VLOOKUP(LEFT(F390,3),'Innhold og arbeidsdeling'!$B$5:$G$45,6,FALSE)))</f>
        <v>#N/A</v>
      </c>
      <c r="H390" s="266"/>
      <c r="I390" s="266"/>
      <c r="J390" s="308"/>
      <c r="K390" s="258" t="str">
        <f t="shared" si="6"/>
        <v>5200</v>
      </c>
    </row>
    <row r="391" spans="1:11" x14ac:dyDescent="0.25">
      <c r="A391" s="833">
        <v>5210</v>
      </c>
      <c r="B391" s="205" t="s">
        <v>993</v>
      </c>
      <c r="C391" s="256">
        <v>0</v>
      </c>
      <c r="F391" s="207" t="s">
        <v>445</v>
      </c>
      <c r="G391" s="207" t="e" cm="1">
        <f t="array" ref="G391">_xlfn.IFS(B391="Reservert","-",
F391="","Ingen arkivreferanse",
F391="Ivaretas av kunde","KUNDE",
NOT(ISERROR(_xlfn.XLOOKUP(LEFT(F391,3),('Innhold og arbeidsdeling'!$B$48:$B$70),('Innhold og arbeidsdeling'!$B$48:$B$70)))),_xlfn.IFS(Avstemmingsoversikt!$M$4="Ja",
(IF(Avstemmingsoversikt!$H$3="Bruttobudsjettert",VLOOKUP(LEFT(F391,3),'Innhold og arbeidsdeling'!$B$48:$G$70,3,FALSE),VLOOKUP(LEFT(F391,3),'Innhold og arbeidsdeling'!$B$48:$G$70,4,FALSE)
)),
Avstemmingsoversikt!$M$4="Nei",
(IF(Avstemmingsoversikt!$H$3="Bruttobudsjettert",VLOOKUP(LEFT(F391,3),'Innhold og arbeidsdeling'!$B$48:$G$70,5,FALSE),VLOOKUP(LEFT(F391,3),'Innhold og arbeidsdeling'!$B$48:$G$70,6,FALSE)
))),
Avstemmingsoversikt!$M$3="Grunntjeneste",IF(Avstemmingsoversikt!$H$3="Bruttobudsjettert",VLOOKUP(LEFT(F391,3),'Innhold og arbeidsdeling'!$B$5:$G$45,3,FALSE),VLOOKUP(LEFT(F391,3),'Innhold og arbeidsdeling'!$B$5:$G$45,4,FALSE)),Avstemmingsoversikt!$M$3="Delservice",IF(Avstemmingsoversikt!$H$3="Bruttobudsjettert",VLOOKUP(LEFT(F391,3),'Innhold og arbeidsdeling'!$B$5:$G$45,5,FALSE),VLOOKUP(LEFT(F391,3),'Innhold og arbeidsdeling'!$B$5:$G$45,6,FALSE)))</f>
        <v>#N/A</v>
      </c>
      <c r="J391" s="309"/>
      <c r="K391" s="258" t="str">
        <f t="shared" si="6"/>
        <v>5210</v>
      </c>
    </row>
    <row r="392" spans="1:11" x14ac:dyDescent="0.25">
      <c r="A392" s="836">
        <v>5220</v>
      </c>
      <c r="B392" s="259" t="s">
        <v>994</v>
      </c>
      <c r="C392" s="260">
        <v>0</v>
      </c>
      <c r="D392" s="266"/>
      <c r="E392" s="266"/>
      <c r="F392" s="266" t="s">
        <v>445</v>
      </c>
      <c r="G392" s="266" t="e" cm="1">
        <f t="array" ref="G392">_xlfn.IFS(B392="Reservert","-",
F392="","Ingen arkivreferanse",
F392="Ivaretas av kunde","KUNDE",
NOT(ISERROR(_xlfn.XLOOKUP(LEFT(F392,3),('Innhold og arbeidsdeling'!$B$48:$B$70),('Innhold og arbeidsdeling'!$B$48:$B$70)))),_xlfn.IFS(Avstemmingsoversikt!$M$4="Ja",
(IF(Avstemmingsoversikt!$H$3="Bruttobudsjettert",VLOOKUP(LEFT(F392,3),'Innhold og arbeidsdeling'!$B$48:$G$70,3,FALSE),VLOOKUP(LEFT(F392,3),'Innhold og arbeidsdeling'!$B$48:$G$70,4,FALSE)
)),
Avstemmingsoversikt!$M$4="Nei",
(IF(Avstemmingsoversikt!$H$3="Bruttobudsjettert",VLOOKUP(LEFT(F392,3),'Innhold og arbeidsdeling'!$B$48:$G$70,5,FALSE),VLOOKUP(LEFT(F392,3),'Innhold og arbeidsdeling'!$B$48:$G$70,6,FALSE)
))),
Avstemmingsoversikt!$M$3="Grunntjeneste",IF(Avstemmingsoversikt!$H$3="Bruttobudsjettert",VLOOKUP(LEFT(F392,3),'Innhold og arbeidsdeling'!$B$5:$G$45,3,FALSE),VLOOKUP(LEFT(F392,3),'Innhold og arbeidsdeling'!$B$5:$G$45,4,FALSE)),Avstemmingsoversikt!$M$3="Delservice",IF(Avstemmingsoversikt!$H$3="Bruttobudsjettert",VLOOKUP(LEFT(F392,3),'Innhold og arbeidsdeling'!$B$5:$G$45,5,FALSE),VLOOKUP(LEFT(F392,3),'Innhold og arbeidsdeling'!$B$5:$G$45,6,FALSE)))</f>
        <v>#N/A</v>
      </c>
      <c r="H392" s="266"/>
      <c r="I392" s="266"/>
      <c r="J392" s="308"/>
      <c r="K392" s="258" t="str">
        <f t="shared" si="6"/>
        <v>5220</v>
      </c>
    </row>
    <row r="393" spans="1:11" x14ac:dyDescent="0.25">
      <c r="A393" s="835">
        <v>5230</v>
      </c>
      <c r="B393" s="205" t="s">
        <v>995</v>
      </c>
      <c r="C393" s="256">
        <v>0</v>
      </c>
      <c r="F393" s="207" t="s">
        <v>445</v>
      </c>
      <c r="G393" s="207" t="e" cm="1">
        <f t="array" ref="G393">_xlfn.IFS(B393="Reservert","-",
F393="","Ingen arkivreferanse",
F393="Ivaretas av kunde","KUNDE",
NOT(ISERROR(_xlfn.XLOOKUP(LEFT(F393,3),('Innhold og arbeidsdeling'!$B$48:$B$70),('Innhold og arbeidsdeling'!$B$48:$B$70)))),_xlfn.IFS(Avstemmingsoversikt!$M$4="Ja",
(IF(Avstemmingsoversikt!$H$3="Bruttobudsjettert",VLOOKUP(LEFT(F393,3),'Innhold og arbeidsdeling'!$B$48:$G$70,3,FALSE),VLOOKUP(LEFT(F393,3),'Innhold og arbeidsdeling'!$B$48:$G$70,4,FALSE)
)),
Avstemmingsoversikt!$M$4="Nei",
(IF(Avstemmingsoversikt!$H$3="Bruttobudsjettert",VLOOKUP(LEFT(F393,3),'Innhold og arbeidsdeling'!$B$48:$G$70,5,FALSE),VLOOKUP(LEFT(F393,3),'Innhold og arbeidsdeling'!$B$48:$G$70,6,FALSE)
))),
Avstemmingsoversikt!$M$3="Grunntjeneste",IF(Avstemmingsoversikt!$H$3="Bruttobudsjettert",VLOOKUP(LEFT(F393,3),'Innhold og arbeidsdeling'!$B$5:$G$45,3,FALSE),VLOOKUP(LEFT(F393,3),'Innhold og arbeidsdeling'!$B$5:$G$45,4,FALSE)),Avstemmingsoversikt!$M$3="Delservice",IF(Avstemmingsoversikt!$H$3="Bruttobudsjettert",VLOOKUP(LEFT(F393,3),'Innhold og arbeidsdeling'!$B$5:$G$45,5,FALSE),VLOOKUP(LEFT(F393,3),'Innhold og arbeidsdeling'!$B$5:$G$45,6,FALSE)))</f>
        <v>#N/A</v>
      </c>
      <c r="J393" s="309"/>
      <c r="K393" s="258" t="str">
        <f t="shared" si="6"/>
        <v>5230</v>
      </c>
    </row>
    <row r="394" spans="1:11" ht="30" x14ac:dyDescent="0.25">
      <c r="A394" s="834">
        <v>5231</v>
      </c>
      <c r="B394" s="259" t="s">
        <v>996</v>
      </c>
      <c r="C394" s="260">
        <v>0</v>
      </c>
      <c r="D394" s="266"/>
      <c r="E394" s="266"/>
      <c r="F394" s="266" t="s">
        <v>445</v>
      </c>
      <c r="G394" s="266" t="e" cm="1">
        <f t="array" ref="G394">_xlfn.IFS(B394="Reservert","-",
F394="","Ingen arkivreferanse",
F394="Ivaretas av kunde","KUNDE",
NOT(ISERROR(_xlfn.XLOOKUP(LEFT(F394,3),('Innhold og arbeidsdeling'!$B$48:$B$70),('Innhold og arbeidsdeling'!$B$48:$B$70)))),_xlfn.IFS(Avstemmingsoversikt!$M$4="Ja",
(IF(Avstemmingsoversikt!$H$3="Bruttobudsjettert",VLOOKUP(LEFT(F394,3),'Innhold og arbeidsdeling'!$B$48:$G$70,3,FALSE),VLOOKUP(LEFT(F394,3),'Innhold og arbeidsdeling'!$B$48:$G$70,4,FALSE)
)),
Avstemmingsoversikt!$M$4="Nei",
(IF(Avstemmingsoversikt!$H$3="Bruttobudsjettert",VLOOKUP(LEFT(F394,3),'Innhold og arbeidsdeling'!$B$48:$G$70,5,FALSE),VLOOKUP(LEFT(F394,3),'Innhold og arbeidsdeling'!$B$48:$G$70,6,FALSE)
))),
Avstemmingsoversikt!$M$3="Grunntjeneste",IF(Avstemmingsoversikt!$H$3="Bruttobudsjettert",VLOOKUP(LEFT(F394,3),'Innhold og arbeidsdeling'!$B$5:$G$45,3,FALSE),VLOOKUP(LEFT(F394,3),'Innhold og arbeidsdeling'!$B$5:$G$45,4,FALSE)),Avstemmingsoversikt!$M$3="Delservice",IF(Avstemmingsoversikt!$H$3="Bruttobudsjettert",VLOOKUP(LEFT(F394,3),'Innhold og arbeidsdeling'!$B$5:$G$45,5,FALSE),VLOOKUP(LEFT(F394,3),'Innhold og arbeidsdeling'!$B$5:$G$45,6,FALSE)))</f>
        <v>#N/A</v>
      </c>
      <c r="H394" s="266"/>
      <c r="I394" s="266"/>
      <c r="J394" s="308"/>
      <c r="K394" s="258" t="str">
        <f t="shared" si="6"/>
        <v>5231</v>
      </c>
    </row>
    <row r="395" spans="1:11" x14ac:dyDescent="0.25">
      <c r="A395" s="833">
        <v>5240</v>
      </c>
      <c r="B395" s="205" t="s">
        <v>997</v>
      </c>
      <c r="C395" s="256">
        <v>0</v>
      </c>
      <c r="F395" s="207" t="s">
        <v>445</v>
      </c>
      <c r="G395" s="207" t="e" cm="1">
        <f t="array" ref="G395">_xlfn.IFS(B395="Reservert","-",
F395="","Ingen arkivreferanse",
F395="Ivaretas av kunde","KUNDE",
NOT(ISERROR(_xlfn.XLOOKUP(LEFT(F395,3),('Innhold og arbeidsdeling'!$B$48:$B$70),('Innhold og arbeidsdeling'!$B$48:$B$70)))),_xlfn.IFS(Avstemmingsoversikt!$M$4="Ja",
(IF(Avstemmingsoversikt!$H$3="Bruttobudsjettert",VLOOKUP(LEFT(F395,3),'Innhold og arbeidsdeling'!$B$48:$G$70,3,FALSE),VLOOKUP(LEFT(F395,3),'Innhold og arbeidsdeling'!$B$48:$G$70,4,FALSE)
)),
Avstemmingsoversikt!$M$4="Nei",
(IF(Avstemmingsoversikt!$H$3="Bruttobudsjettert",VLOOKUP(LEFT(F395,3),'Innhold og arbeidsdeling'!$B$48:$G$70,5,FALSE),VLOOKUP(LEFT(F395,3),'Innhold og arbeidsdeling'!$B$48:$G$70,6,FALSE)
))),
Avstemmingsoversikt!$M$3="Grunntjeneste",IF(Avstemmingsoversikt!$H$3="Bruttobudsjettert",VLOOKUP(LEFT(F395,3),'Innhold og arbeidsdeling'!$B$5:$G$45,3,FALSE),VLOOKUP(LEFT(F395,3),'Innhold og arbeidsdeling'!$B$5:$G$45,4,FALSE)),Avstemmingsoversikt!$M$3="Delservice",IF(Avstemmingsoversikt!$H$3="Bruttobudsjettert",VLOOKUP(LEFT(F395,3),'Innhold og arbeidsdeling'!$B$5:$G$45,5,FALSE),VLOOKUP(LEFT(F395,3),'Innhold og arbeidsdeling'!$B$5:$G$45,6,FALSE)))</f>
        <v>#N/A</v>
      </c>
      <c r="J395" s="309"/>
      <c r="K395" s="258" t="str">
        <f t="shared" si="6"/>
        <v>5240</v>
      </c>
    </row>
    <row r="396" spans="1:11" x14ac:dyDescent="0.25">
      <c r="A396" s="836">
        <v>5250</v>
      </c>
      <c r="B396" s="259" t="s">
        <v>787</v>
      </c>
      <c r="C396" s="260">
        <v>0</v>
      </c>
      <c r="D396" s="266"/>
      <c r="E396" s="266"/>
      <c r="F396" s="266" t="s">
        <v>445</v>
      </c>
      <c r="G396" s="266" t="e" cm="1">
        <f t="array" ref="G396">_xlfn.IFS(B396="Reservert","-",
F396="","Ingen arkivreferanse",
F396="Ivaretas av kunde","KUNDE",
NOT(ISERROR(_xlfn.XLOOKUP(LEFT(F396,3),('Innhold og arbeidsdeling'!$B$48:$B$70),('Innhold og arbeidsdeling'!$B$48:$B$70)))),_xlfn.IFS(Avstemmingsoversikt!$M$4="Ja",
(IF(Avstemmingsoversikt!$H$3="Bruttobudsjettert",VLOOKUP(LEFT(F396,3),'Innhold og arbeidsdeling'!$B$48:$G$70,3,FALSE),VLOOKUP(LEFT(F396,3),'Innhold og arbeidsdeling'!$B$48:$G$70,4,FALSE)
)),
Avstemmingsoversikt!$M$4="Nei",
(IF(Avstemmingsoversikt!$H$3="Bruttobudsjettert",VLOOKUP(LEFT(F396,3),'Innhold og arbeidsdeling'!$B$48:$G$70,5,FALSE),VLOOKUP(LEFT(F396,3),'Innhold og arbeidsdeling'!$B$48:$G$70,6,FALSE)
))),
Avstemmingsoversikt!$M$3="Grunntjeneste",IF(Avstemmingsoversikt!$H$3="Bruttobudsjettert",VLOOKUP(LEFT(F396,3),'Innhold og arbeidsdeling'!$B$5:$G$45,3,FALSE),VLOOKUP(LEFT(F396,3),'Innhold og arbeidsdeling'!$B$5:$G$45,4,FALSE)),Avstemmingsoversikt!$M$3="Delservice",IF(Avstemmingsoversikt!$H$3="Bruttobudsjettert",VLOOKUP(LEFT(F396,3),'Innhold og arbeidsdeling'!$B$5:$G$45,5,FALSE),VLOOKUP(LEFT(F396,3),'Innhold og arbeidsdeling'!$B$5:$G$45,6,FALSE)))</f>
        <v>#N/A</v>
      </c>
      <c r="H396" s="266"/>
      <c r="I396" s="266"/>
      <c r="J396" s="308"/>
      <c r="K396" s="258" t="str">
        <f t="shared" si="6"/>
        <v>5250</v>
      </c>
    </row>
    <row r="397" spans="1:11" x14ac:dyDescent="0.25">
      <c r="A397" s="833">
        <v>5252</v>
      </c>
      <c r="B397" s="205" t="s">
        <v>998</v>
      </c>
      <c r="C397" s="256">
        <v>0</v>
      </c>
      <c r="F397" s="207" t="s">
        <v>445</v>
      </c>
      <c r="G397" s="207" t="e" cm="1">
        <f t="array" ref="G397">_xlfn.IFS(B397="Reservert","-",
F397="","Ingen arkivreferanse",
F397="Ivaretas av kunde","KUNDE",
NOT(ISERROR(_xlfn.XLOOKUP(LEFT(F397,3),('Innhold og arbeidsdeling'!$B$48:$B$70),('Innhold og arbeidsdeling'!$B$48:$B$70)))),_xlfn.IFS(Avstemmingsoversikt!$M$4="Ja",
(IF(Avstemmingsoversikt!$H$3="Bruttobudsjettert",VLOOKUP(LEFT(F397,3),'Innhold og arbeidsdeling'!$B$48:$G$70,3,FALSE),VLOOKUP(LEFT(F397,3),'Innhold og arbeidsdeling'!$B$48:$G$70,4,FALSE)
)),
Avstemmingsoversikt!$M$4="Nei",
(IF(Avstemmingsoversikt!$H$3="Bruttobudsjettert",VLOOKUP(LEFT(F397,3),'Innhold og arbeidsdeling'!$B$48:$G$70,5,FALSE),VLOOKUP(LEFT(F397,3),'Innhold og arbeidsdeling'!$B$48:$G$70,6,FALSE)
))),
Avstemmingsoversikt!$M$3="Grunntjeneste",IF(Avstemmingsoversikt!$H$3="Bruttobudsjettert",VLOOKUP(LEFT(F397,3),'Innhold og arbeidsdeling'!$B$5:$G$45,3,FALSE),VLOOKUP(LEFT(F397,3),'Innhold og arbeidsdeling'!$B$5:$G$45,4,FALSE)),Avstemmingsoversikt!$M$3="Delservice",IF(Avstemmingsoversikt!$H$3="Bruttobudsjettert",VLOOKUP(LEFT(F397,3),'Innhold og arbeidsdeling'!$B$5:$G$45,5,FALSE),VLOOKUP(LEFT(F397,3),'Innhold og arbeidsdeling'!$B$5:$G$45,6,FALSE)))</f>
        <v>#N/A</v>
      </c>
      <c r="J397" s="309"/>
      <c r="K397" s="258" t="str">
        <f t="shared" si="6"/>
        <v>5252</v>
      </c>
    </row>
    <row r="398" spans="1:11" x14ac:dyDescent="0.25">
      <c r="A398" s="834">
        <v>5280</v>
      </c>
      <c r="B398" s="259" t="s">
        <v>999</v>
      </c>
      <c r="C398" s="260">
        <v>0</v>
      </c>
      <c r="D398" s="266"/>
      <c r="E398" s="266"/>
      <c r="F398" s="266" t="s">
        <v>445</v>
      </c>
      <c r="G398" s="266" t="e" cm="1">
        <f t="array" ref="G398">_xlfn.IFS(B398="Reservert","-",
F398="","Ingen arkivreferanse",
F398="Ivaretas av kunde","KUNDE",
NOT(ISERROR(_xlfn.XLOOKUP(LEFT(F398,3),('Innhold og arbeidsdeling'!$B$48:$B$70),('Innhold og arbeidsdeling'!$B$48:$B$70)))),_xlfn.IFS(Avstemmingsoversikt!$M$4="Ja",
(IF(Avstemmingsoversikt!$H$3="Bruttobudsjettert",VLOOKUP(LEFT(F398,3),'Innhold og arbeidsdeling'!$B$48:$G$70,3,FALSE),VLOOKUP(LEFT(F398,3),'Innhold og arbeidsdeling'!$B$48:$G$70,4,FALSE)
)),
Avstemmingsoversikt!$M$4="Nei",
(IF(Avstemmingsoversikt!$H$3="Bruttobudsjettert",VLOOKUP(LEFT(F398,3),'Innhold og arbeidsdeling'!$B$48:$G$70,5,FALSE),VLOOKUP(LEFT(F398,3),'Innhold og arbeidsdeling'!$B$48:$G$70,6,FALSE)
))),
Avstemmingsoversikt!$M$3="Grunntjeneste",IF(Avstemmingsoversikt!$H$3="Bruttobudsjettert",VLOOKUP(LEFT(F398,3),'Innhold og arbeidsdeling'!$B$5:$G$45,3,FALSE),VLOOKUP(LEFT(F398,3),'Innhold og arbeidsdeling'!$B$5:$G$45,4,FALSE)),Avstemmingsoversikt!$M$3="Delservice",IF(Avstemmingsoversikt!$H$3="Bruttobudsjettert",VLOOKUP(LEFT(F398,3),'Innhold og arbeidsdeling'!$B$5:$G$45,5,FALSE),VLOOKUP(LEFT(F398,3),'Innhold og arbeidsdeling'!$B$5:$G$45,6,FALSE)))</f>
        <v>#N/A</v>
      </c>
      <c r="H398" s="266"/>
      <c r="I398" s="266"/>
      <c r="J398" s="308"/>
      <c r="K398" s="258" t="str">
        <f t="shared" si="6"/>
        <v>5280</v>
      </c>
    </row>
    <row r="399" spans="1:11" x14ac:dyDescent="0.25">
      <c r="A399" s="838">
        <v>5285</v>
      </c>
      <c r="B399" s="205" t="s">
        <v>1000</v>
      </c>
      <c r="C399" s="256">
        <v>0</v>
      </c>
      <c r="F399" s="207" t="s">
        <v>445</v>
      </c>
      <c r="G399" s="207" t="e" cm="1">
        <f t="array" ref="G399">_xlfn.IFS(B399="Reservert","-",
F399="","Ingen arkivreferanse",
F399="Ivaretas av kunde","KUNDE",
NOT(ISERROR(_xlfn.XLOOKUP(LEFT(F399,3),('Innhold og arbeidsdeling'!$B$48:$B$70),('Innhold og arbeidsdeling'!$B$48:$B$70)))),_xlfn.IFS(Avstemmingsoversikt!$M$4="Ja",
(IF(Avstemmingsoversikt!$H$3="Bruttobudsjettert",VLOOKUP(LEFT(F399,3),'Innhold og arbeidsdeling'!$B$48:$G$70,3,FALSE),VLOOKUP(LEFT(F399,3),'Innhold og arbeidsdeling'!$B$48:$G$70,4,FALSE)
)),
Avstemmingsoversikt!$M$4="Nei",
(IF(Avstemmingsoversikt!$H$3="Bruttobudsjettert",VLOOKUP(LEFT(F399,3),'Innhold og arbeidsdeling'!$B$48:$G$70,5,FALSE),VLOOKUP(LEFT(F399,3),'Innhold og arbeidsdeling'!$B$48:$G$70,6,FALSE)
))),
Avstemmingsoversikt!$M$3="Grunntjeneste",IF(Avstemmingsoversikt!$H$3="Bruttobudsjettert",VLOOKUP(LEFT(F399,3),'Innhold og arbeidsdeling'!$B$5:$G$45,3,FALSE),VLOOKUP(LEFT(F399,3),'Innhold og arbeidsdeling'!$B$5:$G$45,4,FALSE)),Avstemmingsoversikt!$M$3="Delservice",IF(Avstemmingsoversikt!$H$3="Bruttobudsjettert",VLOOKUP(LEFT(F399,3),'Innhold og arbeidsdeling'!$B$5:$G$45,5,FALSE),VLOOKUP(LEFT(F399,3),'Innhold og arbeidsdeling'!$B$5:$G$45,6,FALSE)))</f>
        <v>#N/A</v>
      </c>
      <c r="J399" s="309"/>
      <c r="K399" s="258" t="str">
        <f t="shared" si="6"/>
        <v>5285</v>
      </c>
    </row>
    <row r="400" spans="1:11" x14ac:dyDescent="0.25">
      <c r="A400" s="834">
        <v>5290</v>
      </c>
      <c r="B400" s="259" t="s">
        <v>1001</v>
      </c>
      <c r="C400" s="260">
        <v>0</v>
      </c>
      <c r="D400" s="266"/>
      <c r="E400" s="266"/>
      <c r="F400" s="266" t="s">
        <v>445</v>
      </c>
      <c r="G400" s="266" t="e" cm="1">
        <f t="array" ref="G400">_xlfn.IFS(B400="Reservert","-",
F400="","Ingen arkivreferanse",
F400="Ivaretas av kunde","KUNDE",
NOT(ISERROR(_xlfn.XLOOKUP(LEFT(F400,3),('Innhold og arbeidsdeling'!$B$48:$B$70),('Innhold og arbeidsdeling'!$B$48:$B$70)))),_xlfn.IFS(Avstemmingsoversikt!$M$4="Ja",
(IF(Avstemmingsoversikt!$H$3="Bruttobudsjettert",VLOOKUP(LEFT(F400,3),'Innhold og arbeidsdeling'!$B$48:$G$70,3,FALSE),VLOOKUP(LEFT(F400,3),'Innhold og arbeidsdeling'!$B$48:$G$70,4,FALSE)
)),
Avstemmingsoversikt!$M$4="Nei",
(IF(Avstemmingsoversikt!$H$3="Bruttobudsjettert",VLOOKUP(LEFT(F400,3),'Innhold og arbeidsdeling'!$B$48:$G$70,5,FALSE),VLOOKUP(LEFT(F400,3),'Innhold og arbeidsdeling'!$B$48:$G$70,6,FALSE)
))),
Avstemmingsoversikt!$M$3="Grunntjeneste",IF(Avstemmingsoversikt!$H$3="Bruttobudsjettert",VLOOKUP(LEFT(F400,3),'Innhold og arbeidsdeling'!$B$5:$G$45,3,FALSE),VLOOKUP(LEFT(F400,3),'Innhold og arbeidsdeling'!$B$5:$G$45,4,FALSE)),Avstemmingsoversikt!$M$3="Delservice",IF(Avstemmingsoversikt!$H$3="Bruttobudsjettert",VLOOKUP(LEFT(F400,3),'Innhold og arbeidsdeling'!$B$5:$G$45,5,FALSE),VLOOKUP(LEFT(F400,3),'Innhold og arbeidsdeling'!$B$5:$G$45,6,FALSE)))</f>
        <v>#N/A</v>
      </c>
      <c r="H400" s="266"/>
      <c r="I400" s="266"/>
      <c r="J400" s="308"/>
      <c r="K400" s="258" t="str">
        <f t="shared" si="6"/>
        <v>5290</v>
      </c>
    </row>
    <row r="401" spans="1:11" x14ac:dyDescent="0.25">
      <c r="A401" s="833">
        <v>5300</v>
      </c>
      <c r="B401" s="205" t="s">
        <v>1002</v>
      </c>
      <c r="C401" s="256">
        <v>0</v>
      </c>
      <c r="G401" s="207" t="str" cm="1">
        <f t="array" ref="G401">_xlfn.IFS(B401="Reservert","-",
F401="","Ingen arkivreferanse",
F401="Ivaretas av kunde","KUNDE",
NOT(ISERROR(_xlfn.XLOOKUP(LEFT(F401,3),('Innhold og arbeidsdeling'!$B$48:$B$70),('Innhold og arbeidsdeling'!$B$48:$B$70)))),_xlfn.IFS(Avstemmingsoversikt!$M$4="Ja",
(IF(Avstemmingsoversikt!$H$3="Bruttobudsjettert",VLOOKUP(LEFT(F401,3),'Innhold og arbeidsdeling'!$B$48:$G$70,3,FALSE),VLOOKUP(LEFT(F401,3),'Innhold og arbeidsdeling'!$B$48:$G$70,4,FALSE)
)),
Avstemmingsoversikt!$M$4="Nei",
(IF(Avstemmingsoversikt!$H$3="Bruttobudsjettert",VLOOKUP(LEFT(F401,3),'Innhold og arbeidsdeling'!$B$48:$G$70,5,FALSE),VLOOKUP(LEFT(F401,3),'Innhold og arbeidsdeling'!$B$48:$G$70,6,FALSE)
))),
Avstemmingsoversikt!$M$3="Grunntjeneste",IF(Avstemmingsoversikt!$H$3="Bruttobudsjettert",VLOOKUP(LEFT(F401,3),'Innhold og arbeidsdeling'!$B$5:$G$45,3,FALSE),VLOOKUP(LEFT(F401,3),'Innhold og arbeidsdeling'!$B$5:$G$45,4,FALSE)),Avstemmingsoversikt!$M$3="Delservice",IF(Avstemmingsoversikt!$H$3="Bruttobudsjettert",VLOOKUP(LEFT(F401,3),'Innhold og arbeidsdeling'!$B$5:$G$45,5,FALSE),VLOOKUP(LEFT(F401,3),'Innhold og arbeidsdeling'!$B$5:$G$45,6,FALSE)))</f>
        <v>Ingen arkivreferanse</v>
      </c>
      <c r="J401" s="309"/>
      <c r="K401" s="258" t="str">
        <f t="shared" si="6"/>
        <v>5300</v>
      </c>
    </row>
    <row r="402" spans="1:11" x14ac:dyDescent="0.25">
      <c r="A402" s="836">
        <v>5330</v>
      </c>
      <c r="B402" s="259" t="s">
        <v>1003</v>
      </c>
      <c r="C402" s="260">
        <v>0</v>
      </c>
      <c r="D402" s="266"/>
      <c r="E402" s="266"/>
      <c r="F402" s="266"/>
      <c r="G402" s="266" t="str" cm="1">
        <f t="array" ref="G402">_xlfn.IFS(B402="Reservert","-",
F402="","Ingen arkivreferanse",
F402="Ivaretas av kunde","KUNDE",
NOT(ISERROR(_xlfn.XLOOKUP(LEFT(F402,3),('Innhold og arbeidsdeling'!$B$48:$B$70),('Innhold og arbeidsdeling'!$B$48:$B$70)))),_xlfn.IFS(Avstemmingsoversikt!$M$4="Ja",
(IF(Avstemmingsoversikt!$H$3="Bruttobudsjettert",VLOOKUP(LEFT(F402,3),'Innhold og arbeidsdeling'!$B$48:$G$70,3,FALSE),VLOOKUP(LEFT(F402,3),'Innhold og arbeidsdeling'!$B$48:$G$70,4,FALSE)
)),
Avstemmingsoversikt!$M$4="Nei",
(IF(Avstemmingsoversikt!$H$3="Bruttobudsjettert",VLOOKUP(LEFT(F402,3),'Innhold og arbeidsdeling'!$B$48:$G$70,5,FALSE),VLOOKUP(LEFT(F402,3),'Innhold og arbeidsdeling'!$B$48:$G$70,6,FALSE)
))),
Avstemmingsoversikt!$M$3="Grunntjeneste",IF(Avstemmingsoversikt!$H$3="Bruttobudsjettert",VLOOKUP(LEFT(F402,3),'Innhold og arbeidsdeling'!$B$5:$G$45,3,FALSE),VLOOKUP(LEFT(F402,3),'Innhold og arbeidsdeling'!$B$5:$G$45,4,FALSE)),Avstemmingsoversikt!$M$3="Delservice",IF(Avstemmingsoversikt!$H$3="Bruttobudsjettert",VLOOKUP(LEFT(F402,3),'Innhold og arbeidsdeling'!$B$5:$G$45,5,FALSE),VLOOKUP(LEFT(F402,3),'Innhold og arbeidsdeling'!$B$5:$G$45,6,FALSE)))</f>
        <v>Ingen arkivreferanse</v>
      </c>
      <c r="H402" s="266"/>
      <c r="I402" s="266"/>
      <c r="J402" s="308"/>
      <c r="K402" s="258" t="str">
        <f t="shared" si="6"/>
        <v>5330</v>
      </c>
    </row>
    <row r="403" spans="1:11" ht="14.25" customHeight="1" x14ac:dyDescent="0.25">
      <c r="A403" s="833">
        <v>5360</v>
      </c>
      <c r="B403" s="205" t="s">
        <v>1004</v>
      </c>
      <c r="C403" s="256">
        <v>0</v>
      </c>
      <c r="G403" s="207" t="str" cm="1">
        <f t="array" ref="G403">_xlfn.IFS(B403="Reservert","-",
F403="","Ingen arkivreferanse",
F403="Ivaretas av kunde","KUNDE",
NOT(ISERROR(_xlfn.XLOOKUP(LEFT(F403,3),('Innhold og arbeidsdeling'!$B$48:$B$70),('Innhold og arbeidsdeling'!$B$48:$B$70)))),_xlfn.IFS(Avstemmingsoversikt!$M$4="Ja",
(IF(Avstemmingsoversikt!$H$3="Bruttobudsjettert",VLOOKUP(LEFT(F403,3),'Innhold og arbeidsdeling'!$B$48:$G$70,3,FALSE),VLOOKUP(LEFT(F403,3),'Innhold og arbeidsdeling'!$B$48:$G$70,4,FALSE)
)),
Avstemmingsoversikt!$M$4="Nei",
(IF(Avstemmingsoversikt!$H$3="Bruttobudsjettert",VLOOKUP(LEFT(F403,3),'Innhold og arbeidsdeling'!$B$48:$G$70,5,FALSE),VLOOKUP(LEFT(F403,3),'Innhold og arbeidsdeling'!$B$48:$G$70,6,FALSE)
))),
Avstemmingsoversikt!$M$3="Grunntjeneste",IF(Avstemmingsoversikt!$H$3="Bruttobudsjettert",VLOOKUP(LEFT(F403,3),'Innhold og arbeidsdeling'!$B$5:$G$45,3,FALSE),VLOOKUP(LEFT(F403,3),'Innhold og arbeidsdeling'!$B$5:$G$45,4,FALSE)),Avstemmingsoversikt!$M$3="Delservice",IF(Avstemmingsoversikt!$H$3="Bruttobudsjettert",VLOOKUP(LEFT(F403,3),'Innhold og arbeidsdeling'!$B$5:$G$45,5,FALSE),VLOOKUP(LEFT(F403,3),'Innhold og arbeidsdeling'!$B$5:$G$45,6,FALSE)))</f>
        <v>Ingen arkivreferanse</v>
      </c>
      <c r="J403" s="309"/>
      <c r="K403" s="258" t="str">
        <f t="shared" si="6"/>
        <v>5360</v>
      </c>
    </row>
    <row r="404" spans="1:11" x14ac:dyDescent="0.25">
      <c r="A404" s="836">
        <v>5390</v>
      </c>
      <c r="B404" s="259" t="s">
        <v>1005</v>
      </c>
      <c r="C404" s="260">
        <v>0</v>
      </c>
      <c r="D404" s="266"/>
      <c r="E404" s="266"/>
      <c r="F404" s="266"/>
      <c r="G404" s="266" t="str" cm="1">
        <f t="array" ref="G404">_xlfn.IFS(B404="Reservert","-",
F404="","Ingen arkivreferanse",
F404="Ivaretas av kunde","KUNDE",
NOT(ISERROR(_xlfn.XLOOKUP(LEFT(F404,3),('Innhold og arbeidsdeling'!$B$48:$B$70),('Innhold og arbeidsdeling'!$B$48:$B$70)))),_xlfn.IFS(Avstemmingsoversikt!$M$4="Ja",
(IF(Avstemmingsoversikt!$H$3="Bruttobudsjettert",VLOOKUP(LEFT(F404,3),'Innhold og arbeidsdeling'!$B$48:$G$70,3,FALSE),VLOOKUP(LEFT(F404,3),'Innhold og arbeidsdeling'!$B$48:$G$70,4,FALSE)
)),
Avstemmingsoversikt!$M$4="Nei",
(IF(Avstemmingsoversikt!$H$3="Bruttobudsjettert",VLOOKUP(LEFT(F404,3),'Innhold og arbeidsdeling'!$B$48:$G$70,5,FALSE),VLOOKUP(LEFT(F404,3),'Innhold og arbeidsdeling'!$B$48:$G$70,6,FALSE)
))),
Avstemmingsoversikt!$M$3="Grunntjeneste",IF(Avstemmingsoversikt!$H$3="Bruttobudsjettert",VLOOKUP(LEFT(F404,3),'Innhold og arbeidsdeling'!$B$5:$G$45,3,FALSE),VLOOKUP(LEFT(F404,3),'Innhold og arbeidsdeling'!$B$5:$G$45,4,FALSE)),Avstemmingsoversikt!$M$3="Delservice",IF(Avstemmingsoversikt!$H$3="Bruttobudsjettert",VLOOKUP(LEFT(F404,3),'Innhold og arbeidsdeling'!$B$5:$G$45,5,FALSE),VLOOKUP(LEFT(F404,3),'Innhold og arbeidsdeling'!$B$5:$G$45,6,FALSE)))</f>
        <v>Ingen arkivreferanse</v>
      </c>
      <c r="H404" s="266"/>
      <c r="I404" s="266"/>
      <c r="J404" s="308"/>
      <c r="K404" s="258" t="str">
        <f t="shared" si="6"/>
        <v>5390</v>
      </c>
    </row>
    <row r="405" spans="1:11" x14ac:dyDescent="0.25">
      <c r="A405" s="833">
        <v>5400</v>
      </c>
      <c r="B405" s="205" t="s">
        <v>1006</v>
      </c>
      <c r="C405" s="256">
        <v>0</v>
      </c>
      <c r="F405" s="207" t="s">
        <v>1007</v>
      </c>
      <c r="G405" s="207" t="e" cm="1">
        <f t="array" ref="G405">_xlfn.IFS(B405="Reservert","-",
F405="","Ingen arkivreferanse",
F405="Ivaretas av kunde","KUNDE",
NOT(ISERROR(_xlfn.XLOOKUP(LEFT(F405,3),('Innhold og arbeidsdeling'!$B$48:$B$70),('Innhold og arbeidsdeling'!$B$48:$B$70)))),_xlfn.IFS(Avstemmingsoversikt!$M$4="Ja",
(IF(Avstemmingsoversikt!$H$3="Bruttobudsjettert",VLOOKUP(LEFT(F405,3),'Innhold og arbeidsdeling'!$B$48:$G$70,3,FALSE),VLOOKUP(LEFT(F405,3),'Innhold og arbeidsdeling'!$B$48:$G$70,4,FALSE)
)),
Avstemmingsoversikt!$M$4="Nei",
(IF(Avstemmingsoversikt!$H$3="Bruttobudsjettert",VLOOKUP(LEFT(F405,3),'Innhold og arbeidsdeling'!$B$48:$G$70,5,FALSE),VLOOKUP(LEFT(F405,3),'Innhold og arbeidsdeling'!$B$48:$G$70,6,FALSE)
))),
Avstemmingsoversikt!$M$3="Grunntjeneste",IF(Avstemmingsoversikt!$H$3="Bruttobudsjettert",VLOOKUP(LEFT(F405,3),'Innhold og arbeidsdeling'!$B$5:$G$45,3,FALSE),VLOOKUP(LEFT(F405,3),'Innhold og arbeidsdeling'!$B$5:$G$45,4,FALSE)),Avstemmingsoversikt!$M$3="Delservice",IF(Avstemmingsoversikt!$H$3="Bruttobudsjettert",VLOOKUP(LEFT(F405,3),'Innhold og arbeidsdeling'!$B$5:$G$45,5,FALSE),VLOOKUP(LEFT(F405,3),'Innhold og arbeidsdeling'!$B$5:$G$45,6,FALSE)))</f>
        <v>#N/A</v>
      </c>
      <c r="J405" s="309"/>
      <c r="K405" s="258" t="str">
        <f t="shared" si="6"/>
        <v>5400</v>
      </c>
    </row>
    <row r="406" spans="1:11" x14ac:dyDescent="0.25">
      <c r="A406" s="836">
        <v>5401</v>
      </c>
      <c r="B406" s="259" t="s">
        <v>1008</v>
      </c>
      <c r="C406" s="260">
        <v>0</v>
      </c>
      <c r="D406" s="266"/>
      <c r="E406" s="266"/>
      <c r="F406" s="266" t="s">
        <v>1007</v>
      </c>
      <c r="G406" s="266" t="e" cm="1">
        <f t="array" ref="G406">_xlfn.IFS(B406="Reservert","-",
F406="","Ingen arkivreferanse",
F406="Ivaretas av kunde","KUNDE",
NOT(ISERROR(_xlfn.XLOOKUP(LEFT(F406,3),('Innhold og arbeidsdeling'!$B$48:$B$70),('Innhold og arbeidsdeling'!$B$48:$B$70)))),_xlfn.IFS(Avstemmingsoversikt!$M$4="Ja",
(IF(Avstemmingsoversikt!$H$3="Bruttobudsjettert",VLOOKUP(LEFT(F406,3),'Innhold og arbeidsdeling'!$B$48:$G$70,3,FALSE),VLOOKUP(LEFT(F406,3),'Innhold og arbeidsdeling'!$B$48:$G$70,4,FALSE)
)),
Avstemmingsoversikt!$M$4="Nei",
(IF(Avstemmingsoversikt!$H$3="Bruttobudsjettert",VLOOKUP(LEFT(F406,3),'Innhold og arbeidsdeling'!$B$48:$G$70,5,FALSE),VLOOKUP(LEFT(F406,3),'Innhold og arbeidsdeling'!$B$48:$G$70,6,FALSE)
))),
Avstemmingsoversikt!$M$3="Grunntjeneste",IF(Avstemmingsoversikt!$H$3="Bruttobudsjettert",VLOOKUP(LEFT(F406,3),'Innhold og arbeidsdeling'!$B$5:$G$45,3,FALSE),VLOOKUP(LEFT(F406,3),'Innhold og arbeidsdeling'!$B$5:$G$45,4,FALSE)),Avstemmingsoversikt!$M$3="Delservice",IF(Avstemmingsoversikt!$H$3="Bruttobudsjettert",VLOOKUP(LEFT(F406,3),'Innhold og arbeidsdeling'!$B$5:$G$45,5,FALSE),VLOOKUP(LEFT(F406,3),'Innhold og arbeidsdeling'!$B$5:$G$45,6,FALSE)))</f>
        <v>#N/A</v>
      </c>
      <c r="H406" s="266"/>
      <c r="I406" s="266"/>
      <c r="J406" s="308"/>
      <c r="K406" s="258" t="str">
        <f t="shared" si="6"/>
        <v>5401</v>
      </c>
    </row>
    <row r="407" spans="1:11" x14ac:dyDescent="0.25">
      <c r="A407" s="835">
        <v>5410</v>
      </c>
      <c r="B407" s="205" t="s">
        <v>1009</v>
      </c>
      <c r="C407" s="256">
        <v>0</v>
      </c>
      <c r="D407" s="262"/>
      <c r="E407" s="262"/>
      <c r="F407" s="262" t="s">
        <v>1010</v>
      </c>
      <c r="G407" s="207" t="e" cm="1">
        <f t="array" ref="G407">_xlfn.IFS(B407="Reservert","-",
F407="","Ingen arkivreferanse",
F407="Ivaretas av kunde","KUNDE",
NOT(ISERROR(_xlfn.XLOOKUP(LEFT(F407,3),('Innhold og arbeidsdeling'!$B$48:$B$70),('Innhold og arbeidsdeling'!$B$48:$B$70)))),_xlfn.IFS(Avstemmingsoversikt!$M$4="Ja",
(IF(Avstemmingsoversikt!$H$3="Bruttobudsjettert",VLOOKUP(LEFT(F407,3),'Innhold og arbeidsdeling'!$B$48:$G$70,3,FALSE),VLOOKUP(LEFT(F407,3),'Innhold og arbeidsdeling'!$B$48:$G$70,4,FALSE)
)),
Avstemmingsoversikt!$M$4="Nei",
(IF(Avstemmingsoversikt!$H$3="Bruttobudsjettert",VLOOKUP(LEFT(F407,3),'Innhold og arbeidsdeling'!$B$48:$G$70,5,FALSE),VLOOKUP(LEFT(F407,3),'Innhold og arbeidsdeling'!$B$48:$G$70,6,FALSE)
))),
Avstemmingsoversikt!$M$3="Grunntjeneste",IF(Avstemmingsoversikt!$H$3="Bruttobudsjettert",VLOOKUP(LEFT(F407,3),'Innhold og arbeidsdeling'!$B$5:$G$45,3,FALSE),VLOOKUP(LEFT(F407,3),'Innhold og arbeidsdeling'!$B$5:$G$45,4,FALSE)),Avstemmingsoversikt!$M$3="Delservice",IF(Avstemmingsoversikt!$H$3="Bruttobudsjettert",VLOOKUP(LEFT(F407,3),'Innhold og arbeidsdeling'!$B$5:$G$45,5,FALSE),VLOOKUP(LEFT(F407,3),'Innhold og arbeidsdeling'!$B$5:$G$45,6,FALSE)))</f>
        <v>#N/A</v>
      </c>
      <c r="H407" s="262"/>
      <c r="I407" s="262"/>
      <c r="J407" s="307"/>
      <c r="K407" s="258" t="str">
        <f t="shared" si="6"/>
        <v>5410</v>
      </c>
    </row>
    <row r="408" spans="1:11" x14ac:dyDescent="0.25">
      <c r="A408" s="1323">
        <v>5411</v>
      </c>
      <c r="B408" s="259" t="s">
        <v>1011</v>
      </c>
      <c r="C408" s="260">
        <v>0</v>
      </c>
      <c r="D408" s="266"/>
      <c r="E408" s="266"/>
      <c r="F408" s="266" t="s">
        <v>1012</v>
      </c>
      <c r="G408" s="266" t="e" cm="1">
        <f t="array" ref="G408">_xlfn.IFS(B408="Reservert","-",
F408="","Ingen arkivreferanse",
F408="Ivaretas av kunde","KUNDE",
NOT(ISERROR(_xlfn.XLOOKUP(LEFT(F408,3),('Innhold og arbeidsdeling'!$B$48:$B$70),('Innhold og arbeidsdeling'!$B$48:$B$70)))),_xlfn.IFS(Avstemmingsoversikt!$M$4="Ja",
(IF(Avstemmingsoversikt!$H$3="Bruttobudsjettert",VLOOKUP(LEFT(F408,3),'Innhold og arbeidsdeling'!$B$48:$G$70,3,FALSE),VLOOKUP(LEFT(F408,3),'Innhold og arbeidsdeling'!$B$48:$G$70,4,FALSE)
)),
Avstemmingsoversikt!$M$4="Nei",
(IF(Avstemmingsoversikt!$H$3="Bruttobudsjettert",VLOOKUP(LEFT(F408,3),'Innhold og arbeidsdeling'!$B$48:$G$70,5,FALSE),VLOOKUP(LEFT(F408,3),'Innhold og arbeidsdeling'!$B$48:$G$70,6,FALSE)
))),
Avstemmingsoversikt!$M$3="Grunntjeneste",IF(Avstemmingsoversikt!$H$3="Bruttobudsjettert",VLOOKUP(LEFT(F408,3),'Innhold og arbeidsdeling'!$B$5:$G$45,3,FALSE),VLOOKUP(LEFT(F408,3),'Innhold og arbeidsdeling'!$B$5:$G$45,4,FALSE)),Avstemmingsoversikt!$M$3="Delservice",IF(Avstemmingsoversikt!$H$3="Bruttobudsjettert",VLOOKUP(LEFT(F408,3),'Innhold og arbeidsdeling'!$B$5:$G$45,5,FALSE),VLOOKUP(LEFT(F408,3),'Innhold og arbeidsdeling'!$B$5:$G$45,6,FALSE)))</f>
        <v>#N/A</v>
      </c>
      <c r="H408" s="266"/>
      <c r="I408" s="266"/>
      <c r="J408" s="308"/>
      <c r="K408" s="258" t="str">
        <f t="shared" si="6"/>
        <v>5411</v>
      </c>
    </row>
    <row r="409" spans="1:11" ht="30" x14ac:dyDescent="0.25">
      <c r="A409" s="833">
        <v>5420</v>
      </c>
      <c r="B409" s="205" t="s">
        <v>1013</v>
      </c>
      <c r="C409" s="256">
        <v>0</v>
      </c>
      <c r="F409" s="207" t="s">
        <v>1014</v>
      </c>
      <c r="G409" s="207" t="e" cm="1">
        <f t="array" ref="G409">_xlfn.IFS(B409="Reservert","-",
F409="","Ingen arkivreferanse",
F409="Ivaretas av kunde","KUNDE",
NOT(ISERROR(_xlfn.XLOOKUP(LEFT(F409,3),('Innhold og arbeidsdeling'!$B$48:$B$70),('Innhold og arbeidsdeling'!$B$48:$B$70)))),_xlfn.IFS(Avstemmingsoversikt!$M$4="Ja",
(IF(Avstemmingsoversikt!$H$3="Bruttobudsjettert",VLOOKUP(LEFT(F409,3),'Innhold og arbeidsdeling'!$B$48:$G$70,3,FALSE),VLOOKUP(LEFT(F409,3),'Innhold og arbeidsdeling'!$B$48:$G$70,4,FALSE)
)),
Avstemmingsoversikt!$M$4="Nei",
(IF(Avstemmingsoversikt!$H$3="Bruttobudsjettert",VLOOKUP(LEFT(F409,3),'Innhold og arbeidsdeling'!$B$48:$G$70,5,FALSE),VLOOKUP(LEFT(F409,3),'Innhold og arbeidsdeling'!$B$48:$G$70,6,FALSE)
))),
Avstemmingsoversikt!$M$3="Grunntjeneste",IF(Avstemmingsoversikt!$H$3="Bruttobudsjettert",VLOOKUP(LEFT(F409,3),'Innhold og arbeidsdeling'!$B$5:$G$45,3,FALSE),VLOOKUP(LEFT(F409,3),'Innhold og arbeidsdeling'!$B$5:$G$45,4,FALSE)),Avstemmingsoversikt!$M$3="Delservice",IF(Avstemmingsoversikt!$H$3="Bruttobudsjettert",VLOOKUP(LEFT(F409,3),'Innhold og arbeidsdeling'!$B$5:$G$45,5,FALSE),VLOOKUP(LEFT(F409,3),'Innhold og arbeidsdeling'!$B$5:$G$45,6,FALSE)))</f>
        <v>#N/A</v>
      </c>
      <c r="J409" s="309"/>
      <c r="K409" s="258" t="str">
        <f t="shared" si="6"/>
        <v>5420</v>
      </c>
    </row>
    <row r="410" spans="1:11" x14ac:dyDescent="0.25">
      <c r="A410" s="1323">
        <v>5440</v>
      </c>
      <c r="B410" s="259" t="s">
        <v>1015</v>
      </c>
      <c r="C410" s="260">
        <v>0</v>
      </c>
      <c r="D410" s="266"/>
      <c r="E410" s="266"/>
      <c r="F410" s="266" t="s">
        <v>289</v>
      </c>
      <c r="G410" s="266" t="e" cm="1">
        <f t="array" ref="G410">_xlfn.IFS(B410="Reservert","-",
F410="","Ingen arkivreferanse",
F410="Ivaretas av kunde","KUNDE",
NOT(ISERROR(_xlfn.XLOOKUP(LEFT(F410,3),('Innhold og arbeidsdeling'!$B$48:$B$70),('Innhold og arbeidsdeling'!$B$48:$B$70)))),_xlfn.IFS(Avstemmingsoversikt!$M$4="Ja",
(IF(Avstemmingsoversikt!$H$3="Bruttobudsjettert",VLOOKUP(LEFT(F410,3),'Innhold og arbeidsdeling'!$B$48:$G$70,3,FALSE),VLOOKUP(LEFT(F410,3),'Innhold og arbeidsdeling'!$B$48:$G$70,4,FALSE)
)),
Avstemmingsoversikt!$M$4="Nei",
(IF(Avstemmingsoversikt!$H$3="Bruttobudsjettert",VLOOKUP(LEFT(F410,3),'Innhold og arbeidsdeling'!$B$48:$G$70,5,FALSE),VLOOKUP(LEFT(F410,3),'Innhold og arbeidsdeling'!$B$48:$G$70,6,FALSE)
))),
Avstemmingsoversikt!$M$3="Grunntjeneste",IF(Avstemmingsoversikt!$H$3="Bruttobudsjettert",VLOOKUP(LEFT(F410,3),'Innhold og arbeidsdeling'!$B$5:$G$45,3,FALSE),VLOOKUP(LEFT(F410,3),'Innhold og arbeidsdeling'!$B$5:$G$45,4,FALSE)),Avstemmingsoversikt!$M$3="Delservice",IF(Avstemmingsoversikt!$H$3="Bruttobudsjettert",VLOOKUP(LEFT(F410,3),'Innhold og arbeidsdeling'!$B$5:$G$45,5,FALSE),VLOOKUP(LEFT(F410,3),'Innhold og arbeidsdeling'!$B$5:$G$45,6,FALSE)))</f>
        <v>#N/A</v>
      </c>
      <c r="H410" s="266"/>
      <c r="I410" s="266"/>
      <c r="J410" s="308"/>
      <c r="K410" s="258" t="str">
        <f t="shared" si="6"/>
        <v>5440</v>
      </c>
    </row>
    <row r="411" spans="1:11" x14ac:dyDescent="0.25">
      <c r="A411" s="226">
        <v>5460</v>
      </c>
      <c r="B411" s="205" t="s">
        <v>1016</v>
      </c>
      <c r="C411" s="256">
        <v>0</v>
      </c>
      <c r="F411" s="207" t="s">
        <v>289</v>
      </c>
      <c r="G411" s="207" t="e" cm="1">
        <f t="array" ref="G411">_xlfn.IFS(B411="Reservert","-",
F411="","Ingen arkivreferanse",
F411="Ivaretas av kunde","KUNDE",
NOT(ISERROR(_xlfn.XLOOKUP(LEFT(F411,3),('Innhold og arbeidsdeling'!$B$48:$B$70),('Innhold og arbeidsdeling'!$B$48:$B$70)))),_xlfn.IFS(Avstemmingsoversikt!$M$4="Ja",
(IF(Avstemmingsoversikt!$H$3="Bruttobudsjettert",VLOOKUP(LEFT(F411,3),'Innhold og arbeidsdeling'!$B$48:$G$70,3,FALSE),VLOOKUP(LEFT(F411,3),'Innhold og arbeidsdeling'!$B$48:$G$70,4,FALSE)
)),
Avstemmingsoversikt!$M$4="Nei",
(IF(Avstemmingsoversikt!$H$3="Bruttobudsjettert",VLOOKUP(LEFT(F411,3),'Innhold og arbeidsdeling'!$B$48:$G$70,5,FALSE),VLOOKUP(LEFT(F411,3),'Innhold og arbeidsdeling'!$B$48:$G$70,6,FALSE)
))),
Avstemmingsoversikt!$M$3="Grunntjeneste",IF(Avstemmingsoversikt!$H$3="Bruttobudsjettert",VLOOKUP(LEFT(F411,3),'Innhold og arbeidsdeling'!$B$5:$G$45,3,FALSE),VLOOKUP(LEFT(F411,3),'Innhold og arbeidsdeling'!$B$5:$G$45,4,FALSE)),Avstemmingsoversikt!$M$3="Delservice",IF(Avstemmingsoversikt!$H$3="Bruttobudsjettert",VLOOKUP(LEFT(F411,3),'Innhold og arbeidsdeling'!$B$5:$G$45,5,FALSE),VLOOKUP(LEFT(F411,3),'Innhold og arbeidsdeling'!$B$5:$G$45,6,FALSE)))</f>
        <v>#N/A</v>
      </c>
      <c r="J411" s="309"/>
      <c r="K411" s="258" t="str">
        <f t="shared" si="6"/>
        <v>5460</v>
      </c>
    </row>
    <row r="412" spans="1:11" x14ac:dyDescent="0.25">
      <c r="A412" s="1323">
        <v>5470</v>
      </c>
      <c r="B412" s="259" t="s">
        <v>1017</v>
      </c>
      <c r="C412" s="260">
        <v>0</v>
      </c>
      <c r="D412" s="266"/>
      <c r="E412" s="266"/>
      <c r="F412" s="266" t="s">
        <v>289</v>
      </c>
      <c r="G412" s="266" t="e" cm="1">
        <f t="array" ref="G412">_xlfn.IFS(B412="Reservert","-",
F412="","Ingen arkivreferanse",
F412="Ivaretas av kunde","KUNDE",
NOT(ISERROR(_xlfn.XLOOKUP(LEFT(F412,3),('Innhold og arbeidsdeling'!$B$48:$B$70),('Innhold og arbeidsdeling'!$B$48:$B$70)))),_xlfn.IFS(Avstemmingsoversikt!$M$4="Ja",
(IF(Avstemmingsoversikt!$H$3="Bruttobudsjettert",VLOOKUP(LEFT(F412,3),'Innhold og arbeidsdeling'!$B$48:$G$70,3,FALSE),VLOOKUP(LEFT(F412,3),'Innhold og arbeidsdeling'!$B$48:$G$70,4,FALSE)
)),
Avstemmingsoversikt!$M$4="Nei",
(IF(Avstemmingsoversikt!$H$3="Bruttobudsjettert",VLOOKUP(LEFT(F412,3),'Innhold og arbeidsdeling'!$B$48:$G$70,5,FALSE),VLOOKUP(LEFT(F412,3),'Innhold og arbeidsdeling'!$B$48:$G$70,6,FALSE)
))),
Avstemmingsoversikt!$M$3="Grunntjeneste",IF(Avstemmingsoversikt!$H$3="Bruttobudsjettert",VLOOKUP(LEFT(F412,3),'Innhold og arbeidsdeling'!$B$5:$G$45,3,FALSE),VLOOKUP(LEFT(F412,3),'Innhold og arbeidsdeling'!$B$5:$G$45,4,FALSE)),Avstemmingsoversikt!$M$3="Delservice",IF(Avstemmingsoversikt!$H$3="Bruttobudsjettert",VLOOKUP(LEFT(F412,3),'Innhold og arbeidsdeling'!$B$5:$G$45,5,FALSE),VLOOKUP(LEFT(F412,3),'Innhold og arbeidsdeling'!$B$5:$G$45,6,FALSE)))</f>
        <v>#N/A</v>
      </c>
      <c r="H412" s="266"/>
      <c r="I412" s="266"/>
      <c r="J412" s="308"/>
      <c r="K412" s="258" t="str">
        <f t="shared" si="6"/>
        <v>5470</v>
      </c>
    </row>
    <row r="413" spans="1:11" x14ac:dyDescent="0.25">
      <c r="A413" s="226">
        <v>5490</v>
      </c>
      <c r="B413" s="205" t="s">
        <v>790</v>
      </c>
      <c r="C413" s="256">
        <v>0</v>
      </c>
      <c r="F413" s="207" t="s">
        <v>1018</v>
      </c>
      <c r="G413" s="207" t="e" cm="1">
        <f t="array" ref="G413">_xlfn.IFS(B413="Reservert","-",
F413="","Ingen arkivreferanse",
F413="Ivaretas av kunde","KUNDE",
NOT(ISERROR(_xlfn.XLOOKUP(LEFT(F413,3),('Innhold og arbeidsdeling'!$B$48:$B$70),('Innhold og arbeidsdeling'!$B$48:$B$70)))),_xlfn.IFS(Avstemmingsoversikt!$M$4="Ja",
(IF(Avstemmingsoversikt!$H$3="Bruttobudsjettert",VLOOKUP(LEFT(F413,3),'Innhold og arbeidsdeling'!$B$48:$G$70,3,FALSE),VLOOKUP(LEFT(F413,3),'Innhold og arbeidsdeling'!$B$48:$G$70,4,FALSE)
)),
Avstemmingsoversikt!$M$4="Nei",
(IF(Avstemmingsoversikt!$H$3="Bruttobudsjettert",VLOOKUP(LEFT(F413,3),'Innhold og arbeidsdeling'!$B$48:$G$70,5,FALSE),VLOOKUP(LEFT(F413,3),'Innhold og arbeidsdeling'!$B$48:$G$70,6,FALSE)
))),
Avstemmingsoversikt!$M$3="Grunntjeneste",IF(Avstemmingsoversikt!$H$3="Bruttobudsjettert",VLOOKUP(LEFT(F413,3),'Innhold og arbeidsdeling'!$B$5:$G$45,3,FALSE),VLOOKUP(LEFT(F413,3),'Innhold og arbeidsdeling'!$B$5:$G$45,4,FALSE)),Avstemmingsoversikt!$M$3="Delservice",IF(Avstemmingsoversikt!$H$3="Bruttobudsjettert",VLOOKUP(LEFT(F413,3),'Innhold og arbeidsdeling'!$B$5:$G$45,5,FALSE),VLOOKUP(LEFT(F413,3),'Innhold og arbeidsdeling'!$B$5:$G$45,6,FALSE)))</f>
        <v>#N/A</v>
      </c>
      <c r="J413" s="309"/>
      <c r="K413" s="258" t="str">
        <f t="shared" si="6"/>
        <v>5490</v>
      </c>
    </row>
    <row r="414" spans="1:11" x14ac:dyDescent="0.25">
      <c r="A414" s="836">
        <v>5500</v>
      </c>
      <c r="B414" s="259" t="s">
        <v>1019</v>
      </c>
      <c r="C414" s="260">
        <v>0</v>
      </c>
      <c r="D414" s="266"/>
      <c r="E414" s="266"/>
      <c r="F414" s="266"/>
      <c r="G414" s="266" t="str" cm="1">
        <f t="array" ref="G414">_xlfn.IFS(B414="Reservert","-",
F414="","Ingen arkivreferanse",
F414="Ivaretas av kunde","KUNDE",
NOT(ISERROR(_xlfn.XLOOKUP(LEFT(F414,3),('Innhold og arbeidsdeling'!$B$48:$B$70),('Innhold og arbeidsdeling'!$B$48:$B$70)))),_xlfn.IFS(Avstemmingsoversikt!$M$4="Ja",
(IF(Avstemmingsoversikt!$H$3="Bruttobudsjettert",VLOOKUP(LEFT(F414,3),'Innhold og arbeidsdeling'!$B$48:$G$70,3,FALSE),VLOOKUP(LEFT(F414,3),'Innhold og arbeidsdeling'!$B$48:$G$70,4,FALSE)
)),
Avstemmingsoversikt!$M$4="Nei",
(IF(Avstemmingsoversikt!$H$3="Bruttobudsjettert",VLOOKUP(LEFT(F414,3),'Innhold og arbeidsdeling'!$B$48:$G$70,5,FALSE),VLOOKUP(LEFT(F414,3),'Innhold og arbeidsdeling'!$B$48:$G$70,6,FALSE)
))),
Avstemmingsoversikt!$M$3="Grunntjeneste",IF(Avstemmingsoversikt!$H$3="Bruttobudsjettert",VLOOKUP(LEFT(F414,3),'Innhold og arbeidsdeling'!$B$5:$G$45,3,FALSE),VLOOKUP(LEFT(F414,3),'Innhold og arbeidsdeling'!$B$5:$G$45,4,FALSE)),Avstemmingsoversikt!$M$3="Delservice",IF(Avstemmingsoversikt!$H$3="Bruttobudsjettert",VLOOKUP(LEFT(F414,3),'Innhold og arbeidsdeling'!$B$5:$G$45,5,FALSE),VLOOKUP(LEFT(F414,3),'Innhold og arbeidsdeling'!$B$5:$G$45,6,FALSE)))</f>
        <v>Ingen arkivreferanse</v>
      </c>
      <c r="H414" s="266"/>
      <c r="I414" s="266"/>
      <c r="J414" s="308"/>
      <c r="K414" s="258" t="str">
        <f t="shared" si="6"/>
        <v>5500</v>
      </c>
    </row>
    <row r="415" spans="1:11" x14ac:dyDescent="0.25">
      <c r="A415" s="835">
        <v>5530</v>
      </c>
      <c r="B415" s="205" t="s">
        <v>1020</v>
      </c>
      <c r="C415" s="256">
        <v>0</v>
      </c>
      <c r="G415" s="207" t="str" cm="1">
        <f t="array" ref="G415">_xlfn.IFS(B415="Reservert","-",
F415="","Ingen arkivreferanse",
F415="Ivaretas av kunde","KUNDE",
NOT(ISERROR(_xlfn.XLOOKUP(LEFT(F415,3),('Innhold og arbeidsdeling'!$B$48:$B$70),('Innhold og arbeidsdeling'!$B$48:$B$70)))),_xlfn.IFS(Avstemmingsoversikt!$M$4="Ja",
(IF(Avstemmingsoversikt!$H$3="Bruttobudsjettert",VLOOKUP(LEFT(F415,3),'Innhold og arbeidsdeling'!$B$48:$G$70,3,FALSE),VLOOKUP(LEFT(F415,3),'Innhold og arbeidsdeling'!$B$48:$G$70,4,FALSE)
)),
Avstemmingsoversikt!$M$4="Nei",
(IF(Avstemmingsoversikt!$H$3="Bruttobudsjettert",VLOOKUP(LEFT(F415,3),'Innhold og arbeidsdeling'!$B$48:$G$70,5,FALSE),VLOOKUP(LEFT(F415,3),'Innhold og arbeidsdeling'!$B$48:$G$70,6,FALSE)
))),
Avstemmingsoversikt!$M$3="Grunntjeneste",IF(Avstemmingsoversikt!$H$3="Bruttobudsjettert",VLOOKUP(LEFT(F415,3),'Innhold og arbeidsdeling'!$B$5:$G$45,3,FALSE),VLOOKUP(LEFT(F415,3),'Innhold og arbeidsdeling'!$B$5:$G$45,4,FALSE)),Avstemmingsoversikt!$M$3="Delservice",IF(Avstemmingsoversikt!$H$3="Bruttobudsjettert",VLOOKUP(LEFT(F415,3),'Innhold og arbeidsdeling'!$B$5:$G$45,5,FALSE),VLOOKUP(LEFT(F415,3),'Innhold og arbeidsdeling'!$B$5:$G$45,6,FALSE)))</f>
        <v>Ingen arkivreferanse</v>
      </c>
      <c r="J415" s="309"/>
      <c r="K415" s="258" t="str">
        <f t="shared" si="6"/>
        <v>5530</v>
      </c>
    </row>
    <row r="416" spans="1:11" x14ac:dyDescent="0.25">
      <c r="A416" s="834">
        <v>5570</v>
      </c>
      <c r="B416" s="259" t="s">
        <v>1021</v>
      </c>
      <c r="C416" s="260">
        <v>0</v>
      </c>
      <c r="D416" s="266"/>
      <c r="E416" s="266"/>
      <c r="F416" s="266"/>
      <c r="G416" s="266" t="str" cm="1">
        <f t="array" ref="G416">_xlfn.IFS(B416="Reservert","-",
F416="","Ingen arkivreferanse",
F416="Ivaretas av kunde","KUNDE",
NOT(ISERROR(_xlfn.XLOOKUP(LEFT(F416,3),('Innhold og arbeidsdeling'!$B$48:$B$70),('Innhold og arbeidsdeling'!$B$48:$B$70)))),_xlfn.IFS(Avstemmingsoversikt!$M$4="Ja",
(IF(Avstemmingsoversikt!$H$3="Bruttobudsjettert",VLOOKUP(LEFT(F416,3),'Innhold og arbeidsdeling'!$B$48:$G$70,3,FALSE),VLOOKUP(LEFT(F416,3),'Innhold og arbeidsdeling'!$B$48:$G$70,4,FALSE)
)),
Avstemmingsoversikt!$M$4="Nei",
(IF(Avstemmingsoversikt!$H$3="Bruttobudsjettert",VLOOKUP(LEFT(F416,3),'Innhold og arbeidsdeling'!$B$48:$G$70,5,FALSE),VLOOKUP(LEFT(F416,3),'Innhold og arbeidsdeling'!$B$48:$G$70,6,FALSE)
))),
Avstemmingsoversikt!$M$3="Grunntjeneste",IF(Avstemmingsoversikt!$H$3="Bruttobudsjettert",VLOOKUP(LEFT(F416,3),'Innhold og arbeidsdeling'!$B$5:$G$45,3,FALSE),VLOOKUP(LEFT(F416,3),'Innhold og arbeidsdeling'!$B$5:$G$45,4,FALSE)),Avstemmingsoversikt!$M$3="Delservice",IF(Avstemmingsoversikt!$H$3="Bruttobudsjettert",VLOOKUP(LEFT(F416,3),'Innhold og arbeidsdeling'!$B$5:$G$45,5,FALSE),VLOOKUP(LEFT(F416,3),'Innhold og arbeidsdeling'!$B$5:$G$45,6,FALSE)))</f>
        <v>Ingen arkivreferanse</v>
      </c>
      <c r="H416" s="266"/>
      <c r="I416" s="266"/>
      <c r="J416" s="308"/>
      <c r="K416" s="258" t="str">
        <f t="shared" si="6"/>
        <v>5570</v>
      </c>
    </row>
    <row r="417" spans="1:11" x14ac:dyDescent="0.25">
      <c r="A417" s="833">
        <v>5700</v>
      </c>
      <c r="B417" s="205" t="s">
        <v>1022</v>
      </c>
      <c r="C417" s="256">
        <v>0</v>
      </c>
      <c r="G417" s="207" t="str" cm="1">
        <f t="array" ref="G417">_xlfn.IFS(B417="Reservert","-",
F417="","Ingen arkivreferanse",
F417="Ivaretas av kunde","KUNDE",
NOT(ISERROR(_xlfn.XLOOKUP(LEFT(F417,3),('Innhold og arbeidsdeling'!$B$48:$B$70),('Innhold og arbeidsdeling'!$B$48:$B$70)))),_xlfn.IFS(Avstemmingsoversikt!$M$4="Ja",
(IF(Avstemmingsoversikt!$H$3="Bruttobudsjettert",VLOOKUP(LEFT(F417,3),'Innhold og arbeidsdeling'!$B$48:$G$70,3,FALSE),VLOOKUP(LEFT(F417,3),'Innhold og arbeidsdeling'!$B$48:$G$70,4,FALSE)
)),
Avstemmingsoversikt!$M$4="Nei",
(IF(Avstemmingsoversikt!$H$3="Bruttobudsjettert",VLOOKUP(LEFT(F417,3),'Innhold og arbeidsdeling'!$B$48:$G$70,5,FALSE),VLOOKUP(LEFT(F417,3),'Innhold og arbeidsdeling'!$B$48:$G$70,6,FALSE)
))),
Avstemmingsoversikt!$M$3="Grunntjeneste",IF(Avstemmingsoversikt!$H$3="Bruttobudsjettert",VLOOKUP(LEFT(F417,3),'Innhold og arbeidsdeling'!$B$5:$G$45,3,FALSE),VLOOKUP(LEFT(F417,3),'Innhold og arbeidsdeling'!$B$5:$G$45,4,FALSE)),Avstemmingsoversikt!$M$3="Delservice",IF(Avstemmingsoversikt!$H$3="Bruttobudsjettert",VLOOKUP(LEFT(F417,3),'Innhold og arbeidsdeling'!$B$5:$G$45,5,FALSE),VLOOKUP(LEFT(F417,3),'Innhold og arbeidsdeling'!$B$5:$G$45,6,FALSE)))</f>
        <v>Ingen arkivreferanse</v>
      </c>
      <c r="J417" s="309"/>
      <c r="K417" s="258" t="str">
        <f t="shared" si="6"/>
        <v>5700</v>
      </c>
    </row>
    <row r="418" spans="1:11" x14ac:dyDescent="0.25">
      <c r="A418" s="836">
        <v>5710</v>
      </c>
      <c r="B418" s="259" t="s">
        <v>1023</v>
      </c>
      <c r="C418" s="260">
        <v>0</v>
      </c>
      <c r="D418" s="266"/>
      <c r="E418" s="266"/>
      <c r="F418" s="266"/>
      <c r="G418" s="266" t="str" cm="1">
        <f t="array" ref="G418">_xlfn.IFS(B418="Reservert","-",
F418="","Ingen arkivreferanse",
F418="Ivaretas av kunde","KUNDE",
NOT(ISERROR(_xlfn.XLOOKUP(LEFT(F418,3),('Innhold og arbeidsdeling'!$B$48:$B$70),('Innhold og arbeidsdeling'!$B$48:$B$70)))),_xlfn.IFS(Avstemmingsoversikt!$M$4="Ja",
(IF(Avstemmingsoversikt!$H$3="Bruttobudsjettert",VLOOKUP(LEFT(F418,3),'Innhold og arbeidsdeling'!$B$48:$G$70,3,FALSE),VLOOKUP(LEFT(F418,3),'Innhold og arbeidsdeling'!$B$48:$G$70,4,FALSE)
)),
Avstemmingsoversikt!$M$4="Nei",
(IF(Avstemmingsoversikt!$H$3="Bruttobudsjettert",VLOOKUP(LEFT(F418,3),'Innhold og arbeidsdeling'!$B$48:$G$70,5,FALSE),VLOOKUP(LEFT(F418,3),'Innhold og arbeidsdeling'!$B$48:$G$70,6,FALSE)
))),
Avstemmingsoversikt!$M$3="Grunntjeneste",IF(Avstemmingsoversikt!$H$3="Bruttobudsjettert",VLOOKUP(LEFT(F418,3),'Innhold og arbeidsdeling'!$B$5:$G$45,3,FALSE),VLOOKUP(LEFT(F418,3),'Innhold og arbeidsdeling'!$B$5:$G$45,4,FALSE)),Avstemmingsoversikt!$M$3="Delservice",IF(Avstemmingsoversikt!$H$3="Bruttobudsjettert",VLOOKUP(LEFT(F418,3),'Innhold og arbeidsdeling'!$B$5:$G$45,5,FALSE),VLOOKUP(LEFT(F418,3),'Innhold og arbeidsdeling'!$B$5:$G$45,6,FALSE)))</f>
        <v>Ingen arkivreferanse</v>
      </c>
      <c r="H418" s="266"/>
      <c r="I418" s="266"/>
      <c r="J418" s="308"/>
      <c r="K418" s="258" t="str">
        <f t="shared" si="6"/>
        <v>5710</v>
      </c>
    </row>
    <row r="419" spans="1:11" x14ac:dyDescent="0.25">
      <c r="A419" s="833">
        <v>5720</v>
      </c>
      <c r="B419" s="205" t="s">
        <v>1024</v>
      </c>
      <c r="C419" s="256">
        <v>0</v>
      </c>
      <c r="G419" s="207" t="str" cm="1">
        <f t="array" ref="G419">_xlfn.IFS(B419="Reservert","-",
F419="","Ingen arkivreferanse",
F419="Ivaretas av kunde","KUNDE",
NOT(ISERROR(_xlfn.XLOOKUP(LEFT(F419,3),('Innhold og arbeidsdeling'!$B$48:$B$70),('Innhold og arbeidsdeling'!$B$48:$B$70)))),_xlfn.IFS(Avstemmingsoversikt!$M$4="Ja",
(IF(Avstemmingsoversikt!$H$3="Bruttobudsjettert",VLOOKUP(LEFT(F419,3),'Innhold og arbeidsdeling'!$B$48:$G$70,3,FALSE),VLOOKUP(LEFT(F419,3),'Innhold og arbeidsdeling'!$B$48:$G$70,4,FALSE)
)),
Avstemmingsoversikt!$M$4="Nei",
(IF(Avstemmingsoversikt!$H$3="Bruttobudsjettert",VLOOKUP(LEFT(F419,3),'Innhold og arbeidsdeling'!$B$48:$G$70,5,FALSE),VLOOKUP(LEFT(F419,3),'Innhold og arbeidsdeling'!$B$48:$G$70,6,FALSE)
))),
Avstemmingsoversikt!$M$3="Grunntjeneste",IF(Avstemmingsoversikt!$H$3="Bruttobudsjettert",VLOOKUP(LEFT(F419,3),'Innhold og arbeidsdeling'!$B$5:$G$45,3,FALSE),VLOOKUP(LEFT(F419,3),'Innhold og arbeidsdeling'!$B$5:$G$45,4,FALSE)),Avstemmingsoversikt!$M$3="Delservice",IF(Avstemmingsoversikt!$H$3="Bruttobudsjettert",VLOOKUP(LEFT(F419,3),'Innhold og arbeidsdeling'!$B$5:$G$45,5,FALSE),VLOOKUP(LEFT(F419,3),'Innhold og arbeidsdeling'!$B$5:$G$45,6,FALSE)))</f>
        <v>Ingen arkivreferanse</v>
      </c>
      <c r="J419" s="309"/>
      <c r="K419" s="258" t="str">
        <f t="shared" si="6"/>
        <v>5720</v>
      </c>
    </row>
    <row r="420" spans="1:11" x14ac:dyDescent="0.25">
      <c r="A420" s="836">
        <v>5790</v>
      </c>
      <c r="B420" s="259" t="s">
        <v>1025</v>
      </c>
      <c r="C420" s="260">
        <v>0</v>
      </c>
      <c r="D420" s="266"/>
      <c r="E420" s="266"/>
      <c r="F420" s="261" t="s">
        <v>159</v>
      </c>
      <c r="G420" s="266" t="e" cm="1">
        <f t="array" ref="G420">_xlfn.IFS(B420="Reservert","-",
F420="","Ingen arkivreferanse",
F420="Ivaretas av kunde","KUNDE",
NOT(ISERROR(_xlfn.XLOOKUP(LEFT(F420,3),('Innhold og arbeidsdeling'!$B$48:$B$70),('Innhold og arbeidsdeling'!$B$48:$B$70)))),_xlfn.IFS(Avstemmingsoversikt!$M$4="Ja",
(IF(Avstemmingsoversikt!$H$3="Bruttobudsjettert",VLOOKUP(LEFT(F420,3),'Innhold og arbeidsdeling'!$B$48:$G$70,3,FALSE),VLOOKUP(LEFT(F420,3),'Innhold og arbeidsdeling'!$B$48:$G$70,4,FALSE)
)),
Avstemmingsoversikt!$M$4="Nei",
(IF(Avstemmingsoversikt!$H$3="Bruttobudsjettert",VLOOKUP(LEFT(F420,3),'Innhold og arbeidsdeling'!$B$48:$G$70,5,FALSE),VLOOKUP(LEFT(F420,3),'Innhold og arbeidsdeling'!$B$48:$G$70,6,FALSE)
))),
Avstemmingsoversikt!$M$3="Grunntjeneste",IF(Avstemmingsoversikt!$H$3="Bruttobudsjettert",VLOOKUP(LEFT(F420,3),'Innhold og arbeidsdeling'!$B$5:$G$45,3,FALSE),VLOOKUP(LEFT(F420,3),'Innhold og arbeidsdeling'!$B$5:$G$45,4,FALSE)),Avstemmingsoversikt!$M$3="Delservice",IF(Avstemmingsoversikt!$H$3="Bruttobudsjettert",VLOOKUP(LEFT(F420,3),'Innhold og arbeidsdeling'!$B$5:$G$45,5,FALSE),VLOOKUP(LEFT(F420,3),'Innhold og arbeidsdeling'!$B$5:$G$45,6,FALSE)))</f>
        <v>#N/A</v>
      </c>
      <c r="H420" s="266"/>
      <c r="I420" s="266"/>
      <c r="J420" s="308"/>
      <c r="K420" s="258" t="str">
        <f t="shared" si="6"/>
        <v>5790</v>
      </c>
    </row>
    <row r="421" spans="1:11" x14ac:dyDescent="0.25">
      <c r="A421" s="833">
        <v>5800</v>
      </c>
      <c r="B421" s="205" t="s">
        <v>1026</v>
      </c>
      <c r="C421" s="256">
        <v>0</v>
      </c>
      <c r="F421" s="257" t="s">
        <v>159</v>
      </c>
      <c r="G421" s="207" t="e" cm="1">
        <f t="array" ref="G421">_xlfn.IFS(B421="Reservert","-",
F421="","Ingen arkivreferanse",
F421="Ivaretas av kunde","KUNDE",
NOT(ISERROR(_xlfn.XLOOKUP(LEFT(F421,3),('Innhold og arbeidsdeling'!$B$48:$B$70),('Innhold og arbeidsdeling'!$B$48:$B$70)))),_xlfn.IFS(Avstemmingsoversikt!$M$4="Ja",
(IF(Avstemmingsoversikt!$H$3="Bruttobudsjettert",VLOOKUP(LEFT(F421,3),'Innhold og arbeidsdeling'!$B$48:$G$70,3,FALSE),VLOOKUP(LEFT(F421,3),'Innhold og arbeidsdeling'!$B$48:$G$70,4,FALSE)
)),
Avstemmingsoversikt!$M$4="Nei",
(IF(Avstemmingsoversikt!$H$3="Bruttobudsjettert",VLOOKUP(LEFT(F421,3),'Innhold og arbeidsdeling'!$B$48:$G$70,5,FALSE),VLOOKUP(LEFT(F421,3),'Innhold og arbeidsdeling'!$B$48:$G$70,6,FALSE)
))),
Avstemmingsoversikt!$M$3="Grunntjeneste",IF(Avstemmingsoversikt!$H$3="Bruttobudsjettert",VLOOKUP(LEFT(F421,3),'Innhold og arbeidsdeling'!$B$5:$G$45,3,FALSE),VLOOKUP(LEFT(F421,3),'Innhold og arbeidsdeling'!$B$5:$G$45,4,FALSE)),Avstemmingsoversikt!$M$3="Delservice",IF(Avstemmingsoversikt!$H$3="Bruttobudsjettert",VLOOKUP(LEFT(F421,3),'Innhold og arbeidsdeling'!$B$5:$G$45,5,FALSE),VLOOKUP(LEFT(F421,3),'Innhold og arbeidsdeling'!$B$5:$G$45,6,FALSE)))</f>
        <v>#N/A</v>
      </c>
      <c r="J421" s="309"/>
      <c r="K421" s="258" t="str">
        <f t="shared" si="6"/>
        <v>5800</v>
      </c>
    </row>
    <row r="422" spans="1:11" x14ac:dyDescent="0.25">
      <c r="A422" s="834">
        <v>5801</v>
      </c>
      <c r="B422" s="259" t="s">
        <v>1027</v>
      </c>
      <c r="C422" s="260">
        <v>0</v>
      </c>
      <c r="D422" s="266"/>
      <c r="E422" s="266"/>
      <c r="F422" s="264" t="s">
        <v>508</v>
      </c>
      <c r="G422" s="266" t="str" cm="1">
        <f t="array" ref="G422">_xlfn.IFS(B422="Reservert","-",
F422="","Ingen arkivreferanse",
F422="Ivaretas av kunde","KUNDE",
NOT(ISERROR(_xlfn.XLOOKUP(LEFT(F422,3),('Innhold og arbeidsdeling'!$B$48:$B$70),('Innhold og arbeidsdeling'!$B$48:$B$70)))),_xlfn.IFS(Avstemmingsoversikt!$M$4="Ja",
(IF(Avstemmingsoversikt!$H$3="Bruttobudsjettert",VLOOKUP(LEFT(F422,3),'Innhold og arbeidsdeling'!$B$48:$G$70,3,FALSE),VLOOKUP(LEFT(F422,3),'Innhold og arbeidsdeling'!$B$48:$G$70,4,FALSE)
)),
Avstemmingsoversikt!$M$4="Nei",
(IF(Avstemmingsoversikt!$H$3="Bruttobudsjettert",VLOOKUP(LEFT(F422,3),'Innhold og arbeidsdeling'!$B$48:$G$70,5,FALSE),VLOOKUP(LEFT(F422,3),'Innhold og arbeidsdeling'!$B$48:$G$70,6,FALSE)
))),
Avstemmingsoversikt!$M$3="Grunntjeneste",IF(Avstemmingsoversikt!$H$3="Bruttobudsjettert",VLOOKUP(LEFT(F422,3),'Innhold og arbeidsdeling'!$B$5:$G$45,3,FALSE),VLOOKUP(LEFT(F422,3),'Innhold og arbeidsdeling'!$B$5:$G$45,4,FALSE)),Avstemmingsoversikt!$M$3="Delservice",IF(Avstemmingsoversikt!$H$3="Bruttobudsjettert",VLOOKUP(LEFT(F422,3),'Innhold og arbeidsdeling'!$B$5:$G$45,5,FALSE),VLOOKUP(LEFT(F422,3),'Innhold og arbeidsdeling'!$B$5:$G$45,6,FALSE)))</f>
        <v>KUNDE</v>
      </c>
      <c r="H422" s="266"/>
      <c r="I422" s="266"/>
      <c r="J422" s="308"/>
      <c r="K422" s="258" t="str">
        <f t="shared" si="6"/>
        <v>5801</v>
      </c>
    </row>
    <row r="423" spans="1:11" x14ac:dyDescent="0.25">
      <c r="A423" s="833">
        <v>5810</v>
      </c>
      <c r="B423" s="205" t="s">
        <v>1028</v>
      </c>
      <c r="C423" s="256">
        <v>0</v>
      </c>
      <c r="F423" s="257" t="s">
        <v>159</v>
      </c>
      <c r="G423" s="207" t="e" cm="1">
        <f t="array" ref="G423">_xlfn.IFS(B423="Reservert","-",
F423="","Ingen arkivreferanse",
F423="Ivaretas av kunde","KUNDE",
NOT(ISERROR(_xlfn.XLOOKUP(LEFT(F423,3),('Innhold og arbeidsdeling'!$B$48:$B$70),('Innhold og arbeidsdeling'!$B$48:$B$70)))),_xlfn.IFS(Avstemmingsoversikt!$M$4="Ja",
(IF(Avstemmingsoversikt!$H$3="Bruttobudsjettert",VLOOKUP(LEFT(F423,3),'Innhold og arbeidsdeling'!$B$48:$G$70,3,FALSE),VLOOKUP(LEFT(F423,3),'Innhold og arbeidsdeling'!$B$48:$G$70,4,FALSE)
)),
Avstemmingsoversikt!$M$4="Nei",
(IF(Avstemmingsoversikt!$H$3="Bruttobudsjettert",VLOOKUP(LEFT(F423,3),'Innhold og arbeidsdeling'!$B$48:$G$70,5,FALSE),VLOOKUP(LEFT(F423,3),'Innhold og arbeidsdeling'!$B$48:$G$70,6,FALSE)
))),
Avstemmingsoversikt!$M$3="Grunntjeneste",IF(Avstemmingsoversikt!$H$3="Bruttobudsjettert",VLOOKUP(LEFT(F423,3),'Innhold og arbeidsdeling'!$B$5:$G$45,3,FALSE),VLOOKUP(LEFT(F423,3),'Innhold og arbeidsdeling'!$B$5:$G$45,4,FALSE)),Avstemmingsoversikt!$M$3="Delservice",IF(Avstemmingsoversikt!$H$3="Bruttobudsjettert",VLOOKUP(LEFT(F423,3),'Innhold og arbeidsdeling'!$B$5:$G$45,5,FALSE),VLOOKUP(LEFT(F423,3),'Innhold og arbeidsdeling'!$B$5:$G$45,6,FALSE)))</f>
        <v>#N/A</v>
      </c>
      <c r="J423" s="309"/>
      <c r="K423" s="258" t="str">
        <f t="shared" si="6"/>
        <v>5810</v>
      </c>
    </row>
    <row r="424" spans="1:11" x14ac:dyDescent="0.25">
      <c r="A424" s="834">
        <v>5811</v>
      </c>
      <c r="B424" s="259" t="s">
        <v>1029</v>
      </c>
      <c r="C424" s="260">
        <v>0</v>
      </c>
      <c r="D424" s="266"/>
      <c r="E424" s="266"/>
      <c r="F424" s="264" t="s">
        <v>508</v>
      </c>
      <c r="G424" s="266" t="str" cm="1">
        <f t="array" ref="G424">_xlfn.IFS(B424="Reservert","-",
F424="","Ingen arkivreferanse",
F424="Ivaretas av kunde","KUNDE",
NOT(ISERROR(_xlfn.XLOOKUP(LEFT(F424,3),('Innhold og arbeidsdeling'!$B$48:$B$70),('Innhold og arbeidsdeling'!$B$48:$B$70)))),_xlfn.IFS(Avstemmingsoversikt!$M$4="Ja",
(IF(Avstemmingsoversikt!$H$3="Bruttobudsjettert",VLOOKUP(LEFT(F424,3),'Innhold og arbeidsdeling'!$B$48:$G$70,3,FALSE),VLOOKUP(LEFT(F424,3),'Innhold og arbeidsdeling'!$B$48:$G$70,4,FALSE)
)),
Avstemmingsoversikt!$M$4="Nei",
(IF(Avstemmingsoversikt!$H$3="Bruttobudsjettert",VLOOKUP(LEFT(F424,3),'Innhold og arbeidsdeling'!$B$48:$G$70,5,FALSE),VLOOKUP(LEFT(F424,3),'Innhold og arbeidsdeling'!$B$48:$G$70,6,FALSE)
))),
Avstemmingsoversikt!$M$3="Grunntjeneste",IF(Avstemmingsoversikt!$H$3="Bruttobudsjettert",VLOOKUP(LEFT(F424,3),'Innhold og arbeidsdeling'!$B$5:$G$45,3,FALSE),VLOOKUP(LEFT(F424,3),'Innhold og arbeidsdeling'!$B$5:$G$45,4,FALSE)),Avstemmingsoversikt!$M$3="Delservice",IF(Avstemmingsoversikt!$H$3="Bruttobudsjettert",VLOOKUP(LEFT(F424,3),'Innhold og arbeidsdeling'!$B$5:$G$45,5,FALSE),VLOOKUP(LEFT(F424,3),'Innhold og arbeidsdeling'!$B$5:$G$45,6,FALSE)))</f>
        <v>KUNDE</v>
      </c>
      <c r="H424" s="266"/>
      <c r="I424" s="266"/>
      <c r="J424" s="308"/>
      <c r="K424" s="258" t="str">
        <f t="shared" si="6"/>
        <v>5811</v>
      </c>
    </row>
    <row r="425" spans="1:11" x14ac:dyDescent="0.25">
      <c r="A425" s="833">
        <v>5890</v>
      </c>
      <c r="B425" s="205" t="s">
        <v>1030</v>
      </c>
      <c r="C425" s="256">
        <v>0</v>
      </c>
      <c r="G425" s="207" t="str" cm="1">
        <f t="array" ref="G425">_xlfn.IFS(B425="Reservert","-",
F425="","Ingen arkivreferanse",
F425="Ivaretas av kunde","KUNDE",
NOT(ISERROR(_xlfn.XLOOKUP(LEFT(F425,3),('Innhold og arbeidsdeling'!$B$48:$B$70),('Innhold og arbeidsdeling'!$B$48:$B$70)))),_xlfn.IFS(Avstemmingsoversikt!$M$4="Ja",
(IF(Avstemmingsoversikt!$H$3="Bruttobudsjettert",VLOOKUP(LEFT(F425,3),'Innhold og arbeidsdeling'!$B$48:$G$70,3,FALSE),VLOOKUP(LEFT(F425,3),'Innhold og arbeidsdeling'!$B$48:$G$70,4,FALSE)
)),
Avstemmingsoversikt!$M$4="Nei",
(IF(Avstemmingsoversikt!$H$3="Bruttobudsjettert",VLOOKUP(LEFT(F425,3),'Innhold og arbeidsdeling'!$B$48:$G$70,5,FALSE),VLOOKUP(LEFT(F425,3),'Innhold og arbeidsdeling'!$B$48:$G$70,6,FALSE)
))),
Avstemmingsoversikt!$M$3="Grunntjeneste",IF(Avstemmingsoversikt!$H$3="Bruttobudsjettert",VLOOKUP(LEFT(F425,3),'Innhold og arbeidsdeling'!$B$5:$G$45,3,FALSE),VLOOKUP(LEFT(F425,3),'Innhold og arbeidsdeling'!$B$5:$G$45,4,FALSE)),Avstemmingsoversikt!$M$3="Delservice",IF(Avstemmingsoversikt!$H$3="Bruttobudsjettert",VLOOKUP(LEFT(F425,3),'Innhold og arbeidsdeling'!$B$5:$G$45,5,FALSE),VLOOKUP(LEFT(F425,3),'Innhold og arbeidsdeling'!$B$5:$G$45,6,FALSE)))</f>
        <v>Ingen arkivreferanse</v>
      </c>
      <c r="J425" s="309"/>
      <c r="K425" s="258" t="str">
        <f t="shared" si="6"/>
        <v>5890</v>
      </c>
    </row>
    <row r="426" spans="1:11" x14ac:dyDescent="0.25">
      <c r="A426" s="836">
        <v>5900</v>
      </c>
      <c r="B426" s="259" t="s">
        <v>1031</v>
      </c>
      <c r="C426" s="260">
        <v>0</v>
      </c>
      <c r="D426" s="266"/>
      <c r="E426" s="266"/>
      <c r="F426" s="266"/>
      <c r="G426" s="266" t="str" cm="1">
        <f t="array" ref="G426">_xlfn.IFS(B426="Reservert","-",
F426="","Ingen arkivreferanse",
F426="Ivaretas av kunde","KUNDE",
NOT(ISERROR(_xlfn.XLOOKUP(LEFT(F426,3),('Innhold og arbeidsdeling'!$B$48:$B$70),('Innhold og arbeidsdeling'!$B$48:$B$70)))),_xlfn.IFS(Avstemmingsoversikt!$M$4="Ja",
(IF(Avstemmingsoversikt!$H$3="Bruttobudsjettert",VLOOKUP(LEFT(F426,3),'Innhold og arbeidsdeling'!$B$48:$G$70,3,FALSE),VLOOKUP(LEFT(F426,3),'Innhold og arbeidsdeling'!$B$48:$G$70,4,FALSE)
)),
Avstemmingsoversikt!$M$4="Nei",
(IF(Avstemmingsoversikt!$H$3="Bruttobudsjettert",VLOOKUP(LEFT(F426,3),'Innhold og arbeidsdeling'!$B$48:$G$70,5,FALSE),VLOOKUP(LEFT(F426,3),'Innhold og arbeidsdeling'!$B$48:$G$70,6,FALSE)
))),
Avstemmingsoversikt!$M$3="Grunntjeneste",IF(Avstemmingsoversikt!$H$3="Bruttobudsjettert",VLOOKUP(LEFT(F426,3),'Innhold og arbeidsdeling'!$B$5:$G$45,3,FALSE),VLOOKUP(LEFT(F426,3),'Innhold og arbeidsdeling'!$B$5:$G$45,4,FALSE)),Avstemmingsoversikt!$M$3="Delservice",IF(Avstemmingsoversikt!$H$3="Bruttobudsjettert",VLOOKUP(LEFT(F426,3),'Innhold og arbeidsdeling'!$B$5:$G$45,5,FALSE),VLOOKUP(LEFT(F426,3),'Innhold og arbeidsdeling'!$B$5:$G$45,6,FALSE)))</f>
        <v>Ingen arkivreferanse</v>
      </c>
      <c r="H426" s="266"/>
      <c r="I426" s="266"/>
      <c r="J426" s="308"/>
      <c r="K426" s="258" t="str">
        <f t="shared" si="6"/>
        <v>5900</v>
      </c>
    </row>
    <row r="427" spans="1:11" x14ac:dyDescent="0.25">
      <c r="A427" s="833">
        <v>5910</v>
      </c>
      <c r="B427" s="205" t="s">
        <v>1032</v>
      </c>
      <c r="C427" s="256">
        <v>0</v>
      </c>
      <c r="G427" s="207" t="str" cm="1">
        <f t="array" ref="G427">_xlfn.IFS(B427="Reservert","-",
F427="","Ingen arkivreferanse",
F427="Ivaretas av kunde","KUNDE",
NOT(ISERROR(_xlfn.XLOOKUP(LEFT(F427,3),('Innhold og arbeidsdeling'!$B$48:$B$70),('Innhold og arbeidsdeling'!$B$48:$B$70)))),_xlfn.IFS(Avstemmingsoversikt!$M$4="Ja",
(IF(Avstemmingsoversikt!$H$3="Bruttobudsjettert",VLOOKUP(LEFT(F427,3),'Innhold og arbeidsdeling'!$B$48:$G$70,3,FALSE),VLOOKUP(LEFT(F427,3),'Innhold og arbeidsdeling'!$B$48:$G$70,4,FALSE)
)),
Avstemmingsoversikt!$M$4="Nei",
(IF(Avstemmingsoversikt!$H$3="Bruttobudsjettert",VLOOKUP(LEFT(F427,3),'Innhold og arbeidsdeling'!$B$48:$G$70,5,FALSE),VLOOKUP(LEFT(F427,3),'Innhold og arbeidsdeling'!$B$48:$G$70,6,FALSE)
))),
Avstemmingsoversikt!$M$3="Grunntjeneste",IF(Avstemmingsoversikt!$H$3="Bruttobudsjettert",VLOOKUP(LEFT(F427,3),'Innhold og arbeidsdeling'!$B$5:$G$45,3,FALSE),VLOOKUP(LEFT(F427,3),'Innhold og arbeidsdeling'!$B$5:$G$45,4,FALSE)),Avstemmingsoversikt!$M$3="Delservice",IF(Avstemmingsoversikt!$H$3="Bruttobudsjettert",VLOOKUP(LEFT(F427,3),'Innhold og arbeidsdeling'!$B$5:$G$45,5,FALSE),VLOOKUP(LEFT(F427,3),'Innhold og arbeidsdeling'!$B$5:$G$45,6,FALSE)))</f>
        <v>Ingen arkivreferanse</v>
      </c>
      <c r="J427" s="309"/>
      <c r="K427" s="258" t="str">
        <f t="shared" si="6"/>
        <v>5910</v>
      </c>
    </row>
    <row r="428" spans="1:11" x14ac:dyDescent="0.25">
      <c r="A428" s="836">
        <v>5920</v>
      </c>
      <c r="B428" s="259" t="s">
        <v>1033</v>
      </c>
      <c r="C428" s="260">
        <v>0</v>
      </c>
      <c r="D428" s="266"/>
      <c r="E428" s="266"/>
      <c r="F428" s="266" t="s">
        <v>445</v>
      </c>
      <c r="G428" s="266" t="e" cm="1">
        <f t="array" ref="G428">_xlfn.IFS(B428="Reservert","-",
F428="","Ingen arkivreferanse",
F428="Ivaretas av kunde","KUNDE",
NOT(ISERROR(_xlfn.XLOOKUP(LEFT(F428,3),('Innhold og arbeidsdeling'!$B$48:$B$70),('Innhold og arbeidsdeling'!$B$48:$B$70)))),_xlfn.IFS(Avstemmingsoversikt!$M$4="Ja",
(IF(Avstemmingsoversikt!$H$3="Bruttobudsjettert",VLOOKUP(LEFT(F428,3),'Innhold og arbeidsdeling'!$B$48:$G$70,3,FALSE),VLOOKUP(LEFT(F428,3),'Innhold og arbeidsdeling'!$B$48:$G$70,4,FALSE)
)),
Avstemmingsoversikt!$M$4="Nei",
(IF(Avstemmingsoversikt!$H$3="Bruttobudsjettert",VLOOKUP(LEFT(F428,3),'Innhold og arbeidsdeling'!$B$48:$G$70,5,FALSE),VLOOKUP(LEFT(F428,3),'Innhold og arbeidsdeling'!$B$48:$G$70,6,FALSE)
))),
Avstemmingsoversikt!$M$3="Grunntjeneste",IF(Avstemmingsoversikt!$H$3="Bruttobudsjettert",VLOOKUP(LEFT(F428,3),'Innhold og arbeidsdeling'!$B$5:$G$45,3,FALSE),VLOOKUP(LEFT(F428,3),'Innhold og arbeidsdeling'!$B$5:$G$45,4,FALSE)),Avstemmingsoversikt!$M$3="Delservice",IF(Avstemmingsoversikt!$H$3="Bruttobudsjettert",VLOOKUP(LEFT(F428,3),'Innhold og arbeidsdeling'!$B$5:$G$45,5,FALSE),VLOOKUP(LEFT(F428,3),'Innhold og arbeidsdeling'!$B$5:$G$45,6,FALSE)))</f>
        <v>#N/A</v>
      </c>
      <c r="H428" s="266"/>
      <c r="I428" s="266"/>
      <c r="J428" s="308"/>
      <c r="K428" s="258" t="str">
        <f t="shared" si="6"/>
        <v>5920</v>
      </c>
    </row>
    <row r="429" spans="1:11" ht="17.25" customHeight="1" x14ac:dyDescent="0.25">
      <c r="A429" s="833">
        <v>5930</v>
      </c>
      <c r="B429" s="205" t="s">
        <v>1034</v>
      </c>
      <c r="C429" s="256">
        <v>0</v>
      </c>
      <c r="G429" s="207" t="str" cm="1">
        <f t="array" ref="G429">_xlfn.IFS(B429="Reservert","-",
F429="","Ingen arkivreferanse",
F429="Ivaretas av kunde","KUNDE",
NOT(ISERROR(_xlfn.XLOOKUP(LEFT(F429,3),('Innhold og arbeidsdeling'!$B$48:$B$70),('Innhold og arbeidsdeling'!$B$48:$B$70)))),_xlfn.IFS(Avstemmingsoversikt!$M$4="Ja",
(IF(Avstemmingsoversikt!$H$3="Bruttobudsjettert",VLOOKUP(LEFT(F429,3),'Innhold og arbeidsdeling'!$B$48:$G$70,3,FALSE),VLOOKUP(LEFT(F429,3),'Innhold og arbeidsdeling'!$B$48:$G$70,4,FALSE)
)),
Avstemmingsoversikt!$M$4="Nei",
(IF(Avstemmingsoversikt!$H$3="Bruttobudsjettert",VLOOKUP(LEFT(F429,3),'Innhold og arbeidsdeling'!$B$48:$G$70,5,FALSE),VLOOKUP(LEFT(F429,3),'Innhold og arbeidsdeling'!$B$48:$G$70,6,FALSE)
))),
Avstemmingsoversikt!$M$3="Grunntjeneste",IF(Avstemmingsoversikt!$H$3="Bruttobudsjettert",VLOOKUP(LEFT(F429,3),'Innhold og arbeidsdeling'!$B$5:$G$45,3,FALSE),VLOOKUP(LEFT(F429,3),'Innhold og arbeidsdeling'!$B$5:$G$45,4,FALSE)),Avstemmingsoversikt!$M$3="Delservice",IF(Avstemmingsoversikt!$H$3="Bruttobudsjettert",VLOOKUP(LEFT(F429,3),'Innhold og arbeidsdeling'!$B$5:$G$45,5,FALSE),VLOOKUP(LEFT(F429,3),'Innhold og arbeidsdeling'!$B$5:$G$45,6,FALSE)))</f>
        <v>Ingen arkivreferanse</v>
      </c>
      <c r="J429" s="309"/>
      <c r="K429" s="258" t="str">
        <f t="shared" si="6"/>
        <v>5930</v>
      </c>
    </row>
    <row r="430" spans="1:11" x14ac:dyDescent="0.25">
      <c r="A430" s="836">
        <v>5960</v>
      </c>
      <c r="B430" s="259" t="s">
        <v>1035</v>
      </c>
      <c r="C430" s="260">
        <v>0</v>
      </c>
      <c r="D430" s="266"/>
      <c r="E430" s="266"/>
      <c r="F430" s="266"/>
      <c r="G430" s="266" t="str" cm="1">
        <f t="array" ref="G430">_xlfn.IFS(B430="Reservert","-",
F430="","Ingen arkivreferanse",
F430="Ivaretas av kunde","KUNDE",
NOT(ISERROR(_xlfn.XLOOKUP(LEFT(F430,3),('Innhold og arbeidsdeling'!$B$48:$B$70),('Innhold og arbeidsdeling'!$B$48:$B$70)))),_xlfn.IFS(Avstemmingsoversikt!$M$4="Ja",
(IF(Avstemmingsoversikt!$H$3="Bruttobudsjettert",VLOOKUP(LEFT(F430,3),'Innhold og arbeidsdeling'!$B$48:$G$70,3,FALSE),VLOOKUP(LEFT(F430,3),'Innhold og arbeidsdeling'!$B$48:$G$70,4,FALSE)
)),
Avstemmingsoversikt!$M$4="Nei",
(IF(Avstemmingsoversikt!$H$3="Bruttobudsjettert",VLOOKUP(LEFT(F430,3),'Innhold og arbeidsdeling'!$B$48:$G$70,5,FALSE),VLOOKUP(LEFT(F430,3),'Innhold og arbeidsdeling'!$B$48:$G$70,6,FALSE)
))),
Avstemmingsoversikt!$M$3="Grunntjeneste",IF(Avstemmingsoversikt!$H$3="Bruttobudsjettert",VLOOKUP(LEFT(F430,3),'Innhold og arbeidsdeling'!$B$5:$G$45,3,FALSE),VLOOKUP(LEFT(F430,3),'Innhold og arbeidsdeling'!$B$5:$G$45,4,FALSE)),Avstemmingsoversikt!$M$3="Delservice",IF(Avstemmingsoversikt!$H$3="Bruttobudsjettert",VLOOKUP(LEFT(F430,3),'Innhold og arbeidsdeling'!$B$5:$G$45,5,FALSE),VLOOKUP(LEFT(F430,3),'Innhold og arbeidsdeling'!$B$5:$G$45,6,FALSE)))</f>
        <v>Ingen arkivreferanse</v>
      </c>
      <c r="H430" s="266"/>
      <c r="I430" s="266"/>
      <c r="J430" s="308"/>
      <c r="K430" s="258" t="str">
        <f t="shared" si="6"/>
        <v>5960</v>
      </c>
    </row>
    <row r="431" spans="1:11" x14ac:dyDescent="0.25">
      <c r="A431" s="833">
        <v>5961</v>
      </c>
      <c r="B431" s="205" t="s">
        <v>1036</v>
      </c>
      <c r="C431" s="256">
        <v>0</v>
      </c>
      <c r="G431" s="207" t="str" cm="1">
        <f t="array" ref="G431">_xlfn.IFS(B431="Reservert","-",
F431="","Ingen arkivreferanse",
F431="Ivaretas av kunde","KUNDE",
NOT(ISERROR(_xlfn.XLOOKUP(LEFT(F431,3),('Innhold og arbeidsdeling'!$B$48:$B$70),('Innhold og arbeidsdeling'!$B$48:$B$70)))),_xlfn.IFS(Avstemmingsoversikt!$M$4="Ja",
(IF(Avstemmingsoversikt!$H$3="Bruttobudsjettert",VLOOKUP(LEFT(F431,3),'Innhold og arbeidsdeling'!$B$48:$G$70,3,FALSE),VLOOKUP(LEFT(F431,3),'Innhold og arbeidsdeling'!$B$48:$G$70,4,FALSE)
)),
Avstemmingsoversikt!$M$4="Nei",
(IF(Avstemmingsoversikt!$H$3="Bruttobudsjettert",VLOOKUP(LEFT(F431,3),'Innhold og arbeidsdeling'!$B$48:$G$70,5,FALSE),VLOOKUP(LEFT(F431,3),'Innhold og arbeidsdeling'!$B$48:$G$70,6,FALSE)
))),
Avstemmingsoversikt!$M$3="Grunntjeneste",IF(Avstemmingsoversikt!$H$3="Bruttobudsjettert",VLOOKUP(LEFT(F431,3),'Innhold og arbeidsdeling'!$B$5:$G$45,3,FALSE),VLOOKUP(LEFT(F431,3),'Innhold og arbeidsdeling'!$B$5:$G$45,4,FALSE)),Avstemmingsoversikt!$M$3="Delservice",IF(Avstemmingsoversikt!$H$3="Bruttobudsjettert",VLOOKUP(LEFT(F431,3),'Innhold og arbeidsdeling'!$B$5:$G$45,5,FALSE),VLOOKUP(LEFT(F431,3),'Innhold og arbeidsdeling'!$B$5:$G$45,6,FALSE)))</f>
        <v>Ingen arkivreferanse</v>
      </c>
      <c r="J431" s="309"/>
      <c r="K431" s="258" t="str">
        <f t="shared" si="6"/>
        <v>5961</v>
      </c>
    </row>
    <row r="432" spans="1:11" x14ac:dyDescent="0.25">
      <c r="A432" s="836">
        <v>5990</v>
      </c>
      <c r="B432" s="259" t="s">
        <v>1037</v>
      </c>
      <c r="C432" s="260">
        <v>0</v>
      </c>
      <c r="D432" s="266"/>
      <c r="E432" s="266"/>
      <c r="F432" s="266"/>
      <c r="G432" s="266" t="str" cm="1">
        <f t="array" ref="G432">_xlfn.IFS(B432="Reservert","-",
F432="","Ingen arkivreferanse",
F432="Ivaretas av kunde","KUNDE",
NOT(ISERROR(_xlfn.XLOOKUP(LEFT(F432,3),('Innhold og arbeidsdeling'!$B$48:$B$70),('Innhold og arbeidsdeling'!$B$48:$B$70)))),_xlfn.IFS(Avstemmingsoversikt!$M$4="Ja",
(IF(Avstemmingsoversikt!$H$3="Bruttobudsjettert",VLOOKUP(LEFT(F432,3),'Innhold og arbeidsdeling'!$B$48:$G$70,3,FALSE),VLOOKUP(LEFT(F432,3),'Innhold og arbeidsdeling'!$B$48:$G$70,4,FALSE)
)),
Avstemmingsoversikt!$M$4="Nei",
(IF(Avstemmingsoversikt!$H$3="Bruttobudsjettert",VLOOKUP(LEFT(F432,3),'Innhold og arbeidsdeling'!$B$48:$G$70,5,FALSE),VLOOKUP(LEFT(F432,3),'Innhold og arbeidsdeling'!$B$48:$G$70,6,FALSE)
))),
Avstemmingsoversikt!$M$3="Grunntjeneste",IF(Avstemmingsoversikt!$H$3="Bruttobudsjettert",VLOOKUP(LEFT(F432,3),'Innhold og arbeidsdeling'!$B$5:$G$45,3,FALSE),VLOOKUP(LEFT(F432,3),'Innhold og arbeidsdeling'!$B$5:$G$45,4,FALSE)),Avstemmingsoversikt!$M$3="Delservice",IF(Avstemmingsoversikt!$H$3="Bruttobudsjettert",VLOOKUP(LEFT(F432,3),'Innhold og arbeidsdeling'!$B$5:$G$45,5,FALSE),VLOOKUP(LEFT(F432,3),'Innhold og arbeidsdeling'!$B$5:$G$45,6,FALSE)))</f>
        <v>Ingen arkivreferanse</v>
      </c>
      <c r="H432" s="266"/>
      <c r="I432" s="266"/>
      <c r="J432" s="308"/>
      <c r="K432" s="258" t="str">
        <f t="shared" si="6"/>
        <v>5990</v>
      </c>
    </row>
    <row r="433" spans="1:11" x14ac:dyDescent="0.25">
      <c r="A433" s="833">
        <v>5992</v>
      </c>
      <c r="B433" s="205" t="s">
        <v>1038</v>
      </c>
      <c r="C433" s="256">
        <v>0</v>
      </c>
      <c r="G433" s="207" t="str" cm="1">
        <f t="array" ref="G433">_xlfn.IFS(B433="Reservert","-",
F433="","Ingen arkivreferanse",
F433="Ivaretas av kunde","KUNDE",
NOT(ISERROR(_xlfn.XLOOKUP(LEFT(F433,3),('Innhold og arbeidsdeling'!$B$48:$B$70),('Innhold og arbeidsdeling'!$B$48:$B$70)))),_xlfn.IFS(Avstemmingsoversikt!$M$4="Ja",
(IF(Avstemmingsoversikt!$H$3="Bruttobudsjettert",VLOOKUP(LEFT(F433,3),'Innhold og arbeidsdeling'!$B$48:$G$70,3,FALSE),VLOOKUP(LEFT(F433,3),'Innhold og arbeidsdeling'!$B$48:$G$70,4,FALSE)
)),
Avstemmingsoversikt!$M$4="Nei",
(IF(Avstemmingsoversikt!$H$3="Bruttobudsjettert",VLOOKUP(LEFT(F433,3),'Innhold og arbeidsdeling'!$B$48:$G$70,5,FALSE),VLOOKUP(LEFT(F433,3),'Innhold og arbeidsdeling'!$B$48:$G$70,6,FALSE)
))),
Avstemmingsoversikt!$M$3="Grunntjeneste",IF(Avstemmingsoversikt!$H$3="Bruttobudsjettert",VLOOKUP(LEFT(F433,3),'Innhold og arbeidsdeling'!$B$5:$G$45,3,FALSE),VLOOKUP(LEFT(F433,3),'Innhold og arbeidsdeling'!$B$5:$G$45,4,FALSE)),Avstemmingsoversikt!$M$3="Delservice",IF(Avstemmingsoversikt!$H$3="Bruttobudsjettert",VLOOKUP(LEFT(F433,3),'Innhold og arbeidsdeling'!$B$5:$G$45,5,FALSE),VLOOKUP(LEFT(F433,3),'Innhold og arbeidsdeling'!$B$5:$G$45,6,FALSE)))</f>
        <v>Ingen arkivreferanse</v>
      </c>
      <c r="J433" s="309"/>
      <c r="K433" s="258" t="str">
        <f t="shared" si="6"/>
        <v>5992</v>
      </c>
    </row>
    <row r="434" spans="1:11" x14ac:dyDescent="0.25">
      <c r="A434" s="836">
        <v>5993</v>
      </c>
      <c r="B434" s="259" t="s">
        <v>1039</v>
      </c>
      <c r="C434" s="260">
        <v>0</v>
      </c>
      <c r="D434" s="266"/>
      <c r="E434" s="266"/>
      <c r="F434" s="266"/>
      <c r="G434" s="266" t="str" cm="1">
        <f t="array" ref="G434">_xlfn.IFS(B434="Reservert","-",
F434="","Ingen arkivreferanse",
F434="Ivaretas av kunde","KUNDE",
NOT(ISERROR(_xlfn.XLOOKUP(LEFT(F434,3),('Innhold og arbeidsdeling'!$B$48:$B$70),('Innhold og arbeidsdeling'!$B$48:$B$70)))),_xlfn.IFS(Avstemmingsoversikt!$M$4="Ja",
(IF(Avstemmingsoversikt!$H$3="Bruttobudsjettert",VLOOKUP(LEFT(F434,3),'Innhold og arbeidsdeling'!$B$48:$G$70,3,FALSE),VLOOKUP(LEFT(F434,3),'Innhold og arbeidsdeling'!$B$48:$G$70,4,FALSE)
)),
Avstemmingsoversikt!$M$4="Nei",
(IF(Avstemmingsoversikt!$H$3="Bruttobudsjettert",VLOOKUP(LEFT(F434,3),'Innhold og arbeidsdeling'!$B$48:$G$70,5,FALSE),VLOOKUP(LEFT(F434,3),'Innhold og arbeidsdeling'!$B$48:$G$70,6,FALSE)
))),
Avstemmingsoversikt!$M$3="Grunntjeneste",IF(Avstemmingsoversikt!$H$3="Bruttobudsjettert",VLOOKUP(LEFT(F434,3),'Innhold og arbeidsdeling'!$B$5:$G$45,3,FALSE),VLOOKUP(LEFT(F434,3),'Innhold og arbeidsdeling'!$B$5:$G$45,4,FALSE)),Avstemmingsoversikt!$M$3="Delservice",IF(Avstemmingsoversikt!$H$3="Bruttobudsjettert",VLOOKUP(LEFT(F434,3),'Innhold og arbeidsdeling'!$B$5:$G$45,5,FALSE),VLOOKUP(LEFT(F434,3),'Innhold og arbeidsdeling'!$B$5:$G$45,6,FALSE)))</f>
        <v>Ingen arkivreferanse</v>
      </c>
      <c r="H434" s="266"/>
      <c r="I434" s="266"/>
      <c r="J434" s="308"/>
      <c r="K434" s="258" t="str">
        <f t="shared" si="6"/>
        <v>5993</v>
      </c>
    </row>
    <row r="435" spans="1:11" x14ac:dyDescent="0.25">
      <c r="A435" s="833">
        <v>6000</v>
      </c>
      <c r="B435" s="205" t="s">
        <v>1040</v>
      </c>
      <c r="C435" s="256">
        <v>0</v>
      </c>
      <c r="F435" s="257" t="s">
        <v>492</v>
      </c>
      <c r="G435" s="207" t="str" cm="1">
        <f t="array" ref="G435">_xlfn.IFS(B435="Reservert","-",
F435="","Ingen arkivreferanse",
F435="Ivaretas av kunde","KUNDE",
NOT(ISERROR(_xlfn.XLOOKUP(LEFT(F435,3),('Innhold og arbeidsdeling'!$B$48:$B$70),('Innhold og arbeidsdeling'!$B$48:$B$70)))),_xlfn.IFS(Avstemmingsoversikt!$M$4="Ja",
(IF(Avstemmingsoversikt!$H$3="Bruttobudsjettert",VLOOKUP(LEFT(F435,3),'Innhold og arbeidsdeling'!$B$48:$G$70,3,FALSE),VLOOKUP(LEFT(F435,3),'Innhold og arbeidsdeling'!$B$48:$G$70,4,FALSE)
)),
Avstemmingsoversikt!$M$4="Nei",
(IF(Avstemmingsoversikt!$H$3="Bruttobudsjettert",VLOOKUP(LEFT(F435,3),'Innhold og arbeidsdeling'!$B$48:$G$70,5,FALSE),VLOOKUP(LEFT(F435,3),'Innhold og arbeidsdeling'!$B$48:$G$70,6,FALSE)
))),
Avstemmingsoversikt!$M$3="Grunntjeneste",IF(Avstemmingsoversikt!$H$3="Bruttobudsjettert",VLOOKUP(LEFT(F435,3),'Innhold og arbeidsdeling'!$B$5:$G$45,3,FALSE),VLOOKUP(LEFT(F435,3),'Innhold og arbeidsdeling'!$B$5:$G$45,4,FALSE)),Avstemmingsoversikt!$M$3="Delservice",IF(Avstemmingsoversikt!$H$3="Bruttobudsjettert",VLOOKUP(LEFT(F435,3),'Innhold og arbeidsdeling'!$B$5:$G$45,5,FALSE),VLOOKUP(LEFT(F435,3),'Innhold og arbeidsdeling'!$B$5:$G$45,6,FALSE)))</f>
        <v>KUNDE</v>
      </c>
      <c r="J435" s="309"/>
      <c r="K435" s="258" t="str">
        <f t="shared" si="6"/>
        <v>6000</v>
      </c>
    </row>
    <row r="436" spans="1:11" x14ac:dyDescent="0.25">
      <c r="A436" s="836">
        <v>6010</v>
      </c>
      <c r="B436" s="259" t="s">
        <v>1041</v>
      </c>
      <c r="C436" s="260">
        <v>0</v>
      </c>
      <c r="D436" s="266"/>
      <c r="E436" s="266"/>
      <c r="F436" s="261" t="s">
        <v>492</v>
      </c>
      <c r="G436" s="266" t="str" cm="1">
        <f t="array" ref="G436">_xlfn.IFS(B436="Reservert","-",
F436="","Ingen arkivreferanse",
F436="Ivaretas av kunde","KUNDE",
NOT(ISERROR(_xlfn.XLOOKUP(LEFT(F436,3),('Innhold og arbeidsdeling'!$B$48:$B$70),('Innhold og arbeidsdeling'!$B$48:$B$70)))),_xlfn.IFS(Avstemmingsoversikt!$M$4="Ja",
(IF(Avstemmingsoversikt!$H$3="Bruttobudsjettert",VLOOKUP(LEFT(F436,3),'Innhold og arbeidsdeling'!$B$48:$G$70,3,FALSE),VLOOKUP(LEFT(F436,3),'Innhold og arbeidsdeling'!$B$48:$G$70,4,FALSE)
)),
Avstemmingsoversikt!$M$4="Nei",
(IF(Avstemmingsoversikt!$H$3="Bruttobudsjettert",VLOOKUP(LEFT(F436,3),'Innhold og arbeidsdeling'!$B$48:$G$70,5,FALSE),VLOOKUP(LEFT(F436,3),'Innhold og arbeidsdeling'!$B$48:$G$70,6,FALSE)
))),
Avstemmingsoversikt!$M$3="Grunntjeneste",IF(Avstemmingsoversikt!$H$3="Bruttobudsjettert",VLOOKUP(LEFT(F436,3),'Innhold og arbeidsdeling'!$B$5:$G$45,3,FALSE),VLOOKUP(LEFT(F436,3),'Innhold og arbeidsdeling'!$B$5:$G$45,4,FALSE)),Avstemmingsoversikt!$M$3="Delservice",IF(Avstemmingsoversikt!$H$3="Bruttobudsjettert",VLOOKUP(LEFT(F436,3),'Innhold og arbeidsdeling'!$B$5:$G$45,5,FALSE),VLOOKUP(LEFT(F436,3),'Innhold og arbeidsdeling'!$B$5:$G$45,6,FALSE)))</f>
        <v>KUNDE</v>
      </c>
      <c r="H436" s="266"/>
      <c r="I436" s="266"/>
      <c r="J436" s="308"/>
      <c r="K436" s="258" t="str">
        <f t="shared" si="6"/>
        <v>6010</v>
      </c>
    </row>
    <row r="437" spans="1:11" x14ac:dyDescent="0.25">
      <c r="A437" s="833">
        <v>6030</v>
      </c>
      <c r="B437" s="205" t="s">
        <v>1042</v>
      </c>
      <c r="C437" s="256">
        <v>0</v>
      </c>
      <c r="F437" s="257" t="s">
        <v>492</v>
      </c>
      <c r="G437" s="207" t="str" cm="1">
        <f t="array" ref="G437">_xlfn.IFS(B437="Reservert","-",
F437="","Ingen arkivreferanse",
F437="Ivaretas av kunde","KUNDE",
NOT(ISERROR(_xlfn.XLOOKUP(LEFT(F437,3),('Innhold og arbeidsdeling'!$B$48:$B$70),('Innhold og arbeidsdeling'!$B$48:$B$70)))),_xlfn.IFS(Avstemmingsoversikt!$M$4="Ja",
(IF(Avstemmingsoversikt!$H$3="Bruttobudsjettert",VLOOKUP(LEFT(F437,3),'Innhold og arbeidsdeling'!$B$48:$G$70,3,FALSE),VLOOKUP(LEFT(F437,3),'Innhold og arbeidsdeling'!$B$48:$G$70,4,FALSE)
)),
Avstemmingsoversikt!$M$4="Nei",
(IF(Avstemmingsoversikt!$H$3="Bruttobudsjettert",VLOOKUP(LEFT(F437,3),'Innhold og arbeidsdeling'!$B$48:$G$70,5,FALSE),VLOOKUP(LEFT(F437,3),'Innhold og arbeidsdeling'!$B$48:$G$70,6,FALSE)
))),
Avstemmingsoversikt!$M$3="Grunntjeneste",IF(Avstemmingsoversikt!$H$3="Bruttobudsjettert",VLOOKUP(LEFT(F437,3),'Innhold og arbeidsdeling'!$B$5:$G$45,3,FALSE),VLOOKUP(LEFT(F437,3),'Innhold og arbeidsdeling'!$B$5:$G$45,4,FALSE)),Avstemmingsoversikt!$M$3="Delservice",IF(Avstemmingsoversikt!$H$3="Bruttobudsjettert",VLOOKUP(LEFT(F437,3),'Innhold og arbeidsdeling'!$B$5:$G$45,5,FALSE),VLOOKUP(LEFT(F437,3),'Innhold og arbeidsdeling'!$B$5:$G$45,6,FALSE)))</f>
        <v>KUNDE</v>
      </c>
      <c r="J437" s="309"/>
      <c r="K437" s="258" t="str">
        <f t="shared" si="6"/>
        <v>6030</v>
      </c>
    </row>
    <row r="438" spans="1:11" x14ac:dyDescent="0.25">
      <c r="A438" s="836">
        <v>6040</v>
      </c>
      <c r="B438" s="259" t="s">
        <v>1043</v>
      </c>
      <c r="C438" s="260">
        <v>0</v>
      </c>
      <c r="D438" s="266"/>
      <c r="E438" s="266"/>
      <c r="F438" s="261" t="s">
        <v>492</v>
      </c>
      <c r="G438" s="266" t="str" cm="1">
        <f t="array" ref="G438">_xlfn.IFS(B438="Reservert","-",
F438="","Ingen arkivreferanse",
F438="Ivaretas av kunde","KUNDE",
NOT(ISERROR(_xlfn.XLOOKUP(LEFT(F438,3),('Innhold og arbeidsdeling'!$B$48:$B$70),('Innhold og arbeidsdeling'!$B$48:$B$70)))),_xlfn.IFS(Avstemmingsoversikt!$M$4="Ja",
(IF(Avstemmingsoversikt!$H$3="Bruttobudsjettert",VLOOKUP(LEFT(F438,3),'Innhold og arbeidsdeling'!$B$48:$G$70,3,FALSE),VLOOKUP(LEFT(F438,3),'Innhold og arbeidsdeling'!$B$48:$G$70,4,FALSE)
)),
Avstemmingsoversikt!$M$4="Nei",
(IF(Avstemmingsoversikt!$H$3="Bruttobudsjettert",VLOOKUP(LEFT(F438,3),'Innhold og arbeidsdeling'!$B$48:$G$70,5,FALSE),VLOOKUP(LEFT(F438,3),'Innhold og arbeidsdeling'!$B$48:$G$70,6,FALSE)
))),
Avstemmingsoversikt!$M$3="Grunntjeneste",IF(Avstemmingsoversikt!$H$3="Bruttobudsjettert",VLOOKUP(LEFT(F438,3),'Innhold og arbeidsdeling'!$B$5:$G$45,3,FALSE),VLOOKUP(LEFT(F438,3),'Innhold og arbeidsdeling'!$B$5:$G$45,4,FALSE)),Avstemmingsoversikt!$M$3="Delservice",IF(Avstemmingsoversikt!$H$3="Bruttobudsjettert",VLOOKUP(LEFT(F438,3),'Innhold og arbeidsdeling'!$B$5:$G$45,5,FALSE),VLOOKUP(LEFT(F438,3),'Innhold og arbeidsdeling'!$B$5:$G$45,6,FALSE)))</f>
        <v>KUNDE</v>
      </c>
      <c r="H438" s="266"/>
      <c r="I438" s="266"/>
      <c r="J438" s="308"/>
      <c r="K438" s="258" t="str">
        <f t="shared" si="6"/>
        <v>6040</v>
      </c>
    </row>
    <row r="439" spans="1:11" x14ac:dyDescent="0.25">
      <c r="A439" s="833">
        <v>6041</v>
      </c>
      <c r="B439" s="205" t="s">
        <v>1044</v>
      </c>
      <c r="C439" s="256">
        <v>0</v>
      </c>
      <c r="F439" s="257" t="s">
        <v>492</v>
      </c>
      <c r="G439" s="207" t="str" cm="1">
        <f t="array" ref="G439">_xlfn.IFS(B439="Reservert","-",
F439="","Ingen arkivreferanse",
F439="Ivaretas av kunde","KUNDE",
NOT(ISERROR(_xlfn.XLOOKUP(LEFT(F439,3),('Innhold og arbeidsdeling'!$B$48:$B$70),('Innhold og arbeidsdeling'!$B$48:$B$70)))),_xlfn.IFS(Avstemmingsoversikt!$M$4="Ja",
(IF(Avstemmingsoversikt!$H$3="Bruttobudsjettert",VLOOKUP(LEFT(F439,3),'Innhold og arbeidsdeling'!$B$48:$G$70,3,FALSE),VLOOKUP(LEFT(F439,3),'Innhold og arbeidsdeling'!$B$48:$G$70,4,FALSE)
)),
Avstemmingsoversikt!$M$4="Nei",
(IF(Avstemmingsoversikt!$H$3="Bruttobudsjettert",VLOOKUP(LEFT(F439,3),'Innhold og arbeidsdeling'!$B$48:$G$70,5,FALSE),VLOOKUP(LEFT(F439,3),'Innhold og arbeidsdeling'!$B$48:$G$70,6,FALSE)
))),
Avstemmingsoversikt!$M$3="Grunntjeneste",IF(Avstemmingsoversikt!$H$3="Bruttobudsjettert",VLOOKUP(LEFT(F439,3),'Innhold og arbeidsdeling'!$B$5:$G$45,3,FALSE),VLOOKUP(LEFT(F439,3),'Innhold og arbeidsdeling'!$B$5:$G$45,4,FALSE)),Avstemmingsoversikt!$M$3="Delservice",IF(Avstemmingsoversikt!$H$3="Bruttobudsjettert",VLOOKUP(LEFT(F439,3),'Innhold og arbeidsdeling'!$B$5:$G$45,5,FALSE),VLOOKUP(LEFT(F439,3),'Innhold og arbeidsdeling'!$B$5:$G$45,6,FALSE)))</f>
        <v>KUNDE</v>
      </c>
      <c r="J439" s="309"/>
      <c r="K439" s="258" t="str">
        <f t="shared" si="6"/>
        <v>6041</v>
      </c>
    </row>
    <row r="440" spans="1:11" x14ac:dyDescent="0.25">
      <c r="A440" s="836">
        <v>6042</v>
      </c>
      <c r="B440" s="259" t="s">
        <v>1045</v>
      </c>
      <c r="C440" s="260">
        <v>0</v>
      </c>
      <c r="D440" s="266"/>
      <c r="E440" s="266"/>
      <c r="F440" s="261" t="s">
        <v>492</v>
      </c>
      <c r="G440" s="266" t="str" cm="1">
        <f t="array" ref="G440">_xlfn.IFS(B440="Reservert","-",
F440="","Ingen arkivreferanse",
F440="Ivaretas av kunde","KUNDE",
NOT(ISERROR(_xlfn.XLOOKUP(LEFT(F440,3),('Innhold og arbeidsdeling'!$B$48:$B$70),('Innhold og arbeidsdeling'!$B$48:$B$70)))),_xlfn.IFS(Avstemmingsoversikt!$M$4="Ja",
(IF(Avstemmingsoversikt!$H$3="Bruttobudsjettert",VLOOKUP(LEFT(F440,3),'Innhold og arbeidsdeling'!$B$48:$G$70,3,FALSE),VLOOKUP(LEFT(F440,3),'Innhold og arbeidsdeling'!$B$48:$G$70,4,FALSE)
)),
Avstemmingsoversikt!$M$4="Nei",
(IF(Avstemmingsoversikt!$H$3="Bruttobudsjettert",VLOOKUP(LEFT(F440,3),'Innhold og arbeidsdeling'!$B$48:$G$70,5,FALSE),VLOOKUP(LEFT(F440,3),'Innhold og arbeidsdeling'!$B$48:$G$70,6,FALSE)
))),
Avstemmingsoversikt!$M$3="Grunntjeneste",IF(Avstemmingsoversikt!$H$3="Bruttobudsjettert",VLOOKUP(LEFT(F440,3),'Innhold og arbeidsdeling'!$B$5:$G$45,3,FALSE),VLOOKUP(LEFT(F440,3),'Innhold og arbeidsdeling'!$B$5:$G$45,4,FALSE)),Avstemmingsoversikt!$M$3="Delservice",IF(Avstemmingsoversikt!$H$3="Bruttobudsjettert",VLOOKUP(LEFT(F440,3),'Innhold og arbeidsdeling'!$B$5:$G$45,5,FALSE),VLOOKUP(LEFT(F440,3),'Innhold og arbeidsdeling'!$B$5:$G$45,6,FALSE)))</f>
        <v>KUNDE</v>
      </c>
      <c r="H440" s="266"/>
      <c r="I440" s="266"/>
      <c r="J440" s="308"/>
      <c r="K440" s="258" t="str">
        <f t="shared" si="6"/>
        <v>6042</v>
      </c>
    </row>
    <row r="441" spans="1:11" x14ac:dyDescent="0.25">
      <c r="A441" s="833">
        <v>6050</v>
      </c>
      <c r="B441" s="205" t="s">
        <v>1046</v>
      </c>
      <c r="C441" s="256">
        <v>0</v>
      </c>
      <c r="F441" s="257" t="s">
        <v>492</v>
      </c>
      <c r="G441" s="207" t="str" cm="1">
        <f t="array" ref="G441">_xlfn.IFS(B441="Reservert","-",
F441="","Ingen arkivreferanse",
F441="Ivaretas av kunde","KUNDE",
NOT(ISERROR(_xlfn.XLOOKUP(LEFT(F441,3),('Innhold og arbeidsdeling'!$B$48:$B$70),('Innhold og arbeidsdeling'!$B$48:$B$70)))),_xlfn.IFS(Avstemmingsoversikt!$M$4="Ja",
(IF(Avstemmingsoversikt!$H$3="Bruttobudsjettert",VLOOKUP(LEFT(F441,3),'Innhold og arbeidsdeling'!$B$48:$G$70,3,FALSE),VLOOKUP(LEFT(F441,3),'Innhold og arbeidsdeling'!$B$48:$G$70,4,FALSE)
)),
Avstemmingsoversikt!$M$4="Nei",
(IF(Avstemmingsoversikt!$H$3="Bruttobudsjettert",VLOOKUP(LEFT(F441,3),'Innhold og arbeidsdeling'!$B$48:$G$70,5,FALSE),VLOOKUP(LEFT(F441,3),'Innhold og arbeidsdeling'!$B$48:$G$70,6,FALSE)
))),
Avstemmingsoversikt!$M$3="Grunntjeneste",IF(Avstemmingsoversikt!$H$3="Bruttobudsjettert",VLOOKUP(LEFT(F441,3),'Innhold og arbeidsdeling'!$B$5:$G$45,3,FALSE),VLOOKUP(LEFT(F441,3),'Innhold og arbeidsdeling'!$B$5:$G$45,4,FALSE)),Avstemmingsoversikt!$M$3="Delservice",IF(Avstemmingsoversikt!$H$3="Bruttobudsjettert",VLOOKUP(LEFT(F441,3),'Innhold og arbeidsdeling'!$B$5:$G$45,5,FALSE),VLOOKUP(LEFT(F441,3),'Innhold og arbeidsdeling'!$B$5:$G$45,6,FALSE)))</f>
        <v>KUNDE</v>
      </c>
      <c r="J441" s="309"/>
      <c r="K441" s="258" t="str">
        <f t="shared" si="6"/>
        <v>6050</v>
      </c>
    </row>
    <row r="442" spans="1:11" x14ac:dyDescent="0.25">
      <c r="A442" s="836">
        <v>6051</v>
      </c>
      <c r="B442" s="259" t="s">
        <v>1047</v>
      </c>
      <c r="C442" s="260">
        <v>0</v>
      </c>
      <c r="D442" s="266"/>
      <c r="E442" s="266"/>
      <c r="F442" s="261" t="s">
        <v>492</v>
      </c>
      <c r="G442" s="266" t="str" cm="1">
        <f t="array" ref="G442">_xlfn.IFS(B442="Reservert","-",
F442="","Ingen arkivreferanse",
F442="Ivaretas av kunde","KUNDE",
NOT(ISERROR(_xlfn.XLOOKUP(LEFT(F442,3),('Innhold og arbeidsdeling'!$B$48:$B$70),('Innhold og arbeidsdeling'!$B$48:$B$70)))),_xlfn.IFS(Avstemmingsoversikt!$M$4="Ja",
(IF(Avstemmingsoversikt!$H$3="Bruttobudsjettert",VLOOKUP(LEFT(F442,3),'Innhold og arbeidsdeling'!$B$48:$G$70,3,FALSE),VLOOKUP(LEFT(F442,3),'Innhold og arbeidsdeling'!$B$48:$G$70,4,FALSE)
)),
Avstemmingsoversikt!$M$4="Nei",
(IF(Avstemmingsoversikt!$H$3="Bruttobudsjettert",VLOOKUP(LEFT(F442,3),'Innhold og arbeidsdeling'!$B$48:$G$70,5,FALSE),VLOOKUP(LEFT(F442,3),'Innhold og arbeidsdeling'!$B$48:$G$70,6,FALSE)
))),
Avstemmingsoversikt!$M$3="Grunntjeneste",IF(Avstemmingsoversikt!$H$3="Bruttobudsjettert",VLOOKUP(LEFT(F442,3),'Innhold og arbeidsdeling'!$B$5:$G$45,3,FALSE),VLOOKUP(LEFT(F442,3),'Innhold og arbeidsdeling'!$B$5:$G$45,4,FALSE)),Avstemmingsoversikt!$M$3="Delservice",IF(Avstemmingsoversikt!$H$3="Bruttobudsjettert",VLOOKUP(LEFT(F442,3),'Innhold og arbeidsdeling'!$B$5:$G$45,5,FALSE),VLOOKUP(LEFT(F442,3),'Innhold og arbeidsdeling'!$B$5:$G$45,6,FALSE)))</f>
        <v>KUNDE</v>
      </c>
      <c r="H442" s="266"/>
      <c r="I442" s="266"/>
      <c r="J442" s="308"/>
      <c r="K442" s="258" t="str">
        <f t="shared" si="6"/>
        <v>6051</v>
      </c>
    </row>
    <row r="443" spans="1:11" x14ac:dyDescent="0.25">
      <c r="A443" s="833">
        <v>6052</v>
      </c>
      <c r="B443" s="205" t="s">
        <v>1048</v>
      </c>
      <c r="C443" s="256">
        <v>0</v>
      </c>
      <c r="F443" s="257" t="s">
        <v>492</v>
      </c>
      <c r="G443" s="207" t="str" cm="1">
        <f t="array" ref="G443">_xlfn.IFS(B443="Reservert","-",
F443="","Ingen arkivreferanse",
F443="Ivaretas av kunde","KUNDE",
NOT(ISERROR(_xlfn.XLOOKUP(LEFT(F443,3),('Innhold og arbeidsdeling'!$B$48:$B$70),('Innhold og arbeidsdeling'!$B$48:$B$70)))),_xlfn.IFS(Avstemmingsoversikt!$M$4="Ja",
(IF(Avstemmingsoversikt!$H$3="Bruttobudsjettert",VLOOKUP(LEFT(F443,3),'Innhold og arbeidsdeling'!$B$48:$G$70,3,FALSE),VLOOKUP(LEFT(F443,3),'Innhold og arbeidsdeling'!$B$48:$G$70,4,FALSE)
)),
Avstemmingsoversikt!$M$4="Nei",
(IF(Avstemmingsoversikt!$H$3="Bruttobudsjettert",VLOOKUP(LEFT(F443,3),'Innhold og arbeidsdeling'!$B$48:$G$70,5,FALSE),VLOOKUP(LEFT(F443,3),'Innhold og arbeidsdeling'!$B$48:$G$70,6,FALSE)
))),
Avstemmingsoversikt!$M$3="Grunntjeneste",IF(Avstemmingsoversikt!$H$3="Bruttobudsjettert",VLOOKUP(LEFT(F443,3),'Innhold og arbeidsdeling'!$B$5:$G$45,3,FALSE),VLOOKUP(LEFT(F443,3),'Innhold og arbeidsdeling'!$B$5:$G$45,4,FALSE)),Avstemmingsoversikt!$M$3="Delservice",IF(Avstemmingsoversikt!$H$3="Bruttobudsjettert",VLOOKUP(LEFT(F443,3),'Innhold og arbeidsdeling'!$B$5:$G$45,5,FALSE),VLOOKUP(LEFT(F443,3),'Innhold og arbeidsdeling'!$B$5:$G$45,6,FALSE)))</f>
        <v>KUNDE</v>
      </c>
      <c r="J443" s="309"/>
      <c r="K443" s="258" t="str">
        <f t="shared" si="6"/>
        <v>6052</v>
      </c>
    </row>
    <row r="444" spans="1:11" x14ac:dyDescent="0.25">
      <c r="A444" s="836">
        <v>6053</v>
      </c>
      <c r="B444" s="259" t="s">
        <v>1049</v>
      </c>
      <c r="C444" s="260">
        <v>0</v>
      </c>
      <c r="D444" s="266"/>
      <c r="E444" s="266"/>
      <c r="F444" s="261" t="s">
        <v>492</v>
      </c>
      <c r="G444" s="266" t="str" cm="1">
        <f t="array" ref="G444">_xlfn.IFS(B444="Reservert","-",
F444="","Ingen arkivreferanse",
F444="Ivaretas av kunde","KUNDE",
NOT(ISERROR(_xlfn.XLOOKUP(LEFT(F444,3),('Innhold og arbeidsdeling'!$B$48:$B$70),('Innhold og arbeidsdeling'!$B$48:$B$70)))),_xlfn.IFS(Avstemmingsoversikt!$M$4="Ja",
(IF(Avstemmingsoversikt!$H$3="Bruttobudsjettert",VLOOKUP(LEFT(F444,3),'Innhold og arbeidsdeling'!$B$48:$G$70,3,FALSE),VLOOKUP(LEFT(F444,3),'Innhold og arbeidsdeling'!$B$48:$G$70,4,FALSE)
)),
Avstemmingsoversikt!$M$4="Nei",
(IF(Avstemmingsoversikt!$H$3="Bruttobudsjettert",VLOOKUP(LEFT(F444,3),'Innhold og arbeidsdeling'!$B$48:$G$70,5,FALSE),VLOOKUP(LEFT(F444,3),'Innhold og arbeidsdeling'!$B$48:$G$70,6,FALSE)
))),
Avstemmingsoversikt!$M$3="Grunntjeneste",IF(Avstemmingsoversikt!$H$3="Bruttobudsjettert",VLOOKUP(LEFT(F444,3),'Innhold og arbeidsdeling'!$B$5:$G$45,3,FALSE),VLOOKUP(LEFT(F444,3),'Innhold og arbeidsdeling'!$B$5:$G$45,4,FALSE)),Avstemmingsoversikt!$M$3="Delservice",IF(Avstemmingsoversikt!$H$3="Bruttobudsjettert",VLOOKUP(LEFT(F444,3),'Innhold og arbeidsdeling'!$B$5:$G$45,5,FALSE),VLOOKUP(LEFT(F444,3),'Innhold og arbeidsdeling'!$B$5:$G$45,6,FALSE)))</f>
        <v>KUNDE</v>
      </c>
      <c r="H444" s="266"/>
      <c r="I444" s="266"/>
      <c r="J444" s="308"/>
      <c r="K444" s="258" t="str">
        <f t="shared" si="6"/>
        <v>6053</v>
      </c>
    </row>
    <row r="445" spans="1:11" x14ac:dyDescent="0.25">
      <c r="A445" s="833">
        <v>6070</v>
      </c>
      <c r="B445" s="205" t="s">
        <v>1050</v>
      </c>
      <c r="C445" s="256">
        <v>0</v>
      </c>
      <c r="F445" s="257" t="s">
        <v>492</v>
      </c>
      <c r="G445" s="207" t="str" cm="1">
        <f t="array" ref="G445">_xlfn.IFS(B445="Reservert","-",
F445="","Ingen arkivreferanse",
F445="Ivaretas av kunde","KUNDE",
NOT(ISERROR(_xlfn.XLOOKUP(LEFT(F445,3),('Innhold og arbeidsdeling'!$B$48:$B$70),('Innhold og arbeidsdeling'!$B$48:$B$70)))),_xlfn.IFS(Avstemmingsoversikt!$M$4="Ja",
(IF(Avstemmingsoversikt!$H$3="Bruttobudsjettert",VLOOKUP(LEFT(F445,3),'Innhold og arbeidsdeling'!$B$48:$G$70,3,FALSE),VLOOKUP(LEFT(F445,3),'Innhold og arbeidsdeling'!$B$48:$G$70,4,FALSE)
)),
Avstemmingsoversikt!$M$4="Nei",
(IF(Avstemmingsoversikt!$H$3="Bruttobudsjettert",VLOOKUP(LEFT(F445,3),'Innhold og arbeidsdeling'!$B$48:$G$70,5,FALSE),VLOOKUP(LEFT(F445,3),'Innhold og arbeidsdeling'!$B$48:$G$70,6,FALSE)
))),
Avstemmingsoversikt!$M$3="Grunntjeneste",IF(Avstemmingsoversikt!$H$3="Bruttobudsjettert",VLOOKUP(LEFT(F445,3),'Innhold og arbeidsdeling'!$B$5:$G$45,3,FALSE),VLOOKUP(LEFT(F445,3),'Innhold og arbeidsdeling'!$B$5:$G$45,4,FALSE)),Avstemmingsoversikt!$M$3="Delservice",IF(Avstemmingsoversikt!$H$3="Bruttobudsjettert",VLOOKUP(LEFT(F445,3),'Innhold og arbeidsdeling'!$B$5:$G$45,5,FALSE),VLOOKUP(LEFT(F445,3),'Innhold og arbeidsdeling'!$B$5:$G$45,6,FALSE)))</f>
        <v>KUNDE</v>
      </c>
      <c r="J445" s="309"/>
      <c r="K445" s="258" t="str">
        <f t="shared" si="6"/>
        <v>6070</v>
      </c>
    </row>
    <row r="446" spans="1:11" x14ac:dyDescent="0.25">
      <c r="A446" s="836">
        <v>6071</v>
      </c>
      <c r="B446" s="259" t="s">
        <v>1051</v>
      </c>
      <c r="C446" s="260">
        <v>0</v>
      </c>
      <c r="D446" s="266"/>
      <c r="E446" s="266"/>
      <c r="F446" s="261" t="s">
        <v>492</v>
      </c>
      <c r="G446" s="266" t="str" cm="1">
        <f t="array" ref="G446">_xlfn.IFS(B446="Reservert","-",
F446="","Ingen arkivreferanse",
F446="Ivaretas av kunde","KUNDE",
NOT(ISERROR(_xlfn.XLOOKUP(LEFT(F446,3),('Innhold og arbeidsdeling'!$B$48:$B$70),('Innhold og arbeidsdeling'!$B$48:$B$70)))),_xlfn.IFS(Avstemmingsoversikt!$M$4="Ja",
(IF(Avstemmingsoversikt!$H$3="Bruttobudsjettert",VLOOKUP(LEFT(F446,3),'Innhold og arbeidsdeling'!$B$48:$G$70,3,FALSE),VLOOKUP(LEFT(F446,3),'Innhold og arbeidsdeling'!$B$48:$G$70,4,FALSE)
)),
Avstemmingsoversikt!$M$4="Nei",
(IF(Avstemmingsoversikt!$H$3="Bruttobudsjettert",VLOOKUP(LEFT(F446,3),'Innhold og arbeidsdeling'!$B$48:$G$70,5,FALSE),VLOOKUP(LEFT(F446,3),'Innhold og arbeidsdeling'!$B$48:$G$70,6,FALSE)
))),
Avstemmingsoversikt!$M$3="Grunntjeneste",IF(Avstemmingsoversikt!$H$3="Bruttobudsjettert",VLOOKUP(LEFT(F446,3),'Innhold og arbeidsdeling'!$B$5:$G$45,3,FALSE),VLOOKUP(LEFT(F446,3),'Innhold og arbeidsdeling'!$B$5:$G$45,4,FALSE)),Avstemmingsoversikt!$M$3="Delservice",IF(Avstemmingsoversikt!$H$3="Bruttobudsjettert",VLOOKUP(LEFT(F446,3),'Innhold og arbeidsdeling'!$B$5:$G$45,5,FALSE),VLOOKUP(LEFT(F446,3),'Innhold og arbeidsdeling'!$B$5:$G$45,6,FALSE)))</f>
        <v>KUNDE</v>
      </c>
      <c r="H446" s="266"/>
      <c r="I446" s="266"/>
      <c r="J446" s="308"/>
      <c r="K446" s="258" t="str">
        <f t="shared" si="6"/>
        <v>6071</v>
      </c>
    </row>
    <row r="447" spans="1:11" ht="18.75" customHeight="1" x14ac:dyDescent="0.25">
      <c r="A447" s="833">
        <v>6100</v>
      </c>
      <c r="B447" s="205" t="s">
        <v>1052</v>
      </c>
      <c r="C447" s="256">
        <v>0</v>
      </c>
      <c r="G447" s="207" t="str" cm="1">
        <f t="array" ref="G447">_xlfn.IFS(B447="Reservert","-",
F447="","Ingen arkivreferanse",
F447="Ivaretas av kunde","KUNDE",
NOT(ISERROR(_xlfn.XLOOKUP(LEFT(F447,3),('Innhold og arbeidsdeling'!$B$48:$B$70),('Innhold og arbeidsdeling'!$B$48:$B$70)))),_xlfn.IFS(Avstemmingsoversikt!$M$4="Ja",
(IF(Avstemmingsoversikt!$H$3="Bruttobudsjettert",VLOOKUP(LEFT(F447,3),'Innhold og arbeidsdeling'!$B$48:$G$70,3,FALSE),VLOOKUP(LEFT(F447,3),'Innhold og arbeidsdeling'!$B$48:$G$70,4,FALSE)
)),
Avstemmingsoversikt!$M$4="Nei",
(IF(Avstemmingsoversikt!$H$3="Bruttobudsjettert",VLOOKUP(LEFT(F447,3),'Innhold og arbeidsdeling'!$B$48:$G$70,5,FALSE),VLOOKUP(LEFT(F447,3),'Innhold og arbeidsdeling'!$B$48:$G$70,6,FALSE)
))),
Avstemmingsoversikt!$M$3="Grunntjeneste",IF(Avstemmingsoversikt!$H$3="Bruttobudsjettert",VLOOKUP(LEFT(F447,3),'Innhold og arbeidsdeling'!$B$5:$G$45,3,FALSE),VLOOKUP(LEFT(F447,3),'Innhold og arbeidsdeling'!$B$5:$G$45,4,FALSE)),Avstemmingsoversikt!$M$3="Delservice",IF(Avstemmingsoversikt!$H$3="Bruttobudsjettert",VLOOKUP(LEFT(F447,3),'Innhold og arbeidsdeling'!$B$5:$G$45,5,FALSE),VLOOKUP(LEFT(F447,3),'Innhold og arbeidsdeling'!$B$5:$G$45,6,FALSE)))</f>
        <v>Ingen arkivreferanse</v>
      </c>
      <c r="J447" s="309"/>
      <c r="K447" s="258" t="str">
        <f t="shared" si="6"/>
        <v>6100</v>
      </c>
    </row>
    <row r="448" spans="1:11" x14ac:dyDescent="0.25">
      <c r="A448" s="836">
        <v>6110</v>
      </c>
      <c r="B448" s="259" t="s">
        <v>1053</v>
      </c>
      <c r="C448" s="260">
        <v>0</v>
      </c>
      <c r="D448" s="266"/>
      <c r="E448" s="266"/>
      <c r="F448" s="266"/>
      <c r="G448" s="266" t="str" cm="1">
        <f t="array" ref="G448">_xlfn.IFS(B448="Reservert","-",
F448="","Ingen arkivreferanse",
F448="Ivaretas av kunde","KUNDE",
NOT(ISERROR(_xlfn.XLOOKUP(LEFT(F448,3),('Innhold og arbeidsdeling'!$B$48:$B$70),('Innhold og arbeidsdeling'!$B$48:$B$70)))),_xlfn.IFS(Avstemmingsoversikt!$M$4="Ja",
(IF(Avstemmingsoversikt!$H$3="Bruttobudsjettert",VLOOKUP(LEFT(F448,3),'Innhold og arbeidsdeling'!$B$48:$G$70,3,FALSE),VLOOKUP(LEFT(F448,3),'Innhold og arbeidsdeling'!$B$48:$G$70,4,FALSE)
)),
Avstemmingsoversikt!$M$4="Nei",
(IF(Avstemmingsoversikt!$H$3="Bruttobudsjettert",VLOOKUP(LEFT(F448,3),'Innhold og arbeidsdeling'!$B$48:$G$70,5,FALSE),VLOOKUP(LEFT(F448,3),'Innhold og arbeidsdeling'!$B$48:$G$70,6,FALSE)
))),
Avstemmingsoversikt!$M$3="Grunntjeneste",IF(Avstemmingsoversikt!$H$3="Bruttobudsjettert",VLOOKUP(LEFT(F448,3),'Innhold og arbeidsdeling'!$B$5:$G$45,3,FALSE),VLOOKUP(LEFT(F448,3),'Innhold og arbeidsdeling'!$B$5:$G$45,4,FALSE)),Avstemmingsoversikt!$M$3="Delservice",IF(Avstemmingsoversikt!$H$3="Bruttobudsjettert",VLOOKUP(LEFT(F448,3),'Innhold og arbeidsdeling'!$B$5:$G$45,5,FALSE),VLOOKUP(LEFT(F448,3),'Innhold og arbeidsdeling'!$B$5:$G$45,6,FALSE)))</f>
        <v>Ingen arkivreferanse</v>
      </c>
      <c r="H448" s="266"/>
      <c r="I448" s="266"/>
      <c r="J448" s="308"/>
      <c r="K448" s="258" t="str">
        <f t="shared" si="6"/>
        <v>6110</v>
      </c>
    </row>
    <row r="449" spans="1:11" x14ac:dyDescent="0.25">
      <c r="A449" s="833">
        <v>6140</v>
      </c>
      <c r="B449" s="205" t="s">
        <v>1054</v>
      </c>
      <c r="C449" s="256">
        <v>0</v>
      </c>
      <c r="G449" s="207" t="str" cm="1">
        <f t="array" ref="G449">_xlfn.IFS(B449="Reservert","-",
F449="","Ingen arkivreferanse",
F449="Ivaretas av kunde","KUNDE",
NOT(ISERROR(_xlfn.XLOOKUP(LEFT(F449,3),('Innhold og arbeidsdeling'!$B$48:$B$70),('Innhold og arbeidsdeling'!$B$48:$B$70)))),_xlfn.IFS(Avstemmingsoversikt!$M$4="Ja",
(IF(Avstemmingsoversikt!$H$3="Bruttobudsjettert",VLOOKUP(LEFT(F449,3),'Innhold og arbeidsdeling'!$B$48:$G$70,3,FALSE),VLOOKUP(LEFT(F449,3),'Innhold og arbeidsdeling'!$B$48:$G$70,4,FALSE)
)),
Avstemmingsoversikt!$M$4="Nei",
(IF(Avstemmingsoversikt!$H$3="Bruttobudsjettert",VLOOKUP(LEFT(F449,3),'Innhold og arbeidsdeling'!$B$48:$G$70,5,FALSE),VLOOKUP(LEFT(F449,3),'Innhold og arbeidsdeling'!$B$48:$G$70,6,FALSE)
))),
Avstemmingsoversikt!$M$3="Grunntjeneste",IF(Avstemmingsoversikt!$H$3="Bruttobudsjettert",VLOOKUP(LEFT(F449,3),'Innhold og arbeidsdeling'!$B$5:$G$45,3,FALSE),VLOOKUP(LEFT(F449,3),'Innhold og arbeidsdeling'!$B$5:$G$45,4,FALSE)),Avstemmingsoversikt!$M$3="Delservice",IF(Avstemmingsoversikt!$H$3="Bruttobudsjettert",VLOOKUP(LEFT(F449,3),'Innhold og arbeidsdeling'!$B$5:$G$45,5,FALSE),VLOOKUP(LEFT(F449,3),'Innhold og arbeidsdeling'!$B$5:$G$45,6,FALSE)))</f>
        <v>Ingen arkivreferanse</v>
      </c>
      <c r="J449" s="309"/>
      <c r="K449" s="258" t="str">
        <f t="shared" si="6"/>
        <v>6140</v>
      </c>
    </row>
    <row r="450" spans="1:11" x14ac:dyDescent="0.25">
      <c r="A450" s="836">
        <v>6190</v>
      </c>
      <c r="B450" s="259" t="s">
        <v>1055</v>
      </c>
      <c r="C450" s="260">
        <v>0</v>
      </c>
      <c r="D450" s="266"/>
      <c r="E450" s="266"/>
      <c r="F450" s="266"/>
      <c r="G450" s="266" t="str" cm="1">
        <f t="array" ref="G450">_xlfn.IFS(B450="Reservert","-",
F450="","Ingen arkivreferanse",
F450="Ivaretas av kunde","KUNDE",
NOT(ISERROR(_xlfn.XLOOKUP(LEFT(F450,3),('Innhold og arbeidsdeling'!$B$48:$B$70),('Innhold og arbeidsdeling'!$B$48:$B$70)))),_xlfn.IFS(Avstemmingsoversikt!$M$4="Ja",
(IF(Avstemmingsoversikt!$H$3="Bruttobudsjettert",VLOOKUP(LEFT(F450,3),'Innhold og arbeidsdeling'!$B$48:$G$70,3,FALSE),VLOOKUP(LEFT(F450,3),'Innhold og arbeidsdeling'!$B$48:$G$70,4,FALSE)
)),
Avstemmingsoversikt!$M$4="Nei",
(IF(Avstemmingsoversikt!$H$3="Bruttobudsjettert",VLOOKUP(LEFT(F450,3),'Innhold og arbeidsdeling'!$B$48:$G$70,5,FALSE),VLOOKUP(LEFT(F450,3),'Innhold og arbeidsdeling'!$B$48:$G$70,6,FALSE)
))),
Avstemmingsoversikt!$M$3="Grunntjeneste",IF(Avstemmingsoversikt!$H$3="Bruttobudsjettert",VLOOKUP(LEFT(F450,3),'Innhold og arbeidsdeling'!$B$5:$G$45,3,FALSE),VLOOKUP(LEFT(F450,3),'Innhold og arbeidsdeling'!$B$5:$G$45,4,FALSE)),Avstemmingsoversikt!$M$3="Delservice",IF(Avstemmingsoversikt!$H$3="Bruttobudsjettert",VLOOKUP(LEFT(F450,3),'Innhold og arbeidsdeling'!$B$5:$G$45,5,FALSE),VLOOKUP(LEFT(F450,3),'Innhold og arbeidsdeling'!$B$5:$G$45,6,FALSE)))</f>
        <v>Ingen arkivreferanse</v>
      </c>
      <c r="H450" s="266"/>
      <c r="I450" s="266"/>
      <c r="J450" s="308"/>
      <c r="K450" s="258" t="str">
        <f t="shared" si="6"/>
        <v>6190</v>
      </c>
    </row>
    <row r="451" spans="1:11" x14ac:dyDescent="0.25">
      <c r="A451" s="833">
        <v>6200</v>
      </c>
      <c r="B451" s="205" t="s">
        <v>1056</v>
      </c>
      <c r="C451" s="256">
        <v>0</v>
      </c>
      <c r="G451" s="207" t="str" cm="1">
        <f t="array" ref="G451">_xlfn.IFS(B451="Reservert","-",
F451="","Ingen arkivreferanse",
F451="Ivaretas av kunde","KUNDE",
NOT(ISERROR(_xlfn.XLOOKUP(LEFT(F451,3),('Innhold og arbeidsdeling'!$B$48:$B$70),('Innhold og arbeidsdeling'!$B$48:$B$70)))),_xlfn.IFS(Avstemmingsoversikt!$M$4="Ja",
(IF(Avstemmingsoversikt!$H$3="Bruttobudsjettert",VLOOKUP(LEFT(F451,3),'Innhold og arbeidsdeling'!$B$48:$G$70,3,FALSE),VLOOKUP(LEFT(F451,3),'Innhold og arbeidsdeling'!$B$48:$G$70,4,FALSE)
)),
Avstemmingsoversikt!$M$4="Nei",
(IF(Avstemmingsoversikt!$H$3="Bruttobudsjettert",VLOOKUP(LEFT(F451,3),'Innhold og arbeidsdeling'!$B$48:$G$70,5,FALSE),VLOOKUP(LEFT(F451,3),'Innhold og arbeidsdeling'!$B$48:$G$70,6,FALSE)
))),
Avstemmingsoversikt!$M$3="Grunntjeneste",IF(Avstemmingsoversikt!$H$3="Bruttobudsjettert",VLOOKUP(LEFT(F451,3),'Innhold og arbeidsdeling'!$B$5:$G$45,3,FALSE),VLOOKUP(LEFT(F451,3),'Innhold og arbeidsdeling'!$B$5:$G$45,4,FALSE)),Avstemmingsoversikt!$M$3="Delservice",IF(Avstemmingsoversikt!$H$3="Bruttobudsjettert",VLOOKUP(LEFT(F451,3),'Innhold og arbeidsdeling'!$B$5:$G$45,5,FALSE),VLOOKUP(LEFT(F451,3),'Innhold og arbeidsdeling'!$B$5:$G$45,6,FALSE)))</f>
        <v>Ingen arkivreferanse</v>
      </c>
      <c r="J451" s="309"/>
      <c r="K451" s="258" t="str">
        <f t="shared" si="6"/>
        <v>6200</v>
      </c>
    </row>
    <row r="452" spans="1:11" x14ac:dyDescent="0.25">
      <c r="A452" s="836">
        <v>6210</v>
      </c>
      <c r="B452" s="259" t="s">
        <v>1057</v>
      </c>
      <c r="C452" s="260">
        <v>0</v>
      </c>
      <c r="D452" s="266"/>
      <c r="E452" s="266"/>
      <c r="F452" s="266"/>
      <c r="G452" s="266" t="str" cm="1">
        <f t="array" ref="G452">_xlfn.IFS(B452="Reservert","-",
F452="","Ingen arkivreferanse",
F452="Ivaretas av kunde","KUNDE",
NOT(ISERROR(_xlfn.XLOOKUP(LEFT(F452,3),('Innhold og arbeidsdeling'!$B$48:$B$70),('Innhold og arbeidsdeling'!$B$48:$B$70)))),_xlfn.IFS(Avstemmingsoversikt!$M$4="Ja",
(IF(Avstemmingsoversikt!$H$3="Bruttobudsjettert",VLOOKUP(LEFT(F452,3),'Innhold og arbeidsdeling'!$B$48:$G$70,3,FALSE),VLOOKUP(LEFT(F452,3),'Innhold og arbeidsdeling'!$B$48:$G$70,4,FALSE)
)),
Avstemmingsoversikt!$M$4="Nei",
(IF(Avstemmingsoversikt!$H$3="Bruttobudsjettert",VLOOKUP(LEFT(F452,3),'Innhold og arbeidsdeling'!$B$48:$G$70,5,FALSE),VLOOKUP(LEFT(F452,3),'Innhold og arbeidsdeling'!$B$48:$G$70,6,FALSE)
))),
Avstemmingsoversikt!$M$3="Grunntjeneste",IF(Avstemmingsoversikt!$H$3="Bruttobudsjettert",VLOOKUP(LEFT(F452,3),'Innhold og arbeidsdeling'!$B$5:$G$45,3,FALSE),VLOOKUP(LEFT(F452,3),'Innhold og arbeidsdeling'!$B$5:$G$45,4,FALSE)),Avstemmingsoversikt!$M$3="Delservice",IF(Avstemmingsoversikt!$H$3="Bruttobudsjettert",VLOOKUP(LEFT(F452,3),'Innhold og arbeidsdeling'!$B$5:$G$45,5,FALSE),VLOOKUP(LEFT(F452,3),'Innhold og arbeidsdeling'!$B$5:$G$45,6,FALSE)))</f>
        <v>Ingen arkivreferanse</v>
      </c>
      <c r="H452" s="266"/>
      <c r="I452" s="266"/>
      <c r="J452" s="308"/>
      <c r="K452" s="258" t="str">
        <f t="shared" si="6"/>
        <v>6210</v>
      </c>
    </row>
    <row r="453" spans="1:11" x14ac:dyDescent="0.25">
      <c r="A453" s="833">
        <v>6220</v>
      </c>
      <c r="B453" s="205" t="s">
        <v>1058</v>
      </c>
      <c r="C453" s="256">
        <v>0</v>
      </c>
      <c r="G453" s="207" t="str" cm="1">
        <f t="array" ref="G453">_xlfn.IFS(B453="Reservert","-",
F453="","Ingen arkivreferanse",
F453="Ivaretas av kunde","KUNDE",
NOT(ISERROR(_xlfn.XLOOKUP(LEFT(F453,3),('Innhold og arbeidsdeling'!$B$48:$B$70),('Innhold og arbeidsdeling'!$B$48:$B$70)))),_xlfn.IFS(Avstemmingsoversikt!$M$4="Ja",
(IF(Avstemmingsoversikt!$H$3="Bruttobudsjettert",VLOOKUP(LEFT(F453,3),'Innhold og arbeidsdeling'!$B$48:$G$70,3,FALSE),VLOOKUP(LEFT(F453,3),'Innhold og arbeidsdeling'!$B$48:$G$70,4,FALSE)
)),
Avstemmingsoversikt!$M$4="Nei",
(IF(Avstemmingsoversikt!$H$3="Bruttobudsjettert",VLOOKUP(LEFT(F453,3),'Innhold og arbeidsdeling'!$B$48:$G$70,5,FALSE),VLOOKUP(LEFT(F453,3),'Innhold og arbeidsdeling'!$B$48:$G$70,6,FALSE)
))),
Avstemmingsoversikt!$M$3="Grunntjeneste",IF(Avstemmingsoversikt!$H$3="Bruttobudsjettert",VLOOKUP(LEFT(F453,3),'Innhold og arbeidsdeling'!$B$5:$G$45,3,FALSE),VLOOKUP(LEFT(F453,3),'Innhold og arbeidsdeling'!$B$5:$G$45,4,FALSE)),Avstemmingsoversikt!$M$3="Delservice",IF(Avstemmingsoversikt!$H$3="Bruttobudsjettert",VLOOKUP(LEFT(F453,3),'Innhold og arbeidsdeling'!$B$5:$G$45,5,FALSE),VLOOKUP(LEFT(F453,3),'Innhold og arbeidsdeling'!$B$5:$G$45,6,FALSE)))</f>
        <v>Ingen arkivreferanse</v>
      </c>
      <c r="J453" s="309"/>
      <c r="K453" s="258" t="str">
        <f t="shared" ref="K453:K516" si="7">TEXT(A453,"0")</f>
        <v>6220</v>
      </c>
    </row>
    <row r="454" spans="1:11" x14ac:dyDescent="0.25">
      <c r="A454" s="836">
        <v>6230</v>
      </c>
      <c r="B454" s="259" t="s">
        <v>1059</v>
      </c>
      <c r="C454" s="260">
        <v>0</v>
      </c>
      <c r="D454" s="266"/>
      <c r="E454" s="266"/>
      <c r="F454" s="266"/>
      <c r="G454" s="266" t="str" cm="1">
        <f t="array" ref="G454">_xlfn.IFS(B454="Reservert","-",
F454="","Ingen arkivreferanse",
F454="Ivaretas av kunde","KUNDE",
NOT(ISERROR(_xlfn.XLOOKUP(LEFT(F454,3),('Innhold og arbeidsdeling'!$B$48:$B$70),('Innhold og arbeidsdeling'!$B$48:$B$70)))),_xlfn.IFS(Avstemmingsoversikt!$M$4="Ja",
(IF(Avstemmingsoversikt!$H$3="Bruttobudsjettert",VLOOKUP(LEFT(F454,3),'Innhold og arbeidsdeling'!$B$48:$G$70,3,FALSE),VLOOKUP(LEFT(F454,3),'Innhold og arbeidsdeling'!$B$48:$G$70,4,FALSE)
)),
Avstemmingsoversikt!$M$4="Nei",
(IF(Avstemmingsoversikt!$H$3="Bruttobudsjettert",VLOOKUP(LEFT(F454,3),'Innhold og arbeidsdeling'!$B$48:$G$70,5,FALSE),VLOOKUP(LEFT(F454,3),'Innhold og arbeidsdeling'!$B$48:$G$70,6,FALSE)
))),
Avstemmingsoversikt!$M$3="Grunntjeneste",IF(Avstemmingsoversikt!$H$3="Bruttobudsjettert",VLOOKUP(LEFT(F454,3),'Innhold og arbeidsdeling'!$B$5:$G$45,3,FALSE),VLOOKUP(LEFT(F454,3),'Innhold og arbeidsdeling'!$B$5:$G$45,4,FALSE)),Avstemmingsoversikt!$M$3="Delservice",IF(Avstemmingsoversikt!$H$3="Bruttobudsjettert",VLOOKUP(LEFT(F454,3),'Innhold og arbeidsdeling'!$B$5:$G$45,5,FALSE),VLOOKUP(LEFT(F454,3),'Innhold og arbeidsdeling'!$B$5:$G$45,6,FALSE)))</f>
        <v>Ingen arkivreferanse</v>
      </c>
      <c r="H454" s="266"/>
      <c r="I454" s="266"/>
      <c r="J454" s="308"/>
      <c r="K454" s="258" t="str">
        <f t="shared" si="7"/>
        <v>6230</v>
      </c>
    </row>
    <row r="455" spans="1:11" x14ac:dyDescent="0.25">
      <c r="A455" s="833">
        <v>6240</v>
      </c>
      <c r="B455" s="205" t="s">
        <v>1060</v>
      </c>
      <c r="C455" s="256">
        <v>0</v>
      </c>
      <c r="G455" s="207" t="str" cm="1">
        <f t="array" ref="G455">_xlfn.IFS(B455="Reservert","-",
F455="","Ingen arkivreferanse",
F455="Ivaretas av kunde","KUNDE",
NOT(ISERROR(_xlfn.XLOOKUP(LEFT(F455,3),('Innhold og arbeidsdeling'!$B$48:$B$70),('Innhold og arbeidsdeling'!$B$48:$B$70)))),_xlfn.IFS(Avstemmingsoversikt!$M$4="Ja",
(IF(Avstemmingsoversikt!$H$3="Bruttobudsjettert",VLOOKUP(LEFT(F455,3),'Innhold og arbeidsdeling'!$B$48:$G$70,3,FALSE),VLOOKUP(LEFT(F455,3),'Innhold og arbeidsdeling'!$B$48:$G$70,4,FALSE)
)),
Avstemmingsoversikt!$M$4="Nei",
(IF(Avstemmingsoversikt!$H$3="Bruttobudsjettert",VLOOKUP(LEFT(F455,3),'Innhold og arbeidsdeling'!$B$48:$G$70,5,FALSE),VLOOKUP(LEFT(F455,3),'Innhold og arbeidsdeling'!$B$48:$G$70,6,FALSE)
))),
Avstemmingsoversikt!$M$3="Grunntjeneste",IF(Avstemmingsoversikt!$H$3="Bruttobudsjettert",VLOOKUP(LEFT(F455,3),'Innhold og arbeidsdeling'!$B$5:$G$45,3,FALSE),VLOOKUP(LEFT(F455,3),'Innhold og arbeidsdeling'!$B$5:$G$45,4,FALSE)),Avstemmingsoversikt!$M$3="Delservice",IF(Avstemmingsoversikt!$H$3="Bruttobudsjettert",VLOOKUP(LEFT(F455,3),'Innhold og arbeidsdeling'!$B$5:$G$45,5,FALSE),VLOOKUP(LEFT(F455,3),'Innhold og arbeidsdeling'!$B$5:$G$45,6,FALSE)))</f>
        <v>Ingen arkivreferanse</v>
      </c>
      <c r="J455" s="309"/>
      <c r="K455" s="258" t="str">
        <f t="shared" si="7"/>
        <v>6240</v>
      </c>
    </row>
    <row r="456" spans="1:11" x14ac:dyDescent="0.25">
      <c r="A456" s="836">
        <v>6250</v>
      </c>
      <c r="B456" s="259" t="s">
        <v>1061</v>
      </c>
      <c r="C456" s="260">
        <v>0</v>
      </c>
      <c r="D456" s="266"/>
      <c r="E456" s="266"/>
      <c r="F456" s="266"/>
      <c r="G456" s="266" t="str" cm="1">
        <f t="array" ref="G456">_xlfn.IFS(B456="Reservert","-",
F456="","Ingen arkivreferanse",
F456="Ivaretas av kunde","KUNDE",
NOT(ISERROR(_xlfn.XLOOKUP(LEFT(F456,3),('Innhold og arbeidsdeling'!$B$48:$B$70),('Innhold og arbeidsdeling'!$B$48:$B$70)))),_xlfn.IFS(Avstemmingsoversikt!$M$4="Ja",
(IF(Avstemmingsoversikt!$H$3="Bruttobudsjettert",VLOOKUP(LEFT(F456,3),'Innhold og arbeidsdeling'!$B$48:$G$70,3,FALSE),VLOOKUP(LEFT(F456,3),'Innhold og arbeidsdeling'!$B$48:$G$70,4,FALSE)
)),
Avstemmingsoversikt!$M$4="Nei",
(IF(Avstemmingsoversikt!$H$3="Bruttobudsjettert",VLOOKUP(LEFT(F456,3),'Innhold og arbeidsdeling'!$B$48:$G$70,5,FALSE),VLOOKUP(LEFT(F456,3),'Innhold og arbeidsdeling'!$B$48:$G$70,6,FALSE)
))),
Avstemmingsoversikt!$M$3="Grunntjeneste",IF(Avstemmingsoversikt!$H$3="Bruttobudsjettert",VLOOKUP(LEFT(F456,3),'Innhold og arbeidsdeling'!$B$5:$G$45,3,FALSE),VLOOKUP(LEFT(F456,3),'Innhold og arbeidsdeling'!$B$5:$G$45,4,FALSE)),Avstemmingsoversikt!$M$3="Delservice",IF(Avstemmingsoversikt!$H$3="Bruttobudsjettert",VLOOKUP(LEFT(F456,3),'Innhold og arbeidsdeling'!$B$5:$G$45,5,FALSE),VLOOKUP(LEFT(F456,3),'Innhold og arbeidsdeling'!$B$5:$G$45,6,FALSE)))</f>
        <v>Ingen arkivreferanse</v>
      </c>
      <c r="H456" s="266"/>
      <c r="I456" s="266"/>
      <c r="J456" s="308"/>
      <c r="K456" s="258" t="str">
        <f t="shared" si="7"/>
        <v>6250</v>
      </c>
    </row>
    <row r="457" spans="1:11" x14ac:dyDescent="0.25">
      <c r="A457" s="833">
        <v>6260</v>
      </c>
      <c r="B457" s="205" t="s">
        <v>1062</v>
      </c>
      <c r="C457" s="256">
        <v>0</v>
      </c>
      <c r="G457" s="207" t="str" cm="1">
        <f t="array" ref="G457">_xlfn.IFS(B457="Reservert","-",
F457="","Ingen arkivreferanse",
F457="Ivaretas av kunde","KUNDE",
NOT(ISERROR(_xlfn.XLOOKUP(LEFT(F457,3),('Innhold og arbeidsdeling'!$B$48:$B$70),('Innhold og arbeidsdeling'!$B$48:$B$70)))),_xlfn.IFS(Avstemmingsoversikt!$M$4="Ja",
(IF(Avstemmingsoversikt!$H$3="Bruttobudsjettert",VLOOKUP(LEFT(F457,3),'Innhold og arbeidsdeling'!$B$48:$G$70,3,FALSE),VLOOKUP(LEFT(F457,3),'Innhold og arbeidsdeling'!$B$48:$G$70,4,FALSE)
)),
Avstemmingsoversikt!$M$4="Nei",
(IF(Avstemmingsoversikt!$H$3="Bruttobudsjettert",VLOOKUP(LEFT(F457,3),'Innhold og arbeidsdeling'!$B$48:$G$70,5,FALSE),VLOOKUP(LEFT(F457,3),'Innhold og arbeidsdeling'!$B$48:$G$70,6,FALSE)
))),
Avstemmingsoversikt!$M$3="Grunntjeneste",IF(Avstemmingsoversikt!$H$3="Bruttobudsjettert",VLOOKUP(LEFT(F457,3),'Innhold og arbeidsdeling'!$B$5:$G$45,3,FALSE),VLOOKUP(LEFT(F457,3),'Innhold og arbeidsdeling'!$B$5:$G$45,4,FALSE)),Avstemmingsoversikt!$M$3="Delservice",IF(Avstemmingsoversikt!$H$3="Bruttobudsjettert",VLOOKUP(LEFT(F457,3),'Innhold og arbeidsdeling'!$B$5:$G$45,5,FALSE),VLOOKUP(LEFT(F457,3),'Innhold og arbeidsdeling'!$B$5:$G$45,6,FALSE)))</f>
        <v>Ingen arkivreferanse</v>
      </c>
      <c r="J457" s="309"/>
      <c r="K457" s="258" t="str">
        <f t="shared" si="7"/>
        <v>6260</v>
      </c>
    </row>
    <row r="458" spans="1:11" x14ac:dyDescent="0.25">
      <c r="A458" s="836">
        <v>6290</v>
      </c>
      <c r="B458" s="259" t="s">
        <v>1063</v>
      </c>
      <c r="C458" s="260">
        <v>0</v>
      </c>
      <c r="D458" s="266"/>
      <c r="E458" s="266"/>
      <c r="F458" s="266"/>
      <c r="G458" s="266" t="str" cm="1">
        <f t="array" ref="G458">_xlfn.IFS(B458="Reservert","-",
F458="","Ingen arkivreferanse",
F458="Ivaretas av kunde","KUNDE",
NOT(ISERROR(_xlfn.XLOOKUP(LEFT(F458,3),('Innhold og arbeidsdeling'!$B$48:$B$70),('Innhold og arbeidsdeling'!$B$48:$B$70)))),_xlfn.IFS(Avstemmingsoversikt!$M$4="Ja",
(IF(Avstemmingsoversikt!$H$3="Bruttobudsjettert",VLOOKUP(LEFT(F458,3),'Innhold og arbeidsdeling'!$B$48:$G$70,3,FALSE),VLOOKUP(LEFT(F458,3),'Innhold og arbeidsdeling'!$B$48:$G$70,4,FALSE)
)),
Avstemmingsoversikt!$M$4="Nei",
(IF(Avstemmingsoversikt!$H$3="Bruttobudsjettert",VLOOKUP(LEFT(F458,3),'Innhold og arbeidsdeling'!$B$48:$G$70,5,FALSE),VLOOKUP(LEFT(F458,3),'Innhold og arbeidsdeling'!$B$48:$G$70,6,FALSE)
))),
Avstemmingsoversikt!$M$3="Grunntjeneste",IF(Avstemmingsoversikt!$H$3="Bruttobudsjettert",VLOOKUP(LEFT(F458,3),'Innhold og arbeidsdeling'!$B$5:$G$45,3,FALSE),VLOOKUP(LEFT(F458,3),'Innhold og arbeidsdeling'!$B$5:$G$45,4,FALSE)),Avstemmingsoversikt!$M$3="Delservice",IF(Avstemmingsoversikt!$H$3="Bruttobudsjettert",VLOOKUP(LEFT(F458,3),'Innhold og arbeidsdeling'!$B$5:$G$45,5,FALSE),VLOOKUP(LEFT(F458,3),'Innhold og arbeidsdeling'!$B$5:$G$45,6,FALSE)))</f>
        <v>Ingen arkivreferanse</v>
      </c>
      <c r="H458" s="266"/>
      <c r="I458" s="266"/>
      <c r="J458" s="308"/>
      <c r="K458" s="258" t="str">
        <f t="shared" si="7"/>
        <v>6290</v>
      </c>
    </row>
    <row r="459" spans="1:11" x14ac:dyDescent="0.25">
      <c r="A459" s="833">
        <v>6300</v>
      </c>
      <c r="B459" s="205" t="s">
        <v>1064</v>
      </c>
      <c r="C459" s="256">
        <v>0</v>
      </c>
      <c r="G459" s="207" t="str" cm="1">
        <f t="array" ref="G459">_xlfn.IFS(B459="Reservert","-",
F459="","Ingen arkivreferanse",
F459="Ivaretas av kunde","KUNDE",
NOT(ISERROR(_xlfn.XLOOKUP(LEFT(F459,3),('Innhold og arbeidsdeling'!$B$48:$B$70),('Innhold og arbeidsdeling'!$B$48:$B$70)))),_xlfn.IFS(Avstemmingsoversikt!$M$4="Ja",
(IF(Avstemmingsoversikt!$H$3="Bruttobudsjettert",VLOOKUP(LEFT(F459,3),'Innhold og arbeidsdeling'!$B$48:$G$70,3,FALSE),VLOOKUP(LEFT(F459,3),'Innhold og arbeidsdeling'!$B$48:$G$70,4,FALSE)
)),
Avstemmingsoversikt!$M$4="Nei",
(IF(Avstemmingsoversikt!$H$3="Bruttobudsjettert",VLOOKUP(LEFT(F459,3),'Innhold og arbeidsdeling'!$B$48:$G$70,5,FALSE),VLOOKUP(LEFT(F459,3),'Innhold og arbeidsdeling'!$B$48:$G$70,6,FALSE)
))),
Avstemmingsoversikt!$M$3="Grunntjeneste",IF(Avstemmingsoversikt!$H$3="Bruttobudsjettert",VLOOKUP(LEFT(F459,3),'Innhold og arbeidsdeling'!$B$5:$G$45,3,FALSE),VLOOKUP(LEFT(F459,3),'Innhold og arbeidsdeling'!$B$5:$G$45,4,FALSE)),Avstemmingsoversikt!$M$3="Delservice",IF(Avstemmingsoversikt!$H$3="Bruttobudsjettert",VLOOKUP(LEFT(F459,3),'Innhold og arbeidsdeling'!$B$5:$G$45,5,FALSE),VLOOKUP(LEFT(F459,3),'Innhold og arbeidsdeling'!$B$5:$G$45,6,FALSE)))</f>
        <v>Ingen arkivreferanse</v>
      </c>
      <c r="J459" s="309"/>
      <c r="K459" s="258" t="str">
        <f t="shared" si="7"/>
        <v>6300</v>
      </c>
    </row>
    <row r="460" spans="1:11" x14ac:dyDescent="0.25">
      <c r="A460" s="836">
        <v>6310</v>
      </c>
      <c r="B460" s="259" t="s">
        <v>1065</v>
      </c>
      <c r="C460" s="260">
        <v>0</v>
      </c>
      <c r="D460" s="266"/>
      <c r="E460" s="266"/>
      <c r="F460" s="266"/>
      <c r="G460" s="266" t="str" cm="1">
        <f t="array" ref="G460">_xlfn.IFS(B460="Reservert","-",
F460="","Ingen arkivreferanse",
F460="Ivaretas av kunde","KUNDE",
NOT(ISERROR(_xlfn.XLOOKUP(LEFT(F460,3),('Innhold og arbeidsdeling'!$B$48:$B$70),('Innhold og arbeidsdeling'!$B$48:$B$70)))),_xlfn.IFS(Avstemmingsoversikt!$M$4="Ja",
(IF(Avstemmingsoversikt!$H$3="Bruttobudsjettert",VLOOKUP(LEFT(F460,3),'Innhold og arbeidsdeling'!$B$48:$G$70,3,FALSE),VLOOKUP(LEFT(F460,3),'Innhold og arbeidsdeling'!$B$48:$G$70,4,FALSE)
)),
Avstemmingsoversikt!$M$4="Nei",
(IF(Avstemmingsoversikt!$H$3="Bruttobudsjettert",VLOOKUP(LEFT(F460,3),'Innhold og arbeidsdeling'!$B$48:$G$70,5,FALSE),VLOOKUP(LEFT(F460,3),'Innhold og arbeidsdeling'!$B$48:$G$70,6,FALSE)
))),
Avstemmingsoversikt!$M$3="Grunntjeneste",IF(Avstemmingsoversikt!$H$3="Bruttobudsjettert",VLOOKUP(LEFT(F460,3),'Innhold og arbeidsdeling'!$B$5:$G$45,3,FALSE),VLOOKUP(LEFT(F460,3),'Innhold og arbeidsdeling'!$B$5:$G$45,4,FALSE)),Avstemmingsoversikt!$M$3="Delservice",IF(Avstemmingsoversikt!$H$3="Bruttobudsjettert",VLOOKUP(LEFT(F460,3),'Innhold og arbeidsdeling'!$B$5:$G$45,5,FALSE),VLOOKUP(LEFT(F460,3),'Innhold og arbeidsdeling'!$B$5:$G$45,6,FALSE)))</f>
        <v>Ingen arkivreferanse</v>
      </c>
      <c r="H460" s="266"/>
      <c r="I460" s="266"/>
      <c r="J460" s="308"/>
      <c r="K460" s="258" t="str">
        <f t="shared" si="7"/>
        <v>6310</v>
      </c>
    </row>
    <row r="461" spans="1:11" x14ac:dyDescent="0.25">
      <c r="A461" s="833">
        <v>6320</v>
      </c>
      <c r="B461" s="205" t="s">
        <v>1066</v>
      </c>
      <c r="C461" s="256">
        <v>0</v>
      </c>
      <c r="G461" s="207" t="str" cm="1">
        <f t="array" ref="G461">_xlfn.IFS(B461="Reservert","-",
F461="","Ingen arkivreferanse",
F461="Ivaretas av kunde","KUNDE",
NOT(ISERROR(_xlfn.XLOOKUP(LEFT(F461,3),('Innhold og arbeidsdeling'!$B$48:$B$70),('Innhold og arbeidsdeling'!$B$48:$B$70)))),_xlfn.IFS(Avstemmingsoversikt!$M$4="Ja",
(IF(Avstemmingsoversikt!$H$3="Bruttobudsjettert",VLOOKUP(LEFT(F461,3),'Innhold og arbeidsdeling'!$B$48:$G$70,3,FALSE),VLOOKUP(LEFT(F461,3),'Innhold og arbeidsdeling'!$B$48:$G$70,4,FALSE)
)),
Avstemmingsoversikt!$M$4="Nei",
(IF(Avstemmingsoversikt!$H$3="Bruttobudsjettert",VLOOKUP(LEFT(F461,3),'Innhold og arbeidsdeling'!$B$48:$G$70,5,FALSE),VLOOKUP(LEFT(F461,3),'Innhold og arbeidsdeling'!$B$48:$G$70,6,FALSE)
))),
Avstemmingsoversikt!$M$3="Grunntjeneste",IF(Avstemmingsoversikt!$H$3="Bruttobudsjettert",VLOOKUP(LEFT(F461,3),'Innhold og arbeidsdeling'!$B$5:$G$45,3,FALSE),VLOOKUP(LEFT(F461,3),'Innhold og arbeidsdeling'!$B$5:$G$45,4,FALSE)),Avstemmingsoversikt!$M$3="Delservice",IF(Avstemmingsoversikt!$H$3="Bruttobudsjettert",VLOOKUP(LEFT(F461,3),'Innhold og arbeidsdeling'!$B$5:$G$45,5,FALSE),VLOOKUP(LEFT(F461,3),'Innhold og arbeidsdeling'!$B$5:$G$45,6,FALSE)))</f>
        <v>Ingen arkivreferanse</v>
      </c>
      <c r="J461" s="309"/>
      <c r="K461" s="258" t="str">
        <f t="shared" si="7"/>
        <v>6320</v>
      </c>
    </row>
    <row r="462" spans="1:11" x14ac:dyDescent="0.25">
      <c r="A462" s="836">
        <v>6340</v>
      </c>
      <c r="B462" s="259" t="s">
        <v>1067</v>
      </c>
      <c r="C462" s="260">
        <v>0</v>
      </c>
      <c r="D462" s="266"/>
      <c r="E462" s="266"/>
      <c r="F462" s="266"/>
      <c r="G462" s="266" t="str" cm="1">
        <f t="array" ref="G462">_xlfn.IFS(B462="Reservert","-",
F462="","Ingen arkivreferanse",
F462="Ivaretas av kunde","KUNDE",
NOT(ISERROR(_xlfn.XLOOKUP(LEFT(F462,3),('Innhold og arbeidsdeling'!$B$48:$B$70),('Innhold og arbeidsdeling'!$B$48:$B$70)))),_xlfn.IFS(Avstemmingsoversikt!$M$4="Ja",
(IF(Avstemmingsoversikt!$H$3="Bruttobudsjettert",VLOOKUP(LEFT(F462,3),'Innhold og arbeidsdeling'!$B$48:$G$70,3,FALSE),VLOOKUP(LEFT(F462,3),'Innhold og arbeidsdeling'!$B$48:$G$70,4,FALSE)
)),
Avstemmingsoversikt!$M$4="Nei",
(IF(Avstemmingsoversikt!$H$3="Bruttobudsjettert",VLOOKUP(LEFT(F462,3),'Innhold og arbeidsdeling'!$B$48:$G$70,5,FALSE),VLOOKUP(LEFT(F462,3),'Innhold og arbeidsdeling'!$B$48:$G$70,6,FALSE)
))),
Avstemmingsoversikt!$M$3="Grunntjeneste",IF(Avstemmingsoversikt!$H$3="Bruttobudsjettert",VLOOKUP(LEFT(F462,3),'Innhold og arbeidsdeling'!$B$5:$G$45,3,FALSE),VLOOKUP(LEFT(F462,3),'Innhold og arbeidsdeling'!$B$5:$G$45,4,FALSE)),Avstemmingsoversikt!$M$3="Delservice",IF(Avstemmingsoversikt!$H$3="Bruttobudsjettert",VLOOKUP(LEFT(F462,3),'Innhold og arbeidsdeling'!$B$5:$G$45,5,FALSE),VLOOKUP(LEFT(F462,3),'Innhold og arbeidsdeling'!$B$5:$G$45,6,FALSE)))</f>
        <v>Ingen arkivreferanse</v>
      </c>
      <c r="H462" s="266"/>
      <c r="I462" s="266"/>
      <c r="J462" s="308"/>
      <c r="K462" s="258" t="str">
        <f t="shared" si="7"/>
        <v>6340</v>
      </c>
    </row>
    <row r="463" spans="1:11" x14ac:dyDescent="0.25">
      <c r="A463" s="833">
        <v>6360</v>
      </c>
      <c r="B463" s="205" t="s">
        <v>1068</v>
      </c>
      <c r="C463" s="256">
        <v>0</v>
      </c>
      <c r="G463" s="207" t="str" cm="1">
        <f t="array" ref="G463">_xlfn.IFS(B463="Reservert","-",
F463="","Ingen arkivreferanse",
F463="Ivaretas av kunde","KUNDE",
NOT(ISERROR(_xlfn.XLOOKUP(LEFT(F463,3),('Innhold og arbeidsdeling'!$B$48:$B$70),('Innhold og arbeidsdeling'!$B$48:$B$70)))),_xlfn.IFS(Avstemmingsoversikt!$M$4="Ja",
(IF(Avstemmingsoversikt!$H$3="Bruttobudsjettert",VLOOKUP(LEFT(F463,3),'Innhold og arbeidsdeling'!$B$48:$G$70,3,FALSE),VLOOKUP(LEFT(F463,3),'Innhold og arbeidsdeling'!$B$48:$G$70,4,FALSE)
)),
Avstemmingsoversikt!$M$4="Nei",
(IF(Avstemmingsoversikt!$H$3="Bruttobudsjettert",VLOOKUP(LEFT(F463,3),'Innhold og arbeidsdeling'!$B$48:$G$70,5,FALSE),VLOOKUP(LEFT(F463,3),'Innhold og arbeidsdeling'!$B$48:$G$70,6,FALSE)
))),
Avstemmingsoversikt!$M$3="Grunntjeneste",IF(Avstemmingsoversikt!$H$3="Bruttobudsjettert",VLOOKUP(LEFT(F463,3),'Innhold og arbeidsdeling'!$B$5:$G$45,3,FALSE),VLOOKUP(LEFT(F463,3),'Innhold og arbeidsdeling'!$B$5:$G$45,4,FALSE)),Avstemmingsoversikt!$M$3="Delservice",IF(Avstemmingsoversikt!$H$3="Bruttobudsjettert",VLOOKUP(LEFT(F463,3),'Innhold og arbeidsdeling'!$B$5:$G$45,5,FALSE),VLOOKUP(LEFT(F463,3),'Innhold og arbeidsdeling'!$B$5:$G$45,6,FALSE)))</f>
        <v>Ingen arkivreferanse</v>
      </c>
      <c r="J463" s="309"/>
      <c r="K463" s="258" t="str">
        <f t="shared" si="7"/>
        <v>6360</v>
      </c>
    </row>
    <row r="464" spans="1:11" x14ac:dyDescent="0.25">
      <c r="A464" s="836">
        <v>6364</v>
      </c>
      <c r="B464" s="259" t="s">
        <v>1069</v>
      </c>
      <c r="C464" s="260">
        <v>0</v>
      </c>
      <c r="D464" s="266"/>
      <c r="E464" s="266"/>
      <c r="F464" s="266"/>
      <c r="G464" s="266" t="str" cm="1">
        <f t="array" ref="G464">_xlfn.IFS(B464="Reservert","-",
F464="","Ingen arkivreferanse",
F464="Ivaretas av kunde","KUNDE",
NOT(ISERROR(_xlfn.XLOOKUP(LEFT(F464,3),('Innhold og arbeidsdeling'!$B$48:$B$70),('Innhold og arbeidsdeling'!$B$48:$B$70)))),_xlfn.IFS(Avstemmingsoversikt!$M$4="Ja",
(IF(Avstemmingsoversikt!$H$3="Bruttobudsjettert",VLOOKUP(LEFT(F464,3),'Innhold og arbeidsdeling'!$B$48:$G$70,3,FALSE),VLOOKUP(LEFT(F464,3),'Innhold og arbeidsdeling'!$B$48:$G$70,4,FALSE)
)),
Avstemmingsoversikt!$M$4="Nei",
(IF(Avstemmingsoversikt!$H$3="Bruttobudsjettert",VLOOKUP(LEFT(F464,3),'Innhold og arbeidsdeling'!$B$48:$G$70,5,FALSE),VLOOKUP(LEFT(F464,3),'Innhold og arbeidsdeling'!$B$48:$G$70,6,FALSE)
))),
Avstemmingsoversikt!$M$3="Grunntjeneste",IF(Avstemmingsoversikt!$H$3="Bruttobudsjettert",VLOOKUP(LEFT(F464,3),'Innhold og arbeidsdeling'!$B$5:$G$45,3,FALSE),VLOOKUP(LEFT(F464,3),'Innhold og arbeidsdeling'!$B$5:$G$45,4,FALSE)),Avstemmingsoversikt!$M$3="Delservice",IF(Avstemmingsoversikt!$H$3="Bruttobudsjettert",VLOOKUP(LEFT(F464,3),'Innhold og arbeidsdeling'!$B$5:$G$45,5,FALSE),VLOOKUP(LEFT(F464,3),'Innhold og arbeidsdeling'!$B$5:$G$45,6,FALSE)))</f>
        <v>Ingen arkivreferanse</v>
      </c>
      <c r="H464" s="266"/>
      <c r="I464" s="266"/>
      <c r="J464" s="308"/>
      <c r="K464" s="258" t="str">
        <f t="shared" si="7"/>
        <v>6364</v>
      </c>
    </row>
    <row r="465" spans="1:11" x14ac:dyDescent="0.25">
      <c r="A465" s="833">
        <v>6365</v>
      </c>
      <c r="B465" s="205" t="s">
        <v>1070</v>
      </c>
      <c r="C465" s="256">
        <v>0</v>
      </c>
      <c r="G465" s="207" t="str" cm="1">
        <f t="array" ref="G465">_xlfn.IFS(B465="Reservert","-",
F465="","Ingen arkivreferanse",
F465="Ivaretas av kunde","KUNDE",
NOT(ISERROR(_xlfn.XLOOKUP(LEFT(F465,3),('Innhold og arbeidsdeling'!$B$48:$B$70),('Innhold og arbeidsdeling'!$B$48:$B$70)))),_xlfn.IFS(Avstemmingsoversikt!$M$4="Ja",
(IF(Avstemmingsoversikt!$H$3="Bruttobudsjettert",VLOOKUP(LEFT(F465,3),'Innhold og arbeidsdeling'!$B$48:$G$70,3,FALSE),VLOOKUP(LEFT(F465,3),'Innhold og arbeidsdeling'!$B$48:$G$70,4,FALSE)
)),
Avstemmingsoversikt!$M$4="Nei",
(IF(Avstemmingsoversikt!$H$3="Bruttobudsjettert",VLOOKUP(LEFT(F465,3),'Innhold og arbeidsdeling'!$B$48:$G$70,5,FALSE),VLOOKUP(LEFT(F465,3),'Innhold og arbeidsdeling'!$B$48:$G$70,6,FALSE)
))),
Avstemmingsoversikt!$M$3="Grunntjeneste",IF(Avstemmingsoversikt!$H$3="Bruttobudsjettert",VLOOKUP(LEFT(F465,3),'Innhold og arbeidsdeling'!$B$5:$G$45,3,FALSE),VLOOKUP(LEFT(F465,3),'Innhold og arbeidsdeling'!$B$5:$G$45,4,FALSE)),Avstemmingsoversikt!$M$3="Delservice",IF(Avstemmingsoversikt!$H$3="Bruttobudsjettert",VLOOKUP(LEFT(F465,3),'Innhold og arbeidsdeling'!$B$5:$G$45,5,FALSE),VLOOKUP(LEFT(F465,3),'Innhold og arbeidsdeling'!$B$5:$G$45,6,FALSE)))</f>
        <v>Ingen arkivreferanse</v>
      </c>
      <c r="J465" s="309"/>
      <c r="K465" s="258" t="str">
        <f t="shared" si="7"/>
        <v>6365</v>
      </c>
    </row>
    <row r="466" spans="1:11" x14ac:dyDescent="0.25">
      <c r="A466" s="836">
        <v>6390</v>
      </c>
      <c r="B466" s="259" t="s">
        <v>1071</v>
      </c>
      <c r="C466" s="260">
        <v>0</v>
      </c>
      <c r="D466" s="266"/>
      <c r="E466" s="266"/>
      <c r="F466" s="266"/>
      <c r="G466" s="266" t="str" cm="1">
        <f t="array" ref="G466">_xlfn.IFS(B466="Reservert","-",
F466="","Ingen arkivreferanse",
F466="Ivaretas av kunde","KUNDE",
NOT(ISERROR(_xlfn.XLOOKUP(LEFT(F466,3),('Innhold og arbeidsdeling'!$B$48:$B$70),('Innhold og arbeidsdeling'!$B$48:$B$70)))),_xlfn.IFS(Avstemmingsoversikt!$M$4="Ja",
(IF(Avstemmingsoversikt!$H$3="Bruttobudsjettert",VLOOKUP(LEFT(F466,3),'Innhold og arbeidsdeling'!$B$48:$G$70,3,FALSE),VLOOKUP(LEFT(F466,3),'Innhold og arbeidsdeling'!$B$48:$G$70,4,FALSE)
)),
Avstemmingsoversikt!$M$4="Nei",
(IF(Avstemmingsoversikt!$H$3="Bruttobudsjettert",VLOOKUP(LEFT(F466,3),'Innhold og arbeidsdeling'!$B$48:$G$70,5,FALSE),VLOOKUP(LEFT(F466,3),'Innhold og arbeidsdeling'!$B$48:$G$70,6,FALSE)
))),
Avstemmingsoversikt!$M$3="Grunntjeneste",IF(Avstemmingsoversikt!$H$3="Bruttobudsjettert",VLOOKUP(LEFT(F466,3),'Innhold og arbeidsdeling'!$B$5:$G$45,3,FALSE),VLOOKUP(LEFT(F466,3),'Innhold og arbeidsdeling'!$B$5:$G$45,4,FALSE)),Avstemmingsoversikt!$M$3="Delservice",IF(Avstemmingsoversikt!$H$3="Bruttobudsjettert",VLOOKUP(LEFT(F466,3),'Innhold og arbeidsdeling'!$B$5:$G$45,5,FALSE),VLOOKUP(LEFT(F466,3),'Innhold og arbeidsdeling'!$B$5:$G$45,6,FALSE)))</f>
        <v>Ingen arkivreferanse</v>
      </c>
      <c r="H466" s="266"/>
      <c r="I466" s="266"/>
      <c r="J466" s="308"/>
      <c r="K466" s="258" t="str">
        <f t="shared" si="7"/>
        <v>6390</v>
      </c>
    </row>
    <row r="467" spans="1:11" x14ac:dyDescent="0.25">
      <c r="A467" s="833">
        <v>6400</v>
      </c>
      <c r="B467" s="205" t="s">
        <v>1072</v>
      </c>
      <c r="C467" s="256">
        <v>0</v>
      </c>
      <c r="G467" s="207" t="str" cm="1">
        <f t="array" ref="G467">_xlfn.IFS(B467="Reservert","-",
F467="","Ingen arkivreferanse",
F467="Ivaretas av kunde","KUNDE",
NOT(ISERROR(_xlfn.XLOOKUP(LEFT(F467,3),('Innhold og arbeidsdeling'!$B$48:$B$70),('Innhold og arbeidsdeling'!$B$48:$B$70)))),_xlfn.IFS(Avstemmingsoversikt!$M$4="Ja",
(IF(Avstemmingsoversikt!$H$3="Bruttobudsjettert",VLOOKUP(LEFT(F467,3),'Innhold og arbeidsdeling'!$B$48:$G$70,3,FALSE),VLOOKUP(LEFT(F467,3),'Innhold og arbeidsdeling'!$B$48:$G$70,4,FALSE)
)),
Avstemmingsoversikt!$M$4="Nei",
(IF(Avstemmingsoversikt!$H$3="Bruttobudsjettert",VLOOKUP(LEFT(F467,3),'Innhold og arbeidsdeling'!$B$48:$G$70,5,FALSE),VLOOKUP(LEFT(F467,3),'Innhold og arbeidsdeling'!$B$48:$G$70,6,FALSE)
))),
Avstemmingsoversikt!$M$3="Grunntjeneste",IF(Avstemmingsoversikt!$H$3="Bruttobudsjettert",VLOOKUP(LEFT(F467,3),'Innhold og arbeidsdeling'!$B$5:$G$45,3,FALSE),VLOOKUP(LEFT(F467,3),'Innhold og arbeidsdeling'!$B$5:$G$45,4,FALSE)),Avstemmingsoversikt!$M$3="Delservice",IF(Avstemmingsoversikt!$H$3="Bruttobudsjettert",VLOOKUP(LEFT(F467,3),'Innhold og arbeidsdeling'!$B$5:$G$45,5,FALSE),VLOOKUP(LEFT(F467,3),'Innhold og arbeidsdeling'!$B$5:$G$45,6,FALSE)))</f>
        <v>Ingen arkivreferanse</v>
      </c>
      <c r="J467" s="309"/>
      <c r="K467" s="258" t="str">
        <f t="shared" si="7"/>
        <v>6400</v>
      </c>
    </row>
    <row r="468" spans="1:11" x14ac:dyDescent="0.25">
      <c r="A468" s="836">
        <v>6410</v>
      </c>
      <c r="B468" s="259" t="s">
        <v>1073</v>
      </c>
      <c r="C468" s="260">
        <v>0</v>
      </c>
      <c r="D468" s="266"/>
      <c r="E468" s="266"/>
      <c r="F468" s="266"/>
      <c r="G468" s="266" t="str" cm="1">
        <f t="array" ref="G468">_xlfn.IFS(B468="Reservert","-",
F468="","Ingen arkivreferanse",
F468="Ivaretas av kunde","KUNDE",
NOT(ISERROR(_xlfn.XLOOKUP(LEFT(F468,3),('Innhold og arbeidsdeling'!$B$48:$B$70),('Innhold og arbeidsdeling'!$B$48:$B$70)))),_xlfn.IFS(Avstemmingsoversikt!$M$4="Ja",
(IF(Avstemmingsoversikt!$H$3="Bruttobudsjettert",VLOOKUP(LEFT(F468,3),'Innhold og arbeidsdeling'!$B$48:$G$70,3,FALSE),VLOOKUP(LEFT(F468,3),'Innhold og arbeidsdeling'!$B$48:$G$70,4,FALSE)
)),
Avstemmingsoversikt!$M$4="Nei",
(IF(Avstemmingsoversikt!$H$3="Bruttobudsjettert",VLOOKUP(LEFT(F468,3),'Innhold og arbeidsdeling'!$B$48:$G$70,5,FALSE),VLOOKUP(LEFT(F468,3),'Innhold og arbeidsdeling'!$B$48:$G$70,6,FALSE)
))),
Avstemmingsoversikt!$M$3="Grunntjeneste",IF(Avstemmingsoversikt!$H$3="Bruttobudsjettert",VLOOKUP(LEFT(F468,3),'Innhold og arbeidsdeling'!$B$5:$G$45,3,FALSE),VLOOKUP(LEFT(F468,3),'Innhold og arbeidsdeling'!$B$5:$G$45,4,FALSE)),Avstemmingsoversikt!$M$3="Delservice",IF(Avstemmingsoversikt!$H$3="Bruttobudsjettert",VLOOKUP(LEFT(F468,3),'Innhold og arbeidsdeling'!$B$5:$G$45,5,FALSE),VLOOKUP(LEFT(F468,3),'Innhold og arbeidsdeling'!$B$5:$G$45,6,FALSE)))</f>
        <v>Ingen arkivreferanse</v>
      </c>
      <c r="H468" s="266"/>
      <c r="I468" s="266"/>
      <c r="J468" s="308"/>
      <c r="K468" s="258" t="str">
        <f t="shared" si="7"/>
        <v>6410</v>
      </c>
    </row>
    <row r="469" spans="1:11" x14ac:dyDescent="0.25">
      <c r="A469" s="833">
        <v>6420</v>
      </c>
      <c r="B469" s="205" t="s">
        <v>1074</v>
      </c>
      <c r="C469" s="256">
        <v>0</v>
      </c>
      <c r="G469" s="207" t="str" cm="1">
        <f t="array" ref="G469">_xlfn.IFS(B469="Reservert","-",
F469="","Ingen arkivreferanse",
F469="Ivaretas av kunde","KUNDE",
NOT(ISERROR(_xlfn.XLOOKUP(LEFT(F469,3),('Innhold og arbeidsdeling'!$B$48:$B$70),('Innhold og arbeidsdeling'!$B$48:$B$70)))),_xlfn.IFS(Avstemmingsoversikt!$M$4="Ja",
(IF(Avstemmingsoversikt!$H$3="Bruttobudsjettert",VLOOKUP(LEFT(F469,3),'Innhold og arbeidsdeling'!$B$48:$G$70,3,FALSE),VLOOKUP(LEFT(F469,3),'Innhold og arbeidsdeling'!$B$48:$G$70,4,FALSE)
)),
Avstemmingsoversikt!$M$4="Nei",
(IF(Avstemmingsoversikt!$H$3="Bruttobudsjettert",VLOOKUP(LEFT(F469,3),'Innhold og arbeidsdeling'!$B$48:$G$70,5,FALSE),VLOOKUP(LEFT(F469,3),'Innhold og arbeidsdeling'!$B$48:$G$70,6,FALSE)
))),
Avstemmingsoversikt!$M$3="Grunntjeneste",IF(Avstemmingsoversikt!$H$3="Bruttobudsjettert",VLOOKUP(LEFT(F469,3),'Innhold og arbeidsdeling'!$B$5:$G$45,3,FALSE),VLOOKUP(LEFT(F469,3),'Innhold og arbeidsdeling'!$B$5:$G$45,4,FALSE)),Avstemmingsoversikt!$M$3="Delservice",IF(Avstemmingsoversikt!$H$3="Bruttobudsjettert",VLOOKUP(LEFT(F469,3),'Innhold og arbeidsdeling'!$B$5:$G$45,5,FALSE),VLOOKUP(LEFT(F469,3),'Innhold og arbeidsdeling'!$B$5:$G$45,6,FALSE)))</f>
        <v>Ingen arkivreferanse</v>
      </c>
      <c r="J469" s="309"/>
      <c r="K469" s="258" t="str">
        <f t="shared" si="7"/>
        <v>6420</v>
      </c>
    </row>
    <row r="470" spans="1:11" x14ac:dyDescent="0.25">
      <c r="A470" s="836">
        <v>6430</v>
      </c>
      <c r="B470" s="259" t="s">
        <v>1075</v>
      </c>
      <c r="C470" s="260">
        <v>0</v>
      </c>
      <c r="D470" s="266"/>
      <c r="E470" s="266"/>
      <c r="F470" s="266"/>
      <c r="G470" s="266" t="str" cm="1">
        <f t="array" ref="G470">_xlfn.IFS(B470="Reservert","-",
F470="","Ingen arkivreferanse",
F470="Ivaretas av kunde","KUNDE",
NOT(ISERROR(_xlfn.XLOOKUP(LEFT(F470,3),('Innhold og arbeidsdeling'!$B$48:$B$70),('Innhold og arbeidsdeling'!$B$48:$B$70)))),_xlfn.IFS(Avstemmingsoversikt!$M$4="Ja",
(IF(Avstemmingsoversikt!$H$3="Bruttobudsjettert",VLOOKUP(LEFT(F470,3),'Innhold og arbeidsdeling'!$B$48:$G$70,3,FALSE),VLOOKUP(LEFT(F470,3),'Innhold og arbeidsdeling'!$B$48:$G$70,4,FALSE)
)),
Avstemmingsoversikt!$M$4="Nei",
(IF(Avstemmingsoversikt!$H$3="Bruttobudsjettert",VLOOKUP(LEFT(F470,3),'Innhold og arbeidsdeling'!$B$48:$G$70,5,FALSE),VLOOKUP(LEFT(F470,3),'Innhold og arbeidsdeling'!$B$48:$G$70,6,FALSE)
))),
Avstemmingsoversikt!$M$3="Grunntjeneste",IF(Avstemmingsoversikt!$H$3="Bruttobudsjettert",VLOOKUP(LEFT(F470,3),'Innhold og arbeidsdeling'!$B$5:$G$45,3,FALSE),VLOOKUP(LEFT(F470,3),'Innhold og arbeidsdeling'!$B$5:$G$45,4,FALSE)),Avstemmingsoversikt!$M$3="Delservice",IF(Avstemmingsoversikt!$H$3="Bruttobudsjettert",VLOOKUP(LEFT(F470,3),'Innhold og arbeidsdeling'!$B$5:$G$45,5,FALSE),VLOOKUP(LEFT(F470,3),'Innhold og arbeidsdeling'!$B$5:$G$45,6,FALSE)))</f>
        <v>Ingen arkivreferanse</v>
      </c>
      <c r="H470" s="266"/>
      <c r="I470" s="266"/>
      <c r="J470" s="308"/>
      <c r="K470" s="258" t="str">
        <f t="shared" si="7"/>
        <v>6430</v>
      </c>
    </row>
    <row r="471" spans="1:11" x14ac:dyDescent="0.25">
      <c r="A471" s="833">
        <v>6440</v>
      </c>
      <c r="B471" s="205" t="s">
        <v>1076</v>
      </c>
      <c r="C471" s="256">
        <v>0</v>
      </c>
      <c r="G471" s="207" t="str" cm="1">
        <f t="array" ref="G471">_xlfn.IFS(B471="Reservert","-",
F471="","Ingen arkivreferanse",
F471="Ivaretas av kunde","KUNDE",
NOT(ISERROR(_xlfn.XLOOKUP(LEFT(F471,3),('Innhold og arbeidsdeling'!$B$48:$B$70),('Innhold og arbeidsdeling'!$B$48:$B$70)))),_xlfn.IFS(Avstemmingsoversikt!$M$4="Ja",
(IF(Avstemmingsoversikt!$H$3="Bruttobudsjettert",VLOOKUP(LEFT(F471,3),'Innhold og arbeidsdeling'!$B$48:$G$70,3,FALSE),VLOOKUP(LEFT(F471,3),'Innhold og arbeidsdeling'!$B$48:$G$70,4,FALSE)
)),
Avstemmingsoversikt!$M$4="Nei",
(IF(Avstemmingsoversikt!$H$3="Bruttobudsjettert",VLOOKUP(LEFT(F471,3),'Innhold og arbeidsdeling'!$B$48:$G$70,5,FALSE),VLOOKUP(LEFT(F471,3),'Innhold og arbeidsdeling'!$B$48:$G$70,6,FALSE)
))),
Avstemmingsoversikt!$M$3="Grunntjeneste",IF(Avstemmingsoversikt!$H$3="Bruttobudsjettert",VLOOKUP(LEFT(F471,3),'Innhold og arbeidsdeling'!$B$5:$G$45,3,FALSE),VLOOKUP(LEFT(F471,3),'Innhold og arbeidsdeling'!$B$5:$G$45,4,FALSE)),Avstemmingsoversikt!$M$3="Delservice",IF(Avstemmingsoversikt!$H$3="Bruttobudsjettert",VLOOKUP(LEFT(F471,3),'Innhold og arbeidsdeling'!$B$5:$G$45,5,FALSE),VLOOKUP(LEFT(F471,3),'Innhold og arbeidsdeling'!$B$5:$G$45,6,FALSE)))</f>
        <v>Ingen arkivreferanse</v>
      </c>
      <c r="J471" s="309"/>
      <c r="K471" s="258" t="str">
        <f t="shared" si="7"/>
        <v>6440</v>
      </c>
    </row>
    <row r="472" spans="1:11" x14ac:dyDescent="0.25">
      <c r="A472" s="836">
        <v>6450</v>
      </c>
      <c r="B472" s="259" t="s">
        <v>1077</v>
      </c>
      <c r="C472" s="260">
        <v>0</v>
      </c>
      <c r="D472" s="266"/>
      <c r="E472" s="266"/>
      <c r="F472" s="266"/>
      <c r="G472" s="266" t="str" cm="1">
        <f t="array" ref="G472">_xlfn.IFS(B472="Reservert","-",
F472="","Ingen arkivreferanse",
F472="Ivaretas av kunde","KUNDE",
NOT(ISERROR(_xlfn.XLOOKUP(LEFT(F472,3),('Innhold og arbeidsdeling'!$B$48:$B$70),('Innhold og arbeidsdeling'!$B$48:$B$70)))),_xlfn.IFS(Avstemmingsoversikt!$M$4="Ja",
(IF(Avstemmingsoversikt!$H$3="Bruttobudsjettert",VLOOKUP(LEFT(F472,3),'Innhold og arbeidsdeling'!$B$48:$G$70,3,FALSE),VLOOKUP(LEFT(F472,3),'Innhold og arbeidsdeling'!$B$48:$G$70,4,FALSE)
)),
Avstemmingsoversikt!$M$4="Nei",
(IF(Avstemmingsoversikt!$H$3="Bruttobudsjettert",VLOOKUP(LEFT(F472,3),'Innhold og arbeidsdeling'!$B$48:$G$70,5,FALSE),VLOOKUP(LEFT(F472,3),'Innhold og arbeidsdeling'!$B$48:$G$70,6,FALSE)
))),
Avstemmingsoversikt!$M$3="Grunntjeneste",IF(Avstemmingsoversikt!$H$3="Bruttobudsjettert",VLOOKUP(LEFT(F472,3),'Innhold og arbeidsdeling'!$B$5:$G$45,3,FALSE),VLOOKUP(LEFT(F472,3),'Innhold og arbeidsdeling'!$B$5:$G$45,4,FALSE)),Avstemmingsoversikt!$M$3="Delservice",IF(Avstemmingsoversikt!$H$3="Bruttobudsjettert",VLOOKUP(LEFT(F472,3),'Innhold og arbeidsdeling'!$B$5:$G$45,5,FALSE),VLOOKUP(LEFT(F472,3),'Innhold og arbeidsdeling'!$B$5:$G$45,6,FALSE)))</f>
        <v>Ingen arkivreferanse</v>
      </c>
      <c r="H472" s="266"/>
      <c r="I472" s="266"/>
      <c r="J472" s="308"/>
      <c r="K472" s="258" t="str">
        <f t="shared" si="7"/>
        <v>6450</v>
      </c>
    </row>
    <row r="473" spans="1:11" x14ac:dyDescent="0.25">
      <c r="A473" s="833">
        <v>6460</v>
      </c>
      <c r="B473" s="205" t="s">
        <v>1078</v>
      </c>
      <c r="C473" s="256">
        <v>0</v>
      </c>
      <c r="G473" s="207" t="str" cm="1">
        <f t="array" ref="G473">_xlfn.IFS(B473="Reservert","-",
F473="","Ingen arkivreferanse",
F473="Ivaretas av kunde","KUNDE",
NOT(ISERROR(_xlfn.XLOOKUP(LEFT(F473,3),('Innhold og arbeidsdeling'!$B$48:$B$70),('Innhold og arbeidsdeling'!$B$48:$B$70)))),_xlfn.IFS(Avstemmingsoversikt!$M$4="Ja",
(IF(Avstemmingsoversikt!$H$3="Bruttobudsjettert",VLOOKUP(LEFT(F473,3),'Innhold og arbeidsdeling'!$B$48:$G$70,3,FALSE),VLOOKUP(LEFT(F473,3),'Innhold og arbeidsdeling'!$B$48:$G$70,4,FALSE)
)),
Avstemmingsoversikt!$M$4="Nei",
(IF(Avstemmingsoversikt!$H$3="Bruttobudsjettert",VLOOKUP(LEFT(F473,3),'Innhold og arbeidsdeling'!$B$48:$G$70,5,FALSE),VLOOKUP(LEFT(F473,3),'Innhold og arbeidsdeling'!$B$48:$G$70,6,FALSE)
))),
Avstemmingsoversikt!$M$3="Grunntjeneste",IF(Avstemmingsoversikt!$H$3="Bruttobudsjettert",VLOOKUP(LEFT(F473,3),'Innhold og arbeidsdeling'!$B$5:$G$45,3,FALSE),VLOOKUP(LEFT(F473,3),'Innhold og arbeidsdeling'!$B$5:$G$45,4,FALSE)),Avstemmingsoversikt!$M$3="Delservice",IF(Avstemmingsoversikt!$H$3="Bruttobudsjettert",VLOOKUP(LEFT(F473,3),'Innhold og arbeidsdeling'!$B$5:$G$45,5,FALSE),VLOOKUP(LEFT(F473,3),'Innhold og arbeidsdeling'!$B$5:$G$45,6,FALSE)))</f>
        <v>Ingen arkivreferanse</v>
      </c>
      <c r="J473" s="309"/>
      <c r="K473" s="258" t="str">
        <f t="shared" si="7"/>
        <v>6460</v>
      </c>
    </row>
    <row r="474" spans="1:11" x14ac:dyDescent="0.25">
      <c r="A474" s="836">
        <v>6490</v>
      </c>
      <c r="B474" s="259" t="s">
        <v>1079</v>
      </c>
      <c r="C474" s="260">
        <v>0</v>
      </c>
      <c r="D474" s="266"/>
      <c r="E474" s="266"/>
      <c r="F474" s="266"/>
      <c r="G474" s="266" t="str" cm="1">
        <f t="array" ref="G474">_xlfn.IFS(B474="Reservert","-",
F474="","Ingen arkivreferanse",
F474="Ivaretas av kunde","KUNDE",
NOT(ISERROR(_xlfn.XLOOKUP(LEFT(F474,3),('Innhold og arbeidsdeling'!$B$48:$B$70),('Innhold og arbeidsdeling'!$B$48:$B$70)))),_xlfn.IFS(Avstemmingsoversikt!$M$4="Ja",
(IF(Avstemmingsoversikt!$H$3="Bruttobudsjettert",VLOOKUP(LEFT(F474,3),'Innhold og arbeidsdeling'!$B$48:$G$70,3,FALSE),VLOOKUP(LEFT(F474,3),'Innhold og arbeidsdeling'!$B$48:$G$70,4,FALSE)
)),
Avstemmingsoversikt!$M$4="Nei",
(IF(Avstemmingsoversikt!$H$3="Bruttobudsjettert",VLOOKUP(LEFT(F474,3),'Innhold og arbeidsdeling'!$B$48:$G$70,5,FALSE),VLOOKUP(LEFT(F474,3),'Innhold og arbeidsdeling'!$B$48:$G$70,6,FALSE)
))),
Avstemmingsoversikt!$M$3="Grunntjeneste",IF(Avstemmingsoversikt!$H$3="Bruttobudsjettert",VLOOKUP(LEFT(F474,3),'Innhold og arbeidsdeling'!$B$5:$G$45,3,FALSE),VLOOKUP(LEFT(F474,3),'Innhold og arbeidsdeling'!$B$5:$G$45,4,FALSE)),Avstemmingsoversikt!$M$3="Delservice",IF(Avstemmingsoversikt!$H$3="Bruttobudsjettert",VLOOKUP(LEFT(F474,3),'Innhold og arbeidsdeling'!$B$5:$G$45,5,FALSE),VLOOKUP(LEFT(F474,3),'Innhold og arbeidsdeling'!$B$5:$G$45,6,FALSE)))</f>
        <v>Ingen arkivreferanse</v>
      </c>
      <c r="H474" s="266"/>
      <c r="I474" s="266"/>
      <c r="J474" s="308"/>
      <c r="K474" s="258" t="str">
        <f t="shared" si="7"/>
        <v>6490</v>
      </c>
    </row>
    <row r="475" spans="1:11" x14ac:dyDescent="0.25">
      <c r="A475" s="833">
        <v>6500</v>
      </c>
      <c r="B475" s="205" t="s">
        <v>1080</v>
      </c>
      <c r="C475" s="256">
        <v>0</v>
      </c>
      <c r="G475" s="207" t="str" cm="1">
        <f t="array" ref="G475">_xlfn.IFS(B475="Reservert","-",
F475="","Ingen arkivreferanse",
F475="Ivaretas av kunde","KUNDE",
NOT(ISERROR(_xlfn.XLOOKUP(LEFT(F475,3),('Innhold og arbeidsdeling'!$B$48:$B$70),('Innhold og arbeidsdeling'!$B$48:$B$70)))),_xlfn.IFS(Avstemmingsoversikt!$M$4="Ja",
(IF(Avstemmingsoversikt!$H$3="Bruttobudsjettert",VLOOKUP(LEFT(F475,3),'Innhold og arbeidsdeling'!$B$48:$G$70,3,FALSE),VLOOKUP(LEFT(F475,3),'Innhold og arbeidsdeling'!$B$48:$G$70,4,FALSE)
)),
Avstemmingsoversikt!$M$4="Nei",
(IF(Avstemmingsoversikt!$H$3="Bruttobudsjettert",VLOOKUP(LEFT(F475,3),'Innhold og arbeidsdeling'!$B$48:$G$70,5,FALSE),VLOOKUP(LEFT(F475,3),'Innhold og arbeidsdeling'!$B$48:$G$70,6,FALSE)
))),
Avstemmingsoversikt!$M$3="Grunntjeneste",IF(Avstemmingsoversikt!$H$3="Bruttobudsjettert",VLOOKUP(LEFT(F475,3),'Innhold og arbeidsdeling'!$B$5:$G$45,3,FALSE),VLOOKUP(LEFT(F475,3),'Innhold og arbeidsdeling'!$B$5:$G$45,4,FALSE)),Avstemmingsoversikt!$M$3="Delservice",IF(Avstemmingsoversikt!$H$3="Bruttobudsjettert",VLOOKUP(LEFT(F475,3),'Innhold og arbeidsdeling'!$B$5:$G$45,5,FALSE),VLOOKUP(LEFT(F475,3),'Innhold og arbeidsdeling'!$B$5:$G$45,6,FALSE)))</f>
        <v>Ingen arkivreferanse</v>
      </c>
      <c r="J475" s="309"/>
      <c r="K475" s="258" t="str">
        <f t="shared" si="7"/>
        <v>6500</v>
      </c>
    </row>
    <row r="476" spans="1:11" x14ac:dyDescent="0.25">
      <c r="A476" s="836">
        <v>6510</v>
      </c>
      <c r="B476" s="259" t="s">
        <v>1081</v>
      </c>
      <c r="C476" s="260">
        <v>0</v>
      </c>
      <c r="D476" s="266"/>
      <c r="E476" s="266"/>
      <c r="F476" s="266"/>
      <c r="G476" s="266" t="str" cm="1">
        <f t="array" ref="G476">_xlfn.IFS(B476="Reservert","-",
F476="","Ingen arkivreferanse",
F476="Ivaretas av kunde","KUNDE",
NOT(ISERROR(_xlfn.XLOOKUP(LEFT(F476,3),('Innhold og arbeidsdeling'!$B$48:$B$70),('Innhold og arbeidsdeling'!$B$48:$B$70)))),_xlfn.IFS(Avstemmingsoversikt!$M$4="Ja",
(IF(Avstemmingsoversikt!$H$3="Bruttobudsjettert",VLOOKUP(LEFT(F476,3),'Innhold og arbeidsdeling'!$B$48:$G$70,3,FALSE),VLOOKUP(LEFT(F476,3),'Innhold og arbeidsdeling'!$B$48:$G$70,4,FALSE)
)),
Avstemmingsoversikt!$M$4="Nei",
(IF(Avstemmingsoversikt!$H$3="Bruttobudsjettert",VLOOKUP(LEFT(F476,3),'Innhold og arbeidsdeling'!$B$48:$G$70,5,FALSE),VLOOKUP(LEFT(F476,3),'Innhold og arbeidsdeling'!$B$48:$G$70,6,FALSE)
))),
Avstemmingsoversikt!$M$3="Grunntjeneste",IF(Avstemmingsoversikt!$H$3="Bruttobudsjettert",VLOOKUP(LEFT(F476,3),'Innhold og arbeidsdeling'!$B$5:$G$45,3,FALSE),VLOOKUP(LEFT(F476,3),'Innhold og arbeidsdeling'!$B$5:$G$45,4,FALSE)),Avstemmingsoversikt!$M$3="Delservice",IF(Avstemmingsoversikt!$H$3="Bruttobudsjettert",VLOOKUP(LEFT(F476,3),'Innhold og arbeidsdeling'!$B$5:$G$45,5,FALSE),VLOOKUP(LEFT(F476,3),'Innhold og arbeidsdeling'!$B$5:$G$45,6,FALSE)))</f>
        <v>Ingen arkivreferanse</v>
      </c>
      <c r="H476" s="266"/>
      <c r="I476" s="266"/>
      <c r="J476" s="308"/>
      <c r="K476" s="258" t="str">
        <f t="shared" si="7"/>
        <v>6510</v>
      </c>
    </row>
    <row r="477" spans="1:11" x14ac:dyDescent="0.25">
      <c r="A477" s="833">
        <v>6520</v>
      </c>
      <c r="B477" s="205" t="s">
        <v>1082</v>
      </c>
      <c r="C477" s="256">
        <v>0</v>
      </c>
      <c r="G477" s="207" t="str" cm="1">
        <f t="array" ref="G477">_xlfn.IFS(B477="Reservert","-",
F477="","Ingen arkivreferanse",
F477="Ivaretas av kunde","KUNDE",
NOT(ISERROR(_xlfn.XLOOKUP(LEFT(F477,3),('Innhold og arbeidsdeling'!$B$48:$B$70),('Innhold og arbeidsdeling'!$B$48:$B$70)))),_xlfn.IFS(Avstemmingsoversikt!$M$4="Ja",
(IF(Avstemmingsoversikt!$H$3="Bruttobudsjettert",VLOOKUP(LEFT(F477,3),'Innhold og arbeidsdeling'!$B$48:$G$70,3,FALSE),VLOOKUP(LEFT(F477,3),'Innhold og arbeidsdeling'!$B$48:$G$70,4,FALSE)
)),
Avstemmingsoversikt!$M$4="Nei",
(IF(Avstemmingsoversikt!$H$3="Bruttobudsjettert",VLOOKUP(LEFT(F477,3),'Innhold og arbeidsdeling'!$B$48:$G$70,5,FALSE),VLOOKUP(LEFT(F477,3),'Innhold og arbeidsdeling'!$B$48:$G$70,6,FALSE)
))),
Avstemmingsoversikt!$M$3="Grunntjeneste",IF(Avstemmingsoversikt!$H$3="Bruttobudsjettert",VLOOKUP(LEFT(F477,3),'Innhold og arbeidsdeling'!$B$5:$G$45,3,FALSE),VLOOKUP(LEFT(F477,3),'Innhold og arbeidsdeling'!$B$5:$G$45,4,FALSE)),Avstemmingsoversikt!$M$3="Delservice",IF(Avstemmingsoversikt!$H$3="Bruttobudsjettert",VLOOKUP(LEFT(F477,3),'Innhold og arbeidsdeling'!$B$5:$G$45,5,FALSE),VLOOKUP(LEFT(F477,3),'Innhold og arbeidsdeling'!$B$5:$G$45,6,FALSE)))</f>
        <v>Ingen arkivreferanse</v>
      </c>
      <c r="J477" s="309"/>
      <c r="K477" s="258" t="str">
        <f t="shared" si="7"/>
        <v>6520</v>
      </c>
    </row>
    <row r="478" spans="1:11" x14ac:dyDescent="0.25">
      <c r="A478" s="836">
        <v>6540</v>
      </c>
      <c r="B478" s="259" t="s">
        <v>663</v>
      </c>
      <c r="C478" s="260">
        <v>0</v>
      </c>
      <c r="D478" s="266"/>
      <c r="E478" s="266"/>
      <c r="F478" s="266"/>
      <c r="G478" s="266" t="str" cm="1">
        <f t="array" ref="G478">_xlfn.IFS(B478="Reservert","-",
F478="","Ingen arkivreferanse",
F478="Ivaretas av kunde","KUNDE",
NOT(ISERROR(_xlfn.XLOOKUP(LEFT(F478,3),('Innhold og arbeidsdeling'!$B$48:$B$70),('Innhold og arbeidsdeling'!$B$48:$B$70)))),_xlfn.IFS(Avstemmingsoversikt!$M$4="Ja",
(IF(Avstemmingsoversikt!$H$3="Bruttobudsjettert",VLOOKUP(LEFT(F478,3),'Innhold og arbeidsdeling'!$B$48:$G$70,3,FALSE),VLOOKUP(LEFT(F478,3),'Innhold og arbeidsdeling'!$B$48:$G$70,4,FALSE)
)),
Avstemmingsoversikt!$M$4="Nei",
(IF(Avstemmingsoversikt!$H$3="Bruttobudsjettert",VLOOKUP(LEFT(F478,3),'Innhold og arbeidsdeling'!$B$48:$G$70,5,FALSE),VLOOKUP(LEFT(F478,3),'Innhold og arbeidsdeling'!$B$48:$G$70,6,FALSE)
))),
Avstemmingsoversikt!$M$3="Grunntjeneste",IF(Avstemmingsoversikt!$H$3="Bruttobudsjettert",VLOOKUP(LEFT(F478,3),'Innhold og arbeidsdeling'!$B$5:$G$45,3,FALSE),VLOOKUP(LEFT(F478,3),'Innhold og arbeidsdeling'!$B$5:$G$45,4,FALSE)),Avstemmingsoversikt!$M$3="Delservice",IF(Avstemmingsoversikt!$H$3="Bruttobudsjettert",VLOOKUP(LEFT(F478,3),'Innhold og arbeidsdeling'!$B$5:$G$45,5,FALSE),VLOOKUP(LEFT(F478,3),'Innhold og arbeidsdeling'!$B$5:$G$45,6,FALSE)))</f>
        <v>Ingen arkivreferanse</v>
      </c>
      <c r="H478" s="266"/>
      <c r="I478" s="266"/>
      <c r="J478" s="308"/>
      <c r="K478" s="258" t="str">
        <f t="shared" si="7"/>
        <v>6540</v>
      </c>
    </row>
    <row r="479" spans="1:11" x14ac:dyDescent="0.25">
      <c r="A479" s="833">
        <v>6550</v>
      </c>
      <c r="B479" s="205" t="s">
        <v>966</v>
      </c>
      <c r="C479" s="256">
        <v>0</v>
      </c>
      <c r="G479" s="207" t="str" cm="1">
        <f t="array" ref="G479">_xlfn.IFS(B479="Reservert","-",
F479="","Ingen arkivreferanse",
F479="Ivaretas av kunde","KUNDE",
NOT(ISERROR(_xlfn.XLOOKUP(LEFT(F479,3),('Innhold og arbeidsdeling'!$B$48:$B$70),('Innhold og arbeidsdeling'!$B$48:$B$70)))),_xlfn.IFS(Avstemmingsoversikt!$M$4="Ja",
(IF(Avstemmingsoversikt!$H$3="Bruttobudsjettert",VLOOKUP(LEFT(F479,3),'Innhold og arbeidsdeling'!$B$48:$G$70,3,FALSE),VLOOKUP(LEFT(F479,3),'Innhold og arbeidsdeling'!$B$48:$G$70,4,FALSE)
)),
Avstemmingsoversikt!$M$4="Nei",
(IF(Avstemmingsoversikt!$H$3="Bruttobudsjettert",VLOOKUP(LEFT(F479,3),'Innhold og arbeidsdeling'!$B$48:$G$70,5,FALSE),VLOOKUP(LEFT(F479,3),'Innhold og arbeidsdeling'!$B$48:$G$70,6,FALSE)
))),
Avstemmingsoversikt!$M$3="Grunntjeneste",IF(Avstemmingsoversikt!$H$3="Bruttobudsjettert",VLOOKUP(LEFT(F479,3),'Innhold og arbeidsdeling'!$B$5:$G$45,3,FALSE),VLOOKUP(LEFT(F479,3),'Innhold og arbeidsdeling'!$B$5:$G$45,4,FALSE)),Avstemmingsoversikt!$M$3="Delservice",IF(Avstemmingsoversikt!$H$3="Bruttobudsjettert",VLOOKUP(LEFT(F479,3),'Innhold og arbeidsdeling'!$B$5:$G$45,5,FALSE),VLOOKUP(LEFT(F479,3),'Innhold og arbeidsdeling'!$B$5:$G$45,6,FALSE)))</f>
        <v>Ingen arkivreferanse</v>
      </c>
      <c r="J479" s="309"/>
      <c r="K479" s="258" t="str">
        <f t="shared" si="7"/>
        <v>6550</v>
      </c>
    </row>
    <row r="480" spans="1:11" x14ac:dyDescent="0.25">
      <c r="A480" s="836">
        <v>6560</v>
      </c>
      <c r="B480" s="259" t="s">
        <v>1083</v>
      </c>
      <c r="C480" s="260">
        <v>0</v>
      </c>
      <c r="D480" s="266"/>
      <c r="E480" s="266"/>
      <c r="F480" s="266"/>
      <c r="G480" s="266" t="str" cm="1">
        <f t="array" ref="G480">_xlfn.IFS(B480="Reservert","-",
F480="","Ingen arkivreferanse",
F480="Ivaretas av kunde","KUNDE",
NOT(ISERROR(_xlfn.XLOOKUP(LEFT(F480,3),('Innhold og arbeidsdeling'!$B$48:$B$70),('Innhold og arbeidsdeling'!$B$48:$B$70)))),_xlfn.IFS(Avstemmingsoversikt!$M$4="Ja",
(IF(Avstemmingsoversikt!$H$3="Bruttobudsjettert",VLOOKUP(LEFT(F480,3),'Innhold og arbeidsdeling'!$B$48:$G$70,3,FALSE),VLOOKUP(LEFT(F480,3),'Innhold og arbeidsdeling'!$B$48:$G$70,4,FALSE)
)),
Avstemmingsoversikt!$M$4="Nei",
(IF(Avstemmingsoversikt!$H$3="Bruttobudsjettert",VLOOKUP(LEFT(F480,3),'Innhold og arbeidsdeling'!$B$48:$G$70,5,FALSE),VLOOKUP(LEFT(F480,3),'Innhold og arbeidsdeling'!$B$48:$G$70,6,FALSE)
))),
Avstemmingsoversikt!$M$3="Grunntjeneste",IF(Avstemmingsoversikt!$H$3="Bruttobudsjettert",VLOOKUP(LEFT(F480,3),'Innhold og arbeidsdeling'!$B$5:$G$45,3,FALSE),VLOOKUP(LEFT(F480,3),'Innhold og arbeidsdeling'!$B$5:$G$45,4,FALSE)),Avstemmingsoversikt!$M$3="Delservice",IF(Avstemmingsoversikt!$H$3="Bruttobudsjettert",VLOOKUP(LEFT(F480,3),'Innhold og arbeidsdeling'!$B$5:$G$45,5,FALSE),VLOOKUP(LEFT(F480,3),'Innhold og arbeidsdeling'!$B$5:$G$45,6,FALSE)))</f>
        <v>Ingen arkivreferanse</v>
      </c>
      <c r="H480" s="266"/>
      <c r="I480" s="266"/>
      <c r="J480" s="308"/>
      <c r="K480" s="258" t="str">
        <f t="shared" si="7"/>
        <v>6560</v>
      </c>
    </row>
    <row r="481" spans="1:11" x14ac:dyDescent="0.25">
      <c r="A481" s="833">
        <v>6570</v>
      </c>
      <c r="B481" s="205" t="s">
        <v>1084</v>
      </c>
      <c r="C481" s="256">
        <v>0</v>
      </c>
      <c r="G481" s="207" t="str" cm="1">
        <f t="array" ref="G481">_xlfn.IFS(B481="Reservert","-",
F481="","Ingen arkivreferanse",
F481="Ivaretas av kunde","KUNDE",
NOT(ISERROR(_xlfn.XLOOKUP(LEFT(F481,3),('Innhold og arbeidsdeling'!$B$48:$B$70),('Innhold og arbeidsdeling'!$B$48:$B$70)))),_xlfn.IFS(Avstemmingsoversikt!$M$4="Ja",
(IF(Avstemmingsoversikt!$H$3="Bruttobudsjettert",VLOOKUP(LEFT(F481,3),'Innhold og arbeidsdeling'!$B$48:$G$70,3,FALSE),VLOOKUP(LEFT(F481,3),'Innhold og arbeidsdeling'!$B$48:$G$70,4,FALSE)
)),
Avstemmingsoversikt!$M$4="Nei",
(IF(Avstemmingsoversikt!$H$3="Bruttobudsjettert",VLOOKUP(LEFT(F481,3),'Innhold og arbeidsdeling'!$B$48:$G$70,5,FALSE),VLOOKUP(LEFT(F481,3),'Innhold og arbeidsdeling'!$B$48:$G$70,6,FALSE)
))),
Avstemmingsoversikt!$M$3="Grunntjeneste",IF(Avstemmingsoversikt!$H$3="Bruttobudsjettert",VLOOKUP(LEFT(F481,3),'Innhold og arbeidsdeling'!$B$5:$G$45,3,FALSE),VLOOKUP(LEFT(F481,3),'Innhold og arbeidsdeling'!$B$5:$G$45,4,FALSE)),Avstemmingsoversikt!$M$3="Delservice",IF(Avstemmingsoversikt!$H$3="Bruttobudsjettert",VLOOKUP(LEFT(F481,3),'Innhold og arbeidsdeling'!$B$5:$G$45,5,FALSE),VLOOKUP(LEFT(F481,3),'Innhold og arbeidsdeling'!$B$5:$G$45,6,FALSE)))</f>
        <v>Ingen arkivreferanse</v>
      </c>
      <c r="J481" s="309"/>
      <c r="K481" s="258" t="str">
        <f t="shared" si="7"/>
        <v>6570</v>
      </c>
    </row>
    <row r="482" spans="1:11" ht="19.5" customHeight="1" x14ac:dyDescent="0.25">
      <c r="A482" s="836">
        <v>6580</v>
      </c>
      <c r="B482" s="259" t="s">
        <v>1085</v>
      </c>
      <c r="C482" s="260">
        <v>0</v>
      </c>
      <c r="D482" s="266"/>
      <c r="E482" s="266"/>
      <c r="F482" s="266"/>
      <c r="G482" s="266" t="str" cm="1">
        <f t="array" ref="G482">_xlfn.IFS(B482="Reservert","-",
F482="","Ingen arkivreferanse",
F482="Ivaretas av kunde","KUNDE",
NOT(ISERROR(_xlfn.XLOOKUP(LEFT(F482,3),('Innhold og arbeidsdeling'!$B$48:$B$70),('Innhold og arbeidsdeling'!$B$48:$B$70)))),_xlfn.IFS(Avstemmingsoversikt!$M$4="Ja",
(IF(Avstemmingsoversikt!$H$3="Bruttobudsjettert",VLOOKUP(LEFT(F482,3),'Innhold og arbeidsdeling'!$B$48:$G$70,3,FALSE),VLOOKUP(LEFT(F482,3),'Innhold og arbeidsdeling'!$B$48:$G$70,4,FALSE)
)),
Avstemmingsoversikt!$M$4="Nei",
(IF(Avstemmingsoversikt!$H$3="Bruttobudsjettert",VLOOKUP(LEFT(F482,3),'Innhold og arbeidsdeling'!$B$48:$G$70,5,FALSE),VLOOKUP(LEFT(F482,3),'Innhold og arbeidsdeling'!$B$48:$G$70,6,FALSE)
))),
Avstemmingsoversikt!$M$3="Grunntjeneste",IF(Avstemmingsoversikt!$H$3="Bruttobudsjettert",VLOOKUP(LEFT(F482,3),'Innhold og arbeidsdeling'!$B$5:$G$45,3,FALSE),VLOOKUP(LEFT(F482,3),'Innhold og arbeidsdeling'!$B$5:$G$45,4,FALSE)),Avstemmingsoversikt!$M$3="Delservice",IF(Avstemmingsoversikt!$H$3="Bruttobudsjettert",VLOOKUP(LEFT(F482,3),'Innhold og arbeidsdeling'!$B$5:$G$45,5,FALSE),VLOOKUP(LEFT(F482,3),'Innhold og arbeidsdeling'!$B$5:$G$45,6,FALSE)))</f>
        <v>Ingen arkivreferanse</v>
      </c>
      <c r="H482" s="266"/>
      <c r="I482" s="266"/>
      <c r="J482" s="308"/>
      <c r="K482" s="258" t="str">
        <f t="shared" si="7"/>
        <v>6580</v>
      </c>
    </row>
    <row r="483" spans="1:11" x14ac:dyDescent="0.25">
      <c r="A483" s="833">
        <v>6600</v>
      </c>
      <c r="B483" s="205" t="s">
        <v>1086</v>
      </c>
      <c r="C483" s="256">
        <v>0</v>
      </c>
      <c r="G483" s="207" t="str" cm="1">
        <f t="array" ref="G483">_xlfn.IFS(B483="Reservert","-",
F483="","Ingen arkivreferanse",
F483="Ivaretas av kunde","KUNDE",
NOT(ISERROR(_xlfn.XLOOKUP(LEFT(F483,3),('Innhold og arbeidsdeling'!$B$48:$B$70),('Innhold og arbeidsdeling'!$B$48:$B$70)))),_xlfn.IFS(Avstemmingsoversikt!$M$4="Ja",
(IF(Avstemmingsoversikt!$H$3="Bruttobudsjettert",VLOOKUP(LEFT(F483,3),'Innhold og arbeidsdeling'!$B$48:$G$70,3,FALSE),VLOOKUP(LEFT(F483,3),'Innhold og arbeidsdeling'!$B$48:$G$70,4,FALSE)
)),
Avstemmingsoversikt!$M$4="Nei",
(IF(Avstemmingsoversikt!$H$3="Bruttobudsjettert",VLOOKUP(LEFT(F483,3),'Innhold og arbeidsdeling'!$B$48:$G$70,5,FALSE),VLOOKUP(LEFT(F483,3),'Innhold og arbeidsdeling'!$B$48:$G$70,6,FALSE)
))),
Avstemmingsoversikt!$M$3="Grunntjeneste",IF(Avstemmingsoversikt!$H$3="Bruttobudsjettert",VLOOKUP(LEFT(F483,3),'Innhold og arbeidsdeling'!$B$5:$G$45,3,FALSE),VLOOKUP(LEFT(F483,3),'Innhold og arbeidsdeling'!$B$5:$G$45,4,FALSE)),Avstemmingsoversikt!$M$3="Delservice",IF(Avstemmingsoversikt!$H$3="Bruttobudsjettert",VLOOKUP(LEFT(F483,3),'Innhold og arbeidsdeling'!$B$5:$G$45,5,FALSE),VLOOKUP(LEFT(F483,3),'Innhold og arbeidsdeling'!$B$5:$G$45,6,FALSE)))</f>
        <v>Ingen arkivreferanse</v>
      </c>
      <c r="J483" s="309"/>
      <c r="K483" s="258" t="str">
        <f t="shared" si="7"/>
        <v>6600</v>
      </c>
    </row>
    <row r="484" spans="1:11" x14ac:dyDescent="0.25">
      <c r="A484" s="836">
        <v>6630</v>
      </c>
      <c r="B484" s="259" t="s">
        <v>1087</v>
      </c>
      <c r="C484" s="260">
        <v>0</v>
      </c>
      <c r="D484" s="266"/>
      <c r="E484" s="266"/>
      <c r="F484" s="266"/>
      <c r="G484" s="266" t="str" cm="1">
        <f t="array" ref="G484">_xlfn.IFS(B484="Reservert","-",
F484="","Ingen arkivreferanse",
F484="Ivaretas av kunde","KUNDE",
NOT(ISERROR(_xlfn.XLOOKUP(LEFT(F484,3),('Innhold og arbeidsdeling'!$B$48:$B$70),('Innhold og arbeidsdeling'!$B$48:$B$70)))),_xlfn.IFS(Avstemmingsoversikt!$M$4="Ja",
(IF(Avstemmingsoversikt!$H$3="Bruttobudsjettert",VLOOKUP(LEFT(F484,3),'Innhold og arbeidsdeling'!$B$48:$G$70,3,FALSE),VLOOKUP(LEFT(F484,3),'Innhold og arbeidsdeling'!$B$48:$G$70,4,FALSE)
)),
Avstemmingsoversikt!$M$4="Nei",
(IF(Avstemmingsoversikt!$H$3="Bruttobudsjettert",VLOOKUP(LEFT(F484,3),'Innhold og arbeidsdeling'!$B$48:$G$70,5,FALSE),VLOOKUP(LEFT(F484,3),'Innhold og arbeidsdeling'!$B$48:$G$70,6,FALSE)
))),
Avstemmingsoversikt!$M$3="Grunntjeneste",IF(Avstemmingsoversikt!$H$3="Bruttobudsjettert",VLOOKUP(LEFT(F484,3),'Innhold og arbeidsdeling'!$B$5:$G$45,3,FALSE),VLOOKUP(LEFT(F484,3),'Innhold og arbeidsdeling'!$B$5:$G$45,4,FALSE)),Avstemmingsoversikt!$M$3="Delservice",IF(Avstemmingsoversikt!$H$3="Bruttobudsjettert",VLOOKUP(LEFT(F484,3),'Innhold og arbeidsdeling'!$B$5:$G$45,5,FALSE),VLOOKUP(LEFT(F484,3),'Innhold og arbeidsdeling'!$B$5:$G$45,6,FALSE)))</f>
        <v>Ingen arkivreferanse</v>
      </c>
      <c r="H484" s="266"/>
      <c r="I484" s="266"/>
      <c r="J484" s="308"/>
      <c r="K484" s="258" t="str">
        <f t="shared" si="7"/>
        <v>6630</v>
      </c>
    </row>
    <row r="485" spans="1:11" x14ac:dyDescent="0.25">
      <c r="A485" s="833">
        <v>6640</v>
      </c>
      <c r="B485" s="205" t="s">
        <v>1088</v>
      </c>
      <c r="C485" s="256">
        <v>0</v>
      </c>
      <c r="G485" s="207" t="str" cm="1">
        <f t="array" ref="G485">_xlfn.IFS(B485="Reservert","-",
F485="","Ingen arkivreferanse",
F485="Ivaretas av kunde","KUNDE",
NOT(ISERROR(_xlfn.XLOOKUP(LEFT(F485,3),('Innhold og arbeidsdeling'!$B$48:$B$70),('Innhold og arbeidsdeling'!$B$48:$B$70)))),_xlfn.IFS(Avstemmingsoversikt!$M$4="Ja",
(IF(Avstemmingsoversikt!$H$3="Bruttobudsjettert",VLOOKUP(LEFT(F485,3),'Innhold og arbeidsdeling'!$B$48:$G$70,3,FALSE),VLOOKUP(LEFT(F485,3),'Innhold og arbeidsdeling'!$B$48:$G$70,4,FALSE)
)),
Avstemmingsoversikt!$M$4="Nei",
(IF(Avstemmingsoversikt!$H$3="Bruttobudsjettert",VLOOKUP(LEFT(F485,3),'Innhold og arbeidsdeling'!$B$48:$G$70,5,FALSE),VLOOKUP(LEFT(F485,3),'Innhold og arbeidsdeling'!$B$48:$G$70,6,FALSE)
))),
Avstemmingsoversikt!$M$3="Grunntjeneste",IF(Avstemmingsoversikt!$H$3="Bruttobudsjettert",VLOOKUP(LEFT(F485,3),'Innhold og arbeidsdeling'!$B$5:$G$45,3,FALSE),VLOOKUP(LEFT(F485,3),'Innhold og arbeidsdeling'!$B$5:$G$45,4,FALSE)),Avstemmingsoversikt!$M$3="Delservice",IF(Avstemmingsoversikt!$H$3="Bruttobudsjettert",VLOOKUP(LEFT(F485,3),'Innhold og arbeidsdeling'!$B$5:$G$45,5,FALSE),VLOOKUP(LEFT(F485,3),'Innhold og arbeidsdeling'!$B$5:$G$45,6,FALSE)))</f>
        <v>Ingen arkivreferanse</v>
      </c>
      <c r="J485" s="309"/>
      <c r="K485" s="258" t="str">
        <f t="shared" si="7"/>
        <v>6640</v>
      </c>
    </row>
    <row r="486" spans="1:11" x14ac:dyDescent="0.25">
      <c r="A486" s="836">
        <v>6660</v>
      </c>
      <c r="B486" s="259" t="s">
        <v>1089</v>
      </c>
      <c r="C486" s="260">
        <v>0</v>
      </c>
      <c r="D486" s="266"/>
      <c r="E486" s="266"/>
      <c r="F486" s="266"/>
      <c r="G486" s="266" t="str" cm="1">
        <f t="array" ref="G486">_xlfn.IFS(B486="Reservert","-",
F486="","Ingen arkivreferanse",
F486="Ivaretas av kunde","KUNDE",
NOT(ISERROR(_xlfn.XLOOKUP(LEFT(F486,3),('Innhold og arbeidsdeling'!$B$48:$B$70),('Innhold og arbeidsdeling'!$B$48:$B$70)))),_xlfn.IFS(Avstemmingsoversikt!$M$4="Ja",
(IF(Avstemmingsoversikt!$H$3="Bruttobudsjettert",VLOOKUP(LEFT(F486,3),'Innhold og arbeidsdeling'!$B$48:$G$70,3,FALSE),VLOOKUP(LEFT(F486,3),'Innhold og arbeidsdeling'!$B$48:$G$70,4,FALSE)
)),
Avstemmingsoversikt!$M$4="Nei",
(IF(Avstemmingsoversikt!$H$3="Bruttobudsjettert",VLOOKUP(LEFT(F486,3),'Innhold og arbeidsdeling'!$B$48:$G$70,5,FALSE),VLOOKUP(LEFT(F486,3),'Innhold og arbeidsdeling'!$B$48:$G$70,6,FALSE)
))),
Avstemmingsoversikt!$M$3="Grunntjeneste",IF(Avstemmingsoversikt!$H$3="Bruttobudsjettert",VLOOKUP(LEFT(F486,3),'Innhold og arbeidsdeling'!$B$5:$G$45,3,FALSE),VLOOKUP(LEFT(F486,3),'Innhold og arbeidsdeling'!$B$5:$G$45,4,FALSE)),Avstemmingsoversikt!$M$3="Delservice",IF(Avstemmingsoversikt!$H$3="Bruttobudsjettert",VLOOKUP(LEFT(F486,3),'Innhold og arbeidsdeling'!$B$5:$G$45,5,FALSE),VLOOKUP(LEFT(F486,3),'Innhold og arbeidsdeling'!$B$5:$G$45,6,FALSE)))</f>
        <v>Ingen arkivreferanse</v>
      </c>
      <c r="H486" s="266"/>
      <c r="I486" s="266"/>
      <c r="J486" s="308"/>
      <c r="K486" s="258" t="str">
        <f t="shared" si="7"/>
        <v>6660</v>
      </c>
    </row>
    <row r="487" spans="1:11" x14ac:dyDescent="0.25">
      <c r="A487" s="833">
        <v>6661</v>
      </c>
      <c r="B487" s="205" t="s">
        <v>1090</v>
      </c>
      <c r="C487" s="256">
        <v>0</v>
      </c>
      <c r="G487" s="207" t="str" cm="1">
        <f t="array" ref="G487">_xlfn.IFS(B487="Reservert","-",
F487="","Ingen arkivreferanse",
F487="Ivaretas av kunde","KUNDE",
NOT(ISERROR(_xlfn.XLOOKUP(LEFT(F487,3),('Innhold og arbeidsdeling'!$B$48:$B$70),('Innhold og arbeidsdeling'!$B$48:$B$70)))),_xlfn.IFS(Avstemmingsoversikt!$M$4="Ja",
(IF(Avstemmingsoversikt!$H$3="Bruttobudsjettert",VLOOKUP(LEFT(F487,3),'Innhold og arbeidsdeling'!$B$48:$G$70,3,FALSE),VLOOKUP(LEFT(F487,3),'Innhold og arbeidsdeling'!$B$48:$G$70,4,FALSE)
)),
Avstemmingsoversikt!$M$4="Nei",
(IF(Avstemmingsoversikt!$H$3="Bruttobudsjettert",VLOOKUP(LEFT(F487,3),'Innhold og arbeidsdeling'!$B$48:$G$70,5,FALSE),VLOOKUP(LEFT(F487,3),'Innhold og arbeidsdeling'!$B$48:$G$70,6,FALSE)
))),
Avstemmingsoversikt!$M$3="Grunntjeneste",IF(Avstemmingsoversikt!$H$3="Bruttobudsjettert",VLOOKUP(LEFT(F487,3),'Innhold og arbeidsdeling'!$B$5:$G$45,3,FALSE),VLOOKUP(LEFT(F487,3),'Innhold og arbeidsdeling'!$B$5:$G$45,4,FALSE)),Avstemmingsoversikt!$M$3="Delservice",IF(Avstemmingsoversikt!$H$3="Bruttobudsjettert",VLOOKUP(LEFT(F487,3),'Innhold og arbeidsdeling'!$B$5:$G$45,5,FALSE),VLOOKUP(LEFT(F487,3),'Innhold og arbeidsdeling'!$B$5:$G$45,6,FALSE)))</f>
        <v>Ingen arkivreferanse</v>
      </c>
      <c r="J487" s="309"/>
      <c r="K487" s="258" t="str">
        <f t="shared" si="7"/>
        <v>6661</v>
      </c>
    </row>
    <row r="488" spans="1:11" x14ac:dyDescent="0.25">
      <c r="A488" s="836">
        <v>6662</v>
      </c>
      <c r="B488" s="259" t="s">
        <v>1091</v>
      </c>
      <c r="C488" s="260">
        <v>0</v>
      </c>
      <c r="D488" s="266"/>
      <c r="E488" s="266"/>
      <c r="F488" s="266"/>
      <c r="G488" s="266" t="str" cm="1">
        <f t="array" ref="G488">_xlfn.IFS(B488="Reservert","-",
F488="","Ingen arkivreferanse",
F488="Ivaretas av kunde","KUNDE",
NOT(ISERROR(_xlfn.XLOOKUP(LEFT(F488,3),('Innhold og arbeidsdeling'!$B$48:$B$70),('Innhold og arbeidsdeling'!$B$48:$B$70)))),_xlfn.IFS(Avstemmingsoversikt!$M$4="Ja",
(IF(Avstemmingsoversikt!$H$3="Bruttobudsjettert",VLOOKUP(LEFT(F488,3),'Innhold og arbeidsdeling'!$B$48:$G$70,3,FALSE),VLOOKUP(LEFT(F488,3),'Innhold og arbeidsdeling'!$B$48:$G$70,4,FALSE)
)),
Avstemmingsoversikt!$M$4="Nei",
(IF(Avstemmingsoversikt!$H$3="Bruttobudsjettert",VLOOKUP(LEFT(F488,3),'Innhold og arbeidsdeling'!$B$48:$G$70,5,FALSE),VLOOKUP(LEFT(F488,3),'Innhold og arbeidsdeling'!$B$48:$G$70,6,FALSE)
))),
Avstemmingsoversikt!$M$3="Grunntjeneste",IF(Avstemmingsoversikt!$H$3="Bruttobudsjettert",VLOOKUP(LEFT(F488,3),'Innhold og arbeidsdeling'!$B$5:$G$45,3,FALSE),VLOOKUP(LEFT(F488,3),'Innhold og arbeidsdeling'!$B$5:$G$45,4,FALSE)),Avstemmingsoversikt!$M$3="Delservice",IF(Avstemmingsoversikt!$H$3="Bruttobudsjettert",VLOOKUP(LEFT(F488,3),'Innhold og arbeidsdeling'!$B$5:$G$45,5,FALSE),VLOOKUP(LEFT(F488,3),'Innhold og arbeidsdeling'!$B$5:$G$45,6,FALSE)))</f>
        <v>Ingen arkivreferanse</v>
      </c>
      <c r="H488" s="266"/>
      <c r="I488" s="266"/>
      <c r="J488" s="308"/>
      <c r="K488" s="258" t="str">
        <f t="shared" si="7"/>
        <v>6662</v>
      </c>
    </row>
    <row r="489" spans="1:11" x14ac:dyDescent="0.25">
      <c r="A489" s="833">
        <v>6680</v>
      </c>
      <c r="B489" s="205" t="s">
        <v>1092</v>
      </c>
      <c r="C489" s="256">
        <v>0</v>
      </c>
      <c r="G489" s="207" t="str" cm="1">
        <f t="array" ref="G489">_xlfn.IFS(B489="Reservert","-",
F489="","Ingen arkivreferanse",
F489="Ivaretas av kunde","KUNDE",
NOT(ISERROR(_xlfn.XLOOKUP(LEFT(F489,3),('Innhold og arbeidsdeling'!$B$48:$B$70),('Innhold og arbeidsdeling'!$B$48:$B$70)))),_xlfn.IFS(Avstemmingsoversikt!$M$4="Ja",
(IF(Avstemmingsoversikt!$H$3="Bruttobudsjettert",VLOOKUP(LEFT(F489,3),'Innhold og arbeidsdeling'!$B$48:$G$70,3,FALSE),VLOOKUP(LEFT(F489,3),'Innhold og arbeidsdeling'!$B$48:$G$70,4,FALSE)
)),
Avstemmingsoversikt!$M$4="Nei",
(IF(Avstemmingsoversikt!$H$3="Bruttobudsjettert",VLOOKUP(LEFT(F489,3),'Innhold og arbeidsdeling'!$B$48:$G$70,5,FALSE),VLOOKUP(LEFT(F489,3),'Innhold og arbeidsdeling'!$B$48:$G$70,6,FALSE)
))),
Avstemmingsoversikt!$M$3="Grunntjeneste",IF(Avstemmingsoversikt!$H$3="Bruttobudsjettert",VLOOKUP(LEFT(F489,3),'Innhold og arbeidsdeling'!$B$5:$G$45,3,FALSE),VLOOKUP(LEFT(F489,3),'Innhold og arbeidsdeling'!$B$5:$G$45,4,FALSE)),Avstemmingsoversikt!$M$3="Delservice",IF(Avstemmingsoversikt!$H$3="Bruttobudsjettert",VLOOKUP(LEFT(F489,3),'Innhold og arbeidsdeling'!$B$5:$G$45,5,FALSE),VLOOKUP(LEFT(F489,3),'Innhold og arbeidsdeling'!$B$5:$G$45,6,FALSE)))</f>
        <v>Ingen arkivreferanse</v>
      </c>
      <c r="J489" s="309"/>
      <c r="K489" s="258" t="str">
        <f t="shared" si="7"/>
        <v>6680</v>
      </c>
    </row>
    <row r="490" spans="1:11" x14ac:dyDescent="0.25">
      <c r="A490" s="836">
        <v>6690</v>
      </c>
      <c r="B490" s="259" t="s">
        <v>1093</v>
      </c>
      <c r="C490" s="260">
        <v>0</v>
      </c>
      <c r="D490" s="266"/>
      <c r="E490" s="266"/>
      <c r="F490" s="266"/>
      <c r="G490" s="266" t="str" cm="1">
        <f t="array" ref="G490">_xlfn.IFS(B490="Reservert","-",
F490="","Ingen arkivreferanse",
F490="Ivaretas av kunde","KUNDE",
NOT(ISERROR(_xlfn.XLOOKUP(LEFT(F490,3),('Innhold og arbeidsdeling'!$B$48:$B$70),('Innhold og arbeidsdeling'!$B$48:$B$70)))),_xlfn.IFS(Avstemmingsoversikt!$M$4="Ja",
(IF(Avstemmingsoversikt!$H$3="Bruttobudsjettert",VLOOKUP(LEFT(F490,3),'Innhold og arbeidsdeling'!$B$48:$G$70,3,FALSE),VLOOKUP(LEFT(F490,3),'Innhold og arbeidsdeling'!$B$48:$G$70,4,FALSE)
)),
Avstemmingsoversikt!$M$4="Nei",
(IF(Avstemmingsoversikt!$H$3="Bruttobudsjettert",VLOOKUP(LEFT(F490,3),'Innhold og arbeidsdeling'!$B$48:$G$70,5,FALSE),VLOOKUP(LEFT(F490,3),'Innhold og arbeidsdeling'!$B$48:$G$70,6,FALSE)
))),
Avstemmingsoversikt!$M$3="Grunntjeneste",IF(Avstemmingsoversikt!$H$3="Bruttobudsjettert",VLOOKUP(LEFT(F490,3),'Innhold og arbeidsdeling'!$B$5:$G$45,3,FALSE),VLOOKUP(LEFT(F490,3),'Innhold og arbeidsdeling'!$B$5:$G$45,4,FALSE)),Avstemmingsoversikt!$M$3="Delservice",IF(Avstemmingsoversikt!$H$3="Bruttobudsjettert",VLOOKUP(LEFT(F490,3),'Innhold og arbeidsdeling'!$B$5:$G$45,5,FALSE),VLOOKUP(LEFT(F490,3),'Innhold og arbeidsdeling'!$B$5:$G$45,6,FALSE)))</f>
        <v>Ingen arkivreferanse</v>
      </c>
      <c r="H490" s="266"/>
      <c r="I490" s="266"/>
      <c r="J490" s="308"/>
      <c r="K490" s="258" t="str">
        <f t="shared" si="7"/>
        <v>6690</v>
      </c>
    </row>
    <row r="491" spans="1:11" ht="18" customHeight="1" x14ac:dyDescent="0.25">
      <c r="A491" s="837">
        <v>6700</v>
      </c>
      <c r="B491" s="234" t="s">
        <v>1094</v>
      </c>
      <c r="C491" s="256">
        <v>0</v>
      </c>
      <c r="D491" s="262"/>
      <c r="E491" s="262"/>
      <c r="F491" s="262"/>
      <c r="G491" s="207" t="str" cm="1">
        <f t="array" ref="G491">_xlfn.IFS(B491="Reservert","-",
F491="","Ingen arkivreferanse",
F491="Ivaretas av kunde","KUNDE",
NOT(ISERROR(_xlfn.XLOOKUP(LEFT(F491,3),('Innhold og arbeidsdeling'!$B$48:$B$70),('Innhold og arbeidsdeling'!$B$48:$B$70)))),_xlfn.IFS(Avstemmingsoversikt!$M$4="Ja",
(IF(Avstemmingsoversikt!$H$3="Bruttobudsjettert",VLOOKUP(LEFT(F491,3),'Innhold og arbeidsdeling'!$B$48:$G$70,3,FALSE),VLOOKUP(LEFT(F491,3),'Innhold og arbeidsdeling'!$B$48:$G$70,4,FALSE)
)),
Avstemmingsoversikt!$M$4="Nei",
(IF(Avstemmingsoversikt!$H$3="Bruttobudsjettert",VLOOKUP(LEFT(F491,3),'Innhold og arbeidsdeling'!$B$48:$G$70,5,FALSE),VLOOKUP(LEFT(F491,3),'Innhold og arbeidsdeling'!$B$48:$G$70,6,FALSE)
))),
Avstemmingsoversikt!$M$3="Grunntjeneste",IF(Avstemmingsoversikt!$H$3="Bruttobudsjettert",VLOOKUP(LEFT(F491,3),'Innhold og arbeidsdeling'!$B$5:$G$45,3,FALSE),VLOOKUP(LEFT(F491,3),'Innhold og arbeidsdeling'!$B$5:$G$45,4,FALSE)),Avstemmingsoversikt!$M$3="Delservice",IF(Avstemmingsoversikt!$H$3="Bruttobudsjettert",VLOOKUP(LEFT(F491,3),'Innhold og arbeidsdeling'!$B$5:$G$45,5,FALSE),VLOOKUP(LEFT(F491,3),'Innhold og arbeidsdeling'!$B$5:$G$45,6,FALSE)))</f>
        <v>Ingen arkivreferanse</v>
      </c>
      <c r="H491" s="262"/>
      <c r="I491" s="262"/>
      <c r="J491" s="307"/>
      <c r="K491" s="258" t="str">
        <f t="shared" si="7"/>
        <v>6700</v>
      </c>
    </row>
    <row r="492" spans="1:11" x14ac:dyDescent="0.25">
      <c r="A492" s="1322">
        <v>6701</v>
      </c>
      <c r="B492" s="267" t="s">
        <v>1095</v>
      </c>
      <c r="C492" s="260">
        <v>0</v>
      </c>
      <c r="D492" s="263"/>
      <c r="E492" s="263"/>
      <c r="F492" s="263"/>
      <c r="G492" s="266" t="str" cm="1">
        <f t="array" ref="G492">_xlfn.IFS(B492="Reservert","-",
F492="","Ingen arkivreferanse",
F492="Ivaretas av kunde","KUNDE",
NOT(ISERROR(_xlfn.XLOOKUP(LEFT(F492,3),('Innhold og arbeidsdeling'!$B$48:$B$70),('Innhold og arbeidsdeling'!$B$48:$B$70)))),_xlfn.IFS(Avstemmingsoversikt!$M$4="Ja",
(IF(Avstemmingsoversikt!$H$3="Bruttobudsjettert",VLOOKUP(LEFT(F492,3),'Innhold og arbeidsdeling'!$B$48:$G$70,3,FALSE),VLOOKUP(LEFT(F492,3),'Innhold og arbeidsdeling'!$B$48:$G$70,4,FALSE)
)),
Avstemmingsoversikt!$M$4="Nei",
(IF(Avstemmingsoversikt!$H$3="Bruttobudsjettert",VLOOKUP(LEFT(F492,3),'Innhold og arbeidsdeling'!$B$48:$G$70,5,FALSE),VLOOKUP(LEFT(F492,3),'Innhold og arbeidsdeling'!$B$48:$G$70,6,FALSE)
))),
Avstemmingsoversikt!$M$3="Grunntjeneste",IF(Avstemmingsoversikt!$H$3="Bruttobudsjettert",VLOOKUP(LEFT(F492,3),'Innhold og arbeidsdeling'!$B$5:$G$45,3,FALSE),VLOOKUP(LEFT(F492,3),'Innhold og arbeidsdeling'!$B$5:$G$45,4,FALSE)),Avstemmingsoversikt!$M$3="Delservice",IF(Avstemmingsoversikt!$H$3="Bruttobudsjettert",VLOOKUP(LEFT(F492,3),'Innhold og arbeidsdeling'!$B$5:$G$45,5,FALSE),VLOOKUP(LEFT(F492,3),'Innhold og arbeidsdeling'!$B$5:$G$45,6,FALSE)))</f>
        <v>Ingen arkivreferanse</v>
      </c>
      <c r="H492" s="263"/>
      <c r="I492" s="263"/>
      <c r="J492" s="310"/>
      <c r="K492" s="258" t="str">
        <f t="shared" si="7"/>
        <v>6701</v>
      </c>
    </row>
    <row r="493" spans="1:11" ht="16.5" customHeight="1" x14ac:dyDescent="0.25">
      <c r="A493" s="835">
        <v>6710</v>
      </c>
      <c r="B493" s="234" t="s">
        <v>1096</v>
      </c>
      <c r="C493" s="256">
        <v>0</v>
      </c>
      <c r="D493" s="262"/>
      <c r="E493" s="262"/>
      <c r="F493" s="262"/>
      <c r="G493" s="207" t="str" cm="1">
        <f t="array" ref="G493">_xlfn.IFS(B493="Reservert","-",
F493="","Ingen arkivreferanse",
F493="Ivaretas av kunde","KUNDE",
NOT(ISERROR(_xlfn.XLOOKUP(LEFT(F493,3),('Innhold og arbeidsdeling'!$B$48:$B$70),('Innhold og arbeidsdeling'!$B$48:$B$70)))),_xlfn.IFS(Avstemmingsoversikt!$M$4="Ja",
(IF(Avstemmingsoversikt!$H$3="Bruttobudsjettert",VLOOKUP(LEFT(F493,3),'Innhold og arbeidsdeling'!$B$48:$G$70,3,FALSE),VLOOKUP(LEFT(F493,3),'Innhold og arbeidsdeling'!$B$48:$G$70,4,FALSE)
)),
Avstemmingsoversikt!$M$4="Nei",
(IF(Avstemmingsoversikt!$H$3="Bruttobudsjettert",VLOOKUP(LEFT(F493,3),'Innhold og arbeidsdeling'!$B$48:$G$70,5,FALSE),VLOOKUP(LEFT(F493,3),'Innhold og arbeidsdeling'!$B$48:$G$70,6,FALSE)
))),
Avstemmingsoversikt!$M$3="Grunntjeneste",IF(Avstemmingsoversikt!$H$3="Bruttobudsjettert",VLOOKUP(LEFT(F493,3),'Innhold og arbeidsdeling'!$B$5:$G$45,3,FALSE),VLOOKUP(LEFT(F493,3),'Innhold og arbeidsdeling'!$B$5:$G$45,4,FALSE)),Avstemmingsoversikt!$M$3="Delservice",IF(Avstemmingsoversikt!$H$3="Bruttobudsjettert",VLOOKUP(LEFT(F493,3),'Innhold og arbeidsdeling'!$B$5:$G$45,5,FALSE),VLOOKUP(LEFT(F493,3),'Innhold og arbeidsdeling'!$B$5:$G$45,6,FALSE)))</f>
        <v>Ingen arkivreferanse</v>
      </c>
      <c r="H493" s="262"/>
      <c r="I493" s="262"/>
      <c r="J493" s="307"/>
      <c r="K493" s="258" t="str">
        <f t="shared" si="7"/>
        <v>6710</v>
      </c>
    </row>
    <row r="494" spans="1:11" x14ac:dyDescent="0.25">
      <c r="A494" s="1322">
        <v>6720</v>
      </c>
      <c r="B494" s="267" t="s">
        <v>1097</v>
      </c>
      <c r="C494" s="260">
        <v>0</v>
      </c>
      <c r="D494" s="263"/>
      <c r="E494" s="263"/>
      <c r="F494" s="263"/>
      <c r="G494" s="266" t="str" cm="1">
        <f t="array" ref="G494">_xlfn.IFS(B494="Reservert","-",
F494="","Ingen arkivreferanse",
F494="Ivaretas av kunde","KUNDE",
NOT(ISERROR(_xlfn.XLOOKUP(LEFT(F494,3),('Innhold og arbeidsdeling'!$B$48:$B$70),('Innhold og arbeidsdeling'!$B$48:$B$70)))),_xlfn.IFS(Avstemmingsoversikt!$M$4="Ja",
(IF(Avstemmingsoversikt!$H$3="Bruttobudsjettert",VLOOKUP(LEFT(F494,3),'Innhold og arbeidsdeling'!$B$48:$G$70,3,FALSE),VLOOKUP(LEFT(F494,3),'Innhold og arbeidsdeling'!$B$48:$G$70,4,FALSE)
)),
Avstemmingsoversikt!$M$4="Nei",
(IF(Avstemmingsoversikt!$H$3="Bruttobudsjettert",VLOOKUP(LEFT(F494,3),'Innhold og arbeidsdeling'!$B$48:$G$70,5,FALSE),VLOOKUP(LEFT(F494,3),'Innhold og arbeidsdeling'!$B$48:$G$70,6,FALSE)
))),
Avstemmingsoversikt!$M$3="Grunntjeneste",IF(Avstemmingsoversikt!$H$3="Bruttobudsjettert",VLOOKUP(LEFT(F494,3),'Innhold og arbeidsdeling'!$B$5:$G$45,3,FALSE),VLOOKUP(LEFT(F494,3),'Innhold og arbeidsdeling'!$B$5:$G$45,4,FALSE)),Avstemmingsoversikt!$M$3="Delservice",IF(Avstemmingsoversikt!$H$3="Bruttobudsjettert",VLOOKUP(LEFT(F494,3),'Innhold og arbeidsdeling'!$B$5:$G$45,5,FALSE),VLOOKUP(LEFT(F494,3),'Innhold og arbeidsdeling'!$B$5:$G$45,6,FALSE)))</f>
        <v>Ingen arkivreferanse</v>
      </c>
      <c r="H494" s="263"/>
      <c r="I494" s="263"/>
      <c r="J494" s="310"/>
      <c r="K494" s="258" t="str">
        <f t="shared" si="7"/>
        <v>6720</v>
      </c>
    </row>
    <row r="495" spans="1:11" x14ac:dyDescent="0.25">
      <c r="A495" s="837">
        <v>6721</v>
      </c>
      <c r="B495" s="234" t="s">
        <v>1098</v>
      </c>
      <c r="C495" s="256">
        <v>0</v>
      </c>
      <c r="D495" s="262"/>
      <c r="E495" s="262"/>
      <c r="F495" s="262"/>
      <c r="G495" s="207" t="str" cm="1">
        <f t="array" ref="G495">_xlfn.IFS(B495="Reservert","-",
F495="","Ingen arkivreferanse",
F495="Ivaretas av kunde","KUNDE",
NOT(ISERROR(_xlfn.XLOOKUP(LEFT(F495,3),('Innhold og arbeidsdeling'!$B$48:$B$70),('Innhold og arbeidsdeling'!$B$48:$B$70)))),_xlfn.IFS(Avstemmingsoversikt!$M$4="Ja",
(IF(Avstemmingsoversikt!$H$3="Bruttobudsjettert",VLOOKUP(LEFT(F495,3),'Innhold og arbeidsdeling'!$B$48:$G$70,3,FALSE),VLOOKUP(LEFT(F495,3),'Innhold og arbeidsdeling'!$B$48:$G$70,4,FALSE)
)),
Avstemmingsoversikt!$M$4="Nei",
(IF(Avstemmingsoversikt!$H$3="Bruttobudsjettert",VLOOKUP(LEFT(F495,3),'Innhold og arbeidsdeling'!$B$48:$G$70,5,FALSE),VLOOKUP(LEFT(F495,3),'Innhold og arbeidsdeling'!$B$48:$G$70,6,FALSE)
))),
Avstemmingsoversikt!$M$3="Grunntjeneste",IF(Avstemmingsoversikt!$H$3="Bruttobudsjettert",VLOOKUP(LEFT(F495,3),'Innhold og arbeidsdeling'!$B$5:$G$45,3,FALSE),VLOOKUP(LEFT(F495,3),'Innhold og arbeidsdeling'!$B$5:$G$45,4,FALSE)),Avstemmingsoversikt!$M$3="Delservice",IF(Avstemmingsoversikt!$H$3="Bruttobudsjettert",VLOOKUP(LEFT(F495,3),'Innhold og arbeidsdeling'!$B$5:$G$45,5,FALSE),VLOOKUP(LEFT(F495,3),'Innhold og arbeidsdeling'!$B$5:$G$45,6,FALSE)))</f>
        <v>Ingen arkivreferanse</v>
      </c>
      <c r="H495" s="262"/>
      <c r="I495" s="262"/>
      <c r="J495" s="307"/>
      <c r="K495" s="258" t="str">
        <f t="shared" si="7"/>
        <v>6721</v>
      </c>
    </row>
    <row r="496" spans="1:11" x14ac:dyDescent="0.25">
      <c r="A496" s="1322">
        <v>6722</v>
      </c>
      <c r="B496" s="267" t="s">
        <v>1099</v>
      </c>
      <c r="C496" s="260">
        <v>0</v>
      </c>
      <c r="D496" s="263"/>
      <c r="E496" s="263"/>
      <c r="F496" s="263"/>
      <c r="G496" s="266" t="str" cm="1">
        <f t="array" ref="G496">_xlfn.IFS(B496="Reservert","-",
F496="","Ingen arkivreferanse",
F496="Ivaretas av kunde","KUNDE",
NOT(ISERROR(_xlfn.XLOOKUP(LEFT(F496,3),('Innhold og arbeidsdeling'!$B$48:$B$70),('Innhold og arbeidsdeling'!$B$48:$B$70)))),_xlfn.IFS(Avstemmingsoversikt!$M$4="Ja",
(IF(Avstemmingsoversikt!$H$3="Bruttobudsjettert",VLOOKUP(LEFT(F496,3),'Innhold og arbeidsdeling'!$B$48:$G$70,3,FALSE),VLOOKUP(LEFT(F496,3),'Innhold og arbeidsdeling'!$B$48:$G$70,4,FALSE)
)),
Avstemmingsoversikt!$M$4="Nei",
(IF(Avstemmingsoversikt!$H$3="Bruttobudsjettert",VLOOKUP(LEFT(F496,3),'Innhold og arbeidsdeling'!$B$48:$G$70,5,FALSE),VLOOKUP(LEFT(F496,3),'Innhold og arbeidsdeling'!$B$48:$G$70,6,FALSE)
))),
Avstemmingsoversikt!$M$3="Grunntjeneste",IF(Avstemmingsoversikt!$H$3="Bruttobudsjettert",VLOOKUP(LEFT(F496,3),'Innhold og arbeidsdeling'!$B$5:$G$45,3,FALSE),VLOOKUP(LEFT(F496,3),'Innhold og arbeidsdeling'!$B$5:$G$45,4,FALSE)),Avstemmingsoversikt!$M$3="Delservice",IF(Avstemmingsoversikt!$H$3="Bruttobudsjettert",VLOOKUP(LEFT(F496,3),'Innhold og arbeidsdeling'!$B$5:$G$45,5,FALSE),VLOOKUP(LEFT(F496,3),'Innhold og arbeidsdeling'!$B$5:$G$45,6,FALSE)))</f>
        <v>Ingen arkivreferanse</v>
      </c>
      <c r="H496" s="263"/>
      <c r="I496" s="263"/>
      <c r="J496" s="310"/>
      <c r="K496" s="258" t="str">
        <f t="shared" si="7"/>
        <v>6722</v>
      </c>
    </row>
    <row r="497" spans="1:11" x14ac:dyDescent="0.25">
      <c r="A497" s="837">
        <v>6730</v>
      </c>
      <c r="B497" s="234" t="s">
        <v>1100</v>
      </c>
      <c r="C497" s="256">
        <v>0</v>
      </c>
      <c r="D497" s="262"/>
      <c r="E497" s="262"/>
      <c r="F497" s="262"/>
      <c r="G497" s="207" t="str" cm="1">
        <f t="array" ref="G497">_xlfn.IFS(B497="Reservert","-",
F497="","Ingen arkivreferanse",
F497="Ivaretas av kunde","KUNDE",
NOT(ISERROR(_xlfn.XLOOKUP(LEFT(F497,3),('Innhold og arbeidsdeling'!$B$48:$B$70),('Innhold og arbeidsdeling'!$B$48:$B$70)))),_xlfn.IFS(Avstemmingsoversikt!$M$4="Ja",
(IF(Avstemmingsoversikt!$H$3="Bruttobudsjettert",VLOOKUP(LEFT(F497,3),'Innhold og arbeidsdeling'!$B$48:$G$70,3,FALSE),VLOOKUP(LEFT(F497,3),'Innhold og arbeidsdeling'!$B$48:$G$70,4,FALSE)
)),
Avstemmingsoversikt!$M$4="Nei",
(IF(Avstemmingsoversikt!$H$3="Bruttobudsjettert",VLOOKUP(LEFT(F497,3),'Innhold og arbeidsdeling'!$B$48:$G$70,5,FALSE),VLOOKUP(LEFT(F497,3),'Innhold og arbeidsdeling'!$B$48:$G$70,6,FALSE)
))),
Avstemmingsoversikt!$M$3="Grunntjeneste",IF(Avstemmingsoversikt!$H$3="Bruttobudsjettert",VLOOKUP(LEFT(F497,3),'Innhold og arbeidsdeling'!$B$5:$G$45,3,FALSE),VLOOKUP(LEFT(F497,3),'Innhold og arbeidsdeling'!$B$5:$G$45,4,FALSE)),Avstemmingsoversikt!$M$3="Delservice",IF(Avstemmingsoversikt!$H$3="Bruttobudsjettert",VLOOKUP(LEFT(F497,3),'Innhold og arbeidsdeling'!$B$5:$G$45,5,FALSE),VLOOKUP(LEFT(F497,3),'Innhold og arbeidsdeling'!$B$5:$G$45,6,FALSE)))</f>
        <v>Ingen arkivreferanse</v>
      </c>
      <c r="H497" s="262"/>
      <c r="I497" s="262"/>
      <c r="J497" s="307"/>
      <c r="K497" s="258" t="str">
        <f t="shared" si="7"/>
        <v>6730</v>
      </c>
    </row>
    <row r="498" spans="1:11" x14ac:dyDescent="0.25">
      <c r="A498" s="1322">
        <v>6740</v>
      </c>
      <c r="B498" s="267" t="s">
        <v>1101</v>
      </c>
      <c r="C498" s="260">
        <v>0</v>
      </c>
      <c r="D498" s="263"/>
      <c r="E498" s="263"/>
      <c r="F498" s="263"/>
      <c r="G498" s="266" t="str" cm="1">
        <f t="array" ref="G498">_xlfn.IFS(B498="Reservert","-",
F498="","Ingen arkivreferanse",
F498="Ivaretas av kunde","KUNDE",
NOT(ISERROR(_xlfn.XLOOKUP(LEFT(F498,3),('Innhold og arbeidsdeling'!$B$48:$B$70),('Innhold og arbeidsdeling'!$B$48:$B$70)))),_xlfn.IFS(Avstemmingsoversikt!$M$4="Ja",
(IF(Avstemmingsoversikt!$H$3="Bruttobudsjettert",VLOOKUP(LEFT(F498,3),'Innhold og arbeidsdeling'!$B$48:$G$70,3,FALSE),VLOOKUP(LEFT(F498,3),'Innhold og arbeidsdeling'!$B$48:$G$70,4,FALSE)
)),
Avstemmingsoversikt!$M$4="Nei",
(IF(Avstemmingsoversikt!$H$3="Bruttobudsjettert",VLOOKUP(LEFT(F498,3),'Innhold og arbeidsdeling'!$B$48:$G$70,5,FALSE),VLOOKUP(LEFT(F498,3),'Innhold og arbeidsdeling'!$B$48:$G$70,6,FALSE)
))),
Avstemmingsoversikt!$M$3="Grunntjeneste",IF(Avstemmingsoversikt!$H$3="Bruttobudsjettert",VLOOKUP(LEFT(F498,3),'Innhold og arbeidsdeling'!$B$5:$G$45,3,FALSE),VLOOKUP(LEFT(F498,3),'Innhold og arbeidsdeling'!$B$5:$G$45,4,FALSE)),Avstemmingsoversikt!$M$3="Delservice",IF(Avstemmingsoversikt!$H$3="Bruttobudsjettert",VLOOKUP(LEFT(F498,3),'Innhold og arbeidsdeling'!$B$5:$G$45,5,FALSE),VLOOKUP(LEFT(F498,3),'Innhold og arbeidsdeling'!$B$5:$G$45,6,FALSE)))</f>
        <v>Ingen arkivreferanse</v>
      </c>
      <c r="H498" s="263"/>
      <c r="I498" s="263"/>
      <c r="J498" s="310"/>
      <c r="K498" s="258" t="str">
        <f t="shared" si="7"/>
        <v>6740</v>
      </c>
    </row>
    <row r="499" spans="1:11" x14ac:dyDescent="0.25">
      <c r="A499" s="837">
        <v>6750</v>
      </c>
      <c r="B499" s="234" t="s">
        <v>1102</v>
      </c>
      <c r="C499" s="256">
        <v>0</v>
      </c>
      <c r="D499" s="262"/>
      <c r="E499" s="262"/>
      <c r="F499" s="262"/>
      <c r="G499" s="207" t="str" cm="1">
        <f t="array" ref="G499">_xlfn.IFS(B499="Reservert","-",
F499="","Ingen arkivreferanse",
F499="Ivaretas av kunde","KUNDE",
NOT(ISERROR(_xlfn.XLOOKUP(LEFT(F499,3),('Innhold og arbeidsdeling'!$B$48:$B$70),('Innhold og arbeidsdeling'!$B$48:$B$70)))),_xlfn.IFS(Avstemmingsoversikt!$M$4="Ja",
(IF(Avstemmingsoversikt!$H$3="Bruttobudsjettert",VLOOKUP(LEFT(F499,3),'Innhold og arbeidsdeling'!$B$48:$G$70,3,FALSE),VLOOKUP(LEFT(F499,3),'Innhold og arbeidsdeling'!$B$48:$G$70,4,FALSE)
)),
Avstemmingsoversikt!$M$4="Nei",
(IF(Avstemmingsoversikt!$H$3="Bruttobudsjettert",VLOOKUP(LEFT(F499,3),'Innhold og arbeidsdeling'!$B$48:$G$70,5,FALSE),VLOOKUP(LEFT(F499,3),'Innhold og arbeidsdeling'!$B$48:$G$70,6,FALSE)
))),
Avstemmingsoversikt!$M$3="Grunntjeneste",IF(Avstemmingsoversikt!$H$3="Bruttobudsjettert",VLOOKUP(LEFT(F499,3),'Innhold og arbeidsdeling'!$B$5:$G$45,3,FALSE),VLOOKUP(LEFT(F499,3),'Innhold og arbeidsdeling'!$B$5:$G$45,4,FALSE)),Avstemmingsoversikt!$M$3="Delservice",IF(Avstemmingsoversikt!$H$3="Bruttobudsjettert",VLOOKUP(LEFT(F499,3),'Innhold og arbeidsdeling'!$B$5:$G$45,5,FALSE),VLOOKUP(LEFT(F499,3),'Innhold og arbeidsdeling'!$B$5:$G$45,6,FALSE)))</f>
        <v>Ingen arkivreferanse</v>
      </c>
      <c r="H499" s="262"/>
      <c r="I499" s="262"/>
      <c r="J499" s="307"/>
      <c r="K499" s="258" t="str">
        <f t="shared" si="7"/>
        <v>6750</v>
      </c>
    </row>
    <row r="500" spans="1:11" x14ac:dyDescent="0.25">
      <c r="A500" s="1322">
        <v>6760</v>
      </c>
      <c r="B500" s="267" t="s">
        <v>1103</v>
      </c>
      <c r="C500" s="260">
        <v>0</v>
      </c>
      <c r="D500" s="263"/>
      <c r="E500" s="263"/>
      <c r="F500" s="263"/>
      <c r="G500" s="266" t="str" cm="1">
        <f t="array" ref="G500">_xlfn.IFS(B500="Reservert","-",
F500="","Ingen arkivreferanse",
F500="Ivaretas av kunde","KUNDE",
NOT(ISERROR(_xlfn.XLOOKUP(LEFT(F500,3),('Innhold og arbeidsdeling'!$B$48:$B$70),('Innhold og arbeidsdeling'!$B$48:$B$70)))),_xlfn.IFS(Avstemmingsoversikt!$M$4="Ja",
(IF(Avstemmingsoversikt!$H$3="Bruttobudsjettert",VLOOKUP(LEFT(F500,3),'Innhold og arbeidsdeling'!$B$48:$G$70,3,FALSE),VLOOKUP(LEFT(F500,3),'Innhold og arbeidsdeling'!$B$48:$G$70,4,FALSE)
)),
Avstemmingsoversikt!$M$4="Nei",
(IF(Avstemmingsoversikt!$H$3="Bruttobudsjettert",VLOOKUP(LEFT(F500,3),'Innhold og arbeidsdeling'!$B$48:$G$70,5,FALSE),VLOOKUP(LEFT(F500,3),'Innhold og arbeidsdeling'!$B$48:$G$70,6,FALSE)
))),
Avstemmingsoversikt!$M$3="Grunntjeneste",IF(Avstemmingsoversikt!$H$3="Bruttobudsjettert",VLOOKUP(LEFT(F500,3),'Innhold og arbeidsdeling'!$B$5:$G$45,3,FALSE),VLOOKUP(LEFT(F500,3),'Innhold og arbeidsdeling'!$B$5:$G$45,4,FALSE)),Avstemmingsoversikt!$M$3="Delservice",IF(Avstemmingsoversikt!$H$3="Bruttobudsjettert",VLOOKUP(LEFT(F500,3),'Innhold og arbeidsdeling'!$B$5:$G$45,5,FALSE),VLOOKUP(LEFT(F500,3),'Innhold og arbeidsdeling'!$B$5:$G$45,6,FALSE)))</f>
        <v>Ingen arkivreferanse</v>
      </c>
      <c r="H500" s="263"/>
      <c r="I500" s="263"/>
      <c r="J500" s="310"/>
      <c r="K500" s="258" t="str">
        <f t="shared" si="7"/>
        <v>6760</v>
      </c>
    </row>
    <row r="501" spans="1:11" x14ac:dyDescent="0.25">
      <c r="A501" s="837">
        <v>6780</v>
      </c>
      <c r="B501" s="234" t="s">
        <v>1104</v>
      </c>
      <c r="C501" s="256">
        <v>0</v>
      </c>
      <c r="D501" s="262"/>
      <c r="E501" s="262"/>
      <c r="F501" s="262"/>
      <c r="G501" s="207" t="str" cm="1">
        <f t="array" ref="G501">_xlfn.IFS(B501="Reservert","-",
F501="","Ingen arkivreferanse",
F501="Ivaretas av kunde","KUNDE",
NOT(ISERROR(_xlfn.XLOOKUP(LEFT(F501,3),('Innhold og arbeidsdeling'!$B$48:$B$70),('Innhold og arbeidsdeling'!$B$48:$B$70)))),_xlfn.IFS(Avstemmingsoversikt!$M$4="Ja",
(IF(Avstemmingsoversikt!$H$3="Bruttobudsjettert",VLOOKUP(LEFT(F501,3),'Innhold og arbeidsdeling'!$B$48:$G$70,3,FALSE),VLOOKUP(LEFT(F501,3),'Innhold og arbeidsdeling'!$B$48:$G$70,4,FALSE)
)),
Avstemmingsoversikt!$M$4="Nei",
(IF(Avstemmingsoversikt!$H$3="Bruttobudsjettert",VLOOKUP(LEFT(F501,3),'Innhold og arbeidsdeling'!$B$48:$G$70,5,FALSE),VLOOKUP(LEFT(F501,3),'Innhold og arbeidsdeling'!$B$48:$G$70,6,FALSE)
))),
Avstemmingsoversikt!$M$3="Grunntjeneste",IF(Avstemmingsoversikt!$H$3="Bruttobudsjettert",VLOOKUP(LEFT(F501,3),'Innhold og arbeidsdeling'!$B$5:$G$45,3,FALSE),VLOOKUP(LEFT(F501,3),'Innhold og arbeidsdeling'!$B$5:$G$45,4,FALSE)),Avstemmingsoversikt!$M$3="Delservice",IF(Avstemmingsoversikt!$H$3="Bruttobudsjettert",VLOOKUP(LEFT(F501,3),'Innhold og arbeidsdeling'!$B$5:$G$45,5,FALSE),VLOOKUP(LEFT(F501,3),'Innhold og arbeidsdeling'!$B$5:$G$45,6,FALSE)))</f>
        <v>Ingen arkivreferanse</v>
      </c>
      <c r="H501" s="262"/>
      <c r="I501" s="262"/>
      <c r="J501" s="307"/>
      <c r="K501" s="258" t="str">
        <f t="shared" si="7"/>
        <v>6780</v>
      </c>
    </row>
    <row r="502" spans="1:11" x14ac:dyDescent="0.25">
      <c r="A502" s="836">
        <v>6800</v>
      </c>
      <c r="B502" s="259" t="s">
        <v>1105</v>
      </c>
      <c r="C502" s="260">
        <v>0</v>
      </c>
      <c r="D502" s="266"/>
      <c r="E502" s="266"/>
      <c r="F502" s="266"/>
      <c r="G502" s="266" t="str" cm="1">
        <f t="array" ref="G502">_xlfn.IFS(B502="Reservert","-",
F502="","Ingen arkivreferanse",
F502="Ivaretas av kunde","KUNDE",
NOT(ISERROR(_xlfn.XLOOKUP(LEFT(F502,3),('Innhold og arbeidsdeling'!$B$48:$B$70),('Innhold og arbeidsdeling'!$B$48:$B$70)))),_xlfn.IFS(Avstemmingsoversikt!$M$4="Ja",
(IF(Avstemmingsoversikt!$H$3="Bruttobudsjettert",VLOOKUP(LEFT(F502,3),'Innhold og arbeidsdeling'!$B$48:$G$70,3,FALSE),VLOOKUP(LEFT(F502,3),'Innhold og arbeidsdeling'!$B$48:$G$70,4,FALSE)
)),
Avstemmingsoversikt!$M$4="Nei",
(IF(Avstemmingsoversikt!$H$3="Bruttobudsjettert",VLOOKUP(LEFT(F502,3),'Innhold og arbeidsdeling'!$B$48:$G$70,5,FALSE),VLOOKUP(LEFT(F502,3),'Innhold og arbeidsdeling'!$B$48:$G$70,6,FALSE)
))),
Avstemmingsoversikt!$M$3="Grunntjeneste",IF(Avstemmingsoversikt!$H$3="Bruttobudsjettert",VLOOKUP(LEFT(F502,3),'Innhold og arbeidsdeling'!$B$5:$G$45,3,FALSE),VLOOKUP(LEFT(F502,3),'Innhold og arbeidsdeling'!$B$5:$G$45,4,FALSE)),Avstemmingsoversikt!$M$3="Delservice",IF(Avstemmingsoversikt!$H$3="Bruttobudsjettert",VLOOKUP(LEFT(F502,3),'Innhold og arbeidsdeling'!$B$5:$G$45,5,FALSE),VLOOKUP(LEFT(F502,3),'Innhold og arbeidsdeling'!$B$5:$G$45,6,FALSE)))</f>
        <v>Ingen arkivreferanse</v>
      </c>
      <c r="H502" s="266"/>
      <c r="I502" s="266"/>
      <c r="J502" s="308"/>
      <c r="K502" s="258" t="str">
        <f t="shared" si="7"/>
        <v>6800</v>
      </c>
    </row>
    <row r="503" spans="1:11" x14ac:dyDescent="0.25">
      <c r="A503" s="833">
        <v>6820</v>
      </c>
      <c r="B503" s="205" t="s">
        <v>1106</v>
      </c>
      <c r="C503" s="256">
        <v>0</v>
      </c>
      <c r="G503" s="207" t="str" cm="1">
        <f t="array" ref="G503">_xlfn.IFS(B503="Reservert","-",
F503="","Ingen arkivreferanse",
F503="Ivaretas av kunde","KUNDE",
NOT(ISERROR(_xlfn.XLOOKUP(LEFT(F503,3),('Innhold og arbeidsdeling'!$B$48:$B$70),('Innhold og arbeidsdeling'!$B$48:$B$70)))),_xlfn.IFS(Avstemmingsoversikt!$M$4="Ja",
(IF(Avstemmingsoversikt!$H$3="Bruttobudsjettert",VLOOKUP(LEFT(F503,3),'Innhold og arbeidsdeling'!$B$48:$G$70,3,FALSE),VLOOKUP(LEFT(F503,3),'Innhold og arbeidsdeling'!$B$48:$G$70,4,FALSE)
)),
Avstemmingsoversikt!$M$4="Nei",
(IF(Avstemmingsoversikt!$H$3="Bruttobudsjettert",VLOOKUP(LEFT(F503,3),'Innhold og arbeidsdeling'!$B$48:$G$70,5,FALSE),VLOOKUP(LEFT(F503,3),'Innhold og arbeidsdeling'!$B$48:$G$70,6,FALSE)
))),
Avstemmingsoversikt!$M$3="Grunntjeneste",IF(Avstemmingsoversikt!$H$3="Bruttobudsjettert",VLOOKUP(LEFT(F503,3),'Innhold og arbeidsdeling'!$B$5:$G$45,3,FALSE),VLOOKUP(LEFT(F503,3),'Innhold og arbeidsdeling'!$B$5:$G$45,4,FALSE)),Avstemmingsoversikt!$M$3="Delservice",IF(Avstemmingsoversikt!$H$3="Bruttobudsjettert",VLOOKUP(LEFT(F503,3),'Innhold og arbeidsdeling'!$B$5:$G$45,5,FALSE),VLOOKUP(LEFT(F503,3),'Innhold og arbeidsdeling'!$B$5:$G$45,6,FALSE)))</f>
        <v>Ingen arkivreferanse</v>
      </c>
      <c r="J503" s="309"/>
      <c r="K503" s="258" t="str">
        <f t="shared" si="7"/>
        <v>6820</v>
      </c>
    </row>
    <row r="504" spans="1:11" x14ac:dyDescent="0.25">
      <c r="A504" s="836">
        <v>6830</v>
      </c>
      <c r="B504" s="259" t="s">
        <v>1107</v>
      </c>
      <c r="C504" s="260">
        <v>0</v>
      </c>
      <c r="D504" s="266"/>
      <c r="E504" s="266"/>
      <c r="F504" s="266"/>
      <c r="G504" s="266" t="str" cm="1">
        <f t="array" ref="G504">_xlfn.IFS(B504="Reservert","-",
F504="","Ingen arkivreferanse",
F504="Ivaretas av kunde","KUNDE",
NOT(ISERROR(_xlfn.XLOOKUP(LEFT(F504,3),('Innhold og arbeidsdeling'!$B$48:$B$70),('Innhold og arbeidsdeling'!$B$48:$B$70)))),_xlfn.IFS(Avstemmingsoversikt!$M$4="Ja",
(IF(Avstemmingsoversikt!$H$3="Bruttobudsjettert",VLOOKUP(LEFT(F504,3),'Innhold og arbeidsdeling'!$B$48:$G$70,3,FALSE),VLOOKUP(LEFT(F504,3),'Innhold og arbeidsdeling'!$B$48:$G$70,4,FALSE)
)),
Avstemmingsoversikt!$M$4="Nei",
(IF(Avstemmingsoversikt!$H$3="Bruttobudsjettert",VLOOKUP(LEFT(F504,3),'Innhold og arbeidsdeling'!$B$48:$G$70,5,FALSE),VLOOKUP(LEFT(F504,3),'Innhold og arbeidsdeling'!$B$48:$G$70,6,FALSE)
))),
Avstemmingsoversikt!$M$3="Grunntjeneste",IF(Avstemmingsoversikt!$H$3="Bruttobudsjettert",VLOOKUP(LEFT(F504,3),'Innhold og arbeidsdeling'!$B$5:$G$45,3,FALSE),VLOOKUP(LEFT(F504,3),'Innhold og arbeidsdeling'!$B$5:$G$45,4,FALSE)),Avstemmingsoversikt!$M$3="Delservice",IF(Avstemmingsoversikt!$H$3="Bruttobudsjettert",VLOOKUP(LEFT(F504,3),'Innhold og arbeidsdeling'!$B$5:$G$45,5,FALSE),VLOOKUP(LEFT(F504,3),'Innhold og arbeidsdeling'!$B$5:$G$45,6,FALSE)))</f>
        <v>Ingen arkivreferanse</v>
      </c>
      <c r="H504" s="266"/>
      <c r="I504" s="266"/>
      <c r="J504" s="308"/>
      <c r="K504" s="258" t="str">
        <f t="shared" si="7"/>
        <v>6830</v>
      </c>
    </row>
    <row r="505" spans="1:11" x14ac:dyDescent="0.25">
      <c r="A505" s="833">
        <v>6835</v>
      </c>
      <c r="B505" s="205" t="s">
        <v>1108</v>
      </c>
      <c r="C505" s="256">
        <v>0</v>
      </c>
      <c r="G505" s="207" t="str" cm="1">
        <f t="array" ref="G505">_xlfn.IFS(B505="Reservert","-",
F505="","Ingen arkivreferanse",
F505="Ivaretas av kunde","KUNDE",
NOT(ISERROR(_xlfn.XLOOKUP(LEFT(F505,3),('Innhold og arbeidsdeling'!$B$48:$B$70),('Innhold og arbeidsdeling'!$B$48:$B$70)))),_xlfn.IFS(Avstemmingsoversikt!$M$4="Ja",
(IF(Avstemmingsoversikt!$H$3="Bruttobudsjettert",VLOOKUP(LEFT(F505,3),'Innhold og arbeidsdeling'!$B$48:$G$70,3,FALSE),VLOOKUP(LEFT(F505,3),'Innhold og arbeidsdeling'!$B$48:$G$70,4,FALSE)
)),
Avstemmingsoversikt!$M$4="Nei",
(IF(Avstemmingsoversikt!$H$3="Bruttobudsjettert",VLOOKUP(LEFT(F505,3),'Innhold og arbeidsdeling'!$B$48:$G$70,5,FALSE),VLOOKUP(LEFT(F505,3),'Innhold og arbeidsdeling'!$B$48:$G$70,6,FALSE)
))),
Avstemmingsoversikt!$M$3="Grunntjeneste",IF(Avstemmingsoversikt!$H$3="Bruttobudsjettert",VLOOKUP(LEFT(F505,3),'Innhold og arbeidsdeling'!$B$5:$G$45,3,FALSE),VLOOKUP(LEFT(F505,3),'Innhold og arbeidsdeling'!$B$5:$G$45,4,FALSE)),Avstemmingsoversikt!$M$3="Delservice",IF(Avstemmingsoversikt!$H$3="Bruttobudsjettert",VLOOKUP(LEFT(F505,3),'Innhold og arbeidsdeling'!$B$5:$G$45,5,FALSE),VLOOKUP(LEFT(F505,3),'Innhold og arbeidsdeling'!$B$5:$G$45,6,FALSE)))</f>
        <v>Ingen arkivreferanse</v>
      </c>
      <c r="J505" s="309"/>
      <c r="K505" s="258" t="str">
        <f t="shared" si="7"/>
        <v>6835</v>
      </c>
    </row>
    <row r="506" spans="1:11" x14ac:dyDescent="0.25">
      <c r="A506" s="836">
        <v>6840</v>
      </c>
      <c r="B506" s="259" t="s">
        <v>1109</v>
      </c>
      <c r="C506" s="260">
        <v>0</v>
      </c>
      <c r="D506" s="266"/>
      <c r="E506" s="266"/>
      <c r="F506" s="266"/>
      <c r="G506" s="266" t="str" cm="1">
        <f t="array" ref="G506">_xlfn.IFS(B506="Reservert","-",
F506="","Ingen arkivreferanse",
F506="Ivaretas av kunde","KUNDE",
NOT(ISERROR(_xlfn.XLOOKUP(LEFT(F506,3),('Innhold og arbeidsdeling'!$B$48:$B$70),('Innhold og arbeidsdeling'!$B$48:$B$70)))),_xlfn.IFS(Avstemmingsoversikt!$M$4="Ja",
(IF(Avstemmingsoversikt!$H$3="Bruttobudsjettert",VLOOKUP(LEFT(F506,3),'Innhold og arbeidsdeling'!$B$48:$G$70,3,FALSE),VLOOKUP(LEFT(F506,3),'Innhold og arbeidsdeling'!$B$48:$G$70,4,FALSE)
)),
Avstemmingsoversikt!$M$4="Nei",
(IF(Avstemmingsoversikt!$H$3="Bruttobudsjettert",VLOOKUP(LEFT(F506,3),'Innhold og arbeidsdeling'!$B$48:$G$70,5,FALSE),VLOOKUP(LEFT(F506,3),'Innhold og arbeidsdeling'!$B$48:$G$70,6,FALSE)
))),
Avstemmingsoversikt!$M$3="Grunntjeneste",IF(Avstemmingsoversikt!$H$3="Bruttobudsjettert",VLOOKUP(LEFT(F506,3),'Innhold og arbeidsdeling'!$B$5:$G$45,3,FALSE),VLOOKUP(LEFT(F506,3),'Innhold og arbeidsdeling'!$B$5:$G$45,4,FALSE)),Avstemmingsoversikt!$M$3="Delservice",IF(Avstemmingsoversikt!$H$3="Bruttobudsjettert",VLOOKUP(LEFT(F506,3),'Innhold og arbeidsdeling'!$B$5:$G$45,5,FALSE),VLOOKUP(LEFT(F506,3),'Innhold og arbeidsdeling'!$B$5:$G$45,6,FALSE)))</f>
        <v>Ingen arkivreferanse</v>
      </c>
      <c r="H506" s="266"/>
      <c r="I506" s="266"/>
      <c r="J506" s="308"/>
      <c r="K506" s="258" t="str">
        <f t="shared" si="7"/>
        <v>6840</v>
      </c>
    </row>
    <row r="507" spans="1:11" x14ac:dyDescent="0.25">
      <c r="A507" s="833">
        <v>6841</v>
      </c>
      <c r="B507" s="205" t="s">
        <v>1110</v>
      </c>
      <c r="C507" s="256">
        <v>0</v>
      </c>
      <c r="G507" s="207" t="str" cm="1">
        <f t="array" ref="G507">_xlfn.IFS(B507="Reservert","-",
F507="","Ingen arkivreferanse",
F507="Ivaretas av kunde","KUNDE",
NOT(ISERROR(_xlfn.XLOOKUP(LEFT(F507,3),('Innhold og arbeidsdeling'!$B$48:$B$70),('Innhold og arbeidsdeling'!$B$48:$B$70)))),_xlfn.IFS(Avstemmingsoversikt!$M$4="Ja",
(IF(Avstemmingsoversikt!$H$3="Bruttobudsjettert",VLOOKUP(LEFT(F507,3),'Innhold og arbeidsdeling'!$B$48:$G$70,3,FALSE),VLOOKUP(LEFT(F507,3),'Innhold og arbeidsdeling'!$B$48:$G$70,4,FALSE)
)),
Avstemmingsoversikt!$M$4="Nei",
(IF(Avstemmingsoversikt!$H$3="Bruttobudsjettert",VLOOKUP(LEFT(F507,3),'Innhold og arbeidsdeling'!$B$48:$G$70,5,FALSE),VLOOKUP(LEFT(F507,3),'Innhold og arbeidsdeling'!$B$48:$G$70,6,FALSE)
))),
Avstemmingsoversikt!$M$3="Grunntjeneste",IF(Avstemmingsoversikt!$H$3="Bruttobudsjettert",VLOOKUP(LEFT(F507,3),'Innhold og arbeidsdeling'!$B$5:$G$45,3,FALSE),VLOOKUP(LEFT(F507,3),'Innhold og arbeidsdeling'!$B$5:$G$45,4,FALSE)),Avstemmingsoversikt!$M$3="Delservice",IF(Avstemmingsoversikt!$H$3="Bruttobudsjettert",VLOOKUP(LEFT(F507,3),'Innhold og arbeidsdeling'!$B$5:$G$45,5,FALSE),VLOOKUP(LEFT(F507,3),'Innhold og arbeidsdeling'!$B$5:$G$45,6,FALSE)))</f>
        <v>Ingen arkivreferanse</v>
      </c>
      <c r="J507" s="309"/>
      <c r="K507" s="258" t="str">
        <f t="shared" si="7"/>
        <v>6841</v>
      </c>
    </row>
    <row r="508" spans="1:11" x14ac:dyDescent="0.25">
      <c r="A508" s="836">
        <v>6850</v>
      </c>
      <c r="B508" s="259" t="s">
        <v>1111</v>
      </c>
      <c r="C508" s="260">
        <v>0</v>
      </c>
      <c r="D508" s="266"/>
      <c r="E508" s="266"/>
      <c r="F508" s="266"/>
      <c r="G508" s="266" t="str" cm="1">
        <f t="array" ref="G508">_xlfn.IFS(B508="Reservert","-",
F508="","Ingen arkivreferanse",
F508="Ivaretas av kunde","KUNDE",
NOT(ISERROR(_xlfn.XLOOKUP(LEFT(F508,3),('Innhold og arbeidsdeling'!$B$48:$B$70),('Innhold og arbeidsdeling'!$B$48:$B$70)))),_xlfn.IFS(Avstemmingsoversikt!$M$4="Ja",
(IF(Avstemmingsoversikt!$H$3="Bruttobudsjettert",VLOOKUP(LEFT(F508,3),'Innhold og arbeidsdeling'!$B$48:$G$70,3,FALSE),VLOOKUP(LEFT(F508,3),'Innhold og arbeidsdeling'!$B$48:$G$70,4,FALSE)
)),
Avstemmingsoversikt!$M$4="Nei",
(IF(Avstemmingsoversikt!$H$3="Bruttobudsjettert",VLOOKUP(LEFT(F508,3),'Innhold og arbeidsdeling'!$B$48:$G$70,5,FALSE),VLOOKUP(LEFT(F508,3),'Innhold og arbeidsdeling'!$B$48:$G$70,6,FALSE)
))),
Avstemmingsoversikt!$M$3="Grunntjeneste",IF(Avstemmingsoversikt!$H$3="Bruttobudsjettert",VLOOKUP(LEFT(F508,3),'Innhold og arbeidsdeling'!$B$5:$G$45,3,FALSE),VLOOKUP(LEFT(F508,3),'Innhold og arbeidsdeling'!$B$5:$G$45,4,FALSE)),Avstemmingsoversikt!$M$3="Delservice",IF(Avstemmingsoversikt!$H$3="Bruttobudsjettert",VLOOKUP(LEFT(F508,3),'Innhold og arbeidsdeling'!$B$5:$G$45,5,FALSE),VLOOKUP(LEFT(F508,3),'Innhold og arbeidsdeling'!$B$5:$G$45,6,FALSE)))</f>
        <v>Ingen arkivreferanse</v>
      </c>
      <c r="H508" s="266"/>
      <c r="I508" s="266"/>
      <c r="J508" s="308"/>
      <c r="K508" s="258" t="str">
        <f t="shared" si="7"/>
        <v>6850</v>
      </c>
    </row>
    <row r="509" spans="1:11" x14ac:dyDescent="0.25">
      <c r="A509" s="833">
        <v>6860</v>
      </c>
      <c r="B509" s="205" t="s">
        <v>1112</v>
      </c>
      <c r="C509" s="256">
        <v>0</v>
      </c>
      <c r="G509" s="207" t="str" cm="1">
        <f t="array" ref="G509">_xlfn.IFS(B509="Reservert","-",
F509="","Ingen arkivreferanse",
F509="Ivaretas av kunde","KUNDE",
NOT(ISERROR(_xlfn.XLOOKUP(LEFT(F509,3),('Innhold og arbeidsdeling'!$B$48:$B$70),('Innhold og arbeidsdeling'!$B$48:$B$70)))),_xlfn.IFS(Avstemmingsoversikt!$M$4="Ja",
(IF(Avstemmingsoversikt!$H$3="Bruttobudsjettert",VLOOKUP(LEFT(F509,3),'Innhold og arbeidsdeling'!$B$48:$G$70,3,FALSE),VLOOKUP(LEFT(F509,3),'Innhold og arbeidsdeling'!$B$48:$G$70,4,FALSE)
)),
Avstemmingsoversikt!$M$4="Nei",
(IF(Avstemmingsoversikt!$H$3="Bruttobudsjettert",VLOOKUP(LEFT(F509,3),'Innhold og arbeidsdeling'!$B$48:$G$70,5,FALSE),VLOOKUP(LEFT(F509,3),'Innhold og arbeidsdeling'!$B$48:$G$70,6,FALSE)
))),
Avstemmingsoversikt!$M$3="Grunntjeneste",IF(Avstemmingsoversikt!$H$3="Bruttobudsjettert",VLOOKUP(LEFT(F509,3),'Innhold og arbeidsdeling'!$B$5:$G$45,3,FALSE),VLOOKUP(LEFT(F509,3),'Innhold og arbeidsdeling'!$B$5:$G$45,4,FALSE)),Avstemmingsoversikt!$M$3="Delservice",IF(Avstemmingsoversikt!$H$3="Bruttobudsjettert",VLOOKUP(LEFT(F509,3),'Innhold og arbeidsdeling'!$B$5:$G$45,5,FALSE),VLOOKUP(LEFT(F509,3),'Innhold og arbeidsdeling'!$B$5:$G$45,6,FALSE)))</f>
        <v>Ingen arkivreferanse</v>
      </c>
      <c r="J509" s="309"/>
      <c r="K509" s="258" t="str">
        <f t="shared" si="7"/>
        <v>6860</v>
      </c>
    </row>
    <row r="510" spans="1:11" x14ac:dyDescent="0.25">
      <c r="A510" s="836">
        <v>6861</v>
      </c>
      <c r="B510" s="259" t="s">
        <v>1113</v>
      </c>
      <c r="C510" s="260">
        <v>0</v>
      </c>
      <c r="D510" s="266"/>
      <c r="E510" s="266"/>
      <c r="F510" s="266"/>
      <c r="G510" s="266" t="str" cm="1">
        <f t="array" ref="G510">_xlfn.IFS(B510="Reservert","-",
F510="","Ingen arkivreferanse",
F510="Ivaretas av kunde","KUNDE",
NOT(ISERROR(_xlfn.XLOOKUP(LEFT(F510,3),('Innhold og arbeidsdeling'!$B$48:$B$70),('Innhold og arbeidsdeling'!$B$48:$B$70)))),_xlfn.IFS(Avstemmingsoversikt!$M$4="Ja",
(IF(Avstemmingsoversikt!$H$3="Bruttobudsjettert",VLOOKUP(LEFT(F510,3),'Innhold og arbeidsdeling'!$B$48:$G$70,3,FALSE),VLOOKUP(LEFT(F510,3),'Innhold og arbeidsdeling'!$B$48:$G$70,4,FALSE)
)),
Avstemmingsoversikt!$M$4="Nei",
(IF(Avstemmingsoversikt!$H$3="Bruttobudsjettert",VLOOKUP(LEFT(F510,3),'Innhold og arbeidsdeling'!$B$48:$G$70,5,FALSE),VLOOKUP(LEFT(F510,3),'Innhold og arbeidsdeling'!$B$48:$G$70,6,FALSE)
))),
Avstemmingsoversikt!$M$3="Grunntjeneste",IF(Avstemmingsoversikt!$H$3="Bruttobudsjettert",VLOOKUP(LEFT(F510,3),'Innhold og arbeidsdeling'!$B$5:$G$45,3,FALSE),VLOOKUP(LEFT(F510,3),'Innhold og arbeidsdeling'!$B$5:$G$45,4,FALSE)),Avstemmingsoversikt!$M$3="Delservice",IF(Avstemmingsoversikt!$H$3="Bruttobudsjettert",VLOOKUP(LEFT(F510,3),'Innhold og arbeidsdeling'!$B$5:$G$45,5,FALSE),VLOOKUP(LEFT(F510,3),'Innhold og arbeidsdeling'!$B$5:$G$45,6,FALSE)))</f>
        <v>Ingen arkivreferanse</v>
      </c>
      <c r="H510" s="266"/>
      <c r="I510" s="266"/>
      <c r="J510" s="308"/>
      <c r="K510" s="258" t="str">
        <f t="shared" si="7"/>
        <v>6861</v>
      </c>
    </row>
    <row r="511" spans="1:11" ht="18" customHeight="1" x14ac:dyDescent="0.25">
      <c r="A511" s="833">
        <v>6870</v>
      </c>
      <c r="B511" s="205" t="s">
        <v>1114</v>
      </c>
      <c r="C511" s="256">
        <v>0</v>
      </c>
      <c r="G511" s="207" t="str" cm="1">
        <f t="array" ref="G511">_xlfn.IFS(B511="Reservert","-",
F511="","Ingen arkivreferanse",
F511="Ivaretas av kunde","KUNDE",
NOT(ISERROR(_xlfn.XLOOKUP(LEFT(F511,3),('Innhold og arbeidsdeling'!$B$48:$B$70),('Innhold og arbeidsdeling'!$B$48:$B$70)))),_xlfn.IFS(Avstemmingsoversikt!$M$4="Ja",
(IF(Avstemmingsoversikt!$H$3="Bruttobudsjettert",VLOOKUP(LEFT(F511,3),'Innhold og arbeidsdeling'!$B$48:$G$70,3,FALSE),VLOOKUP(LEFT(F511,3),'Innhold og arbeidsdeling'!$B$48:$G$70,4,FALSE)
)),
Avstemmingsoversikt!$M$4="Nei",
(IF(Avstemmingsoversikt!$H$3="Bruttobudsjettert",VLOOKUP(LEFT(F511,3),'Innhold og arbeidsdeling'!$B$48:$G$70,5,FALSE),VLOOKUP(LEFT(F511,3),'Innhold og arbeidsdeling'!$B$48:$G$70,6,FALSE)
))),
Avstemmingsoversikt!$M$3="Grunntjeneste",IF(Avstemmingsoversikt!$H$3="Bruttobudsjettert",VLOOKUP(LEFT(F511,3),'Innhold og arbeidsdeling'!$B$5:$G$45,3,FALSE),VLOOKUP(LEFT(F511,3),'Innhold og arbeidsdeling'!$B$5:$G$45,4,FALSE)),Avstemmingsoversikt!$M$3="Delservice",IF(Avstemmingsoversikt!$H$3="Bruttobudsjettert",VLOOKUP(LEFT(F511,3),'Innhold og arbeidsdeling'!$B$5:$G$45,5,FALSE),VLOOKUP(LEFT(F511,3),'Innhold og arbeidsdeling'!$B$5:$G$45,6,FALSE)))</f>
        <v>Ingen arkivreferanse</v>
      </c>
      <c r="J511" s="309"/>
      <c r="K511" s="258" t="str">
        <f t="shared" si="7"/>
        <v>6870</v>
      </c>
    </row>
    <row r="512" spans="1:11" x14ac:dyDescent="0.25">
      <c r="A512" s="836">
        <v>6880</v>
      </c>
      <c r="B512" s="259" t="s">
        <v>1115</v>
      </c>
      <c r="C512" s="260">
        <v>0</v>
      </c>
      <c r="D512" s="266"/>
      <c r="E512" s="266"/>
      <c r="F512" s="266"/>
      <c r="G512" s="266" t="str" cm="1">
        <f t="array" ref="G512">_xlfn.IFS(B512="Reservert","-",
F512="","Ingen arkivreferanse",
F512="Ivaretas av kunde","KUNDE",
NOT(ISERROR(_xlfn.XLOOKUP(LEFT(F512,3),('Innhold og arbeidsdeling'!$B$48:$B$70),('Innhold og arbeidsdeling'!$B$48:$B$70)))),_xlfn.IFS(Avstemmingsoversikt!$M$4="Ja",
(IF(Avstemmingsoversikt!$H$3="Bruttobudsjettert",VLOOKUP(LEFT(F512,3),'Innhold og arbeidsdeling'!$B$48:$G$70,3,FALSE),VLOOKUP(LEFT(F512,3),'Innhold og arbeidsdeling'!$B$48:$G$70,4,FALSE)
)),
Avstemmingsoversikt!$M$4="Nei",
(IF(Avstemmingsoversikt!$H$3="Bruttobudsjettert",VLOOKUP(LEFT(F512,3),'Innhold og arbeidsdeling'!$B$48:$G$70,5,FALSE),VLOOKUP(LEFT(F512,3),'Innhold og arbeidsdeling'!$B$48:$G$70,6,FALSE)
))),
Avstemmingsoversikt!$M$3="Grunntjeneste",IF(Avstemmingsoversikt!$H$3="Bruttobudsjettert",VLOOKUP(LEFT(F512,3),'Innhold og arbeidsdeling'!$B$5:$G$45,3,FALSE),VLOOKUP(LEFT(F512,3),'Innhold og arbeidsdeling'!$B$5:$G$45,4,FALSE)),Avstemmingsoversikt!$M$3="Delservice",IF(Avstemmingsoversikt!$H$3="Bruttobudsjettert",VLOOKUP(LEFT(F512,3),'Innhold og arbeidsdeling'!$B$5:$G$45,5,FALSE),VLOOKUP(LEFT(F512,3),'Innhold og arbeidsdeling'!$B$5:$G$45,6,FALSE)))</f>
        <v>Ingen arkivreferanse</v>
      </c>
      <c r="H512" s="266"/>
      <c r="I512" s="266"/>
      <c r="J512" s="308"/>
      <c r="K512" s="258" t="str">
        <f t="shared" si="7"/>
        <v>6880</v>
      </c>
    </row>
    <row r="513" spans="1:11" x14ac:dyDescent="0.25">
      <c r="A513" s="835">
        <v>6890</v>
      </c>
      <c r="B513" s="205" t="s">
        <v>1116</v>
      </c>
      <c r="C513" s="256">
        <v>0</v>
      </c>
      <c r="G513" s="207" t="str" cm="1">
        <f t="array" ref="G513">_xlfn.IFS(B513="Reservert","-",
F513="","Ingen arkivreferanse",
F513="Ivaretas av kunde","KUNDE",
NOT(ISERROR(_xlfn.XLOOKUP(LEFT(F513,3),('Innhold og arbeidsdeling'!$B$48:$B$70),('Innhold og arbeidsdeling'!$B$48:$B$70)))),_xlfn.IFS(Avstemmingsoversikt!$M$4="Ja",
(IF(Avstemmingsoversikt!$H$3="Bruttobudsjettert",VLOOKUP(LEFT(F513,3),'Innhold og arbeidsdeling'!$B$48:$G$70,3,FALSE),VLOOKUP(LEFT(F513,3),'Innhold og arbeidsdeling'!$B$48:$G$70,4,FALSE)
)),
Avstemmingsoversikt!$M$4="Nei",
(IF(Avstemmingsoversikt!$H$3="Bruttobudsjettert",VLOOKUP(LEFT(F513,3),'Innhold og arbeidsdeling'!$B$48:$G$70,5,FALSE),VLOOKUP(LEFT(F513,3),'Innhold og arbeidsdeling'!$B$48:$G$70,6,FALSE)
))),
Avstemmingsoversikt!$M$3="Grunntjeneste",IF(Avstemmingsoversikt!$H$3="Bruttobudsjettert",VLOOKUP(LEFT(F513,3),'Innhold og arbeidsdeling'!$B$5:$G$45,3,FALSE),VLOOKUP(LEFT(F513,3),'Innhold og arbeidsdeling'!$B$5:$G$45,4,FALSE)),Avstemmingsoversikt!$M$3="Delservice",IF(Avstemmingsoversikt!$H$3="Bruttobudsjettert",VLOOKUP(LEFT(F513,3),'Innhold og arbeidsdeling'!$B$5:$G$45,5,FALSE),VLOOKUP(LEFT(F513,3),'Innhold og arbeidsdeling'!$B$5:$G$45,6,FALSE)))</f>
        <v>Ingen arkivreferanse</v>
      </c>
      <c r="J513" s="309"/>
      <c r="K513" s="258" t="str">
        <f t="shared" si="7"/>
        <v>6890</v>
      </c>
    </row>
    <row r="514" spans="1:11" x14ac:dyDescent="0.25">
      <c r="A514" s="836">
        <v>6900</v>
      </c>
      <c r="B514" s="259" t="s">
        <v>1117</v>
      </c>
      <c r="C514" s="260">
        <v>0</v>
      </c>
      <c r="D514" s="266"/>
      <c r="E514" s="266"/>
      <c r="F514" s="266"/>
      <c r="G514" s="266" t="str" cm="1">
        <f t="array" ref="G514">_xlfn.IFS(B514="Reservert","-",
F514="","Ingen arkivreferanse",
F514="Ivaretas av kunde","KUNDE",
NOT(ISERROR(_xlfn.XLOOKUP(LEFT(F514,3),('Innhold og arbeidsdeling'!$B$48:$B$70),('Innhold og arbeidsdeling'!$B$48:$B$70)))),_xlfn.IFS(Avstemmingsoversikt!$M$4="Ja",
(IF(Avstemmingsoversikt!$H$3="Bruttobudsjettert",VLOOKUP(LEFT(F514,3),'Innhold og arbeidsdeling'!$B$48:$G$70,3,FALSE),VLOOKUP(LEFT(F514,3),'Innhold og arbeidsdeling'!$B$48:$G$70,4,FALSE)
)),
Avstemmingsoversikt!$M$4="Nei",
(IF(Avstemmingsoversikt!$H$3="Bruttobudsjettert",VLOOKUP(LEFT(F514,3),'Innhold og arbeidsdeling'!$B$48:$G$70,5,FALSE),VLOOKUP(LEFT(F514,3),'Innhold og arbeidsdeling'!$B$48:$G$70,6,FALSE)
))),
Avstemmingsoversikt!$M$3="Grunntjeneste",IF(Avstemmingsoversikt!$H$3="Bruttobudsjettert",VLOOKUP(LEFT(F514,3),'Innhold og arbeidsdeling'!$B$5:$G$45,3,FALSE),VLOOKUP(LEFT(F514,3),'Innhold og arbeidsdeling'!$B$5:$G$45,4,FALSE)),Avstemmingsoversikt!$M$3="Delservice",IF(Avstemmingsoversikt!$H$3="Bruttobudsjettert",VLOOKUP(LEFT(F514,3),'Innhold og arbeidsdeling'!$B$5:$G$45,5,FALSE),VLOOKUP(LEFT(F514,3),'Innhold og arbeidsdeling'!$B$5:$G$45,6,FALSE)))</f>
        <v>Ingen arkivreferanse</v>
      </c>
      <c r="H514" s="266"/>
      <c r="I514" s="266"/>
      <c r="J514" s="308"/>
      <c r="K514" s="258" t="str">
        <f t="shared" si="7"/>
        <v>6900</v>
      </c>
    </row>
    <row r="515" spans="1:11" x14ac:dyDescent="0.25">
      <c r="A515" s="833">
        <v>6904</v>
      </c>
      <c r="B515" s="205" t="s">
        <v>1118</v>
      </c>
      <c r="C515" s="256">
        <v>0</v>
      </c>
      <c r="G515" s="207" t="str" cm="1">
        <f t="array" ref="G515">_xlfn.IFS(B515="Reservert","-",
F515="","Ingen arkivreferanse",
F515="Ivaretas av kunde","KUNDE",
NOT(ISERROR(_xlfn.XLOOKUP(LEFT(F515,3),('Innhold og arbeidsdeling'!$B$48:$B$70),('Innhold og arbeidsdeling'!$B$48:$B$70)))),_xlfn.IFS(Avstemmingsoversikt!$M$4="Ja",
(IF(Avstemmingsoversikt!$H$3="Bruttobudsjettert",VLOOKUP(LEFT(F515,3),'Innhold og arbeidsdeling'!$B$48:$G$70,3,FALSE),VLOOKUP(LEFT(F515,3),'Innhold og arbeidsdeling'!$B$48:$G$70,4,FALSE)
)),
Avstemmingsoversikt!$M$4="Nei",
(IF(Avstemmingsoversikt!$H$3="Bruttobudsjettert",VLOOKUP(LEFT(F515,3),'Innhold og arbeidsdeling'!$B$48:$G$70,5,FALSE),VLOOKUP(LEFT(F515,3),'Innhold og arbeidsdeling'!$B$48:$G$70,6,FALSE)
))),
Avstemmingsoversikt!$M$3="Grunntjeneste",IF(Avstemmingsoversikt!$H$3="Bruttobudsjettert",VLOOKUP(LEFT(F515,3),'Innhold og arbeidsdeling'!$B$5:$G$45,3,FALSE),VLOOKUP(LEFT(F515,3),'Innhold og arbeidsdeling'!$B$5:$G$45,4,FALSE)),Avstemmingsoversikt!$M$3="Delservice",IF(Avstemmingsoversikt!$H$3="Bruttobudsjettert",VLOOKUP(LEFT(F515,3),'Innhold og arbeidsdeling'!$B$5:$G$45,5,FALSE),VLOOKUP(LEFT(F515,3),'Innhold og arbeidsdeling'!$B$5:$G$45,6,FALSE)))</f>
        <v>Ingen arkivreferanse</v>
      </c>
      <c r="J515" s="309"/>
      <c r="K515" s="258" t="str">
        <f t="shared" si="7"/>
        <v>6904</v>
      </c>
    </row>
    <row r="516" spans="1:11" x14ac:dyDescent="0.25">
      <c r="A516" s="836">
        <v>6940</v>
      </c>
      <c r="B516" s="259" t="s">
        <v>1119</v>
      </c>
      <c r="C516" s="260">
        <v>0</v>
      </c>
      <c r="D516" s="266"/>
      <c r="E516" s="266"/>
      <c r="F516" s="266"/>
      <c r="G516" s="266" t="str" cm="1">
        <f t="array" ref="G516">_xlfn.IFS(B516="Reservert","-",
F516="","Ingen arkivreferanse",
F516="Ivaretas av kunde","KUNDE",
NOT(ISERROR(_xlfn.XLOOKUP(LEFT(F516,3),('Innhold og arbeidsdeling'!$B$48:$B$70),('Innhold og arbeidsdeling'!$B$48:$B$70)))),_xlfn.IFS(Avstemmingsoversikt!$M$4="Ja",
(IF(Avstemmingsoversikt!$H$3="Bruttobudsjettert",VLOOKUP(LEFT(F516,3),'Innhold og arbeidsdeling'!$B$48:$G$70,3,FALSE),VLOOKUP(LEFT(F516,3),'Innhold og arbeidsdeling'!$B$48:$G$70,4,FALSE)
)),
Avstemmingsoversikt!$M$4="Nei",
(IF(Avstemmingsoversikt!$H$3="Bruttobudsjettert",VLOOKUP(LEFT(F516,3),'Innhold og arbeidsdeling'!$B$48:$G$70,5,FALSE),VLOOKUP(LEFT(F516,3),'Innhold og arbeidsdeling'!$B$48:$G$70,6,FALSE)
))),
Avstemmingsoversikt!$M$3="Grunntjeneste",IF(Avstemmingsoversikt!$H$3="Bruttobudsjettert",VLOOKUP(LEFT(F516,3),'Innhold og arbeidsdeling'!$B$5:$G$45,3,FALSE),VLOOKUP(LEFT(F516,3),'Innhold og arbeidsdeling'!$B$5:$G$45,4,FALSE)),Avstemmingsoversikt!$M$3="Delservice",IF(Avstemmingsoversikt!$H$3="Bruttobudsjettert",VLOOKUP(LEFT(F516,3),'Innhold og arbeidsdeling'!$B$5:$G$45,5,FALSE),VLOOKUP(LEFT(F516,3),'Innhold og arbeidsdeling'!$B$5:$G$45,6,FALSE)))</f>
        <v>Ingen arkivreferanse</v>
      </c>
      <c r="H516" s="266"/>
      <c r="I516" s="266"/>
      <c r="J516" s="308"/>
      <c r="K516" s="258" t="str">
        <f t="shared" si="7"/>
        <v>6940</v>
      </c>
    </row>
    <row r="517" spans="1:11" x14ac:dyDescent="0.25">
      <c r="A517" s="833">
        <v>7000</v>
      </c>
      <c r="B517" s="205" t="s">
        <v>1120</v>
      </c>
      <c r="C517" s="256">
        <v>0</v>
      </c>
      <c r="G517" s="207" t="str" cm="1">
        <f t="array" ref="G517">_xlfn.IFS(B517="Reservert","-",
F517="","Ingen arkivreferanse",
F517="Ivaretas av kunde","KUNDE",
NOT(ISERROR(_xlfn.XLOOKUP(LEFT(F517,3),('Innhold og arbeidsdeling'!$B$48:$B$70),('Innhold og arbeidsdeling'!$B$48:$B$70)))),_xlfn.IFS(Avstemmingsoversikt!$M$4="Ja",
(IF(Avstemmingsoversikt!$H$3="Bruttobudsjettert",VLOOKUP(LEFT(F517,3),'Innhold og arbeidsdeling'!$B$48:$G$70,3,FALSE),VLOOKUP(LEFT(F517,3),'Innhold og arbeidsdeling'!$B$48:$G$70,4,FALSE)
)),
Avstemmingsoversikt!$M$4="Nei",
(IF(Avstemmingsoversikt!$H$3="Bruttobudsjettert",VLOOKUP(LEFT(F517,3),'Innhold og arbeidsdeling'!$B$48:$G$70,5,FALSE),VLOOKUP(LEFT(F517,3),'Innhold og arbeidsdeling'!$B$48:$G$70,6,FALSE)
))),
Avstemmingsoversikt!$M$3="Grunntjeneste",IF(Avstemmingsoversikt!$H$3="Bruttobudsjettert",VLOOKUP(LEFT(F517,3),'Innhold og arbeidsdeling'!$B$5:$G$45,3,FALSE),VLOOKUP(LEFT(F517,3),'Innhold og arbeidsdeling'!$B$5:$G$45,4,FALSE)),Avstemmingsoversikt!$M$3="Delservice",IF(Avstemmingsoversikt!$H$3="Bruttobudsjettert",VLOOKUP(LEFT(F517,3),'Innhold og arbeidsdeling'!$B$5:$G$45,5,FALSE),VLOOKUP(LEFT(F517,3),'Innhold og arbeidsdeling'!$B$5:$G$45,6,FALSE)))</f>
        <v>Ingen arkivreferanse</v>
      </c>
      <c r="J517" s="309"/>
      <c r="K517" s="258" t="str">
        <f t="shared" ref="K517:K580" si="8">TEXT(A517,"0")</f>
        <v>7000</v>
      </c>
    </row>
    <row r="518" spans="1:11" x14ac:dyDescent="0.25">
      <c r="A518" s="836">
        <v>7020</v>
      </c>
      <c r="B518" s="259" t="s">
        <v>1121</v>
      </c>
      <c r="C518" s="260">
        <v>0</v>
      </c>
      <c r="D518" s="266"/>
      <c r="E518" s="266"/>
      <c r="F518" s="266"/>
      <c r="G518" s="266" t="str" cm="1">
        <f t="array" ref="G518">_xlfn.IFS(B518="Reservert","-",
F518="","Ingen arkivreferanse",
F518="Ivaretas av kunde","KUNDE",
NOT(ISERROR(_xlfn.XLOOKUP(LEFT(F518,3),('Innhold og arbeidsdeling'!$B$48:$B$70),('Innhold og arbeidsdeling'!$B$48:$B$70)))),_xlfn.IFS(Avstemmingsoversikt!$M$4="Ja",
(IF(Avstemmingsoversikt!$H$3="Bruttobudsjettert",VLOOKUP(LEFT(F518,3),'Innhold og arbeidsdeling'!$B$48:$G$70,3,FALSE),VLOOKUP(LEFT(F518,3),'Innhold og arbeidsdeling'!$B$48:$G$70,4,FALSE)
)),
Avstemmingsoversikt!$M$4="Nei",
(IF(Avstemmingsoversikt!$H$3="Bruttobudsjettert",VLOOKUP(LEFT(F518,3),'Innhold og arbeidsdeling'!$B$48:$G$70,5,FALSE),VLOOKUP(LEFT(F518,3),'Innhold og arbeidsdeling'!$B$48:$G$70,6,FALSE)
))),
Avstemmingsoversikt!$M$3="Grunntjeneste",IF(Avstemmingsoversikt!$H$3="Bruttobudsjettert",VLOOKUP(LEFT(F518,3),'Innhold og arbeidsdeling'!$B$5:$G$45,3,FALSE),VLOOKUP(LEFT(F518,3),'Innhold og arbeidsdeling'!$B$5:$G$45,4,FALSE)),Avstemmingsoversikt!$M$3="Delservice",IF(Avstemmingsoversikt!$H$3="Bruttobudsjettert",VLOOKUP(LEFT(F518,3),'Innhold og arbeidsdeling'!$B$5:$G$45,5,FALSE),VLOOKUP(LEFT(F518,3),'Innhold og arbeidsdeling'!$B$5:$G$45,6,FALSE)))</f>
        <v>Ingen arkivreferanse</v>
      </c>
      <c r="H518" s="266"/>
      <c r="I518" s="266"/>
      <c r="J518" s="308"/>
      <c r="K518" s="258" t="str">
        <f t="shared" si="8"/>
        <v>7020</v>
      </c>
    </row>
    <row r="519" spans="1:11" x14ac:dyDescent="0.25">
      <c r="A519" s="833">
        <v>7040</v>
      </c>
      <c r="B519" s="205" t="s">
        <v>1122</v>
      </c>
      <c r="C519" s="256">
        <v>0</v>
      </c>
      <c r="G519" s="207" t="str" cm="1">
        <f t="array" ref="G519">_xlfn.IFS(B519="Reservert","-",
F519="","Ingen arkivreferanse",
F519="Ivaretas av kunde","KUNDE",
NOT(ISERROR(_xlfn.XLOOKUP(LEFT(F519,3),('Innhold og arbeidsdeling'!$B$48:$B$70),('Innhold og arbeidsdeling'!$B$48:$B$70)))),_xlfn.IFS(Avstemmingsoversikt!$M$4="Ja",
(IF(Avstemmingsoversikt!$H$3="Bruttobudsjettert",VLOOKUP(LEFT(F519,3),'Innhold og arbeidsdeling'!$B$48:$G$70,3,FALSE),VLOOKUP(LEFT(F519,3),'Innhold og arbeidsdeling'!$B$48:$G$70,4,FALSE)
)),
Avstemmingsoversikt!$M$4="Nei",
(IF(Avstemmingsoversikt!$H$3="Bruttobudsjettert",VLOOKUP(LEFT(F519,3),'Innhold og arbeidsdeling'!$B$48:$G$70,5,FALSE),VLOOKUP(LEFT(F519,3),'Innhold og arbeidsdeling'!$B$48:$G$70,6,FALSE)
))),
Avstemmingsoversikt!$M$3="Grunntjeneste",IF(Avstemmingsoversikt!$H$3="Bruttobudsjettert",VLOOKUP(LEFT(F519,3),'Innhold og arbeidsdeling'!$B$5:$G$45,3,FALSE),VLOOKUP(LEFT(F519,3),'Innhold og arbeidsdeling'!$B$5:$G$45,4,FALSE)),Avstemmingsoversikt!$M$3="Delservice",IF(Avstemmingsoversikt!$H$3="Bruttobudsjettert",VLOOKUP(LEFT(F519,3),'Innhold og arbeidsdeling'!$B$5:$G$45,5,FALSE),VLOOKUP(LEFT(F519,3),'Innhold og arbeidsdeling'!$B$5:$G$45,6,FALSE)))</f>
        <v>Ingen arkivreferanse</v>
      </c>
      <c r="J519" s="309"/>
      <c r="K519" s="258" t="str">
        <f t="shared" si="8"/>
        <v>7040</v>
      </c>
    </row>
    <row r="520" spans="1:11" x14ac:dyDescent="0.25">
      <c r="A520" s="836">
        <v>7090</v>
      </c>
      <c r="B520" s="259" t="s">
        <v>1123</v>
      </c>
      <c r="C520" s="260">
        <v>0</v>
      </c>
      <c r="D520" s="266"/>
      <c r="E520" s="266"/>
      <c r="F520" s="266"/>
      <c r="G520" s="266" t="str" cm="1">
        <f t="array" ref="G520">_xlfn.IFS(B520="Reservert","-",
F520="","Ingen arkivreferanse",
F520="Ivaretas av kunde","KUNDE",
NOT(ISERROR(_xlfn.XLOOKUP(LEFT(F520,3),('Innhold og arbeidsdeling'!$B$48:$B$70),('Innhold og arbeidsdeling'!$B$48:$B$70)))),_xlfn.IFS(Avstemmingsoversikt!$M$4="Ja",
(IF(Avstemmingsoversikt!$H$3="Bruttobudsjettert",VLOOKUP(LEFT(F520,3),'Innhold og arbeidsdeling'!$B$48:$G$70,3,FALSE),VLOOKUP(LEFT(F520,3),'Innhold og arbeidsdeling'!$B$48:$G$70,4,FALSE)
)),
Avstemmingsoversikt!$M$4="Nei",
(IF(Avstemmingsoversikt!$H$3="Bruttobudsjettert",VLOOKUP(LEFT(F520,3),'Innhold og arbeidsdeling'!$B$48:$G$70,5,FALSE),VLOOKUP(LEFT(F520,3),'Innhold og arbeidsdeling'!$B$48:$G$70,6,FALSE)
))),
Avstemmingsoversikt!$M$3="Grunntjeneste",IF(Avstemmingsoversikt!$H$3="Bruttobudsjettert",VLOOKUP(LEFT(F520,3),'Innhold og arbeidsdeling'!$B$5:$G$45,3,FALSE),VLOOKUP(LEFT(F520,3),'Innhold og arbeidsdeling'!$B$5:$G$45,4,FALSE)),Avstemmingsoversikt!$M$3="Delservice",IF(Avstemmingsoversikt!$H$3="Bruttobudsjettert",VLOOKUP(LEFT(F520,3),'Innhold og arbeidsdeling'!$B$5:$G$45,5,FALSE),VLOOKUP(LEFT(F520,3),'Innhold og arbeidsdeling'!$B$5:$G$45,6,FALSE)))</f>
        <v>Ingen arkivreferanse</v>
      </c>
      <c r="H520" s="266"/>
      <c r="I520" s="266"/>
      <c r="J520" s="308"/>
      <c r="K520" s="258" t="str">
        <f t="shared" si="8"/>
        <v>7090</v>
      </c>
    </row>
    <row r="521" spans="1:11" x14ac:dyDescent="0.25">
      <c r="A521" s="833">
        <v>7100</v>
      </c>
      <c r="B521" s="205" t="s">
        <v>1124</v>
      </c>
      <c r="C521" s="256">
        <v>0</v>
      </c>
      <c r="G521" s="207" t="str" cm="1">
        <f t="array" ref="G521">_xlfn.IFS(B521="Reservert","-",
F521="","Ingen arkivreferanse",
F521="Ivaretas av kunde","KUNDE",
NOT(ISERROR(_xlfn.XLOOKUP(LEFT(F521,3),('Innhold og arbeidsdeling'!$B$48:$B$70),('Innhold og arbeidsdeling'!$B$48:$B$70)))),_xlfn.IFS(Avstemmingsoversikt!$M$4="Ja",
(IF(Avstemmingsoversikt!$H$3="Bruttobudsjettert",VLOOKUP(LEFT(F521,3),'Innhold og arbeidsdeling'!$B$48:$G$70,3,FALSE),VLOOKUP(LEFT(F521,3),'Innhold og arbeidsdeling'!$B$48:$G$70,4,FALSE)
)),
Avstemmingsoversikt!$M$4="Nei",
(IF(Avstemmingsoversikt!$H$3="Bruttobudsjettert",VLOOKUP(LEFT(F521,3),'Innhold og arbeidsdeling'!$B$48:$G$70,5,FALSE),VLOOKUP(LEFT(F521,3),'Innhold og arbeidsdeling'!$B$48:$G$70,6,FALSE)
))),
Avstemmingsoversikt!$M$3="Grunntjeneste",IF(Avstemmingsoversikt!$H$3="Bruttobudsjettert",VLOOKUP(LEFT(F521,3),'Innhold og arbeidsdeling'!$B$5:$G$45,3,FALSE),VLOOKUP(LEFT(F521,3),'Innhold og arbeidsdeling'!$B$5:$G$45,4,FALSE)),Avstemmingsoversikt!$M$3="Delservice",IF(Avstemmingsoversikt!$H$3="Bruttobudsjettert",VLOOKUP(LEFT(F521,3),'Innhold og arbeidsdeling'!$B$5:$G$45,5,FALSE),VLOOKUP(LEFT(F521,3),'Innhold og arbeidsdeling'!$B$5:$G$45,6,FALSE)))</f>
        <v>Ingen arkivreferanse</v>
      </c>
      <c r="J521" s="309"/>
      <c r="K521" s="258" t="str">
        <f t="shared" si="8"/>
        <v>7100</v>
      </c>
    </row>
    <row r="522" spans="1:11" x14ac:dyDescent="0.25">
      <c r="A522" s="836">
        <v>7130</v>
      </c>
      <c r="B522" s="259" t="s">
        <v>1125</v>
      </c>
      <c r="C522" s="260">
        <v>0</v>
      </c>
      <c r="D522" s="266"/>
      <c r="E522" s="266"/>
      <c r="F522" s="266" t="s">
        <v>513</v>
      </c>
      <c r="G522" s="266" t="str" cm="1">
        <f t="array" ref="G522">_xlfn.IFS(B522="Reservert","-",
F522="","Ingen arkivreferanse",
F522="Ivaretas av kunde","KUNDE",
NOT(ISERROR(_xlfn.XLOOKUP(LEFT(F522,3),('Innhold og arbeidsdeling'!$B$48:$B$70),('Innhold og arbeidsdeling'!$B$48:$B$70)))),_xlfn.IFS(Avstemmingsoversikt!$M$4="Ja",
(IF(Avstemmingsoversikt!$H$3="Bruttobudsjettert",VLOOKUP(LEFT(F522,3),'Innhold og arbeidsdeling'!$B$48:$G$70,3,FALSE),VLOOKUP(LEFT(F522,3),'Innhold og arbeidsdeling'!$B$48:$G$70,4,FALSE)
)),
Avstemmingsoversikt!$M$4="Nei",
(IF(Avstemmingsoversikt!$H$3="Bruttobudsjettert",VLOOKUP(LEFT(F522,3),'Innhold og arbeidsdeling'!$B$48:$G$70,5,FALSE),VLOOKUP(LEFT(F522,3),'Innhold og arbeidsdeling'!$B$48:$G$70,6,FALSE)
))),
Avstemmingsoversikt!$M$3="Grunntjeneste",IF(Avstemmingsoversikt!$H$3="Bruttobudsjettert",VLOOKUP(LEFT(F522,3),'Innhold og arbeidsdeling'!$B$5:$G$45,3,FALSE),VLOOKUP(LEFT(F522,3),'Innhold og arbeidsdeling'!$B$5:$G$45,4,FALSE)),Avstemmingsoversikt!$M$3="Delservice",IF(Avstemmingsoversikt!$H$3="Bruttobudsjettert",VLOOKUP(LEFT(F522,3),'Innhold og arbeidsdeling'!$B$5:$G$45,5,FALSE),VLOOKUP(LEFT(F522,3),'Innhold og arbeidsdeling'!$B$5:$G$45,6,FALSE)))</f>
        <v>KUNDE</v>
      </c>
      <c r="H522" s="266"/>
      <c r="I522" s="266"/>
      <c r="J522" s="308"/>
      <c r="K522" s="258" t="str">
        <f t="shared" si="8"/>
        <v>7130</v>
      </c>
    </row>
    <row r="523" spans="1:11" x14ac:dyDescent="0.25">
      <c r="A523" s="833">
        <v>7131</v>
      </c>
      <c r="B523" s="205" t="s">
        <v>1126</v>
      </c>
      <c r="C523" s="256">
        <v>0</v>
      </c>
      <c r="F523" s="207" t="s">
        <v>513</v>
      </c>
      <c r="G523" s="207" t="str" cm="1">
        <f t="array" ref="G523">_xlfn.IFS(B523="Reservert","-",
F523="","Ingen arkivreferanse",
F523="Ivaretas av kunde","KUNDE",
NOT(ISERROR(_xlfn.XLOOKUP(LEFT(F523,3),('Innhold og arbeidsdeling'!$B$48:$B$70),('Innhold og arbeidsdeling'!$B$48:$B$70)))),_xlfn.IFS(Avstemmingsoversikt!$M$4="Ja",
(IF(Avstemmingsoversikt!$H$3="Bruttobudsjettert",VLOOKUP(LEFT(F523,3),'Innhold og arbeidsdeling'!$B$48:$G$70,3,FALSE),VLOOKUP(LEFT(F523,3),'Innhold og arbeidsdeling'!$B$48:$G$70,4,FALSE)
)),
Avstemmingsoversikt!$M$4="Nei",
(IF(Avstemmingsoversikt!$H$3="Bruttobudsjettert",VLOOKUP(LEFT(F523,3),'Innhold og arbeidsdeling'!$B$48:$G$70,5,FALSE),VLOOKUP(LEFT(F523,3),'Innhold og arbeidsdeling'!$B$48:$G$70,6,FALSE)
))),
Avstemmingsoversikt!$M$3="Grunntjeneste",IF(Avstemmingsoversikt!$H$3="Bruttobudsjettert",VLOOKUP(LEFT(F523,3),'Innhold og arbeidsdeling'!$B$5:$G$45,3,FALSE),VLOOKUP(LEFT(F523,3),'Innhold og arbeidsdeling'!$B$5:$G$45,4,FALSE)),Avstemmingsoversikt!$M$3="Delservice",IF(Avstemmingsoversikt!$H$3="Bruttobudsjettert",VLOOKUP(LEFT(F523,3),'Innhold og arbeidsdeling'!$B$5:$G$45,5,FALSE),VLOOKUP(LEFT(F523,3),'Innhold og arbeidsdeling'!$B$5:$G$45,6,FALSE)))</f>
        <v>KUNDE</v>
      </c>
      <c r="J523" s="309"/>
      <c r="K523" s="258" t="str">
        <f t="shared" si="8"/>
        <v>7131</v>
      </c>
    </row>
    <row r="524" spans="1:11" x14ac:dyDescent="0.25">
      <c r="A524" s="836">
        <v>7150</v>
      </c>
      <c r="B524" s="259" t="s">
        <v>1127</v>
      </c>
      <c r="C524" s="260">
        <v>0</v>
      </c>
      <c r="D524" s="266"/>
      <c r="E524" s="266"/>
      <c r="F524" s="266"/>
      <c r="G524" s="266" t="str" cm="1">
        <f t="array" ref="G524">_xlfn.IFS(B524="Reservert","-",
F524="","Ingen arkivreferanse",
F524="Ivaretas av kunde","KUNDE",
NOT(ISERROR(_xlfn.XLOOKUP(LEFT(F524,3),('Innhold og arbeidsdeling'!$B$48:$B$70),('Innhold og arbeidsdeling'!$B$48:$B$70)))),_xlfn.IFS(Avstemmingsoversikt!$M$4="Ja",
(IF(Avstemmingsoversikt!$H$3="Bruttobudsjettert",VLOOKUP(LEFT(F524,3),'Innhold og arbeidsdeling'!$B$48:$G$70,3,FALSE),VLOOKUP(LEFT(F524,3),'Innhold og arbeidsdeling'!$B$48:$G$70,4,FALSE)
)),
Avstemmingsoversikt!$M$4="Nei",
(IF(Avstemmingsoversikt!$H$3="Bruttobudsjettert",VLOOKUP(LEFT(F524,3),'Innhold og arbeidsdeling'!$B$48:$G$70,5,FALSE),VLOOKUP(LEFT(F524,3),'Innhold og arbeidsdeling'!$B$48:$G$70,6,FALSE)
))),
Avstemmingsoversikt!$M$3="Grunntjeneste",IF(Avstemmingsoversikt!$H$3="Bruttobudsjettert",VLOOKUP(LEFT(F524,3),'Innhold og arbeidsdeling'!$B$5:$G$45,3,FALSE),VLOOKUP(LEFT(F524,3),'Innhold og arbeidsdeling'!$B$5:$G$45,4,FALSE)),Avstemmingsoversikt!$M$3="Delservice",IF(Avstemmingsoversikt!$H$3="Bruttobudsjettert",VLOOKUP(LEFT(F524,3),'Innhold og arbeidsdeling'!$B$5:$G$45,5,FALSE),VLOOKUP(LEFT(F524,3),'Innhold og arbeidsdeling'!$B$5:$G$45,6,FALSE)))</f>
        <v>Ingen arkivreferanse</v>
      </c>
      <c r="H524" s="266"/>
      <c r="I524" s="266"/>
      <c r="J524" s="308"/>
      <c r="K524" s="258" t="str">
        <f t="shared" si="8"/>
        <v>7150</v>
      </c>
    </row>
    <row r="525" spans="1:11" x14ac:dyDescent="0.25">
      <c r="A525" s="835">
        <v>7190</v>
      </c>
      <c r="B525" s="205" t="s">
        <v>1128</v>
      </c>
      <c r="C525" s="256">
        <v>0</v>
      </c>
      <c r="G525" s="207" t="str" cm="1">
        <f t="array" ref="G525">_xlfn.IFS(B525="Reservert","-",
F525="","Ingen arkivreferanse",
F525="Ivaretas av kunde","KUNDE",
NOT(ISERROR(_xlfn.XLOOKUP(LEFT(F525,3),('Innhold og arbeidsdeling'!$B$48:$B$70),('Innhold og arbeidsdeling'!$B$48:$B$70)))),_xlfn.IFS(Avstemmingsoversikt!$M$4="Ja",
(IF(Avstemmingsoversikt!$H$3="Bruttobudsjettert",VLOOKUP(LEFT(F525,3),'Innhold og arbeidsdeling'!$B$48:$G$70,3,FALSE),VLOOKUP(LEFT(F525,3),'Innhold og arbeidsdeling'!$B$48:$G$70,4,FALSE)
)),
Avstemmingsoversikt!$M$4="Nei",
(IF(Avstemmingsoversikt!$H$3="Bruttobudsjettert",VLOOKUP(LEFT(F525,3),'Innhold og arbeidsdeling'!$B$48:$G$70,5,FALSE),VLOOKUP(LEFT(F525,3),'Innhold og arbeidsdeling'!$B$48:$G$70,6,FALSE)
))),
Avstemmingsoversikt!$M$3="Grunntjeneste",IF(Avstemmingsoversikt!$H$3="Bruttobudsjettert",VLOOKUP(LEFT(F525,3),'Innhold og arbeidsdeling'!$B$5:$G$45,3,FALSE),VLOOKUP(LEFT(F525,3),'Innhold og arbeidsdeling'!$B$5:$G$45,4,FALSE)),Avstemmingsoversikt!$M$3="Delservice",IF(Avstemmingsoversikt!$H$3="Bruttobudsjettert",VLOOKUP(LEFT(F525,3),'Innhold og arbeidsdeling'!$B$5:$G$45,5,FALSE),VLOOKUP(LEFT(F525,3),'Innhold og arbeidsdeling'!$B$5:$G$45,6,FALSE)))</f>
        <v>Ingen arkivreferanse</v>
      </c>
      <c r="J525" s="309"/>
      <c r="K525" s="258" t="str">
        <f t="shared" si="8"/>
        <v>7190</v>
      </c>
    </row>
    <row r="526" spans="1:11" x14ac:dyDescent="0.25">
      <c r="A526" s="836">
        <v>7300</v>
      </c>
      <c r="B526" s="259" t="s">
        <v>1129</v>
      </c>
      <c r="C526" s="260">
        <v>0</v>
      </c>
      <c r="D526" s="266"/>
      <c r="E526" s="266"/>
      <c r="F526" s="266"/>
      <c r="G526" s="266" t="str" cm="1">
        <f t="array" ref="G526">_xlfn.IFS(B526="Reservert","-",
F526="","Ingen arkivreferanse",
F526="Ivaretas av kunde","KUNDE",
NOT(ISERROR(_xlfn.XLOOKUP(LEFT(F526,3),('Innhold og arbeidsdeling'!$B$48:$B$70),('Innhold og arbeidsdeling'!$B$48:$B$70)))),_xlfn.IFS(Avstemmingsoversikt!$M$4="Ja",
(IF(Avstemmingsoversikt!$H$3="Bruttobudsjettert",VLOOKUP(LEFT(F526,3),'Innhold og arbeidsdeling'!$B$48:$G$70,3,FALSE),VLOOKUP(LEFT(F526,3),'Innhold og arbeidsdeling'!$B$48:$G$70,4,FALSE)
)),
Avstemmingsoversikt!$M$4="Nei",
(IF(Avstemmingsoversikt!$H$3="Bruttobudsjettert",VLOOKUP(LEFT(F526,3),'Innhold og arbeidsdeling'!$B$48:$G$70,5,FALSE),VLOOKUP(LEFT(F526,3),'Innhold og arbeidsdeling'!$B$48:$G$70,6,FALSE)
))),
Avstemmingsoversikt!$M$3="Grunntjeneste",IF(Avstemmingsoversikt!$H$3="Bruttobudsjettert",VLOOKUP(LEFT(F526,3),'Innhold og arbeidsdeling'!$B$5:$G$45,3,FALSE),VLOOKUP(LEFT(F526,3),'Innhold og arbeidsdeling'!$B$5:$G$45,4,FALSE)),Avstemmingsoversikt!$M$3="Delservice",IF(Avstemmingsoversikt!$H$3="Bruttobudsjettert",VLOOKUP(LEFT(F526,3),'Innhold og arbeidsdeling'!$B$5:$G$45,5,FALSE),VLOOKUP(LEFT(F526,3),'Innhold og arbeidsdeling'!$B$5:$G$45,6,FALSE)))</f>
        <v>Ingen arkivreferanse</v>
      </c>
      <c r="H526" s="266"/>
      <c r="I526" s="266"/>
      <c r="J526" s="308"/>
      <c r="K526" s="258" t="str">
        <f t="shared" si="8"/>
        <v>7300</v>
      </c>
    </row>
    <row r="527" spans="1:11" x14ac:dyDescent="0.25">
      <c r="A527" s="833">
        <v>7320</v>
      </c>
      <c r="B527" s="205" t="s">
        <v>1130</v>
      </c>
      <c r="C527" s="256">
        <v>0</v>
      </c>
      <c r="G527" s="207" t="str" cm="1">
        <f t="array" ref="G527">_xlfn.IFS(B527="Reservert","-",
F527="","Ingen arkivreferanse",
F527="Ivaretas av kunde","KUNDE",
NOT(ISERROR(_xlfn.XLOOKUP(LEFT(F527,3),('Innhold og arbeidsdeling'!$B$48:$B$70),('Innhold og arbeidsdeling'!$B$48:$B$70)))),_xlfn.IFS(Avstemmingsoversikt!$M$4="Ja",
(IF(Avstemmingsoversikt!$H$3="Bruttobudsjettert",VLOOKUP(LEFT(F527,3),'Innhold og arbeidsdeling'!$B$48:$G$70,3,FALSE),VLOOKUP(LEFT(F527,3),'Innhold og arbeidsdeling'!$B$48:$G$70,4,FALSE)
)),
Avstemmingsoversikt!$M$4="Nei",
(IF(Avstemmingsoversikt!$H$3="Bruttobudsjettert",VLOOKUP(LEFT(F527,3),'Innhold og arbeidsdeling'!$B$48:$G$70,5,FALSE),VLOOKUP(LEFT(F527,3),'Innhold og arbeidsdeling'!$B$48:$G$70,6,FALSE)
))),
Avstemmingsoversikt!$M$3="Grunntjeneste",IF(Avstemmingsoversikt!$H$3="Bruttobudsjettert",VLOOKUP(LEFT(F527,3),'Innhold og arbeidsdeling'!$B$5:$G$45,3,FALSE),VLOOKUP(LEFT(F527,3),'Innhold og arbeidsdeling'!$B$5:$G$45,4,FALSE)),Avstemmingsoversikt!$M$3="Delservice",IF(Avstemmingsoversikt!$H$3="Bruttobudsjettert",VLOOKUP(LEFT(F527,3),'Innhold og arbeidsdeling'!$B$5:$G$45,5,FALSE),VLOOKUP(LEFT(F527,3),'Innhold og arbeidsdeling'!$B$5:$G$45,6,FALSE)))</f>
        <v>Ingen arkivreferanse</v>
      </c>
      <c r="J527" s="309"/>
      <c r="K527" s="258" t="str">
        <f t="shared" si="8"/>
        <v>7320</v>
      </c>
    </row>
    <row r="528" spans="1:11" x14ac:dyDescent="0.25">
      <c r="A528" s="836">
        <v>7350</v>
      </c>
      <c r="B528" s="259" t="s">
        <v>1131</v>
      </c>
      <c r="C528" s="260">
        <v>0</v>
      </c>
      <c r="D528" s="266"/>
      <c r="E528" s="266"/>
      <c r="F528" s="266"/>
      <c r="G528" s="266" t="str" cm="1">
        <f t="array" ref="G528">_xlfn.IFS(B528="Reservert","-",
F528="","Ingen arkivreferanse",
F528="Ivaretas av kunde","KUNDE",
NOT(ISERROR(_xlfn.XLOOKUP(LEFT(F528,3),('Innhold og arbeidsdeling'!$B$48:$B$70),('Innhold og arbeidsdeling'!$B$48:$B$70)))),_xlfn.IFS(Avstemmingsoversikt!$M$4="Ja",
(IF(Avstemmingsoversikt!$H$3="Bruttobudsjettert",VLOOKUP(LEFT(F528,3),'Innhold og arbeidsdeling'!$B$48:$G$70,3,FALSE),VLOOKUP(LEFT(F528,3),'Innhold og arbeidsdeling'!$B$48:$G$70,4,FALSE)
)),
Avstemmingsoversikt!$M$4="Nei",
(IF(Avstemmingsoversikt!$H$3="Bruttobudsjettert",VLOOKUP(LEFT(F528,3),'Innhold og arbeidsdeling'!$B$48:$G$70,5,FALSE),VLOOKUP(LEFT(F528,3),'Innhold og arbeidsdeling'!$B$48:$G$70,6,FALSE)
))),
Avstemmingsoversikt!$M$3="Grunntjeneste",IF(Avstemmingsoversikt!$H$3="Bruttobudsjettert",VLOOKUP(LEFT(F528,3),'Innhold og arbeidsdeling'!$B$5:$G$45,3,FALSE),VLOOKUP(LEFT(F528,3),'Innhold og arbeidsdeling'!$B$5:$G$45,4,FALSE)),Avstemmingsoversikt!$M$3="Delservice",IF(Avstemmingsoversikt!$H$3="Bruttobudsjettert",VLOOKUP(LEFT(F528,3),'Innhold og arbeidsdeling'!$B$5:$G$45,5,FALSE),VLOOKUP(LEFT(F528,3),'Innhold og arbeidsdeling'!$B$5:$G$45,6,FALSE)))</f>
        <v>Ingen arkivreferanse</v>
      </c>
      <c r="H528" s="266"/>
      <c r="I528" s="266"/>
      <c r="J528" s="308"/>
      <c r="K528" s="258" t="str">
        <f t="shared" si="8"/>
        <v>7350</v>
      </c>
    </row>
    <row r="529" spans="1:11" x14ac:dyDescent="0.25">
      <c r="A529" s="833">
        <v>7400</v>
      </c>
      <c r="B529" s="205" t="s">
        <v>1132</v>
      </c>
      <c r="C529" s="256">
        <v>0</v>
      </c>
      <c r="G529" s="207" t="str" cm="1">
        <f t="array" ref="G529">_xlfn.IFS(B529="Reservert","-",
F529="","Ingen arkivreferanse",
F529="Ivaretas av kunde","KUNDE",
NOT(ISERROR(_xlfn.XLOOKUP(LEFT(F529,3),('Innhold og arbeidsdeling'!$B$48:$B$70),('Innhold og arbeidsdeling'!$B$48:$B$70)))),_xlfn.IFS(Avstemmingsoversikt!$M$4="Ja",
(IF(Avstemmingsoversikt!$H$3="Bruttobudsjettert",VLOOKUP(LEFT(F529,3),'Innhold og arbeidsdeling'!$B$48:$G$70,3,FALSE),VLOOKUP(LEFT(F529,3),'Innhold og arbeidsdeling'!$B$48:$G$70,4,FALSE)
)),
Avstemmingsoversikt!$M$4="Nei",
(IF(Avstemmingsoversikt!$H$3="Bruttobudsjettert",VLOOKUP(LEFT(F529,3),'Innhold og arbeidsdeling'!$B$48:$G$70,5,FALSE),VLOOKUP(LEFT(F529,3),'Innhold og arbeidsdeling'!$B$48:$G$70,6,FALSE)
))),
Avstemmingsoversikt!$M$3="Grunntjeneste",IF(Avstemmingsoversikt!$H$3="Bruttobudsjettert",VLOOKUP(LEFT(F529,3),'Innhold og arbeidsdeling'!$B$5:$G$45,3,FALSE),VLOOKUP(LEFT(F529,3),'Innhold og arbeidsdeling'!$B$5:$G$45,4,FALSE)),Avstemmingsoversikt!$M$3="Delservice",IF(Avstemmingsoversikt!$H$3="Bruttobudsjettert",VLOOKUP(LEFT(F529,3),'Innhold og arbeidsdeling'!$B$5:$G$45,5,FALSE),VLOOKUP(LEFT(F529,3),'Innhold og arbeidsdeling'!$B$5:$G$45,6,FALSE)))</f>
        <v>Ingen arkivreferanse</v>
      </c>
      <c r="J529" s="309"/>
      <c r="K529" s="258" t="str">
        <f t="shared" si="8"/>
        <v>7400</v>
      </c>
    </row>
    <row r="530" spans="1:11" x14ac:dyDescent="0.25">
      <c r="A530" s="836">
        <v>7410</v>
      </c>
      <c r="B530" s="259" t="s">
        <v>1133</v>
      </c>
      <c r="C530" s="260">
        <v>0</v>
      </c>
      <c r="D530" s="266"/>
      <c r="E530" s="266"/>
      <c r="F530" s="266"/>
      <c r="G530" s="266" t="str" cm="1">
        <f t="array" ref="G530">_xlfn.IFS(B530="Reservert","-",
F530="","Ingen arkivreferanse",
F530="Ivaretas av kunde","KUNDE",
NOT(ISERROR(_xlfn.XLOOKUP(LEFT(F530,3),('Innhold og arbeidsdeling'!$B$48:$B$70),('Innhold og arbeidsdeling'!$B$48:$B$70)))),_xlfn.IFS(Avstemmingsoversikt!$M$4="Ja",
(IF(Avstemmingsoversikt!$H$3="Bruttobudsjettert",VLOOKUP(LEFT(F530,3),'Innhold og arbeidsdeling'!$B$48:$G$70,3,FALSE),VLOOKUP(LEFT(F530,3),'Innhold og arbeidsdeling'!$B$48:$G$70,4,FALSE)
)),
Avstemmingsoversikt!$M$4="Nei",
(IF(Avstemmingsoversikt!$H$3="Bruttobudsjettert",VLOOKUP(LEFT(F530,3),'Innhold og arbeidsdeling'!$B$48:$G$70,5,FALSE),VLOOKUP(LEFT(F530,3),'Innhold og arbeidsdeling'!$B$48:$G$70,6,FALSE)
))),
Avstemmingsoversikt!$M$3="Grunntjeneste",IF(Avstemmingsoversikt!$H$3="Bruttobudsjettert",VLOOKUP(LEFT(F530,3),'Innhold og arbeidsdeling'!$B$5:$G$45,3,FALSE),VLOOKUP(LEFT(F530,3),'Innhold og arbeidsdeling'!$B$5:$G$45,4,FALSE)),Avstemmingsoversikt!$M$3="Delservice",IF(Avstemmingsoversikt!$H$3="Bruttobudsjettert",VLOOKUP(LEFT(F530,3),'Innhold og arbeidsdeling'!$B$5:$G$45,5,FALSE),VLOOKUP(LEFT(F530,3),'Innhold og arbeidsdeling'!$B$5:$G$45,6,FALSE)))</f>
        <v>Ingen arkivreferanse</v>
      </c>
      <c r="H530" s="266"/>
      <c r="I530" s="266"/>
      <c r="J530" s="308"/>
      <c r="K530" s="258" t="str">
        <f t="shared" si="8"/>
        <v>7410</v>
      </c>
    </row>
    <row r="531" spans="1:11" x14ac:dyDescent="0.25">
      <c r="A531" s="835">
        <v>7500</v>
      </c>
      <c r="B531" s="205" t="s">
        <v>1134</v>
      </c>
      <c r="C531" s="256">
        <v>0</v>
      </c>
      <c r="G531" s="207" t="str" cm="1">
        <f t="array" ref="G531">_xlfn.IFS(B531="Reservert","-",
F531="","Ingen arkivreferanse",
F531="Ivaretas av kunde","KUNDE",
NOT(ISERROR(_xlfn.XLOOKUP(LEFT(F531,3),('Innhold og arbeidsdeling'!$B$48:$B$70),('Innhold og arbeidsdeling'!$B$48:$B$70)))),_xlfn.IFS(Avstemmingsoversikt!$M$4="Ja",
(IF(Avstemmingsoversikt!$H$3="Bruttobudsjettert",VLOOKUP(LEFT(F531,3),'Innhold og arbeidsdeling'!$B$48:$G$70,3,FALSE),VLOOKUP(LEFT(F531,3),'Innhold og arbeidsdeling'!$B$48:$G$70,4,FALSE)
)),
Avstemmingsoversikt!$M$4="Nei",
(IF(Avstemmingsoversikt!$H$3="Bruttobudsjettert",VLOOKUP(LEFT(F531,3),'Innhold og arbeidsdeling'!$B$48:$G$70,5,FALSE),VLOOKUP(LEFT(F531,3),'Innhold og arbeidsdeling'!$B$48:$G$70,6,FALSE)
))),
Avstemmingsoversikt!$M$3="Grunntjeneste",IF(Avstemmingsoversikt!$H$3="Bruttobudsjettert",VLOOKUP(LEFT(F531,3),'Innhold og arbeidsdeling'!$B$5:$G$45,3,FALSE),VLOOKUP(LEFT(F531,3),'Innhold og arbeidsdeling'!$B$5:$G$45,4,FALSE)),Avstemmingsoversikt!$M$3="Delservice",IF(Avstemmingsoversikt!$H$3="Bruttobudsjettert",VLOOKUP(LEFT(F531,3),'Innhold og arbeidsdeling'!$B$5:$G$45,5,FALSE),VLOOKUP(LEFT(F531,3),'Innhold og arbeidsdeling'!$B$5:$G$45,6,FALSE)))</f>
        <v>Ingen arkivreferanse</v>
      </c>
      <c r="J531" s="309"/>
      <c r="K531" s="258" t="str">
        <f t="shared" si="8"/>
        <v>7500</v>
      </c>
    </row>
    <row r="532" spans="1:11" x14ac:dyDescent="0.25">
      <c r="A532" s="836">
        <v>7550</v>
      </c>
      <c r="B532" s="259" t="s">
        <v>1135</v>
      </c>
      <c r="C532" s="260">
        <v>0</v>
      </c>
      <c r="D532" s="266"/>
      <c r="E532" s="266"/>
      <c r="F532" s="266"/>
      <c r="G532" s="266" t="str" cm="1">
        <f t="array" ref="G532">_xlfn.IFS(B532="Reservert","-",
F532="","Ingen arkivreferanse",
F532="Ivaretas av kunde","KUNDE",
NOT(ISERROR(_xlfn.XLOOKUP(LEFT(F532,3),('Innhold og arbeidsdeling'!$B$48:$B$70),('Innhold og arbeidsdeling'!$B$48:$B$70)))),_xlfn.IFS(Avstemmingsoversikt!$M$4="Ja",
(IF(Avstemmingsoversikt!$H$3="Bruttobudsjettert",VLOOKUP(LEFT(F532,3),'Innhold og arbeidsdeling'!$B$48:$G$70,3,FALSE),VLOOKUP(LEFT(F532,3),'Innhold og arbeidsdeling'!$B$48:$G$70,4,FALSE)
)),
Avstemmingsoversikt!$M$4="Nei",
(IF(Avstemmingsoversikt!$H$3="Bruttobudsjettert",VLOOKUP(LEFT(F532,3),'Innhold og arbeidsdeling'!$B$48:$G$70,5,FALSE),VLOOKUP(LEFT(F532,3),'Innhold og arbeidsdeling'!$B$48:$G$70,6,FALSE)
))),
Avstemmingsoversikt!$M$3="Grunntjeneste",IF(Avstemmingsoversikt!$H$3="Bruttobudsjettert",VLOOKUP(LEFT(F532,3),'Innhold og arbeidsdeling'!$B$5:$G$45,3,FALSE),VLOOKUP(LEFT(F532,3),'Innhold og arbeidsdeling'!$B$5:$G$45,4,FALSE)),Avstemmingsoversikt!$M$3="Delservice",IF(Avstemmingsoversikt!$H$3="Bruttobudsjettert",VLOOKUP(LEFT(F532,3),'Innhold og arbeidsdeling'!$B$5:$G$45,5,FALSE),VLOOKUP(LEFT(F532,3),'Innhold og arbeidsdeling'!$B$5:$G$45,6,FALSE)))</f>
        <v>Ingen arkivreferanse</v>
      </c>
      <c r="H532" s="266"/>
      <c r="I532" s="266"/>
      <c r="J532" s="308"/>
      <c r="K532" s="258" t="str">
        <f t="shared" si="8"/>
        <v>7550</v>
      </c>
    </row>
    <row r="533" spans="1:11" x14ac:dyDescent="0.25">
      <c r="A533" s="833">
        <v>7560</v>
      </c>
      <c r="B533" s="205" t="s">
        <v>1136</v>
      </c>
      <c r="C533" s="256">
        <v>0</v>
      </c>
      <c r="G533" s="207" t="str" cm="1">
        <f t="array" ref="G533">_xlfn.IFS(B533="Reservert","-",
F533="","Ingen arkivreferanse",
F533="Ivaretas av kunde","KUNDE",
NOT(ISERROR(_xlfn.XLOOKUP(LEFT(F533,3),('Innhold og arbeidsdeling'!$B$48:$B$70),('Innhold og arbeidsdeling'!$B$48:$B$70)))),_xlfn.IFS(Avstemmingsoversikt!$M$4="Ja",
(IF(Avstemmingsoversikt!$H$3="Bruttobudsjettert",VLOOKUP(LEFT(F533,3),'Innhold og arbeidsdeling'!$B$48:$G$70,3,FALSE),VLOOKUP(LEFT(F533,3),'Innhold og arbeidsdeling'!$B$48:$G$70,4,FALSE)
)),
Avstemmingsoversikt!$M$4="Nei",
(IF(Avstemmingsoversikt!$H$3="Bruttobudsjettert",VLOOKUP(LEFT(F533,3),'Innhold og arbeidsdeling'!$B$48:$G$70,5,FALSE),VLOOKUP(LEFT(F533,3),'Innhold og arbeidsdeling'!$B$48:$G$70,6,FALSE)
))),
Avstemmingsoversikt!$M$3="Grunntjeneste",IF(Avstemmingsoversikt!$H$3="Bruttobudsjettert",VLOOKUP(LEFT(F533,3),'Innhold og arbeidsdeling'!$B$5:$G$45,3,FALSE),VLOOKUP(LEFT(F533,3),'Innhold og arbeidsdeling'!$B$5:$G$45,4,FALSE)),Avstemmingsoversikt!$M$3="Delservice",IF(Avstemmingsoversikt!$H$3="Bruttobudsjettert",VLOOKUP(LEFT(F533,3),'Innhold og arbeidsdeling'!$B$5:$G$45,5,FALSE),VLOOKUP(LEFT(F533,3),'Innhold og arbeidsdeling'!$B$5:$G$45,6,FALSE)))</f>
        <v>Ingen arkivreferanse</v>
      </c>
      <c r="J533" s="309"/>
      <c r="K533" s="258" t="str">
        <f t="shared" si="8"/>
        <v>7560</v>
      </c>
    </row>
    <row r="534" spans="1:11" x14ac:dyDescent="0.25">
      <c r="A534" s="836">
        <v>7600</v>
      </c>
      <c r="B534" s="259" t="s">
        <v>1137</v>
      </c>
      <c r="C534" s="260">
        <v>0</v>
      </c>
      <c r="D534" s="266"/>
      <c r="E534" s="266"/>
      <c r="F534" s="266"/>
      <c r="G534" s="266" t="str" cm="1">
        <f t="array" ref="G534">_xlfn.IFS(B534="Reservert","-",
F534="","Ingen arkivreferanse",
F534="Ivaretas av kunde","KUNDE",
NOT(ISERROR(_xlfn.XLOOKUP(LEFT(F534,3),('Innhold og arbeidsdeling'!$B$48:$B$70),('Innhold og arbeidsdeling'!$B$48:$B$70)))),_xlfn.IFS(Avstemmingsoversikt!$M$4="Ja",
(IF(Avstemmingsoversikt!$H$3="Bruttobudsjettert",VLOOKUP(LEFT(F534,3),'Innhold og arbeidsdeling'!$B$48:$G$70,3,FALSE),VLOOKUP(LEFT(F534,3),'Innhold og arbeidsdeling'!$B$48:$G$70,4,FALSE)
)),
Avstemmingsoversikt!$M$4="Nei",
(IF(Avstemmingsoversikt!$H$3="Bruttobudsjettert",VLOOKUP(LEFT(F534,3),'Innhold og arbeidsdeling'!$B$48:$G$70,5,FALSE),VLOOKUP(LEFT(F534,3),'Innhold og arbeidsdeling'!$B$48:$G$70,6,FALSE)
))),
Avstemmingsoversikt!$M$3="Grunntjeneste",IF(Avstemmingsoversikt!$H$3="Bruttobudsjettert",VLOOKUP(LEFT(F534,3),'Innhold og arbeidsdeling'!$B$5:$G$45,3,FALSE),VLOOKUP(LEFT(F534,3),'Innhold og arbeidsdeling'!$B$5:$G$45,4,FALSE)),Avstemmingsoversikt!$M$3="Delservice",IF(Avstemmingsoversikt!$H$3="Bruttobudsjettert",VLOOKUP(LEFT(F534,3),'Innhold og arbeidsdeling'!$B$5:$G$45,5,FALSE),VLOOKUP(LEFT(F534,3),'Innhold og arbeidsdeling'!$B$5:$G$45,6,FALSE)))</f>
        <v>Ingen arkivreferanse</v>
      </c>
      <c r="H534" s="266"/>
      <c r="I534" s="266"/>
      <c r="J534" s="308"/>
      <c r="K534" s="258" t="str">
        <f t="shared" si="8"/>
        <v>7600</v>
      </c>
    </row>
    <row r="535" spans="1:11" x14ac:dyDescent="0.25">
      <c r="A535" s="833">
        <v>7607</v>
      </c>
      <c r="B535" s="205" t="s">
        <v>1138</v>
      </c>
      <c r="C535" s="256">
        <v>0</v>
      </c>
      <c r="G535" s="207" t="str" cm="1">
        <f t="array" ref="G535">_xlfn.IFS(B535="Reservert","-",
F535="","Ingen arkivreferanse",
F535="Ivaretas av kunde","KUNDE",
NOT(ISERROR(_xlfn.XLOOKUP(LEFT(F535,3),('Innhold og arbeidsdeling'!$B$48:$B$70),('Innhold og arbeidsdeling'!$B$48:$B$70)))),_xlfn.IFS(Avstemmingsoversikt!$M$4="Ja",
(IF(Avstemmingsoversikt!$H$3="Bruttobudsjettert",VLOOKUP(LEFT(F535,3),'Innhold og arbeidsdeling'!$B$48:$G$70,3,FALSE),VLOOKUP(LEFT(F535,3),'Innhold og arbeidsdeling'!$B$48:$G$70,4,FALSE)
)),
Avstemmingsoversikt!$M$4="Nei",
(IF(Avstemmingsoversikt!$H$3="Bruttobudsjettert",VLOOKUP(LEFT(F535,3),'Innhold og arbeidsdeling'!$B$48:$G$70,5,FALSE),VLOOKUP(LEFT(F535,3),'Innhold og arbeidsdeling'!$B$48:$G$70,6,FALSE)
))),
Avstemmingsoversikt!$M$3="Grunntjeneste",IF(Avstemmingsoversikt!$H$3="Bruttobudsjettert",VLOOKUP(LEFT(F535,3),'Innhold og arbeidsdeling'!$B$5:$G$45,3,FALSE),VLOOKUP(LEFT(F535,3),'Innhold og arbeidsdeling'!$B$5:$G$45,4,FALSE)),Avstemmingsoversikt!$M$3="Delservice",IF(Avstemmingsoversikt!$H$3="Bruttobudsjettert",VLOOKUP(LEFT(F535,3),'Innhold og arbeidsdeling'!$B$5:$G$45,5,FALSE),VLOOKUP(LEFT(F535,3),'Innhold og arbeidsdeling'!$B$5:$G$45,6,FALSE)))</f>
        <v>Ingen arkivreferanse</v>
      </c>
      <c r="J535" s="309"/>
      <c r="K535" s="258" t="str">
        <f t="shared" si="8"/>
        <v>7607</v>
      </c>
    </row>
    <row r="536" spans="1:11" x14ac:dyDescent="0.25">
      <c r="A536" s="836">
        <v>7608</v>
      </c>
      <c r="B536" s="259" t="s">
        <v>1139</v>
      </c>
      <c r="C536" s="260">
        <v>0</v>
      </c>
      <c r="D536" s="266"/>
      <c r="E536" s="266"/>
      <c r="F536" s="266"/>
      <c r="G536" s="266" t="str" cm="1">
        <f t="array" ref="G536">_xlfn.IFS(B536="Reservert","-",
F536="","Ingen arkivreferanse",
F536="Ivaretas av kunde","KUNDE",
NOT(ISERROR(_xlfn.XLOOKUP(LEFT(F536,3),('Innhold og arbeidsdeling'!$B$48:$B$70),('Innhold og arbeidsdeling'!$B$48:$B$70)))),_xlfn.IFS(Avstemmingsoversikt!$M$4="Ja",
(IF(Avstemmingsoversikt!$H$3="Bruttobudsjettert",VLOOKUP(LEFT(F536,3),'Innhold og arbeidsdeling'!$B$48:$G$70,3,FALSE),VLOOKUP(LEFT(F536,3),'Innhold og arbeidsdeling'!$B$48:$G$70,4,FALSE)
)),
Avstemmingsoversikt!$M$4="Nei",
(IF(Avstemmingsoversikt!$H$3="Bruttobudsjettert",VLOOKUP(LEFT(F536,3),'Innhold og arbeidsdeling'!$B$48:$G$70,5,FALSE),VLOOKUP(LEFT(F536,3),'Innhold og arbeidsdeling'!$B$48:$G$70,6,FALSE)
))),
Avstemmingsoversikt!$M$3="Grunntjeneste",IF(Avstemmingsoversikt!$H$3="Bruttobudsjettert",VLOOKUP(LEFT(F536,3),'Innhold og arbeidsdeling'!$B$5:$G$45,3,FALSE),VLOOKUP(LEFT(F536,3),'Innhold og arbeidsdeling'!$B$5:$G$45,4,FALSE)),Avstemmingsoversikt!$M$3="Delservice",IF(Avstemmingsoversikt!$H$3="Bruttobudsjettert",VLOOKUP(LEFT(F536,3),'Innhold og arbeidsdeling'!$B$5:$G$45,5,FALSE),VLOOKUP(LEFT(F536,3),'Innhold og arbeidsdeling'!$B$5:$G$45,6,FALSE)))</f>
        <v>Ingen arkivreferanse</v>
      </c>
      <c r="H536" s="266"/>
      <c r="I536" s="266"/>
      <c r="J536" s="308"/>
      <c r="K536" s="258" t="str">
        <f t="shared" si="8"/>
        <v>7608</v>
      </c>
    </row>
    <row r="537" spans="1:11" x14ac:dyDescent="0.25">
      <c r="A537" s="833">
        <v>7610</v>
      </c>
      <c r="B537" s="205" t="s">
        <v>1140</v>
      </c>
      <c r="C537" s="256">
        <v>0</v>
      </c>
      <c r="G537" s="207" t="str" cm="1">
        <f t="array" ref="G537">_xlfn.IFS(B537="Reservert","-",
F537="","Ingen arkivreferanse",
F537="Ivaretas av kunde","KUNDE",
NOT(ISERROR(_xlfn.XLOOKUP(LEFT(F537,3),('Innhold og arbeidsdeling'!$B$48:$B$70),('Innhold og arbeidsdeling'!$B$48:$B$70)))),_xlfn.IFS(Avstemmingsoversikt!$M$4="Ja",
(IF(Avstemmingsoversikt!$H$3="Bruttobudsjettert",VLOOKUP(LEFT(F537,3),'Innhold og arbeidsdeling'!$B$48:$G$70,3,FALSE),VLOOKUP(LEFT(F537,3),'Innhold og arbeidsdeling'!$B$48:$G$70,4,FALSE)
)),
Avstemmingsoversikt!$M$4="Nei",
(IF(Avstemmingsoversikt!$H$3="Bruttobudsjettert",VLOOKUP(LEFT(F537,3),'Innhold og arbeidsdeling'!$B$48:$G$70,5,FALSE),VLOOKUP(LEFT(F537,3),'Innhold og arbeidsdeling'!$B$48:$G$70,6,FALSE)
))),
Avstemmingsoversikt!$M$3="Grunntjeneste",IF(Avstemmingsoversikt!$H$3="Bruttobudsjettert",VLOOKUP(LEFT(F537,3),'Innhold og arbeidsdeling'!$B$5:$G$45,3,FALSE),VLOOKUP(LEFT(F537,3),'Innhold og arbeidsdeling'!$B$5:$G$45,4,FALSE)),Avstemmingsoversikt!$M$3="Delservice",IF(Avstemmingsoversikt!$H$3="Bruttobudsjettert",VLOOKUP(LEFT(F537,3),'Innhold og arbeidsdeling'!$B$5:$G$45,5,FALSE),VLOOKUP(LEFT(F537,3),'Innhold og arbeidsdeling'!$B$5:$G$45,6,FALSE)))</f>
        <v>Ingen arkivreferanse</v>
      </c>
      <c r="J537" s="309"/>
      <c r="K537" s="258" t="str">
        <f t="shared" si="8"/>
        <v>7610</v>
      </c>
    </row>
    <row r="538" spans="1:11" x14ac:dyDescent="0.25">
      <c r="A538" s="836">
        <v>7620</v>
      </c>
      <c r="B538" s="259" t="s">
        <v>1141</v>
      </c>
      <c r="C538" s="260">
        <v>0</v>
      </c>
      <c r="D538" s="266"/>
      <c r="E538" s="266"/>
      <c r="F538" s="266"/>
      <c r="G538" s="266" t="str" cm="1">
        <f t="array" ref="G538">_xlfn.IFS(B538="Reservert","-",
F538="","Ingen arkivreferanse",
F538="Ivaretas av kunde","KUNDE",
NOT(ISERROR(_xlfn.XLOOKUP(LEFT(F538,3),('Innhold og arbeidsdeling'!$B$48:$B$70),('Innhold og arbeidsdeling'!$B$48:$B$70)))),_xlfn.IFS(Avstemmingsoversikt!$M$4="Ja",
(IF(Avstemmingsoversikt!$H$3="Bruttobudsjettert",VLOOKUP(LEFT(F538,3),'Innhold og arbeidsdeling'!$B$48:$G$70,3,FALSE),VLOOKUP(LEFT(F538,3),'Innhold og arbeidsdeling'!$B$48:$G$70,4,FALSE)
)),
Avstemmingsoversikt!$M$4="Nei",
(IF(Avstemmingsoversikt!$H$3="Bruttobudsjettert",VLOOKUP(LEFT(F538,3),'Innhold og arbeidsdeling'!$B$48:$G$70,5,FALSE),VLOOKUP(LEFT(F538,3),'Innhold og arbeidsdeling'!$B$48:$G$70,6,FALSE)
))),
Avstemmingsoversikt!$M$3="Grunntjeneste",IF(Avstemmingsoversikt!$H$3="Bruttobudsjettert",VLOOKUP(LEFT(F538,3),'Innhold og arbeidsdeling'!$B$5:$G$45,3,FALSE),VLOOKUP(LEFT(F538,3),'Innhold og arbeidsdeling'!$B$5:$G$45,4,FALSE)),Avstemmingsoversikt!$M$3="Delservice",IF(Avstemmingsoversikt!$H$3="Bruttobudsjettert",VLOOKUP(LEFT(F538,3),'Innhold og arbeidsdeling'!$B$5:$G$45,5,FALSE),VLOOKUP(LEFT(F538,3),'Innhold og arbeidsdeling'!$B$5:$G$45,6,FALSE)))</f>
        <v>Ingen arkivreferanse</v>
      </c>
      <c r="H538" s="266"/>
      <c r="I538" s="266"/>
      <c r="J538" s="308"/>
      <c r="K538" s="258" t="str">
        <f t="shared" si="8"/>
        <v>7620</v>
      </c>
    </row>
    <row r="539" spans="1:11" x14ac:dyDescent="0.25">
      <c r="A539" s="833">
        <v>7630</v>
      </c>
      <c r="B539" s="205" t="s">
        <v>1142</v>
      </c>
      <c r="C539" s="256">
        <v>0</v>
      </c>
      <c r="G539" s="207" t="str" cm="1">
        <f t="array" ref="G539">_xlfn.IFS(B539="Reservert","-",
F539="","Ingen arkivreferanse",
F539="Ivaretas av kunde","KUNDE",
NOT(ISERROR(_xlfn.XLOOKUP(LEFT(F539,3),('Innhold og arbeidsdeling'!$B$48:$B$70),('Innhold og arbeidsdeling'!$B$48:$B$70)))),_xlfn.IFS(Avstemmingsoversikt!$M$4="Ja",
(IF(Avstemmingsoversikt!$H$3="Bruttobudsjettert",VLOOKUP(LEFT(F539,3),'Innhold og arbeidsdeling'!$B$48:$G$70,3,FALSE),VLOOKUP(LEFT(F539,3),'Innhold og arbeidsdeling'!$B$48:$G$70,4,FALSE)
)),
Avstemmingsoversikt!$M$4="Nei",
(IF(Avstemmingsoversikt!$H$3="Bruttobudsjettert",VLOOKUP(LEFT(F539,3),'Innhold og arbeidsdeling'!$B$48:$G$70,5,FALSE),VLOOKUP(LEFT(F539,3),'Innhold og arbeidsdeling'!$B$48:$G$70,6,FALSE)
))),
Avstemmingsoversikt!$M$3="Grunntjeneste",IF(Avstemmingsoversikt!$H$3="Bruttobudsjettert",VLOOKUP(LEFT(F539,3),'Innhold og arbeidsdeling'!$B$5:$G$45,3,FALSE),VLOOKUP(LEFT(F539,3),'Innhold og arbeidsdeling'!$B$5:$G$45,4,FALSE)),Avstemmingsoversikt!$M$3="Delservice",IF(Avstemmingsoversikt!$H$3="Bruttobudsjettert",VLOOKUP(LEFT(F539,3),'Innhold og arbeidsdeling'!$B$5:$G$45,5,FALSE),VLOOKUP(LEFT(F539,3),'Innhold og arbeidsdeling'!$B$5:$G$45,6,FALSE)))</f>
        <v>Ingen arkivreferanse</v>
      </c>
      <c r="J539" s="309"/>
      <c r="K539" s="258" t="str">
        <f t="shared" si="8"/>
        <v>7630</v>
      </c>
    </row>
    <row r="540" spans="1:11" ht="16.5" customHeight="1" x14ac:dyDescent="0.25">
      <c r="A540" s="836">
        <v>7700</v>
      </c>
      <c r="B540" s="259" t="s">
        <v>1143</v>
      </c>
      <c r="C540" s="260">
        <v>0</v>
      </c>
      <c r="D540" s="266"/>
      <c r="E540" s="266"/>
      <c r="F540" s="266"/>
      <c r="G540" s="266" t="str" cm="1">
        <f t="array" ref="G540">_xlfn.IFS(B540="Reservert","-",
F540="","Ingen arkivreferanse",
F540="Ivaretas av kunde","KUNDE",
NOT(ISERROR(_xlfn.XLOOKUP(LEFT(F540,3),('Innhold og arbeidsdeling'!$B$48:$B$70),('Innhold og arbeidsdeling'!$B$48:$B$70)))),_xlfn.IFS(Avstemmingsoversikt!$M$4="Ja",
(IF(Avstemmingsoversikt!$H$3="Bruttobudsjettert",VLOOKUP(LEFT(F540,3),'Innhold og arbeidsdeling'!$B$48:$G$70,3,FALSE),VLOOKUP(LEFT(F540,3),'Innhold og arbeidsdeling'!$B$48:$G$70,4,FALSE)
)),
Avstemmingsoversikt!$M$4="Nei",
(IF(Avstemmingsoversikt!$H$3="Bruttobudsjettert",VLOOKUP(LEFT(F540,3),'Innhold og arbeidsdeling'!$B$48:$G$70,5,FALSE),VLOOKUP(LEFT(F540,3),'Innhold og arbeidsdeling'!$B$48:$G$70,6,FALSE)
))),
Avstemmingsoversikt!$M$3="Grunntjeneste",IF(Avstemmingsoversikt!$H$3="Bruttobudsjettert",VLOOKUP(LEFT(F540,3),'Innhold og arbeidsdeling'!$B$5:$G$45,3,FALSE),VLOOKUP(LEFT(F540,3),'Innhold og arbeidsdeling'!$B$5:$G$45,4,FALSE)),Avstemmingsoversikt!$M$3="Delservice",IF(Avstemmingsoversikt!$H$3="Bruttobudsjettert",VLOOKUP(LEFT(F540,3),'Innhold og arbeidsdeling'!$B$5:$G$45,5,FALSE),VLOOKUP(LEFT(F540,3),'Innhold og arbeidsdeling'!$B$5:$G$45,6,FALSE)))</f>
        <v>Ingen arkivreferanse</v>
      </c>
      <c r="H540" s="266"/>
      <c r="I540" s="266"/>
      <c r="J540" s="308"/>
      <c r="K540" s="258" t="str">
        <f t="shared" si="8"/>
        <v>7700</v>
      </c>
    </row>
    <row r="541" spans="1:11" x14ac:dyDescent="0.25">
      <c r="A541" s="833">
        <v>7710</v>
      </c>
      <c r="B541" s="205" t="s">
        <v>1144</v>
      </c>
      <c r="C541" s="256">
        <v>0</v>
      </c>
      <c r="G541" s="207" t="str" cm="1">
        <f t="array" ref="G541">_xlfn.IFS(B541="Reservert","-",
F541="","Ingen arkivreferanse",
F541="Ivaretas av kunde","KUNDE",
NOT(ISERROR(_xlfn.XLOOKUP(LEFT(F541,3),('Innhold og arbeidsdeling'!$B$48:$B$70),('Innhold og arbeidsdeling'!$B$48:$B$70)))),_xlfn.IFS(Avstemmingsoversikt!$M$4="Ja",
(IF(Avstemmingsoversikt!$H$3="Bruttobudsjettert",VLOOKUP(LEFT(F541,3),'Innhold og arbeidsdeling'!$B$48:$G$70,3,FALSE),VLOOKUP(LEFT(F541,3),'Innhold og arbeidsdeling'!$B$48:$G$70,4,FALSE)
)),
Avstemmingsoversikt!$M$4="Nei",
(IF(Avstemmingsoversikt!$H$3="Bruttobudsjettert",VLOOKUP(LEFT(F541,3),'Innhold og arbeidsdeling'!$B$48:$G$70,5,FALSE),VLOOKUP(LEFT(F541,3),'Innhold og arbeidsdeling'!$B$48:$G$70,6,FALSE)
))),
Avstemmingsoversikt!$M$3="Grunntjeneste",IF(Avstemmingsoversikt!$H$3="Bruttobudsjettert",VLOOKUP(LEFT(F541,3),'Innhold og arbeidsdeling'!$B$5:$G$45,3,FALSE),VLOOKUP(LEFT(F541,3),'Innhold og arbeidsdeling'!$B$5:$G$45,4,FALSE)),Avstemmingsoversikt!$M$3="Delservice",IF(Avstemmingsoversikt!$H$3="Bruttobudsjettert",VLOOKUP(LEFT(F541,3),'Innhold og arbeidsdeling'!$B$5:$G$45,5,FALSE),VLOOKUP(LEFT(F541,3),'Innhold og arbeidsdeling'!$B$5:$G$45,6,FALSE)))</f>
        <v>Ingen arkivreferanse</v>
      </c>
      <c r="J541" s="309"/>
      <c r="K541" s="258" t="str">
        <f t="shared" si="8"/>
        <v>7710</v>
      </c>
    </row>
    <row r="542" spans="1:11" x14ac:dyDescent="0.25">
      <c r="A542" s="836">
        <v>7720</v>
      </c>
      <c r="B542" s="259" t="s">
        <v>1145</v>
      </c>
      <c r="C542" s="260">
        <v>0</v>
      </c>
      <c r="D542" s="266"/>
      <c r="E542" s="266"/>
      <c r="F542" s="266"/>
      <c r="G542" s="266" t="str" cm="1">
        <f t="array" ref="G542">_xlfn.IFS(B542="Reservert","-",
F542="","Ingen arkivreferanse",
F542="Ivaretas av kunde","KUNDE",
NOT(ISERROR(_xlfn.XLOOKUP(LEFT(F542,3),('Innhold og arbeidsdeling'!$B$48:$B$70),('Innhold og arbeidsdeling'!$B$48:$B$70)))),_xlfn.IFS(Avstemmingsoversikt!$M$4="Ja",
(IF(Avstemmingsoversikt!$H$3="Bruttobudsjettert",VLOOKUP(LEFT(F542,3),'Innhold og arbeidsdeling'!$B$48:$G$70,3,FALSE),VLOOKUP(LEFT(F542,3),'Innhold og arbeidsdeling'!$B$48:$G$70,4,FALSE)
)),
Avstemmingsoversikt!$M$4="Nei",
(IF(Avstemmingsoversikt!$H$3="Bruttobudsjettert",VLOOKUP(LEFT(F542,3),'Innhold og arbeidsdeling'!$B$48:$G$70,5,FALSE),VLOOKUP(LEFT(F542,3),'Innhold og arbeidsdeling'!$B$48:$G$70,6,FALSE)
))),
Avstemmingsoversikt!$M$3="Grunntjeneste",IF(Avstemmingsoversikt!$H$3="Bruttobudsjettert",VLOOKUP(LEFT(F542,3),'Innhold og arbeidsdeling'!$B$5:$G$45,3,FALSE),VLOOKUP(LEFT(F542,3),'Innhold og arbeidsdeling'!$B$5:$G$45,4,FALSE)),Avstemmingsoversikt!$M$3="Delservice",IF(Avstemmingsoversikt!$H$3="Bruttobudsjettert",VLOOKUP(LEFT(F542,3),'Innhold og arbeidsdeling'!$B$5:$G$45,5,FALSE),VLOOKUP(LEFT(F542,3),'Innhold og arbeidsdeling'!$B$5:$G$45,6,FALSE)))</f>
        <v>Ingen arkivreferanse</v>
      </c>
      <c r="H542" s="266"/>
      <c r="I542" s="266"/>
      <c r="J542" s="308"/>
      <c r="K542" s="258" t="str">
        <f t="shared" si="8"/>
        <v>7720</v>
      </c>
    </row>
    <row r="543" spans="1:11" x14ac:dyDescent="0.25">
      <c r="A543" s="833">
        <v>7750</v>
      </c>
      <c r="B543" s="205" t="s">
        <v>1146</v>
      </c>
      <c r="C543" s="256">
        <v>0</v>
      </c>
      <c r="G543" s="207" t="str" cm="1">
        <f t="array" ref="G543">_xlfn.IFS(B543="Reservert","-",
F543="","Ingen arkivreferanse",
F543="Ivaretas av kunde","KUNDE",
NOT(ISERROR(_xlfn.XLOOKUP(LEFT(F543,3),('Innhold og arbeidsdeling'!$B$48:$B$70),('Innhold og arbeidsdeling'!$B$48:$B$70)))),_xlfn.IFS(Avstemmingsoversikt!$M$4="Ja",
(IF(Avstemmingsoversikt!$H$3="Bruttobudsjettert",VLOOKUP(LEFT(F543,3),'Innhold og arbeidsdeling'!$B$48:$G$70,3,FALSE),VLOOKUP(LEFT(F543,3),'Innhold og arbeidsdeling'!$B$48:$G$70,4,FALSE)
)),
Avstemmingsoversikt!$M$4="Nei",
(IF(Avstemmingsoversikt!$H$3="Bruttobudsjettert",VLOOKUP(LEFT(F543,3),'Innhold og arbeidsdeling'!$B$48:$G$70,5,FALSE),VLOOKUP(LEFT(F543,3),'Innhold og arbeidsdeling'!$B$48:$G$70,6,FALSE)
))),
Avstemmingsoversikt!$M$3="Grunntjeneste",IF(Avstemmingsoversikt!$H$3="Bruttobudsjettert",VLOOKUP(LEFT(F543,3),'Innhold og arbeidsdeling'!$B$5:$G$45,3,FALSE),VLOOKUP(LEFT(F543,3),'Innhold og arbeidsdeling'!$B$5:$G$45,4,FALSE)),Avstemmingsoversikt!$M$3="Delservice",IF(Avstemmingsoversikt!$H$3="Bruttobudsjettert",VLOOKUP(LEFT(F543,3),'Innhold og arbeidsdeling'!$B$5:$G$45,5,FALSE),VLOOKUP(LEFT(F543,3),'Innhold og arbeidsdeling'!$B$5:$G$45,6,FALSE)))</f>
        <v>Ingen arkivreferanse</v>
      </c>
      <c r="J543" s="309"/>
      <c r="K543" s="258" t="str">
        <f t="shared" si="8"/>
        <v>7750</v>
      </c>
    </row>
    <row r="544" spans="1:11" x14ac:dyDescent="0.25">
      <c r="A544" s="836">
        <v>7770</v>
      </c>
      <c r="B544" s="259" t="s">
        <v>1147</v>
      </c>
      <c r="C544" s="260">
        <v>0</v>
      </c>
      <c r="D544" s="266"/>
      <c r="E544" s="266"/>
      <c r="F544" s="266"/>
      <c r="G544" s="266" t="str" cm="1">
        <f t="array" ref="G544">_xlfn.IFS(B544="Reservert","-",
F544="","Ingen arkivreferanse",
F544="Ivaretas av kunde","KUNDE",
NOT(ISERROR(_xlfn.XLOOKUP(LEFT(F544,3),('Innhold og arbeidsdeling'!$B$48:$B$70),('Innhold og arbeidsdeling'!$B$48:$B$70)))),_xlfn.IFS(Avstemmingsoversikt!$M$4="Ja",
(IF(Avstemmingsoversikt!$H$3="Bruttobudsjettert",VLOOKUP(LEFT(F544,3),'Innhold og arbeidsdeling'!$B$48:$G$70,3,FALSE),VLOOKUP(LEFT(F544,3),'Innhold og arbeidsdeling'!$B$48:$G$70,4,FALSE)
)),
Avstemmingsoversikt!$M$4="Nei",
(IF(Avstemmingsoversikt!$H$3="Bruttobudsjettert",VLOOKUP(LEFT(F544,3),'Innhold og arbeidsdeling'!$B$48:$G$70,5,FALSE),VLOOKUP(LEFT(F544,3),'Innhold og arbeidsdeling'!$B$48:$G$70,6,FALSE)
))),
Avstemmingsoversikt!$M$3="Grunntjeneste",IF(Avstemmingsoversikt!$H$3="Bruttobudsjettert",VLOOKUP(LEFT(F544,3),'Innhold og arbeidsdeling'!$B$5:$G$45,3,FALSE),VLOOKUP(LEFT(F544,3),'Innhold og arbeidsdeling'!$B$5:$G$45,4,FALSE)),Avstemmingsoversikt!$M$3="Delservice",IF(Avstemmingsoversikt!$H$3="Bruttobudsjettert",VLOOKUP(LEFT(F544,3),'Innhold og arbeidsdeling'!$B$5:$G$45,5,FALSE),VLOOKUP(LEFT(F544,3),'Innhold og arbeidsdeling'!$B$5:$G$45,6,FALSE)))</f>
        <v>Ingen arkivreferanse</v>
      </c>
      <c r="H544" s="266"/>
      <c r="I544" s="266"/>
      <c r="J544" s="308"/>
      <c r="K544" s="258" t="str">
        <f t="shared" si="8"/>
        <v>7770</v>
      </c>
    </row>
    <row r="545" spans="1:11" x14ac:dyDescent="0.25">
      <c r="A545" s="833">
        <v>7771</v>
      </c>
      <c r="B545" s="205" t="s">
        <v>1148</v>
      </c>
      <c r="C545" s="256">
        <v>0</v>
      </c>
      <c r="G545" s="207" t="str" cm="1">
        <f t="array" ref="G545">_xlfn.IFS(B545="Reservert","-",
F545="","Ingen arkivreferanse",
F545="Ivaretas av kunde","KUNDE",
NOT(ISERROR(_xlfn.XLOOKUP(LEFT(F545,3),('Innhold og arbeidsdeling'!$B$48:$B$70),('Innhold og arbeidsdeling'!$B$48:$B$70)))),_xlfn.IFS(Avstemmingsoversikt!$M$4="Ja",
(IF(Avstemmingsoversikt!$H$3="Bruttobudsjettert",VLOOKUP(LEFT(F545,3),'Innhold og arbeidsdeling'!$B$48:$G$70,3,FALSE),VLOOKUP(LEFT(F545,3),'Innhold og arbeidsdeling'!$B$48:$G$70,4,FALSE)
)),
Avstemmingsoversikt!$M$4="Nei",
(IF(Avstemmingsoversikt!$H$3="Bruttobudsjettert",VLOOKUP(LEFT(F545,3),'Innhold og arbeidsdeling'!$B$48:$G$70,5,FALSE),VLOOKUP(LEFT(F545,3),'Innhold og arbeidsdeling'!$B$48:$G$70,6,FALSE)
))),
Avstemmingsoversikt!$M$3="Grunntjeneste",IF(Avstemmingsoversikt!$H$3="Bruttobudsjettert",VLOOKUP(LEFT(F545,3),'Innhold og arbeidsdeling'!$B$5:$G$45,3,FALSE),VLOOKUP(LEFT(F545,3),'Innhold og arbeidsdeling'!$B$5:$G$45,4,FALSE)),Avstemmingsoversikt!$M$3="Delservice",IF(Avstemmingsoversikt!$H$3="Bruttobudsjettert",VLOOKUP(LEFT(F545,3),'Innhold og arbeidsdeling'!$B$5:$G$45,5,FALSE),VLOOKUP(LEFT(F545,3),'Innhold og arbeidsdeling'!$B$5:$G$45,6,FALSE)))</f>
        <v>Ingen arkivreferanse</v>
      </c>
      <c r="J545" s="309"/>
      <c r="K545" s="258" t="str">
        <f t="shared" si="8"/>
        <v>7771</v>
      </c>
    </row>
    <row r="546" spans="1:11" x14ac:dyDescent="0.25">
      <c r="A546" s="834">
        <v>7772</v>
      </c>
      <c r="B546" s="259" t="s">
        <v>1149</v>
      </c>
      <c r="C546" s="260">
        <v>0</v>
      </c>
      <c r="D546" s="266"/>
      <c r="E546" s="266"/>
      <c r="F546" s="266"/>
      <c r="G546" s="266" t="str" cm="1">
        <f t="array" ref="G546">_xlfn.IFS(B546="Reservert","-",
F546="","Ingen arkivreferanse",
F546="Ivaretas av kunde","KUNDE",
NOT(ISERROR(_xlfn.XLOOKUP(LEFT(F546,3),('Innhold og arbeidsdeling'!$B$48:$B$70),('Innhold og arbeidsdeling'!$B$48:$B$70)))),_xlfn.IFS(Avstemmingsoversikt!$M$4="Ja",
(IF(Avstemmingsoversikt!$H$3="Bruttobudsjettert",VLOOKUP(LEFT(F546,3),'Innhold og arbeidsdeling'!$B$48:$G$70,3,FALSE),VLOOKUP(LEFT(F546,3),'Innhold og arbeidsdeling'!$B$48:$G$70,4,FALSE)
)),
Avstemmingsoversikt!$M$4="Nei",
(IF(Avstemmingsoversikt!$H$3="Bruttobudsjettert",VLOOKUP(LEFT(F546,3),'Innhold og arbeidsdeling'!$B$48:$G$70,5,FALSE),VLOOKUP(LEFT(F546,3),'Innhold og arbeidsdeling'!$B$48:$G$70,6,FALSE)
))),
Avstemmingsoversikt!$M$3="Grunntjeneste",IF(Avstemmingsoversikt!$H$3="Bruttobudsjettert",VLOOKUP(LEFT(F546,3),'Innhold og arbeidsdeling'!$B$5:$G$45,3,FALSE),VLOOKUP(LEFT(F546,3),'Innhold og arbeidsdeling'!$B$5:$G$45,4,FALSE)),Avstemmingsoversikt!$M$3="Delservice",IF(Avstemmingsoversikt!$H$3="Bruttobudsjettert",VLOOKUP(LEFT(F546,3),'Innhold og arbeidsdeling'!$B$5:$G$45,5,FALSE),VLOOKUP(LEFT(F546,3),'Innhold og arbeidsdeling'!$B$5:$G$45,6,FALSE)))</f>
        <v>Ingen arkivreferanse</v>
      </c>
      <c r="H546" s="266"/>
      <c r="I546" s="266"/>
      <c r="J546" s="308"/>
      <c r="K546" s="258" t="str">
        <f t="shared" si="8"/>
        <v>7772</v>
      </c>
    </row>
    <row r="547" spans="1:11" x14ac:dyDescent="0.25">
      <c r="A547" s="833">
        <v>7790</v>
      </c>
      <c r="B547" s="205" t="s">
        <v>1150</v>
      </c>
      <c r="C547" s="256">
        <v>0</v>
      </c>
      <c r="G547" s="207" t="str" cm="1">
        <f t="array" ref="G547">_xlfn.IFS(B547="Reservert","-",
F547="","Ingen arkivreferanse",
F547="Ivaretas av kunde","KUNDE",
NOT(ISERROR(_xlfn.XLOOKUP(LEFT(F547,3),('Innhold og arbeidsdeling'!$B$48:$B$70),('Innhold og arbeidsdeling'!$B$48:$B$70)))),_xlfn.IFS(Avstemmingsoversikt!$M$4="Ja",
(IF(Avstemmingsoversikt!$H$3="Bruttobudsjettert",VLOOKUP(LEFT(F547,3),'Innhold og arbeidsdeling'!$B$48:$G$70,3,FALSE),VLOOKUP(LEFT(F547,3),'Innhold og arbeidsdeling'!$B$48:$G$70,4,FALSE)
)),
Avstemmingsoversikt!$M$4="Nei",
(IF(Avstemmingsoversikt!$H$3="Bruttobudsjettert",VLOOKUP(LEFT(F547,3),'Innhold og arbeidsdeling'!$B$48:$G$70,5,FALSE),VLOOKUP(LEFT(F547,3),'Innhold og arbeidsdeling'!$B$48:$G$70,6,FALSE)
))),
Avstemmingsoversikt!$M$3="Grunntjeneste",IF(Avstemmingsoversikt!$H$3="Bruttobudsjettert",VLOOKUP(LEFT(F547,3),'Innhold og arbeidsdeling'!$B$5:$G$45,3,FALSE),VLOOKUP(LEFT(F547,3),'Innhold og arbeidsdeling'!$B$5:$G$45,4,FALSE)),Avstemmingsoversikt!$M$3="Delservice",IF(Avstemmingsoversikt!$H$3="Bruttobudsjettert",VLOOKUP(LEFT(F547,3),'Innhold og arbeidsdeling'!$B$5:$G$45,5,FALSE),VLOOKUP(LEFT(F547,3),'Innhold og arbeidsdeling'!$B$5:$G$45,6,FALSE)))</f>
        <v>Ingen arkivreferanse</v>
      </c>
      <c r="J547" s="309"/>
      <c r="K547" s="258" t="str">
        <f t="shared" si="8"/>
        <v>7790</v>
      </c>
    </row>
    <row r="548" spans="1:11" x14ac:dyDescent="0.25">
      <c r="A548" s="836">
        <v>7799</v>
      </c>
      <c r="B548" s="259" t="s">
        <v>1151</v>
      </c>
      <c r="C548" s="260">
        <v>0</v>
      </c>
      <c r="D548" s="266"/>
      <c r="E548" s="266"/>
      <c r="F548" s="266"/>
      <c r="G548" s="266" t="str" cm="1">
        <f t="array" ref="G548">_xlfn.IFS(B548="Reservert","-",
F548="","Ingen arkivreferanse",
F548="Ivaretas av kunde","KUNDE",
NOT(ISERROR(_xlfn.XLOOKUP(LEFT(F548,3),('Innhold og arbeidsdeling'!$B$48:$B$70),('Innhold og arbeidsdeling'!$B$48:$B$70)))),_xlfn.IFS(Avstemmingsoversikt!$M$4="Ja",
(IF(Avstemmingsoversikt!$H$3="Bruttobudsjettert",VLOOKUP(LEFT(F548,3),'Innhold og arbeidsdeling'!$B$48:$G$70,3,FALSE),VLOOKUP(LEFT(F548,3),'Innhold og arbeidsdeling'!$B$48:$G$70,4,FALSE)
)),
Avstemmingsoversikt!$M$4="Nei",
(IF(Avstemmingsoversikt!$H$3="Bruttobudsjettert",VLOOKUP(LEFT(F548,3),'Innhold og arbeidsdeling'!$B$48:$G$70,5,FALSE),VLOOKUP(LEFT(F548,3),'Innhold og arbeidsdeling'!$B$48:$G$70,6,FALSE)
))),
Avstemmingsoversikt!$M$3="Grunntjeneste",IF(Avstemmingsoversikt!$H$3="Bruttobudsjettert",VLOOKUP(LEFT(F548,3),'Innhold og arbeidsdeling'!$B$5:$G$45,3,FALSE),VLOOKUP(LEFT(F548,3),'Innhold og arbeidsdeling'!$B$5:$G$45,4,FALSE)),Avstemmingsoversikt!$M$3="Delservice",IF(Avstemmingsoversikt!$H$3="Bruttobudsjettert",VLOOKUP(LEFT(F548,3),'Innhold og arbeidsdeling'!$B$5:$G$45,5,FALSE),VLOOKUP(LEFT(F548,3),'Innhold og arbeidsdeling'!$B$5:$G$45,6,FALSE)))</f>
        <v>Ingen arkivreferanse</v>
      </c>
      <c r="H548" s="266"/>
      <c r="I548" s="266"/>
      <c r="J548" s="308"/>
      <c r="K548" s="258" t="str">
        <f t="shared" si="8"/>
        <v>7799</v>
      </c>
    </row>
    <row r="549" spans="1:11" x14ac:dyDescent="0.25">
      <c r="A549" s="833">
        <v>7800</v>
      </c>
      <c r="B549" s="205" t="s">
        <v>1152</v>
      </c>
      <c r="C549" s="256">
        <v>0</v>
      </c>
      <c r="F549" s="257" t="s">
        <v>494</v>
      </c>
      <c r="G549" s="207" t="str" cm="1">
        <f t="array" ref="G549">_xlfn.IFS(B549="Reservert","-",
F549="","Ingen arkivreferanse",
F549="Ivaretas av kunde","KUNDE",
NOT(ISERROR(_xlfn.XLOOKUP(LEFT(F549,3),('Innhold og arbeidsdeling'!$B$48:$B$70),('Innhold og arbeidsdeling'!$B$48:$B$70)))),_xlfn.IFS(Avstemmingsoversikt!$M$4="Ja",
(IF(Avstemmingsoversikt!$H$3="Bruttobudsjettert",VLOOKUP(LEFT(F549,3),'Innhold og arbeidsdeling'!$B$48:$G$70,3,FALSE),VLOOKUP(LEFT(F549,3),'Innhold og arbeidsdeling'!$B$48:$G$70,4,FALSE)
)),
Avstemmingsoversikt!$M$4="Nei",
(IF(Avstemmingsoversikt!$H$3="Bruttobudsjettert",VLOOKUP(LEFT(F549,3),'Innhold og arbeidsdeling'!$B$48:$G$70,5,FALSE),VLOOKUP(LEFT(F549,3),'Innhold og arbeidsdeling'!$B$48:$G$70,6,FALSE)
))),
Avstemmingsoversikt!$M$3="Grunntjeneste",IF(Avstemmingsoversikt!$H$3="Bruttobudsjettert",VLOOKUP(LEFT(F549,3),'Innhold og arbeidsdeling'!$B$5:$G$45,3,FALSE),VLOOKUP(LEFT(F549,3),'Innhold og arbeidsdeling'!$B$5:$G$45,4,FALSE)),Avstemmingsoversikt!$M$3="Delservice",IF(Avstemmingsoversikt!$H$3="Bruttobudsjettert",VLOOKUP(LEFT(F549,3),'Innhold og arbeidsdeling'!$B$5:$G$45,5,FALSE),VLOOKUP(LEFT(F549,3),'Innhold og arbeidsdeling'!$B$5:$G$45,6,FALSE)))</f>
        <v>KUNDE</v>
      </c>
      <c r="J549" s="309"/>
      <c r="K549" s="258" t="str">
        <f t="shared" si="8"/>
        <v>7800</v>
      </c>
    </row>
    <row r="550" spans="1:11" x14ac:dyDescent="0.25">
      <c r="A550" s="836">
        <v>7820</v>
      </c>
      <c r="B550" s="259" t="s">
        <v>1153</v>
      </c>
      <c r="C550" s="260">
        <v>0</v>
      </c>
      <c r="D550" s="266"/>
      <c r="E550" s="266"/>
      <c r="F550" s="266"/>
      <c r="G550" s="266" t="str" cm="1">
        <f t="array" ref="G550">_xlfn.IFS(B550="Reservert","-",
F550="","Ingen arkivreferanse",
F550="Ivaretas av kunde","KUNDE",
NOT(ISERROR(_xlfn.XLOOKUP(LEFT(F550,3),('Innhold og arbeidsdeling'!$B$48:$B$70),('Innhold og arbeidsdeling'!$B$48:$B$70)))),_xlfn.IFS(Avstemmingsoversikt!$M$4="Ja",
(IF(Avstemmingsoversikt!$H$3="Bruttobudsjettert",VLOOKUP(LEFT(F550,3),'Innhold og arbeidsdeling'!$B$48:$G$70,3,FALSE),VLOOKUP(LEFT(F550,3),'Innhold og arbeidsdeling'!$B$48:$G$70,4,FALSE)
)),
Avstemmingsoversikt!$M$4="Nei",
(IF(Avstemmingsoversikt!$H$3="Bruttobudsjettert",VLOOKUP(LEFT(F550,3),'Innhold og arbeidsdeling'!$B$48:$G$70,5,FALSE),VLOOKUP(LEFT(F550,3),'Innhold og arbeidsdeling'!$B$48:$G$70,6,FALSE)
))),
Avstemmingsoversikt!$M$3="Grunntjeneste",IF(Avstemmingsoversikt!$H$3="Bruttobudsjettert",VLOOKUP(LEFT(F550,3),'Innhold og arbeidsdeling'!$B$5:$G$45,3,FALSE),VLOOKUP(LEFT(F550,3),'Innhold og arbeidsdeling'!$B$5:$G$45,4,FALSE)),Avstemmingsoversikt!$M$3="Delservice",IF(Avstemmingsoversikt!$H$3="Bruttobudsjettert",VLOOKUP(LEFT(F550,3),'Innhold og arbeidsdeling'!$B$5:$G$45,5,FALSE),VLOOKUP(LEFT(F550,3),'Innhold og arbeidsdeling'!$B$5:$G$45,6,FALSE)))</f>
        <v>Ingen arkivreferanse</v>
      </c>
      <c r="H550" s="266"/>
      <c r="I550" s="266"/>
      <c r="J550" s="308"/>
      <c r="K550" s="258" t="str">
        <f t="shared" si="8"/>
        <v>7820</v>
      </c>
    </row>
    <row r="551" spans="1:11" x14ac:dyDescent="0.25">
      <c r="A551" s="833">
        <v>7830</v>
      </c>
      <c r="B551" s="205" t="s">
        <v>1154</v>
      </c>
      <c r="C551" s="256">
        <v>0</v>
      </c>
      <c r="G551" s="207" t="str" cm="1">
        <f t="array" ref="G551">_xlfn.IFS(B551="Reservert","-",
F551="","Ingen arkivreferanse",
F551="Ivaretas av kunde","KUNDE",
NOT(ISERROR(_xlfn.XLOOKUP(LEFT(F551,3),('Innhold og arbeidsdeling'!$B$48:$B$70),('Innhold og arbeidsdeling'!$B$48:$B$70)))),_xlfn.IFS(Avstemmingsoversikt!$M$4="Ja",
(IF(Avstemmingsoversikt!$H$3="Bruttobudsjettert",VLOOKUP(LEFT(F551,3),'Innhold og arbeidsdeling'!$B$48:$G$70,3,FALSE),VLOOKUP(LEFT(F551,3),'Innhold og arbeidsdeling'!$B$48:$G$70,4,FALSE)
)),
Avstemmingsoversikt!$M$4="Nei",
(IF(Avstemmingsoversikt!$H$3="Bruttobudsjettert",VLOOKUP(LEFT(F551,3),'Innhold og arbeidsdeling'!$B$48:$G$70,5,FALSE),VLOOKUP(LEFT(F551,3),'Innhold og arbeidsdeling'!$B$48:$G$70,6,FALSE)
))),
Avstemmingsoversikt!$M$3="Grunntjeneste",IF(Avstemmingsoversikt!$H$3="Bruttobudsjettert",VLOOKUP(LEFT(F551,3),'Innhold og arbeidsdeling'!$B$5:$G$45,3,FALSE),VLOOKUP(LEFT(F551,3),'Innhold og arbeidsdeling'!$B$5:$G$45,4,FALSE)),Avstemmingsoversikt!$M$3="Delservice",IF(Avstemmingsoversikt!$H$3="Bruttobudsjettert",VLOOKUP(LEFT(F551,3),'Innhold og arbeidsdeling'!$B$5:$G$45,5,FALSE),VLOOKUP(LEFT(F551,3),'Innhold og arbeidsdeling'!$B$5:$G$45,6,FALSE)))</f>
        <v>Ingen arkivreferanse</v>
      </c>
      <c r="J551" s="309"/>
      <c r="K551" s="258" t="str">
        <f t="shared" si="8"/>
        <v>7830</v>
      </c>
    </row>
    <row r="552" spans="1:11" x14ac:dyDescent="0.25">
      <c r="A552" s="836">
        <v>7840</v>
      </c>
      <c r="B552" s="259" t="s">
        <v>1155</v>
      </c>
      <c r="C552" s="260">
        <v>0</v>
      </c>
      <c r="D552" s="266"/>
      <c r="E552" s="266"/>
      <c r="F552" s="266"/>
      <c r="G552" s="266" t="str" cm="1">
        <f t="array" ref="G552">_xlfn.IFS(B552="Reservert","-",
F552="","Ingen arkivreferanse",
F552="Ivaretas av kunde","KUNDE",
NOT(ISERROR(_xlfn.XLOOKUP(LEFT(F552,3),('Innhold og arbeidsdeling'!$B$48:$B$70),('Innhold og arbeidsdeling'!$B$48:$B$70)))),_xlfn.IFS(Avstemmingsoversikt!$M$4="Ja",
(IF(Avstemmingsoversikt!$H$3="Bruttobudsjettert",VLOOKUP(LEFT(F552,3),'Innhold og arbeidsdeling'!$B$48:$G$70,3,FALSE),VLOOKUP(LEFT(F552,3),'Innhold og arbeidsdeling'!$B$48:$G$70,4,FALSE)
)),
Avstemmingsoversikt!$M$4="Nei",
(IF(Avstemmingsoversikt!$H$3="Bruttobudsjettert",VLOOKUP(LEFT(F552,3),'Innhold og arbeidsdeling'!$B$48:$G$70,5,FALSE),VLOOKUP(LEFT(F552,3),'Innhold og arbeidsdeling'!$B$48:$G$70,6,FALSE)
))),
Avstemmingsoversikt!$M$3="Grunntjeneste",IF(Avstemmingsoversikt!$H$3="Bruttobudsjettert",VLOOKUP(LEFT(F552,3),'Innhold og arbeidsdeling'!$B$5:$G$45,3,FALSE),VLOOKUP(LEFT(F552,3),'Innhold og arbeidsdeling'!$B$5:$G$45,4,FALSE)),Avstemmingsoversikt!$M$3="Delservice",IF(Avstemmingsoversikt!$H$3="Bruttobudsjettert",VLOOKUP(LEFT(F552,3),'Innhold og arbeidsdeling'!$B$5:$G$45,5,FALSE),VLOOKUP(LEFT(F552,3),'Innhold og arbeidsdeling'!$B$5:$G$45,6,FALSE)))</f>
        <v>Ingen arkivreferanse</v>
      </c>
      <c r="H552" s="266"/>
      <c r="I552" s="266"/>
      <c r="J552" s="308"/>
      <c r="K552" s="258" t="str">
        <f t="shared" si="8"/>
        <v>7840</v>
      </c>
    </row>
    <row r="553" spans="1:11" x14ac:dyDescent="0.25">
      <c r="A553" s="833">
        <v>7860</v>
      </c>
      <c r="B553" s="205" t="s">
        <v>1156</v>
      </c>
      <c r="C553" s="256">
        <v>0</v>
      </c>
      <c r="G553" s="207" t="str" cm="1">
        <f t="array" ref="G553">_xlfn.IFS(B553="Reservert","-",
F553="","Ingen arkivreferanse",
F553="Ivaretas av kunde","KUNDE",
NOT(ISERROR(_xlfn.XLOOKUP(LEFT(F553,3),('Innhold og arbeidsdeling'!$B$48:$B$70),('Innhold og arbeidsdeling'!$B$48:$B$70)))),_xlfn.IFS(Avstemmingsoversikt!$M$4="Ja",
(IF(Avstemmingsoversikt!$H$3="Bruttobudsjettert",VLOOKUP(LEFT(F553,3),'Innhold og arbeidsdeling'!$B$48:$G$70,3,FALSE),VLOOKUP(LEFT(F553,3),'Innhold og arbeidsdeling'!$B$48:$G$70,4,FALSE)
)),
Avstemmingsoversikt!$M$4="Nei",
(IF(Avstemmingsoversikt!$H$3="Bruttobudsjettert",VLOOKUP(LEFT(F553,3),'Innhold og arbeidsdeling'!$B$48:$G$70,5,FALSE),VLOOKUP(LEFT(F553,3),'Innhold og arbeidsdeling'!$B$48:$G$70,6,FALSE)
))),
Avstemmingsoversikt!$M$3="Grunntjeneste",IF(Avstemmingsoversikt!$H$3="Bruttobudsjettert",VLOOKUP(LEFT(F553,3),'Innhold og arbeidsdeling'!$B$5:$G$45,3,FALSE),VLOOKUP(LEFT(F553,3),'Innhold og arbeidsdeling'!$B$5:$G$45,4,FALSE)),Avstemmingsoversikt!$M$3="Delservice",IF(Avstemmingsoversikt!$H$3="Bruttobudsjettert",VLOOKUP(LEFT(F553,3),'Innhold og arbeidsdeling'!$B$5:$G$45,5,FALSE),VLOOKUP(LEFT(F553,3),'Innhold og arbeidsdeling'!$B$5:$G$45,6,FALSE)))</f>
        <v>Ingen arkivreferanse</v>
      </c>
      <c r="J553" s="309"/>
      <c r="K553" s="258" t="str">
        <f t="shared" si="8"/>
        <v>7860</v>
      </c>
    </row>
    <row r="554" spans="1:11" ht="15.75" customHeight="1" x14ac:dyDescent="0.25">
      <c r="A554" s="836">
        <v>7870</v>
      </c>
      <c r="B554" s="259" t="s">
        <v>1157</v>
      </c>
      <c r="C554" s="260">
        <v>0</v>
      </c>
      <c r="D554" s="266"/>
      <c r="E554" s="266"/>
      <c r="F554" s="266"/>
      <c r="G554" s="266" t="str" cm="1">
        <f t="array" ref="G554">_xlfn.IFS(B554="Reservert","-",
F554="","Ingen arkivreferanse",
F554="Ivaretas av kunde","KUNDE",
NOT(ISERROR(_xlfn.XLOOKUP(LEFT(F554,3),('Innhold og arbeidsdeling'!$B$48:$B$70),('Innhold og arbeidsdeling'!$B$48:$B$70)))),_xlfn.IFS(Avstemmingsoversikt!$M$4="Ja",
(IF(Avstemmingsoversikt!$H$3="Bruttobudsjettert",VLOOKUP(LEFT(F554,3),'Innhold og arbeidsdeling'!$B$48:$G$70,3,FALSE),VLOOKUP(LEFT(F554,3),'Innhold og arbeidsdeling'!$B$48:$G$70,4,FALSE)
)),
Avstemmingsoversikt!$M$4="Nei",
(IF(Avstemmingsoversikt!$H$3="Bruttobudsjettert",VLOOKUP(LEFT(F554,3),'Innhold og arbeidsdeling'!$B$48:$G$70,5,FALSE),VLOOKUP(LEFT(F554,3),'Innhold og arbeidsdeling'!$B$48:$G$70,6,FALSE)
))),
Avstemmingsoversikt!$M$3="Grunntjeneste",IF(Avstemmingsoversikt!$H$3="Bruttobudsjettert",VLOOKUP(LEFT(F554,3),'Innhold og arbeidsdeling'!$B$5:$G$45,3,FALSE),VLOOKUP(LEFT(F554,3),'Innhold og arbeidsdeling'!$B$5:$G$45,4,FALSE)),Avstemmingsoversikt!$M$3="Delservice",IF(Avstemmingsoversikt!$H$3="Bruttobudsjettert",VLOOKUP(LEFT(F554,3),'Innhold og arbeidsdeling'!$B$5:$G$45,5,FALSE),VLOOKUP(LEFT(F554,3),'Innhold og arbeidsdeling'!$B$5:$G$45,6,FALSE)))</f>
        <v>Ingen arkivreferanse</v>
      </c>
      <c r="H554" s="266"/>
      <c r="I554" s="266"/>
      <c r="J554" s="308"/>
      <c r="K554" s="258" t="str">
        <f t="shared" si="8"/>
        <v>7870</v>
      </c>
    </row>
    <row r="555" spans="1:11" x14ac:dyDescent="0.25">
      <c r="A555" s="833">
        <v>8000</v>
      </c>
      <c r="B555" s="205" t="s">
        <v>1158</v>
      </c>
      <c r="C555" s="256">
        <v>0</v>
      </c>
      <c r="G555" s="207" t="str" cm="1">
        <f t="array" ref="G555">_xlfn.IFS(B555="Reservert","-",
F555="","Ingen arkivreferanse",
F555="Ivaretas av kunde","KUNDE",
NOT(ISERROR(_xlfn.XLOOKUP(LEFT(F555,3),('Innhold og arbeidsdeling'!$B$48:$B$70),('Innhold og arbeidsdeling'!$B$48:$B$70)))),_xlfn.IFS(Avstemmingsoversikt!$M$4="Ja",
(IF(Avstemmingsoversikt!$H$3="Bruttobudsjettert",VLOOKUP(LEFT(F555,3),'Innhold og arbeidsdeling'!$B$48:$G$70,3,FALSE),VLOOKUP(LEFT(F555,3),'Innhold og arbeidsdeling'!$B$48:$G$70,4,FALSE)
)),
Avstemmingsoversikt!$M$4="Nei",
(IF(Avstemmingsoversikt!$H$3="Bruttobudsjettert",VLOOKUP(LEFT(F555,3),'Innhold og arbeidsdeling'!$B$48:$G$70,5,FALSE),VLOOKUP(LEFT(F555,3),'Innhold og arbeidsdeling'!$B$48:$G$70,6,FALSE)
))),
Avstemmingsoversikt!$M$3="Grunntjeneste",IF(Avstemmingsoversikt!$H$3="Bruttobudsjettert",VLOOKUP(LEFT(F555,3),'Innhold og arbeidsdeling'!$B$5:$G$45,3,FALSE),VLOOKUP(LEFT(F555,3),'Innhold og arbeidsdeling'!$B$5:$G$45,4,FALSE)),Avstemmingsoversikt!$M$3="Delservice",IF(Avstemmingsoversikt!$H$3="Bruttobudsjettert",VLOOKUP(LEFT(F555,3),'Innhold og arbeidsdeling'!$B$5:$G$45,5,FALSE),VLOOKUP(LEFT(F555,3),'Innhold og arbeidsdeling'!$B$5:$G$45,6,FALSE)))</f>
        <v>Ingen arkivreferanse</v>
      </c>
      <c r="J555" s="309"/>
      <c r="K555" s="258" t="str">
        <f t="shared" si="8"/>
        <v>8000</v>
      </c>
    </row>
    <row r="556" spans="1:11" x14ac:dyDescent="0.25">
      <c r="A556" s="836">
        <v>8020</v>
      </c>
      <c r="B556" s="259" t="s">
        <v>1159</v>
      </c>
      <c r="C556" s="260">
        <v>0</v>
      </c>
      <c r="D556" s="266"/>
      <c r="E556" s="266"/>
      <c r="F556" s="266"/>
      <c r="G556" s="266" t="str" cm="1">
        <f t="array" ref="G556">_xlfn.IFS(B556="Reservert","-",
F556="","Ingen arkivreferanse",
F556="Ivaretas av kunde","KUNDE",
NOT(ISERROR(_xlfn.XLOOKUP(LEFT(F556,3),('Innhold og arbeidsdeling'!$B$48:$B$70),('Innhold og arbeidsdeling'!$B$48:$B$70)))),_xlfn.IFS(Avstemmingsoversikt!$M$4="Ja",
(IF(Avstemmingsoversikt!$H$3="Bruttobudsjettert",VLOOKUP(LEFT(F556,3),'Innhold og arbeidsdeling'!$B$48:$G$70,3,FALSE),VLOOKUP(LEFT(F556,3),'Innhold og arbeidsdeling'!$B$48:$G$70,4,FALSE)
)),
Avstemmingsoversikt!$M$4="Nei",
(IF(Avstemmingsoversikt!$H$3="Bruttobudsjettert",VLOOKUP(LEFT(F556,3),'Innhold og arbeidsdeling'!$B$48:$G$70,5,FALSE),VLOOKUP(LEFT(F556,3),'Innhold og arbeidsdeling'!$B$48:$G$70,6,FALSE)
))),
Avstemmingsoversikt!$M$3="Grunntjeneste",IF(Avstemmingsoversikt!$H$3="Bruttobudsjettert",VLOOKUP(LEFT(F556,3),'Innhold og arbeidsdeling'!$B$5:$G$45,3,FALSE),VLOOKUP(LEFT(F556,3),'Innhold og arbeidsdeling'!$B$5:$G$45,4,FALSE)),Avstemmingsoversikt!$M$3="Delservice",IF(Avstemmingsoversikt!$H$3="Bruttobudsjettert",VLOOKUP(LEFT(F556,3),'Innhold og arbeidsdeling'!$B$5:$G$45,5,FALSE),VLOOKUP(LEFT(F556,3),'Innhold og arbeidsdeling'!$B$5:$G$45,6,FALSE)))</f>
        <v>Ingen arkivreferanse</v>
      </c>
      <c r="H556" s="266"/>
      <c r="I556" s="266"/>
      <c r="J556" s="308"/>
      <c r="K556" s="258" t="str">
        <f t="shared" si="8"/>
        <v>8020</v>
      </c>
    </row>
    <row r="557" spans="1:11" x14ac:dyDescent="0.25">
      <c r="A557" s="833">
        <v>8050</v>
      </c>
      <c r="B557" s="205" t="s">
        <v>1160</v>
      </c>
      <c r="C557" s="256">
        <v>0</v>
      </c>
      <c r="G557" s="207" t="str" cm="1">
        <f t="array" ref="G557">_xlfn.IFS(B557="Reservert","-",
F557="","Ingen arkivreferanse",
F557="Ivaretas av kunde","KUNDE",
NOT(ISERROR(_xlfn.XLOOKUP(LEFT(F557,3),('Innhold og arbeidsdeling'!$B$48:$B$70),('Innhold og arbeidsdeling'!$B$48:$B$70)))),_xlfn.IFS(Avstemmingsoversikt!$M$4="Ja",
(IF(Avstemmingsoversikt!$H$3="Bruttobudsjettert",VLOOKUP(LEFT(F557,3),'Innhold og arbeidsdeling'!$B$48:$G$70,3,FALSE),VLOOKUP(LEFT(F557,3),'Innhold og arbeidsdeling'!$B$48:$G$70,4,FALSE)
)),
Avstemmingsoversikt!$M$4="Nei",
(IF(Avstemmingsoversikt!$H$3="Bruttobudsjettert",VLOOKUP(LEFT(F557,3),'Innhold og arbeidsdeling'!$B$48:$G$70,5,FALSE),VLOOKUP(LEFT(F557,3),'Innhold og arbeidsdeling'!$B$48:$G$70,6,FALSE)
))),
Avstemmingsoversikt!$M$3="Grunntjeneste",IF(Avstemmingsoversikt!$H$3="Bruttobudsjettert",VLOOKUP(LEFT(F557,3),'Innhold og arbeidsdeling'!$B$5:$G$45,3,FALSE),VLOOKUP(LEFT(F557,3),'Innhold og arbeidsdeling'!$B$5:$G$45,4,FALSE)),Avstemmingsoversikt!$M$3="Delservice",IF(Avstemmingsoversikt!$H$3="Bruttobudsjettert",VLOOKUP(LEFT(F557,3),'Innhold og arbeidsdeling'!$B$5:$G$45,5,FALSE),VLOOKUP(LEFT(F557,3),'Innhold og arbeidsdeling'!$B$5:$G$45,6,FALSE)))</f>
        <v>Ingen arkivreferanse</v>
      </c>
      <c r="J557" s="309"/>
      <c r="K557" s="258" t="str">
        <f t="shared" si="8"/>
        <v>8050</v>
      </c>
    </row>
    <row r="558" spans="1:11" x14ac:dyDescent="0.25">
      <c r="A558" s="836">
        <v>8051</v>
      </c>
      <c r="B558" s="259" t="s">
        <v>1161</v>
      </c>
      <c r="C558" s="260">
        <v>0</v>
      </c>
      <c r="D558" s="266"/>
      <c r="E558" s="266"/>
      <c r="F558" s="266"/>
      <c r="G558" s="266" t="str" cm="1">
        <f t="array" ref="G558">_xlfn.IFS(B558="Reservert","-",
F558="","Ingen arkivreferanse",
F558="Ivaretas av kunde","KUNDE",
NOT(ISERROR(_xlfn.XLOOKUP(LEFT(F558,3),('Innhold og arbeidsdeling'!$B$48:$B$70),('Innhold og arbeidsdeling'!$B$48:$B$70)))),_xlfn.IFS(Avstemmingsoversikt!$M$4="Ja",
(IF(Avstemmingsoversikt!$H$3="Bruttobudsjettert",VLOOKUP(LEFT(F558,3),'Innhold og arbeidsdeling'!$B$48:$G$70,3,FALSE),VLOOKUP(LEFT(F558,3),'Innhold og arbeidsdeling'!$B$48:$G$70,4,FALSE)
)),
Avstemmingsoversikt!$M$4="Nei",
(IF(Avstemmingsoversikt!$H$3="Bruttobudsjettert",VLOOKUP(LEFT(F558,3),'Innhold og arbeidsdeling'!$B$48:$G$70,5,FALSE),VLOOKUP(LEFT(F558,3),'Innhold og arbeidsdeling'!$B$48:$G$70,6,FALSE)
))),
Avstemmingsoversikt!$M$3="Grunntjeneste",IF(Avstemmingsoversikt!$H$3="Bruttobudsjettert",VLOOKUP(LEFT(F558,3),'Innhold og arbeidsdeling'!$B$5:$G$45,3,FALSE),VLOOKUP(LEFT(F558,3),'Innhold og arbeidsdeling'!$B$5:$G$45,4,FALSE)),Avstemmingsoversikt!$M$3="Delservice",IF(Avstemmingsoversikt!$H$3="Bruttobudsjettert",VLOOKUP(LEFT(F558,3),'Innhold og arbeidsdeling'!$B$5:$G$45,5,FALSE),VLOOKUP(LEFT(F558,3),'Innhold og arbeidsdeling'!$B$5:$G$45,6,FALSE)))</f>
        <v>Ingen arkivreferanse</v>
      </c>
      <c r="H558" s="266"/>
      <c r="I558" s="266"/>
      <c r="J558" s="308"/>
      <c r="K558" s="258" t="str">
        <f t="shared" si="8"/>
        <v>8051</v>
      </c>
    </row>
    <row r="559" spans="1:11" x14ac:dyDescent="0.25">
      <c r="A559" s="833">
        <v>8060</v>
      </c>
      <c r="B559" s="205" t="s">
        <v>1162</v>
      </c>
      <c r="C559" s="256">
        <v>0</v>
      </c>
      <c r="G559" s="207" t="str" cm="1">
        <f t="array" ref="G559">_xlfn.IFS(B559="Reservert","-",
F559="","Ingen arkivreferanse",
F559="Ivaretas av kunde","KUNDE",
NOT(ISERROR(_xlfn.XLOOKUP(LEFT(F559,3),('Innhold og arbeidsdeling'!$B$48:$B$70),('Innhold og arbeidsdeling'!$B$48:$B$70)))),_xlfn.IFS(Avstemmingsoversikt!$M$4="Ja",
(IF(Avstemmingsoversikt!$H$3="Bruttobudsjettert",VLOOKUP(LEFT(F559,3),'Innhold og arbeidsdeling'!$B$48:$G$70,3,FALSE),VLOOKUP(LEFT(F559,3),'Innhold og arbeidsdeling'!$B$48:$G$70,4,FALSE)
)),
Avstemmingsoversikt!$M$4="Nei",
(IF(Avstemmingsoversikt!$H$3="Bruttobudsjettert",VLOOKUP(LEFT(F559,3),'Innhold og arbeidsdeling'!$B$48:$G$70,5,FALSE),VLOOKUP(LEFT(F559,3),'Innhold og arbeidsdeling'!$B$48:$G$70,6,FALSE)
))),
Avstemmingsoversikt!$M$3="Grunntjeneste",IF(Avstemmingsoversikt!$H$3="Bruttobudsjettert",VLOOKUP(LEFT(F559,3),'Innhold og arbeidsdeling'!$B$5:$G$45,3,FALSE),VLOOKUP(LEFT(F559,3),'Innhold og arbeidsdeling'!$B$5:$G$45,4,FALSE)),Avstemmingsoversikt!$M$3="Delservice",IF(Avstemmingsoversikt!$H$3="Bruttobudsjettert",VLOOKUP(LEFT(F559,3),'Innhold og arbeidsdeling'!$B$5:$G$45,5,FALSE),VLOOKUP(LEFT(F559,3),'Innhold og arbeidsdeling'!$B$5:$G$45,6,FALSE)))</f>
        <v>Ingen arkivreferanse</v>
      </c>
      <c r="J559" s="309"/>
      <c r="K559" s="258" t="str">
        <f t="shared" si="8"/>
        <v>8060</v>
      </c>
    </row>
    <row r="560" spans="1:11" ht="20.25" customHeight="1" x14ac:dyDescent="0.25">
      <c r="A560" s="836">
        <v>8070</v>
      </c>
      <c r="B560" s="259" t="s">
        <v>1163</v>
      </c>
      <c r="C560" s="260">
        <v>0</v>
      </c>
      <c r="D560" s="266"/>
      <c r="E560" s="266"/>
      <c r="F560" s="266"/>
      <c r="G560" s="266" t="str" cm="1">
        <f t="array" ref="G560">_xlfn.IFS(B560="Reservert","-",
F560="","Ingen arkivreferanse",
F560="Ivaretas av kunde","KUNDE",
NOT(ISERROR(_xlfn.XLOOKUP(LEFT(F560,3),('Innhold og arbeidsdeling'!$B$48:$B$70),('Innhold og arbeidsdeling'!$B$48:$B$70)))),_xlfn.IFS(Avstemmingsoversikt!$M$4="Ja",
(IF(Avstemmingsoversikt!$H$3="Bruttobudsjettert",VLOOKUP(LEFT(F560,3),'Innhold og arbeidsdeling'!$B$48:$G$70,3,FALSE),VLOOKUP(LEFT(F560,3),'Innhold og arbeidsdeling'!$B$48:$G$70,4,FALSE)
)),
Avstemmingsoversikt!$M$4="Nei",
(IF(Avstemmingsoversikt!$H$3="Bruttobudsjettert",VLOOKUP(LEFT(F560,3),'Innhold og arbeidsdeling'!$B$48:$G$70,5,FALSE),VLOOKUP(LEFT(F560,3),'Innhold og arbeidsdeling'!$B$48:$G$70,6,FALSE)
))),
Avstemmingsoversikt!$M$3="Grunntjeneste",IF(Avstemmingsoversikt!$H$3="Bruttobudsjettert",VLOOKUP(LEFT(F560,3),'Innhold og arbeidsdeling'!$B$5:$G$45,3,FALSE),VLOOKUP(LEFT(F560,3),'Innhold og arbeidsdeling'!$B$5:$G$45,4,FALSE)),Avstemmingsoversikt!$M$3="Delservice",IF(Avstemmingsoversikt!$H$3="Bruttobudsjettert",VLOOKUP(LEFT(F560,3),'Innhold og arbeidsdeling'!$B$5:$G$45,5,FALSE),VLOOKUP(LEFT(F560,3),'Innhold og arbeidsdeling'!$B$5:$G$45,6,FALSE)))</f>
        <v>Ingen arkivreferanse</v>
      </c>
      <c r="H560" s="266"/>
      <c r="I560" s="266"/>
      <c r="J560" s="308"/>
      <c r="K560" s="258" t="str">
        <f t="shared" si="8"/>
        <v>8070</v>
      </c>
    </row>
    <row r="561" spans="1:11" x14ac:dyDescent="0.25">
      <c r="A561" s="833">
        <v>8090</v>
      </c>
      <c r="B561" s="205" t="s">
        <v>1164</v>
      </c>
      <c r="C561" s="256">
        <v>0</v>
      </c>
      <c r="G561" s="207" t="str" cm="1">
        <f t="array" ref="G561">_xlfn.IFS(B561="Reservert","-",
F561="","Ingen arkivreferanse",
F561="Ivaretas av kunde","KUNDE",
NOT(ISERROR(_xlfn.XLOOKUP(LEFT(F561,3),('Innhold og arbeidsdeling'!$B$48:$B$70),('Innhold og arbeidsdeling'!$B$48:$B$70)))),_xlfn.IFS(Avstemmingsoversikt!$M$4="Ja",
(IF(Avstemmingsoversikt!$H$3="Bruttobudsjettert",VLOOKUP(LEFT(F561,3),'Innhold og arbeidsdeling'!$B$48:$G$70,3,FALSE),VLOOKUP(LEFT(F561,3),'Innhold og arbeidsdeling'!$B$48:$G$70,4,FALSE)
)),
Avstemmingsoversikt!$M$4="Nei",
(IF(Avstemmingsoversikt!$H$3="Bruttobudsjettert",VLOOKUP(LEFT(F561,3),'Innhold og arbeidsdeling'!$B$48:$G$70,5,FALSE),VLOOKUP(LEFT(F561,3),'Innhold og arbeidsdeling'!$B$48:$G$70,6,FALSE)
))),
Avstemmingsoversikt!$M$3="Grunntjeneste",IF(Avstemmingsoversikt!$H$3="Bruttobudsjettert",VLOOKUP(LEFT(F561,3),'Innhold og arbeidsdeling'!$B$5:$G$45,3,FALSE),VLOOKUP(LEFT(F561,3),'Innhold og arbeidsdeling'!$B$5:$G$45,4,FALSE)),Avstemmingsoversikt!$M$3="Delservice",IF(Avstemmingsoversikt!$H$3="Bruttobudsjettert",VLOOKUP(LEFT(F561,3),'Innhold og arbeidsdeling'!$B$5:$G$45,5,FALSE),VLOOKUP(LEFT(F561,3),'Innhold og arbeidsdeling'!$B$5:$G$45,6,FALSE)))</f>
        <v>Ingen arkivreferanse</v>
      </c>
      <c r="J561" s="309"/>
      <c r="K561" s="258" t="str">
        <f t="shared" si="8"/>
        <v>8090</v>
      </c>
    </row>
    <row r="562" spans="1:11" x14ac:dyDescent="0.25">
      <c r="A562" s="836">
        <v>8120</v>
      </c>
      <c r="B562" s="259" t="s">
        <v>1165</v>
      </c>
      <c r="C562" s="260">
        <v>0</v>
      </c>
      <c r="D562" s="266"/>
      <c r="E562" s="266"/>
      <c r="F562" s="266"/>
      <c r="G562" s="266" t="str" cm="1">
        <f t="array" ref="G562">_xlfn.IFS(B562="Reservert","-",
F562="","Ingen arkivreferanse",
F562="Ivaretas av kunde","KUNDE",
NOT(ISERROR(_xlfn.XLOOKUP(LEFT(F562,3),('Innhold og arbeidsdeling'!$B$48:$B$70),('Innhold og arbeidsdeling'!$B$48:$B$70)))),_xlfn.IFS(Avstemmingsoversikt!$M$4="Ja",
(IF(Avstemmingsoversikt!$H$3="Bruttobudsjettert",VLOOKUP(LEFT(F562,3),'Innhold og arbeidsdeling'!$B$48:$G$70,3,FALSE),VLOOKUP(LEFT(F562,3),'Innhold og arbeidsdeling'!$B$48:$G$70,4,FALSE)
)),
Avstemmingsoversikt!$M$4="Nei",
(IF(Avstemmingsoversikt!$H$3="Bruttobudsjettert",VLOOKUP(LEFT(F562,3),'Innhold og arbeidsdeling'!$B$48:$G$70,5,FALSE),VLOOKUP(LEFT(F562,3),'Innhold og arbeidsdeling'!$B$48:$G$70,6,FALSE)
))),
Avstemmingsoversikt!$M$3="Grunntjeneste",IF(Avstemmingsoversikt!$H$3="Bruttobudsjettert",VLOOKUP(LEFT(F562,3),'Innhold og arbeidsdeling'!$B$5:$G$45,3,FALSE),VLOOKUP(LEFT(F562,3),'Innhold og arbeidsdeling'!$B$5:$G$45,4,FALSE)),Avstemmingsoversikt!$M$3="Delservice",IF(Avstemmingsoversikt!$H$3="Bruttobudsjettert",VLOOKUP(LEFT(F562,3),'Innhold og arbeidsdeling'!$B$5:$G$45,5,FALSE),VLOOKUP(LEFT(F562,3),'Innhold og arbeidsdeling'!$B$5:$G$45,6,FALSE)))</f>
        <v>Ingen arkivreferanse</v>
      </c>
      <c r="H562" s="266"/>
      <c r="I562" s="266"/>
      <c r="J562" s="308"/>
      <c r="K562" s="258" t="str">
        <f t="shared" si="8"/>
        <v>8120</v>
      </c>
    </row>
    <row r="563" spans="1:11" x14ac:dyDescent="0.25">
      <c r="A563" s="833">
        <v>8150</v>
      </c>
      <c r="B563" s="205" t="s">
        <v>1166</v>
      </c>
      <c r="C563" s="256">
        <v>0</v>
      </c>
      <c r="G563" s="207" t="str" cm="1">
        <f t="array" ref="G563">_xlfn.IFS(B563="Reservert","-",
F563="","Ingen arkivreferanse",
F563="Ivaretas av kunde","KUNDE",
NOT(ISERROR(_xlfn.XLOOKUP(LEFT(F563,3),('Innhold og arbeidsdeling'!$B$48:$B$70),('Innhold og arbeidsdeling'!$B$48:$B$70)))),_xlfn.IFS(Avstemmingsoversikt!$M$4="Ja",
(IF(Avstemmingsoversikt!$H$3="Bruttobudsjettert",VLOOKUP(LEFT(F563,3),'Innhold og arbeidsdeling'!$B$48:$G$70,3,FALSE),VLOOKUP(LEFT(F563,3),'Innhold og arbeidsdeling'!$B$48:$G$70,4,FALSE)
)),
Avstemmingsoversikt!$M$4="Nei",
(IF(Avstemmingsoversikt!$H$3="Bruttobudsjettert",VLOOKUP(LEFT(F563,3),'Innhold og arbeidsdeling'!$B$48:$G$70,5,FALSE),VLOOKUP(LEFT(F563,3),'Innhold og arbeidsdeling'!$B$48:$G$70,6,FALSE)
))),
Avstemmingsoversikt!$M$3="Grunntjeneste",IF(Avstemmingsoversikt!$H$3="Bruttobudsjettert",VLOOKUP(LEFT(F563,3),'Innhold og arbeidsdeling'!$B$5:$G$45,3,FALSE),VLOOKUP(LEFT(F563,3),'Innhold og arbeidsdeling'!$B$5:$G$45,4,FALSE)),Avstemmingsoversikt!$M$3="Delservice",IF(Avstemmingsoversikt!$H$3="Bruttobudsjettert",VLOOKUP(LEFT(F563,3),'Innhold og arbeidsdeling'!$B$5:$G$45,5,FALSE),VLOOKUP(LEFT(F563,3),'Innhold og arbeidsdeling'!$B$5:$G$45,6,FALSE)))</f>
        <v>Ingen arkivreferanse</v>
      </c>
      <c r="J563" s="309"/>
      <c r="K563" s="258" t="str">
        <f t="shared" si="8"/>
        <v>8150</v>
      </c>
    </row>
    <row r="564" spans="1:11" x14ac:dyDescent="0.25">
      <c r="A564" s="836">
        <v>8160</v>
      </c>
      <c r="B564" s="259" t="s">
        <v>1167</v>
      </c>
      <c r="C564" s="260">
        <v>0</v>
      </c>
      <c r="D564" s="266"/>
      <c r="E564" s="266"/>
      <c r="F564" s="266"/>
      <c r="G564" s="266" t="str" cm="1">
        <f t="array" ref="G564">_xlfn.IFS(B564="Reservert","-",
F564="","Ingen arkivreferanse",
F564="Ivaretas av kunde","KUNDE",
NOT(ISERROR(_xlfn.XLOOKUP(LEFT(F564,3),('Innhold og arbeidsdeling'!$B$48:$B$70),('Innhold og arbeidsdeling'!$B$48:$B$70)))),_xlfn.IFS(Avstemmingsoversikt!$M$4="Ja",
(IF(Avstemmingsoversikt!$H$3="Bruttobudsjettert",VLOOKUP(LEFT(F564,3),'Innhold og arbeidsdeling'!$B$48:$G$70,3,FALSE),VLOOKUP(LEFT(F564,3),'Innhold og arbeidsdeling'!$B$48:$G$70,4,FALSE)
)),
Avstemmingsoversikt!$M$4="Nei",
(IF(Avstemmingsoversikt!$H$3="Bruttobudsjettert",VLOOKUP(LEFT(F564,3),'Innhold og arbeidsdeling'!$B$48:$G$70,5,FALSE),VLOOKUP(LEFT(F564,3),'Innhold og arbeidsdeling'!$B$48:$G$70,6,FALSE)
))),
Avstemmingsoversikt!$M$3="Grunntjeneste",IF(Avstemmingsoversikt!$H$3="Bruttobudsjettert",VLOOKUP(LEFT(F564,3),'Innhold og arbeidsdeling'!$B$5:$G$45,3,FALSE),VLOOKUP(LEFT(F564,3),'Innhold og arbeidsdeling'!$B$5:$G$45,4,FALSE)),Avstemmingsoversikt!$M$3="Delservice",IF(Avstemmingsoversikt!$H$3="Bruttobudsjettert",VLOOKUP(LEFT(F564,3),'Innhold og arbeidsdeling'!$B$5:$G$45,5,FALSE),VLOOKUP(LEFT(F564,3),'Innhold og arbeidsdeling'!$B$5:$G$45,6,FALSE)))</f>
        <v>Ingen arkivreferanse</v>
      </c>
      <c r="H564" s="266"/>
      <c r="I564" s="266"/>
      <c r="J564" s="308"/>
      <c r="K564" s="258" t="str">
        <f t="shared" si="8"/>
        <v>8160</v>
      </c>
    </row>
    <row r="565" spans="1:11" ht="18" customHeight="1" x14ac:dyDescent="0.25">
      <c r="A565" s="833">
        <v>8170</v>
      </c>
      <c r="B565" s="205" t="s">
        <v>1168</v>
      </c>
      <c r="C565" s="256">
        <v>0</v>
      </c>
      <c r="G565" s="207" t="str" cm="1">
        <f t="array" ref="G565">_xlfn.IFS(B565="Reservert","-",
F565="","Ingen arkivreferanse",
F565="Ivaretas av kunde","KUNDE",
NOT(ISERROR(_xlfn.XLOOKUP(LEFT(F565,3),('Innhold og arbeidsdeling'!$B$48:$B$70),('Innhold og arbeidsdeling'!$B$48:$B$70)))),_xlfn.IFS(Avstemmingsoversikt!$M$4="Ja",
(IF(Avstemmingsoversikt!$H$3="Bruttobudsjettert",VLOOKUP(LEFT(F565,3),'Innhold og arbeidsdeling'!$B$48:$G$70,3,FALSE),VLOOKUP(LEFT(F565,3),'Innhold og arbeidsdeling'!$B$48:$G$70,4,FALSE)
)),
Avstemmingsoversikt!$M$4="Nei",
(IF(Avstemmingsoversikt!$H$3="Bruttobudsjettert",VLOOKUP(LEFT(F565,3),'Innhold og arbeidsdeling'!$B$48:$G$70,5,FALSE),VLOOKUP(LEFT(F565,3),'Innhold og arbeidsdeling'!$B$48:$G$70,6,FALSE)
))),
Avstemmingsoversikt!$M$3="Grunntjeneste",IF(Avstemmingsoversikt!$H$3="Bruttobudsjettert",VLOOKUP(LEFT(F565,3),'Innhold og arbeidsdeling'!$B$5:$G$45,3,FALSE),VLOOKUP(LEFT(F565,3),'Innhold og arbeidsdeling'!$B$5:$G$45,4,FALSE)),Avstemmingsoversikt!$M$3="Delservice",IF(Avstemmingsoversikt!$H$3="Bruttobudsjettert",VLOOKUP(LEFT(F565,3),'Innhold og arbeidsdeling'!$B$5:$G$45,5,FALSE),VLOOKUP(LEFT(F565,3),'Innhold og arbeidsdeling'!$B$5:$G$45,6,FALSE)))</f>
        <v>Ingen arkivreferanse</v>
      </c>
      <c r="J565" s="309"/>
      <c r="K565" s="258" t="str">
        <f t="shared" si="8"/>
        <v>8170</v>
      </c>
    </row>
    <row r="566" spans="1:11" x14ac:dyDescent="0.25">
      <c r="A566" s="836">
        <v>8180</v>
      </c>
      <c r="B566" s="259" t="s">
        <v>1169</v>
      </c>
      <c r="C566" s="260">
        <v>0</v>
      </c>
      <c r="D566" s="266"/>
      <c r="E566" s="266"/>
      <c r="F566" s="266"/>
      <c r="G566" s="266" t="str" cm="1">
        <f t="array" ref="G566">_xlfn.IFS(B566="Reservert","-",
F566="","Ingen arkivreferanse",
F566="Ivaretas av kunde","KUNDE",
NOT(ISERROR(_xlfn.XLOOKUP(LEFT(F566,3),('Innhold og arbeidsdeling'!$B$48:$B$70),('Innhold og arbeidsdeling'!$B$48:$B$70)))),_xlfn.IFS(Avstemmingsoversikt!$M$4="Ja",
(IF(Avstemmingsoversikt!$H$3="Bruttobudsjettert",VLOOKUP(LEFT(F566,3),'Innhold og arbeidsdeling'!$B$48:$G$70,3,FALSE),VLOOKUP(LEFT(F566,3),'Innhold og arbeidsdeling'!$B$48:$G$70,4,FALSE)
)),
Avstemmingsoversikt!$M$4="Nei",
(IF(Avstemmingsoversikt!$H$3="Bruttobudsjettert",VLOOKUP(LEFT(F566,3),'Innhold og arbeidsdeling'!$B$48:$G$70,5,FALSE),VLOOKUP(LEFT(F566,3),'Innhold og arbeidsdeling'!$B$48:$G$70,6,FALSE)
))),
Avstemmingsoversikt!$M$3="Grunntjeneste",IF(Avstemmingsoversikt!$H$3="Bruttobudsjettert",VLOOKUP(LEFT(F566,3),'Innhold og arbeidsdeling'!$B$5:$G$45,3,FALSE),VLOOKUP(LEFT(F566,3),'Innhold og arbeidsdeling'!$B$5:$G$45,4,FALSE)),Avstemmingsoversikt!$M$3="Delservice",IF(Avstemmingsoversikt!$H$3="Bruttobudsjettert",VLOOKUP(LEFT(F566,3),'Innhold og arbeidsdeling'!$B$5:$G$45,5,FALSE),VLOOKUP(LEFT(F566,3),'Innhold og arbeidsdeling'!$B$5:$G$45,6,FALSE)))</f>
        <v>Ingen arkivreferanse</v>
      </c>
      <c r="H566" s="266"/>
      <c r="I566" s="266"/>
      <c r="J566" s="308"/>
      <c r="K566" s="258" t="str">
        <f t="shared" si="8"/>
        <v>8180</v>
      </c>
    </row>
    <row r="567" spans="1:11" x14ac:dyDescent="0.25">
      <c r="A567" s="833">
        <v>8190</v>
      </c>
      <c r="B567" s="205" t="s">
        <v>1170</v>
      </c>
      <c r="C567" s="256">
        <v>0</v>
      </c>
      <c r="G567" s="207" t="str" cm="1">
        <f t="array" ref="G567">_xlfn.IFS(B567="Reservert","-",
F567="","Ingen arkivreferanse",
F567="Ivaretas av kunde","KUNDE",
NOT(ISERROR(_xlfn.XLOOKUP(LEFT(F567,3),('Innhold og arbeidsdeling'!$B$48:$B$70),('Innhold og arbeidsdeling'!$B$48:$B$70)))),_xlfn.IFS(Avstemmingsoversikt!$M$4="Ja",
(IF(Avstemmingsoversikt!$H$3="Bruttobudsjettert",VLOOKUP(LEFT(F567,3),'Innhold og arbeidsdeling'!$B$48:$G$70,3,FALSE),VLOOKUP(LEFT(F567,3),'Innhold og arbeidsdeling'!$B$48:$G$70,4,FALSE)
)),
Avstemmingsoversikt!$M$4="Nei",
(IF(Avstemmingsoversikt!$H$3="Bruttobudsjettert",VLOOKUP(LEFT(F567,3),'Innhold og arbeidsdeling'!$B$48:$G$70,5,FALSE),VLOOKUP(LEFT(F567,3),'Innhold og arbeidsdeling'!$B$48:$G$70,6,FALSE)
))),
Avstemmingsoversikt!$M$3="Grunntjeneste",IF(Avstemmingsoversikt!$H$3="Bruttobudsjettert",VLOOKUP(LEFT(F567,3),'Innhold og arbeidsdeling'!$B$5:$G$45,3,FALSE),VLOOKUP(LEFT(F567,3),'Innhold og arbeidsdeling'!$B$5:$G$45,4,FALSE)),Avstemmingsoversikt!$M$3="Delservice",IF(Avstemmingsoversikt!$H$3="Bruttobudsjettert",VLOOKUP(LEFT(F567,3),'Innhold og arbeidsdeling'!$B$5:$G$45,5,FALSE),VLOOKUP(LEFT(F567,3),'Innhold og arbeidsdeling'!$B$5:$G$45,6,FALSE)))</f>
        <v>Ingen arkivreferanse</v>
      </c>
      <c r="J567" s="309"/>
      <c r="K567" s="258" t="str">
        <f t="shared" si="8"/>
        <v>8190</v>
      </c>
    </row>
    <row r="568" spans="1:11" x14ac:dyDescent="0.25">
      <c r="A568" s="836">
        <v>8210</v>
      </c>
      <c r="B568" s="259" t="s">
        <v>1171</v>
      </c>
      <c r="C568" s="260">
        <v>0</v>
      </c>
      <c r="D568" s="266"/>
      <c r="E568" s="266"/>
      <c r="F568" s="266"/>
      <c r="G568" s="266" t="str" cm="1">
        <f t="array" ref="G568">_xlfn.IFS(B568="Reservert","-",
F568="","Ingen arkivreferanse",
F568="Ivaretas av kunde","KUNDE",
NOT(ISERROR(_xlfn.XLOOKUP(LEFT(F568,3),('Innhold og arbeidsdeling'!$B$48:$B$70),('Innhold og arbeidsdeling'!$B$48:$B$70)))),_xlfn.IFS(Avstemmingsoversikt!$M$4="Ja",
(IF(Avstemmingsoversikt!$H$3="Bruttobudsjettert",VLOOKUP(LEFT(F568,3),'Innhold og arbeidsdeling'!$B$48:$G$70,3,FALSE),VLOOKUP(LEFT(F568,3),'Innhold og arbeidsdeling'!$B$48:$G$70,4,FALSE)
)),
Avstemmingsoversikt!$M$4="Nei",
(IF(Avstemmingsoversikt!$H$3="Bruttobudsjettert",VLOOKUP(LEFT(F568,3),'Innhold og arbeidsdeling'!$B$48:$G$70,5,FALSE),VLOOKUP(LEFT(F568,3),'Innhold og arbeidsdeling'!$B$48:$G$70,6,FALSE)
))),
Avstemmingsoversikt!$M$3="Grunntjeneste",IF(Avstemmingsoversikt!$H$3="Bruttobudsjettert",VLOOKUP(LEFT(F568,3),'Innhold og arbeidsdeling'!$B$5:$G$45,3,FALSE),VLOOKUP(LEFT(F568,3),'Innhold og arbeidsdeling'!$B$5:$G$45,4,FALSE)),Avstemmingsoversikt!$M$3="Delservice",IF(Avstemmingsoversikt!$H$3="Bruttobudsjettert",VLOOKUP(LEFT(F568,3),'Innhold og arbeidsdeling'!$B$5:$G$45,5,FALSE),VLOOKUP(LEFT(F568,3),'Innhold og arbeidsdeling'!$B$5:$G$45,6,FALSE)))</f>
        <v>Ingen arkivreferanse</v>
      </c>
      <c r="H568" s="266"/>
      <c r="I568" s="266"/>
      <c r="J568" s="308"/>
      <c r="K568" s="258" t="str">
        <f t="shared" si="8"/>
        <v>8210</v>
      </c>
    </row>
    <row r="569" spans="1:11" x14ac:dyDescent="0.25">
      <c r="A569" s="833">
        <v>8220</v>
      </c>
      <c r="B569" s="205" t="s">
        <v>1172</v>
      </c>
      <c r="C569" s="256">
        <v>0</v>
      </c>
      <c r="G569" s="207" t="str" cm="1">
        <f t="array" ref="G569">_xlfn.IFS(B569="Reservert","-",
F569="","Ingen arkivreferanse",
F569="Ivaretas av kunde","KUNDE",
NOT(ISERROR(_xlfn.XLOOKUP(LEFT(F569,3),('Innhold og arbeidsdeling'!$B$48:$B$70),('Innhold og arbeidsdeling'!$B$48:$B$70)))),_xlfn.IFS(Avstemmingsoversikt!$M$4="Ja",
(IF(Avstemmingsoversikt!$H$3="Bruttobudsjettert",VLOOKUP(LEFT(F569,3),'Innhold og arbeidsdeling'!$B$48:$G$70,3,FALSE),VLOOKUP(LEFT(F569,3),'Innhold og arbeidsdeling'!$B$48:$G$70,4,FALSE)
)),
Avstemmingsoversikt!$M$4="Nei",
(IF(Avstemmingsoversikt!$H$3="Bruttobudsjettert",VLOOKUP(LEFT(F569,3),'Innhold og arbeidsdeling'!$B$48:$G$70,5,FALSE),VLOOKUP(LEFT(F569,3),'Innhold og arbeidsdeling'!$B$48:$G$70,6,FALSE)
))),
Avstemmingsoversikt!$M$3="Grunntjeneste",IF(Avstemmingsoversikt!$H$3="Bruttobudsjettert",VLOOKUP(LEFT(F569,3),'Innhold og arbeidsdeling'!$B$5:$G$45,3,FALSE),VLOOKUP(LEFT(F569,3),'Innhold og arbeidsdeling'!$B$5:$G$45,4,FALSE)),Avstemmingsoversikt!$M$3="Delservice",IF(Avstemmingsoversikt!$H$3="Bruttobudsjettert",VLOOKUP(LEFT(F569,3),'Innhold og arbeidsdeling'!$B$5:$G$45,5,FALSE),VLOOKUP(LEFT(F569,3),'Innhold og arbeidsdeling'!$B$5:$G$45,6,FALSE)))</f>
        <v>Ingen arkivreferanse</v>
      </c>
      <c r="J569" s="309"/>
      <c r="K569" s="258" t="str">
        <f t="shared" si="8"/>
        <v>8220</v>
      </c>
    </row>
    <row r="570" spans="1:11" x14ac:dyDescent="0.25">
      <c r="A570" s="836">
        <v>8230</v>
      </c>
      <c r="B570" s="259" t="s">
        <v>1173</v>
      </c>
      <c r="C570" s="260">
        <v>0</v>
      </c>
      <c r="D570" s="266"/>
      <c r="E570" s="266"/>
      <c r="F570" s="266"/>
      <c r="G570" s="266" t="str" cm="1">
        <f t="array" ref="G570">_xlfn.IFS(B570="Reservert","-",
F570="","Ingen arkivreferanse",
F570="Ivaretas av kunde","KUNDE",
NOT(ISERROR(_xlfn.XLOOKUP(LEFT(F570,3),('Innhold og arbeidsdeling'!$B$48:$B$70),('Innhold og arbeidsdeling'!$B$48:$B$70)))),_xlfn.IFS(Avstemmingsoversikt!$M$4="Ja",
(IF(Avstemmingsoversikt!$H$3="Bruttobudsjettert",VLOOKUP(LEFT(F570,3),'Innhold og arbeidsdeling'!$B$48:$G$70,3,FALSE),VLOOKUP(LEFT(F570,3),'Innhold og arbeidsdeling'!$B$48:$G$70,4,FALSE)
)),
Avstemmingsoversikt!$M$4="Nei",
(IF(Avstemmingsoversikt!$H$3="Bruttobudsjettert",VLOOKUP(LEFT(F570,3),'Innhold og arbeidsdeling'!$B$48:$G$70,5,FALSE),VLOOKUP(LEFT(F570,3),'Innhold og arbeidsdeling'!$B$48:$G$70,6,FALSE)
))),
Avstemmingsoversikt!$M$3="Grunntjeneste",IF(Avstemmingsoversikt!$H$3="Bruttobudsjettert",VLOOKUP(LEFT(F570,3),'Innhold og arbeidsdeling'!$B$5:$G$45,3,FALSE),VLOOKUP(LEFT(F570,3),'Innhold og arbeidsdeling'!$B$5:$G$45,4,FALSE)),Avstemmingsoversikt!$M$3="Delservice",IF(Avstemmingsoversikt!$H$3="Bruttobudsjettert",VLOOKUP(LEFT(F570,3),'Innhold og arbeidsdeling'!$B$5:$G$45,5,FALSE),VLOOKUP(LEFT(F570,3),'Innhold og arbeidsdeling'!$B$5:$G$45,6,FALSE)))</f>
        <v>Ingen arkivreferanse</v>
      </c>
      <c r="H570" s="266"/>
      <c r="I570" s="266"/>
      <c r="J570" s="308"/>
      <c r="K570" s="258" t="str">
        <f t="shared" si="8"/>
        <v>8230</v>
      </c>
    </row>
    <row r="571" spans="1:11" x14ac:dyDescent="0.25">
      <c r="A571" s="833">
        <v>8250</v>
      </c>
      <c r="B571" s="205" t="s">
        <v>1174</v>
      </c>
      <c r="C571" s="256">
        <v>0</v>
      </c>
      <c r="G571" s="207" t="str" cm="1">
        <f t="array" ref="G571">_xlfn.IFS(B571="Reservert","-",
F571="","Ingen arkivreferanse",
F571="Ivaretas av kunde","KUNDE",
NOT(ISERROR(_xlfn.XLOOKUP(LEFT(F571,3),('Innhold og arbeidsdeling'!$B$48:$B$70),('Innhold og arbeidsdeling'!$B$48:$B$70)))),_xlfn.IFS(Avstemmingsoversikt!$M$4="Ja",
(IF(Avstemmingsoversikt!$H$3="Bruttobudsjettert",VLOOKUP(LEFT(F571,3),'Innhold og arbeidsdeling'!$B$48:$G$70,3,FALSE),VLOOKUP(LEFT(F571,3),'Innhold og arbeidsdeling'!$B$48:$G$70,4,FALSE)
)),
Avstemmingsoversikt!$M$4="Nei",
(IF(Avstemmingsoversikt!$H$3="Bruttobudsjettert",VLOOKUP(LEFT(F571,3),'Innhold og arbeidsdeling'!$B$48:$G$70,5,FALSE),VLOOKUP(LEFT(F571,3),'Innhold og arbeidsdeling'!$B$48:$G$70,6,FALSE)
))),
Avstemmingsoversikt!$M$3="Grunntjeneste",IF(Avstemmingsoversikt!$H$3="Bruttobudsjettert",VLOOKUP(LEFT(F571,3),'Innhold og arbeidsdeling'!$B$5:$G$45,3,FALSE),VLOOKUP(LEFT(F571,3),'Innhold og arbeidsdeling'!$B$5:$G$45,4,FALSE)),Avstemmingsoversikt!$M$3="Delservice",IF(Avstemmingsoversikt!$H$3="Bruttobudsjettert",VLOOKUP(LEFT(F571,3),'Innhold og arbeidsdeling'!$B$5:$G$45,5,FALSE),VLOOKUP(LEFT(F571,3),'Innhold og arbeidsdeling'!$B$5:$G$45,6,FALSE)))</f>
        <v>Ingen arkivreferanse</v>
      </c>
      <c r="J571" s="309"/>
      <c r="K571" s="258" t="str">
        <f t="shared" si="8"/>
        <v>8250</v>
      </c>
    </row>
    <row r="572" spans="1:11" x14ac:dyDescent="0.25">
      <c r="A572" s="836">
        <v>8270</v>
      </c>
      <c r="B572" s="259" t="s">
        <v>1175</v>
      </c>
      <c r="C572" s="260">
        <v>0</v>
      </c>
      <c r="D572" s="266"/>
      <c r="E572" s="266"/>
      <c r="F572" s="266"/>
      <c r="G572" s="266" t="str" cm="1">
        <f t="array" ref="G572">_xlfn.IFS(B572="Reservert","-",
F572="","Ingen arkivreferanse",
F572="Ivaretas av kunde","KUNDE",
NOT(ISERROR(_xlfn.XLOOKUP(LEFT(F572,3),('Innhold og arbeidsdeling'!$B$48:$B$70),('Innhold og arbeidsdeling'!$B$48:$B$70)))),_xlfn.IFS(Avstemmingsoversikt!$M$4="Ja",
(IF(Avstemmingsoversikt!$H$3="Bruttobudsjettert",VLOOKUP(LEFT(F572,3),'Innhold og arbeidsdeling'!$B$48:$G$70,3,FALSE),VLOOKUP(LEFT(F572,3),'Innhold og arbeidsdeling'!$B$48:$G$70,4,FALSE)
)),
Avstemmingsoversikt!$M$4="Nei",
(IF(Avstemmingsoversikt!$H$3="Bruttobudsjettert",VLOOKUP(LEFT(F572,3),'Innhold og arbeidsdeling'!$B$48:$G$70,5,FALSE),VLOOKUP(LEFT(F572,3),'Innhold og arbeidsdeling'!$B$48:$G$70,6,FALSE)
))),
Avstemmingsoversikt!$M$3="Grunntjeneste",IF(Avstemmingsoversikt!$H$3="Bruttobudsjettert",VLOOKUP(LEFT(F572,3),'Innhold og arbeidsdeling'!$B$5:$G$45,3,FALSE),VLOOKUP(LEFT(F572,3),'Innhold og arbeidsdeling'!$B$5:$G$45,4,FALSE)),Avstemmingsoversikt!$M$3="Delservice",IF(Avstemmingsoversikt!$H$3="Bruttobudsjettert",VLOOKUP(LEFT(F572,3),'Innhold og arbeidsdeling'!$B$5:$G$45,5,FALSE),VLOOKUP(LEFT(F572,3),'Innhold og arbeidsdeling'!$B$5:$G$45,6,FALSE)))</f>
        <v>Ingen arkivreferanse</v>
      </c>
      <c r="H572" s="266"/>
      <c r="I572" s="266"/>
      <c r="J572" s="308"/>
      <c r="K572" s="258" t="str">
        <f t="shared" si="8"/>
        <v>8270</v>
      </c>
    </row>
    <row r="573" spans="1:11" x14ac:dyDescent="0.25">
      <c r="A573" s="833">
        <v>8290</v>
      </c>
      <c r="B573" s="205" t="s">
        <v>1176</v>
      </c>
      <c r="C573" s="256">
        <v>0</v>
      </c>
      <c r="G573" s="207" t="str" cm="1">
        <f t="array" ref="G573">_xlfn.IFS(B573="Reservert","-",
F573="","Ingen arkivreferanse",
F573="Ivaretas av kunde","KUNDE",
NOT(ISERROR(_xlfn.XLOOKUP(LEFT(F573,3),('Innhold og arbeidsdeling'!$B$48:$B$70),('Innhold og arbeidsdeling'!$B$48:$B$70)))),_xlfn.IFS(Avstemmingsoversikt!$M$4="Ja",
(IF(Avstemmingsoversikt!$H$3="Bruttobudsjettert",VLOOKUP(LEFT(F573,3),'Innhold og arbeidsdeling'!$B$48:$G$70,3,FALSE),VLOOKUP(LEFT(F573,3),'Innhold og arbeidsdeling'!$B$48:$G$70,4,FALSE)
)),
Avstemmingsoversikt!$M$4="Nei",
(IF(Avstemmingsoversikt!$H$3="Bruttobudsjettert",VLOOKUP(LEFT(F573,3),'Innhold og arbeidsdeling'!$B$48:$G$70,5,FALSE),VLOOKUP(LEFT(F573,3),'Innhold og arbeidsdeling'!$B$48:$G$70,6,FALSE)
))),
Avstemmingsoversikt!$M$3="Grunntjeneste",IF(Avstemmingsoversikt!$H$3="Bruttobudsjettert",VLOOKUP(LEFT(F573,3),'Innhold og arbeidsdeling'!$B$5:$G$45,3,FALSE),VLOOKUP(LEFT(F573,3),'Innhold og arbeidsdeling'!$B$5:$G$45,4,FALSE)),Avstemmingsoversikt!$M$3="Delservice",IF(Avstemmingsoversikt!$H$3="Bruttobudsjettert",VLOOKUP(LEFT(F573,3),'Innhold og arbeidsdeling'!$B$5:$G$45,5,FALSE),VLOOKUP(LEFT(F573,3),'Innhold og arbeidsdeling'!$B$5:$G$45,6,FALSE)))</f>
        <v>Ingen arkivreferanse</v>
      </c>
      <c r="J573" s="309"/>
      <c r="K573" s="258" t="str">
        <f t="shared" si="8"/>
        <v>8290</v>
      </c>
    </row>
    <row r="574" spans="1:11" x14ac:dyDescent="0.25">
      <c r="A574" s="834">
        <v>8300</v>
      </c>
      <c r="B574" s="1324" t="s">
        <v>1177</v>
      </c>
      <c r="C574" s="260">
        <v>0</v>
      </c>
      <c r="D574" s="266"/>
      <c r="E574" s="266"/>
      <c r="F574" s="266"/>
      <c r="G574" s="266" t="str" cm="1">
        <f t="array" ref="G574">_xlfn.IFS(B574="Reservert","-",
F574="","Ingen arkivreferanse",
F574="Ivaretas av kunde","KUNDE",
NOT(ISERROR(_xlfn.XLOOKUP(LEFT(F574,3),('Innhold og arbeidsdeling'!$B$48:$B$70),('Innhold og arbeidsdeling'!$B$48:$B$70)))),_xlfn.IFS(Avstemmingsoversikt!$M$4="Ja",
(IF(Avstemmingsoversikt!$H$3="Bruttobudsjettert",VLOOKUP(LEFT(F574,3),'Innhold og arbeidsdeling'!$B$48:$G$70,3,FALSE),VLOOKUP(LEFT(F574,3),'Innhold og arbeidsdeling'!$B$48:$G$70,4,FALSE)
)),
Avstemmingsoversikt!$M$4="Nei",
(IF(Avstemmingsoversikt!$H$3="Bruttobudsjettert",VLOOKUP(LEFT(F574,3),'Innhold og arbeidsdeling'!$B$48:$G$70,5,FALSE),VLOOKUP(LEFT(F574,3),'Innhold og arbeidsdeling'!$B$48:$G$70,6,FALSE)
))),
Avstemmingsoversikt!$M$3="Grunntjeneste",IF(Avstemmingsoversikt!$H$3="Bruttobudsjettert",VLOOKUP(LEFT(F574,3),'Innhold og arbeidsdeling'!$B$5:$G$45,3,FALSE),VLOOKUP(LEFT(F574,3),'Innhold og arbeidsdeling'!$B$5:$G$45,4,FALSE)),Avstemmingsoversikt!$M$3="Delservice",IF(Avstemmingsoversikt!$H$3="Bruttobudsjettert",VLOOKUP(LEFT(F574,3),'Innhold og arbeidsdeling'!$B$5:$G$45,5,FALSE),VLOOKUP(LEFT(F574,3),'Innhold og arbeidsdeling'!$B$5:$G$45,6,FALSE)))</f>
        <v>Ingen arkivreferanse</v>
      </c>
      <c r="H574" s="266"/>
      <c r="I574" s="266"/>
      <c r="J574" s="308"/>
      <c r="K574" s="258" t="str">
        <f t="shared" si="8"/>
        <v>8300</v>
      </c>
    </row>
    <row r="575" spans="1:11" x14ac:dyDescent="0.25">
      <c r="A575" s="835">
        <v>8310</v>
      </c>
      <c r="B575" s="271" t="s">
        <v>1178</v>
      </c>
      <c r="C575" s="256">
        <v>0</v>
      </c>
      <c r="G575" s="207" t="str" cm="1">
        <f t="array" ref="G575">_xlfn.IFS(B575="Reservert","-",
F575="","Ingen arkivreferanse",
F575="Ivaretas av kunde","KUNDE",
NOT(ISERROR(_xlfn.XLOOKUP(LEFT(F575,3),('Innhold og arbeidsdeling'!$B$48:$B$70),('Innhold og arbeidsdeling'!$B$48:$B$70)))),_xlfn.IFS(Avstemmingsoversikt!$M$4="Ja",
(IF(Avstemmingsoversikt!$H$3="Bruttobudsjettert",VLOOKUP(LEFT(F575,3),'Innhold og arbeidsdeling'!$B$48:$G$70,3,FALSE),VLOOKUP(LEFT(F575,3),'Innhold og arbeidsdeling'!$B$48:$G$70,4,FALSE)
)),
Avstemmingsoversikt!$M$4="Nei",
(IF(Avstemmingsoversikt!$H$3="Bruttobudsjettert",VLOOKUP(LEFT(F575,3),'Innhold og arbeidsdeling'!$B$48:$G$70,5,FALSE),VLOOKUP(LEFT(F575,3),'Innhold og arbeidsdeling'!$B$48:$G$70,6,FALSE)
))),
Avstemmingsoversikt!$M$3="Grunntjeneste",IF(Avstemmingsoversikt!$H$3="Bruttobudsjettert",VLOOKUP(LEFT(F575,3),'Innhold og arbeidsdeling'!$B$5:$G$45,3,FALSE),VLOOKUP(LEFT(F575,3),'Innhold og arbeidsdeling'!$B$5:$G$45,4,FALSE)),Avstemmingsoversikt!$M$3="Delservice",IF(Avstemmingsoversikt!$H$3="Bruttobudsjettert",VLOOKUP(LEFT(F575,3),'Innhold og arbeidsdeling'!$B$5:$G$45,5,FALSE),VLOOKUP(LEFT(F575,3),'Innhold og arbeidsdeling'!$B$5:$G$45,6,FALSE)))</f>
        <v>Ingen arkivreferanse</v>
      </c>
      <c r="J575" s="309"/>
      <c r="K575" s="258" t="str">
        <f t="shared" si="8"/>
        <v>8310</v>
      </c>
    </row>
    <row r="576" spans="1:11" x14ac:dyDescent="0.25">
      <c r="A576" s="834">
        <v>8390</v>
      </c>
      <c r="B576" s="259" t="s">
        <v>1179</v>
      </c>
      <c r="C576" s="260">
        <v>0</v>
      </c>
      <c r="D576" s="266"/>
      <c r="E576" s="266"/>
      <c r="F576" s="266"/>
      <c r="G576" s="266" t="str" cm="1">
        <f t="array" ref="G576">_xlfn.IFS(B576="Reservert","-",
F576="","Ingen arkivreferanse",
F576="Ivaretas av kunde","KUNDE",
NOT(ISERROR(_xlfn.XLOOKUP(LEFT(F576,3),('Innhold og arbeidsdeling'!$B$48:$B$70),('Innhold og arbeidsdeling'!$B$48:$B$70)))),_xlfn.IFS(Avstemmingsoversikt!$M$4="Ja",
(IF(Avstemmingsoversikt!$H$3="Bruttobudsjettert",VLOOKUP(LEFT(F576,3),'Innhold og arbeidsdeling'!$B$48:$G$70,3,FALSE),VLOOKUP(LEFT(F576,3),'Innhold og arbeidsdeling'!$B$48:$G$70,4,FALSE)
)),
Avstemmingsoversikt!$M$4="Nei",
(IF(Avstemmingsoversikt!$H$3="Bruttobudsjettert",VLOOKUP(LEFT(F576,3),'Innhold og arbeidsdeling'!$B$48:$G$70,5,FALSE),VLOOKUP(LEFT(F576,3),'Innhold og arbeidsdeling'!$B$48:$G$70,6,FALSE)
))),
Avstemmingsoversikt!$M$3="Grunntjeneste",IF(Avstemmingsoversikt!$H$3="Bruttobudsjettert",VLOOKUP(LEFT(F576,3),'Innhold og arbeidsdeling'!$B$5:$G$45,3,FALSE),VLOOKUP(LEFT(F576,3),'Innhold og arbeidsdeling'!$B$5:$G$45,4,FALSE)),Avstemmingsoversikt!$M$3="Delservice",IF(Avstemmingsoversikt!$H$3="Bruttobudsjettert",VLOOKUP(LEFT(F576,3),'Innhold og arbeidsdeling'!$B$5:$G$45,5,FALSE),VLOOKUP(LEFT(F576,3),'Innhold og arbeidsdeling'!$B$5:$G$45,6,FALSE)))</f>
        <v>Ingen arkivreferanse</v>
      </c>
      <c r="H576" s="266"/>
      <c r="I576" s="266"/>
      <c r="J576" s="308"/>
      <c r="K576" s="258" t="str">
        <f t="shared" si="8"/>
        <v>8390</v>
      </c>
    </row>
    <row r="577" spans="1:11" x14ac:dyDescent="0.25">
      <c r="A577" s="833">
        <v>8400</v>
      </c>
      <c r="B577" s="205" t="s">
        <v>1180</v>
      </c>
      <c r="C577" s="256">
        <v>0</v>
      </c>
      <c r="G577" s="207" t="str" cm="1">
        <f t="array" ref="G577">_xlfn.IFS(B577="Reservert","-",
F577="","Ingen arkivreferanse",
F577="Ivaretas av kunde","KUNDE",
NOT(ISERROR(_xlfn.XLOOKUP(LEFT(F577,3),('Innhold og arbeidsdeling'!$B$48:$B$70),('Innhold og arbeidsdeling'!$B$48:$B$70)))),_xlfn.IFS(Avstemmingsoversikt!$M$4="Ja",
(IF(Avstemmingsoversikt!$H$3="Bruttobudsjettert",VLOOKUP(LEFT(F577,3),'Innhold og arbeidsdeling'!$B$48:$G$70,3,FALSE),VLOOKUP(LEFT(F577,3),'Innhold og arbeidsdeling'!$B$48:$G$70,4,FALSE)
)),
Avstemmingsoversikt!$M$4="Nei",
(IF(Avstemmingsoversikt!$H$3="Bruttobudsjettert",VLOOKUP(LEFT(F577,3),'Innhold og arbeidsdeling'!$B$48:$G$70,5,FALSE),VLOOKUP(LEFT(F577,3),'Innhold og arbeidsdeling'!$B$48:$G$70,6,FALSE)
))),
Avstemmingsoversikt!$M$3="Grunntjeneste",IF(Avstemmingsoversikt!$H$3="Bruttobudsjettert",VLOOKUP(LEFT(F577,3),'Innhold og arbeidsdeling'!$B$5:$G$45,3,FALSE),VLOOKUP(LEFT(F577,3),'Innhold og arbeidsdeling'!$B$5:$G$45,4,FALSE)),Avstemmingsoversikt!$M$3="Delservice",IF(Avstemmingsoversikt!$H$3="Bruttobudsjettert",VLOOKUP(LEFT(F577,3),'Innhold og arbeidsdeling'!$B$5:$G$45,5,FALSE),VLOOKUP(LEFT(F577,3),'Innhold og arbeidsdeling'!$B$5:$G$45,6,FALSE)))</f>
        <v>Ingen arkivreferanse</v>
      </c>
      <c r="J577" s="309"/>
      <c r="K577" s="258" t="str">
        <f t="shared" si="8"/>
        <v>8400</v>
      </c>
    </row>
    <row r="578" spans="1:11" x14ac:dyDescent="0.25">
      <c r="A578" s="836">
        <v>8410</v>
      </c>
      <c r="B578" s="259" t="s">
        <v>1181</v>
      </c>
      <c r="C578" s="260">
        <v>0</v>
      </c>
      <c r="D578" s="266"/>
      <c r="E578" s="266"/>
      <c r="F578" s="266"/>
      <c r="G578" s="266" t="str" cm="1">
        <f t="array" ref="G578">_xlfn.IFS(B578="Reservert","-",
F578="","Ingen arkivreferanse",
F578="Ivaretas av kunde","KUNDE",
NOT(ISERROR(_xlfn.XLOOKUP(LEFT(F578,3),('Innhold og arbeidsdeling'!$B$48:$B$70),('Innhold og arbeidsdeling'!$B$48:$B$70)))),_xlfn.IFS(Avstemmingsoversikt!$M$4="Ja",
(IF(Avstemmingsoversikt!$H$3="Bruttobudsjettert",VLOOKUP(LEFT(F578,3),'Innhold og arbeidsdeling'!$B$48:$G$70,3,FALSE),VLOOKUP(LEFT(F578,3),'Innhold og arbeidsdeling'!$B$48:$G$70,4,FALSE)
)),
Avstemmingsoversikt!$M$4="Nei",
(IF(Avstemmingsoversikt!$H$3="Bruttobudsjettert",VLOOKUP(LEFT(F578,3),'Innhold og arbeidsdeling'!$B$48:$G$70,5,FALSE),VLOOKUP(LEFT(F578,3),'Innhold og arbeidsdeling'!$B$48:$G$70,6,FALSE)
))),
Avstemmingsoversikt!$M$3="Grunntjeneste",IF(Avstemmingsoversikt!$H$3="Bruttobudsjettert",VLOOKUP(LEFT(F578,3),'Innhold og arbeidsdeling'!$B$5:$G$45,3,FALSE),VLOOKUP(LEFT(F578,3),'Innhold og arbeidsdeling'!$B$5:$G$45,4,FALSE)),Avstemmingsoversikt!$M$3="Delservice",IF(Avstemmingsoversikt!$H$3="Bruttobudsjettert",VLOOKUP(LEFT(F578,3),'Innhold og arbeidsdeling'!$B$5:$G$45,5,FALSE),VLOOKUP(LEFT(F578,3),'Innhold og arbeidsdeling'!$B$5:$G$45,6,FALSE)))</f>
        <v>Ingen arkivreferanse</v>
      </c>
      <c r="H578" s="266"/>
      <c r="I578" s="266"/>
      <c r="J578" s="308"/>
      <c r="K578" s="258" t="str">
        <f t="shared" si="8"/>
        <v>8410</v>
      </c>
    </row>
    <row r="579" spans="1:11" x14ac:dyDescent="0.25">
      <c r="A579" s="833">
        <v>8420</v>
      </c>
      <c r="B579" s="205" t="s">
        <v>1182</v>
      </c>
      <c r="C579" s="256">
        <v>0</v>
      </c>
      <c r="G579" s="207" t="str" cm="1">
        <f t="array" ref="G579">_xlfn.IFS(B579="Reservert","-",
F579="","Ingen arkivreferanse",
F579="Ivaretas av kunde","KUNDE",
NOT(ISERROR(_xlfn.XLOOKUP(LEFT(F579,3),('Innhold og arbeidsdeling'!$B$48:$B$70),('Innhold og arbeidsdeling'!$B$48:$B$70)))),_xlfn.IFS(Avstemmingsoversikt!$M$4="Ja",
(IF(Avstemmingsoversikt!$H$3="Bruttobudsjettert",VLOOKUP(LEFT(F579,3),'Innhold og arbeidsdeling'!$B$48:$G$70,3,FALSE),VLOOKUP(LEFT(F579,3),'Innhold og arbeidsdeling'!$B$48:$G$70,4,FALSE)
)),
Avstemmingsoversikt!$M$4="Nei",
(IF(Avstemmingsoversikt!$H$3="Bruttobudsjettert",VLOOKUP(LEFT(F579,3),'Innhold og arbeidsdeling'!$B$48:$G$70,5,FALSE),VLOOKUP(LEFT(F579,3),'Innhold og arbeidsdeling'!$B$48:$G$70,6,FALSE)
))),
Avstemmingsoversikt!$M$3="Grunntjeneste",IF(Avstemmingsoversikt!$H$3="Bruttobudsjettert",VLOOKUP(LEFT(F579,3),'Innhold og arbeidsdeling'!$B$5:$G$45,3,FALSE),VLOOKUP(LEFT(F579,3),'Innhold og arbeidsdeling'!$B$5:$G$45,4,FALSE)),Avstemmingsoversikt!$M$3="Delservice",IF(Avstemmingsoversikt!$H$3="Bruttobudsjettert",VLOOKUP(LEFT(F579,3),'Innhold og arbeidsdeling'!$B$5:$G$45,5,FALSE),VLOOKUP(LEFT(F579,3),'Innhold og arbeidsdeling'!$B$5:$G$45,6,FALSE)))</f>
        <v>Ingen arkivreferanse</v>
      </c>
      <c r="J579" s="309"/>
      <c r="K579" s="258" t="str">
        <f t="shared" si="8"/>
        <v>8420</v>
      </c>
    </row>
    <row r="580" spans="1:11" ht="17.25" customHeight="1" x14ac:dyDescent="0.25">
      <c r="A580" s="834">
        <v>8440</v>
      </c>
      <c r="B580" s="259" t="s">
        <v>1183</v>
      </c>
      <c r="C580" s="260">
        <v>0</v>
      </c>
      <c r="D580" s="266"/>
      <c r="E580" s="266"/>
      <c r="F580" s="266"/>
      <c r="G580" s="266" t="str" cm="1">
        <f t="array" ref="G580">_xlfn.IFS(B580="Reservert","-",
F580="","Ingen arkivreferanse",
F580="Ivaretas av kunde","KUNDE",
NOT(ISERROR(_xlfn.XLOOKUP(LEFT(F580,3),('Innhold og arbeidsdeling'!$B$48:$B$70),('Innhold og arbeidsdeling'!$B$48:$B$70)))),_xlfn.IFS(Avstemmingsoversikt!$M$4="Ja",
(IF(Avstemmingsoversikt!$H$3="Bruttobudsjettert",VLOOKUP(LEFT(F580,3),'Innhold og arbeidsdeling'!$B$48:$G$70,3,FALSE),VLOOKUP(LEFT(F580,3),'Innhold og arbeidsdeling'!$B$48:$G$70,4,FALSE)
)),
Avstemmingsoversikt!$M$4="Nei",
(IF(Avstemmingsoversikt!$H$3="Bruttobudsjettert",VLOOKUP(LEFT(F580,3),'Innhold og arbeidsdeling'!$B$48:$G$70,5,FALSE),VLOOKUP(LEFT(F580,3),'Innhold og arbeidsdeling'!$B$48:$G$70,6,FALSE)
))),
Avstemmingsoversikt!$M$3="Grunntjeneste",IF(Avstemmingsoversikt!$H$3="Bruttobudsjettert",VLOOKUP(LEFT(F580,3),'Innhold og arbeidsdeling'!$B$5:$G$45,3,FALSE),VLOOKUP(LEFT(F580,3),'Innhold og arbeidsdeling'!$B$5:$G$45,4,FALSE)),Avstemmingsoversikt!$M$3="Delservice",IF(Avstemmingsoversikt!$H$3="Bruttobudsjettert",VLOOKUP(LEFT(F580,3),'Innhold og arbeidsdeling'!$B$5:$G$45,5,FALSE),VLOOKUP(LEFT(F580,3),'Innhold og arbeidsdeling'!$B$5:$G$45,6,FALSE)))</f>
        <v>Ingen arkivreferanse</v>
      </c>
      <c r="H580" s="266"/>
      <c r="I580" s="266"/>
      <c r="J580" s="308"/>
      <c r="K580" s="258" t="str">
        <f t="shared" si="8"/>
        <v>8440</v>
      </c>
    </row>
    <row r="581" spans="1:11" x14ac:dyDescent="0.25">
      <c r="A581" s="835">
        <v>8450</v>
      </c>
      <c r="B581" s="245" t="s">
        <v>1184</v>
      </c>
      <c r="C581" s="256">
        <v>0</v>
      </c>
      <c r="G581" s="207" t="str" cm="1">
        <f t="array" ref="G581">_xlfn.IFS(B581="Reservert","-",
F581="","Ingen arkivreferanse",
F581="Ivaretas av kunde","KUNDE",
NOT(ISERROR(_xlfn.XLOOKUP(LEFT(F581,3),('Innhold og arbeidsdeling'!$B$48:$B$70),('Innhold og arbeidsdeling'!$B$48:$B$70)))),_xlfn.IFS(Avstemmingsoversikt!$M$4="Ja",
(IF(Avstemmingsoversikt!$H$3="Bruttobudsjettert",VLOOKUP(LEFT(F581,3),'Innhold og arbeidsdeling'!$B$48:$G$70,3,FALSE),VLOOKUP(LEFT(F581,3),'Innhold og arbeidsdeling'!$B$48:$G$70,4,FALSE)
)),
Avstemmingsoversikt!$M$4="Nei",
(IF(Avstemmingsoversikt!$H$3="Bruttobudsjettert",VLOOKUP(LEFT(F581,3),'Innhold og arbeidsdeling'!$B$48:$G$70,5,FALSE),VLOOKUP(LEFT(F581,3),'Innhold og arbeidsdeling'!$B$48:$G$70,6,FALSE)
))),
Avstemmingsoversikt!$M$3="Grunntjeneste",IF(Avstemmingsoversikt!$H$3="Bruttobudsjettert",VLOOKUP(LEFT(F581,3),'Innhold og arbeidsdeling'!$B$5:$G$45,3,FALSE),VLOOKUP(LEFT(F581,3),'Innhold og arbeidsdeling'!$B$5:$G$45,4,FALSE)),Avstemmingsoversikt!$M$3="Delservice",IF(Avstemmingsoversikt!$H$3="Bruttobudsjettert",VLOOKUP(LEFT(F581,3),'Innhold og arbeidsdeling'!$B$5:$G$45,5,FALSE),VLOOKUP(LEFT(F581,3),'Innhold og arbeidsdeling'!$B$5:$G$45,6,FALSE)))</f>
        <v>Ingen arkivreferanse</v>
      </c>
      <c r="J581" s="309"/>
      <c r="K581" s="258" t="str">
        <f t="shared" ref="K581:K632" si="9">TEXT(A581,"0")</f>
        <v>8450</v>
      </c>
    </row>
    <row r="582" spans="1:11" x14ac:dyDescent="0.25">
      <c r="A582" s="834">
        <v>8460</v>
      </c>
      <c r="B582" s="1325" t="s">
        <v>1185</v>
      </c>
      <c r="C582" s="260">
        <v>0</v>
      </c>
      <c r="D582" s="266"/>
      <c r="E582" s="266"/>
      <c r="F582" s="266"/>
      <c r="G582" s="266" t="str" cm="1">
        <f t="array" ref="G582">_xlfn.IFS(B582="Reservert","-",
F582="","Ingen arkivreferanse",
F582="Ivaretas av kunde","KUNDE",
NOT(ISERROR(_xlfn.XLOOKUP(LEFT(F582,3),('Innhold og arbeidsdeling'!$B$48:$B$70),('Innhold og arbeidsdeling'!$B$48:$B$70)))),_xlfn.IFS(Avstemmingsoversikt!$M$4="Ja",
(IF(Avstemmingsoversikt!$H$3="Bruttobudsjettert",VLOOKUP(LEFT(F582,3),'Innhold og arbeidsdeling'!$B$48:$G$70,3,FALSE),VLOOKUP(LEFT(F582,3),'Innhold og arbeidsdeling'!$B$48:$G$70,4,FALSE)
)),
Avstemmingsoversikt!$M$4="Nei",
(IF(Avstemmingsoversikt!$H$3="Bruttobudsjettert",VLOOKUP(LEFT(F582,3),'Innhold og arbeidsdeling'!$B$48:$G$70,5,FALSE),VLOOKUP(LEFT(F582,3),'Innhold og arbeidsdeling'!$B$48:$G$70,6,FALSE)
))),
Avstemmingsoversikt!$M$3="Grunntjeneste",IF(Avstemmingsoversikt!$H$3="Bruttobudsjettert",VLOOKUP(LEFT(F582,3),'Innhold og arbeidsdeling'!$B$5:$G$45,3,FALSE),VLOOKUP(LEFT(F582,3),'Innhold og arbeidsdeling'!$B$5:$G$45,4,FALSE)),Avstemmingsoversikt!$M$3="Delservice",IF(Avstemmingsoversikt!$H$3="Bruttobudsjettert",VLOOKUP(LEFT(F582,3),'Innhold og arbeidsdeling'!$B$5:$G$45,5,FALSE),VLOOKUP(LEFT(F582,3),'Innhold og arbeidsdeling'!$B$5:$G$45,6,FALSE)))</f>
        <v>Ingen arkivreferanse</v>
      </c>
      <c r="H582" s="266"/>
      <c r="I582" s="266"/>
      <c r="J582" s="308"/>
      <c r="K582" s="258" t="str">
        <f t="shared" si="9"/>
        <v>8460</v>
      </c>
    </row>
    <row r="583" spans="1:11" x14ac:dyDescent="0.25">
      <c r="A583" s="835">
        <v>8470</v>
      </c>
      <c r="B583" s="245" t="s">
        <v>1186</v>
      </c>
      <c r="C583" s="256">
        <v>0</v>
      </c>
      <c r="G583" s="207" t="str" cm="1">
        <f t="array" ref="G583">_xlfn.IFS(B583="Reservert","-",
F583="","Ingen arkivreferanse",
F583="Ivaretas av kunde","KUNDE",
NOT(ISERROR(_xlfn.XLOOKUP(LEFT(F583,3),('Innhold og arbeidsdeling'!$B$48:$B$70),('Innhold og arbeidsdeling'!$B$48:$B$70)))),_xlfn.IFS(Avstemmingsoversikt!$M$4="Ja",
(IF(Avstemmingsoversikt!$H$3="Bruttobudsjettert",VLOOKUP(LEFT(F583,3),'Innhold og arbeidsdeling'!$B$48:$G$70,3,FALSE),VLOOKUP(LEFT(F583,3),'Innhold og arbeidsdeling'!$B$48:$G$70,4,FALSE)
)),
Avstemmingsoversikt!$M$4="Nei",
(IF(Avstemmingsoversikt!$H$3="Bruttobudsjettert",VLOOKUP(LEFT(F583,3),'Innhold og arbeidsdeling'!$B$48:$G$70,5,FALSE),VLOOKUP(LEFT(F583,3),'Innhold og arbeidsdeling'!$B$48:$G$70,6,FALSE)
))),
Avstemmingsoversikt!$M$3="Grunntjeneste",IF(Avstemmingsoversikt!$H$3="Bruttobudsjettert",VLOOKUP(LEFT(F583,3),'Innhold og arbeidsdeling'!$B$5:$G$45,3,FALSE),VLOOKUP(LEFT(F583,3),'Innhold og arbeidsdeling'!$B$5:$G$45,4,FALSE)),Avstemmingsoversikt!$M$3="Delservice",IF(Avstemmingsoversikt!$H$3="Bruttobudsjettert",VLOOKUP(LEFT(F583,3),'Innhold og arbeidsdeling'!$B$5:$G$45,5,FALSE),VLOOKUP(LEFT(F583,3),'Innhold og arbeidsdeling'!$B$5:$G$45,6,FALSE)))</f>
        <v>Ingen arkivreferanse</v>
      </c>
      <c r="J583" s="309"/>
      <c r="K583" s="258" t="str">
        <f t="shared" si="9"/>
        <v>8470</v>
      </c>
    </row>
    <row r="584" spans="1:11" x14ac:dyDescent="0.25">
      <c r="A584" s="834">
        <v>8480</v>
      </c>
      <c r="B584" s="1325" t="s">
        <v>1187</v>
      </c>
      <c r="C584" s="260">
        <v>0</v>
      </c>
      <c r="D584" s="266"/>
      <c r="E584" s="266"/>
      <c r="F584" s="266"/>
      <c r="G584" s="266" t="str" cm="1">
        <f t="array" ref="G584">_xlfn.IFS(B584="Reservert","-",
F584="","Ingen arkivreferanse",
F584="Ivaretas av kunde","KUNDE",
NOT(ISERROR(_xlfn.XLOOKUP(LEFT(F584,3),('Innhold og arbeidsdeling'!$B$48:$B$70),('Innhold og arbeidsdeling'!$B$48:$B$70)))),_xlfn.IFS(Avstemmingsoversikt!$M$4="Ja",
(IF(Avstemmingsoversikt!$H$3="Bruttobudsjettert",VLOOKUP(LEFT(F584,3),'Innhold og arbeidsdeling'!$B$48:$G$70,3,FALSE),VLOOKUP(LEFT(F584,3),'Innhold og arbeidsdeling'!$B$48:$G$70,4,FALSE)
)),
Avstemmingsoversikt!$M$4="Nei",
(IF(Avstemmingsoversikt!$H$3="Bruttobudsjettert",VLOOKUP(LEFT(F584,3),'Innhold og arbeidsdeling'!$B$48:$G$70,5,FALSE),VLOOKUP(LEFT(F584,3),'Innhold og arbeidsdeling'!$B$48:$G$70,6,FALSE)
))),
Avstemmingsoversikt!$M$3="Grunntjeneste",IF(Avstemmingsoversikt!$H$3="Bruttobudsjettert",VLOOKUP(LEFT(F584,3),'Innhold og arbeidsdeling'!$B$5:$G$45,3,FALSE),VLOOKUP(LEFT(F584,3),'Innhold og arbeidsdeling'!$B$5:$G$45,4,FALSE)),Avstemmingsoversikt!$M$3="Delservice",IF(Avstemmingsoversikt!$H$3="Bruttobudsjettert",VLOOKUP(LEFT(F584,3),'Innhold og arbeidsdeling'!$B$5:$G$45,5,FALSE),VLOOKUP(LEFT(F584,3),'Innhold og arbeidsdeling'!$B$5:$G$45,6,FALSE)))</f>
        <v>Ingen arkivreferanse</v>
      </c>
      <c r="H584" s="266"/>
      <c r="I584" s="266"/>
      <c r="J584" s="308"/>
      <c r="K584" s="258" t="str">
        <f t="shared" si="9"/>
        <v>8480</v>
      </c>
    </row>
    <row r="585" spans="1:11" x14ac:dyDescent="0.25">
      <c r="A585" s="833">
        <v>8490</v>
      </c>
      <c r="B585" s="205" t="s">
        <v>1188</v>
      </c>
      <c r="C585" s="256">
        <v>0</v>
      </c>
      <c r="G585" s="207" t="str" cm="1">
        <f t="array" ref="G585">_xlfn.IFS(B585="Reservert","-",
F585="","Ingen arkivreferanse",
F585="Ivaretas av kunde","KUNDE",
NOT(ISERROR(_xlfn.XLOOKUP(LEFT(F585,3),('Innhold og arbeidsdeling'!$B$48:$B$70),('Innhold og arbeidsdeling'!$B$48:$B$70)))),_xlfn.IFS(Avstemmingsoversikt!$M$4="Ja",
(IF(Avstemmingsoversikt!$H$3="Bruttobudsjettert",VLOOKUP(LEFT(F585,3),'Innhold og arbeidsdeling'!$B$48:$G$70,3,FALSE),VLOOKUP(LEFT(F585,3),'Innhold og arbeidsdeling'!$B$48:$G$70,4,FALSE)
)),
Avstemmingsoversikt!$M$4="Nei",
(IF(Avstemmingsoversikt!$H$3="Bruttobudsjettert",VLOOKUP(LEFT(F585,3),'Innhold og arbeidsdeling'!$B$48:$G$70,5,FALSE),VLOOKUP(LEFT(F585,3),'Innhold og arbeidsdeling'!$B$48:$G$70,6,FALSE)
))),
Avstemmingsoversikt!$M$3="Grunntjeneste",IF(Avstemmingsoversikt!$H$3="Bruttobudsjettert",VLOOKUP(LEFT(F585,3),'Innhold og arbeidsdeling'!$B$5:$G$45,3,FALSE),VLOOKUP(LEFT(F585,3),'Innhold og arbeidsdeling'!$B$5:$G$45,4,FALSE)),Avstemmingsoversikt!$M$3="Delservice",IF(Avstemmingsoversikt!$H$3="Bruttobudsjettert",VLOOKUP(LEFT(F585,3),'Innhold og arbeidsdeling'!$B$5:$G$45,5,FALSE),VLOOKUP(LEFT(F585,3),'Innhold og arbeidsdeling'!$B$5:$G$45,6,FALSE)))</f>
        <v>Ingen arkivreferanse</v>
      </c>
      <c r="J585" s="309"/>
      <c r="K585" s="258" t="str">
        <f t="shared" si="9"/>
        <v>8490</v>
      </c>
    </row>
    <row r="586" spans="1:11" x14ac:dyDescent="0.25">
      <c r="A586" s="836">
        <v>8510</v>
      </c>
      <c r="B586" s="259" t="s">
        <v>1189</v>
      </c>
      <c r="C586" s="260">
        <v>0</v>
      </c>
      <c r="D586" s="266"/>
      <c r="E586" s="266"/>
      <c r="F586" s="266"/>
      <c r="G586" s="266" t="str" cm="1">
        <f t="array" ref="G586">_xlfn.IFS(B586="Reservert","-",
F586="","Ingen arkivreferanse",
F586="Ivaretas av kunde","KUNDE",
NOT(ISERROR(_xlfn.XLOOKUP(LEFT(F586,3),('Innhold og arbeidsdeling'!$B$48:$B$70),('Innhold og arbeidsdeling'!$B$48:$B$70)))),_xlfn.IFS(Avstemmingsoversikt!$M$4="Ja",
(IF(Avstemmingsoversikt!$H$3="Bruttobudsjettert",VLOOKUP(LEFT(F586,3),'Innhold og arbeidsdeling'!$B$48:$G$70,3,FALSE),VLOOKUP(LEFT(F586,3),'Innhold og arbeidsdeling'!$B$48:$G$70,4,FALSE)
)),
Avstemmingsoversikt!$M$4="Nei",
(IF(Avstemmingsoversikt!$H$3="Bruttobudsjettert",VLOOKUP(LEFT(F586,3),'Innhold og arbeidsdeling'!$B$48:$G$70,5,FALSE),VLOOKUP(LEFT(F586,3),'Innhold og arbeidsdeling'!$B$48:$G$70,6,FALSE)
))),
Avstemmingsoversikt!$M$3="Grunntjeneste",IF(Avstemmingsoversikt!$H$3="Bruttobudsjettert",VLOOKUP(LEFT(F586,3),'Innhold og arbeidsdeling'!$B$5:$G$45,3,FALSE),VLOOKUP(LEFT(F586,3),'Innhold og arbeidsdeling'!$B$5:$G$45,4,FALSE)),Avstemmingsoversikt!$M$3="Delservice",IF(Avstemmingsoversikt!$H$3="Bruttobudsjettert",VLOOKUP(LEFT(F586,3),'Innhold og arbeidsdeling'!$B$5:$G$45,5,FALSE),VLOOKUP(LEFT(F586,3),'Innhold og arbeidsdeling'!$B$5:$G$45,6,FALSE)))</f>
        <v>Ingen arkivreferanse</v>
      </c>
      <c r="H586" s="266"/>
      <c r="I586" s="266"/>
      <c r="J586" s="308"/>
      <c r="K586" s="258" t="str">
        <f t="shared" si="9"/>
        <v>8510</v>
      </c>
    </row>
    <row r="587" spans="1:11" x14ac:dyDescent="0.25">
      <c r="A587" s="833">
        <v>8530</v>
      </c>
      <c r="B587" s="205" t="s">
        <v>1190</v>
      </c>
      <c r="C587" s="256">
        <v>0</v>
      </c>
      <c r="G587" s="207" t="str" cm="1">
        <f t="array" ref="G587">_xlfn.IFS(B587="Reservert","-",
F587="","Ingen arkivreferanse",
F587="Ivaretas av kunde","KUNDE",
NOT(ISERROR(_xlfn.XLOOKUP(LEFT(F587,3),('Innhold og arbeidsdeling'!$B$48:$B$70),('Innhold og arbeidsdeling'!$B$48:$B$70)))),_xlfn.IFS(Avstemmingsoversikt!$M$4="Ja",
(IF(Avstemmingsoversikt!$H$3="Bruttobudsjettert",VLOOKUP(LEFT(F587,3),'Innhold og arbeidsdeling'!$B$48:$G$70,3,FALSE),VLOOKUP(LEFT(F587,3),'Innhold og arbeidsdeling'!$B$48:$G$70,4,FALSE)
)),
Avstemmingsoversikt!$M$4="Nei",
(IF(Avstemmingsoversikt!$H$3="Bruttobudsjettert",VLOOKUP(LEFT(F587,3),'Innhold og arbeidsdeling'!$B$48:$G$70,5,FALSE),VLOOKUP(LEFT(F587,3),'Innhold og arbeidsdeling'!$B$48:$G$70,6,FALSE)
))),
Avstemmingsoversikt!$M$3="Grunntjeneste",IF(Avstemmingsoversikt!$H$3="Bruttobudsjettert",VLOOKUP(LEFT(F587,3),'Innhold og arbeidsdeling'!$B$5:$G$45,3,FALSE),VLOOKUP(LEFT(F587,3),'Innhold og arbeidsdeling'!$B$5:$G$45,4,FALSE)),Avstemmingsoversikt!$M$3="Delservice",IF(Avstemmingsoversikt!$H$3="Bruttobudsjettert",VLOOKUP(LEFT(F587,3),'Innhold og arbeidsdeling'!$B$5:$G$45,5,FALSE),VLOOKUP(LEFT(F587,3),'Innhold og arbeidsdeling'!$B$5:$G$45,6,FALSE)))</f>
        <v>Ingen arkivreferanse</v>
      </c>
      <c r="J587" s="309"/>
      <c r="K587" s="258" t="str">
        <f t="shared" si="9"/>
        <v>8530</v>
      </c>
    </row>
    <row r="588" spans="1:11" x14ac:dyDescent="0.25">
      <c r="A588" s="836">
        <v>8550</v>
      </c>
      <c r="B588" s="259" t="s">
        <v>1191</v>
      </c>
      <c r="C588" s="260">
        <v>0</v>
      </c>
      <c r="D588" s="266"/>
      <c r="E588" s="266"/>
      <c r="F588" s="266"/>
      <c r="G588" s="266" t="str" cm="1">
        <f t="array" ref="G588">_xlfn.IFS(B588="Reservert","-",
F588="","Ingen arkivreferanse",
F588="Ivaretas av kunde","KUNDE",
NOT(ISERROR(_xlfn.XLOOKUP(LEFT(F588,3),('Innhold og arbeidsdeling'!$B$48:$B$70),('Innhold og arbeidsdeling'!$B$48:$B$70)))),_xlfn.IFS(Avstemmingsoversikt!$M$4="Ja",
(IF(Avstemmingsoversikt!$H$3="Bruttobudsjettert",VLOOKUP(LEFT(F588,3),'Innhold og arbeidsdeling'!$B$48:$G$70,3,FALSE),VLOOKUP(LEFT(F588,3),'Innhold og arbeidsdeling'!$B$48:$G$70,4,FALSE)
)),
Avstemmingsoversikt!$M$4="Nei",
(IF(Avstemmingsoversikt!$H$3="Bruttobudsjettert",VLOOKUP(LEFT(F588,3),'Innhold og arbeidsdeling'!$B$48:$G$70,5,FALSE),VLOOKUP(LEFT(F588,3),'Innhold og arbeidsdeling'!$B$48:$G$70,6,FALSE)
))),
Avstemmingsoversikt!$M$3="Grunntjeneste",IF(Avstemmingsoversikt!$H$3="Bruttobudsjettert",VLOOKUP(LEFT(F588,3),'Innhold og arbeidsdeling'!$B$5:$G$45,3,FALSE),VLOOKUP(LEFT(F588,3),'Innhold og arbeidsdeling'!$B$5:$G$45,4,FALSE)),Avstemmingsoversikt!$M$3="Delservice",IF(Avstemmingsoversikt!$H$3="Bruttobudsjettert",VLOOKUP(LEFT(F588,3),'Innhold og arbeidsdeling'!$B$5:$G$45,5,FALSE),VLOOKUP(LEFT(F588,3),'Innhold og arbeidsdeling'!$B$5:$G$45,6,FALSE)))</f>
        <v>Ingen arkivreferanse</v>
      </c>
      <c r="H588" s="266"/>
      <c r="I588" s="266"/>
      <c r="J588" s="308"/>
      <c r="K588" s="258" t="str">
        <f t="shared" si="9"/>
        <v>8550</v>
      </c>
    </row>
    <row r="589" spans="1:11" x14ac:dyDescent="0.25">
      <c r="A589" s="833">
        <v>8570</v>
      </c>
      <c r="B589" s="205" t="s">
        <v>1192</v>
      </c>
      <c r="C589" s="256">
        <v>0</v>
      </c>
      <c r="G589" s="207" t="str" cm="1">
        <f t="array" ref="G589">_xlfn.IFS(B589="Reservert","-",
F589="","Ingen arkivreferanse",
F589="Ivaretas av kunde","KUNDE",
NOT(ISERROR(_xlfn.XLOOKUP(LEFT(F589,3),('Innhold og arbeidsdeling'!$B$48:$B$70),('Innhold og arbeidsdeling'!$B$48:$B$70)))),_xlfn.IFS(Avstemmingsoversikt!$M$4="Ja",
(IF(Avstemmingsoversikt!$H$3="Bruttobudsjettert",VLOOKUP(LEFT(F589,3),'Innhold og arbeidsdeling'!$B$48:$G$70,3,FALSE),VLOOKUP(LEFT(F589,3),'Innhold og arbeidsdeling'!$B$48:$G$70,4,FALSE)
)),
Avstemmingsoversikt!$M$4="Nei",
(IF(Avstemmingsoversikt!$H$3="Bruttobudsjettert",VLOOKUP(LEFT(F589,3),'Innhold og arbeidsdeling'!$B$48:$G$70,5,FALSE),VLOOKUP(LEFT(F589,3),'Innhold og arbeidsdeling'!$B$48:$G$70,6,FALSE)
))),
Avstemmingsoversikt!$M$3="Grunntjeneste",IF(Avstemmingsoversikt!$H$3="Bruttobudsjettert",VLOOKUP(LEFT(F589,3),'Innhold og arbeidsdeling'!$B$5:$G$45,3,FALSE),VLOOKUP(LEFT(F589,3),'Innhold og arbeidsdeling'!$B$5:$G$45,4,FALSE)),Avstemmingsoversikt!$M$3="Delservice",IF(Avstemmingsoversikt!$H$3="Bruttobudsjettert",VLOOKUP(LEFT(F589,3),'Innhold og arbeidsdeling'!$B$5:$G$45,5,FALSE),VLOOKUP(LEFT(F589,3),'Innhold og arbeidsdeling'!$B$5:$G$45,6,FALSE)))</f>
        <v>Ingen arkivreferanse</v>
      </c>
      <c r="J589" s="309"/>
      <c r="K589" s="258" t="str">
        <f t="shared" si="9"/>
        <v>8570</v>
      </c>
    </row>
    <row r="590" spans="1:11" x14ac:dyDescent="0.25">
      <c r="A590" s="836">
        <v>8590</v>
      </c>
      <c r="B590" s="259" t="s">
        <v>1193</v>
      </c>
      <c r="C590" s="260">
        <v>0</v>
      </c>
      <c r="D590" s="266"/>
      <c r="E590" s="266"/>
      <c r="F590" s="266"/>
      <c r="G590" s="266" t="str" cm="1">
        <f t="array" ref="G590">_xlfn.IFS(B590="Reservert","-",
F590="","Ingen arkivreferanse",
F590="Ivaretas av kunde","KUNDE",
NOT(ISERROR(_xlfn.XLOOKUP(LEFT(F590,3),('Innhold og arbeidsdeling'!$B$48:$B$70),('Innhold og arbeidsdeling'!$B$48:$B$70)))),_xlfn.IFS(Avstemmingsoversikt!$M$4="Ja",
(IF(Avstemmingsoversikt!$H$3="Bruttobudsjettert",VLOOKUP(LEFT(F590,3),'Innhold og arbeidsdeling'!$B$48:$G$70,3,FALSE),VLOOKUP(LEFT(F590,3),'Innhold og arbeidsdeling'!$B$48:$G$70,4,FALSE)
)),
Avstemmingsoversikt!$M$4="Nei",
(IF(Avstemmingsoversikt!$H$3="Bruttobudsjettert",VLOOKUP(LEFT(F590,3),'Innhold og arbeidsdeling'!$B$48:$G$70,5,FALSE),VLOOKUP(LEFT(F590,3),'Innhold og arbeidsdeling'!$B$48:$G$70,6,FALSE)
))),
Avstemmingsoversikt!$M$3="Grunntjeneste",IF(Avstemmingsoversikt!$H$3="Bruttobudsjettert",VLOOKUP(LEFT(F590,3),'Innhold og arbeidsdeling'!$B$5:$G$45,3,FALSE),VLOOKUP(LEFT(F590,3),'Innhold og arbeidsdeling'!$B$5:$G$45,4,FALSE)),Avstemmingsoversikt!$M$3="Delservice",IF(Avstemmingsoversikt!$H$3="Bruttobudsjettert",VLOOKUP(LEFT(F590,3),'Innhold og arbeidsdeling'!$B$5:$G$45,5,FALSE),VLOOKUP(LEFT(F590,3),'Innhold og arbeidsdeling'!$B$5:$G$45,6,FALSE)))</f>
        <v>Ingen arkivreferanse</v>
      </c>
      <c r="H590" s="266"/>
      <c r="I590" s="266"/>
      <c r="J590" s="308"/>
      <c r="K590" s="258" t="str">
        <f t="shared" si="9"/>
        <v>8590</v>
      </c>
    </row>
    <row r="591" spans="1:11" x14ac:dyDescent="0.25">
      <c r="A591" s="835">
        <v>8700</v>
      </c>
      <c r="B591" s="245" t="s">
        <v>1194</v>
      </c>
      <c r="C591" s="256">
        <v>0</v>
      </c>
      <c r="G591" s="207" t="str" cm="1">
        <f t="array" ref="G591">_xlfn.IFS(B591="Reservert","-",
F591="","Ingen arkivreferanse",
F591="Ivaretas av kunde","KUNDE",
NOT(ISERROR(_xlfn.XLOOKUP(LEFT(F591,3),('Innhold og arbeidsdeling'!$B$48:$B$70),('Innhold og arbeidsdeling'!$B$48:$B$70)))),_xlfn.IFS(Avstemmingsoversikt!$M$4="Ja",
(IF(Avstemmingsoversikt!$H$3="Bruttobudsjettert",VLOOKUP(LEFT(F591,3),'Innhold og arbeidsdeling'!$B$48:$G$70,3,FALSE),VLOOKUP(LEFT(F591,3),'Innhold og arbeidsdeling'!$B$48:$G$70,4,FALSE)
)),
Avstemmingsoversikt!$M$4="Nei",
(IF(Avstemmingsoversikt!$H$3="Bruttobudsjettert",VLOOKUP(LEFT(F591,3),'Innhold og arbeidsdeling'!$B$48:$G$70,5,FALSE),VLOOKUP(LEFT(F591,3),'Innhold og arbeidsdeling'!$B$48:$G$70,6,FALSE)
))),
Avstemmingsoversikt!$M$3="Grunntjeneste",IF(Avstemmingsoversikt!$H$3="Bruttobudsjettert",VLOOKUP(LEFT(F591,3),'Innhold og arbeidsdeling'!$B$5:$G$45,3,FALSE),VLOOKUP(LEFT(F591,3),'Innhold og arbeidsdeling'!$B$5:$G$45,4,FALSE)),Avstemmingsoversikt!$M$3="Delservice",IF(Avstemmingsoversikt!$H$3="Bruttobudsjettert",VLOOKUP(LEFT(F591,3),'Innhold og arbeidsdeling'!$B$5:$G$45,5,FALSE),VLOOKUP(LEFT(F591,3),'Innhold og arbeidsdeling'!$B$5:$G$45,6,FALSE)))</f>
        <v>Ingen arkivreferanse</v>
      </c>
      <c r="J591" s="309"/>
      <c r="K591" s="258" t="str">
        <f t="shared" si="9"/>
        <v>8700</v>
      </c>
    </row>
    <row r="592" spans="1:11" x14ac:dyDescent="0.25">
      <c r="A592" s="836">
        <v>8710</v>
      </c>
      <c r="B592" s="1325" t="s">
        <v>1195</v>
      </c>
      <c r="C592" s="260">
        <v>0</v>
      </c>
      <c r="D592" s="266"/>
      <c r="E592" s="266"/>
      <c r="F592" s="266"/>
      <c r="G592" s="266" t="str" cm="1">
        <f t="array" ref="G592">_xlfn.IFS(B592="Reservert","-",
F592="","Ingen arkivreferanse",
F592="Ivaretas av kunde","KUNDE",
NOT(ISERROR(_xlfn.XLOOKUP(LEFT(F592,3),('Innhold og arbeidsdeling'!$B$48:$B$70),('Innhold og arbeidsdeling'!$B$48:$B$70)))),_xlfn.IFS(Avstemmingsoversikt!$M$4="Ja",
(IF(Avstemmingsoversikt!$H$3="Bruttobudsjettert",VLOOKUP(LEFT(F592,3),'Innhold og arbeidsdeling'!$B$48:$G$70,3,FALSE),VLOOKUP(LEFT(F592,3),'Innhold og arbeidsdeling'!$B$48:$G$70,4,FALSE)
)),
Avstemmingsoversikt!$M$4="Nei",
(IF(Avstemmingsoversikt!$H$3="Bruttobudsjettert",VLOOKUP(LEFT(F592,3),'Innhold og arbeidsdeling'!$B$48:$G$70,5,FALSE),VLOOKUP(LEFT(F592,3),'Innhold og arbeidsdeling'!$B$48:$G$70,6,FALSE)
))),
Avstemmingsoversikt!$M$3="Grunntjeneste",IF(Avstemmingsoversikt!$H$3="Bruttobudsjettert",VLOOKUP(LEFT(F592,3),'Innhold og arbeidsdeling'!$B$5:$G$45,3,FALSE),VLOOKUP(LEFT(F592,3),'Innhold og arbeidsdeling'!$B$5:$G$45,4,FALSE)),Avstemmingsoversikt!$M$3="Delservice",IF(Avstemmingsoversikt!$H$3="Bruttobudsjettert",VLOOKUP(LEFT(F592,3),'Innhold og arbeidsdeling'!$B$5:$G$45,5,FALSE),VLOOKUP(LEFT(F592,3),'Innhold og arbeidsdeling'!$B$5:$G$45,6,FALSE)))</f>
        <v>Ingen arkivreferanse</v>
      </c>
      <c r="H592" s="266"/>
      <c r="I592" s="266"/>
      <c r="J592" s="308"/>
      <c r="K592" s="258" t="str">
        <f t="shared" si="9"/>
        <v>8710</v>
      </c>
    </row>
    <row r="593" spans="1:11" x14ac:dyDescent="0.25">
      <c r="A593" s="833">
        <v>8720</v>
      </c>
      <c r="B593" s="245" t="s">
        <v>1196</v>
      </c>
      <c r="C593" s="256">
        <v>0</v>
      </c>
      <c r="G593" s="207" t="str" cm="1">
        <f t="array" ref="G593">_xlfn.IFS(B593="Reservert","-",
F593="","Ingen arkivreferanse",
F593="Ivaretas av kunde","KUNDE",
NOT(ISERROR(_xlfn.XLOOKUP(LEFT(F593,3),('Innhold og arbeidsdeling'!$B$48:$B$70),('Innhold og arbeidsdeling'!$B$48:$B$70)))),_xlfn.IFS(Avstemmingsoversikt!$M$4="Ja",
(IF(Avstemmingsoversikt!$H$3="Bruttobudsjettert",VLOOKUP(LEFT(F593,3),'Innhold og arbeidsdeling'!$B$48:$G$70,3,FALSE),VLOOKUP(LEFT(F593,3),'Innhold og arbeidsdeling'!$B$48:$G$70,4,FALSE)
)),
Avstemmingsoversikt!$M$4="Nei",
(IF(Avstemmingsoversikt!$H$3="Bruttobudsjettert",VLOOKUP(LEFT(F593,3),'Innhold og arbeidsdeling'!$B$48:$G$70,5,FALSE),VLOOKUP(LEFT(F593,3),'Innhold og arbeidsdeling'!$B$48:$G$70,6,FALSE)
))),
Avstemmingsoversikt!$M$3="Grunntjeneste",IF(Avstemmingsoversikt!$H$3="Bruttobudsjettert",VLOOKUP(LEFT(F593,3),'Innhold og arbeidsdeling'!$B$5:$G$45,3,FALSE),VLOOKUP(LEFT(F593,3),'Innhold og arbeidsdeling'!$B$5:$G$45,4,FALSE)),Avstemmingsoversikt!$M$3="Delservice",IF(Avstemmingsoversikt!$H$3="Bruttobudsjettert",VLOOKUP(LEFT(F593,3),'Innhold og arbeidsdeling'!$B$5:$G$45,5,FALSE),VLOOKUP(LEFT(F593,3),'Innhold og arbeidsdeling'!$B$5:$G$45,6,FALSE)))</f>
        <v>Ingen arkivreferanse</v>
      </c>
      <c r="J593" s="309"/>
      <c r="K593" s="258" t="str">
        <f t="shared" si="9"/>
        <v>8720</v>
      </c>
    </row>
    <row r="594" spans="1:11" x14ac:dyDescent="0.25">
      <c r="A594" s="836">
        <v>8730</v>
      </c>
      <c r="B594" s="1325" t="s">
        <v>1197</v>
      </c>
      <c r="C594" s="260">
        <v>0</v>
      </c>
      <c r="D594" s="266"/>
      <c r="E594" s="266"/>
      <c r="F594" s="266"/>
      <c r="G594" s="266" t="str" cm="1">
        <f t="array" ref="G594">_xlfn.IFS(B594="Reservert","-",
F594="","Ingen arkivreferanse",
F594="Ivaretas av kunde","KUNDE",
NOT(ISERROR(_xlfn.XLOOKUP(LEFT(F594,3),('Innhold og arbeidsdeling'!$B$48:$B$70),('Innhold og arbeidsdeling'!$B$48:$B$70)))),_xlfn.IFS(Avstemmingsoversikt!$M$4="Ja",
(IF(Avstemmingsoversikt!$H$3="Bruttobudsjettert",VLOOKUP(LEFT(F594,3),'Innhold og arbeidsdeling'!$B$48:$G$70,3,FALSE),VLOOKUP(LEFT(F594,3),'Innhold og arbeidsdeling'!$B$48:$G$70,4,FALSE)
)),
Avstemmingsoversikt!$M$4="Nei",
(IF(Avstemmingsoversikt!$H$3="Bruttobudsjettert",VLOOKUP(LEFT(F594,3),'Innhold og arbeidsdeling'!$B$48:$G$70,5,FALSE),VLOOKUP(LEFT(F594,3),'Innhold og arbeidsdeling'!$B$48:$G$70,6,FALSE)
))),
Avstemmingsoversikt!$M$3="Grunntjeneste",IF(Avstemmingsoversikt!$H$3="Bruttobudsjettert",VLOOKUP(LEFT(F594,3),'Innhold og arbeidsdeling'!$B$5:$G$45,3,FALSE),VLOOKUP(LEFT(F594,3),'Innhold og arbeidsdeling'!$B$5:$G$45,4,FALSE)),Avstemmingsoversikt!$M$3="Delservice",IF(Avstemmingsoversikt!$H$3="Bruttobudsjettert",VLOOKUP(LEFT(F594,3),'Innhold og arbeidsdeling'!$B$5:$G$45,5,FALSE),VLOOKUP(LEFT(F594,3),'Innhold og arbeidsdeling'!$B$5:$G$45,6,FALSE)))</f>
        <v>Ingen arkivreferanse</v>
      </c>
      <c r="H594" s="266"/>
      <c r="I594" s="266"/>
      <c r="J594" s="308"/>
      <c r="K594" s="258" t="str">
        <f t="shared" si="9"/>
        <v>8730</v>
      </c>
    </row>
    <row r="595" spans="1:11" x14ac:dyDescent="0.25">
      <c r="A595" s="835">
        <v>8740</v>
      </c>
      <c r="B595" s="245" t="s">
        <v>1198</v>
      </c>
      <c r="C595" s="256">
        <v>0</v>
      </c>
      <c r="G595" s="207" t="str" cm="1">
        <f t="array" ref="G595">_xlfn.IFS(B595="Reservert","-",
F595="","Ingen arkivreferanse",
F595="Ivaretas av kunde","KUNDE",
NOT(ISERROR(_xlfn.XLOOKUP(LEFT(F595,3),('Innhold og arbeidsdeling'!$B$48:$B$70),('Innhold og arbeidsdeling'!$B$48:$B$70)))),_xlfn.IFS(Avstemmingsoversikt!$M$4="Ja",
(IF(Avstemmingsoversikt!$H$3="Bruttobudsjettert",VLOOKUP(LEFT(F595,3),'Innhold og arbeidsdeling'!$B$48:$G$70,3,FALSE),VLOOKUP(LEFT(F595,3),'Innhold og arbeidsdeling'!$B$48:$G$70,4,FALSE)
)),
Avstemmingsoversikt!$M$4="Nei",
(IF(Avstemmingsoversikt!$H$3="Bruttobudsjettert",VLOOKUP(LEFT(F595,3),'Innhold og arbeidsdeling'!$B$48:$G$70,5,FALSE),VLOOKUP(LEFT(F595,3),'Innhold og arbeidsdeling'!$B$48:$G$70,6,FALSE)
))),
Avstemmingsoversikt!$M$3="Grunntjeneste",IF(Avstemmingsoversikt!$H$3="Bruttobudsjettert",VLOOKUP(LEFT(F595,3),'Innhold og arbeidsdeling'!$B$5:$G$45,3,FALSE),VLOOKUP(LEFT(F595,3),'Innhold og arbeidsdeling'!$B$5:$G$45,4,FALSE)),Avstemmingsoversikt!$M$3="Delservice",IF(Avstemmingsoversikt!$H$3="Bruttobudsjettert",VLOOKUP(LEFT(F595,3),'Innhold og arbeidsdeling'!$B$5:$G$45,5,FALSE),VLOOKUP(LEFT(F595,3),'Innhold og arbeidsdeling'!$B$5:$G$45,6,FALSE)))</f>
        <v>Ingen arkivreferanse</v>
      </c>
      <c r="J595" s="309"/>
      <c r="K595" s="258" t="str">
        <f t="shared" si="9"/>
        <v>8740</v>
      </c>
    </row>
    <row r="596" spans="1:11" x14ac:dyDescent="0.25">
      <c r="A596" s="834">
        <v>8750</v>
      </c>
      <c r="B596" s="1326" t="s">
        <v>1199</v>
      </c>
      <c r="C596" s="260">
        <v>0</v>
      </c>
      <c r="D596" s="266"/>
      <c r="E596" s="266"/>
      <c r="F596" s="266"/>
      <c r="G596" s="266" t="str" cm="1">
        <f t="array" ref="G596">_xlfn.IFS(B596="Reservert","-",
F596="","Ingen arkivreferanse",
F596="Ivaretas av kunde","KUNDE",
NOT(ISERROR(_xlfn.XLOOKUP(LEFT(F596,3),('Innhold og arbeidsdeling'!$B$48:$B$70),('Innhold og arbeidsdeling'!$B$48:$B$70)))),_xlfn.IFS(Avstemmingsoversikt!$M$4="Ja",
(IF(Avstemmingsoversikt!$H$3="Bruttobudsjettert",VLOOKUP(LEFT(F596,3),'Innhold og arbeidsdeling'!$B$48:$G$70,3,FALSE),VLOOKUP(LEFT(F596,3),'Innhold og arbeidsdeling'!$B$48:$G$70,4,FALSE)
)),
Avstemmingsoversikt!$M$4="Nei",
(IF(Avstemmingsoversikt!$H$3="Bruttobudsjettert",VLOOKUP(LEFT(F596,3),'Innhold og arbeidsdeling'!$B$48:$G$70,5,FALSE),VLOOKUP(LEFT(F596,3),'Innhold og arbeidsdeling'!$B$48:$G$70,6,FALSE)
))),
Avstemmingsoversikt!$M$3="Grunntjeneste",IF(Avstemmingsoversikt!$H$3="Bruttobudsjettert",VLOOKUP(LEFT(F596,3),'Innhold og arbeidsdeling'!$B$5:$G$45,3,FALSE),VLOOKUP(LEFT(F596,3),'Innhold og arbeidsdeling'!$B$5:$G$45,4,FALSE)),Avstemmingsoversikt!$M$3="Delservice",IF(Avstemmingsoversikt!$H$3="Bruttobudsjettert",VLOOKUP(LEFT(F596,3),'Innhold og arbeidsdeling'!$B$5:$G$45,5,FALSE),VLOOKUP(LEFT(F596,3),'Innhold og arbeidsdeling'!$B$5:$G$45,6,FALSE)))</f>
        <v>Ingen arkivreferanse</v>
      </c>
      <c r="H596" s="266"/>
      <c r="I596" s="266"/>
      <c r="J596" s="308"/>
      <c r="K596" s="258" t="str">
        <f t="shared" si="9"/>
        <v>8750</v>
      </c>
    </row>
    <row r="597" spans="1:11" x14ac:dyDescent="0.25">
      <c r="A597" s="835">
        <v>8760</v>
      </c>
      <c r="B597" s="245" t="s">
        <v>1200</v>
      </c>
      <c r="C597" s="256">
        <v>0</v>
      </c>
      <c r="G597" s="207" t="str" cm="1">
        <f t="array" ref="G597">_xlfn.IFS(B597="Reservert","-",
F597="","Ingen arkivreferanse",
F597="Ivaretas av kunde","KUNDE",
NOT(ISERROR(_xlfn.XLOOKUP(LEFT(F597,3),('Innhold og arbeidsdeling'!$B$48:$B$70),('Innhold og arbeidsdeling'!$B$48:$B$70)))),_xlfn.IFS(Avstemmingsoversikt!$M$4="Ja",
(IF(Avstemmingsoversikt!$H$3="Bruttobudsjettert",VLOOKUP(LEFT(F597,3),'Innhold og arbeidsdeling'!$B$48:$G$70,3,FALSE),VLOOKUP(LEFT(F597,3),'Innhold og arbeidsdeling'!$B$48:$G$70,4,FALSE)
)),
Avstemmingsoversikt!$M$4="Nei",
(IF(Avstemmingsoversikt!$H$3="Bruttobudsjettert",VLOOKUP(LEFT(F597,3),'Innhold og arbeidsdeling'!$B$48:$G$70,5,FALSE),VLOOKUP(LEFT(F597,3),'Innhold og arbeidsdeling'!$B$48:$G$70,6,FALSE)
))),
Avstemmingsoversikt!$M$3="Grunntjeneste",IF(Avstemmingsoversikt!$H$3="Bruttobudsjettert",VLOOKUP(LEFT(F597,3),'Innhold og arbeidsdeling'!$B$5:$G$45,3,FALSE),VLOOKUP(LEFT(F597,3),'Innhold og arbeidsdeling'!$B$5:$G$45,4,FALSE)),Avstemmingsoversikt!$M$3="Delservice",IF(Avstemmingsoversikt!$H$3="Bruttobudsjettert",VLOOKUP(LEFT(F597,3),'Innhold og arbeidsdeling'!$B$5:$G$45,5,FALSE),VLOOKUP(LEFT(F597,3),'Innhold og arbeidsdeling'!$B$5:$G$45,6,FALSE)))</f>
        <v>Ingen arkivreferanse</v>
      </c>
      <c r="J597" s="309"/>
      <c r="K597" s="258" t="str">
        <f t="shared" si="9"/>
        <v>8760</v>
      </c>
    </row>
    <row r="598" spans="1:11" x14ac:dyDescent="0.25">
      <c r="A598" s="836">
        <v>8770</v>
      </c>
      <c r="B598" s="1325" t="s">
        <v>1201</v>
      </c>
      <c r="C598" s="260">
        <v>0</v>
      </c>
      <c r="D598" s="266"/>
      <c r="E598" s="266"/>
      <c r="F598" s="266"/>
      <c r="G598" s="266" t="str" cm="1">
        <f t="array" ref="G598">_xlfn.IFS(B598="Reservert","-",
F598="","Ingen arkivreferanse",
F598="Ivaretas av kunde","KUNDE",
NOT(ISERROR(_xlfn.XLOOKUP(LEFT(F598,3),('Innhold og arbeidsdeling'!$B$48:$B$70),('Innhold og arbeidsdeling'!$B$48:$B$70)))),_xlfn.IFS(Avstemmingsoversikt!$M$4="Ja",
(IF(Avstemmingsoversikt!$H$3="Bruttobudsjettert",VLOOKUP(LEFT(F598,3),'Innhold og arbeidsdeling'!$B$48:$G$70,3,FALSE),VLOOKUP(LEFT(F598,3),'Innhold og arbeidsdeling'!$B$48:$G$70,4,FALSE)
)),
Avstemmingsoversikt!$M$4="Nei",
(IF(Avstemmingsoversikt!$H$3="Bruttobudsjettert",VLOOKUP(LEFT(F598,3),'Innhold og arbeidsdeling'!$B$48:$G$70,5,FALSE),VLOOKUP(LEFT(F598,3),'Innhold og arbeidsdeling'!$B$48:$G$70,6,FALSE)
))),
Avstemmingsoversikt!$M$3="Grunntjeneste",IF(Avstemmingsoversikt!$H$3="Bruttobudsjettert",VLOOKUP(LEFT(F598,3),'Innhold og arbeidsdeling'!$B$5:$G$45,3,FALSE),VLOOKUP(LEFT(F598,3),'Innhold og arbeidsdeling'!$B$5:$G$45,4,FALSE)),Avstemmingsoversikt!$M$3="Delservice",IF(Avstemmingsoversikt!$H$3="Bruttobudsjettert",VLOOKUP(LEFT(F598,3),'Innhold og arbeidsdeling'!$B$5:$G$45,5,FALSE),VLOOKUP(LEFT(F598,3),'Innhold og arbeidsdeling'!$B$5:$G$45,6,FALSE)))</f>
        <v>Ingen arkivreferanse</v>
      </c>
      <c r="H598" s="266"/>
      <c r="I598" s="266"/>
      <c r="J598" s="308"/>
      <c r="K598" s="258" t="str">
        <f t="shared" si="9"/>
        <v>8770</v>
      </c>
    </row>
    <row r="599" spans="1:11" x14ac:dyDescent="0.25">
      <c r="A599" s="835">
        <v>8780</v>
      </c>
      <c r="B599" s="245" t="s">
        <v>1202</v>
      </c>
      <c r="C599" s="256">
        <v>0</v>
      </c>
      <c r="G599" s="207" t="str" cm="1">
        <f t="array" ref="G599">_xlfn.IFS(B599="Reservert","-",
F599="","Ingen arkivreferanse",
F599="Ivaretas av kunde","KUNDE",
NOT(ISERROR(_xlfn.XLOOKUP(LEFT(F599,3),('Innhold og arbeidsdeling'!$B$48:$B$70),('Innhold og arbeidsdeling'!$B$48:$B$70)))),_xlfn.IFS(Avstemmingsoversikt!$M$4="Ja",
(IF(Avstemmingsoversikt!$H$3="Bruttobudsjettert",VLOOKUP(LEFT(F599,3),'Innhold og arbeidsdeling'!$B$48:$G$70,3,FALSE),VLOOKUP(LEFT(F599,3),'Innhold og arbeidsdeling'!$B$48:$G$70,4,FALSE)
)),
Avstemmingsoversikt!$M$4="Nei",
(IF(Avstemmingsoversikt!$H$3="Bruttobudsjettert",VLOOKUP(LEFT(F599,3),'Innhold og arbeidsdeling'!$B$48:$G$70,5,FALSE),VLOOKUP(LEFT(F599,3),'Innhold og arbeidsdeling'!$B$48:$G$70,6,FALSE)
))),
Avstemmingsoversikt!$M$3="Grunntjeneste",IF(Avstemmingsoversikt!$H$3="Bruttobudsjettert",VLOOKUP(LEFT(F599,3),'Innhold og arbeidsdeling'!$B$5:$G$45,3,FALSE),VLOOKUP(LEFT(F599,3),'Innhold og arbeidsdeling'!$B$5:$G$45,4,FALSE)),Avstemmingsoversikt!$M$3="Delservice",IF(Avstemmingsoversikt!$H$3="Bruttobudsjettert",VLOOKUP(LEFT(F599,3),'Innhold og arbeidsdeling'!$B$5:$G$45,5,FALSE),VLOOKUP(LEFT(F599,3),'Innhold og arbeidsdeling'!$B$5:$G$45,6,FALSE)))</f>
        <v>Ingen arkivreferanse</v>
      </c>
      <c r="J599" s="309"/>
      <c r="K599" s="258" t="str">
        <f t="shared" si="9"/>
        <v>8780</v>
      </c>
    </row>
    <row r="600" spans="1:11" x14ac:dyDescent="0.25">
      <c r="A600" s="836">
        <v>8790</v>
      </c>
      <c r="B600" s="259" t="s">
        <v>1203</v>
      </c>
      <c r="C600" s="260">
        <v>0</v>
      </c>
      <c r="D600" s="266"/>
      <c r="E600" s="266"/>
      <c r="F600" s="266"/>
      <c r="G600" s="266" t="str" cm="1">
        <f t="array" ref="G600">_xlfn.IFS(B600="Reservert","-",
F600="","Ingen arkivreferanse",
F600="Ivaretas av kunde","KUNDE",
NOT(ISERROR(_xlfn.XLOOKUP(LEFT(F600,3),('Innhold og arbeidsdeling'!$B$48:$B$70),('Innhold og arbeidsdeling'!$B$48:$B$70)))),_xlfn.IFS(Avstemmingsoversikt!$M$4="Ja",
(IF(Avstemmingsoversikt!$H$3="Bruttobudsjettert",VLOOKUP(LEFT(F600,3),'Innhold og arbeidsdeling'!$B$48:$G$70,3,FALSE),VLOOKUP(LEFT(F600,3),'Innhold og arbeidsdeling'!$B$48:$G$70,4,FALSE)
)),
Avstemmingsoversikt!$M$4="Nei",
(IF(Avstemmingsoversikt!$H$3="Bruttobudsjettert",VLOOKUP(LEFT(F600,3),'Innhold og arbeidsdeling'!$B$48:$G$70,5,FALSE),VLOOKUP(LEFT(F600,3),'Innhold og arbeidsdeling'!$B$48:$G$70,6,FALSE)
))),
Avstemmingsoversikt!$M$3="Grunntjeneste",IF(Avstemmingsoversikt!$H$3="Bruttobudsjettert",VLOOKUP(LEFT(F600,3),'Innhold og arbeidsdeling'!$B$5:$G$45,3,FALSE),VLOOKUP(LEFT(F600,3),'Innhold og arbeidsdeling'!$B$5:$G$45,4,FALSE)),Avstemmingsoversikt!$M$3="Delservice",IF(Avstemmingsoversikt!$H$3="Bruttobudsjettert",VLOOKUP(LEFT(F600,3),'Innhold og arbeidsdeling'!$B$5:$G$45,5,FALSE),VLOOKUP(LEFT(F600,3),'Innhold og arbeidsdeling'!$B$5:$G$45,6,FALSE)))</f>
        <v>Ingen arkivreferanse</v>
      </c>
      <c r="H600" s="266"/>
      <c r="I600" s="266"/>
      <c r="J600" s="308"/>
      <c r="K600" s="258" t="str">
        <f t="shared" si="9"/>
        <v>8790</v>
      </c>
    </row>
    <row r="601" spans="1:11" x14ac:dyDescent="0.25">
      <c r="A601" s="833">
        <v>8800</v>
      </c>
      <c r="B601" s="205" t="s">
        <v>1204</v>
      </c>
      <c r="C601" s="256">
        <v>0</v>
      </c>
      <c r="G601" s="207" t="str" cm="1">
        <f t="array" ref="G601">_xlfn.IFS(B601="Reservert","-",
F601="","Ingen arkivreferanse",
F601="Ivaretas av kunde","KUNDE",
NOT(ISERROR(_xlfn.XLOOKUP(LEFT(F601,3),('Innhold og arbeidsdeling'!$B$48:$B$70),('Innhold og arbeidsdeling'!$B$48:$B$70)))),_xlfn.IFS(Avstemmingsoversikt!$M$4="Ja",
(IF(Avstemmingsoversikt!$H$3="Bruttobudsjettert",VLOOKUP(LEFT(F601,3),'Innhold og arbeidsdeling'!$B$48:$G$70,3,FALSE),VLOOKUP(LEFT(F601,3),'Innhold og arbeidsdeling'!$B$48:$G$70,4,FALSE)
)),
Avstemmingsoversikt!$M$4="Nei",
(IF(Avstemmingsoversikt!$H$3="Bruttobudsjettert",VLOOKUP(LEFT(F601,3),'Innhold og arbeidsdeling'!$B$48:$G$70,5,FALSE),VLOOKUP(LEFT(F601,3),'Innhold og arbeidsdeling'!$B$48:$G$70,6,FALSE)
))),
Avstemmingsoversikt!$M$3="Grunntjeneste",IF(Avstemmingsoversikt!$H$3="Bruttobudsjettert",VLOOKUP(LEFT(F601,3),'Innhold og arbeidsdeling'!$B$5:$G$45,3,FALSE),VLOOKUP(LEFT(F601,3),'Innhold og arbeidsdeling'!$B$5:$G$45,4,FALSE)),Avstemmingsoversikt!$M$3="Delservice",IF(Avstemmingsoversikt!$H$3="Bruttobudsjettert",VLOOKUP(LEFT(F601,3),'Innhold og arbeidsdeling'!$B$5:$G$45,5,FALSE),VLOOKUP(LEFT(F601,3),'Innhold og arbeidsdeling'!$B$5:$G$45,6,FALSE)))</f>
        <v>Ingen arkivreferanse</v>
      </c>
      <c r="J601" s="309"/>
      <c r="K601" s="258" t="str">
        <f t="shared" si="9"/>
        <v>8800</v>
      </c>
    </row>
    <row r="602" spans="1:11" x14ac:dyDescent="0.25">
      <c r="A602" s="836">
        <v>8820</v>
      </c>
      <c r="B602" s="259" t="s">
        <v>1205</v>
      </c>
      <c r="C602" s="260">
        <v>0</v>
      </c>
      <c r="D602" s="266"/>
      <c r="E602" s="266"/>
      <c r="F602" s="266"/>
      <c r="G602" s="266" t="str" cm="1">
        <f t="array" ref="G602">_xlfn.IFS(B602="Reservert","-",
F602="","Ingen arkivreferanse",
F602="Ivaretas av kunde","KUNDE",
NOT(ISERROR(_xlfn.XLOOKUP(LEFT(F602,3),('Innhold og arbeidsdeling'!$B$48:$B$70),('Innhold og arbeidsdeling'!$B$48:$B$70)))),_xlfn.IFS(Avstemmingsoversikt!$M$4="Ja",
(IF(Avstemmingsoversikt!$H$3="Bruttobudsjettert",VLOOKUP(LEFT(F602,3),'Innhold og arbeidsdeling'!$B$48:$G$70,3,FALSE),VLOOKUP(LEFT(F602,3),'Innhold og arbeidsdeling'!$B$48:$G$70,4,FALSE)
)),
Avstemmingsoversikt!$M$4="Nei",
(IF(Avstemmingsoversikt!$H$3="Bruttobudsjettert",VLOOKUP(LEFT(F602,3),'Innhold og arbeidsdeling'!$B$48:$G$70,5,FALSE),VLOOKUP(LEFT(F602,3),'Innhold og arbeidsdeling'!$B$48:$G$70,6,FALSE)
))),
Avstemmingsoversikt!$M$3="Grunntjeneste",IF(Avstemmingsoversikt!$H$3="Bruttobudsjettert",VLOOKUP(LEFT(F602,3),'Innhold og arbeidsdeling'!$B$5:$G$45,3,FALSE),VLOOKUP(LEFT(F602,3),'Innhold og arbeidsdeling'!$B$5:$G$45,4,FALSE)),Avstemmingsoversikt!$M$3="Delservice",IF(Avstemmingsoversikt!$H$3="Bruttobudsjettert",VLOOKUP(LEFT(F602,3),'Innhold og arbeidsdeling'!$B$5:$G$45,5,FALSE),VLOOKUP(LEFT(F602,3),'Innhold og arbeidsdeling'!$B$5:$G$45,6,FALSE)))</f>
        <v>Ingen arkivreferanse</v>
      </c>
      <c r="H602" s="266"/>
      <c r="I602" s="266"/>
      <c r="J602" s="308"/>
      <c r="K602" s="258" t="str">
        <f t="shared" si="9"/>
        <v>8820</v>
      </c>
    </row>
    <row r="603" spans="1:11" x14ac:dyDescent="0.25">
      <c r="A603" s="833">
        <v>8850</v>
      </c>
      <c r="B603" s="205" t="s">
        <v>1206</v>
      </c>
      <c r="C603" s="256">
        <v>0</v>
      </c>
      <c r="G603" s="207" t="str" cm="1">
        <f t="array" ref="G603">_xlfn.IFS(B603="Reservert","-",
F603="","Ingen arkivreferanse",
F603="Ivaretas av kunde","KUNDE",
NOT(ISERROR(_xlfn.XLOOKUP(LEFT(F603,3),('Innhold og arbeidsdeling'!$B$48:$B$70),('Innhold og arbeidsdeling'!$B$48:$B$70)))),_xlfn.IFS(Avstemmingsoversikt!$M$4="Ja",
(IF(Avstemmingsoversikt!$H$3="Bruttobudsjettert",VLOOKUP(LEFT(F603,3),'Innhold og arbeidsdeling'!$B$48:$G$70,3,FALSE),VLOOKUP(LEFT(F603,3),'Innhold og arbeidsdeling'!$B$48:$G$70,4,FALSE)
)),
Avstemmingsoversikt!$M$4="Nei",
(IF(Avstemmingsoversikt!$H$3="Bruttobudsjettert",VLOOKUP(LEFT(F603,3),'Innhold og arbeidsdeling'!$B$48:$G$70,5,FALSE),VLOOKUP(LEFT(F603,3),'Innhold og arbeidsdeling'!$B$48:$G$70,6,FALSE)
))),
Avstemmingsoversikt!$M$3="Grunntjeneste",IF(Avstemmingsoversikt!$H$3="Bruttobudsjettert",VLOOKUP(LEFT(F603,3),'Innhold og arbeidsdeling'!$B$5:$G$45,3,FALSE),VLOOKUP(LEFT(F603,3),'Innhold og arbeidsdeling'!$B$5:$G$45,4,FALSE)),Avstemmingsoversikt!$M$3="Delservice",IF(Avstemmingsoversikt!$H$3="Bruttobudsjettert",VLOOKUP(LEFT(F603,3),'Innhold og arbeidsdeling'!$B$5:$G$45,5,FALSE),VLOOKUP(LEFT(F603,3),'Innhold og arbeidsdeling'!$B$5:$G$45,6,FALSE)))</f>
        <v>Ingen arkivreferanse</v>
      </c>
      <c r="J603" s="309"/>
      <c r="K603" s="258" t="str">
        <f t="shared" si="9"/>
        <v>8850</v>
      </c>
    </row>
    <row r="604" spans="1:11" x14ac:dyDescent="0.25">
      <c r="A604" s="836">
        <v>8860</v>
      </c>
      <c r="B604" s="259" t="s">
        <v>1207</v>
      </c>
      <c r="C604" s="260">
        <v>0</v>
      </c>
      <c r="D604" s="266"/>
      <c r="E604" s="266"/>
      <c r="F604" s="266"/>
      <c r="G604" s="266" t="str" cm="1">
        <f t="array" ref="G604">_xlfn.IFS(B604="Reservert","-",
F604="","Ingen arkivreferanse",
F604="Ivaretas av kunde","KUNDE",
NOT(ISERROR(_xlfn.XLOOKUP(LEFT(F604,3),('Innhold og arbeidsdeling'!$B$48:$B$70),('Innhold og arbeidsdeling'!$B$48:$B$70)))),_xlfn.IFS(Avstemmingsoversikt!$M$4="Ja",
(IF(Avstemmingsoversikt!$H$3="Bruttobudsjettert",VLOOKUP(LEFT(F604,3),'Innhold og arbeidsdeling'!$B$48:$G$70,3,FALSE),VLOOKUP(LEFT(F604,3),'Innhold og arbeidsdeling'!$B$48:$G$70,4,FALSE)
)),
Avstemmingsoversikt!$M$4="Nei",
(IF(Avstemmingsoversikt!$H$3="Bruttobudsjettert",VLOOKUP(LEFT(F604,3),'Innhold og arbeidsdeling'!$B$48:$G$70,5,FALSE),VLOOKUP(LEFT(F604,3),'Innhold og arbeidsdeling'!$B$48:$G$70,6,FALSE)
))),
Avstemmingsoversikt!$M$3="Grunntjeneste",IF(Avstemmingsoversikt!$H$3="Bruttobudsjettert",VLOOKUP(LEFT(F604,3),'Innhold og arbeidsdeling'!$B$5:$G$45,3,FALSE),VLOOKUP(LEFT(F604,3),'Innhold og arbeidsdeling'!$B$5:$G$45,4,FALSE)),Avstemmingsoversikt!$M$3="Delservice",IF(Avstemmingsoversikt!$H$3="Bruttobudsjettert",VLOOKUP(LEFT(F604,3),'Innhold og arbeidsdeling'!$B$5:$G$45,5,FALSE),VLOOKUP(LEFT(F604,3),'Innhold og arbeidsdeling'!$B$5:$G$45,6,FALSE)))</f>
        <v>Ingen arkivreferanse</v>
      </c>
      <c r="H604" s="266"/>
      <c r="I604" s="266"/>
      <c r="J604" s="308"/>
      <c r="K604" s="258" t="str">
        <f t="shared" si="9"/>
        <v>8860</v>
      </c>
    </row>
    <row r="605" spans="1:11" x14ac:dyDescent="0.25">
      <c r="A605" s="833">
        <v>8870</v>
      </c>
      <c r="B605" s="205" t="s">
        <v>1208</v>
      </c>
      <c r="C605" s="256">
        <v>0</v>
      </c>
      <c r="G605" s="207" t="str" cm="1">
        <f t="array" ref="G605">_xlfn.IFS(B605="Reservert","-",
F605="","Ingen arkivreferanse",
F605="Ivaretas av kunde","KUNDE",
NOT(ISERROR(_xlfn.XLOOKUP(LEFT(F605,3),('Innhold og arbeidsdeling'!$B$48:$B$70),('Innhold og arbeidsdeling'!$B$48:$B$70)))),_xlfn.IFS(Avstemmingsoversikt!$M$4="Ja",
(IF(Avstemmingsoversikt!$H$3="Bruttobudsjettert",VLOOKUP(LEFT(F605,3),'Innhold og arbeidsdeling'!$B$48:$G$70,3,FALSE),VLOOKUP(LEFT(F605,3),'Innhold og arbeidsdeling'!$B$48:$G$70,4,FALSE)
)),
Avstemmingsoversikt!$M$4="Nei",
(IF(Avstemmingsoversikt!$H$3="Bruttobudsjettert",VLOOKUP(LEFT(F605,3),'Innhold og arbeidsdeling'!$B$48:$G$70,5,FALSE),VLOOKUP(LEFT(F605,3),'Innhold og arbeidsdeling'!$B$48:$G$70,6,FALSE)
))),
Avstemmingsoversikt!$M$3="Grunntjeneste",IF(Avstemmingsoversikt!$H$3="Bruttobudsjettert",VLOOKUP(LEFT(F605,3),'Innhold og arbeidsdeling'!$B$5:$G$45,3,FALSE),VLOOKUP(LEFT(F605,3),'Innhold og arbeidsdeling'!$B$5:$G$45,4,FALSE)),Avstemmingsoversikt!$M$3="Delservice",IF(Avstemmingsoversikt!$H$3="Bruttobudsjettert",VLOOKUP(LEFT(F605,3),'Innhold og arbeidsdeling'!$B$5:$G$45,5,FALSE),VLOOKUP(LEFT(F605,3),'Innhold og arbeidsdeling'!$B$5:$G$45,6,FALSE)))</f>
        <v>Ingen arkivreferanse</v>
      </c>
      <c r="J605" s="309"/>
      <c r="K605" s="258" t="str">
        <f t="shared" si="9"/>
        <v>8870</v>
      </c>
    </row>
    <row r="606" spans="1:11" x14ac:dyDescent="0.25">
      <c r="A606" s="836">
        <v>8900</v>
      </c>
      <c r="B606" s="259" t="s">
        <v>809</v>
      </c>
      <c r="C606" s="260">
        <v>0</v>
      </c>
      <c r="D606" s="266"/>
      <c r="E606" s="266"/>
      <c r="F606" s="266"/>
      <c r="G606" s="266" t="str" cm="1">
        <f t="array" ref="G606">_xlfn.IFS(B606="Reservert","-",
F606="","Ingen arkivreferanse",
F606="Ivaretas av kunde","KUNDE",
NOT(ISERROR(_xlfn.XLOOKUP(LEFT(F606,3),('Innhold og arbeidsdeling'!$B$48:$B$70),('Innhold og arbeidsdeling'!$B$48:$B$70)))),_xlfn.IFS(Avstemmingsoversikt!$M$4="Ja",
(IF(Avstemmingsoversikt!$H$3="Bruttobudsjettert",VLOOKUP(LEFT(F606,3),'Innhold og arbeidsdeling'!$B$48:$G$70,3,FALSE),VLOOKUP(LEFT(F606,3),'Innhold og arbeidsdeling'!$B$48:$G$70,4,FALSE)
)),
Avstemmingsoversikt!$M$4="Nei",
(IF(Avstemmingsoversikt!$H$3="Bruttobudsjettert",VLOOKUP(LEFT(F606,3),'Innhold og arbeidsdeling'!$B$48:$G$70,5,FALSE),VLOOKUP(LEFT(F606,3),'Innhold og arbeidsdeling'!$B$48:$G$70,6,FALSE)
))),
Avstemmingsoversikt!$M$3="Grunntjeneste",IF(Avstemmingsoversikt!$H$3="Bruttobudsjettert",VLOOKUP(LEFT(F606,3),'Innhold og arbeidsdeling'!$B$5:$G$45,3,FALSE),VLOOKUP(LEFT(F606,3),'Innhold og arbeidsdeling'!$B$5:$G$45,4,FALSE)),Avstemmingsoversikt!$M$3="Delservice",IF(Avstemmingsoversikt!$H$3="Bruttobudsjettert",VLOOKUP(LEFT(F606,3),'Innhold og arbeidsdeling'!$B$5:$G$45,5,FALSE),VLOOKUP(LEFT(F606,3),'Innhold og arbeidsdeling'!$B$5:$G$45,6,FALSE)))</f>
        <v>Ingen arkivreferanse</v>
      </c>
      <c r="H606" s="266"/>
      <c r="I606" s="266"/>
      <c r="J606" s="308"/>
      <c r="K606" s="258" t="str">
        <f t="shared" si="9"/>
        <v>8900</v>
      </c>
    </row>
    <row r="607" spans="1:11" x14ac:dyDescent="0.25">
      <c r="A607" s="833">
        <v>8950</v>
      </c>
      <c r="B607" s="205" t="s">
        <v>1209</v>
      </c>
      <c r="C607" s="256">
        <v>0</v>
      </c>
      <c r="G607" s="207" t="str" cm="1">
        <f t="array" ref="G607">_xlfn.IFS(B607="Reservert","-",
F607="","Ingen arkivreferanse",
F607="Ivaretas av kunde","KUNDE",
NOT(ISERROR(_xlfn.XLOOKUP(LEFT(F607,3),('Innhold og arbeidsdeling'!$B$48:$B$70),('Innhold og arbeidsdeling'!$B$48:$B$70)))),_xlfn.IFS(Avstemmingsoversikt!$M$4="Ja",
(IF(Avstemmingsoversikt!$H$3="Bruttobudsjettert",VLOOKUP(LEFT(F607,3),'Innhold og arbeidsdeling'!$B$48:$G$70,3,FALSE),VLOOKUP(LEFT(F607,3),'Innhold og arbeidsdeling'!$B$48:$G$70,4,FALSE)
)),
Avstemmingsoversikt!$M$4="Nei",
(IF(Avstemmingsoversikt!$H$3="Bruttobudsjettert",VLOOKUP(LEFT(F607,3),'Innhold og arbeidsdeling'!$B$48:$G$70,5,FALSE),VLOOKUP(LEFT(F607,3),'Innhold og arbeidsdeling'!$B$48:$G$70,6,FALSE)
))),
Avstemmingsoversikt!$M$3="Grunntjeneste",IF(Avstemmingsoversikt!$H$3="Bruttobudsjettert",VLOOKUP(LEFT(F607,3),'Innhold og arbeidsdeling'!$B$5:$G$45,3,FALSE),VLOOKUP(LEFT(F607,3),'Innhold og arbeidsdeling'!$B$5:$G$45,4,FALSE)),Avstemmingsoversikt!$M$3="Delservice",IF(Avstemmingsoversikt!$H$3="Bruttobudsjettert",VLOOKUP(LEFT(F607,3),'Innhold og arbeidsdeling'!$B$5:$G$45,5,FALSE),VLOOKUP(LEFT(F607,3),'Innhold og arbeidsdeling'!$B$5:$G$45,6,FALSE)))</f>
        <v>Ingen arkivreferanse</v>
      </c>
      <c r="J607" s="309"/>
      <c r="K607" s="258" t="str">
        <f t="shared" si="9"/>
        <v>8950</v>
      </c>
    </row>
    <row r="608" spans="1:11" ht="15.75" thickBot="1" x14ac:dyDescent="0.3">
      <c r="A608" s="1327">
        <v>8970</v>
      </c>
      <c r="B608" s="1328" t="s">
        <v>782</v>
      </c>
      <c r="C608" s="1329">
        <v>0</v>
      </c>
      <c r="D608" s="1330"/>
      <c r="E608" s="1330"/>
      <c r="F608" s="1330"/>
      <c r="G608" s="1330" t="str" cm="1">
        <f t="array" ref="G608">_xlfn.IFS(B608="Reservert","-",
F608="","Ingen arkivreferanse",
F608="Ivaretas av kunde","KUNDE",
NOT(ISERROR(_xlfn.XLOOKUP(LEFT(F608,3),('Innhold og arbeidsdeling'!$B$48:$B$70),('Innhold og arbeidsdeling'!$B$48:$B$70)))),_xlfn.IFS(Avstemmingsoversikt!$M$4="Ja",
(IF(Avstemmingsoversikt!$H$3="Bruttobudsjettert",VLOOKUP(LEFT(F608,3),'Innhold og arbeidsdeling'!$B$48:$G$70,3,FALSE),VLOOKUP(LEFT(F608,3),'Innhold og arbeidsdeling'!$B$48:$G$70,4,FALSE)
)),
Avstemmingsoversikt!$M$4="Nei",
(IF(Avstemmingsoversikt!$H$3="Bruttobudsjettert",VLOOKUP(LEFT(F608,3),'Innhold og arbeidsdeling'!$B$48:$G$70,5,FALSE),VLOOKUP(LEFT(F608,3),'Innhold og arbeidsdeling'!$B$48:$G$70,6,FALSE)
))),
Avstemmingsoversikt!$M$3="Grunntjeneste",IF(Avstemmingsoversikt!$H$3="Bruttobudsjettert",VLOOKUP(LEFT(F608,3),'Innhold og arbeidsdeling'!$B$5:$G$45,3,FALSE),VLOOKUP(LEFT(F608,3),'Innhold og arbeidsdeling'!$B$5:$G$45,4,FALSE)),Avstemmingsoversikt!$M$3="Delservice",IF(Avstemmingsoversikt!$H$3="Bruttobudsjettert",VLOOKUP(LEFT(F608,3),'Innhold og arbeidsdeling'!$B$5:$G$45,5,FALSE),VLOOKUP(LEFT(F608,3),'Innhold og arbeidsdeling'!$B$5:$G$45,6,FALSE)))</f>
        <v>Ingen arkivreferanse</v>
      </c>
      <c r="H608" s="1330"/>
      <c r="I608" s="1330"/>
      <c r="J608" s="1331"/>
      <c r="K608" s="258" t="str">
        <f t="shared" si="9"/>
        <v>8970</v>
      </c>
    </row>
    <row r="609" spans="1:11" x14ac:dyDescent="0.25">
      <c r="A609" s="230">
        <v>9810</v>
      </c>
      <c r="B609" s="205" t="s">
        <v>1210</v>
      </c>
      <c r="C609" s="256">
        <v>0</v>
      </c>
      <c r="G609" s="207" t="str" cm="1">
        <f t="array" ref="G609">_xlfn.IFS(B609="Reservert","-",
F609="","Ingen arkivreferanse",
F609="Ivaretas av kunde","KUNDE",
NOT(ISERROR(_xlfn.XLOOKUP(LEFT(F609,3),('Innhold og arbeidsdeling'!$B$48:$B$70),('Innhold og arbeidsdeling'!$B$48:$B$70)))),_xlfn.IFS(Avstemmingsoversikt!$M$4="Ja",
(IF(Avstemmingsoversikt!$H$3="Bruttobudsjettert",VLOOKUP(LEFT(F609,3),'Innhold og arbeidsdeling'!$B$48:$G$70,3,FALSE),VLOOKUP(LEFT(F609,3),'Innhold og arbeidsdeling'!$B$48:$G$70,4,FALSE)
)),
Avstemmingsoversikt!$M$4="Nei",
(IF(Avstemmingsoversikt!$H$3="Bruttobudsjettert",VLOOKUP(LEFT(F609,3),'Innhold og arbeidsdeling'!$B$48:$G$70,5,FALSE),VLOOKUP(LEFT(F609,3),'Innhold og arbeidsdeling'!$B$48:$G$70,6,FALSE)
))),
Avstemmingsoversikt!$M$3="Grunntjeneste",IF(Avstemmingsoversikt!$H$3="Bruttobudsjettert",VLOOKUP(LEFT(F609,3),'Innhold og arbeidsdeling'!$B$5:$G$45,3,FALSE),VLOOKUP(LEFT(F609,3),'Innhold og arbeidsdeling'!$B$5:$G$45,4,FALSE)),Avstemmingsoversikt!$M$3="Delservice",IF(Avstemmingsoversikt!$H$3="Bruttobudsjettert",VLOOKUP(LEFT(F609,3),'Innhold og arbeidsdeling'!$B$5:$G$45,5,FALSE),VLOOKUP(LEFT(F609,3),'Innhold og arbeidsdeling'!$B$5:$G$45,6,FALSE)))</f>
        <v>Ingen arkivreferanse</v>
      </c>
      <c r="J609" s="309"/>
      <c r="K609" s="258" t="str">
        <f t="shared" si="9"/>
        <v>9810</v>
      </c>
    </row>
    <row r="610" spans="1:11" x14ac:dyDescent="0.25">
      <c r="A610" s="834">
        <v>9819</v>
      </c>
      <c r="B610" s="259" t="s">
        <v>1211</v>
      </c>
      <c r="C610" s="260">
        <v>0</v>
      </c>
      <c r="D610" s="266"/>
      <c r="E610" s="266"/>
      <c r="F610" s="266"/>
      <c r="G610" s="266" t="str" cm="1">
        <f t="array" ref="G610">_xlfn.IFS(B610="Reservert","-",
F610="","Ingen arkivreferanse",
F610="Ivaretas av kunde","KUNDE",
NOT(ISERROR(_xlfn.XLOOKUP(LEFT(F610,3),('Innhold og arbeidsdeling'!$B$48:$B$70),('Innhold og arbeidsdeling'!$B$48:$B$70)))),_xlfn.IFS(Avstemmingsoversikt!$M$4="Ja",
(IF(Avstemmingsoversikt!$H$3="Bruttobudsjettert",VLOOKUP(LEFT(F610,3),'Innhold og arbeidsdeling'!$B$48:$G$70,3,FALSE),VLOOKUP(LEFT(F610,3),'Innhold og arbeidsdeling'!$B$48:$G$70,4,FALSE)
)),
Avstemmingsoversikt!$M$4="Nei",
(IF(Avstemmingsoversikt!$H$3="Bruttobudsjettert",VLOOKUP(LEFT(F610,3),'Innhold og arbeidsdeling'!$B$48:$G$70,5,FALSE),VLOOKUP(LEFT(F610,3),'Innhold og arbeidsdeling'!$B$48:$G$70,6,FALSE)
))),
Avstemmingsoversikt!$M$3="Grunntjeneste",IF(Avstemmingsoversikt!$H$3="Bruttobudsjettert",VLOOKUP(LEFT(F610,3),'Innhold og arbeidsdeling'!$B$5:$G$45,3,FALSE),VLOOKUP(LEFT(F610,3),'Innhold og arbeidsdeling'!$B$5:$G$45,4,FALSE)),Avstemmingsoversikt!$M$3="Delservice",IF(Avstemmingsoversikt!$H$3="Bruttobudsjettert",VLOOKUP(LEFT(F610,3),'Innhold og arbeidsdeling'!$B$5:$G$45,5,FALSE),VLOOKUP(LEFT(F610,3),'Innhold og arbeidsdeling'!$B$5:$G$45,6,FALSE)))</f>
        <v>Ingen arkivreferanse</v>
      </c>
      <c r="H610" s="266"/>
      <c r="I610" s="266"/>
      <c r="J610" s="308"/>
      <c r="K610" s="258" t="str">
        <f t="shared" si="9"/>
        <v>9819</v>
      </c>
    </row>
    <row r="611" spans="1:11" x14ac:dyDescent="0.25">
      <c r="A611" s="835">
        <v>9820</v>
      </c>
      <c r="B611" s="205" t="s">
        <v>1212</v>
      </c>
      <c r="C611" s="256">
        <v>0</v>
      </c>
      <c r="G611" s="207" t="str" cm="1">
        <f t="array" ref="G611">_xlfn.IFS(B611="Reservert","-",
F611="","Ingen arkivreferanse",
F611="Ivaretas av kunde","KUNDE",
NOT(ISERROR(_xlfn.XLOOKUP(LEFT(F611,3),('Innhold og arbeidsdeling'!$B$48:$B$70),('Innhold og arbeidsdeling'!$B$48:$B$70)))),_xlfn.IFS(Avstemmingsoversikt!$M$4="Ja",
(IF(Avstemmingsoversikt!$H$3="Bruttobudsjettert",VLOOKUP(LEFT(F611,3),'Innhold og arbeidsdeling'!$B$48:$G$70,3,FALSE),VLOOKUP(LEFT(F611,3),'Innhold og arbeidsdeling'!$B$48:$G$70,4,FALSE)
)),
Avstemmingsoversikt!$M$4="Nei",
(IF(Avstemmingsoversikt!$H$3="Bruttobudsjettert",VLOOKUP(LEFT(F611,3),'Innhold og arbeidsdeling'!$B$48:$G$70,5,FALSE),VLOOKUP(LEFT(F611,3),'Innhold og arbeidsdeling'!$B$48:$G$70,6,FALSE)
))),
Avstemmingsoversikt!$M$3="Grunntjeneste",IF(Avstemmingsoversikt!$H$3="Bruttobudsjettert",VLOOKUP(LEFT(F611,3),'Innhold og arbeidsdeling'!$B$5:$G$45,3,FALSE),VLOOKUP(LEFT(F611,3),'Innhold og arbeidsdeling'!$B$5:$G$45,4,FALSE)),Avstemmingsoversikt!$M$3="Delservice",IF(Avstemmingsoversikt!$H$3="Bruttobudsjettert",VLOOKUP(LEFT(F611,3),'Innhold og arbeidsdeling'!$B$5:$G$45,5,FALSE),VLOOKUP(LEFT(F611,3),'Innhold og arbeidsdeling'!$B$5:$G$45,6,FALSE)))</f>
        <v>Ingen arkivreferanse</v>
      </c>
      <c r="J611" s="309"/>
      <c r="K611" s="258" t="str">
        <f t="shared" si="9"/>
        <v>9820</v>
      </c>
    </row>
    <row r="612" spans="1:11" x14ac:dyDescent="0.25">
      <c r="A612" s="834">
        <v>9829</v>
      </c>
      <c r="B612" s="259" t="s">
        <v>1213</v>
      </c>
      <c r="C612" s="260">
        <v>0</v>
      </c>
      <c r="D612" s="266"/>
      <c r="E612" s="266"/>
      <c r="F612" s="266"/>
      <c r="G612" s="266" t="str" cm="1">
        <f t="array" ref="G612">_xlfn.IFS(B612="Reservert","-",
F612="","Ingen arkivreferanse",
F612="Ivaretas av kunde","KUNDE",
NOT(ISERROR(_xlfn.XLOOKUP(LEFT(F612,3),('Innhold og arbeidsdeling'!$B$48:$B$70),('Innhold og arbeidsdeling'!$B$48:$B$70)))),_xlfn.IFS(Avstemmingsoversikt!$M$4="Ja",
(IF(Avstemmingsoversikt!$H$3="Bruttobudsjettert",VLOOKUP(LEFT(F612,3),'Innhold og arbeidsdeling'!$B$48:$G$70,3,FALSE),VLOOKUP(LEFT(F612,3),'Innhold og arbeidsdeling'!$B$48:$G$70,4,FALSE)
)),
Avstemmingsoversikt!$M$4="Nei",
(IF(Avstemmingsoversikt!$H$3="Bruttobudsjettert",VLOOKUP(LEFT(F612,3),'Innhold og arbeidsdeling'!$B$48:$G$70,5,FALSE),VLOOKUP(LEFT(F612,3),'Innhold og arbeidsdeling'!$B$48:$G$70,6,FALSE)
))),
Avstemmingsoversikt!$M$3="Grunntjeneste",IF(Avstemmingsoversikt!$H$3="Bruttobudsjettert",VLOOKUP(LEFT(F612,3),'Innhold og arbeidsdeling'!$B$5:$G$45,3,FALSE),VLOOKUP(LEFT(F612,3),'Innhold og arbeidsdeling'!$B$5:$G$45,4,FALSE)),Avstemmingsoversikt!$M$3="Delservice",IF(Avstemmingsoversikt!$H$3="Bruttobudsjettert",VLOOKUP(LEFT(F612,3),'Innhold og arbeidsdeling'!$B$5:$G$45,5,FALSE),VLOOKUP(LEFT(F612,3),'Innhold og arbeidsdeling'!$B$5:$G$45,6,FALSE)))</f>
        <v>Ingen arkivreferanse</v>
      </c>
      <c r="H612" s="266"/>
      <c r="I612" s="266"/>
      <c r="J612" s="308"/>
      <c r="K612" s="258" t="str">
        <f t="shared" si="9"/>
        <v>9829</v>
      </c>
    </row>
    <row r="613" spans="1:11" x14ac:dyDescent="0.25">
      <c r="A613" s="835">
        <v>9910</v>
      </c>
      <c r="B613" s="205" t="s">
        <v>1214</v>
      </c>
      <c r="C613" s="256">
        <v>0</v>
      </c>
      <c r="G613" s="207" t="str" cm="1">
        <f t="array" ref="G613">_xlfn.IFS(B613="Reservert","-",
F613="","Ingen arkivreferanse",
F613="Ivaretas av kunde","KUNDE",
NOT(ISERROR(_xlfn.XLOOKUP(LEFT(F613,3),('Innhold og arbeidsdeling'!$B$48:$B$70),('Innhold og arbeidsdeling'!$B$48:$B$70)))),_xlfn.IFS(Avstemmingsoversikt!$M$4="Ja",
(IF(Avstemmingsoversikt!$H$3="Bruttobudsjettert",VLOOKUP(LEFT(F613,3),'Innhold og arbeidsdeling'!$B$48:$G$70,3,FALSE),VLOOKUP(LEFT(F613,3),'Innhold og arbeidsdeling'!$B$48:$G$70,4,FALSE)
)),
Avstemmingsoversikt!$M$4="Nei",
(IF(Avstemmingsoversikt!$H$3="Bruttobudsjettert",VLOOKUP(LEFT(F613,3),'Innhold og arbeidsdeling'!$B$48:$G$70,5,FALSE),VLOOKUP(LEFT(F613,3),'Innhold og arbeidsdeling'!$B$48:$G$70,6,FALSE)
))),
Avstemmingsoversikt!$M$3="Grunntjeneste",IF(Avstemmingsoversikt!$H$3="Bruttobudsjettert",VLOOKUP(LEFT(F613,3),'Innhold og arbeidsdeling'!$B$5:$G$45,3,FALSE),VLOOKUP(LEFT(F613,3),'Innhold og arbeidsdeling'!$B$5:$G$45,4,FALSE)),Avstemmingsoversikt!$M$3="Delservice",IF(Avstemmingsoversikt!$H$3="Bruttobudsjettert",VLOOKUP(LEFT(F613,3),'Innhold og arbeidsdeling'!$B$5:$G$45,5,FALSE),VLOOKUP(LEFT(F613,3),'Innhold og arbeidsdeling'!$B$5:$G$45,6,FALSE)))</f>
        <v>Ingen arkivreferanse</v>
      </c>
      <c r="J613" s="309"/>
      <c r="K613" s="258" t="str">
        <f t="shared" si="9"/>
        <v>9910</v>
      </c>
    </row>
    <row r="614" spans="1:11" x14ac:dyDescent="0.25">
      <c r="A614" s="834">
        <v>9920</v>
      </c>
      <c r="B614" s="259" t="s">
        <v>1215</v>
      </c>
      <c r="C614" s="260">
        <v>0</v>
      </c>
      <c r="D614" s="266"/>
      <c r="E614" s="266"/>
      <c r="F614" s="266"/>
      <c r="G614" s="266" t="str" cm="1">
        <f t="array" ref="G614">_xlfn.IFS(B614="Reservert","-",
F614="","Ingen arkivreferanse",
F614="Ivaretas av kunde","KUNDE",
NOT(ISERROR(_xlfn.XLOOKUP(LEFT(F614,3),('Innhold og arbeidsdeling'!$B$48:$B$70),('Innhold og arbeidsdeling'!$B$48:$B$70)))),_xlfn.IFS(Avstemmingsoversikt!$M$4="Ja",
(IF(Avstemmingsoversikt!$H$3="Bruttobudsjettert",VLOOKUP(LEFT(F614,3),'Innhold og arbeidsdeling'!$B$48:$G$70,3,FALSE),VLOOKUP(LEFT(F614,3),'Innhold og arbeidsdeling'!$B$48:$G$70,4,FALSE)
)),
Avstemmingsoversikt!$M$4="Nei",
(IF(Avstemmingsoversikt!$H$3="Bruttobudsjettert",VLOOKUP(LEFT(F614,3),'Innhold og arbeidsdeling'!$B$48:$G$70,5,FALSE),VLOOKUP(LEFT(F614,3),'Innhold og arbeidsdeling'!$B$48:$G$70,6,FALSE)
))),
Avstemmingsoversikt!$M$3="Grunntjeneste",IF(Avstemmingsoversikt!$H$3="Bruttobudsjettert",VLOOKUP(LEFT(F614,3),'Innhold og arbeidsdeling'!$B$5:$G$45,3,FALSE),VLOOKUP(LEFT(F614,3),'Innhold og arbeidsdeling'!$B$5:$G$45,4,FALSE)),Avstemmingsoversikt!$M$3="Delservice",IF(Avstemmingsoversikt!$H$3="Bruttobudsjettert",VLOOKUP(LEFT(F614,3),'Innhold og arbeidsdeling'!$B$5:$G$45,5,FALSE),VLOOKUP(LEFT(F614,3),'Innhold og arbeidsdeling'!$B$5:$G$45,6,FALSE)))</f>
        <v>Ingen arkivreferanse</v>
      </c>
      <c r="H614" s="266"/>
      <c r="I614" s="266"/>
      <c r="J614" s="308"/>
      <c r="K614" s="258" t="str">
        <f t="shared" si="9"/>
        <v>9920</v>
      </c>
    </row>
    <row r="615" spans="1:11" x14ac:dyDescent="0.25">
      <c r="A615" s="835">
        <v>9992</v>
      </c>
      <c r="B615" s="205" t="s">
        <v>1216</v>
      </c>
      <c r="C615" s="256">
        <v>0</v>
      </c>
      <c r="F615" s="207" t="s">
        <v>153</v>
      </c>
      <c r="G615" s="207" t="e" cm="1">
        <f t="array" ref="G615">_xlfn.IFS(B615="Reservert","-",
F615="","Ingen arkivreferanse",
F615="Ivaretas av kunde","KUNDE",
NOT(ISERROR(_xlfn.XLOOKUP(LEFT(F615,3),('Innhold og arbeidsdeling'!$B$48:$B$70),('Innhold og arbeidsdeling'!$B$48:$B$70)))),_xlfn.IFS(Avstemmingsoversikt!$M$4="Ja",
(IF(Avstemmingsoversikt!$H$3="Bruttobudsjettert",VLOOKUP(LEFT(F615,3),'Innhold og arbeidsdeling'!$B$48:$G$70,3,FALSE),VLOOKUP(LEFT(F615,3),'Innhold og arbeidsdeling'!$B$48:$G$70,4,FALSE)
)),
Avstemmingsoversikt!$M$4="Nei",
(IF(Avstemmingsoversikt!$H$3="Bruttobudsjettert",VLOOKUP(LEFT(F615,3),'Innhold og arbeidsdeling'!$B$48:$G$70,5,FALSE),VLOOKUP(LEFT(F615,3),'Innhold og arbeidsdeling'!$B$48:$G$70,6,FALSE)
))),
Avstemmingsoversikt!$M$3="Grunntjeneste",IF(Avstemmingsoversikt!$H$3="Bruttobudsjettert",VLOOKUP(LEFT(F615,3),'Innhold og arbeidsdeling'!$B$5:$G$45,3,FALSE),VLOOKUP(LEFT(F615,3),'Innhold og arbeidsdeling'!$B$5:$G$45,4,FALSE)),Avstemmingsoversikt!$M$3="Delservice",IF(Avstemmingsoversikt!$H$3="Bruttobudsjettert",VLOOKUP(LEFT(F615,3),'Innhold og arbeidsdeling'!$B$5:$G$45,5,FALSE),VLOOKUP(LEFT(F615,3),'Innhold og arbeidsdeling'!$B$5:$G$45,6,FALSE)))</f>
        <v>#N/A</v>
      </c>
      <c r="J615" s="309"/>
      <c r="K615" s="258" t="str">
        <f t="shared" si="9"/>
        <v>9992</v>
      </c>
    </row>
    <row r="616" spans="1:11" x14ac:dyDescent="0.25">
      <c r="A616" s="834">
        <v>9993</v>
      </c>
      <c r="B616" s="259" t="s">
        <v>1217</v>
      </c>
      <c r="C616" s="260">
        <v>0</v>
      </c>
      <c r="D616" s="266"/>
      <c r="E616" s="266"/>
      <c r="F616" s="266" t="s">
        <v>153</v>
      </c>
      <c r="G616" s="266" t="e" cm="1">
        <f t="array" ref="G616">_xlfn.IFS(B616="Reservert","-",
F616="","Ingen arkivreferanse",
F616="Ivaretas av kunde","KUNDE",
NOT(ISERROR(_xlfn.XLOOKUP(LEFT(F616,3),('Innhold og arbeidsdeling'!$B$48:$B$70),('Innhold og arbeidsdeling'!$B$48:$B$70)))),_xlfn.IFS(Avstemmingsoversikt!$M$4="Ja",
(IF(Avstemmingsoversikt!$H$3="Bruttobudsjettert",VLOOKUP(LEFT(F616,3),'Innhold og arbeidsdeling'!$B$48:$G$70,3,FALSE),VLOOKUP(LEFT(F616,3),'Innhold og arbeidsdeling'!$B$48:$G$70,4,FALSE)
)),
Avstemmingsoversikt!$M$4="Nei",
(IF(Avstemmingsoversikt!$H$3="Bruttobudsjettert",VLOOKUP(LEFT(F616,3),'Innhold og arbeidsdeling'!$B$48:$G$70,5,FALSE),VLOOKUP(LEFT(F616,3),'Innhold og arbeidsdeling'!$B$48:$G$70,6,FALSE)
))),
Avstemmingsoversikt!$M$3="Grunntjeneste",IF(Avstemmingsoversikt!$H$3="Bruttobudsjettert",VLOOKUP(LEFT(F616,3),'Innhold og arbeidsdeling'!$B$5:$G$45,3,FALSE),VLOOKUP(LEFT(F616,3),'Innhold og arbeidsdeling'!$B$5:$G$45,4,FALSE)),Avstemmingsoversikt!$M$3="Delservice",IF(Avstemmingsoversikt!$H$3="Bruttobudsjettert",VLOOKUP(LEFT(F616,3),'Innhold og arbeidsdeling'!$B$5:$G$45,5,FALSE),VLOOKUP(LEFT(F616,3),'Innhold og arbeidsdeling'!$B$5:$G$45,6,FALSE)))</f>
        <v>#N/A</v>
      </c>
      <c r="H616" s="266"/>
      <c r="I616" s="266"/>
      <c r="J616" s="308"/>
      <c r="K616" s="258" t="str">
        <f t="shared" si="9"/>
        <v>9993</v>
      </c>
    </row>
    <row r="617" spans="1:11" x14ac:dyDescent="0.25">
      <c r="A617" s="835">
        <v>9994</v>
      </c>
      <c r="B617" s="205" t="s">
        <v>1218</v>
      </c>
      <c r="C617" s="256">
        <v>0</v>
      </c>
      <c r="F617" s="207" t="s">
        <v>153</v>
      </c>
      <c r="G617" s="207" t="e" cm="1">
        <f t="array" ref="G617">_xlfn.IFS(B617="Reservert","-",
F617="","Ingen arkivreferanse",
F617="Ivaretas av kunde","KUNDE",
NOT(ISERROR(_xlfn.XLOOKUP(LEFT(F617,3),('Innhold og arbeidsdeling'!$B$48:$B$70),('Innhold og arbeidsdeling'!$B$48:$B$70)))),_xlfn.IFS(Avstemmingsoversikt!$M$4="Ja",
(IF(Avstemmingsoversikt!$H$3="Bruttobudsjettert",VLOOKUP(LEFT(F617,3),'Innhold og arbeidsdeling'!$B$48:$G$70,3,FALSE),VLOOKUP(LEFT(F617,3),'Innhold og arbeidsdeling'!$B$48:$G$70,4,FALSE)
)),
Avstemmingsoversikt!$M$4="Nei",
(IF(Avstemmingsoversikt!$H$3="Bruttobudsjettert",VLOOKUP(LEFT(F617,3),'Innhold og arbeidsdeling'!$B$48:$G$70,5,FALSE),VLOOKUP(LEFT(F617,3),'Innhold og arbeidsdeling'!$B$48:$G$70,6,FALSE)
))),
Avstemmingsoversikt!$M$3="Grunntjeneste",IF(Avstemmingsoversikt!$H$3="Bruttobudsjettert",VLOOKUP(LEFT(F617,3),'Innhold og arbeidsdeling'!$B$5:$G$45,3,FALSE),VLOOKUP(LEFT(F617,3),'Innhold og arbeidsdeling'!$B$5:$G$45,4,FALSE)),Avstemmingsoversikt!$M$3="Delservice",IF(Avstemmingsoversikt!$H$3="Bruttobudsjettert",VLOOKUP(LEFT(F617,3),'Innhold og arbeidsdeling'!$B$5:$G$45,5,FALSE),VLOOKUP(LEFT(F617,3),'Innhold og arbeidsdeling'!$B$5:$G$45,6,FALSE)))</f>
        <v>#N/A</v>
      </c>
      <c r="J617" s="309"/>
      <c r="K617" s="258" t="str">
        <f t="shared" si="9"/>
        <v>9994</v>
      </c>
    </row>
    <row r="618" spans="1:11" x14ac:dyDescent="0.25">
      <c r="A618" s="834">
        <v>9995</v>
      </c>
      <c r="B618" s="259" t="s">
        <v>1219</v>
      </c>
      <c r="C618" s="260">
        <v>0</v>
      </c>
      <c r="D618" s="266"/>
      <c r="E618" s="266"/>
      <c r="F618" s="266" t="s">
        <v>153</v>
      </c>
      <c r="G618" s="266" t="e" cm="1">
        <f t="array" ref="G618">_xlfn.IFS(B618="Reservert","-",
F618="","Ingen arkivreferanse",
F618="Ivaretas av kunde","KUNDE",
NOT(ISERROR(_xlfn.XLOOKUP(LEFT(F618,3),('Innhold og arbeidsdeling'!$B$48:$B$70),('Innhold og arbeidsdeling'!$B$48:$B$70)))),_xlfn.IFS(Avstemmingsoversikt!$M$4="Ja",
(IF(Avstemmingsoversikt!$H$3="Bruttobudsjettert",VLOOKUP(LEFT(F618,3),'Innhold og arbeidsdeling'!$B$48:$G$70,3,FALSE),VLOOKUP(LEFT(F618,3),'Innhold og arbeidsdeling'!$B$48:$G$70,4,FALSE)
)),
Avstemmingsoversikt!$M$4="Nei",
(IF(Avstemmingsoversikt!$H$3="Bruttobudsjettert",VLOOKUP(LEFT(F618,3),'Innhold og arbeidsdeling'!$B$48:$G$70,5,FALSE),VLOOKUP(LEFT(F618,3),'Innhold og arbeidsdeling'!$B$48:$G$70,6,FALSE)
))),
Avstemmingsoversikt!$M$3="Grunntjeneste",IF(Avstemmingsoversikt!$H$3="Bruttobudsjettert",VLOOKUP(LEFT(F618,3),'Innhold og arbeidsdeling'!$B$5:$G$45,3,FALSE),VLOOKUP(LEFT(F618,3),'Innhold og arbeidsdeling'!$B$5:$G$45,4,FALSE)),Avstemmingsoversikt!$M$3="Delservice",IF(Avstemmingsoversikt!$H$3="Bruttobudsjettert",VLOOKUP(LEFT(F618,3),'Innhold og arbeidsdeling'!$B$5:$G$45,5,FALSE),VLOOKUP(LEFT(F618,3),'Innhold og arbeidsdeling'!$B$5:$G$45,6,FALSE)))</f>
        <v>#N/A</v>
      </c>
      <c r="H618" s="266"/>
      <c r="I618" s="266"/>
      <c r="J618" s="308"/>
      <c r="K618" s="258" t="str">
        <f t="shared" si="9"/>
        <v>9995</v>
      </c>
    </row>
    <row r="619" spans="1:11" x14ac:dyDescent="0.25">
      <c r="A619" s="835">
        <v>9996</v>
      </c>
      <c r="C619" s="256">
        <v>0</v>
      </c>
      <c r="F619" s="207" t="s">
        <v>153</v>
      </c>
      <c r="G619" s="207" t="e" cm="1">
        <f t="array" ref="G619">_xlfn.IFS(B619="Reservert","-",
F619="","Ingen arkivreferanse",
F619="Ivaretas av kunde","KUNDE",
NOT(ISERROR(_xlfn.XLOOKUP(LEFT(F619,3),('Innhold og arbeidsdeling'!$B$48:$B$70),('Innhold og arbeidsdeling'!$B$48:$B$70)))),_xlfn.IFS(Avstemmingsoversikt!$M$4="Ja",
(IF(Avstemmingsoversikt!$H$3="Bruttobudsjettert",VLOOKUP(LEFT(F619,3),'Innhold og arbeidsdeling'!$B$48:$G$70,3,FALSE),VLOOKUP(LEFT(F619,3),'Innhold og arbeidsdeling'!$B$48:$G$70,4,FALSE)
)),
Avstemmingsoversikt!$M$4="Nei",
(IF(Avstemmingsoversikt!$H$3="Bruttobudsjettert",VLOOKUP(LEFT(F619,3),'Innhold og arbeidsdeling'!$B$48:$G$70,5,FALSE),VLOOKUP(LEFT(F619,3),'Innhold og arbeidsdeling'!$B$48:$G$70,6,FALSE)
))),
Avstemmingsoversikt!$M$3="Grunntjeneste",IF(Avstemmingsoversikt!$H$3="Bruttobudsjettert",VLOOKUP(LEFT(F619,3),'Innhold og arbeidsdeling'!$B$5:$G$45,3,FALSE),VLOOKUP(LEFT(F619,3),'Innhold og arbeidsdeling'!$B$5:$G$45,4,FALSE)),Avstemmingsoversikt!$M$3="Delservice",IF(Avstemmingsoversikt!$H$3="Bruttobudsjettert",VLOOKUP(LEFT(F619,3),'Innhold og arbeidsdeling'!$B$5:$G$45,5,FALSE),VLOOKUP(LEFT(F619,3),'Innhold og arbeidsdeling'!$B$5:$G$45,6,FALSE)))</f>
        <v>#N/A</v>
      </c>
      <c r="J619" s="309"/>
      <c r="K619" s="258" t="str">
        <f t="shared" si="9"/>
        <v>9996</v>
      </c>
    </row>
    <row r="620" spans="1:11" x14ac:dyDescent="0.25">
      <c r="A620" s="1332">
        <v>9997</v>
      </c>
      <c r="B620" s="259"/>
      <c r="C620" s="260">
        <v>0</v>
      </c>
      <c r="D620" s="1333"/>
      <c r="E620" s="1333"/>
      <c r="F620" s="266" t="s">
        <v>153</v>
      </c>
      <c r="G620" s="266" t="e" cm="1">
        <f t="array" ref="G620">_xlfn.IFS(B620="Reservert","-",
F620="","Ingen arkivreferanse",
F620="Ivaretas av kunde","KUNDE",
NOT(ISERROR(_xlfn.XLOOKUP(LEFT(F620,3),('Innhold og arbeidsdeling'!$B$48:$B$70),('Innhold og arbeidsdeling'!$B$48:$B$70)))),_xlfn.IFS(Avstemmingsoversikt!$M$4="Ja",
(IF(Avstemmingsoversikt!$H$3="Bruttobudsjettert",VLOOKUP(LEFT(F620,3),'Innhold og arbeidsdeling'!$B$48:$G$70,3,FALSE),VLOOKUP(LEFT(F620,3),'Innhold og arbeidsdeling'!$B$48:$G$70,4,FALSE)
)),
Avstemmingsoversikt!$M$4="Nei",
(IF(Avstemmingsoversikt!$H$3="Bruttobudsjettert",VLOOKUP(LEFT(F620,3),'Innhold og arbeidsdeling'!$B$48:$G$70,5,FALSE),VLOOKUP(LEFT(F620,3),'Innhold og arbeidsdeling'!$B$48:$G$70,6,FALSE)
))),
Avstemmingsoversikt!$M$3="Grunntjeneste",IF(Avstemmingsoversikt!$H$3="Bruttobudsjettert",VLOOKUP(LEFT(F620,3),'Innhold og arbeidsdeling'!$B$5:$G$45,3,FALSE),VLOOKUP(LEFT(F620,3),'Innhold og arbeidsdeling'!$B$5:$G$45,4,FALSE)),Avstemmingsoversikt!$M$3="Delservice",IF(Avstemmingsoversikt!$H$3="Bruttobudsjettert",VLOOKUP(LEFT(F620,3),'Innhold og arbeidsdeling'!$B$5:$G$45,5,FALSE),VLOOKUP(LEFT(F620,3),'Innhold og arbeidsdeling'!$B$5:$G$45,6,FALSE)))</f>
        <v>#N/A</v>
      </c>
      <c r="H620" s="266"/>
      <c r="I620" s="266"/>
      <c r="J620" s="308"/>
      <c r="K620" s="258" t="str">
        <f t="shared" si="9"/>
        <v>9997</v>
      </c>
    </row>
    <row r="621" spans="1:11" x14ac:dyDescent="0.25">
      <c r="A621" s="230">
        <v>9998</v>
      </c>
      <c r="C621" s="256">
        <v>0</v>
      </c>
      <c r="D621" s="272"/>
      <c r="E621" s="272"/>
      <c r="F621" s="207" t="s">
        <v>153</v>
      </c>
      <c r="G621" s="207" t="e" cm="1">
        <f t="array" ref="G621">_xlfn.IFS(B621="Reservert","-",
F621="","Ingen arkivreferanse",
F621="Ivaretas av kunde","KUNDE",
NOT(ISERROR(_xlfn.XLOOKUP(LEFT(F621,3),('Innhold og arbeidsdeling'!$B$48:$B$70),('Innhold og arbeidsdeling'!$B$48:$B$70)))),_xlfn.IFS(Avstemmingsoversikt!$M$4="Ja",
(IF(Avstemmingsoversikt!$H$3="Bruttobudsjettert",VLOOKUP(LEFT(F621,3),'Innhold og arbeidsdeling'!$B$48:$G$70,3,FALSE),VLOOKUP(LEFT(F621,3),'Innhold og arbeidsdeling'!$B$48:$G$70,4,FALSE)
)),
Avstemmingsoversikt!$M$4="Nei",
(IF(Avstemmingsoversikt!$H$3="Bruttobudsjettert",VLOOKUP(LEFT(F621,3),'Innhold og arbeidsdeling'!$B$48:$G$70,5,FALSE),VLOOKUP(LEFT(F621,3),'Innhold og arbeidsdeling'!$B$48:$G$70,6,FALSE)
))),
Avstemmingsoversikt!$M$3="Grunntjeneste",IF(Avstemmingsoversikt!$H$3="Bruttobudsjettert",VLOOKUP(LEFT(F621,3),'Innhold og arbeidsdeling'!$B$5:$G$45,3,FALSE),VLOOKUP(LEFT(F621,3),'Innhold og arbeidsdeling'!$B$5:$G$45,4,FALSE)),Avstemmingsoversikt!$M$3="Delservice",IF(Avstemmingsoversikt!$H$3="Bruttobudsjettert",VLOOKUP(LEFT(F621,3),'Innhold og arbeidsdeling'!$B$5:$G$45,5,FALSE),VLOOKUP(LEFT(F621,3),'Innhold og arbeidsdeling'!$B$5:$G$45,6,FALSE)))</f>
        <v>#N/A</v>
      </c>
      <c r="J621" s="309"/>
      <c r="K621" s="258" t="str">
        <f t="shared" si="9"/>
        <v>9998</v>
      </c>
    </row>
    <row r="622" spans="1:11" ht="15.75" thickBot="1" x14ac:dyDescent="0.3">
      <c r="A622" s="1334">
        <v>9999</v>
      </c>
      <c r="B622" s="1335"/>
      <c r="C622" s="1336">
        <v>0</v>
      </c>
      <c r="D622" s="1337"/>
      <c r="E622" s="1337"/>
      <c r="F622" s="1338" t="s">
        <v>153</v>
      </c>
      <c r="G622" s="1338" t="e" cm="1">
        <f t="array" ref="G622">_xlfn.IFS(B622="Reservert","-",
F622="","Ingen arkivreferanse",
F622="Ivaretas av kunde","KUNDE",
NOT(ISERROR(_xlfn.XLOOKUP(LEFT(F622,3),('Innhold og arbeidsdeling'!$B$48:$B$70),('Innhold og arbeidsdeling'!$B$48:$B$70)))),_xlfn.IFS(Avstemmingsoversikt!$M$4="Ja",
(IF(Avstemmingsoversikt!$H$3="Bruttobudsjettert",VLOOKUP(LEFT(F622,3),'Innhold og arbeidsdeling'!$B$48:$G$70,3,FALSE),VLOOKUP(LEFT(F622,3),'Innhold og arbeidsdeling'!$B$48:$G$70,4,FALSE)
)),
Avstemmingsoversikt!$M$4="Nei",
(IF(Avstemmingsoversikt!$H$3="Bruttobudsjettert",VLOOKUP(LEFT(F622,3),'Innhold og arbeidsdeling'!$B$48:$G$70,5,FALSE),VLOOKUP(LEFT(F622,3),'Innhold og arbeidsdeling'!$B$48:$G$70,6,FALSE)
))),
Avstemmingsoversikt!$M$3="Grunntjeneste",IF(Avstemmingsoversikt!$H$3="Bruttobudsjettert",VLOOKUP(LEFT(F622,3),'Innhold og arbeidsdeling'!$B$5:$G$45,3,FALSE),VLOOKUP(LEFT(F622,3),'Innhold og arbeidsdeling'!$B$5:$G$45,4,FALSE)),Avstemmingsoversikt!$M$3="Delservice",IF(Avstemmingsoversikt!$H$3="Bruttobudsjettert",VLOOKUP(LEFT(F622,3),'Innhold og arbeidsdeling'!$B$5:$G$45,5,FALSE),VLOOKUP(LEFT(F622,3),'Innhold og arbeidsdeling'!$B$5:$G$45,6,FALSE)))</f>
        <v>#N/A</v>
      </c>
      <c r="H622" s="1338"/>
      <c r="I622" s="1338"/>
      <c r="J622" s="1339"/>
      <c r="K622" s="258" t="str">
        <f>TEXT(A622,"0")</f>
        <v>9999</v>
      </c>
    </row>
    <row r="623" spans="1:11" x14ac:dyDescent="0.25">
      <c r="A623" s="270" t="s">
        <v>1220</v>
      </c>
      <c r="B623" s="273" t="s">
        <v>1221</v>
      </c>
      <c r="C623" s="274">
        <f>SUM(C5:C622)</f>
        <v>0</v>
      </c>
      <c r="D623" s="272"/>
      <c r="E623" s="272"/>
      <c r="F623" s="272"/>
      <c r="J623" s="309"/>
      <c r="K623" s="258" t="str">
        <f t="shared" si="9"/>
        <v>SUM</v>
      </c>
    </row>
    <row r="624" spans="1:11" x14ac:dyDescent="0.25">
      <c r="A624" s="269" t="s">
        <v>1220</v>
      </c>
      <c r="B624" s="275" t="s">
        <v>1222</v>
      </c>
      <c r="C624" s="276">
        <f>SUM(C609:C622)</f>
        <v>0</v>
      </c>
      <c r="E624" s="277"/>
      <c r="F624" s="277"/>
      <c r="J624" s="309"/>
      <c r="K624" s="258" t="str">
        <f t="shared" si="9"/>
        <v>SUM</v>
      </c>
    </row>
    <row r="625" spans="1:11" x14ac:dyDescent="0.25">
      <c r="A625" s="270" t="s">
        <v>1223</v>
      </c>
      <c r="B625" s="205" t="s">
        <v>1224</v>
      </c>
      <c r="D625" s="277"/>
      <c r="F625" s="207" t="s">
        <v>155</v>
      </c>
      <c r="G625" s="207" t="s">
        <v>534</v>
      </c>
      <c r="J625" s="309"/>
      <c r="K625" s="258" t="str">
        <f t="shared" si="9"/>
        <v>Annet</v>
      </c>
    </row>
    <row r="626" spans="1:11" x14ac:dyDescent="0.25">
      <c r="A626" s="270" t="s">
        <v>1223</v>
      </c>
      <c r="B626" s="205" t="s">
        <v>1225</v>
      </c>
      <c r="F626" s="207" t="s">
        <v>446</v>
      </c>
      <c r="G626" s="207" t="s">
        <v>534</v>
      </c>
      <c r="J626" s="309"/>
      <c r="K626" s="258" t="str">
        <f t="shared" si="9"/>
        <v>Annet</v>
      </c>
    </row>
    <row r="627" spans="1:11" x14ac:dyDescent="0.25">
      <c r="A627" s="270" t="s">
        <v>1223</v>
      </c>
      <c r="B627" s="205" t="s">
        <v>1226</v>
      </c>
      <c r="F627" s="207" t="s">
        <v>446</v>
      </c>
      <c r="G627" s="207" t="s">
        <v>534</v>
      </c>
      <c r="J627" s="309"/>
      <c r="K627" s="258" t="str">
        <f t="shared" si="9"/>
        <v>Annet</v>
      </c>
    </row>
    <row r="628" spans="1:11" x14ac:dyDescent="0.25">
      <c r="A628" s="270" t="s">
        <v>1223</v>
      </c>
      <c r="B628" s="205" t="s">
        <v>1227</v>
      </c>
      <c r="F628" s="207" t="s">
        <v>446</v>
      </c>
      <c r="G628" s="207" t="s">
        <v>534</v>
      </c>
      <c r="J628" s="309"/>
      <c r="K628" s="258" t="str">
        <f t="shared" si="9"/>
        <v>Annet</v>
      </c>
    </row>
    <row r="629" spans="1:11" x14ac:dyDescent="0.25">
      <c r="A629" s="270" t="s">
        <v>1223</v>
      </c>
      <c r="B629" s="205" t="s">
        <v>1228</v>
      </c>
      <c r="F629" s="207" t="s">
        <v>452</v>
      </c>
      <c r="G629" s="207" t="s">
        <v>534</v>
      </c>
      <c r="J629" s="309"/>
      <c r="K629" s="258" t="str">
        <f t="shared" si="9"/>
        <v>Annet</v>
      </c>
    </row>
    <row r="630" spans="1:11" x14ac:dyDescent="0.25">
      <c r="A630" s="270" t="s">
        <v>1223</v>
      </c>
      <c r="B630" s="205" t="s">
        <v>1229</v>
      </c>
      <c r="F630" s="207" t="s">
        <v>244</v>
      </c>
      <c r="G630" s="207" t="s">
        <v>534</v>
      </c>
      <c r="J630" s="309"/>
      <c r="K630" s="258" t="str">
        <f t="shared" si="9"/>
        <v>Annet</v>
      </c>
    </row>
    <row r="631" spans="1:11" ht="14.25" customHeight="1" x14ac:dyDescent="0.25">
      <c r="A631" s="270" t="s">
        <v>1223</v>
      </c>
      <c r="B631" s="205" t="s">
        <v>1230</v>
      </c>
      <c r="F631" s="207" t="s">
        <v>460</v>
      </c>
      <c r="G631" s="207" t="s">
        <v>534</v>
      </c>
      <c r="J631" s="309"/>
      <c r="K631" s="258" t="str">
        <f t="shared" si="9"/>
        <v>Annet</v>
      </c>
    </row>
    <row r="632" spans="1:11" x14ac:dyDescent="0.25">
      <c r="A632" s="270" t="s">
        <v>1223</v>
      </c>
      <c r="B632" s="205" t="s">
        <v>1231</v>
      </c>
      <c r="F632" s="207" t="s">
        <v>438</v>
      </c>
      <c r="G632" s="207" t="s">
        <v>534</v>
      </c>
      <c r="J632" s="309"/>
      <c r="K632" s="258" t="str">
        <f t="shared" si="9"/>
        <v>Annet</v>
      </c>
    </row>
  </sheetData>
  <mergeCells count="2">
    <mergeCell ref="A1:B1"/>
    <mergeCell ref="A2:B2"/>
  </mergeCells>
  <phoneticPr fontId="63" type="noConversion"/>
  <pageMargins left="0.7" right="0.7" top="0.75" bottom="0.75" header="0.3" footer="0.3"/>
  <pageSetup paperSize="9" scale="48" fitToHeight="0" orientation="landscape" r:id="rId1"/>
  <ignoredErrors>
    <ignoredError sqref="C6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594DE-ABF7-4E43-B22D-97B7FAA0ADAF}">
  <sheetPr codeName="Ark60">
    <pageSetUpPr fitToPage="1"/>
  </sheetPr>
  <dimension ref="A1:Q846"/>
  <sheetViews>
    <sheetView workbookViewId="0">
      <pane ySplit="3" topLeftCell="A4" activePane="bottomLeft" state="frozen"/>
      <selection pane="bottomLeft" sqref="A1:B1"/>
    </sheetView>
  </sheetViews>
  <sheetFormatPr baseColWidth="10" defaultColWidth="11.42578125" defaultRowHeight="15" x14ac:dyDescent="0.25"/>
  <cols>
    <col min="1" max="1" width="16.140625" style="213" customWidth="1"/>
    <col min="2" max="2" width="69.140625" style="205" customWidth="1"/>
    <col min="3" max="16" width="11.42578125" style="176"/>
    <col min="17" max="17" width="62.42578125" style="176" customWidth="1"/>
    <col min="18" max="16384" width="11.42578125" style="176"/>
  </cols>
  <sheetData>
    <row r="1" spans="1:17" ht="37.5" x14ac:dyDescent="0.25">
      <c r="A1" s="2650" t="s">
        <v>1232</v>
      </c>
      <c r="B1" s="2651"/>
      <c r="C1" s="826" t="s">
        <v>481</v>
      </c>
      <c r="D1" s="824">
        <f>IF(Avstemmingsoversikt!P3= " "," ",Avstemmingsoversikt!P3)</f>
        <v>2024</v>
      </c>
      <c r="E1" s="2657" t="s">
        <v>1233</v>
      </c>
      <c r="F1" s="2657"/>
      <c r="G1" s="2657"/>
      <c r="H1" s="2657"/>
      <c r="I1" s="2657"/>
      <c r="J1" s="2657"/>
      <c r="K1" s="2657"/>
      <c r="L1" s="2657"/>
      <c r="M1" s="2657"/>
      <c r="N1" s="2657"/>
      <c r="O1" s="2657"/>
      <c r="P1" s="2657"/>
      <c r="Q1" s="2658"/>
    </row>
    <row r="2" spans="1:17" x14ac:dyDescent="0.25">
      <c r="A2" s="2652" t="s">
        <v>601</v>
      </c>
      <c r="B2" s="2653"/>
      <c r="C2" s="822"/>
      <c r="D2" s="2654" t="s">
        <v>434</v>
      </c>
      <c r="E2" s="2654"/>
      <c r="F2" s="2654"/>
      <c r="G2" s="2654"/>
      <c r="H2" s="2654"/>
      <c r="I2" s="2654"/>
      <c r="J2" s="2654"/>
      <c r="K2" s="2654"/>
      <c r="L2" s="2654"/>
      <c r="M2" s="2654"/>
      <c r="N2" s="2654"/>
      <c r="O2" s="2654"/>
      <c r="P2" s="823"/>
      <c r="Q2" s="2655" t="s">
        <v>1234</v>
      </c>
    </row>
    <row r="3" spans="1:17" x14ac:dyDescent="0.25">
      <c r="A3" s="825" t="s">
        <v>606</v>
      </c>
      <c r="B3" s="248" t="s">
        <v>607</v>
      </c>
      <c r="C3" s="248" t="s">
        <v>438</v>
      </c>
      <c r="D3" s="248" t="str">
        <f>CONCATENATE($D$1,"01")</f>
        <v>202401</v>
      </c>
      <c r="E3" s="248" t="str">
        <f>CONCATENATE($D$1,"02")</f>
        <v>202402</v>
      </c>
      <c r="F3" s="248" t="str">
        <f>CONCATENATE($D$1,"03")</f>
        <v>202403</v>
      </c>
      <c r="G3" s="248" t="str">
        <f>CONCATENATE($D$1,"04")</f>
        <v>202404</v>
      </c>
      <c r="H3" s="248" t="str">
        <f>CONCATENATE($D$1,"05")</f>
        <v>202405</v>
      </c>
      <c r="I3" s="248" t="str">
        <f>CONCATENATE($D$1,"06")</f>
        <v>202406</v>
      </c>
      <c r="J3" s="248" t="str">
        <f>CONCATENATE($D$1,"07")</f>
        <v>202407</v>
      </c>
      <c r="K3" s="248" t="str">
        <f>CONCATENATE($D$1,"08")</f>
        <v>202408</v>
      </c>
      <c r="L3" s="248" t="str">
        <f>CONCATENATE($D$1,"09")</f>
        <v>202409</v>
      </c>
      <c r="M3" s="248" t="str">
        <f>CONCATENATE($D$1,"10")</f>
        <v>202410</v>
      </c>
      <c r="N3" s="248" t="str">
        <f>CONCATENATE($D$1,"11")</f>
        <v>202411</v>
      </c>
      <c r="O3" s="248" t="str">
        <f>CONCATENATE($D$1,"12")</f>
        <v>202412</v>
      </c>
      <c r="P3" s="248" t="s">
        <v>1235</v>
      </c>
      <c r="Q3" s="2656"/>
    </row>
    <row r="4" spans="1:17" x14ac:dyDescent="0.25">
      <c r="A4" s="226">
        <v>1020</v>
      </c>
      <c r="B4" s="227" t="s">
        <v>616</v>
      </c>
      <c r="C4" s="220"/>
      <c r="D4" s="220"/>
      <c r="E4" s="220"/>
      <c r="F4" s="220"/>
      <c r="G4" s="220"/>
      <c r="H4" s="220"/>
      <c r="I4" s="220"/>
      <c r="J4" s="220"/>
      <c r="K4" s="220"/>
      <c r="L4" s="220"/>
      <c r="M4" s="220"/>
      <c r="N4" s="220"/>
      <c r="O4" s="220"/>
      <c r="P4" s="220">
        <f>SUM(C4:O4)</f>
        <v>0</v>
      </c>
      <c r="Q4" s="222"/>
    </row>
    <row r="5" spans="1:17" x14ac:dyDescent="0.25">
      <c r="A5" s="228">
        <v>1029</v>
      </c>
      <c r="B5" s="229" t="s">
        <v>618</v>
      </c>
      <c r="C5" s="221"/>
      <c r="D5" s="221"/>
      <c r="E5" s="221"/>
      <c r="F5" s="221"/>
      <c r="G5" s="221"/>
      <c r="H5" s="221"/>
      <c r="I5" s="221"/>
      <c r="J5" s="221"/>
      <c r="K5" s="221"/>
      <c r="L5" s="221"/>
      <c r="M5" s="221"/>
      <c r="N5" s="221"/>
      <c r="O5" s="221"/>
      <c r="P5" s="221">
        <f t="shared" ref="P5:P68" si="0">SUM(C5:O5)</f>
        <v>0</v>
      </c>
      <c r="Q5" s="223"/>
    </row>
    <row r="6" spans="1:17" x14ac:dyDescent="0.25">
      <c r="A6" s="230">
        <v>1030</v>
      </c>
      <c r="B6" s="227" t="s">
        <v>619</v>
      </c>
      <c r="C6" s="220"/>
      <c r="D6" s="220"/>
      <c r="E6" s="220"/>
      <c r="F6" s="220"/>
      <c r="G6" s="220"/>
      <c r="H6" s="220"/>
      <c r="I6" s="220"/>
      <c r="J6" s="220"/>
      <c r="K6" s="220"/>
      <c r="L6" s="220"/>
      <c r="M6" s="220"/>
      <c r="N6" s="220"/>
      <c r="O6" s="220"/>
      <c r="P6" s="220">
        <f t="shared" si="0"/>
        <v>0</v>
      </c>
      <c r="Q6" s="222"/>
    </row>
    <row r="7" spans="1:17" x14ac:dyDescent="0.25">
      <c r="A7" s="228">
        <v>1039</v>
      </c>
      <c r="B7" s="229" t="s">
        <v>620</v>
      </c>
      <c r="C7" s="221"/>
      <c r="D7" s="221"/>
      <c r="E7" s="221"/>
      <c r="F7" s="221"/>
      <c r="G7" s="221"/>
      <c r="H7" s="221"/>
      <c r="I7" s="221"/>
      <c r="J7" s="221"/>
      <c r="K7" s="221"/>
      <c r="L7" s="221"/>
      <c r="M7" s="221"/>
      <c r="N7" s="221"/>
      <c r="O7" s="221"/>
      <c r="P7" s="221">
        <f t="shared" si="0"/>
        <v>0</v>
      </c>
      <c r="Q7" s="223"/>
    </row>
    <row r="8" spans="1:17" x14ac:dyDescent="0.25">
      <c r="A8" s="230">
        <v>1040</v>
      </c>
      <c r="B8" s="227" t="s">
        <v>622</v>
      </c>
      <c r="C8" s="220"/>
      <c r="D8" s="220"/>
      <c r="E8" s="220"/>
      <c r="F8" s="220"/>
      <c r="G8" s="220"/>
      <c r="H8" s="220"/>
      <c r="I8" s="220"/>
      <c r="J8" s="220"/>
      <c r="K8" s="220"/>
      <c r="L8" s="220"/>
      <c r="M8" s="220"/>
      <c r="N8" s="220"/>
      <c r="O8" s="220"/>
      <c r="P8" s="220">
        <f t="shared" si="0"/>
        <v>0</v>
      </c>
      <c r="Q8" s="222"/>
    </row>
    <row r="9" spans="1:17" x14ac:dyDescent="0.25">
      <c r="A9" s="228">
        <v>1045</v>
      </c>
      <c r="B9" s="229" t="s">
        <v>623</v>
      </c>
      <c r="C9" s="221"/>
      <c r="D9" s="221"/>
      <c r="E9" s="221"/>
      <c r="F9" s="221"/>
      <c r="G9" s="221"/>
      <c r="H9" s="221"/>
      <c r="I9" s="221"/>
      <c r="J9" s="221"/>
      <c r="K9" s="221"/>
      <c r="L9" s="221"/>
      <c r="M9" s="221"/>
      <c r="N9" s="221"/>
      <c r="O9" s="221"/>
      <c r="P9" s="221">
        <f t="shared" si="0"/>
        <v>0</v>
      </c>
      <c r="Q9" s="223"/>
    </row>
    <row r="10" spans="1:17" x14ac:dyDescent="0.25">
      <c r="A10" s="230">
        <v>1049</v>
      </c>
      <c r="B10" s="227" t="s">
        <v>624</v>
      </c>
      <c r="C10" s="220"/>
      <c r="D10" s="220"/>
      <c r="E10" s="220"/>
      <c r="F10" s="220"/>
      <c r="G10" s="220"/>
      <c r="H10" s="220"/>
      <c r="I10" s="220"/>
      <c r="J10" s="220"/>
      <c r="K10" s="220"/>
      <c r="L10" s="220"/>
      <c r="M10" s="220"/>
      <c r="N10" s="220"/>
      <c r="O10" s="220"/>
      <c r="P10" s="220">
        <f t="shared" si="0"/>
        <v>0</v>
      </c>
      <c r="Q10" s="222"/>
    </row>
    <row r="11" spans="1:17" x14ac:dyDescent="0.25">
      <c r="A11" s="228">
        <v>1050</v>
      </c>
      <c r="B11" s="229" t="s">
        <v>625</v>
      </c>
      <c r="C11" s="221"/>
      <c r="D11" s="221"/>
      <c r="E11" s="221"/>
      <c r="F11" s="221"/>
      <c r="G11" s="221"/>
      <c r="H11" s="221"/>
      <c r="I11" s="221"/>
      <c r="J11" s="221"/>
      <c r="K11" s="221"/>
      <c r="L11" s="221"/>
      <c r="M11" s="221"/>
      <c r="N11" s="221"/>
      <c r="O11" s="221"/>
      <c r="P11" s="221">
        <f t="shared" si="0"/>
        <v>0</v>
      </c>
      <c r="Q11" s="223"/>
    </row>
    <row r="12" spans="1:17" x14ac:dyDescent="0.25">
      <c r="A12" s="230">
        <v>1059</v>
      </c>
      <c r="B12" s="227" t="s">
        <v>626</v>
      </c>
      <c r="C12" s="220"/>
      <c r="D12" s="220"/>
      <c r="E12" s="220"/>
      <c r="F12" s="220"/>
      <c r="G12" s="220"/>
      <c r="H12" s="220"/>
      <c r="I12" s="220"/>
      <c r="J12" s="220"/>
      <c r="K12" s="220"/>
      <c r="L12" s="220"/>
      <c r="M12" s="220"/>
      <c r="N12" s="220"/>
      <c r="O12" s="220"/>
      <c r="P12" s="220">
        <f t="shared" si="0"/>
        <v>0</v>
      </c>
      <c r="Q12" s="222"/>
    </row>
    <row r="13" spans="1:17" x14ac:dyDescent="0.25">
      <c r="A13" s="228">
        <v>1060</v>
      </c>
      <c r="B13" s="229" t="s">
        <v>627</v>
      </c>
      <c r="C13" s="221"/>
      <c r="D13" s="221"/>
      <c r="E13" s="221"/>
      <c r="F13" s="221"/>
      <c r="G13" s="221"/>
      <c r="H13" s="221"/>
      <c r="I13" s="221"/>
      <c r="J13" s="221"/>
      <c r="K13" s="221"/>
      <c r="L13" s="221"/>
      <c r="M13" s="221"/>
      <c r="N13" s="221"/>
      <c r="O13" s="221"/>
      <c r="P13" s="221">
        <f t="shared" si="0"/>
        <v>0</v>
      </c>
      <c r="Q13" s="223"/>
    </row>
    <row r="14" spans="1:17" x14ac:dyDescent="0.25">
      <c r="A14" s="230">
        <v>1069</v>
      </c>
      <c r="B14" s="227" t="s">
        <v>628</v>
      </c>
      <c r="C14" s="220"/>
      <c r="D14" s="220"/>
      <c r="E14" s="220"/>
      <c r="F14" s="220"/>
      <c r="G14" s="220"/>
      <c r="H14" s="220"/>
      <c r="I14" s="220"/>
      <c r="J14" s="220"/>
      <c r="K14" s="220"/>
      <c r="L14" s="220"/>
      <c r="M14" s="220"/>
      <c r="N14" s="220"/>
      <c r="O14" s="220"/>
      <c r="P14" s="220">
        <f t="shared" si="0"/>
        <v>0</v>
      </c>
      <c r="Q14" s="222"/>
    </row>
    <row r="15" spans="1:17" x14ac:dyDescent="0.25">
      <c r="A15" s="228">
        <v>1070</v>
      </c>
      <c r="B15" s="229" t="s">
        <v>629</v>
      </c>
      <c r="C15" s="221"/>
      <c r="D15" s="221"/>
      <c r="E15" s="221"/>
      <c r="F15" s="221"/>
      <c r="G15" s="221"/>
      <c r="H15" s="221"/>
      <c r="I15" s="221"/>
      <c r="J15" s="221"/>
      <c r="K15" s="221"/>
      <c r="L15" s="221"/>
      <c r="M15" s="221"/>
      <c r="N15" s="221"/>
      <c r="O15" s="221"/>
      <c r="P15" s="221">
        <f t="shared" si="0"/>
        <v>0</v>
      </c>
      <c r="Q15" s="223"/>
    </row>
    <row r="16" spans="1:17" x14ac:dyDescent="0.25">
      <c r="A16" s="230">
        <v>1100</v>
      </c>
      <c r="B16" s="227" t="s">
        <v>630</v>
      </c>
      <c r="C16" s="220"/>
      <c r="D16" s="220"/>
      <c r="E16" s="220"/>
      <c r="F16" s="220"/>
      <c r="G16" s="220"/>
      <c r="H16" s="220"/>
      <c r="I16" s="220"/>
      <c r="J16" s="220"/>
      <c r="K16" s="220"/>
      <c r="L16" s="220"/>
      <c r="M16" s="220"/>
      <c r="N16" s="220"/>
      <c r="O16" s="220"/>
      <c r="P16" s="220">
        <f t="shared" si="0"/>
        <v>0</v>
      </c>
      <c r="Q16" s="222"/>
    </row>
    <row r="17" spans="1:17" x14ac:dyDescent="0.25">
      <c r="A17" s="228">
        <v>1109</v>
      </c>
      <c r="B17" s="229" t="s">
        <v>631</v>
      </c>
      <c r="C17" s="221"/>
      <c r="D17" s="221"/>
      <c r="E17" s="221"/>
      <c r="F17" s="221"/>
      <c r="G17" s="221"/>
      <c r="H17" s="221"/>
      <c r="I17" s="221"/>
      <c r="J17" s="221"/>
      <c r="K17" s="221"/>
      <c r="L17" s="221"/>
      <c r="M17" s="221"/>
      <c r="N17" s="221"/>
      <c r="O17" s="221"/>
      <c r="P17" s="221">
        <f t="shared" si="0"/>
        <v>0</v>
      </c>
      <c r="Q17" s="223"/>
    </row>
    <row r="18" spans="1:17" x14ac:dyDescent="0.25">
      <c r="A18" s="230">
        <v>1120</v>
      </c>
      <c r="B18" s="227" t="s">
        <v>632</v>
      </c>
      <c r="C18" s="220"/>
      <c r="D18" s="220"/>
      <c r="E18" s="220"/>
      <c r="F18" s="220"/>
      <c r="G18" s="220"/>
      <c r="H18" s="220"/>
      <c r="I18" s="220"/>
      <c r="J18" s="220"/>
      <c r="K18" s="220"/>
      <c r="L18" s="220"/>
      <c r="M18" s="220"/>
      <c r="N18" s="220"/>
      <c r="O18" s="220"/>
      <c r="P18" s="220">
        <f t="shared" si="0"/>
        <v>0</v>
      </c>
      <c r="Q18" s="222"/>
    </row>
    <row r="19" spans="1:17" x14ac:dyDescent="0.25">
      <c r="A19" s="228">
        <v>1129</v>
      </c>
      <c r="B19" s="229" t="s">
        <v>633</v>
      </c>
      <c r="C19" s="221"/>
      <c r="D19" s="221"/>
      <c r="E19" s="221"/>
      <c r="F19" s="221"/>
      <c r="G19" s="221"/>
      <c r="H19" s="221"/>
      <c r="I19" s="221"/>
      <c r="J19" s="221"/>
      <c r="K19" s="221"/>
      <c r="L19" s="221"/>
      <c r="M19" s="221"/>
      <c r="N19" s="221"/>
      <c r="O19" s="221"/>
      <c r="P19" s="221">
        <f t="shared" si="0"/>
        <v>0</v>
      </c>
      <c r="Q19" s="223"/>
    </row>
    <row r="20" spans="1:17" x14ac:dyDescent="0.25">
      <c r="A20" s="226">
        <v>1130</v>
      </c>
      <c r="B20" s="227" t="s">
        <v>634</v>
      </c>
      <c r="C20" s="220"/>
      <c r="D20" s="220"/>
      <c r="E20" s="220"/>
      <c r="F20" s="220"/>
      <c r="G20" s="220"/>
      <c r="H20" s="220"/>
      <c r="I20" s="220"/>
      <c r="J20" s="220"/>
      <c r="K20" s="220"/>
      <c r="L20" s="220"/>
      <c r="M20" s="220"/>
      <c r="N20" s="220"/>
      <c r="O20" s="220"/>
      <c r="P20" s="220">
        <f t="shared" si="0"/>
        <v>0</v>
      </c>
      <c r="Q20" s="222"/>
    </row>
    <row r="21" spans="1:17" x14ac:dyDescent="0.25">
      <c r="A21" s="228">
        <v>1140</v>
      </c>
      <c r="B21" s="229" t="s">
        <v>635</v>
      </c>
      <c r="C21" s="221"/>
      <c r="D21" s="221"/>
      <c r="E21" s="221"/>
      <c r="F21" s="221"/>
      <c r="G21" s="221"/>
      <c r="H21" s="221"/>
      <c r="I21" s="221"/>
      <c r="J21" s="221"/>
      <c r="K21" s="221"/>
      <c r="L21" s="221"/>
      <c r="M21" s="221"/>
      <c r="N21" s="221"/>
      <c r="O21" s="221"/>
      <c r="P21" s="221">
        <f t="shared" si="0"/>
        <v>0</v>
      </c>
      <c r="Q21" s="223"/>
    </row>
    <row r="22" spans="1:17" x14ac:dyDescent="0.25">
      <c r="A22" s="230">
        <v>1145</v>
      </c>
      <c r="B22" s="227" t="s">
        <v>636</v>
      </c>
      <c r="C22" s="220"/>
      <c r="D22" s="220"/>
      <c r="E22" s="220"/>
      <c r="F22" s="220"/>
      <c r="G22" s="220"/>
      <c r="H22" s="220"/>
      <c r="I22" s="220"/>
      <c r="J22" s="220"/>
      <c r="K22" s="220"/>
      <c r="L22" s="220"/>
      <c r="M22" s="220"/>
      <c r="N22" s="220"/>
      <c r="O22" s="220"/>
      <c r="P22" s="220">
        <f t="shared" si="0"/>
        <v>0</v>
      </c>
      <c r="Q22" s="222"/>
    </row>
    <row r="23" spans="1:17" x14ac:dyDescent="0.25">
      <c r="A23" s="228">
        <v>1149</v>
      </c>
      <c r="B23" s="229" t="s">
        <v>637</v>
      </c>
      <c r="C23" s="221"/>
      <c r="D23" s="221"/>
      <c r="E23" s="221"/>
      <c r="F23" s="221"/>
      <c r="G23" s="221"/>
      <c r="H23" s="221"/>
      <c r="I23" s="221"/>
      <c r="J23" s="221"/>
      <c r="K23" s="221"/>
      <c r="L23" s="221"/>
      <c r="M23" s="221"/>
      <c r="N23" s="221"/>
      <c r="O23" s="221"/>
      <c r="P23" s="221">
        <f t="shared" si="0"/>
        <v>0</v>
      </c>
      <c r="Q23" s="223"/>
    </row>
    <row r="24" spans="1:17" x14ac:dyDescent="0.25">
      <c r="A24" s="226">
        <v>1150</v>
      </c>
      <c r="B24" s="227" t="s">
        <v>638</v>
      </c>
      <c r="C24" s="220"/>
      <c r="D24" s="220"/>
      <c r="E24" s="220"/>
      <c r="F24" s="220"/>
      <c r="G24" s="220"/>
      <c r="H24" s="220"/>
      <c r="I24" s="220"/>
      <c r="J24" s="220"/>
      <c r="K24" s="220"/>
      <c r="L24" s="220"/>
      <c r="M24" s="220"/>
      <c r="N24" s="220"/>
      <c r="O24" s="220"/>
      <c r="P24" s="220">
        <f t="shared" si="0"/>
        <v>0</v>
      </c>
      <c r="Q24" s="222"/>
    </row>
    <row r="25" spans="1:17" x14ac:dyDescent="0.25">
      <c r="A25" s="231">
        <v>1155</v>
      </c>
      <c r="B25" s="229" t="s">
        <v>639</v>
      </c>
      <c r="C25" s="221"/>
      <c r="D25" s="221"/>
      <c r="E25" s="221"/>
      <c r="F25" s="221"/>
      <c r="G25" s="221"/>
      <c r="H25" s="221"/>
      <c r="I25" s="221"/>
      <c r="J25" s="221"/>
      <c r="K25" s="221"/>
      <c r="L25" s="221"/>
      <c r="M25" s="221"/>
      <c r="N25" s="221"/>
      <c r="O25" s="221"/>
      <c r="P25" s="221">
        <f t="shared" si="0"/>
        <v>0</v>
      </c>
      <c r="Q25" s="223"/>
    </row>
    <row r="26" spans="1:17" x14ac:dyDescent="0.25">
      <c r="A26" s="226">
        <v>1160</v>
      </c>
      <c r="B26" s="227" t="s">
        <v>640</v>
      </c>
      <c r="C26" s="220"/>
      <c r="D26" s="220"/>
      <c r="E26" s="220"/>
      <c r="F26" s="220"/>
      <c r="G26" s="220"/>
      <c r="H26" s="220"/>
      <c r="I26" s="220"/>
      <c r="J26" s="220"/>
      <c r="K26" s="220"/>
      <c r="L26" s="220"/>
      <c r="M26" s="220"/>
      <c r="N26" s="220"/>
      <c r="O26" s="220"/>
      <c r="P26" s="220">
        <f t="shared" si="0"/>
        <v>0</v>
      </c>
      <c r="Q26" s="222"/>
    </row>
    <row r="27" spans="1:17" x14ac:dyDescent="0.25">
      <c r="A27" s="228">
        <v>1169</v>
      </c>
      <c r="B27" s="229" t="s">
        <v>641</v>
      </c>
      <c r="C27" s="221"/>
      <c r="D27" s="221"/>
      <c r="E27" s="221"/>
      <c r="F27" s="221"/>
      <c r="G27" s="221"/>
      <c r="H27" s="221"/>
      <c r="I27" s="221"/>
      <c r="J27" s="221"/>
      <c r="K27" s="221"/>
      <c r="L27" s="221"/>
      <c r="M27" s="221"/>
      <c r="N27" s="221"/>
      <c r="O27" s="221"/>
      <c r="P27" s="221">
        <f t="shared" si="0"/>
        <v>0</v>
      </c>
      <c r="Q27" s="223"/>
    </row>
    <row r="28" spans="1:17" x14ac:dyDescent="0.25">
      <c r="A28" s="230">
        <v>1170</v>
      </c>
      <c r="B28" s="227" t="s">
        <v>642</v>
      </c>
      <c r="C28" s="220"/>
      <c r="D28" s="220"/>
      <c r="E28" s="220"/>
      <c r="F28" s="220"/>
      <c r="G28" s="220"/>
      <c r="H28" s="220"/>
      <c r="I28" s="220"/>
      <c r="J28" s="220"/>
      <c r="K28" s="220"/>
      <c r="L28" s="220"/>
      <c r="M28" s="220"/>
      <c r="N28" s="220"/>
      <c r="O28" s="220"/>
      <c r="P28" s="220">
        <f t="shared" si="0"/>
        <v>0</v>
      </c>
      <c r="Q28" s="222"/>
    </row>
    <row r="29" spans="1:17" x14ac:dyDescent="0.25">
      <c r="A29" s="228">
        <v>1179</v>
      </c>
      <c r="B29" s="229" t="s">
        <v>643</v>
      </c>
      <c r="C29" s="221"/>
      <c r="D29" s="221"/>
      <c r="E29" s="221"/>
      <c r="F29" s="221"/>
      <c r="G29" s="221"/>
      <c r="H29" s="221"/>
      <c r="I29" s="221"/>
      <c r="J29" s="221"/>
      <c r="K29" s="221"/>
      <c r="L29" s="221"/>
      <c r="M29" s="221"/>
      <c r="N29" s="221"/>
      <c r="O29" s="221"/>
      <c r="P29" s="221">
        <f t="shared" si="0"/>
        <v>0</v>
      </c>
      <c r="Q29" s="223"/>
    </row>
    <row r="30" spans="1:17" x14ac:dyDescent="0.25">
      <c r="A30" s="230">
        <v>1180</v>
      </c>
      <c r="B30" s="227" t="s">
        <v>644</v>
      </c>
      <c r="C30" s="220"/>
      <c r="D30" s="220"/>
      <c r="E30" s="220"/>
      <c r="F30" s="220"/>
      <c r="G30" s="220"/>
      <c r="H30" s="220"/>
      <c r="I30" s="220"/>
      <c r="J30" s="220"/>
      <c r="K30" s="220"/>
      <c r="L30" s="220"/>
      <c r="M30" s="220"/>
      <c r="N30" s="220"/>
      <c r="O30" s="220"/>
      <c r="P30" s="220">
        <f t="shared" si="0"/>
        <v>0</v>
      </c>
      <c r="Q30" s="222"/>
    </row>
    <row r="31" spans="1:17" x14ac:dyDescent="0.25">
      <c r="A31" s="231">
        <v>1190</v>
      </c>
      <c r="B31" s="229" t="s">
        <v>645</v>
      </c>
      <c r="C31" s="221"/>
      <c r="D31" s="221"/>
      <c r="E31" s="221"/>
      <c r="F31" s="221"/>
      <c r="G31" s="221"/>
      <c r="H31" s="221"/>
      <c r="I31" s="221"/>
      <c r="J31" s="221"/>
      <c r="K31" s="221"/>
      <c r="L31" s="221"/>
      <c r="M31" s="221"/>
      <c r="N31" s="221"/>
      <c r="O31" s="221"/>
      <c r="P31" s="221">
        <f t="shared" si="0"/>
        <v>0</v>
      </c>
      <c r="Q31" s="223"/>
    </row>
    <row r="32" spans="1:17" x14ac:dyDescent="0.25">
      <c r="A32" s="230">
        <v>1199</v>
      </c>
      <c r="B32" s="227" t="s">
        <v>646</v>
      </c>
      <c r="C32" s="220"/>
      <c r="D32" s="220"/>
      <c r="E32" s="220"/>
      <c r="F32" s="220"/>
      <c r="G32" s="220"/>
      <c r="H32" s="220"/>
      <c r="I32" s="220"/>
      <c r="J32" s="220"/>
      <c r="K32" s="220"/>
      <c r="L32" s="220"/>
      <c r="M32" s="220"/>
      <c r="N32" s="220"/>
      <c r="O32" s="220"/>
      <c r="P32" s="220">
        <f t="shared" si="0"/>
        <v>0</v>
      </c>
      <c r="Q32" s="222"/>
    </row>
    <row r="33" spans="1:17" x14ac:dyDescent="0.25">
      <c r="A33" s="231">
        <v>1200</v>
      </c>
      <c r="B33" s="229" t="s">
        <v>647</v>
      </c>
      <c r="C33" s="221"/>
      <c r="D33" s="221"/>
      <c r="E33" s="221"/>
      <c r="F33" s="221"/>
      <c r="G33" s="221"/>
      <c r="H33" s="221"/>
      <c r="I33" s="221"/>
      <c r="J33" s="221"/>
      <c r="K33" s="221"/>
      <c r="L33" s="221"/>
      <c r="M33" s="221"/>
      <c r="N33" s="221"/>
      <c r="O33" s="221"/>
      <c r="P33" s="221">
        <f t="shared" si="0"/>
        <v>0</v>
      </c>
      <c r="Q33" s="223"/>
    </row>
    <row r="34" spans="1:17" x14ac:dyDescent="0.25">
      <c r="A34" s="230">
        <v>1209</v>
      </c>
      <c r="B34" s="227" t="s">
        <v>648</v>
      </c>
      <c r="C34" s="220"/>
      <c r="D34" s="220"/>
      <c r="E34" s="220"/>
      <c r="F34" s="220"/>
      <c r="G34" s="220"/>
      <c r="H34" s="220"/>
      <c r="I34" s="220"/>
      <c r="J34" s="220"/>
      <c r="K34" s="220"/>
      <c r="L34" s="220"/>
      <c r="M34" s="220"/>
      <c r="N34" s="220"/>
      <c r="O34" s="220"/>
      <c r="P34" s="220">
        <f t="shared" si="0"/>
        <v>0</v>
      </c>
      <c r="Q34" s="222"/>
    </row>
    <row r="35" spans="1:17" x14ac:dyDescent="0.25">
      <c r="A35" s="231">
        <v>1210</v>
      </c>
      <c r="B35" s="229" t="s">
        <v>649</v>
      </c>
      <c r="C35" s="221"/>
      <c r="D35" s="221"/>
      <c r="E35" s="221"/>
      <c r="F35" s="221"/>
      <c r="G35" s="221"/>
      <c r="H35" s="221"/>
      <c r="I35" s="221"/>
      <c r="J35" s="221"/>
      <c r="K35" s="221"/>
      <c r="L35" s="221"/>
      <c r="M35" s="221"/>
      <c r="N35" s="221"/>
      <c r="O35" s="221"/>
      <c r="P35" s="221">
        <f t="shared" si="0"/>
        <v>0</v>
      </c>
      <c r="Q35" s="223"/>
    </row>
    <row r="36" spans="1:17" x14ac:dyDescent="0.25">
      <c r="A36" s="226">
        <v>1220</v>
      </c>
      <c r="B36" s="227" t="s">
        <v>650</v>
      </c>
      <c r="C36" s="220"/>
      <c r="D36" s="220"/>
      <c r="E36" s="220"/>
      <c r="F36" s="220"/>
      <c r="G36" s="220"/>
      <c r="H36" s="220"/>
      <c r="I36" s="220"/>
      <c r="J36" s="220"/>
      <c r="K36" s="220"/>
      <c r="L36" s="220"/>
      <c r="M36" s="220"/>
      <c r="N36" s="220"/>
      <c r="O36" s="220"/>
      <c r="P36" s="220">
        <f t="shared" si="0"/>
        <v>0</v>
      </c>
      <c r="Q36" s="222"/>
    </row>
    <row r="37" spans="1:17" x14ac:dyDescent="0.25">
      <c r="A37" s="231">
        <v>1221</v>
      </c>
      <c r="B37" s="229" t="s">
        <v>651</v>
      </c>
      <c r="C37" s="221"/>
      <c r="D37" s="221"/>
      <c r="E37" s="221"/>
      <c r="F37" s="221"/>
      <c r="G37" s="221"/>
      <c r="H37" s="221"/>
      <c r="I37" s="221"/>
      <c r="J37" s="221"/>
      <c r="K37" s="221"/>
      <c r="L37" s="221"/>
      <c r="M37" s="221"/>
      <c r="N37" s="221"/>
      <c r="O37" s="221"/>
      <c r="P37" s="221">
        <f t="shared" si="0"/>
        <v>0</v>
      </c>
      <c r="Q37" s="223"/>
    </row>
    <row r="38" spans="1:17" x14ac:dyDescent="0.25">
      <c r="A38" s="226">
        <v>1222</v>
      </c>
      <c r="B38" s="227" t="s">
        <v>652</v>
      </c>
      <c r="C38" s="220"/>
      <c r="D38" s="220"/>
      <c r="E38" s="220"/>
      <c r="F38" s="220"/>
      <c r="G38" s="220"/>
      <c r="H38" s="220"/>
      <c r="I38" s="220"/>
      <c r="J38" s="220"/>
      <c r="K38" s="220"/>
      <c r="L38" s="220"/>
      <c r="M38" s="220"/>
      <c r="N38" s="220"/>
      <c r="O38" s="220"/>
      <c r="P38" s="220">
        <f t="shared" si="0"/>
        <v>0</v>
      </c>
      <c r="Q38" s="222"/>
    </row>
    <row r="39" spans="1:17" x14ac:dyDescent="0.25">
      <c r="A39" s="228">
        <v>1229</v>
      </c>
      <c r="B39" s="229" t="s">
        <v>653</v>
      </c>
      <c r="C39" s="221"/>
      <c r="D39" s="221"/>
      <c r="E39" s="221"/>
      <c r="F39" s="221"/>
      <c r="G39" s="221"/>
      <c r="H39" s="221"/>
      <c r="I39" s="221"/>
      <c r="J39" s="221"/>
      <c r="K39" s="221"/>
      <c r="L39" s="221"/>
      <c r="M39" s="221"/>
      <c r="N39" s="221"/>
      <c r="O39" s="221"/>
      <c r="P39" s="221">
        <f t="shared" si="0"/>
        <v>0</v>
      </c>
      <c r="Q39" s="223"/>
    </row>
    <row r="40" spans="1:17" x14ac:dyDescent="0.25">
      <c r="A40" s="226">
        <v>1230</v>
      </c>
      <c r="B40" s="227" t="s">
        <v>654</v>
      </c>
      <c r="C40" s="220"/>
      <c r="D40" s="220"/>
      <c r="E40" s="220"/>
      <c r="F40" s="220"/>
      <c r="G40" s="220"/>
      <c r="H40" s="220"/>
      <c r="I40" s="220"/>
      <c r="J40" s="220"/>
      <c r="K40" s="220"/>
      <c r="L40" s="220"/>
      <c r="M40" s="220"/>
      <c r="N40" s="220"/>
      <c r="O40" s="220"/>
      <c r="P40" s="220">
        <f t="shared" si="0"/>
        <v>0</v>
      </c>
      <c r="Q40" s="222"/>
    </row>
    <row r="41" spans="1:17" x14ac:dyDescent="0.25">
      <c r="A41" s="228">
        <v>1231</v>
      </c>
      <c r="B41" s="229" t="s">
        <v>655</v>
      </c>
      <c r="C41" s="221"/>
      <c r="D41" s="221"/>
      <c r="E41" s="221"/>
      <c r="F41" s="221"/>
      <c r="G41" s="221"/>
      <c r="H41" s="221"/>
      <c r="I41" s="221"/>
      <c r="J41" s="221"/>
      <c r="K41" s="221"/>
      <c r="L41" s="221"/>
      <c r="M41" s="221"/>
      <c r="N41" s="221"/>
      <c r="O41" s="221"/>
      <c r="P41" s="221">
        <f t="shared" si="0"/>
        <v>0</v>
      </c>
      <c r="Q41" s="223"/>
    </row>
    <row r="42" spans="1:17" x14ac:dyDescent="0.25">
      <c r="A42" s="230">
        <v>1232</v>
      </c>
      <c r="B42" s="227" t="s">
        <v>656</v>
      </c>
      <c r="C42" s="220"/>
      <c r="D42" s="220"/>
      <c r="E42" s="220"/>
      <c r="F42" s="220"/>
      <c r="G42" s="220"/>
      <c r="H42" s="220"/>
      <c r="I42" s="220"/>
      <c r="J42" s="220"/>
      <c r="K42" s="220"/>
      <c r="L42" s="220"/>
      <c r="M42" s="220"/>
      <c r="N42" s="220"/>
      <c r="O42" s="220"/>
      <c r="P42" s="220">
        <f t="shared" si="0"/>
        <v>0</v>
      </c>
      <c r="Q42" s="222"/>
    </row>
    <row r="43" spans="1:17" x14ac:dyDescent="0.25">
      <c r="A43" s="228">
        <v>1233</v>
      </c>
      <c r="B43" s="229" t="s">
        <v>657</v>
      </c>
      <c r="C43" s="221"/>
      <c r="D43" s="221"/>
      <c r="E43" s="221"/>
      <c r="F43" s="221"/>
      <c r="G43" s="221"/>
      <c r="H43" s="221"/>
      <c r="I43" s="221"/>
      <c r="J43" s="221"/>
      <c r="K43" s="221"/>
      <c r="L43" s="221"/>
      <c r="M43" s="221"/>
      <c r="N43" s="221"/>
      <c r="O43" s="221"/>
      <c r="P43" s="221">
        <f t="shared" si="0"/>
        <v>0</v>
      </c>
      <c r="Q43" s="223"/>
    </row>
    <row r="44" spans="1:17" x14ac:dyDescent="0.25">
      <c r="A44" s="230">
        <v>1239</v>
      </c>
      <c r="B44" s="227" t="s">
        <v>658</v>
      </c>
      <c r="C44" s="220"/>
      <c r="D44" s="220"/>
      <c r="E44" s="220"/>
      <c r="F44" s="220"/>
      <c r="G44" s="220"/>
      <c r="H44" s="220"/>
      <c r="I44" s="220"/>
      <c r="J44" s="220"/>
      <c r="K44" s="220"/>
      <c r="L44" s="220"/>
      <c r="M44" s="220"/>
      <c r="N44" s="220"/>
      <c r="O44" s="220"/>
      <c r="P44" s="220">
        <f t="shared" si="0"/>
        <v>0</v>
      </c>
      <c r="Q44" s="222"/>
    </row>
    <row r="45" spans="1:17" x14ac:dyDescent="0.25">
      <c r="A45" s="228">
        <v>1240</v>
      </c>
      <c r="B45" s="229" t="s">
        <v>659</v>
      </c>
      <c r="C45" s="221"/>
      <c r="D45" s="221"/>
      <c r="E45" s="221"/>
      <c r="F45" s="221"/>
      <c r="G45" s="221"/>
      <c r="H45" s="221"/>
      <c r="I45" s="221"/>
      <c r="J45" s="221"/>
      <c r="K45" s="221"/>
      <c r="L45" s="221"/>
      <c r="M45" s="221"/>
      <c r="N45" s="221"/>
      <c r="O45" s="221"/>
      <c r="P45" s="221">
        <f t="shared" si="0"/>
        <v>0</v>
      </c>
      <c r="Q45" s="223"/>
    </row>
    <row r="46" spans="1:17" x14ac:dyDescent="0.25">
      <c r="A46" s="230">
        <v>1241</v>
      </c>
      <c r="B46" s="227" t="s">
        <v>660</v>
      </c>
      <c r="C46" s="220"/>
      <c r="D46" s="220"/>
      <c r="E46" s="220"/>
      <c r="F46" s="220"/>
      <c r="G46" s="220"/>
      <c r="H46" s="220"/>
      <c r="I46" s="220"/>
      <c r="J46" s="220"/>
      <c r="K46" s="220"/>
      <c r="L46" s="220"/>
      <c r="M46" s="220"/>
      <c r="N46" s="220"/>
      <c r="O46" s="220"/>
      <c r="P46" s="220">
        <f t="shared" si="0"/>
        <v>0</v>
      </c>
      <c r="Q46" s="222"/>
    </row>
    <row r="47" spans="1:17" x14ac:dyDescent="0.25">
      <c r="A47" s="231">
        <v>1245</v>
      </c>
      <c r="B47" s="229" t="s">
        <v>661</v>
      </c>
      <c r="C47" s="221"/>
      <c r="D47" s="221"/>
      <c r="E47" s="221"/>
      <c r="F47" s="221"/>
      <c r="G47" s="221"/>
      <c r="H47" s="221"/>
      <c r="I47" s="221"/>
      <c r="J47" s="221"/>
      <c r="K47" s="221"/>
      <c r="L47" s="221"/>
      <c r="M47" s="221"/>
      <c r="N47" s="221"/>
      <c r="O47" s="221"/>
      <c r="P47" s="221">
        <f t="shared" si="0"/>
        <v>0</v>
      </c>
      <c r="Q47" s="223"/>
    </row>
    <row r="48" spans="1:17" x14ac:dyDescent="0.25">
      <c r="A48" s="230">
        <v>1249</v>
      </c>
      <c r="B48" s="227" t="s">
        <v>662</v>
      </c>
      <c r="C48" s="220"/>
      <c r="D48" s="220"/>
      <c r="E48" s="220"/>
      <c r="F48" s="220"/>
      <c r="G48" s="220"/>
      <c r="H48" s="220"/>
      <c r="I48" s="220"/>
      <c r="J48" s="220"/>
      <c r="K48" s="220"/>
      <c r="L48" s="220"/>
      <c r="M48" s="220"/>
      <c r="N48" s="220"/>
      <c r="O48" s="220"/>
      <c r="P48" s="220">
        <f t="shared" si="0"/>
        <v>0</v>
      </c>
      <c r="Q48" s="222"/>
    </row>
    <row r="49" spans="1:17" x14ac:dyDescent="0.25">
      <c r="A49" s="228">
        <v>1250</v>
      </c>
      <c r="B49" s="229" t="s">
        <v>663</v>
      </c>
      <c r="C49" s="221"/>
      <c r="D49" s="221"/>
      <c r="E49" s="221"/>
      <c r="F49" s="221"/>
      <c r="G49" s="221"/>
      <c r="H49" s="221"/>
      <c r="I49" s="221"/>
      <c r="J49" s="221"/>
      <c r="K49" s="221"/>
      <c r="L49" s="221"/>
      <c r="M49" s="221"/>
      <c r="N49" s="221"/>
      <c r="O49" s="221"/>
      <c r="P49" s="221">
        <f t="shared" si="0"/>
        <v>0</v>
      </c>
      <c r="Q49" s="223"/>
    </row>
    <row r="50" spans="1:17" x14ac:dyDescent="0.25">
      <c r="A50" s="230">
        <v>1259</v>
      </c>
      <c r="B50" s="227" t="s">
        <v>664</v>
      </c>
      <c r="C50" s="220"/>
      <c r="D50" s="220"/>
      <c r="E50" s="220"/>
      <c r="F50" s="220"/>
      <c r="G50" s="220"/>
      <c r="H50" s="220"/>
      <c r="I50" s="220"/>
      <c r="J50" s="220"/>
      <c r="K50" s="220"/>
      <c r="L50" s="220"/>
      <c r="M50" s="220"/>
      <c r="N50" s="220"/>
      <c r="O50" s="220"/>
      <c r="P50" s="220">
        <f t="shared" si="0"/>
        <v>0</v>
      </c>
      <c r="Q50" s="222"/>
    </row>
    <row r="51" spans="1:17" x14ac:dyDescent="0.25">
      <c r="A51" s="228">
        <v>1260</v>
      </c>
      <c r="B51" s="229" t="s">
        <v>665</v>
      </c>
      <c r="C51" s="221"/>
      <c r="D51" s="221"/>
      <c r="E51" s="221"/>
      <c r="F51" s="221"/>
      <c r="G51" s="221"/>
      <c r="H51" s="221"/>
      <c r="I51" s="221"/>
      <c r="J51" s="221"/>
      <c r="K51" s="221"/>
      <c r="L51" s="221"/>
      <c r="M51" s="221"/>
      <c r="N51" s="221"/>
      <c r="O51" s="221"/>
      <c r="P51" s="221">
        <f t="shared" si="0"/>
        <v>0</v>
      </c>
      <c r="Q51" s="223"/>
    </row>
    <row r="52" spans="1:17" x14ac:dyDescent="0.25">
      <c r="A52" s="230">
        <v>1261</v>
      </c>
      <c r="B52" s="227" t="s">
        <v>666</v>
      </c>
      <c r="C52" s="220"/>
      <c r="D52" s="220"/>
      <c r="E52" s="220"/>
      <c r="F52" s="220"/>
      <c r="G52" s="220"/>
      <c r="H52" s="220"/>
      <c r="I52" s="220"/>
      <c r="J52" s="220"/>
      <c r="K52" s="220"/>
      <c r="L52" s="220"/>
      <c r="M52" s="220"/>
      <c r="N52" s="220"/>
      <c r="O52" s="220"/>
      <c r="P52" s="220">
        <f t="shared" si="0"/>
        <v>0</v>
      </c>
      <c r="Q52" s="222"/>
    </row>
    <row r="53" spans="1:17" x14ac:dyDescent="0.25">
      <c r="A53" s="228">
        <v>1262</v>
      </c>
      <c r="B53" s="229" t="s">
        <v>667</v>
      </c>
      <c r="C53" s="221"/>
      <c r="D53" s="221"/>
      <c r="E53" s="221"/>
      <c r="F53" s="221"/>
      <c r="G53" s="221"/>
      <c r="H53" s="221"/>
      <c r="I53" s="221"/>
      <c r="J53" s="221"/>
      <c r="K53" s="221"/>
      <c r="L53" s="221"/>
      <c r="M53" s="221"/>
      <c r="N53" s="221"/>
      <c r="O53" s="221"/>
      <c r="P53" s="221">
        <f t="shared" si="0"/>
        <v>0</v>
      </c>
      <c r="Q53" s="223"/>
    </row>
    <row r="54" spans="1:17" x14ac:dyDescent="0.25">
      <c r="A54" s="230">
        <v>1263</v>
      </c>
      <c r="B54" s="227" t="s">
        <v>668</v>
      </c>
      <c r="C54" s="220"/>
      <c r="D54" s="220"/>
      <c r="E54" s="220"/>
      <c r="F54" s="220"/>
      <c r="G54" s="220"/>
      <c r="H54" s="220"/>
      <c r="I54" s="220"/>
      <c r="J54" s="220"/>
      <c r="K54" s="220"/>
      <c r="L54" s="220"/>
      <c r="M54" s="220"/>
      <c r="N54" s="220"/>
      <c r="O54" s="220"/>
      <c r="P54" s="220">
        <f t="shared" si="0"/>
        <v>0</v>
      </c>
      <c r="Q54" s="222"/>
    </row>
    <row r="55" spans="1:17" x14ac:dyDescent="0.25">
      <c r="A55" s="228">
        <v>1264</v>
      </c>
      <c r="B55" s="229" t="s">
        <v>669</v>
      </c>
      <c r="C55" s="221"/>
      <c r="D55" s="221"/>
      <c r="E55" s="221"/>
      <c r="F55" s="221"/>
      <c r="G55" s="221"/>
      <c r="H55" s="221"/>
      <c r="I55" s="221"/>
      <c r="J55" s="221"/>
      <c r="K55" s="221"/>
      <c r="L55" s="221"/>
      <c r="M55" s="221"/>
      <c r="N55" s="221"/>
      <c r="O55" s="221"/>
      <c r="P55" s="221">
        <f t="shared" si="0"/>
        <v>0</v>
      </c>
      <c r="Q55" s="223"/>
    </row>
    <row r="56" spans="1:17" x14ac:dyDescent="0.25">
      <c r="A56" s="230">
        <v>1265</v>
      </c>
      <c r="B56" s="227" t="s">
        <v>670</v>
      </c>
      <c r="C56" s="220"/>
      <c r="D56" s="220"/>
      <c r="E56" s="220"/>
      <c r="F56" s="220"/>
      <c r="G56" s="220"/>
      <c r="H56" s="220"/>
      <c r="I56" s="220"/>
      <c r="J56" s="220"/>
      <c r="K56" s="220"/>
      <c r="L56" s="220"/>
      <c r="M56" s="220"/>
      <c r="N56" s="220"/>
      <c r="O56" s="220"/>
      <c r="P56" s="220">
        <f t="shared" si="0"/>
        <v>0</v>
      </c>
      <c r="Q56" s="222"/>
    </row>
    <row r="57" spans="1:17" x14ac:dyDescent="0.25">
      <c r="A57" s="228">
        <v>1266</v>
      </c>
      <c r="B57" s="232" t="s">
        <v>671</v>
      </c>
      <c r="C57" s="221"/>
      <c r="D57" s="221"/>
      <c r="E57" s="221"/>
      <c r="F57" s="221"/>
      <c r="G57" s="221"/>
      <c r="H57" s="221"/>
      <c r="I57" s="221"/>
      <c r="J57" s="221"/>
      <c r="K57" s="221"/>
      <c r="L57" s="221"/>
      <c r="M57" s="221"/>
      <c r="N57" s="221"/>
      <c r="O57" s="221"/>
      <c r="P57" s="221">
        <f t="shared" si="0"/>
        <v>0</v>
      </c>
      <c r="Q57" s="223"/>
    </row>
    <row r="58" spans="1:17" x14ac:dyDescent="0.25">
      <c r="A58" s="230">
        <v>1267</v>
      </c>
      <c r="B58" s="227" t="s">
        <v>672</v>
      </c>
      <c r="C58" s="220"/>
      <c r="D58" s="220"/>
      <c r="E58" s="220"/>
      <c r="F58" s="220"/>
      <c r="G58" s="220"/>
      <c r="H58" s="220"/>
      <c r="I58" s="220"/>
      <c r="J58" s="220"/>
      <c r="K58" s="220"/>
      <c r="L58" s="220"/>
      <c r="M58" s="220"/>
      <c r="N58" s="220"/>
      <c r="O58" s="220"/>
      <c r="P58" s="220">
        <f t="shared" si="0"/>
        <v>0</v>
      </c>
      <c r="Q58" s="222"/>
    </row>
    <row r="59" spans="1:17" x14ac:dyDescent="0.25">
      <c r="A59" s="228">
        <v>1268</v>
      </c>
      <c r="B59" s="229" t="s">
        <v>673</v>
      </c>
      <c r="C59" s="221"/>
      <c r="D59" s="221"/>
      <c r="E59" s="221"/>
      <c r="F59" s="221"/>
      <c r="G59" s="221"/>
      <c r="H59" s="221"/>
      <c r="I59" s="221"/>
      <c r="J59" s="221"/>
      <c r="K59" s="221"/>
      <c r="L59" s="221"/>
      <c r="M59" s="221"/>
      <c r="N59" s="221"/>
      <c r="O59" s="221"/>
      <c r="P59" s="221">
        <f t="shared" si="0"/>
        <v>0</v>
      </c>
      <c r="Q59" s="223"/>
    </row>
    <row r="60" spans="1:17" x14ac:dyDescent="0.25">
      <c r="A60" s="230">
        <v>1269</v>
      </c>
      <c r="B60" s="227" t="s">
        <v>674</v>
      </c>
      <c r="C60" s="220"/>
      <c r="D60" s="220"/>
      <c r="E60" s="220"/>
      <c r="F60" s="220"/>
      <c r="G60" s="220"/>
      <c r="H60" s="220"/>
      <c r="I60" s="220"/>
      <c r="J60" s="220"/>
      <c r="K60" s="220"/>
      <c r="L60" s="220"/>
      <c r="M60" s="220"/>
      <c r="N60" s="220"/>
      <c r="O60" s="220"/>
      <c r="P60" s="220">
        <f t="shared" si="0"/>
        <v>0</v>
      </c>
      <c r="Q60" s="222"/>
    </row>
    <row r="61" spans="1:17" x14ac:dyDescent="0.25">
      <c r="A61" s="228">
        <v>1270</v>
      </c>
      <c r="B61" s="229" t="s">
        <v>675</v>
      </c>
      <c r="C61" s="221"/>
      <c r="D61" s="221"/>
      <c r="E61" s="221"/>
      <c r="F61" s="221"/>
      <c r="G61" s="221"/>
      <c r="H61" s="221"/>
      <c r="I61" s="221"/>
      <c r="J61" s="221"/>
      <c r="K61" s="221"/>
      <c r="L61" s="221"/>
      <c r="M61" s="221"/>
      <c r="N61" s="221"/>
      <c r="O61" s="221"/>
      <c r="P61" s="221">
        <f t="shared" si="0"/>
        <v>0</v>
      </c>
      <c r="Q61" s="223"/>
    </row>
    <row r="62" spans="1:17" x14ac:dyDescent="0.25">
      <c r="A62" s="230">
        <v>1279</v>
      </c>
      <c r="B62" s="227" t="s">
        <v>676</v>
      </c>
      <c r="C62" s="220"/>
      <c r="D62" s="220"/>
      <c r="E62" s="220"/>
      <c r="F62" s="220"/>
      <c r="G62" s="220"/>
      <c r="H62" s="220"/>
      <c r="I62" s="220"/>
      <c r="J62" s="220"/>
      <c r="K62" s="220"/>
      <c r="L62" s="220"/>
      <c r="M62" s="220"/>
      <c r="N62" s="220"/>
      <c r="O62" s="220"/>
      <c r="P62" s="220">
        <f t="shared" si="0"/>
        <v>0</v>
      </c>
      <c r="Q62" s="222"/>
    </row>
    <row r="63" spans="1:17" x14ac:dyDescent="0.25">
      <c r="A63" s="228">
        <v>1280</v>
      </c>
      <c r="B63" s="229" t="s">
        <v>677</v>
      </c>
      <c r="C63" s="221"/>
      <c r="D63" s="221"/>
      <c r="E63" s="221"/>
      <c r="F63" s="221"/>
      <c r="G63" s="221"/>
      <c r="H63" s="221"/>
      <c r="I63" s="221"/>
      <c r="J63" s="221"/>
      <c r="K63" s="221"/>
      <c r="L63" s="221"/>
      <c r="M63" s="221"/>
      <c r="N63" s="221"/>
      <c r="O63" s="221"/>
      <c r="P63" s="221">
        <f t="shared" si="0"/>
        <v>0</v>
      </c>
      <c r="Q63" s="223"/>
    </row>
    <row r="64" spans="1:17" x14ac:dyDescent="0.25">
      <c r="A64" s="230">
        <v>1281</v>
      </c>
      <c r="B64" s="227" t="s">
        <v>678</v>
      </c>
      <c r="C64" s="220"/>
      <c r="D64" s="220"/>
      <c r="E64" s="220"/>
      <c r="F64" s="220"/>
      <c r="G64" s="220"/>
      <c r="H64" s="220"/>
      <c r="I64" s="220"/>
      <c r="J64" s="220"/>
      <c r="K64" s="220"/>
      <c r="L64" s="220"/>
      <c r="M64" s="220"/>
      <c r="N64" s="220"/>
      <c r="O64" s="220"/>
      <c r="P64" s="220">
        <f t="shared" si="0"/>
        <v>0</v>
      </c>
      <c r="Q64" s="222"/>
    </row>
    <row r="65" spans="1:17" x14ac:dyDescent="0.25">
      <c r="A65" s="228">
        <v>1282</v>
      </c>
      <c r="B65" s="229" t="s">
        <v>679</v>
      </c>
      <c r="C65" s="221"/>
      <c r="D65" s="221"/>
      <c r="E65" s="221"/>
      <c r="F65" s="221"/>
      <c r="G65" s="221"/>
      <c r="H65" s="221"/>
      <c r="I65" s="221"/>
      <c r="J65" s="221"/>
      <c r="K65" s="221"/>
      <c r="L65" s="221"/>
      <c r="M65" s="221"/>
      <c r="N65" s="221"/>
      <c r="O65" s="221"/>
      <c r="P65" s="221">
        <f t="shared" si="0"/>
        <v>0</v>
      </c>
      <c r="Q65" s="223"/>
    </row>
    <row r="66" spans="1:17" x14ac:dyDescent="0.25">
      <c r="A66" s="230">
        <v>1289</v>
      </c>
      <c r="B66" s="227" t="s">
        <v>680</v>
      </c>
      <c r="C66" s="220"/>
      <c r="D66" s="220"/>
      <c r="E66" s="220"/>
      <c r="F66" s="220"/>
      <c r="G66" s="220"/>
      <c r="H66" s="220"/>
      <c r="I66" s="220"/>
      <c r="J66" s="220"/>
      <c r="K66" s="220"/>
      <c r="L66" s="220"/>
      <c r="M66" s="220"/>
      <c r="N66" s="220"/>
      <c r="O66" s="220"/>
      <c r="P66" s="220">
        <f t="shared" si="0"/>
        <v>0</v>
      </c>
      <c r="Q66" s="222"/>
    </row>
    <row r="67" spans="1:17" x14ac:dyDescent="0.25">
      <c r="A67" s="228">
        <v>1290</v>
      </c>
      <c r="B67" s="229" t="s">
        <v>681</v>
      </c>
      <c r="C67" s="221"/>
      <c r="D67" s="221"/>
      <c r="E67" s="221"/>
      <c r="F67" s="221"/>
      <c r="G67" s="221"/>
      <c r="H67" s="221"/>
      <c r="I67" s="221"/>
      <c r="J67" s="221"/>
      <c r="K67" s="221"/>
      <c r="L67" s="221"/>
      <c r="M67" s="221"/>
      <c r="N67" s="221"/>
      <c r="O67" s="221"/>
      <c r="P67" s="221">
        <f t="shared" si="0"/>
        <v>0</v>
      </c>
      <c r="Q67" s="223"/>
    </row>
    <row r="68" spans="1:17" x14ac:dyDescent="0.25">
      <c r="A68" s="226">
        <v>1292</v>
      </c>
      <c r="B68" s="227" t="s">
        <v>682</v>
      </c>
      <c r="C68" s="220"/>
      <c r="D68" s="220"/>
      <c r="E68" s="220"/>
      <c r="F68" s="220"/>
      <c r="G68" s="220"/>
      <c r="H68" s="220"/>
      <c r="I68" s="220"/>
      <c r="J68" s="220"/>
      <c r="K68" s="220"/>
      <c r="L68" s="220"/>
      <c r="M68" s="220"/>
      <c r="N68" s="220"/>
      <c r="O68" s="220"/>
      <c r="P68" s="220">
        <f t="shared" si="0"/>
        <v>0</v>
      </c>
      <c r="Q68" s="222"/>
    </row>
    <row r="69" spans="1:17" x14ac:dyDescent="0.25">
      <c r="A69" s="231">
        <v>1293</v>
      </c>
      <c r="B69" s="229" t="s">
        <v>683</v>
      </c>
      <c r="C69" s="221"/>
      <c r="D69" s="221"/>
      <c r="E69" s="221"/>
      <c r="F69" s="221"/>
      <c r="G69" s="221"/>
      <c r="H69" s="221"/>
      <c r="I69" s="221"/>
      <c r="J69" s="221"/>
      <c r="K69" s="221"/>
      <c r="L69" s="221"/>
      <c r="M69" s="221"/>
      <c r="N69" s="221"/>
      <c r="O69" s="221"/>
      <c r="P69" s="221">
        <f t="shared" ref="P69:P132" si="1">SUM(C69:O69)</f>
        <v>0</v>
      </c>
      <c r="Q69" s="223"/>
    </row>
    <row r="70" spans="1:17" x14ac:dyDescent="0.25">
      <c r="A70" s="230">
        <v>1294</v>
      </c>
      <c r="B70" s="227" t="s">
        <v>684</v>
      </c>
      <c r="C70" s="220"/>
      <c r="D70" s="220"/>
      <c r="E70" s="220"/>
      <c r="F70" s="220"/>
      <c r="G70" s="220"/>
      <c r="H70" s="220"/>
      <c r="I70" s="220"/>
      <c r="J70" s="220"/>
      <c r="K70" s="220"/>
      <c r="L70" s="220"/>
      <c r="M70" s="220"/>
      <c r="N70" s="220"/>
      <c r="O70" s="220"/>
      <c r="P70" s="220">
        <f t="shared" si="1"/>
        <v>0</v>
      </c>
      <c r="Q70" s="222"/>
    </row>
    <row r="71" spans="1:17" x14ac:dyDescent="0.25">
      <c r="A71" s="228">
        <v>1295</v>
      </c>
      <c r="B71" s="229" t="s">
        <v>685</v>
      </c>
      <c r="C71" s="221"/>
      <c r="D71" s="221"/>
      <c r="E71" s="221"/>
      <c r="F71" s="221"/>
      <c r="G71" s="221"/>
      <c r="H71" s="221"/>
      <c r="I71" s="221"/>
      <c r="J71" s="221"/>
      <c r="K71" s="221"/>
      <c r="L71" s="221"/>
      <c r="M71" s="221"/>
      <c r="N71" s="221"/>
      <c r="O71" s="221"/>
      <c r="P71" s="221">
        <f t="shared" si="1"/>
        <v>0</v>
      </c>
      <c r="Q71" s="223"/>
    </row>
    <row r="72" spans="1:17" x14ac:dyDescent="0.25">
      <c r="A72" s="230">
        <v>1296</v>
      </c>
      <c r="B72" s="227" t="s">
        <v>685</v>
      </c>
      <c r="C72" s="220"/>
      <c r="D72" s="220"/>
      <c r="E72" s="220"/>
      <c r="F72" s="220"/>
      <c r="G72" s="220"/>
      <c r="H72" s="220"/>
      <c r="I72" s="220"/>
      <c r="J72" s="220"/>
      <c r="K72" s="220"/>
      <c r="L72" s="220"/>
      <c r="M72" s="220"/>
      <c r="N72" s="220"/>
      <c r="O72" s="220"/>
      <c r="P72" s="220">
        <f t="shared" si="1"/>
        <v>0</v>
      </c>
      <c r="Q72" s="222"/>
    </row>
    <row r="73" spans="1:17" x14ac:dyDescent="0.25">
      <c r="A73" s="228">
        <v>1297</v>
      </c>
      <c r="B73" s="229" t="s">
        <v>687</v>
      </c>
      <c r="C73" s="221"/>
      <c r="D73" s="221"/>
      <c r="E73" s="221"/>
      <c r="F73" s="221"/>
      <c r="G73" s="221"/>
      <c r="H73" s="221"/>
      <c r="I73" s="221"/>
      <c r="J73" s="221"/>
      <c r="K73" s="221"/>
      <c r="L73" s="221"/>
      <c r="M73" s="221"/>
      <c r="N73" s="221"/>
      <c r="O73" s="221"/>
      <c r="P73" s="221">
        <f t="shared" si="1"/>
        <v>0</v>
      </c>
      <c r="Q73" s="223"/>
    </row>
    <row r="74" spans="1:17" x14ac:dyDescent="0.25">
      <c r="A74" s="230">
        <v>1298</v>
      </c>
      <c r="B74" s="227" t="s">
        <v>688</v>
      </c>
      <c r="C74" s="220"/>
      <c r="D74" s="220"/>
      <c r="E74" s="220"/>
      <c r="F74" s="220"/>
      <c r="G74" s="220"/>
      <c r="H74" s="220"/>
      <c r="I74" s="220"/>
      <c r="J74" s="220"/>
      <c r="K74" s="220"/>
      <c r="L74" s="220"/>
      <c r="M74" s="220"/>
      <c r="N74" s="220"/>
      <c r="O74" s="220"/>
      <c r="P74" s="220">
        <f t="shared" si="1"/>
        <v>0</v>
      </c>
      <c r="Q74" s="222"/>
    </row>
    <row r="75" spans="1:17" x14ac:dyDescent="0.25">
      <c r="A75" s="231">
        <v>1300</v>
      </c>
      <c r="B75" s="229" t="s">
        <v>689</v>
      </c>
      <c r="C75" s="221"/>
      <c r="D75" s="221"/>
      <c r="E75" s="221"/>
      <c r="F75" s="221"/>
      <c r="G75" s="221"/>
      <c r="H75" s="221"/>
      <c r="I75" s="221"/>
      <c r="J75" s="221"/>
      <c r="K75" s="221"/>
      <c r="L75" s="221"/>
      <c r="M75" s="221"/>
      <c r="N75" s="221"/>
      <c r="O75" s="221"/>
      <c r="P75" s="221">
        <f t="shared" si="1"/>
        <v>0</v>
      </c>
      <c r="Q75" s="223"/>
    </row>
    <row r="76" spans="1:17" x14ac:dyDescent="0.25">
      <c r="A76" s="226">
        <v>1310</v>
      </c>
      <c r="B76" s="227" t="s">
        <v>690</v>
      </c>
      <c r="C76" s="220"/>
      <c r="D76" s="220"/>
      <c r="E76" s="220"/>
      <c r="F76" s="220"/>
      <c r="G76" s="220"/>
      <c r="H76" s="220"/>
      <c r="I76" s="220"/>
      <c r="J76" s="220"/>
      <c r="K76" s="220"/>
      <c r="L76" s="220"/>
      <c r="M76" s="220"/>
      <c r="N76" s="220"/>
      <c r="O76" s="220"/>
      <c r="P76" s="220">
        <f t="shared" si="1"/>
        <v>0</v>
      </c>
      <c r="Q76" s="222"/>
    </row>
    <row r="77" spans="1:17" x14ac:dyDescent="0.25">
      <c r="A77" s="231">
        <v>1320</v>
      </c>
      <c r="B77" s="229" t="s">
        <v>691</v>
      </c>
      <c r="C77" s="221"/>
      <c r="D77" s="221"/>
      <c r="E77" s="221"/>
      <c r="F77" s="221"/>
      <c r="G77" s="221"/>
      <c r="H77" s="221"/>
      <c r="I77" s="221"/>
      <c r="J77" s="221"/>
      <c r="K77" s="221"/>
      <c r="L77" s="221"/>
      <c r="M77" s="221"/>
      <c r="N77" s="221"/>
      <c r="O77" s="221"/>
      <c r="P77" s="221">
        <f t="shared" si="1"/>
        <v>0</v>
      </c>
      <c r="Q77" s="223"/>
    </row>
    <row r="78" spans="1:17" x14ac:dyDescent="0.25">
      <c r="A78" s="226">
        <v>1330</v>
      </c>
      <c r="B78" s="227" t="s">
        <v>692</v>
      </c>
      <c r="C78" s="220"/>
      <c r="D78" s="220"/>
      <c r="E78" s="220"/>
      <c r="F78" s="220"/>
      <c r="G78" s="220"/>
      <c r="H78" s="220"/>
      <c r="I78" s="220"/>
      <c r="J78" s="220"/>
      <c r="K78" s="220"/>
      <c r="L78" s="220"/>
      <c r="M78" s="220"/>
      <c r="N78" s="220"/>
      <c r="O78" s="220"/>
      <c r="P78" s="220">
        <f t="shared" si="1"/>
        <v>0</v>
      </c>
      <c r="Q78" s="222"/>
    </row>
    <row r="79" spans="1:17" x14ac:dyDescent="0.25">
      <c r="A79" s="231">
        <v>1340</v>
      </c>
      <c r="B79" s="229" t="s">
        <v>693</v>
      </c>
      <c r="C79" s="221"/>
      <c r="D79" s="221"/>
      <c r="E79" s="221"/>
      <c r="F79" s="221"/>
      <c r="G79" s="221"/>
      <c r="H79" s="221"/>
      <c r="I79" s="221"/>
      <c r="J79" s="221"/>
      <c r="K79" s="221"/>
      <c r="L79" s="221"/>
      <c r="M79" s="221"/>
      <c r="N79" s="221"/>
      <c r="O79" s="221"/>
      <c r="P79" s="221">
        <f t="shared" si="1"/>
        <v>0</v>
      </c>
      <c r="Q79" s="223"/>
    </row>
    <row r="80" spans="1:17" x14ac:dyDescent="0.25">
      <c r="A80" s="226">
        <v>1350</v>
      </c>
      <c r="B80" s="227" t="s">
        <v>694</v>
      </c>
      <c r="C80" s="220"/>
      <c r="D80" s="220"/>
      <c r="E80" s="220"/>
      <c r="F80" s="220"/>
      <c r="G80" s="220"/>
      <c r="H80" s="220"/>
      <c r="I80" s="220"/>
      <c r="J80" s="220"/>
      <c r="K80" s="220"/>
      <c r="L80" s="220"/>
      <c r="M80" s="220"/>
      <c r="N80" s="220"/>
      <c r="O80" s="220"/>
      <c r="P80" s="220">
        <f t="shared" si="1"/>
        <v>0</v>
      </c>
      <c r="Q80" s="222"/>
    </row>
    <row r="81" spans="1:17" x14ac:dyDescent="0.25">
      <c r="A81" s="231">
        <v>1360</v>
      </c>
      <c r="B81" s="229" t="s">
        <v>695</v>
      </c>
      <c r="C81" s="221"/>
      <c r="D81" s="221"/>
      <c r="E81" s="221"/>
      <c r="F81" s="221"/>
      <c r="G81" s="221"/>
      <c r="H81" s="221"/>
      <c r="I81" s="221"/>
      <c r="J81" s="221"/>
      <c r="K81" s="221"/>
      <c r="L81" s="221"/>
      <c r="M81" s="221"/>
      <c r="N81" s="221"/>
      <c r="O81" s="221"/>
      <c r="P81" s="221">
        <f t="shared" si="1"/>
        <v>0</v>
      </c>
      <c r="Q81" s="223"/>
    </row>
    <row r="82" spans="1:17" x14ac:dyDescent="0.25">
      <c r="A82" s="226">
        <v>1370</v>
      </c>
      <c r="B82" s="227" t="s">
        <v>696</v>
      </c>
      <c r="C82" s="220"/>
      <c r="D82" s="220"/>
      <c r="E82" s="220"/>
      <c r="F82" s="220"/>
      <c r="G82" s="220"/>
      <c r="H82" s="220"/>
      <c r="I82" s="220"/>
      <c r="J82" s="220"/>
      <c r="K82" s="220"/>
      <c r="L82" s="220"/>
      <c r="M82" s="220"/>
      <c r="N82" s="220"/>
      <c r="O82" s="220"/>
      <c r="P82" s="220">
        <f t="shared" si="1"/>
        <v>0</v>
      </c>
      <c r="Q82" s="222"/>
    </row>
    <row r="83" spans="1:17" x14ac:dyDescent="0.25">
      <c r="A83" s="228">
        <v>1395</v>
      </c>
      <c r="B83" s="229" t="s">
        <v>697</v>
      </c>
      <c r="C83" s="221"/>
      <c r="D83" s="221"/>
      <c r="E83" s="221"/>
      <c r="F83" s="221"/>
      <c r="G83" s="221"/>
      <c r="H83" s="221"/>
      <c r="I83" s="221"/>
      <c r="J83" s="221"/>
      <c r="K83" s="221"/>
      <c r="L83" s="221"/>
      <c r="M83" s="221"/>
      <c r="N83" s="221"/>
      <c r="O83" s="221"/>
      <c r="P83" s="221">
        <f t="shared" si="1"/>
        <v>0</v>
      </c>
      <c r="Q83" s="223"/>
    </row>
    <row r="84" spans="1:17" x14ac:dyDescent="0.25">
      <c r="A84" s="230">
        <v>1396</v>
      </c>
      <c r="B84" s="227" t="s">
        <v>698</v>
      </c>
      <c r="C84" s="220"/>
      <c r="D84" s="220"/>
      <c r="E84" s="220"/>
      <c r="F84" s="220"/>
      <c r="G84" s="220"/>
      <c r="H84" s="220"/>
      <c r="I84" s="220"/>
      <c r="J84" s="220"/>
      <c r="K84" s="220"/>
      <c r="L84" s="220"/>
      <c r="M84" s="220"/>
      <c r="N84" s="220"/>
      <c r="O84" s="220"/>
      <c r="P84" s="220">
        <f t="shared" si="1"/>
        <v>0</v>
      </c>
      <c r="Q84" s="222"/>
    </row>
    <row r="85" spans="1:17" x14ac:dyDescent="0.25">
      <c r="A85" s="228">
        <v>1397</v>
      </c>
      <c r="B85" s="229" t="s">
        <v>699</v>
      </c>
      <c r="C85" s="221"/>
      <c r="D85" s="221"/>
      <c r="E85" s="221"/>
      <c r="F85" s="221"/>
      <c r="G85" s="221"/>
      <c r="H85" s="221"/>
      <c r="I85" s="221"/>
      <c r="J85" s="221"/>
      <c r="K85" s="221"/>
      <c r="L85" s="221"/>
      <c r="M85" s="221"/>
      <c r="N85" s="221"/>
      <c r="O85" s="221"/>
      <c r="P85" s="221">
        <f t="shared" si="1"/>
        <v>0</v>
      </c>
      <c r="Q85" s="223"/>
    </row>
    <row r="86" spans="1:17" x14ac:dyDescent="0.25">
      <c r="A86" s="230">
        <v>1399</v>
      </c>
      <c r="B86" s="227" t="s">
        <v>700</v>
      </c>
      <c r="C86" s="220"/>
      <c r="D86" s="220"/>
      <c r="E86" s="220"/>
      <c r="F86" s="220"/>
      <c r="G86" s="220"/>
      <c r="H86" s="220"/>
      <c r="I86" s="220"/>
      <c r="J86" s="220"/>
      <c r="K86" s="220"/>
      <c r="L86" s="220"/>
      <c r="M86" s="220"/>
      <c r="N86" s="220"/>
      <c r="O86" s="220"/>
      <c r="P86" s="220">
        <f t="shared" si="1"/>
        <v>0</v>
      </c>
      <c r="Q86" s="222"/>
    </row>
    <row r="87" spans="1:17" x14ac:dyDescent="0.25">
      <c r="A87" s="228">
        <v>1400</v>
      </c>
      <c r="B87" s="229" t="s">
        <v>701</v>
      </c>
      <c r="C87" s="221"/>
      <c r="D87" s="221"/>
      <c r="E87" s="221"/>
      <c r="F87" s="221"/>
      <c r="G87" s="221"/>
      <c r="H87" s="221"/>
      <c r="I87" s="221"/>
      <c r="J87" s="221"/>
      <c r="K87" s="221"/>
      <c r="L87" s="221"/>
      <c r="M87" s="221"/>
      <c r="N87" s="221"/>
      <c r="O87" s="221"/>
      <c r="P87" s="221">
        <f t="shared" si="1"/>
        <v>0</v>
      </c>
      <c r="Q87" s="223"/>
    </row>
    <row r="88" spans="1:17" x14ac:dyDescent="0.25">
      <c r="A88" s="230">
        <v>1401</v>
      </c>
      <c r="B88" s="227" t="s">
        <v>703</v>
      </c>
      <c r="C88" s="220"/>
      <c r="D88" s="220"/>
      <c r="E88" s="220"/>
      <c r="F88" s="220"/>
      <c r="G88" s="220"/>
      <c r="H88" s="220"/>
      <c r="I88" s="220"/>
      <c r="J88" s="220"/>
      <c r="K88" s="220"/>
      <c r="L88" s="220"/>
      <c r="M88" s="220"/>
      <c r="N88" s="220"/>
      <c r="O88" s="220"/>
      <c r="P88" s="220">
        <f t="shared" si="1"/>
        <v>0</v>
      </c>
      <c r="Q88" s="222"/>
    </row>
    <row r="89" spans="1:17" x14ac:dyDescent="0.25">
      <c r="A89" s="231">
        <v>1402</v>
      </c>
      <c r="B89" s="229" t="s">
        <v>704</v>
      </c>
      <c r="C89" s="221"/>
      <c r="D89" s="221"/>
      <c r="E89" s="221"/>
      <c r="F89" s="221"/>
      <c r="G89" s="221"/>
      <c r="H89" s="221"/>
      <c r="I89" s="221"/>
      <c r="J89" s="221"/>
      <c r="K89" s="221"/>
      <c r="L89" s="221"/>
      <c r="M89" s="221"/>
      <c r="N89" s="221"/>
      <c r="O89" s="221"/>
      <c r="P89" s="221">
        <f t="shared" si="1"/>
        <v>0</v>
      </c>
      <c r="Q89" s="223"/>
    </row>
    <row r="90" spans="1:17" x14ac:dyDescent="0.25">
      <c r="A90" s="226">
        <v>1403</v>
      </c>
      <c r="B90" s="227" t="s">
        <v>705</v>
      </c>
      <c r="C90" s="220"/>
      <c r="D90" s="220"/>
      <c r="E90" s="220"/>
      <c r="F90" s="220"/>
      <c r="G90" s="220"/>
      <c r="H90" s="220"/>
      <c r="I90" s="220"/>
      <c r="J90" s="220"/>
      <c r="K90" s="220"/>
      <c r="L90" s="220"/>
      <c r="M90" s="220"/>
      <c r="N90" s="220"/>
      <c r="O90" s="220"/>
      <c r="P90" s="220">
        <f t="shared" si="1"/>
        <v>0</v>
      </c>
      <c r="Q90" s="222"/>
    </row>
    <row r="91" spans="1:17" x14ac:dyDescent="0.25">
      <c r="A91" s="228">
        <v>1420</v>
      </c>
      <c r="B91" s="229" t="s">
        <v>706</v>
      </c>
      <c r="C91" s="221"/>
      <c r="D91" s="221"/>
      <c r="E91" s="221"/>
      <c r="F91" s="221"/>
      <c r="G91" s="221"/>
      <c r="H91" s="221"/>
      <c r="I91" s="221"/>
      <c r="J91" s="221"/>
      <c r="K91" s="221"/>
      <c r="L91" s="221"/>
      <c r="M91" s="221"/>
      <c r="N91" s="221"/>
      <c r="O91" s="221"/>
      <c r="P91" s="221">
        <f t="shared" si="1"/>
        <v>0</v>
      </c>
      <c r="Q91" s="223"/>
    </row>
    <row r="92" spans="1:17" x14ac:dyDescent="0.25">
      <c r="A92" s="230">
        <v>1440</v>
      </c>
      <c r="B92" s="227" t="s">
        <v>707</v>
      </c>
      <c r="C92" s="220"/>
      <c r="D92" s="220"/>
      <c r="E92" s="220"/>
      <c r="F92" s="220"/>
      <c r="G92" s="220"/>
      <c r="H92" s="220"/>
      <c r="I92" s="220"/>
      <c r="J92" s="220"/>
      <c r="K92" s="220"/>
      <c r="L92" s="220"/>
      <c r="M92" s="220"/>
      <c r="N92" s="220"/>
      <c r="O92" s="220"/>
      <c r="P92" s="220">
        <f t="shared" si="1"/>
        <v>0</v>
      </c>
      <c r="Q92" s="222"/>
    </row>
    <row r="93" spans="1:17" x14ac:dyDescent="0.25">
      <c r="A93" s="228">
        <v>1460</v>
      </c>
      <c r="B93" s="229" t="s">
        <v>708</v>
      </c>
      <c r="C93" s="221"/>
      <c r="D93" s="221"/>
      <c r="E93" s="221"/>
      <c r="F93" s="221"/>
      <c r="G93" s="221"/>
      <c r="H93" s="221"/>
      <c r="I93" s="221"/>
      <c r="J93" s="221"/>
      <c r="K93" s="221"/>
      <c r="L93" s="221"/>
      <c r="M93" s="221"/>
      <c r="N93" s="221"/>
      <c r="O93" s="221"/>
      <c r="P93" s="221">
        <f t="shared" si="1"/>
        <v>0</v>
      </c>
      <c r="Q93" s="223"/>
    </row>
    <row r="94" spans="1:17" x14ac:dyDescent="0.25">
      <c r="A94" s="230">
        <v>1465</v>
      </c>
      <c r="B94" s="227" t="s">
        <v>709</v>
      </c>
      <c r="C94" s="220"/>
      <c r="D94" s="220"/>
      <c r="E94" s="220"/>
      <c r="F94" s="220"/>
      <c r="G94" s="220"/>
      <c r="H94" s="220"/>
      <c r="I94" s="220"/>
      <c r="J94" s="220"/>
      <c r="K94" s="220"/>
      <c r="L94" s="220"/>
      <c r="M94" s="220"/>
      <c r="N94" s="220"/>
      <c r="O94" s="220"/>
      <c r="P94" s="220">
        <f t="shared" si="1"/>
        <v>0</v>
      </c>
      <c r="Q94" s="222"/>
    </row>
    <row r="95" spans="1:17" x14ac:dyDescent="0.25">
      <c r="A95" s="228">
        <v>1500</v>
      </c>
      <c r="B95" s="229" t="s">
        <v>710</v>
      </c>
      <c r="C95" s="221"/>
      <c r="D95" s="221"/>
      <c r="E95" s="221"/>
      <c r="F95" s="221"/>
      <c r="G95" s="221"/>
      <c r="H95" s="221"/>
      <c r="I95" s="221"/>
      <c r="J95" s="221"/>
      <c r="K95" s="221"/>
      <c r="L95" s="221"/>
      <c r="M95" s="221"/>
      <c r="N95" s="221"/>
      <c r="O95" s="221"/>
      <c r="P95" s="221">
        <f t="shared" si="1"/>
        <v>0</v>
      </c>
      <c r="Q95" s="223"/>
    </row>
    <row r="96" spans="1:17" x14ac:dyDescent="0.25">
      <c r="A96" s="230">
        <v>1501</v>
      </c>
      <c r="B96" s="227" t="s">
        <v>711</v>
      </c>
      <c r="C96" s="220"/>
      <c r="D96" s="220"/>
      <c r="E96" s="220"/>
      <c r="F96" s="220"/>
      <c r="G96" s="220"/>
      <c r="H96" s="220"/>
      <c r="I96" s="220"/>
      <c r="J96" s="220"/>
      <c r="K96" s="220"/>
      <c r="L96" s="220"/>
      <c r="M96" s="220"/>
      <c r="N96" s="220"/>
      <c r="O96" s="220"/>
      <c r="P96" s="220">
        <f t="shared" si="1"/>
        <v>0</v>
      </c>
      <c r="Q96" s="222"/>
    </row>
    <row r="97" spans="1:17" x14ac:dyDescent="0.25">
      <c r="A97" s="231">
        <v>1509</v>
      </c>
      <c r="B97" s="229" t="s">
        <v>712</v>
      </c>
      <c r="C97" s="221"/>
      <c r="D97" s="221"/>
      <c r="E97" s="221"/>
      <c r="F97" s="221"/>
      <c r="G97" s="221"/>
      <c r="H97" s="221"/>
      <c r="I97" s="221"/>
      <c r="J97" s="221"/>
      <c r="K97" s="221"/>
      <c r="L97" s="221"/>
      <c r="M97" s="221"/>
      <c r="N97" s="221"/>
      <c r="O97" s="221"/>
      <c r="P97" s="221">
        <f t="shared" si="1"/>
        <v>0</v>
      </c>
      <c r="Q97" s="223"/>
    </row>
    <row r="98" spans="1:17" x14ac:dyDescent="0.25">
      <c r="A98" s="230">
        <v>1510</v>
      </c>
      <c r="B98" s="227" t="s">
        <v>713</v>
      </c>
      <c r="C98" s="220"/>
      <c r="D98" s="220"/>
      <c r="E98" s="220"/>
      <c r="F98" s="220"/>
      <c r="G98" s="220"/>
      <c r="H98" s="220"/>
      <c r="I98" s="220"/>
      <c r="J98" s="220"/>
      <c r="K98" s="220"/>
      <c r="L98" s="220"/>
      <c r="M98" s="220"/>
      <c r="N98" s="220"/>
      <c r="O98" s="220"/>
      <c r="P98" s="220">
        <f t="shared" si="1"/>
        <v>0</v>
      </c>
      <c r="Q98" s="222"/>
    </row>
    <row r="99" spans="1:17" x14ac:dyDescent="0.25">
      <c r="A99" s="228">
        <v>1520</v>
      </c>
      <c r="B99" s="229" t="s">
        <v>715</v>
      </c>
      <c r="C99" s="221"/>
      <c r="D99" s="221"/>
      <c r="E99" s="221"/>
      <c r="F99" s="221"/>
      <c r="G99" s="221"/>
      <c r="H99" s="221"/>
      <c r="I99" s="221"/>
      <c r="J99" s="221"/>
      <c r="K99" s="221"/>
      <c r="L99" s="221"/>
      <c r="M99" s="221"/>
      <c r="N99" s="221"/>
      <c r="O99" s="221"/>
      <c r="P99" s="221">
        <f t="shared" si="1"/>
        <v>0</v>
      </c>
      <c r="Q99" s="223"/>
    </row>
    <row r="100" spans="1:17" x14ac:dyDescent="0.25">
      <c r="A100" s="230">
        <v>1530</v>
      </c>
      <c r="B100" s="227" t="s">
        <v>716</v>
      </c>
      <c r="C100" s="220"/>
      <c r="D100" s="220"/>
      <c r="E100" s="220"/>
      <c r="F100" s="220"/>
      <c r="G100" s="220"/>
      <c r="H100" s="220"/>
      <c r="I100" s="220"/>
      <c r="J100" s="220"/>
      <c r="K100" s="220"/>
      <c r="L100" s="220"/>
      <c r="M100" s="220"/>
      <c r="N100" s="220"/>
      <c r="O100" s="220"/>
      <c r="P100" s="220">
        <f t="shared" si="1"/>
        <v>0</v>
      </c>
      <c r="Q100" s="222"/>
    </row>
    <row r="101" spans="1:17" x14ac:dyDescent="0.25">
      <c r="A101" s="228">
        <v>1540</v>
      </c>
      <c r="B101" s="229" t="s">
        <v>717</v>
      </c>
      <c r="C101" s="221"/>
      <c r="D101" s="221"/>
      <c r="E101" s="221"/>
      <c r="F101" s="221"/>
      <c r="G101" s="221"/>
      <c r="H101" s="221"/>
      <c r="I101" s="221"/>
      <c r="J101" s="221"/>
      <c r="K101" s="221"/>
      <c r="L101" s="221"/>
      <c r="M101" s="221"/>
      <c r="N101" s="221"/>
      <c r="O101" s="221"/>
      <c r="P101" s="221">
        <f t="shared" si="1"/>
        <v>0</v>
      </c>
      <c r="Q101" s="223"/>
    </row>
    <row r="102" spans="1:17" x14ac:dyDescent="0.25">
      <c r="A102" s="230">
        <v>1541</v>
      </c>
      <c r="B102" s="227" t="s">
        <v>718</v>
      </c>
      <c r="C102" s="220"/>
      <c r="D102" s="220"/>
      <c r="E102" s="220"/>
      <c r="F102" s="220"/>
      <c r="G102" s="220"/>
      <c r="H102" s="220"/>
      <c r="I102" s="220"/>
      <c r="J102" s="220"/>
      <c r="K102" s="220"/>
      <c r="L102" s="220"/>
      <c r="M102" s="220"/>
      <c r="N102" s="220"/>
      <c r="O102" s="220"/>
      <c r="P102" s="220">
        <f t="shared" si="1"/>
        <v>0</v>
      </c>
      <c r="Q102" s="222"/>
    </row>
    <row r="103" spans="1:17" x14ac:dyDescent="0.25">
      <c r="A103" s="228">
        <v>1542</v>
      </c>
      <c r="B103" s="229" t="s">
        <v>719</v>
      </c>
      <c r="C103" s="221"/>
      <c r="D103" s="221"/>
      <c r="E103" s="221"/>
      <c r="F103" s="221"/>
      <c r="G103" s="221"/>
      <c r="H103" s="221"/>
      <c r="I103" s="221"/>
      <c r="J103" s="221"/>
      <c r="K103" s="221"/>
      <c r="L103" s="221"/>
      <c r="M103" s="221"/>
      <c r="N103" s="221"/>
      <c r="O103" s="221"/>
      <c r="P103" s="221">
        <f t="shared" si="1"/>
        <v>0</v>
      </c>
      <c r="Q103" s="223"/>
    </row>
    <row r="104" spans="1:17" x14ac:dyDescent="0.25">
      <c r="A104" s="230">
        <v>1543</v>
      </c>
      <c r="B104" s="227" t="s">
        <v>720</v>
      </c>
      <c r="C104" s="220"/>
      <c r="D104" s="220"/>
      <c r="E104" s="220"/>
      <c r="F104" s="220"/>
      <c r="G104" s="220"/>
      <c r="H104" s="220"/>
      <c r="I104" s="220"/>
      <c r="J104" s="220"/>
      <c r="K104" s="220"/>
      <c r="L104" s="220"/>
      <c r="M104" s="220"/>
      <c r="N104" s="220"/>
      <c r="O104" s="220"/>
      <c r="P104" s="220">
        <f t="shared" si="1"/>
        <v>0</v>
      </c>
      <c r="Q104" s="222"/>
    </row>
    <row r="105" spans="1:17" x14ac:dyDescent="0.25">
      <c r="A105" s="228">
        <v>1544</v>
      </c>
      <c r="B105" s="229" t="s">
        <v>721</v>
      </c>
      <c r="C105" s="221"/>
      <c r="D105" s="221"/>
      <c r="E105" s="221"/>
      <c r="F105" s="221"/>
      <c r="G105" s="221"/>
      <c r="H105" s="221"/>
      <c r="I105" s="221"/>
      <c r="J105" s="221"/>
      <c r="K105" s="221"/>
      <c r="L105" s="221"/>
      <c r="M105" s="221"/>
      <c r="N105" s="221"/>
      <c r="O105" s="221"/>
      <c r="P105" s="221">
        <f t="shared" si="1"/>
        <v>0</v>
      </c>
      <c r="Q105" s="223"/>
    </row>
    <row r="106" spans="1:17" x14ac:dyDescent="0.25">
      <c r="A106" s="230">
        <v>1545</v>
      </c>
      <c r="B106" s="227" t="s">
        <v>722</v>
      </c>
      <c r="C106" s="220"/>
      <c r="D106" s="220"/>
      <c r="E106" s="220"/>
      <c r="F106" s="220"/>
      <c r="G106" s="220"/>
      <c r="H106" s="220"/>
      <c r="I106" s="220"/>
      <c r="J106" s="220"/>
      <c r="K106" s="220"/>
      <c r="L106" s="220"/>
      <c r="M106" s="220"/>
      <c r="N106" s="220"/>
      <c r="O106" s="220"/>
      <c r="P106" s="220">
        <f t="shared" si="1"/>
        <v>0</v>
      </c>
      <c r="Q106" s="222"/>
    </row>
    <row r="107" spans="1:17" x14ac:dyDescent="0.25">
      <c r="A107" s="228">
        <v>1570</v>
      </c>
      <c r="B107" s="229" t="s">
        <v>723</v>
      </c>
      <c r="C107" s="221"/>
      <c r="D107" s="221"/>
      <c r="E107" s="221"/>
      <c r="F107" s="221"/>
      <c r="G107" s="221"/>
      <c r="H107" s="221"/>
      <c r="I107" s="221"/>
      <c r="J107" s="221"/>
      <c r="K107" s="221"/>
      <c r="L107" s="221"/>
      <c r="M107" s="221"/>
      <c r="N107" s="221"/>
      <c r="O107" s="221"/>
      <c r="P107" s="221">
        <f t="shared" si="1"/>
        <v>0</v>
      </c>
      <c r="Q107" s="223"/>
    </row>
    <row r="108" spans="1:17" x14ac:dyDescent="0.25">
      <c r="A108" s="230">
        <v>1571</v>
      </c>
      <c r="B108" s="227" t="s">
        <v>724</v>
      </c>
      <c r="C108" s="220"/>
      <c r="D108" s="220"/>
      <c r="E108" s="220"/>
      <c r="F108" s="220"/>
      <c r="G108" s="220"/>
      <c r="H108" s="220"/>
      <c r="I108" s="220"/>
      <c r="J108" s="220"/>
      <c r="K108" s="220"/>
      <c r="L108" s="220"/>
      <c r="M108" s="220"/>
      <c r="N108" s="220"/>
      <c r="O108" s="220"/>
      <c r="P108" s="220">
        <f t="shared" si="1"/>
        <v>0</v>
      </c>
      <c r="Q108" s="222"/>
    </row>
    <row r="109" spans="1:17" x14ac:dyDescent="0.25">
      <c r="A109" s="228">
        <v>1574</v>
      </c>
      <c r="B109" s="229" t="s">
        <v>725</v>
      </c>
      <c r="C109" s="221"/>
      <c r="D109" s="221"/>
      <c r="E109" s="221"/>
      <c r="F109" s="221"/>
      <c r="G109" s="221"/>
      <c r="H109" s="221"/>
      <c r="I109" s="221"/>
      <c r="J109" s="221"/>
      <c r="K109" s="221"/>
      <c r="L109" s="221"/>
      <c r="M109" s="221"/>
      <c r="N109" s="221"/>
      <c r="O109" s="221"/>
      <c r="P109" s="221">
        <f t="shared" si="1"/>
        <v>0</v>
      </c>
      <c r="Q109" s="223"/>
    </row>
    <row r="110" spans="1:17" x14ac:dyDescent="0.25">
      <c r="A110" s="230">
        <v>1575</v>
      </c>
      <c r="B110" s="227" t="s">
        <v>727</v>
      </c>
      <c r="C110" s="220"/>
      <c r="D110" s="220"/>
      <c r="E110" s="220"/>
      <c r="F110" s="220"/>
      <c r="G110" s="220"/>
      <c r="H110" s="220"/>
      <c r="I110" s="220"/>
      <c r="J110" s="220"/>
      <c r="K110" s="220"/>
      <c r="L110" s="220"/>
      <c r="M110" s="220"/>
      <c r="N110" s="220"/>
      <c r="O110" s="220"/>
      <c r="P110" s="220">
        <f t="shared" si="1"/>
        <v>0</v>
      </c>
      <c r="Q110" s="222"/>
    </row>
    <row r="111" spans="1:17" x14ac:dyDescent="0.25">
      <c r="A111" s="228">
        <v>1576</v>
      </c>
      <c r="B111" s="229" t="s">
        <v>728</v>
      </c>
      <c r="C111" s="221"/>
      <c r="D111" s="221"/>
      <c r="E111" s="221"/>
      <c r="F111" s="221"/>
      <c r="G111" s="221"/>
      <c r="H111" s="221"/>
      <c r="I111" s="221"/>
      <c r="J111" s="221"/>
      <c r="K111" s="221"/>
      <c r="L111" s="221"/>
      <c r="M111" s="221"/>
      <c r="N111" s="221"/>
      <c r="O111" s="221"/>
      <c r="P111" s="221">
        <f t="shared" si="1"/>
        <v>0</v>
      </c>
      <c r="Q111" s="223"/>
    </row>
    <row r="112" spans="1:17" x14ac:dyDescent="0.25">
      <c r="A112" s="230">
        <v>1577</v>
      </c>
      <c r="B112" s="227" t="s">
        <v>729</v>
      </c>
      <c r="C112" s="220"/>
      <c r="D112" s="220"/>
      <c r="E112" s="220"/>
      <c r="F112" s="220"/>
      <c r="G112" s="220"/>
      <c r="H112" s="220"/>
      <c r="I112" s="220"/>
      <c r="J112" s="220"/>
      <c r="K112" s="220"/>
      <c r="L112" s="220"/>
      <c r="M112" s="220"/>
      <c r="N112" s="220"/>
      <c r="O112" s="220"/>
      <c r="P112" s="220">
        <f t="shared" si="1"/>
        <v>0</v>
      </c>
      <c r="Q112" s="222"/>
    </row>
    <row r="113" spans="1:17" x14ac:dyDescent="0.25">
      <c r="A113" s="228">
        <v>1578</v>
      </c>
      <c r="B113" s="229" t="s">
        <v>730</v>
      </c>
      <c r="C113" s="221"/>
      <c r="D113" s="221"/>
      <c r="E113" s="221"/>
      <c r="F113" s="221"/>
      <c r="G113" s="221"/>
      <c r="H113" s="221"/>
      <c r="I113" s="221"/>
      <c r="J113" s="221"/>
      <c r="K113" s="221"/>
      <c r="L113" s="221"/>
      <c r="M113" s="221"/>
      <c r="N113" s="221"/>
      <c r="O113" s="221"/>
      <c r="P113" s="221">
        <f t="shared" si="1"/>
        <v>0</v>
      </c>
      <c r="Q113" s="223"/>
    </row>
    <row r="114" spans="1:17" x14ac:dyDescent="0.25">
      <c r="A114" s="230">
        <v>1579</v>
      </c>
      <c r="B114" s="227" t="s">
        <v>731</v>
      </c>
      <c r="C114" s="220"/>
      <c r="D114" s="220"/>
      <c r="E114" s="220"/>
      <c r="F114" s="220"/>
      <c r="G114" s="220"/>
      <c r="H114" s="220"/>
      <c r="I114" s="220"/>
      <c r="J114" s="220"/>
      <c r="K114" s="220"/>
      <c r="L114" s="220"/>
      <c r="M114" s="220"/>
      <c r="N114" s="220"/>
      <c r="O114" s="220"/>
      <c r="P114" s="220">
        <f t="shared" si="1"/>
        <v>0</v>
      </c>
      <c r="Q114" s="222"/>
    </row>
    <row r="115" spans="1:17" x14ac:dyDescent="0.25">
      <c r="A115" s="228">
        <v>1580</v>
      </c>
      <c r="B115" s="229" t="s">
        <v>732</v>
      </c>
      <c r="C115" s="221"/>
      <c r="D115" s="221"/>
      <c r="E115" s="221"/>
      <c r="F115" s="221"/>
      <c r="G115" s="221"/>
      <c r="H115" s="221"/>
      <c r="I115" s="221"/>
      <c r="J115" s="221"/>
      <c r="K115" s="221"/>
      <c r="L115" s="221"/>
      <c r="M115" s="221"/>
      <c r="N115" s="221"/>
      <c r="O115" s="221"/>
      <c r="P115" s="221">
        <f t="shared" si="1"/>
        <v>0</v>
      </c>
      <c r="Q115" s="223"/>
    </row>
    <row r="116" spans="1:17" x14ac:dyDescent="0.25">
      <c r="A116" s="230">
        <v>1581</v>
      </c>
      <c r="B116" s="227" t="s">
        <v>733</v>
      </c>
      <c r="C116" s="220"/>
      <c r="D116" s="220"/>
      <c r="E116" s="220"/>
      <c r="F116" s="220"/>
      <c r="G116" s="220"/>
      <c r="H116" s="220"/>
      <c r="I116" s="220"/>
      <c r="J116" s="220"/>
      <c r="K116" s="220"/>
      <c r="L116" s="220"/>
      <c r="M116" s="220"/>
      <c r="N116" s="220"/>
      <c r="O116" s="220"/>
      <c r="P116" s="220">
        <f t="shared" si="1"/>
        <v>0</v>
      </c>
      <c r="Q116" s="222"/>
    </row>
    <row r="117" spans="1:17" x14ac:dyDescent="0.25">
      <c r="A117" s="231">
        <v>1600</v>
      </c>
      <c r="B117" s="229" t="s">
        <v>734</v>
      </c>
      <c r="C117" s="221"/>
      <c r="D117" s="221"/>
      <c r="E117" s="221"/>
      <c r="F117" s="221"/>
      <c r="G117" s="221"/>
      <c r="H117" s="221"/>
      <c r="I117" s="221"/>
      <c r="J117" s="221"/>
      <c r="K117" s="221"/>
      <c r="L117" s="221"/>
      <c r="M117" s="221"/>
      <c r="N117" s="221"/>
      <c r="O117" s="221"/>
      <c r="P117" s="221">
        <f t="shared" si="1"/>
        <v>0</v>
      </c>
      <c r="Q117" s="223"/>
    </row>
    <row r="118" spans="1:17" x14ac:dyDescent="0.25">
      <c r="A118" s="226">
        <v>1601</v>
      </c>
      <c r="B118" s="227" t="s">
        <v>735</v>
      </c>
      <c r="C118" s="220"/>
      <c r="D118" s="220"/>
      <c r="E118" s="220"/>
      <c r="F118" s="220"/>
      <c r="G118" s="220"/>
      <c r="H118" s="220"/>
      <c r="I118" s="220"/>
      <c r="J118" s="220"/>
      <c r="K118" s="220"/>
      <c r="L118" s="220"/>
      <c r="M118" s="220"/>
      <c r="N118" s="220"/>
      <c r="O118" s="220"/>
      <c r="P118" s="220">
        <f t="shared" si="1"/>
        <v>0</v>
      </c>
      <c r="Q118" s="222"/>
    </row>
    <row r="119" spans="1:17" x14ac:dyDescent="0.25">
      <c r="A119" s="231">
        <v>1602</v>
      </c>
      <c r="B119" s="229" t="s">
        <v>736</v>
      </c>
      <c r="C119" s="221"/>
      <c r="D119" s="221"/>
      <c r="E119" s="221"/>
      <c r="F119" s="221"/>
      <c r="G119" s="221"/>
      <c r="H119" s="221"/>
      <c r="I119" s="221"/>
      <c r="J119" s="221"/>
      <c r="K119" s="221"/>
      <c r="L119" s="221"/>
      <c r="M119" s="221"/>
      <c r="N119" s="221"/>
      <c r="O119" s="221"/>
      <c r="P119" s="221">
        <f t="shared" si="1"/>
        <v>0</v>
      </c>
      <c r="Q119" s="223"/>
    </row>
    <row r="120" spans="1:17" x14ac:dyDescent="0.25">
      <c r="A120" s="226">
        <v>1603</v>
      </c>
      <c r="B120" s="227" t="s">
        <v>737</v>
      </c>
      <c r="C120" s="220"/>
      <c r="D120" s="220"/>
      <c r="E120" s="220"/>
      <c r="F120" s="220"/>
      <c r="G120" s="220"/>
      <c r="H120" s="220"/>
      <c r="I120" s="220"/>
      <c r="J120" s="220"/>
      <c r="K120" s="220"/>
      <c r="L120" s="220"/>
      <c r="M120" s="220"/>
      <c r="N120" s="220"/>
      <c r="O120" s="220"/>
      <c r="P120" s="220">
        <f t="shared" si="1"/>
        <v>0</v>
      </c>
      <c r="Q120" s="222"/>
    </row>
    <row r="121" spans="1:17" x14ac:dyDescent="0.25">
      <c r="A121" s="231">
        <v>1606</v>
      </c>
      <c r="B121" s="229" t="s">
        <v>738</v>
      </c>
      <c r="C121" s="221"/>
      <c r="D121" s="221"/>
      <c r="E121" s="221"/>
      <c r="F121" s="221"/>
      <c r="G121" s="221"/>
      <c r="H121" s="221"/>
      <c r="I121" s="221"/>
      <c r="J121" s="221"/>
      <c r="K121" s="221"/>
      <c r="L121" s="221"/>
      <c r="M121" s="221"/>
      <c r="N121" s="221"/>
      <c r="O121" s="221"/>
      <c r="P121" s="221">
        <f t="shared" si="1"/>
        <v>0</v>
      </c>
      <c r="Q121" s="223"/>
    </row>
    <row r="122" spans="1:17" x14ac:dyDescent="0.25">
      <c r="A122" s="226">
        <v>1607</v>
      </c>
      <c r="B122" s="227" t="s">
        <v>739</v>
      </c>
      <c r="C122" s="220"/>
      <c r="D122" s="220"/>
      <c r="E122" s="220"/>
      <c r="F122" s="220"/>
      <c r="G122" s="220"/>
      <c r="H122" s="220"/>
      <c r="I122" s="220"/>
      <c r="J122" s="220"/>
      <c r="K122" s="220"/>
      <c r="L122" s="220"/>
      <c r="M122" s="220"/>
      <c r="N122" s="220"/>
      <c r="O122" s="220"/>
      <c r="P122" s="220">
        <f t="shared" si="1"/>
        <v>0</v>
      </c>
      <c r="Q122" s="222"/>
    </row>
    <row r="123" spans="1:17" x14ac:dyDescent="0.25">
      <c r="A123" s="231">
        <v>1608</v>
      </c>
      <c r="B123" s="229" t="s">
        <v>740</v>
      </c>
      <c r="C123" s="221"/>
      <c r="D123" s="221"/>
      <c r="E123" s="221"/>
      <c r="F123" s="221"/>
      <c r="G123" s="221"/>
      <c r="H123" s="221"/>
      <c r="I123" s="221"/>
      <c r="J123" s="221"/>
      <c r="K123" s="221"/>
      <c r="L123" s="221"/>
      <c r="M123" s="221"/>
      <c r="N123" s="221"/>
      <c r="O123" s="221"/>
      <c r="P123" s="221">
        <f t="shared" si="1"/>
        <v>0</v>
      </c>
      <c r="Q123" s="223"/>
    </row>
    <row r="124" spans="1:17" x14ac:dyDescent="0.25">
      <c r="A124" s="226">
        <v>1609</v>
      </c>
      <c r="B124" s="227" t="s">
        <v>741</v>
      </c>
      <c r="C124" s="220"/>
      <c r="D124" s="220"/>
      <c r="E124" s="220"/>
      <c r="F124" s="220"/>
      <c r="G124" s="220"/>
      <c r="H124" s="220"/>
      <c r="I124" s="220"/>
      <c r="J124" s="220"/>
      <c r="K124" s="220"/>
      <c r="L124" s="220"/>
      <c r="M124" s="220"/>
      <c r="N124" s="220"/>
      <c r="O124" s="220"/>
      <c r="P124" s="220">
        <f t="shared" si="1"/>
        <v>0</v>
      </c>
      <c r="Q124" s="222"/>
    </row>
    <row r="125" spans="1:17" x14ac:dyDescent="0.25">
      <c r="A125" s="231">
        <v>1610</v>
      </c>
      <c r="B125" s="229" t="s">
        <v>742</v>
      </c>
      <c r="C125" s="221"/>
      <c r="D125" s="221"/>
      <c r="E125" s="221"/>
      <c r="F125" s="221"/>
      <c r="G125" s="221"/>
      <c r="H125" s="221"/>
      <c r="I125" s="221"/>
      <c r="J125" s="221"/>
      <c r="K125" s="221"/>
      <c r="L125" s="221"/>
      <c r="M125" s="221"/>
      <c r="N125" s="221"/>
      <c r="O125" s="221"/>
      <c r="P125" s="221">
        <f t="shared" si="1"/>
        <v>0</v>
      </c>
      <c r="Q125" s="223"/>
    </row>
    <row r="126" spans="1:17" x14ac:dyDescent="0.25">
      <c r="A126" s="226">
        <v>1611</v>
      </c>
      <c r="B126" s="227" t="s">
        <v>743</v>
      </c>
      <c r="C126" s="220"/>
      <c r="D126" s="220"/>
      <c r="E126" s="220"/>
      <c r="F126" s="220"/>
      <c r="G126" s="220"/>
      <c r="H126" s="220"/>
      <c r="I126" s="220"/>
      <c r="J126" s="220"/>
      <c r="K126" s="220"/>
      <c r="L126" s="220"/>
      <c r="M126" s="220"/>
      <c r="N126" s="220"/>
      <c r="O126" s="220"/>
      <c r="P126" s="220">
        <f t="shared" si="1"/>
        <v>0</v>
      </c>
      <c r="Q126" s="222"/>
    </row>
    <row r="127" spans="1:17" x14ac:dyDescent="0.25">
      <c r="A127" s="231">
        <v>1612</v>
      </c>
      <c r="B127" s="229" t="s">
        <v>744</v>
      </c>
      <c r="C127" s="221"/>
      <c r="D127" s="221"/>
      <c r="E127" s="221"/>
      <c r="F127" s="221"/>
      <c r="G127" s="221"/>
      <c r="H127" s="221"/>
      <c r="I127" s="221"/>
      <c r="J127" s="221"/>
      <c r="K127" s="221"/>
      <c r="L127" s="221"/>
      <c r="M127" s="221"/>
      <c r="N127" s="221"/>
      <c r="O127" s="221"/>
      <c r="P127" s="221">
        <f t="shared" si="1"/>
        <v>0</v>
      </c>
      <c r="Q127" s="223"/>
    </row>
    <row r="128" spans="1:17" x14ac:dyDescent="0.25">
      <c r="A128" s="226">
        <v>1616</v>
      </c>
      <c r="B128" s="227" t="s">
        <v>745</v>
      </c>
      <c r="C128" s="220"/>
      <c r="D128" s="220"/>
      <c r="E128" s="220"/>
      <c r="F128" s="220"/>
      <c r="G128" s="220"/>
      <c r="H128" s="220"/>
      <c r="I128" s="220"/>
      <c r="J128" s="220"/>
      <c r="K128" s="220"/>
      <c r="L128" s="220"/>
      <c r="M128" s="220"/>
      <c r="N128" s="220"/>
      <c r="O128" s="220"/>
      <c r="P128" s="220">
        <f t="shared" si="1"/>
        <v>0</v>
      </c>
      <c r="Q128" s="222"/>
    </row>
    <row r="129" spans="1:17" x14ac:dyDescent="0.25">
      <c r="A129" s="231">
        <v>1617</v>
      </c>
      <c r="B129" s="229" t="s">
        <v>746</v>
      </c>
      <c r="C129" s="221"/>
      <c r="D129" s="221"/>
      <c r="E129" s="221"/>
      <c r="F129" s="221"/>
      <c r="G129" s="221"/>
      <c r="H129" s="221"/>
      <c r="I129" s="221"/>
      <c r="J129" s="221"/>
      <c r="K129" s="221"/>
      <c r="L129" s="221"/>
      <c r="M129" s="221"/>
      <c r="N129" s="221"/>
      <c r="O129" s="221"/>
      <c r="P129" s="221">
        <f t="shared" si="1"/>
        <v>0</v>
      </c>
      <c r="Q129" s="223"/>
    </row>
    <row r="130" spans="1:17" x14ac:dyDescent="0.25">
      <c r="A130" s="226">
        <v>1640</v>
      </c>
      <c r="B130" s="227" t="s">
        <v>747</v>
      </c>
      <c r="C130" s="220"/>
      <c r="D130" s="220"/>
      <c r="E130" s="220"/>
      <c r="F130" s="220"/>
      <c r="G130" s="220"/>
      <c r="H130" s="220"/>
      <c r="I130" s="220"/>
      <c r="J130" s="220"/>
      <c r="K130" s="220"/>
      <c r="L130" s="220"/>
      <c r="M130" s="220"/>
      <c r="N130" s="220"/>
      <c r="O130" s="220"/>
      <c r="P130" s="220">
        <f t="shared" si="1"/>
        <v>0</v>
      </c>
      <c r="Q130" s="222"/>
    </row>
    <row r="131" spans="1:17" x14ac:dyDescent="0.25">
      <c r="A131" s="228">
        <v>1700</v>
      </c>
      <c r="B131" s="233" t="s">
        <v>748</v>
      </c>
      <c r="C131" s="221"/>
      <c r="D131" s="221"/>
      <c r="E131" s="221"/>
      <c r="F131" s="221"/>
      <c r="G131" s="221"/>
      <c r="H131" s="221"/>
      <c r="I131" s="221"/>
      <c r="J131" s="221"/>
      <c r="K131" s="221"/>
      <c r="L131" s="221"/>
      <c r="M131" s="221"/>
      <c r="N131" s="221"/>
      <c r="O131" s="221"/>
      <c r="P131" s="221">
        <f t="shared" si="1"/>
        <v>0</v>
      </c>
      <c r="Q131" s="223"/>
    </row>
    <row r="132" spans="1:17" x14ac:dyDescent="0.25">
      <c r="A132" s="230">
        <v>1701</v>
      </c>
      <c r="B132" s="234" t="s">
        <v>749</v>
      </c>
      <c r="C132" s="220"/>
      <c r="D132" s="220"/>
      <c r="E132" s="220"/>
      <c r="F132" s="220"/>
      <c r="G132" s="220"/>
      <c r="H132" s="220"/>
      <c r="I132" s="220"/>
      <c r="J132" s="220"/>
      <c r="K132" s="220"/>
      <c r="L132" s="220"/>
      <c r="M132" s="220"/>
      <c r="N132" s="220"/>
      <c r="O132" s="220"/>
      <c r="P132" s="220">
        <f t="shared" si="1"/>
        <v>0</v>
      </c>
      <c r="Q132" s="222"/>
    </row>
    <row r="133" spans="1:17" x14ac:dyDescent="0.25">
      <c r="A133" s="231">
        <v>1710</v>
      </c>
      <c r="B133" s="229" t="s">
        <v>750</v>
      </c>
      <c r="C133" s="221"/>
      <c r="D133" s="221"/>
      <c r="E133" s="221"/>
      <c r="F133" s="221"/>
      <c r="G133" s="221"/>
      <c r="H133" s="221"/>
      <c r="I133" s="221"/>
      <c r="J133" s="221"/>
      <c r="K133" s="221"/>
      <c r="L133" s="221"/>
      <c r="M133" s="221"/>
      <c r="N133" s="221"/>
      <c r="O133" s="221"/>
      <c r="P133" s="221">
        <f t="shared" ref="P133:P196" si="2">SUM(C133:O133)</f>
        <v>0</v>
      </c>
      <c r="Q133" s="223"/>
    </row>
    <row r="134" spans="1:17" x14ac:dyDescent="0.25">
      <c r="A134" s="230">
        <v>1750</v>
      </c>
      <c r="B134" s="227" t="s">
        <v>751</v>
      </c>
      <c r="C134" s="220"/>
      <c r="D134" s="220"/>
      <c r="E134" s="220"/>
      <c r="F134" s="220"/>
      <c r="G134" s="220"/>
      <c r="H134" s="220"/>
      <c r="I134" s="220"/>
      <c r="J134" s="220"/>
      <c r="K134" s="220"/>
      <c r="L134" s="220"/>
      <c r="M134" s="220"/>
      <c r="N134" s="220"/>
      <c r="O134" s="220"/>
      <c r="P134" s="220">
        <f t="shared" si="2"/>
        <v>0</v>
      </c>
      <c r="Q134" s="222"/>
    </row>
    <row r="135" spans="1:17" x14ac:dyDescent="0.25">
      <c r="A135" s="228">
        <v>1760</v>
      </c>
      <c r="B135" s="229" t="s">
        <v>752</v>
      </c>
      <c r="C135" s="221"/>
      <c r="D135" s="221"/>
      <c r="E135" s="221"/>
      <c r="F135" s="221"/>
      <c r="G135" s="221"/>
      <c r="H135" s="221"/>
      <c r="I135" s="221"/>
      <c r="J135" s="221"/>
      <c r="K135" s="221"/>
      <c r="L135" s="221"/>
      <c r="M135" s="221"/>
      <c r="N135" s="221"/>
      <c r="O135" s="221"/>
      <c r="P135" s="221">
        <f t="shared" si="2"/>
        <v>0</v>
      </c>
      <c r="Q135" s="223"/>
    </row>
    <row r="136" spans="1:17" x14ac:dyDescent="0.25">
      <c r="A136" s="230">
        <v>1790</v>
      </c>
      <c r="B136" s="234" t="s">
        <v>753</v>
      </c>
      <c r="C136" s="220"/>
      <c r="D136" s="220"/>
      <c r="E136" s="220"/>
      <c r="F136" s="220"/>
      <c r="G136" s="220"/>
      <c r="H136" s="220"/>
      <c r="I136" s="220"/>
      <c r="J136" s="220"/>
      <c r="K136" s="220"/>
      <c r="L136" s="220"/>
      <c r="M136" s="220"/>
      <c r="N136" s="220"/>
      <c r="O136" s="220"/>
      <c r="P136" s="220">
        <f t="shared" si="2"/>
        <v>0</v>
      </c>
      <c r="Q136" s="222"/>
    </row>
    <row r="137" spans="1:17" x14ac:dyDescent="0.25">
      <c r="A137" s="228">
        <v>1791</v>
      </c>
      <c r="B137" s="233" t="s">
        <v>755</v>
      </c>
      <c r="C137" s="221"/>
      <c r="D137" s="221"/>
      <c r="E137" s="221"/>
      <c r="F137" s="221"/>
      <c r="G137" s="221"/>
      <c r="H137" s="221"/>
      <c r="I137" s="221"/>
      <c r="J137" s="221"/>
      <c r="K137" s="221"/>
      <c r="L137" s="221"/>
      <c r="M137" s="221"/>
      <c r="N137" s="221"/>
      <c r="O137" s="221"/>
      <c r="P137" s="221">
        <f t="shared" si="2"/>
        <v>0</v>
      </c>
      <c r="Q137" s="223"/>
    </row>
    <row r="138" spans="1:17" x14ac:dyDescent="0.25">
      <c r="A138" s="226">
        <v>1800</v>
      </c>
      <c r="B138" s="227" t="s">
        <v>756</v>
      </c>
      <c r="C138" s="220"/>
      <c r="D138" s="220"/>
      <c r="E138" s="220"/>
      <c r="F138" s="220"/>
      <c r="G138" s="220"/>
      <c r="H138" s="220"/>
      <c r="I138" s="220"/>
      <c r="J138" s="220"/>
      <c r="K138" s="220"/>
      <c r="L138" s="220"/>
      <c r="M138" s="220"/>
      <c r="N138" s="220"/>
      <c r="O138" s="220"/>
      <c r="P138" s="220">
        <f t="shared" si="2"/>
        <v>0</v>
      </c>
      <c r="Q138" s="222"/>
    </row>
    <row r="139" spans="1:17" x14ac:dyDescent="0.25">
      <c r="A139" s="228">
        <v>1900</v>
      </c>
      <c r="B139" s="229" t="s">
        <v>757</v>
      </c>
      <c r="C139" s="221"/>
      <c r="D139" s="221"/>
      <c r="E139" s="221"/>
      <c r="F139" s="221"/>
      <c r="G139" s="221"/>
      <c r="H139" s="221"/>
      <c r="I139" s="221"/>
      <c r="J139" s="221"/>
      <c r="K139" s="221"/>
      <c r="L139" s="221"/>
      <c r="M139" s="221"/>
      <c r="N139" s="221"/>
      <c r="O139" s="221"/>
      <c r="P139" s="221">
        <f t="shared" si="2"/>
        <v>0</v>
      </c>
      <c r="Q139" s="223"/>
    </row>
    <row r="140" spans="1:17" x14ac:dyDescent="0.25">
      <c r="A140" s="226">
        <v>1902</v>
      </c>
      <c r="B140" s="227" t="s">
        <v>758</v>
      </c>
      <c r="C140" s="220"/>
      <c r="D140" s="220"/>
      <c r="E140" s="220"/>
      <c r="F140" s="220"/>
      <c r="G140" s="220"/>
      <c r="H140" s="220"/>
      <c r="I140" s="220"/>
      <c r="J140" s="220"/>
      <c r="K140" s="220"/>
      <c r="L140" s="220"/>
      <c r="M140" s="220"/>
      <c r="N140" s="220"/>
      <c r="O140" s="220"/>
      <c r="P140" s="220">
        <f t="shared" si="2"/>
        <v>0</v>
      </c>
      <c r="Q140" s="222"/>
    </row>
    <row r="141" spans="1:17" x14ac:dyDescent="0.25">
      <c r="A141" s="231">
        <v>1903</v>
      </c>
      <c r="B141" s="229" t="s">
        <v>759</v>
      </c>
      <c r="C141" s="221"/>
      <c r="D141" s="221"/>
      <c r="E141" s="221"/>
      <c r="F141" s="221"/>
      <c r="G141" s="221"/>
      <c r="H141" s="221"/>
      <c r="I141" s="221"/>
      <c r="J141" s="221"/>
      <c r="K141" s="221"/>
      <c r="L141" s="221"/>
      <c r="M141" s="221"/>
      <c r="N141" s="221"/>
      <c r="O141" s="221"/>
      <c r="P141" s="221">
        <f t="shared" si="2"/>
        <v>0</v>
      </c>
      <c r="Q141" s="223"/>
    </row>
    <row r="142" spans="1:17" x14ac:dyDescent="0.25">
      <c r="A142" s="226">
        <v>1905</v>
      </c>
      <c r="B142" s="227" t="s">
        <v>760</v>
      </c>
      <c r="C142" s="220"/>
      <c r="D142" s="220"/>
      <c r="E142" s="220"/>
      <c r="F142" s="220"/>
      <c r="G142" s="220"/>
      <c r="H142" s="220"/>
      <c r="I142" s="220"/>
      <c r="J142" s="220"/>
      <c r="K142" s="220"/>
      <c r="L142" s="220"/>
      <c r="M142" s="220"/>
      <c r="N142" s="220"/>
      <c r="O142" s="220"/>
      <c r="P142" s="220">
        <f t="shared" si="2"/>
        <v>0</v>
      </c>
      <c r="Q142" s="222"/>
    </row>
    <row r="143" spans="1:17" x14ac:dyDescent="0.25">
      <c r="A143" s="231">
        <v>1910</v>
      </c>
      <c r="B143" s="229" t="s">
        <v>761</v>
      </c>
      <c r="C143" s="221"/>
      <c r="D143" s="221"/>
      <c r="E143" s="221"/>
      <c r="F143" s="221"/>
      <c r="G143" s="221"/>
      <c r="H143" s="221"/>
      <c r="I143" s="221"/>
      <c r="J143" s="221"/>
      <c r="K143" s="221"/>
      <c r="L143" s="221"/>
      <c r="M143" s="221"/>
      <c r="N143" s="221"/>
      <c r="O143" s="221"/>
      <c r="P143" s="221">
        <f t="shared" si="2"/>
        <v>0</v>
      </c>
      <c r="Q143" s="223"/>
    </row>
    <row r="144" spans="1:17" x14ac:dyDescent="0.25">
      <c r="A144" s="226">
        <v>1920</v>
      </c>
      <c r="B144" s="227" t="s">
        <v>762</v>
      </c>
      <c r="C144" s="220"/>
      <c r="D144" s="220"/>
      <c r="E144" s="220"/>
      <c r="F144" s="220"/>
      <c r="G144" s="220"/>
      <c r="H144" s="220"/>
      <c r="I144" s="220"/>
      <c r="J144" s="220"/>
      <c r="K144" s="220"/>
      <c r="L144" s="220"/>
      <c r="M144" s="220"/>
      <c r="N144" s="220"/>
      <c r="O144" s="220"/>
      <c r="P144" s="220">
        <f t="shared" si="2"/>
        <v>0</v>
      </c>
      <c r="Q144" s="222"/>
    </row>
    <row r="145" spans="1:17" ht="30" x14ac:dyDescent="0.25">
      <c r="A145" s="228">
        <v>1921</v>
      </c>
      <c r="B145" s="229" t="s">
        <v>763</v>
      </c>
      <c r="C145" s="221"/>
      <c r="D145" s="221"/>
      <c r="E145" s="221"/>
      <c r="F145" s="221"/>
      <c r="G145" s="221"/>
      <c r="H145" s="221"/>
      <c r="I145" s="221"/>
      <c r="J145" s="221"/>
      <c r="K145" s="221"/>
      <c r="L145" s="221"/>
      <c r="M145" s="221"/>
      <c r="N145" s="221"/>
      <c r="O145" s="221"/>
      <c r="P145" s="221">
        <f t="shared" si="2"/>
        <v>0</v>
      </c>
      <c r="Q145" s="223"/>
    </row>
    <row r="146" spans="1:17" x14ac:dyDescent="0.25">
      <c r="A146" s="230">
        <v>1931</v>
      </c>
      <c r="B146" s="227" t="s">
        <v>764</v>
      </c>
      <c r="C146" s="220"/>
      <c r="D146" s="220"/>
      <c r="E146" s="220"/>
      <c r="F146" s="220"/>
      <c r="G146" s="220"/>
      <c r="H146" s="220"/>
      <c r="I146" s="220"/>
      <c r="J146" s="220"/>
      <c r="K146" s="220"/>
      <c r="L146" s="220"/>
      <c r="M146" s="220"/>
      <c r="N146" s="220"/>
      <c r="O146" s="220"/>
      <c r="P146" s="220">
        <f t="shared" si="2"/>
        <v>0</v>
      </c>
      <c r="Q146" s="222"/>
    </row>
    <row r="147" spans="1:17" x14ac:dyDescent="0.25">
      <c r="A147" s="228">
        <v>1932</v>
      </c>
      <c r="B147" s="229" t="s">
        <v>765</v>
      </c>
      <c r="C147" s="221"/>
      <c r="D147" s="221"/>
      <c r="E147" s="221"/>
      <c r="F147" s="221"/>
      <c r="G147" s="221"/>
      <c r="H147" s="221"/>
      <c r="I147" s="221"/>
      <c r="J147" s="221"/>
      <c r="K147" s="221"/>
      <c r="L147" s="221"/>
      <c r="M147" s="221"/>
      <c r="N147" s="221"/>
      <c r="O147" s="221"/>
      <c r="P147" s="221">
        <f t="shared" si="2"/>
        <v>0</v>
      </c>
      <c r="Q147" s="223"/>
    </row>
    <row r="148" spans="1:17" x14ac:dyDescent="0.25">
      <c r="A148" s="230">
        <v>1933</v>
      </c>
      <c r="B148" s="227" t="s">
        <v>766</v>
      </c>
      <c r="C148" s="220"/>
      <c r="D148" s="220"/>
      <c r="E148" s="220"/>
      <c r="F148" s="220"/>
      <c r="G148" s="220"/>
      <c r="H148" s="220"/>
      <c r="I148" s="220"/>
      <c r="J148" s="220"/>
      <c r="K148" s="220"/>
      <c r="L148" s="220"/>
      <c r="M148" s="220"/>
      <c r="N148" s="220"/>
      <c r="O148" s="220"/>
      <c r="P148" s="220">
        <f t="shared" si="2"/>
        <v>0</v>
      </c>
      <c r="Q148" s="222"/>
    </row>
    <row r="149" spans="1:17" x14ac:dyDescent="0.25">
      <c r="A149" s="228">
        <v>1939</v>
      </c>
      <c r="B149" s="229" t="s">
        <v>767</v>
      </c>
      <c r="C149" s="221"/>
      <c r="D149" s="221"/>
      <c r="E149" s="221"/>
      <c r="F149" s="221"/>
      <c r="G149" s="221"/>
      <c r="H149" s="221"/>
      <c r="I149" s="221"/>
      <c r="J149" s="221"/>
      <c r="K149" s="221"/>
      <c r="L149" s="221"/>
      <c r="M149" s="221"/>
      <c r="N149" s="221"/>
      <c r="O149" s="221"/>
      <c r="P149" s="221">
        <f t="shared" si="2"/>
        <v>0</v>
      </c>
      <c r="Q149" s="223"/>
    </row>
    <row r="150" spans="1:17" x14ac:dyDescent="0.25">
      <c r="A150" s="230">
        <v>1941</v>
      </c>
      <c r="B150" s="227" t="s">
        <v>768</v>
      </c>
      <c r="C150" s="220"/>
      <c r="D150" s="220"/>
      <c r="E150" s="220"/>
      <c r="F150" s="220"/>
      <c r="G150" s="220"/>
      <c r="H150" s="220"/>
      <c r="I150" s="220"/>
      <c r="J150" s="220"/>
      <c r="K150" s="220"/>
      <c r="L150" s="220"/>
      <c r="M150" s="220"/>
      <c r="N150" s="220"/>
      <c r="O150" s="220"/>
      <c r="P150" s="220">
        <f t="shared" si="2"/>
        <v>0</v>
      </c>
      <c r="Q150" s="222"/>
    </row>
    <row r="151" spans="1:17" x14ac:dyDescent="0.25">
      <c r="A151" s="228">
        <v>1942</v>
      </c>
      <c r="B151" s="229" t="s">
        <v>769</v>
      </c>
      <c r="C151" s="221"/>
      <c r="D151" s="221"/>
      <c r="E151" s="221"/>
      <c r="F151" s="221"/>
      <c r="G151" s="221"/>
      <c r="H151" s="221"/>
      <c r="I151" s="221"/>
      <c r="J151" s="221"/>
      <c r="K151" s="221"/>
      <c r="L151" s="221"/>
      <c r="M151" s="221"/>
      <c r="N151" s="221"/>
      <c r="O151" s="221"/>
      <c r="P151" s="221">
        <f t="shared" si="2"/>
        <v>0</v>
      </c>
      <c r="Q151" s="223"/>
    </row>
    <row r="152" spans="1:17" x14ac:dyDescent="0.25">
      <c r="A152" s="230">
        <v>1949</v>
      </c>
      <c r="B152" s="227" t="s">
        <v>770</v>
      </c>
      <c r="C152" s="220"/>
      <c r="D152" s="220"/>
      <c r="E152" s="220"/>
      <c r="F152" s="220"/>
      <c r="G152" s="220"/>
      <c r="H152" s="220"/>
      <c r="I152" s="220"/>
      <c r="J152" s="220"/>
      <c r="K152" s="220"/>
      <c r="L152" s="220"/>
      <c r="M152" s="220"/>
      <c r="N152" s="220"/>
      <c r="O152" s="220"/>
      <c r="P152" s="220">
        <f t="shared" si="2"/>
        <v>0</v>
      </c>
      <c r="Q152" s="222"/>
    </row>
    <row r="153" spans="1:17" x14ac:dyDescent="0.25">
      <c r="A153" s="228">
        <v>1950</v>
      </c>
      <c r="B153" s="229" t="s">
        <v>771</v>
      </c>
      <c r="C153" s="221"/>
      <c r="D153" s="221"/>
      <c r="E153" s="221"/>
      <c r="F153" s="221"/>
      <c r="G153" s="221"/>
      <c r="H153" s="221"/>
      <c r="I153" s="221"/>
      <c r="J153" s="221"/>
      <c r="K153" s="221"/>
      <c r="L153" s="221"/>
      <c r="M153" s="221"/>
      <c r="N153" s="221"/>
      <c r="O153" s="221"/>
      <c r="P153" s="221">
        <f t="shared" si="2"/>
        <v>0</v>
      </c>
      <c r="Q153" s="223"/>
    </row>
    <row r="154" spans="1:17" x14ac:dyDescent="0.25">
      <c r="A154" s="230">
        <v>1961</v>
      </c>
      <c r="B154" s="227" t="s">
        <v>772</v>
      </c>
      <c r="C154" s="220"/>
      <c r="D154" s="220"/>
      <c r="E154" s="220"/>
      <c r="F154" s="220"/>
      <c r="G154" s="220"/>
      <c r="H154" s="220"/>
      <c r="I154" s="220"/>
      <c r="J154" s="220"/>
      <c r="K154" s="220"/>
      <c r="L154" s="220"/>
      <c r="M154" s="220"/>
      <c r="N154" s="220"/>
      <c r="O154" s="220"/>
      <c r="P154" s="220">
        <f t="shared" si="2"/>
        <v>0</v>
      </c>
      <c r="Q154" s="222"/>
    </row>
    <row r="155" spans="1:17" x14ac:dyDescent="0.25">
      <c r="A155" s="228">
        <v>1962</v>
      </c>
      <c r="B155" s="229" t="s">
        <v>773</v>
      </c>
      <c r="C155" s="221"/>
      <c r="D155" s="221"/>
      <c r="E155" s="221"/>
      <c r="F155" s="221"/>
      <c r="G155" s="221"/>
      <c r="H155" s="221"/>
      <c r="I155" s="221"/>
      <c r="J155" s="221"/>
      <c r="K155" s="221"/>
      <c r="L155" s="221"/>
      <c r="M155" s="221"/>
      <c r="N155" s="221"/>
      <c r="O155" s="221"/>
      <c r="P155" s="221">
        <f t="shared" si="2"/>
        <v>0</v>
      </c>
      <c r="Q155" s="223"/>
    </row>
    <row r="156" spans="1:17" x14ac:dyDescent="0.25">
      <c r="A156" s="230">
        <v>1963</v>
      </c>
      <c r="B156" s="227" t="s">
        <v>774</v>
      </c>
      <c r="C156" s="220"/>
      <c r="D156" s="220"/>
      <c r="E156" s="220"/>
      <c r="F156" s="220"/>
      <c r="G156" s="220"/>
      <c r="H156" s="220"/>
      <c r="I156" s="220"/>
      <c r="J156" s="220"/>
      <c r="K156" s="220"/>
      <c r="L156" s="220"/>
      <c r="M156" s="220"/>
      <c r="N156" s="220"/>
      <c r="O156" s="220"/>
      <c r="P156" s="220">
        <f t="shared" si="2"/>
        <v>0</v>
      </c>
      <c r="Q156" s="222"/>
    </row>
    <row r="157" spans="1:17" x14ac:dyDescent="0.25">
      <c r="A157" s="228">
        <v>1964</v>
      </c>
      <c r="B157" s="229" t="s">
        <v>775</v>
      </c>
      <c r="C157" s="221"/>
      <c r="D157" s="221"/>
      <c r="E157" s="221"/>
      <c r="F157" s="221"/>
      <c r="G157" s="221"/>
      <c r="H157" s="221"/>
      <c r="I157" s="221"/>
      <c r="J157" s="221"/>
      <c r="K157" s="221"/>
      <c r="L157" s="221"/>
      <c r="M157" s="221"/>
      <c r="N157" s="221"/>
      <c r="O157" s="221"/>
      <c r="P157" s="221">
        <f t="shared" si="2"/>
        <v>0</v>
      </c>
      <c r="Q157" s="223"/>
    </row>
    <row r="158" spans="1:17" x14ac:dyDescent="0.25">
      <c r="A158" s="230">
        <v>1965</v>
      </c>
      <c r="B158" s="227" t="s">
        <v>776</v>
      </c>
      <c r="C158" s="220"/>
      <c r="D158" s="220"/>
      <c r="E158" s="220"/>
      <c r="F158" s="220"/>
      <c r="G158" s="220"/>
      <c r="H158" s="220"/>
      <c r="I158" s="220"/>
      <c r="J158" s="220"/>
      <c r="K158" s="220"/>
      <c r="L158" s="220"/>
      <c r="M158" s="220"/>
      <c r="N158" s="220"/>
      <c r="O158" s="220"/>
      <c r="P158" s="220">
        <f t="shared" si="2"/>
        <v>0</v>
      </c>
      <c r="Q158" s="222"/>
    </row>
    <row r="159" spans="1:17" x14ac:dyDescent="0.25">
      <c r="A159" s="228">
        <v>1966</v>
      </c>
      <c r="B159" s="229" t="s">
        <v>777</v>
      </c>
      <c r="C159" s="221"/>
      <c r="D159" s="221"/>
      <c r="E159" s="221"/>
      <c r="F159" s="221"/>
      <c r="G159" s="221"/>
      <c r="H159" s="221"/>
      <c r="I159" s="221"/>
      <c r="J159" s="221"/>
      <c r="K159" s="221"/>
      <c r="L159" s="221"/>
      <c r="M159" s="221"/>
      <c r="N159" s="221"/>
      <c r="O159" s="221"/>
      <c r="P159" s="221">
        <f t="shared" si="2"/>
        <v>0</v>
      </c>
      <c r="Q159" s="223"/>
    </row>
    <row r="160" spans="1:17" x14ac:dyDescent="0.25">
      <c r="A160" s="230">
        <v>1970</v>
      </c>
      <c r="B160" s="227" t="s">
        <v>778</v>
      </c>
      <c r="C160" s="220"/>
      <c r="D160" s="220"/>
      <c r="E160" s="220"/>
      <c r="F160" s="220"/>
      <c r="G160" s="220"/>
      <c r="H160" s="220"/>
      <c r="I160" s="220"/>
      <c r="J160" s="220"/>
      <c r="K160" s="220"/>
      <c r="L160" s="220"/>
      <c r="M160" s="220"/>
      <c r="N160" s="220"/>
      <c r="O160" s="220"/>
      <c r="P160" s="220">
        <f t="shared" si="2"/>
        <v>0</v>
      </c>
      <c r="Q160" s="222"/>
    </row>
    <row r="161" spans="1:17" x14ac:dyDescent="0.25">
      <c r="A161" s="228">
        <v>1975</v>
      </c>
      <c r="B161" s="229" t="s">
        <v>779</v>
      </c>
      <c r="C161" s="221"/>
      <c r="D161" s="221"/>
      <c r="E161" s="221"/>
      <c r="F161" s="221"/>
      <c r="G161" s="221"/>
      <c r="H161" s="221"/>
      <c r="I161" s="221"/>
      <c r="J161" s="221"/>
      <c r="K161" s="221"/>
      <c r="L161" s="221"/>
      <c r="M161" s="221"/>
      <c r="N161" s="221"/>
      <c r="O161" s="221"/>
      <c r="P161" s="221">
        <f t="shared" si="2"/>
        <v>0</v>
      </c>
      <c r="Q161" s="223"/>
    </row>
    <row r="162" spans="1:17" x14ac:dyDescent="0.25">
      <c r="A162" s="230">
        <v>1976</v>
      </c>
      <c r="B162" s="227" t="s">
        <v>780</v>
      </c>
      <c r="C162" s="220"/>
      <c r="D162" s="220"/>
      <c r="E162" s="220"/>
      <c r="F162" s="220"/>
      <c r="G162" s="220"/>
      <c r="H162" s="220"/>
      <c r="I162" s="220"/>
      <c r="J162" s="220"/>
      <c r="K162" s="220"/>
      <c r="L162" s="220"/>
      <c r="M162" s="220"/>
      <c r="N162" s="220"/>
      <c r="O162" s="220"/>
      <c r="P162" s="220">
        <f t="shared" si="2"/>
        <v>0</v>
      </c>
      <c r="Q162" s="222"/>
    </row>
    <row r="163" spans="1:17" x14ac:dyDescent="0.25">
      <c r="A163" s="228">
        <v>1977</v>
      </c>
      <c r="B163" s="229" t="s">
        <v>781</v>
      </c>
      <c r="C163" s="221"/>
      <c r="D163" s="221"/>
      <c r="E163" s="221"/>
      <c r="F163" s="221"/>
      <c r="G163" s="221"/>
      <c r="H163" s="221"/>
      <c r="I163" s="221"/>
      <c r="J163" s="221"/>
      <c r="K163" s="221"/>
      <c r="L163" s="221"/>
      <c r="M163" s="221"/>
      <c r="N163" s="221"/>
      <c r="O163" s="221"/>
      <c r="P163" s="221">
        <f t="shared" si="2"/>
        <v>0</v>
      </c>
      <c r="Q163" s="223"/>
    </row>
    <row r="164" spans="1:17" x14ac:dyDescent="0.25">
      <c r="A164" s="230">
        <v>1978</v>
      </c>
      <c r="B164" s="227" t="s">
        <v>782</v>
      </c>
      <c r="C164" s="220"/>
      <c r="D164" s="220"/>
      <c r="E164" s="220"/>
      <c r="F164" s="220"/>
      <c r="G164" s="220"/>
      <c r="H164" s="220"/>
      <c r="I164" s="220"/>
      <c r="J164" s="220"/>
      <c r="K164" s="220"/>
      <c r="L164" s="220"/>
      <c r="M164" s="220"/>
      <c r="N164" s="220"/>
      <c r="O164" s="220"/>
      <c r="P164" s="220">
        <f t="shared" si="2"/>
        <v>0</v>
      </c>
      <c r="Q164" s="222"/>
    </row>
    <row r="165" spans="1:17" x14ac:dyDescent="0.25">
      <c r="A165" s="231">
        <v>1980</v>
      </c>
      <c r="B165" s="229" t="s">
        <v>783</v>
      </c>
      <c r="C165" s="221"/>
      <c r="D165" s="221"/>
      <c r="E165" s="221"/>
      <c r="F165" s="221"/>
      <c r="G165" s="221"/>
      <c r="H165" s="221"/>
      <c r="I165" s="221"/>
      <c r="J165" s="221"/>
      <c r="K165" s="221"/>
      <c r="L165" s="221"/>
      <c r="M165" s="221"/>
      <c r="N165" s="221"/>
      <c r="O165" s="221"/>
      <c r="P165" s="221">
        <f t="shared" si="2"/>
        <v>0</v>
      </c>
      <c r="Q165" s="223"/>
    </row>
    <row r="166" spans="1:17" x14ac:dyDescent="0.25">
      <c r="A166" s="226">
        <v>1981</v>
      </c>
      <c r="B166" s="227" t="s">
        <v>785</v>
      </c>
      <c r="C166" s="220"/>
      <c r="D166" s="220"/>
      <c r="E166" s="220"/>
      <c r="F166" s="220"/>
      <c r="G166" s="220"/>
      <c r="H166" s="220"/>
      <c r="I166" s="220"/>
      <c r="J166" s="220"/>
      <c r="K166" s="220"/>
      <c r="L166" s="220"/>
      <c r="M166" s="220"/>
      <c r="N166" s="220"/>
      <c r="O166" s="220"/>
      <c r="P166" s="220">
        <f t="shared" si="2"/>
        <v>0</v>
      </c>
      <c r="Q166" s="222"/>
    </row>
    <row r="167" spans="1:17" x14ac:dyDescent="0.25">
      <c r="A167" s="231">
        <v>1984</v>
      </c>
      <c r="B167" s="229" t="s">
        <v>786</v>
      </c>
      <c r="C167" s="221"/>
      <c r="D167" s="221"/>
      <c r="E167" s="221"/>
      <c r="F167" s="221"/>
      <c r="G167" s="221"/>
      <c r="H167" s="221"/>
      <c r="I167" s="221"/>
      <c r="J167" s="221"/>
      <c r="K167" s="221"/>
      <c r="L167" s="221"/>
      <c r="M167" s="221"/>
      <c r="N167" s="221"/>
      <c r="O167" s="221"/>
      <c r="P167" s="221">
        <f t="shared" si="2"/>
        <v>0</v>
      </c>
      <c r="Q167" s="223"/>
    </row>
    <row r="168" spans="1:17" x14ac:dyDescent="0.25">
      <c r="A168" s="226">
        <v>1985</v>
      </c>
      <c r="B168" s="227" t="s">
        <v>787</v>
      </c>
      <c r="C168" s="220"/>
      <c r="D168" s="220"/>
      <c r="E168" s="220"/>
      <c r="F168" s="220"/>
      <c r="G168" s="220"/>
      <c r="H168" s="220"/>
      <c r="I168" s="220"/>
      <c r="J168" s="220"/>
      <c r="K168" s="220"/>
      <c r="L168" s="220"/>
      <c r="M168" s="220"/>
      <c r="N168" s="220"/>
      <c r="O168" s="220"/>
      <c r="P168" s="220">
        <f t="shared" si="2"/>
        <v>0</v>
      </c>
      <c r="Q168" s="222"/>
    </row>
    <row r="169" spans="1:17" x14ac:dyDescent="0.25">
      <c r="A169" s="231">
        <v>1986</v>
      </c>
      <c r="B169" s="229" t="s">
        <v>788</v>
      </c>
      <c r="C169" s="221"/>
      <c r="D169" s="221"/>
      <c r="E169" s="221"/>
      <c r="F169" s="221"/>
      <c r="G169" s="221"/>
      <c r="H169" s="221"/>
      <c r="I169" s="221"/>
      <c r="J169" s="221"/>
      <c r="K169" s="221"/>
      <c r="L169" s="221"/>
      <c r="M169" s="221"/>
      <c r="N169" s="221"/>
      <c r="O169" s="221"/>
      <c r="P169" s="221">
        <f t="shared" si="2"/>
        <v>0</v>
      </c>
      <c r="Q169" s="223"/>
    </row>
    <row r="170" spans="1:17" x14ac:dyDescent="0.25">
      <c r="A170" s="226">
        <v>1987</v>
      </c>
      <c r="B170" s="227" t="s">
        <v>789</v>
      </c>
      <c r="C170" s="220"/>
      <c r="D170" s="220"/>
      <c r="E170" s="220"/>
      <c r="F170" s="220"/>
      <c r="G170" s="220"/>
      <c r="H170" s="220"/>
      <c r="I170" s="220"/>
      <c r="J170" s="220"/>
      <c r="K170" s="220"/>
      <c r="L170" s="220"/>
      <c r="M170" s="220"/>
      <c r="N170" s="220"/>
      <c r="O170" s="220"/>
      <c r="P170" s="220">
        <f t="shared" si="2"/>
        <v>0</v>
      </c>
      <c r="Q170" s="222"/>
    </row>
    <row r="171" spans="1:17" x14ac:dyDescent="0.25">
      <c r="A171" s="231">
        <v>1988</v>
      </c>
      <c r="B171" s="229" t="s">
        <v>790</v>
      </c>
      <c r="C171" s="221"/>
      <c r="D171" s="221"/>
      <c r="E171" s="221"/>
      <c r="F171" s="221"/>
      <c r="G171" s="221"/>
      <c r="H171" s="221"/>
      <c r="I171" s="221"/>
      <c r="J171" s="221"/>
      <c r="K171" s="221"/>
      <c r="L171" s="221"/>
      <c r="M171" s="221"/>
      <c r="N171" s="221"/>
      <c r="O171" s="221"/>
      <c r="P171" s="221">
        <f t="shared" si="2"/>
        <v>0</v>
      </c>
      <c r="Q171" s="223"/>
    </row>
    <row r="172" spans="1:17" x14ac:dyDescent="0.25">
      <c r="A172" s="226">
        <v>1990</v>
      </c>
      <c r="B172" s="227" t="s">
        <v>791</v>
      </c>
      <c r="C172" s="220"/>
      <c r="D172" s="220"/>
      <c r="E172" s="220"/>
      <c r="F172" s="220"/>
      <c r="G172" s="220"/>
      <c r="H172" s="220"/>
      <c r="I172" s="220"/>
      <c r="J172" s="220"/>
      <c r="K172" s="220"/>
      <c r="L172" s="220"/>
      <c r="M172" s="220"/>
      <c r="N172" s="220"/>
      <c r="O172" s="220"/>
      <c r="P172" s="220">
        <f t="shared" si="2"/>
        <v>0</v>
      </c>
      <c r="Q172" s="222"/>
    </row>
    <row r="173" spans="1:17" x14ac:dyDescent="0.25">
      <c r="A173" s="231">
        <v>1991</v>
      </c>
      <c r="B173" s="229" t="s">
        <v>792</v>
      </c>
      <c r="C173" s="221"/>
      <c r="D173" s="221"/>
      <c r="E173" s="221"/>
      <c r="F173" s="221"/>
      <c r="G173" s="221"/>
      <c r="H173" s="221"/>
      <c r="I173" s="221"/>
      <c r="J173" s="221"/>
      <c r="K173" s="221"/>
      <c r="L173" s="221"/>
      <c r="M173" s="221"/>
      <c r="N173" s="221"/>
      <c r="O173" s="221"/>
      <c r="P173" s="221">
        <f t="shared" si="2"/>
        <v>0</v>
      </c>
      <c r="Q173" s="223"/>
    </row>
    <row r="174" spans="1:17" x14ac:dyDescent="0.25">
      <c r="A174" s="230">
        <v>1993</v>
      </c>
      <c r="B174" s="227" t="s">
        <v>793</v>
      </c>
      <c r="C174" s="220"/>
      <c r="D174" s="220"/>
      <c r="E174" s="220"/>
      <c r="F174" s="220"/>
      <c r="G174" s="220"/>
      <c r="H174" s="220"/>
      <c r="I174" s="220"/>
      <c r="J174" s="220"/>
      <c r="K174" s="220"/>
      <c r="L174" s="220"/>
      <c r="M174" s="220"/>
      <c r="N174" s="220"/>
      <c r="O174" s="220"/>
      <c r="P174" s="220">
        <f t="shared" si="2"/>
        <v>0</v>
      </c>
      <c r="Q174" s="222"/>
    </row>
    <row r="175" spans="1:17" x14ac:dyDescent="0.25">
      <c r="A175" s="231">
        <v>1997</v>
      </c>
      <c r="B175" s="229" t="s">
        <v>795</v>
      </c>
      <c r="C175" s="221"/>
      <c r="D175" s="221"/>
      <c r="E175" s="221"/>
      <c r="F175" s="221"/>
      <c r="G175" s="221"/>
      <c r="H175" s="221"/>
      <c r="I175" s="221"/>
      <c r="J175" s="221"/>
      <c r="K175" s="221"/>
      <c r="L175" s="221"/>
      <c r="M175" s="221"/>
      <c r="N175" s="221"/>
      <c r="O175" s="221"/>
      <c r="P175" s="221">
        <f t="shared" si="2"/>
        <v>0</v>
      </c>
      <c r="Q175" s="223"/>
    </row>
    <row r="176" spans="1:17" x14ac:dyDescent="0.25">
      <c r="A176" s="226">
        <v>1998</v>
      </c>
      <c r="B176" s="227" t="s">
        <v>797</v>
      </c>
      <c r="C176" s="220"/>
      <c r="D176" s="220"/>
      <c r="E176" s="220"/>
      <c r="F176" s="220"/>
      <c r="G176" s="220"/>
      <c r="H176" s="220"/>
      <c r="I176" s="220"/>
      <c r="J176" s="220"/>
      <c r="K176" s="220"/>
      <c r="L176" s="220"/>
      <c r="M176" s="220"/>
      <c r="N176" s="220"/>
      <c r="O176" s="220"/>
      <c r="P176" s="220">
        <f t="shared" si="2"/>
        <v>0</v>
      </c>
      <c r="Q176" s="222"/>
    </row>
    <row r="177" spans="1:17" x14ac:dyDescent="0.25">
      <c r="A177" s="231">
        <v>1999</v>
      </c>
      <c r="B177" s="229" t="s">
        <v>798</v>
      </c>
      <c r="C177" s="221"/>
      <c r="D177" s="221"/>
      <c r="E177" s="221"/>
      <c r="F177" s="221"/>
      <c r="G177" s="221"/>
      <c r="H177" s="221"/>
      <c r="I177" s="221"/>
      <c r="J177" s="221"/>
      <c r="K177" s="221"/>
      <c r="L177" s="221"/>
      <c r="M177" s="221"/>
      <c r="N177" s="221"/>
      <c r="O177" s="221"/>
      <c r="P177" s="221">
        <f t="shared" si="2"/>
        <v>0</v>
      </c>
      <c r="Q177" s="223"/>
    </row>
    <row r="178" spans="1:17" x14ac:dyDescent="0.25">
      <c r="A178" s="230">
        <v>2000</v>
      </c>
      <c r="B178" s="227" t="s">
        <v>799</v>
      </c>
      <c r="C178" s="220"/>
      <c r="D178" s="220"/>
      <c r="E178" s="220"/>
      <c r="F178" s="220"/>
      <c r="G178" s="220"/>
      <c r="H178" s="220"/>
      <c r="I178" s="220"/>
      <c r="J178" s="220"/>
      <c r="K178" s="220"/>
      <c r="L178" s="220"/>
      <c r="M178" s="220"/>
      <c r="N178" s="220"/>
      <c r="O178" s="220"/>
      <c r="P178" s="220">
        <f t="shared" si="2"/>
        <v>0</v>
      </c>
      <c r="Q178" s="222"/>
    </row>
    <row r="179" spans="1:17" x14ac:dyDescent="0.25">
      <c r="A179" s="228">
        <v>2020</v>
      </c>
      <c r="B179" s="229" t="s">
        <v>800</v>
      </c>
      <c r="C179" s="221"/>
      <c r="D179" s="221"/>
      <c r="E179" s="221"/>
      <c r="F179" s="221"/>
      <c r="G179" s="221"/>
      <c r="H179" s="221"/>
      <c r="I179" s="221"/>
      <c r="J179" s="221"/>
      <c r="K179" s="221"/>
      <c r="L179" s="221"/>
      <c r="M179" s="221"/>
      <c r="N179" s="221"/>
      <c r="O179" s="221"/>
      <c r="P179" s="221">
        <f t="shared" si="2"/>
        <v>0</v>
      </c>
      <c r="Q179" s="223"/>
    </row>
    <row r="180" spans="1:17" x14ac:dyDescent="0.25">
      <c r="A180" s="230">
        <v>2050</v>
      </c>
      <c r="B180" s="227" t="s">
        <v>801</v>
      </c>
      <c r="C180" s="220"/>
      <c r="D180" s="220"/>
      <c r="E180" s="220"/>
      <c r="F180" s="220"/>
      <c r="G180" s="220"/>
      <c r="H180" s="220"/>
      <c r="I180" s="220"/>
      <c r="J180" s="220"/>
      <c r="K180" s="220"/>
      <c r="L180" s="220"/>
      <c r="M180" s="220"/>
      <c r="N180" s="220"/>
      <c r="O180" s="220"/>
      <c r="P180" s="220">
        <f t="shared" si="2"/>
        <v>0</v>
      </c>
      <c r="Q180" s="222"/>
    </row>
    <row r="181" spans="1:17" x14ac:dyDescent="0.25">
      <c r="A181" s="228">
        <v>2060</v>
      </c>
      <c r="B181" s="229" t="s">
        <v>802</v>
      </c>
      <c r="C181" s="221"/>
      <c r="D181" s="221"/>
      <c r="E181" s="221"/>
      <c r="F181" s="221"/>
      <c r="G181" s="221"/>
      <c r="H181" s="221"/>
      <c r="I181" s="221"/>
      <c r="J181" s="221"/>
      <c r="K181" s="221"/>
      <c r="L181" s="221"/>
      <c r="M181" s="221"/>
      <c r="N181" s="221"/>
      <c r="O181" s="221"/>
      <c r="P181" s="221">
        <f t="shared" si="2"/>
        <v>0</v>
      </c>
      <c r="Q181" s="223"/>
    </row>
    <row r="182" spans="1:17" x14ac:dyDescent="0.25">
      <c r="A182" s="230">
        <v>2070</v>
      </c>
      <c r="B182" s="227" t="s">
        <v>803</v>
      </c>
      <c r="C182" s="220"/>
      <c r="D182" s="220"/>
      <c r="E182" s="220"/>
      <c r="F182" s="220"/>
      <c r="G182" s="220"/>
      <c r="H182" s="220"/>
      <c r="I182" s="220"/>
      <c r="J182" s="220"/>
      <c r="K182" s="220"/>
      <c r="L182" s="220"/>
      <c r="M182" s="220"/>
      <c r="N182" s="220"/>
      <c r="O182" s="220"/>
      <c r="P182" s="220">
        <f t="shared" si="2"/>
        <v>0</v>
      </c>
      <c r="Q182" s="222"/>
    </row>
    <row r="183" spans="1:17" x14ac:dyDescent="0.25">
      <c r="A183" s="228">
        <v>2080</v>
      </c>
      <c r="B183" s="229" t="s">
        <v>804</v>
      </c>
      <c r="C183" s="221"/>
      <c r="D183" s="221"/>
      <c r="E183" s="221"/>
      <c r="F183" s="221"/>
      <c r="G183" s="221"/>
      <c r="H183" s="221"/>
      <c r="I183" s="221"/>
      <c r="J183" s="221"/>
      <c r="K183" s="221"/>
      <c r="L183" s="221"/>
      <c r="M183" s="221"/>
      <c r="N183" s="221"/>
      <c r="O183" s="221"/>
      <c r="P183" s="221">
        <f t="shared" si="2"/>
        <v>0</v>
      </c>
      <c r="Q183" s="223"/>
    </row>
    <row r="184" spans="1:17" x14ac:dyDescent="0.25">
      <c r="A184" s="230">
        <v>2090</v>
      </c>
      <c r="B184" s="227" t="s">
        <v>805</v>
      </c>
      <c r="C184" s="220"/>
      <c r="D184" s="220"/>
      <c r="E184" s="220"/>
      <c r="F184" s="220"/>
      <c r="G184" s="220"/>
      <c r="H184" s="220"/>
      <c r="I184" s="220"/>
      <c r="J184" s="220"/>
      <c r="K184" s="220"/>
      <c r="L184" s="220"/>
      <c r="M184" s="220"/>
      <c r="N184" s="220"/>
      <c r="O184" s="220"/>
      <c r="P184" s="220">
        <f t="shared" si="2"/>
        <v>0</v>
      </c>
      <c r="Q184" s="222"/>
    </row>
    <row r="185" spans="1:17" x14ac:dyDescent="0.25">
      <c r="A185" s="228">
        <v>2110</v>
      </c>
      <c r="B185" s="229" t="s">
        <v>806</v>
      </c>
      <c r="C185" s="221"/>
      <c r="D185" s="221"/>
      <c r="E185" s="221"/>
      <c r="F185" s="221"/>
      <c r="G185" s="221"/>
      <c r="H185" s="221"/>
      <c r="I185" s="221"/>
      <c r="J185" s="221"/>
      <c r="K185" s="221"/>
      <c r="L185" s="221"/>
      <c r="M185" s="221"/>
      <c r="N185" s="221"/>
      <c r="O185" s="221"/>
      <c r="P185" s="221">
        <f t="shared" si="2"/>
        <v>0</v>
      </c>
      <c r="Q185" s="223"/>
    </row>
    <row r="186" spans="1:17" x14ac:dyDescent="0.25">
      <c r="A186" s="230">
        <v>2140</v>
      </c>
      <c r="B186" s="227" t="s">
        <v>807</v>
      </c>
      <c r="C186" s="220"/>
      <c r="D186" s="220"/>
      <c r="E186" s="220"/>
      <c r="F186" s="220"/>
      <c r="G186" s="220"/>
      <c r="H186" s="220"/>
      <c r="I186" s="220"/>
      <c r="J186" s="220"/>
      <c r="K186" s="220"/>
      <c r="L186" s="220"/>
      <c r="M186" s="220"/>
      <c r="N186" s="220"/>
      <c r="O186" s="220"/>
      <c r="P186" s="220">
        <f t="shared" si="2"/>
        <v>0</v>
      </c>
      <c r="Q186" s="222"/>
    </row>
    <row r="187" spans="1:17" x14ac:dyDescent="0.25">
      <c r="A187" s="231">
        <v>2150</v>
      </c>
      <c r="B187" s="229" t="s">
        <v>808</v>
      </c>
      <c r="C187" s="221"/>
      <c r="D187" s="221"/>
      <c r="E187" s="221"/>
      <c r="F187" s="221"/>
      <c r="G187" s="221"/>
      <c r="H187" s="221"/>
      <c r="I187" s="221"/>
      <c r="J187" s="221"/>
      <c r="K187" s="221"/>
      <c r="L187" s="221"/>
      <c r="M187" s="221"/>
      <c r="N187" s="221"/>
      <c r="O187" s="221"/>
      <c r="P187" s="221">
        <f t="shared" si="2"/>
        <v>0</v>
      </c>
      <c r="Q187" s="223"/>
    </row>
    <row r="188" spans="1:17" x14ac:dyDescent="0.25">
      <c r="A188" s="230">
        <v>2160</v>
      </c>
      <c r="B188" s="227" t="s">
        <v>809</v>
      </c>
      <c r="C188" s="220"/>
      <c r="D188" s="220"/>
      <c r="E188" s="220"/>
      <c r="F188" s="220"/>
      <c r="G188" s="220"/>
      <c r="H188" s="220"/>
      <c r="I188" s="220"/>
      <c r="J188" s="220"/>
      <c r="K188" s="220"/>
      <c r="L188" s="220"/>
      <c r="M188" s="220"/>
      <c r="N188" s="220"/>
      <c r="O188" s="220"/>
      <c r="P188" s="220">
        <f t="shared" si="2"/>
        <v>0</v>
      </c>
      <c r="Q188" s="222"/>
    </row>
    <row r="189" spans="1:17" x14ac:dyDescent="0.25">
      <c r="A189" s="228">
        <v>2170</v>
      </c>
      <c r="B189" s="229" t="s">
        <v>810</v>
      </c>
      <c r="C189" s="221"/>
      <c r="D189" s="221"/>
      <c r="E189" s="221"/>
      <c r="F189" s="221"/>
      <c r="G189" s="221"/>
      <c r="H189" s="221"/>
      <c r="I189" s="221"/>
      <c r="J189" s="221"/>
      <c r="K189" s="221"/>
      <c r="L189" s="221"/>
      <c r="M189" s="221"/>
      <c r="N189" s="221"/>
      <c r="O189" s="221"/>
      <c r="P189" s="221">
        <f t="shared" si="2"/>
        <v>0</v>
      </c>
      <c r="Q189" s="223"/>
    </row>
    <row r="190" spans="1:17" x14ac:dyDescent="0.25">
      <c r="A190" s="230">
        <v>2180</v>
      </c>
      <c r="B190" s="227" t="s">
        <v>811</v>
      </c>
      <c r="C190" s="220"/>
      <c r="D190" s="220"/>
      <c r="E190" s="220"/>
      <c r="F190" s="220"/>
      <c r="G190" s="220"/>
      <c r="H190" s="220"/>
      <c r="I190" s="220"/>
      <c r="J190" s="220"/>
      <c r="K190" s="220"/>
      <c r="L190" s="220"/>
      <c r="M190" s="220"/>
      <c r="N190" s="220"/>
      <c r="O190" s="220"/>
      <c r="P190" s="220">
        <f t="shared" si="2"/>
        <v>0</v>
      </c>
      <c r="Q190" s="222"/>
    </row>
    <row r="191" spans="1:17" x14ac:dyDescent="0.25">
      <c r="A191" s="231">
        <v>2190</v>
      </c>
      <c r="B191" s="229" t="s">
        <v>812</v>
      </c>
      <c r="C191" s="221"/>
      <c r="D191" s="221"/>
      <c r="E191" s="221"/>
      <c r="F191" s="221"/>
      <c r="G191" s="221"/>
      <c r="H191" s="221"/>
      <c r="I191" s="221"/>
      <c r="J191" s="221"/>
      <c r="K191" s="221"/>
      <c r="L191" s="221"/>
      <c r="M191" s="221"/>
      <c r="N191" s="221"/>
      <c r="O191" s="221"/>
      <c r="P191" s="221">
        <f t="shared" si="2"/>
        <v>0</v>
      </c>
      <c r="Q191" s="223"/>
    </row>
    <row r="192" spans="1:17" x14ac:dyDescent="0.25">
      <c r="A192" s="226">
        <v>2210</v>
      </c>
      <c r="B192" s="227" t="s">
        <v>813</v>
      </c>
      <c r="C192" s="220"/>
      <c r="D192" s="220"/>
      <c r="E192" s="220"/>
      <c r="F192" s="220"/>
      <c r="G192" s="220"/>
      <c r="H192" s="220"/>
      <c r="I192" s="220"/>
      <c r="J192" s="220"/>
      <c r="K192" s="220"/>
      <c r="L192" s="220"/>
      <c r="M192" s="220"/>
      <c r="N192" s="220"/>
      <c r="O192" s="220"/>
      <c r="P192" s="220">
        <f t="shared" si="2"/>
        <v>0</v>
      </c>
      <c r="Q192" s="222"/>
    </row>
    <row r="193" spans="1:17" x14ac:dyDescent="0.25">
      <c r="A193" s="231">
        <v>2220</v>
      </c>
      <c r="B193" s="229" t="s">
        <v>814</v>
      </c>
      <c r="C193" s="221"/>
      <c r="D193" s="221"/>
      <c r="E193" s="221"/>
      <c r="F193" s="221"/>
      <c r="G193" s="221"/>
      <c r="H193" s="221"/>
      <c r="I193" s="221"/>
      <c r="J193" s="221"/>
      <c r="K193" s="221"/>
      <c r="L193" s="221"/>
      <c r="M193" s="221"/>
      <c r="N193" s="221"/>
      <c r="O193" s="221"/>
      <c r="P193" s="221">
        <f t="shared" si="2"/>
        <v>0</v>
      </c>
      <c r="Q193" s="223"/>
    </row>
    <row r="194" spans="1:17" x14ac:dyDescent="0.25">
      <c r="A194" s="226">
        <v>2270</v>
      </c>
      <c r="B194" s="227" t="s">
        <v>815</v>
      </c>
      <c r="C194" s="220"/>
      <c r="D194" s="220"/>
      <c r="E194" s="220"/>
      <c r="F194" s="220"/>
      <c r="G194" s="220"/>
      <c r="H194" s="220"/>
      <c r="I194" s="220"/>
      <c r="J194" s="220"/>
      <c r="K194" s="220"/>
      <c r="L194" s="220"/>
      <c r="M194" s="220"/>
      <c r="N194" s="220"/>
      <c r="O194" s="220"/>
      <c r="P194" s="220">
        <f t="shared" si="2"/>
        <v>0</v>
      </c>
      <c r="Q194" s="222"/>
    </row>
    <row r="195" spans="1:17" x14ac:dyDescent="0.25">
      <c r="A195" s="231">
        <v>2280</v>
      </c>
      <c r="B195" s="229" t="s">
        <v>816</v>
      </c>
      <c r="C195" s="221"/>
      <c r="D195" s="221"/>
      <c r="E195" s="221"/>
      <c r="F195" s="221"/>
      <c r="G195" s="221"/>
      <c r="H195" s="221"/>
      <c r="I195" s="221"/>
      <c r="J195" s="221"/>
      <c r="K195" s="221"/>
      <c r="L195" s="221"/>
      <c r="M195" s="221"/>
      <c r="N195" s="221"/>
      <c r="O195" s="221"/>
      <c r="P195" s="221">
        <f t="shared" si="2"/>
        <v>0</v>
      </c>
      <c r="Q195" s="223"/>
    </row>
    <row r="196" spans="1:17" x14ac:dyDescent="0.25">
      <c r="A196" s="226">
        <v>2281</v>
      </c>
      <c r="B196" s="227" t="s">
        <v>817</v>
      </c>
      <c r="C196" s="220"/>
      <c r="D196" s="220"/>
      <c r="E196" s="220"/>
      <c r="F196" s="220"/>
      <c r="G196" s="220"/>
      <c r="H196" s="220"/>
      <c r="I196" s="220"/>
      <c r="J196" s="220"/>
      <c r="K196" s="220"/>
      <c r="L196" s="220"/>
      <c r="M196" s="220"/>
      <c r="N196" s="220"/>
      <c r="O196" s="220"/>
      <c r="P196" s="220">
        <f t="shared" si="2"/>
        <v>0</v>
      </c>
      <c r="Q196" s="222"/>
    </row>
    <row r="197" spans="1:17" x14ac:dyDescent="0.25">
      <c r="A197" s="231">
        <v>2320</v>
      </c>
      <c r="B197" s="229" t="s">
        <v>813</v>
      </c>
      <c r="C197" s="221"/>
      <c r="D197" s="221"/>
      <c r="E197" s="221"/>
      <c r="F197" s="221"/>
      <c r="G197" s="221"/>
      <c r="H197" s="221"/>
      <c r="I197" s="221"/>
      <c r="J197" s="221"/>
      <c r="K197" s="221"/>
      <c r="L197" s="221"/>
      <c r="M197" s="221"/>
      <c r="N197" s="221"/>
      <c r="O197" s="221"/>
      <c r="P197" s="221">
        <f t="shared" ref="P197:P260" si="3">SUM(C197:O197)</f>
        <v>0</v>
      </c>
      <c r="Q197" s="223"/>
    </row>
    <row r="198" spans="1:17" x14ac:dyDescent="0.25">
      <c r="A198" s="226">
        <v>2360</v>
      </c>
      <c r="B198" s="227" t="s">
        <v>818</v>
      </c>
      <c r="C198" s="220"/>
      <c r="D198" s="220"/>
      <c r="E198" s="220"/>
      <c r="F198" s="220"/>
      <c r="G198" s="220"/>
      <c r="H198" s="220"/>
      <c r="I198" s="220"/>
      <c r="J198" s="220"/>
      <c r="K198" s="220"/>
      <c r="L198" s="220"/>
      <c r="M198" s="220"/>
      <c r="N198" s="220"/>
      <c r="O198" s="220"/>
      <c r="P198" s="220">
        <f t="shared" si="3"/>
        <v>0</v>
      </c>
      <c r="Q198" s="222"/>
    </row>
    <row r="199" spans="1:17" x14ac:dyDescent="0.25">
      <c r="A199" s="231">
        <v>2380</v>
      </c>
      <c r="B199" s="229" t="s">
        <v>819</v>
      </c>
      <c r="C199" s="221"/>
      <c r="D199" s="221"/>
      <c r="E199" s="221"/>
      <c r="F199" s="221"/>
      <c r="G199" s="221"/>
      <c r="H199" s="221"/>
      <c r="I199" s="221"/>
      <c r="J199" s="221"/>
      <c r="K199" s="221"/>
      <c r="L199" s="221"/>
      <c r="M199" s="221"/>
      <c r="N199" s="221"/>
      <c r="O199" s="221"/>
      <c r="P199" s="221">
        <f t="shared" si="3"/>
        <v>0</v>
      </c>
      <c r="Q199" s="223"/>
    </row>
    <row r="200" spans="1:17" x14ac:dyDescent="0.25">
      <c r="A200" s="226">
        <v>2390</v>
      </c>
      <c r="B200" s="227" t="s">
        <v>820</v>
      </c>
      <c r="C200" s="220"/>
      <c r="D200" s="220"/>
      <c r="E200" s="220"/>
      <c r="F200" s="220"/>
      <c r="G200" s="220"/>
      <c r="H200" s="220"/>
      <c r="I200" s="220"/>
      <c r="J200" s="220"/>
      <c r="K200" s="220"/>
      <c r="L200" s="220"/>
      <c r="M200" s="220"/>
      <c r="N200" s="220"/>
      <c r="O200" s="220"/>
      <c r="P200" s="220">
        <f t="shared" si="3"/>
        <v>0</v>
      </c>
      <c r="Q200" s="222"/>
    </row>
    <row r="201" spans="1:17" x14ac:dyDescent="0.25">
      <c r="A201" s="231">
        <v>2400</v>
      </c>
      <c r="B201" s="229" t="s">
        <v>821</v>
      </c>
      <c r="C201" s="221"/>
      <c r="D201" s="221"/>
      <c r="E201" s="221"/>
      <c r="F201" s="221"/>
      <c r="G201" s="221"/>
      <c r="H201" s="221"/>
      <c r="I201" s="221"/>
      <c r="J201" s="221"/>
      <c r="K201" s="221"/>
      <c r="L201" s="221"/>
      <c r="M201" s="221"/>
      <c r="N201" s="221"/>
      <c r="O201" s="221"/>
      <c r="P201" s="221">
        <f t="shared" si="3"/>
        <v>0</v>
      </c>
      <c r="Q201" s="223"/>
    </row>
    <row r="202" spans="1:17" x14ac:dyDescent="0.25">
      <c r="A202" s="226">
        <v>2401</v>
      </c>
      <c r="B202" s="227" t="s">
        <v>822</v>
      </c>
      <c r="C202" s="220"/>
      <c r="D202" s="220"/>
      <c r="E202" s="220"/>
      <c r="F202" s="220"/>
      <c r="G202" s="220"/>
      <c r="H202" s="220"/>
      <c r="I202" s="220"/>
      <c r="J202" s="220"/>
      <c r="K202" s="220"/>
      <c r="L202" s="220"/>
      <c r="M202" s="220"/>
      <c r="N202" s="220"/>
      <c r="O202" s="220"/>
      <c r="P202" s="220">
        <f t="shared" si="3"/>
        <v>0</v>
      </c>
      <c r="Q202" s="222"/>
    </row>
    <row r="203" spans="1:17" x14ac:dyDescent="0.25">
      <c r="A203" s="228">
        <v>2407</v>
      </c>
      <c r="B203" s="229" t="s">
        <v>823</v>
      </c>
      <c r="C203" s="221"/>
      <c r="D203" s="221"/>
      <c r="E203" s="221"/>
      <c r="F203" s="221"/>
      <c r="G203" s="221"/>
      <c r="H203" s="221"/>
      <c r="I203" s="221"/>
      <c r="J203" s="221"/>
      <c r="K203" s="221"/>
      <c r="L203" s="221"/>
      <c r="M203" s="221"/>
      <c r="N203" s="221"/>
      <c r="O203" s="221"/>
      <c r="P203" s="221">
        <f t="shared" si="3"/>
        <v>0</v>
      </c>
      <c r="Q203" s="223"/>
    </row>
    <row r="204" spans="1:17" x14ac:dyDescent="0.25">
      <c r="A204" s="226">
        <v>2500</v>
      </c>
      <c r="B204" s="227" t="s">
        <v>824</v>
      </c>
      <c r="C204" s="220"/>
      <c r="D204" s="220"/>
      <c r="E204" s="220"/>
      <c r="F204" s="220"/>
      <c r="G204" s="220"/>
      <c r="H204" s="220"/>
      <c r="I204" s="220"/>
      <c r="J204" s="220"/>
      <c r="K204" s="220"/>
      <c r="L204" s="220"/>
      <c r="M204" s="220"/>
      <c r="N204" s="220"/>
      <c r="O204" s="220"/>
      <c r="P204" s="220">
        <f t="shared" si="3"/>
        <v>0</v>
      </c>
      <c r="Q204" s="222"/>
    </row>
    <row r="205" spans="1:17" x14ac:dyDescent="0.25">
      <c r="A205" s="231">
        <v>2550</v>
      </c>
      <c r="B205" s="229" t="s">
        <v>825</v>
      </c>
      <c r="C205" s="221"/>
      <c r="D205" s="221"/>
      <c r="E205" s="221"/>
      <c r="F205" s="221"/>
      <c r="G205" s="221"/>
      <c r="H205" s="221"/>
      <c r="I205" s="221"/>
      <c r="J205" s="221"/>
      <c r="K205" s="221"/>
      <c r="L205" s="221"/>
      <c r="M205" s="221"/>
      <c r="N205" s="221"/>
      <c r="O205" s="221"/>
      <c r="P205" s="221">
        <f t="shared" si="3"/>
        <v>0</v>
      </c>
      <c r="Q205" s="223"/>
    </row>
    <row r="206" spans="1:17" x14ac:dyDescent="0.25">
      <c r="A206" s="226">
        <v>2600</v>
      </c>
      <c r="B206" s="227" t="s">
        <v>826</v>
      </c>
      <c r="C206" s="220"/>
      <c r="D206" s="220"/>
      <c r="E206" s="220"/>
      <c r="F206" s="220"/>
      <c r="G206" s="220"/>
      <c r="H206" s="220"/>
      <c r="I206" s="220"/>
      <c r="J206" s="220"/>
      <c r="K206" s="220"/>
      <c r="L206" s="220"/>
      <c r="M206" s="220"/>
      <c r="N206" s="220"/>
      <c r="O206" s="220"/>
      <c r="P206" s="220">
        <f t="shared" si="3"/>
        <v>0</v>
      </c>
      <c r="Q206" s="222"/>
    </row>
    <row r="207" spans="1:17" x14ac:dyDescent="0.25">
      <c r="A207" s="228">
        <v>2602</v>
      </c>
      <c r="B207" s="229" t="s">
        <v>1236</v>
      </c>
      <c r="C207" s="221"/>
      <c r="D207" s="221"/>
      <c r="E207" s="221"/>
      <c r="F207" s="221"/>
      <c r="G207" s="221"/>
      <c r="H207" s="221"/>
      <c r="I207" s="221"/>
      <c r="J207" s="221"/>
      <c r="K207" s="221"/>
      <c r="L207" s="221"/>
      <c r="M207" s="221"/>
      <c r="N207" s="221"/>
      <c r="O207" s="221"/>
      <c r="P207" s="221">
        <f t="shared" si="3"/>
        <v>0</v>
      </c>
      <c r="Q207" s="223"/>
    </row>
    <row r="208" spans="1:17" x14ac:dyDescent="0.25">
      <c r="A208" s="226">
        <v>2601</v>
      </c>
      <c r="B208" s="227" t="s">
        <v>828</v>
      </c>
      <c r="C208" s="220"/>
      <c r="D208" s="220"/>
      <c r="E208" s="220"/>
      <c r="F208" s="220"/>
      <c r="G208" s="220"/>
      <c r="H208" s="220"/>
      <c r="I208" s="220"/>
      <c r="J208" s="220"/>
      <c r="K208" s="220"/>
      <c r="L208" s="220"/>
      <c r="M208" s="220"/>
      <c r="N208" s="220"/>
      <c r="O208" s="220"/>
      <c r="P208" s="220">
        <f t="shared" si="3"/>
        <v>0</v>
      </c>
      <c r="Q208" s="222"/>
    </row>
    <row r="209" spans="1:17" x14ac:dyDescent="0.25">
      <c r="A209" s="231">
        <v>2610</v>
      </c>
      <c r="B209" s="229" t="s">
        <v>829</v>
      </c>
      <c r="C209" s="221"/>
      <c r="D209" s="221"/>
      <c r="E209" s="221"/>
      <c r="F209" s="221"/>
      <c r="G209" s="221"/>
      <c r="H209" s="221"/>
      <c r="I209" s="221"/>
      <c r="J209" s="221"/>
      <c r="K209" s="221"/>
      <c r="L209" s="221"/>
      <c r="M209" s="221"/>
      <c r="N209" s="221"/>
      <c r="O209" s="221"/>
      <c r="P209" s="221">
        <f t="shared" si="3"/>
        <v>0</v>
      </c>
      <c r="Q209" s="223"/>
    </row>
    <row r="210" spans="1:17" x14ac:dyDescent="0.25">
      <c r="A210" s="226">
        <v>2615</v>
      </c>
      <c r="B210" s="227" t="s">
        <v>830</v>
      </c>
      <c r="C210" s="220"/>
      <c r="D210" s="220"/>
      <c r="E210" s="220"/>
      <c r="F210" s="220"/>
      <c r="G210" s="220"/>
      <c r="H210" s="220"/>
      <c r="I210" s="220"/>
      <c r="J210" s="220"/>
      <c r="K210" s="220"/>
      <c r="L210" s="220"/>
      <c r="M210" s="220"/>
      <c r="N210" s="220"/>
      <c r="O210" s="220"/>
      <c r="P210" s="220">
        <f t="shared" si="3"/>
        <v>0</v>
      </c>
      <c r="Q210" s="222"/>
    </row>
    <row r="211" spans="1:17" x14ac:dyDescent="0.25">
      <c r="A211" s="231">
        <v>2620</v>
      </c>
      <c r="B211" s="229" t="s">
        <v>831</v>
      </c>
      <c r="C211" s="221"/>
      <c r="D211" s="221"/>
      <c r="E211" s="221"/>
      <c r="F211" s="221"/>
      <c r="G211" s="221"/>
      <c r="H211" s="221"/>
      <c r="I211" s="221"/>
      <c r="J211" s="221"/>
      <c r="K211" s="221"/>
      <c r="L211" s="221"/>
      <c r="M211" s="221"/>
      <c r="N211" s="221"/>
      <c r="O211" s="221"/>
      <c r="P211" s="221">
        <f t="shared" si="3"/>
        <v>0</v>
      </c>
      <c r="Q211" s="223"/>
    </row>
    <row r="212" spans="1:17" x14ac:dyDescent="0.25">
      <c r="A212" s="230">
        <v>2630</v>
      </c>
      <c r="B212" s="227" t="s">
        <v>1237</v>
      </c>
      <c r="C212" s="220"/>
      <c r="D212" s="220"/>
      <c r="E212" s="220"/>
      <c r="F212" s="220"/>
      <c r="G212" s="220"/>
      <c r="H212" s="220"/>
      <c r="I212" s="220"/>
      <c r="J212" s="220"/>
      <c r="K212" s="220"/>
      <c r="L212" s="220"/>
      <c r="M212" s="220"/>
      <c r="N212" s="220"/>
      <c r="O212" s="220"/>
      <c r="P212" s="220">
        <f t="shared" si="3"/>
        <v>0</v>
      </c>
      <c r="Q212" s="222"/>
    </row>
    <row r="213" spans="1:17" x14ac:dyDescent="0.25">
      <c r="A213" s="228">
        <v>2638</v>
      </c>
      <c r="B213" s="229" t="s">
        <v>834</v>
      </c>
      <c r="C213" s="221"/>
      <c r="D213" s="221"/>
      <c r="E213" s="221"/>
      <c r="F213" s="221"/>
      <c r="G213" s="221"/>
      <c r="H213" s="221"/>
      <c r="I213" s="221"/>
      <c r="J213" s="221"/>
      <c r="K213" s="221"/>
      <c r="L213" s="221"/>
      <c r="M213" s="221"/>
      <c r="N213" s="221"/>
      <c r="O213" s="221"/>
      <c r="P213" s="221">
        <f t="shared" si="3"/>
        <v>0</v>
      </c>
      <c r="Q213" s="223"/>
    </row>
    <row r="214" spans="1:17" x14ac:dyDescent="0.25">
      <c r="A214" s="230">
        <v>2640</v>
      </c>
      <c r="B214" s="227" t="s">
        <v>835</v>
      </c>
      <c r="C214" s="220"/>
      <c r="D214" s="220"/>
      <c r="E214" s="220"/>
      <c r="F214" s="220"/>
      <c r="G214" s="220"/>
      <c r="H214" s="220"/>
      <c r="I214" s="220"/>
      <c r="J214" s="220"/>
      <c r="K214" s="220"/>
      <c r="L214" s="220"/>
      <c r="M214" s="220"/>
      <c r="N214" s="220"/>
      <c r="O214" s="220"/>
      <c r="P214" s="220">
        <f t="shared" si="3"/>
        <v>0</v>
      </c>
      <c r="Q214" s="222"/>
    </row>
    <row r="215" spans="1:17" x14ac:dyDescent="0.25">
      <c r="A215" s="228">
        <v>2650</v>
      </c>
      <c r="B215" s="229" t="s">
        <v>836</v>
      </c>
      <c r="C215" s="221"/>
      <c r="D215" s="221"/>
      <c r="E215" s="221"/>
      <c r="F215" s="221"/>
      <c r="G215" s="221"/>
      <c r="H215" s="221"/>
      <c r="I215" s="221"/>
      <c r="J215" s="221"/>
      <c r="K215" s="221"/>
      <c r="L215" s="221"/>
      <c r="M215" s="221"/>
      <c r="N215" s="221"/>
      <c r="O215" s="221"/>
      <c r="P215" s="221">
        <f t="shared" si="3"/>
        <v>0</v>
      </c>
      <c r="Q215" s="223"/>
    </row>
    <row r="216" spans="1:17" x14ac:dyDescent="0.25">
      <c r="A216" s="230">
        <v>2690</v>
      </c>
      <c r="B216" s="227" t="s">
        <v>837</v>
      </c>
      <c r="C216" s="220"/>
      <c r="D216" s="220"/>
      <c r="E216" s="220"/>
      <c r="F216" s="220"/>
      <c r="G216" s="220"/>
      <c r="H216" s="220"/>
      <c r="I216" s="220"/>
      <c r="J216" s="220"/>
      <c r="K216" s="220"/>
      <c r="L216" s="220"/>
      <c r="M216" s="220"/>
      <c r="N216" s="220"/>
      <c r="O216" s="220"/>
      <c r="P216" s="220">
        <f t="shared" si="3"/>
        <v>0</v>
      </c>
      <c r="Q216" s="222"/>
    </row>
    <row r="217" spans="1:17" x14ac:dyDescent="0.25">
      <c r="A217" s="228">
        <v>2691</v>
      </c>
      <c r="B217" s="229" t="s">
        <v>838</v>
      </c>
      <c r="C217" s="221"/>
      <c r="D217" s="221"/>
      <c r="E217" s="221"/>
      <c r="F217" s="221"/>
      <c r="G217" s="221"/>
      <c r="H217" s="221"/>
      <c r="I217" s="221"/>
      <c r="J217" s="221"/>
      <c r="K217" s="221"/>
      <c r="L217" s="221"/>
      <c r="M217" s="221"/>
      <c r="N217" s="221"/>
      <c r="O217" s="221"/>
      <c r="P217" s="221">
        <f t="shared" si="3"/>
        <v>0</v>
      </c>
      <c r="Q217" s="223"/>
    </row>
    <row r="218" spans="1:17" x14ac:dyDescent="0.25">
      <c r="A218" s="230">
        <v>2693</v>
      </c>
      <c r="B218" s="227" t="s">
        <v>839</v>
      </c>
      <c r="C218" s="220"/>
      <c r="D218" s="220"/>
      <c r="E218" s="220"/>
      <c r="F218" s="220"/>
      <c r="G218" s="220"/>
      <c r="H218" s="220"/>
      <c r="I218" s="220"/>
      <c r="J218" s="220"/>
      <c r="K218" s="220"/>
      <c r="L218" s="220"/>
      <c r="M218" s="220"/>
      <c r="N218" s="220"/>
      <c r="O218" s="220"/>
      <c r="P218" s="220">
        <f t="shared" si="3"/>
        <v>0</v>
      </c>
      <c r="Q218" s="222"/>
    </row>
    <row r="219" spans="1:17" x14ac:dyDescent="0.25">
      <c r="A219" s="228">
        <v>2694</v>
      </c>
      <c r="B219" s="229" t="s">
        <v>840</v>
      </c>
      <c r="C219" s="221"/>
      <c r="D219" s="221"/>
      <c r="E219" s="221"/>
      <c r="F219" s="221"/>
      <c r="G219" s="221"/>
      <c r="H219" s="221"/>
      <c r="I219" s="221"/>
      <c r="J219" s="221"/>
      <c r="K219" s="221"/>
      <c r="L219" s="221"/>
      <c r="M219" s="221"/>
      <c r="N219" s="221"/>
      <c r="O219" s="221"/>
      <c r="P219" s="221">
        <f t="shared" si="3"/>
        <v>0</v>
      </c>
      <c r="Q219" s="223"/>
    </row>
    <row r="220" spans="1:17" x14ac:dyDescent="0.25">
      <c r="A220" s="230">
        <v>2700</v>
      </c>
      <c r="B220" s="227" t="s">
        <v>734</v>
      </c>
      <c r="C220" s="220"/>
      <c r="D220" s="220"/>
      <c r="E220" s="220"/>
      <c r="F220" s="220"/>
      <c r="G220" s="220"/>
      <c r="H220" s="220"/>
      <c r="I220" s="220"/>
      <c r="J220" s="220"/>
      <c r="K220" s="220"/>
      <c r="L220" s="220"/>
      <c r="M220" s="220"/>
      <c r="N220" s="220"/>
      <c r="O220" s="220"/>
      <c r="P220" s="220">
        <f t="shared" si="3"/>
        <v>0</v>
      </c>
      <c r="Q220" s="222"/>
    </row>
    <row r="221" spans="1:17" x14ac:dyDescent="0.25">
      <c r="A221" s="228">
        <v>2701</v>
      </c>
      <c r="B221" s="229" t="s">
        <v>735</v>
      </c>
      <c r="C221" s="221"/>
      <c r="D221" s="221"/>
      <c r="E221" s="221"/>
      <c r="F221" s="221"/>
      <c r="G221" s="221"/>
      <c r="H221" s="221"/>
      <c r="I221" s="221"/>
      <c r="J221" s="221"/>
      <c r="K221" s="221"/>
      <c r="L221" s="221"/>
      <c r="M221" s="221"/>
      <c r="N221" s="221"/>
      <c r="O221" s="221"/>
      <c r="P221" s="221">
        <f t="shared" si="3"/>
        <v>0</v>
      </c>
      <c r="Q221" s="223"/>
    </row>
    <row r="222" spans="1:17" x14ac:dyDescent="0.25">
      <c r="A222" s="230">
        <v>2702</v>
      </c>
      <c r="B222" s="227" t="s">
        <v>736</v>
      </c>
      <c r="C222" s="220"/>
      <c r="D222" s="220"/>
      <c r="E222" s="220"/>
      <c r="F222" s="220"/>
      <c r="G222" s="220"/>
      <c r="H222" s="220"/>
      <c r="I222" s="220"/>
      <c r="J222" s="220"/>
      <c r="K222" s="220"/>
      <c r="L222" s="220"/>
      <c r="M222" s="220"/>
      <c r="N222" s="220"/>
      <c r="O222" s="220"/>
      <c r="P222" s="220">
        <f t="shared" si="3"/>
        <v>0</v>
      </c>
      <c r="Q222" s="222"/>
    </row>
    <row r="223" spans="1:17" x14ac:dyDescent="0.25">
      <c r="A223" s="228">
        <v>2703</v>
      </c>
      <c r="B223" s="229" t="s">
        <v>841</v>
      </c>
      <c r="C223" s="221"/>
      <c r="D223" s="221"/>
      <c r="E223" s="221"/>
      <c r="F223" s="221"/>
      <c r="G223" s="221"/>
      <c r="H223" s="221"/>
      <c r="I223" s="221"/>
      <c r="J223" s="221"/>
      <c r="K223" s="221"/>
      <c r="L223" s="221"/>
      <c r="M223" s="221"/>
      <c r="N223" s="221"/>
      <c r="O223" s="221"/>
      <c r="P223" s="221">
        <f t="shared" si="3"/>
        <v>0</v>
      </c>
      <c r="Q223" s="223"/>
    </row>
    <row r="224" spans="1:17" x14ac:dyDescent="0.25">
      <c r="A224" s="230">
        <v>2706</v>
      </c>
      <c r="B224" s="227" t="s">
        <v>738</v>
      </c>
      <c r="C224" s="220"/>
      <c r="D224" s="220"/>
      <c r="E224" s="220"/>
      <c r="F224" s="220"/>
      <c r="G224" s="220"/>
      <c r="H224" s="220"/>
      <c r="I224" s="220"/>
      <c r="J224" s="220"/>
      <c r="K224" s="220"/>
      <c r="L224" s="220"/>
      <c r="M224" s="220"/>
      <c r="N224" s="220"/>
      <c r="O224" s="220"/>
      <c r="P224" s="220">
        <f t="shared" si="3"/>
        <v>0</v>
      </c>
      <c r="Q224" s="222"/>
    </row>
    <row r="225" spans="1:17" x14ac:dyDescent="0.25">
      <c r="A225" s="228">
        <v>2707</v>
      </c>
      <c r="B225" s="229" t="s">
        <v>739</v>
      </c>
      <c r="C225" s="221"/>
      <c r="D225" s="221"/>
      <c r="E225" s="221"/>
      <c r="F225" s="221"/>
      <c r="G225" s="221"/>
      <c r="H225" s="221"/>
      <c r="I225" s="221"/>
      <c r="J225" s="221"/>
      <c r="K225" s="221"/>
      <c r="L225" s="221"/>
      <c r="M225" s="221"/>
      <c r="N225" s="221"/>
      <c r="O225" s="221"/>
      <c r="P225" s="221">
        <f t="shared" si="3"/>
        <v>0</v>
      </c>
      <c r="Q225" s="223"/>
    </row>
    <row r="226" spans="1:17" x14ac:dyDescent="0.25">
      <c r="A226" s="230">
        <v>2708</v>
      </c>
      <c r="B226" s="227" t="s">
        <v>842</v>
      </c>
      <c r="C226" s="220"/>
      <c r="D226" s="220"/>
      <c r="E226" s="220"/>
      <c r="F226" s="220"/>
      <c r="G226" s="220"/>
      <c r="H226" s="220"/>
      <c r="I226" s="220"/>
      <c r="J226" s="220"/>
      <c r="K226" s="220"/>
      <c r="L226" s="220"/>
      <c r="M226" s="220"/>
      <c r="N226" s="220"/>
      <c r="O226" s="220"/>
      <c r="P226" s="220">
        <f t="shared" si="3"/>
        <v>0</v>
      </c>
      <c r="Q226" s="222"/>
    </row>
    <row r="227" spans="1:17" ht="30" x14ac:dyDescent="0.25">
      <c r="A227" s="228">
        <v>2709</v>
      </c>
      <c r="B227" s="229" t="s">
        <v>843</v>
      </c>
      <c r="C227" s="221"/>
      <c r="D227" s="221"/>
      <c r="E227" s="221"/>
      <c r="F227" s="221"/>
      <c r="G227" s="221"/>
      <c r="H227" s="221"/>
      <c r="I227" s="221"/>
      <c r="J227" s="221"/>
      <c r="K227" s="221"/>
      <c r="L227" s="221"/>
      <c r="M227" s="221"/>
      <c r="N227" s="221"/>
      <c r="O227" s="221"/>
      <c r="P227" s="221">
        <f t="shared" si="3"/>
        <v>0</v>
      </c>
      <c r="Q227" s="223"/>
    </row>
    <row r="228" spans="1:17" x14ac:dyDescent="0.25">
      <c r="A228" s="230">
        <v>2710</v>
      </c>
      <c r="B228" s="227" t="s">
        <v>742</v>
      </c>
      <c r="C228" s="220"/>
      <c r="D228" s="220"/>
      <c r="E228" s="220"/>
      <c r="F228" s="220"/>
      <c r="G228" s="220"/>
      <c r="H228" s="220"/>
      <c r="I228" s="220"/>
      <c r="J228" s="220"/>
      <c r="K228" s="220"/>
      <c r="L228" s="220"/>
      <c r="M228" s="220"/>
      <c r="N228" s="220"/>
      <c r="O228" s="220"/>
      <c r="P228" s="220">
        <f t="shared" si="3"/>
        <v>0</v>
      </c>
      <c r="Q228" s="222"/>
    </row>
    <row r="229" spans="1:17" x14ac:dyDescent="0.25">
      <c r="A229" s="228">
        <v>2711</v>
      </c>
      <c r="B229" s="229" t="s">
        <v>743</v>
      </c>
      <c r="C229" s="221"/>
      <c r="D229" s="221"/>
      <c r="E229" s="221"/>
      <c r="F229" s="221"/>
      <c r="G229" s="221"/>
      <c r="H229" s="221"/>
      <c r="I229" s="221"/>
      <c r="J229" s="221"/>
      <c r="K229" s="221"/>
      <c r="L229" s="221"/>
      <c r="M229" s="221"/>
      <c r="N229" s="221"/>
      <c r="O229" s="221"/>
      <c r="P229" s="221">
        <f t="shared" si="3"/>
        <v>0</v>
      </c>
      <c r="Q229" s="223"/>
    </row>
    <row r="230" spans="1:17" x14ac:dyDescent="0.25">
      <c r="A230" s="230">
        <v>2712</v>
      </c>
      <c r="B230" s="227" t="s">
        <v>744</v>
      </c>
      <c r="C230" s="220"/>
      <c r="D230" s="220"/>
      <c r="E230" s="220"/>
      <c r="F230" s="220"/>
      <c r="G230" s="220"/>
      <c r="H230" s="220"/>
      <c r="I230" s="220"/>
      <c r="J230" s="220"/>
      <c r="K230" s="220"/>
      <c r="L230" s="220"/>
      <c r="M230" s="220"/>
      <c r="N230" s="220"/>
      <c r="O230" s="220"/>
      <c r="P230" s="220">
        <f t="shared" si="3"/>
        <v>0</v>
      </c>
      <c r="Q230" s="222"/>
    </row>
    <row r="231" spans="1:17" x14ac:dyDescent="0.25">
      <c r="A231" s="228">
        <v>2716</v>
      </c>
      <c r="B231" s="229" t="s">
        <v>745</v>
      </c>
      <c r="C231" s="221"/>
      <c r="D231" s="221"/>
      <c r="E231" s="221"/>
      <c r="F231" s="221"/>
      <c r="G231" s="221"/>
      <c r="H231" s="221"/>
      <c r="I231" s="221"/>
      <c r="J231" s="221"/>
      <c r="K231" s="221"/>
      <c r="L231" s="221"/>
      <c r="M231" s="221"/>
      <c r="N231" s="221"/>
      <c r="O231" s="221"/>
      <c r="P231" s="221">
        <f t="shared" si="3"/>
        <v>0</v>
      </c>
      <c r="Q231" s="223"/>
    </row>
    <row r="232" spans="1:17" x14ac:dyDescent="0.25">
      <c r="A232" s="230">
        <v>2717</v>
      </c>
      <c r="B232" s="227" t="s">
        <v>746</v>
      </c>
      <c r="C232" s="220"/>
      <c r="D232" s="220"/>
      <c r="E232" s="220"/>
      <c r="F232" s="220"/>
      <c r="G232" s="220"/>
      <c r="H232" s="220"/>
      <c r="I232" s="220"/>
      <c r="J232" s="220"/>
      <c r="K232" s="220"/>
      <c r="L232" s="220"/>
      <c r="M232" s="220"/>
      <c r="N232" s="220"/>
      <c r="O232" s="220"/>
      <c r="P232" s="220">
        <f t="shared" si="3"/>
        <v>0</v>
      </c>
      <c r="Q232" s="222"/>
    </row>
    <row r="233" spans="1:17" x14ac:dyDescent="0.25">
      <c r="A233" s="228">
        <v>2720</v>
      </c>
      <c r="B233" s="229" t="s">
        <v>844</v>
      </c>
      <c r="C233" s="221"/>
      <c r="D233" s="221"/>
      <c r="E233" s="221"/>
      <c r="F233" s="221"/>
      <c r="G233" s="221"/>
      <c r="H233" s="221"/>
      <c r="I233" s="221"/>
      <c r="J233" s="221"/>
      <c r="K233" s="221"/>
      <c r="L233" s="221"/>
      <c r="M233" s="221"/>
      <c r="N233" s="221"/>
      <c r="O233" s="221"/>
      <c r="P233" s="221">
        <f t="shared" si="3"/>
        <v>0</v>
      </c>
      <c r="Q233" s="223"/>
    </row>
    <row r="234" spans="1:17" x14ac:dyDescent="0.25">
      <c r="A234" s="230">
        <v>2721</v>
      </c>
      <c r="B234" s="227" t="s">
        <v>845</v>
      </c>
      <c r="C234" s="220"/>
      <c r="D234" s="220"/>
      <c r="E234" s="220"/>
      <c r="F234" s="220"/>
      <c r="G234" s="220"/>
      <c r="H234" s="220"/>
      <c r="I234" s="220"/>
      <c r="J234" s="220"/>
      <c r="K234" s="220"/>
      <c r="L234" s="220"/>
      <c r="M234" s="220"/>
      <c r="N234" s="220"/>
      <c r="O234" s="220"/>
      <c r="P234" s="220">
        <f t="shared" si="3"/>
        <v>0</v>
      </c>
      <c r="Q234" s="222"/>
    </row>
    <row r="235" spans="1:17" x14ac:dyDescent="0.25">
      <c r="A235" s="228">
        <v>2740</v>
      </c>
      <c r="B235" s="229" t="s">
        <v>747</v>
      </c>
      <c r="C235" s="221"/>
      <c r="D235" s="221"/>
      <c r="E235" s="221"/>
      <c r="F235" s="221"/>
      <c r="G235" s="221"/>
      <c r="H235" s="221"/>
      <c r="I235" s="221"/>
      <c r="J235" s="221"/>
      <c r="K235" s="221"/>
      <c r="L235" s="221"/>
      <c r="M235" s="221"/>
      <c r="N235" s="221"/>
      <c r="O235" s="221"/>
      <c r="P235" s="221">
        <f t="shared" si="3"/>
        <v>0</v>
      </c>
      <c r="Q235" s="223"/>
    </row>
    <row r="236" spans="1:17" x14ac:dyDescent="0.25">
      <c r="A236" s="226">
        <v>2770</v>
      </c>
      <c r="B236" s="227" t="s">
        <v>846</v>
      </c>
      <c r="C236" s="220"/>
      <c r="D236" s="220"/>
      <c r="E236" s="220"/>
      <c r="F236" s="220"/>
      <c r="G236" s="220"/>
      <c r="H236" s="220"/>
      <c r="I236" s="220"/>
      <c r="J236" s="220"/>
      <c r="K236" s="220"/>
      <c r="L236" s="220"/>
      <c r="M236" s="220"/>
      <c r="N236" s="220"/>
      <c r="O236" s="220"/>
      <c r="P236" s="220">
        <f t="shared" si="3"/>
        <v>0</v>
      </c>
      <c r="Q236" s="222"/>
    </row>
    <row r="237" spans="1:17" x14ac:dyDescent="0.25">
      <c r="A237" s="231">
        <v>2771</v>
      </c>
      <c r="B237" s="229" t="s">
        <v>847</v>
      </c>
      <c r="C237" s="221"/>
      <c r="D237" s="221"/>
      <c r="E237" s="221"/>
      <c r="F237" s="221"/>
      <c r="G237" s="221"/>
      <c r="H237" s="221"/>
      <c r="I237" s="221"/>
      <c r="J237" s="221"/>
      <c r="K237" s="221"/>
      <c r="L237" s="221"/>
      <c r="M237" s="221"/>
      <c r="N237" s="221"/>
      <c r="O237" s="221"/>
      <c r="P237" s="221">
        <f t="shared" si="3"/>
        <v>0</v>
      </c>
      <c r="Q237" s="223"/>
    </row>
    <row r="238" spans="1:17" x14ac:dyDescent="0.25">
      <c r="A238" s="230">
        <v>2780</v>
      </c>
      <c r="B238" s="234" t="s">
        <v>848</v>
      </c>
      <c r="C238" s="220"/>
      <c r="D238" s="220"/>
      <c r="E238" s="220"/>
      <c r="F238" s="220"/>
      <c r="G238" s="220"/>
      <c r="H238" s="220"/>
      <c r="I238" s="220"/>
      <c r="J238" s="220"/>
      <c r="K238" s="220"/>
      <c r="L238" s="220"/>
      <c r="M238" s="220"/>
      <c r="N238" s="220"/>
      <c r="O238" s="220"/>
      <c r="P238" s="220">
        <f t="shared" si="3"/>
        <v>0</v>
      </c>
      <c r="Q238" s="222"/>
    </row>
    <row r="239" spans="1:17" ht="30" x14ac:dyDescent="0.25">
      <c r="A239" s="228">
        <v>2781</v>
      </c>
      <c r="B239" s="233" t="s">
        <v>849</v>
      </c>
      <c r="C239" s="221"/>
      <c r="D239" s="221"/>
      <c r="E239" s="221"/>
      <c r="F239" s="221"/>
      <c r="G239" s="221"/>
      <c r="H239" s="221"/>
      <c r="I239" s="221"/>
      <c r="J239" s="221"/>
      <c r="K239" s="221"/>
      <c r="L239" s="221"/>
      <c r="M239" s="221"/>
      <c r="N239" s="221"/>
      <c r="O239" s="221"/>
      <c r="P239" s="221">
        <f t="shared" si="3"/>
        <v>0</v>
      </c>
      <c r="Q239" s="223"/>
    </row>
    <row r="240" spans="1:17" x14ac:dyDescent="0.25">
      <c r="A240" s="226">
        <v>2782</v>
      </c>
      <c r="B240" s="227" t="s">
        <v>850</v>
      </c>
      <c r="C240" s="220"/>
      <c r="D240" s="220"/>
      <c r="E240" s="220"/>
      <c r="F240" s="220"/>
      <c r="G240" s="220"/>
      <c r="H240" s="220"/>
      <c r="I240" s="220"/>
      <c r="J240" s="220"/>
      <c r="K240" s="220"/>
      <c r="L240" s="220"/>
      <c r="M240" s="220"/>
      <c r="N240" s="220"/>
      <c r="O240" s="220"/>
      <c r="P240" s="220">
        <f t="shared" si="3"/>
        <v>0</v>
      </c>
      <c r="Q240" s="222"/>
    </row>
    <row r="241" spans="1:17" x14ac:dyDescent="0.25">
      <c r="A241" s="231">
        <v>2785</v>
      </c>
      <c r="B241" s="229" t="s">
        <v>851</v>
      </c>
      <c r="C241" s="221"/>
      <c r="D241" s="221"/>
      <c r="E241" s="221"/>
      <c r="F241" s="221"/>
      <c r="G241" s="221"/>
      <c r="H241" s="221"/>
      <c r="I241" s="221"/>
      <c r="J241" s="221"/>
      <c r="K241" s="221"/>
      <c r="L241" s="221"/>
      <c r="M241" s="221"/>
      <c r="N241" s="221"/>
      <c r="O241" s="221"/>
      <c r="P241" s="221">
        <f t="shared" si="3"/>
        <v>0</v>
      </c>
      <c r="Q241" s="223"/>
    </row>
    <row r="242" spans="1:17" x14ac:dyDescent="0.25">
      <c r="A242" s="230">
        <v>2790</v>
      </c>
      <c r="B242" s="227" t="s">
        <v>853</v>
      </c>
      <c r="C242" s="220"/>
      <c r="D242" s="220"/>
      <c r="E242" s="220"/>
      <c r="F242" s="220"/>
      <c r="G242" s="220"/>
      <c r="H242" s="220"/>
      <c r="I242" s="220"/>
      <c r="J242" s="220"/>
      <c r="K242" s="220"/>
      <c r="L242" s="220"/>
      <c r="M242" s="220"/>
      <c r="N242" s="220"/>
      <c r="O242" s="220"/>
      <c r="P242" s="220">
        <f t="shared" si="3"/>
        <v>0</v>
      </c>
      <c r="Q242" s="222"/>
    </row>
    <row r="243" spans="1:17" x14ac:dyDescent="0.25">
      <c r="A243" s="228">
        <v>2791</v>
      </c>
      <c r="B243" s="229" t="s">
        <v>854</v>
      </c>
      <c r="C243" s="221"/>
      <c r="D243" s="221"/>
      <c r="E243" s="221"/>
      <c r="F243" s="221"/>
      <c r="G243" s="221"/>
      <c r="H243" s="221"/>
      <c r="I243" s="221"/>
      <c r="J243" s="221"/>
      <c r="K243" s="221"/>
      <c r="L243" s="221"/>
      <c r="M243" s="221"/>
      <c r="N243" s="221"/>
      <c r="O243" s="221"/>
      <c r="P243" s="221">
        <f t="shared" si="3"/>
        <v>0</v>
      </c>
      <c r="Q243" s="223"/>
    </row>
    <row r="244" spans="1:17" x14ac:dyDescent="0.25">
      <c r="A244" s="230">
        <v>2801</v>
      </c>
      <c r="B244" s="227" t="s">
        <v>855</v>
      </c>
      <c r="C244" s="220"/>
      <c r="D244" s="220"/>
      <c r="E244" s="220"/>
      <c r="F244" s="220"/>
      <c r="G244" s="220"/>
      <c r="H244" s="220"/>
      <c r="I244" s="220"/>
      <c r="J244" s="220"/>
      <c r="K244" s="220"/>
      <c r="L244" s="220"/>
      <c r="M244" s="220"/>
      <c r="N244" s="220"/>
      <c r="O244" s="220"/>
      <c r="P244" s="220">
        <f t="shared" si="3"/>
        <v>0</v>
      </c>
      <c r="Q244" s="222"/>
    </row>
    <row r="245" spans="1:17" x14ac:dyDescent="0.25">
      <c r="A245" s="228">
        <v>2802</v>
      </c>
      <c r="B245" s="229" t="s">
        <v>856</v>
      </c>
      <c r="C245" s="221"/>
      <c r="D245" s="221"/>
      <c r="E245" s="221"/>
      <c r="F245" s="221"/>
      <c r="G245" s="221"/>
      <c r="H245" s="221"/>
      <c r="I245" s="221"/>
      <c r="J245" s="221"/>
      <c r="K245" s="221"/>
      <c r="L245" s="221"/>
      <c r="M245" s="221"/>
      <c r="N245" s="221"/>
      <c r="O245" s="221"/>
      <c r="P245" s="221">
        <f t="shared" si="3"/>
        <v>0</v>
      </c>
      <c r="Q245" s="223"/>
    </row>
    <row r="246" spans="1:17" x14ac:dyDescent="0.25">
      <c r="A246" s="230">
        <v>2803</v>
      </c>
      <c r="B246" s="227" t="s">
        <v>857</v>
      </c>
      <c r="C246" s="220"/>
      <c r="D246" s="220"/>
      <c r="E246" s="220"/>
      <c r="F246" s="220"/>
      <c r="G246" s="220"/>
      <c r="H246" s="220"/>
      <c r="I246" s="220"/>
      <c r="J246" s="220"/>
      <c r="K246" s="220"/>
      <c r="L246" s="220"/>
      <c r="M246" s="220"/>
      <c r="N246" s="220"/>
      <c r="O246" s="220"/>
      <c r="P246" s="220">
        <f t="shared" si="3"/>
        <v>0</v>
      </c>
      <c r="Q246" s="222"/>
    </row>
    <row r="247" spans="1:17" x14ac:dyDescent="0.25">
      <c r="A247" s="228">
        <v>2805</v>
      </c>
      <c r="B247" s="229" t="s">
        <v>685</v>
      </c>
      <c r="C247" s="221"/>
      <c r="D247" s="221"/>
      <c r="E247" s="221"/>
      <c r="F247" s="221"/>
      <c r="G247" s="221"/>
      <c r="H247" s="221"/>
      <c r="I247" s="221"/>
      <c r="J247" s="221"/>
      <c r="K247" s="221"/>
      <c r="L247" s="221"/>
      <c r="M247" s="221"/>
      <c r="N247" s="221"/>
      <c r="O247" s="221"/>
      <c r="P247" s="221">
        <f t="shared" si="3"/>
        <v>0</v>
      </c>
      <c r="Q247" s="223"/>
    </row>
    <row r="248" spans="1:17" x14ac:dyDescent="0.25">
      <c r="A248" s="230">
        <v>2806</v>
      </c>
      <c r="B248" s="227" t="s">
        <v>685</v>
      </c>
      <c r="C248" s="220"/>
      <c r="D248" s="220"/>
      <c r="E248" s="220"/>
      <c r="F248" s="220"/>
      <c r="G248" s="220"/>
      <c r="H248" s="220"/>
      <c r="I248" s="220"/>
      <c r="J248" s="220"/>
      <c r="K248" s="220"/>
      <c r="L248" s="220"/>
      <c r="M248" s="220"/>
      <c r="N248" s="220"/>
      <c r="O248" s="220"/>
      <c r="P248" s="220">
        <f t="shared" si="3"/>
        <v>0</v>
      </c>
      <c r="Q248" s="222"/>
    </row>
    <row r="249" spans="1:17" x14ac:dyDescent="0.25">
      <c r="A249" s="228">
        <v>2807</v>
      </c>
      <c r="B249" s="229" t="s">
        <v>685</v>
      </c>
      <c r="C249" s="221"/>
      <c r="D249" s="221"/>
      <c r="E249" s="221"/>
      <c r="F249" s="221"/>
      <c r="G249" s="221"/>
      <c r="H249" s="221"/>
      <c r="I249" s="221"/>
      <c r="J249" s="221"/>
      <c r="K249" s="221"/>
      <c r="L249" s="221"/>
      <c r="M249" s="221"/>
      <c r="N249" s="221"/>
      <c r="O249" s="221"/>
      <c r="P249" s="221">
        <f t="shared" si="3"/>
        <v>0</v>
      </c>
      <c r="Q249" s="223"/>
    </row>
    <row r="250" spans="1:17" x14ac:dyDescent="0.25">
      <c r="A250" s="230">
        <v>2808</v>
      </c>
      <c r="B250" s="227" t="s">
        <v>685</v>
      </c>
      <c r="C250" s="220"/>
      <c r="D250" s="220"/>
      <c r="E250" s="220"/>
      <c r="F250" s="220"/>
      <c r="G250" s="220"/>
      <c r="H250" s="220"/>
      <c r="I250" s="220"/>
      <c r="J250" s="220"/>
      <c r="K250" s="220"/>
      <c r="L250" s="220"/>
      <c r="M250" s="220"/>
      <c r="N250" s="220"/>
      <c r="O250" s="220"/>
      <c r="P250" s="220">
        <f t="shared" si="3"/>
        <v>0</v>
      </c>
      <c r="Q250" s="222"/>
    </row>
    <row r="251" spans="1:17" x14ac:dyDescent="0.25">
      <c r="A251" s="228">
        <v>2809</v>
      </c>
      <c r="B251" s="229" t="s">
        <v>858</v>
      </c>
      <c r="C251" s="221"/>
      <c r="D251" s="221"/>
      <c r="E251" s="221"/>
      <c r="F251" s="221"/>
      <c r="G251" s="221"/>
      <c r="H251" s="221"/>
      <c r="I251" s="221"/>
      <c r="J251" s="221"/>
      <c r="K251" s="221"/>
      <c r="L251" s="221"/>
      <c r="M251" s="221"/>
      <c r="N251" s="221"/>
      <c r="O251" s="221"/>
      <c r="P251" s="221">
        <f t="shared" si="3"/>
        <v>0</v>
      </c>
      <c r="Q251" s="223"/>
    </row>
    <row r="252" spans="1:17" x14ac:dyDescent="0.25">
      <c r="A252" s="230">
        <v>2810</v>
      </c>
      <c r="B252" s="227" t="s">
        <v>859</v>
      </c>
      <c r="C252" s="220"/>
      <c r="D252" s="220"/>
      <c r="E252" s="220"/>
      <c r="F252" s="220"/>
      <c r="G252" s="220"/>
      <c r="H252" s="220"/>
      <c r="I252" s="220"/>
      <c r="J252" s="220"/>
      <c r="K252" s="220"/>
      <c r="L252" s="220"/>
      <c r="M252" s="220"/>
      <c r="N252" s="220"/>
      <c r="O252" s="220"/>
      <c r="P252" s="220">
        <f t="shared" si="3"/>
        <v>0</v>
      </c>
      <c r="Q252" s="222"/>
    </row>
    <row r="253" spans="1:17" x14ac:dyDescent="0.25">
      <c r="A253" s="228">
        <v>2820</v>
      </c>
      <c r="B253" s="229" t="s">
        <v>861</v>
      </c>
      <c r="C253" s="221"/>
      <c r="D253" s="221"/>
      <c r="E253" s="221"/>
      <c r="F253" s="221"/>
      <c r="G253" s="221"/>
      <c r="H253" s="221"/>
      <c r="I253" s="221"/>
      <c r="J253" s="221"/>
      <c r="K253" s="221"/>
      <c r="L253" s="221"/>
      <c r="M253" s="221"/>
      <c r="N253" s="221"/>
      <c r="O253" s="221"/>
      <c r="P253" s="221">
        <f t="shared" si="3"/>
        <v>0</v>
      </c>
      <c r="Q253" s="223"/>
    </row>
    <row r="254" spans="1:17" x14ac:dyDescent="0.25">
      <c r="A254" s="226">
        <v>2900</v>
      </c>
      <c r="B254" s="235" t="s">
        <v>862</v>
      </c>
      <c r="C254" s="220"/>
      <c r="D254" s="220"/>
      <c r="E254" s="220"/>
      <c r="F254" s="220"/>
      <c r="G254" s="220"/>
      <c r="H254" s="220"/>
      <c r="I254" s="220"/>
      <c r="J254" s="220"/>
      <c r="K254" s="220"/>
      <c r="L254" s="220"/>
      <c r="M254" s="220"/>
      <c r="N254" s="220"/>
      <c r="O254" s="220"/>
      <c r="P254" s="220">
        <f t="shared" si="3"/>
        <v>0</v>
      </c>
      <c r="Q254" s="222"/>
    </row>
    <row r="255" spans="1:17" x14ac:dyDescent="0.25">
      <c r="A255" s="231">
        <v>2901</v>
      </c>
      <c r="B255" s="236" t="s">
        <v>863</v>
      </c>
      <c r="C255" s="221"/>
      <c r="D255" s="221"/>
      <c r="E255" s="221"/>
      <c r="F255" s="221"/>
      <c r="G255" s="221"/>
      <c r="H255" s="221"/>
      <c r="I255" s="221"/>
      <c r="J255" s="221"/>
      <c r="K255" s="221"/>
      <c r="L255" s="221"/>
      <c r="M255" s="221"/>
      <c r="N255" s="221"/>
      <c r="O255" s="221"/>
      <c r="P255" s="221">
        <f t="shared" si="3"/>
        <v>0</v>
      </c>
      <c r="Q255" s="223"/>
    </row>
    <row r="256" spans="1:17" ht="30" x14ac:dyDescent="0.25">
      <c r="A256" s="226">
        <v>2902</v>
      </c>
      <c r="B256" s="235" t="s">
        <v>865</v>
      </c>
      <c r="C256" s="220"/>
      <c r="D256" s="220"/>
      <c r="E256" s="220"/>
      <c r="F256" s="220"/>
      <c r="G256" s="220"/>
      <c r="H256" s="220"/>
      <c r="I256" s="220"/>
      <c r="J256" s="220"/>
      <c r="K256" s="220"/>
      <c r="L256" s="220"/>
      <c r="M256" s="220"/>
      <c r="N256" s="220"/>
      <c r="O256" s="220"/>
      <c r="P256" s="220">
        <f t="shared" si="3"/>
        <v>0</v>
      </c>
      <c r="Q256" s="222"/>
    </row>
    <row r="257" spans="1:17" x14ac:dyDescent="0.25">
      <c r="A257" s="228">
        <v>2910</v>
      </c>
      <c r="B257" s="233" t="s">
        <v>866</v>
      </c>
      <c r="C257" s="221"/>
      <c r="D257" s="221"/>
      <c r="E257" s="221"/>
      <c r="F257" s="221"/>
      <c r="G257" s="221"/>
      <c r="H257" s="221"/>
      <c r="I257" s="221"/>
      <c r="J257" s="221"/>
      <c r="K257" s="221"/>
      <c r="L257" s="221"/>
      <c r="M257" s="221"/>
      <c r="N257" s="221"/>
      <c r="O257" s="221"/>
      <c r="P257" s="221">
        <f t="shared" si="3"/>
        <v>0</v>
      </c>
      <c r="Q257" s="223"/>
    </row>
    <row r="258" spans="1:17" x14ac:dyDescent="0.25">
      <c r="A258" s="230">
        <v>2915</v>
      </c>
      <c r="B258" s="227" t="s">
        <v>868</v>
      </c>
      <c r="C258" s="220"/>
      <c r="D258" s="220"/>
      <c r="E258" s="220"/>
      <c r="F258" s="220"/>
      <c r="G258" s="220"/>
      <c r="H258" s="220"/>
      <c r="I258" s="220"/>
      <c r="J258" s="220"/>
      <c r="K258" s="220"/>
      <c r="L258" s="220"/>
      <c r="M258" s="220"/>
      <c r="N258" s="220"/>
      <c r="O258" s="220"/>
      <c r="P258" s="220">
        <f t="shared" si="3"/>
        <v>0</v>
      </c>
      <c r="Q258" s="222"/>
    </row>
    <row r="259" spans="1:17" x14ac:dyDescent="0.25">
      <c r="A259" s="228">
        <v>2916</v>
      </c>
      <c r="B259" s="229" t="s">
        <v>869</v>
      </c>
      <c r="C259" s="221"/>
      <c r="D259" s="221"/>
      <c r="E259" s="221"/>
      <c r="F259" s="221"/>
      <c r="G259" s="221"/>
      <c r="H259" s="221"/>
      <c r="I259" s="221"/>
      <c r="J259" s="221"/>
      <c r="K259" s="221"/>
      <c r="L259" s="221"/>
      <c r="M259" s="221"/>
      <c r="N259" s="221"/>
      <c r="O259" s="221"/>
      <c r="P259" s="221">
        <f t="shared" si="3"/>
        <v>0</v>
      </c>
      <c r="Q259" s="223"/>
    </row>
    <row r="260" spans="1:17" x14ac:dyDescent="0.25">
      <c r="A260" s="230">
        <v>2931</v>
      </c>
      <c r="B260" s="227" t="s">
        <v>871</v>
      </c>
      <c r="C260" s="220"/>
      <c r="D260" s="220"/>
      <c r="E260" s="220"/>
      <c r="F260" s="220"/>
      <c r="G260" s="220"/>
      <c r="H260" s="220"/>
      <c r="I260" s="220"/>
      <c r="J260" s="220"/>
      <c r="K260" s="220"/>
      <c r="L260" s="220"/>
      <c r="M260" s="220"/>
      <c r="N260" s="220"/>
      <c r="O260" s="220"/>
      <c r="P260" s="220">
        <f t="shared" si="3"/>
        <v>0</v>
      </c>
      <c r="Q260" s="222"/>
    </row>
    <row r="261" spans="1:17" x14ac:dyDescent="0.25">
      <c r="A261" s="228">
        <v>2932</v>
      </c>
      <c r="B261" s="229" t="s">
        <v>872</v>
      </c>
      <c r="C261" s="221"/>
      <c r="D261" s="221"/>
      <c r="E261" s="221"/>
      <c r="F261" s="221"/>
      <c r="G261" s="221"/>
      <c r="H261" s="221"/>
      <c r="I261" s="221"/>
      <c r="J261" s="221"/>
      <c r="K261" s="221"/>
      <c r="L261" s="221"/>
      <c r="M261" s="221"/>
      <c r="N261" s="221"/>
      <c r="O261" s="221"/>
      <c r="P261" s="221">
        <f t="shared" ref="P261:P324" si="4">SUM(C261:O261)</f>
        <v>0</v>
      </c>
      <c r="Q261" s="223"/>
    </row>
    <row r="262" spans="1:17" x14ac:dyDescent="0.25">
      <c r="A262" s="230">
        <v>2933</v>
      </c>
      <c r="B262" s="227" t="s">
        <v>873</v>
      </c>
      <c r="C262" s="220"/>
      <c r="D262" s="220"/>
      <c r="E262" s="220"/>
      <c r="F262" s="220"/>
      <c r="G262" s="220"/>
      <c r="H262" s="220"/>
      <c r="I262" s="220"/>
      <c r="J262" s="220"/>
      <c r="K262" s="220"/>
      <c r="L262" s="220"/>
      <c r="M262" s="220"/>
      <c r="N262" s="220"/>
      <c r="O262" s="220"/>
      <c r="P262" s="220">
        <f t="shared" si="4"/>
        <v>0</v>
      </c>
      <c r="Q262" s="222"/>
    </row>
    <row r="263" spans="1:17" x14ac:dyDescent="0.25">
      <c r="A263" s="228">
        <v>2934</v>
      </c>
      <c r="B263" s="229" t="s">
        <v>874</v>
      </c>
      <c r="C263" s="221"/>
      <c r="D263" s="221"/>
      <c r="E263" s="221"/>
      <c r="F263" s="221"/>
      <c r="G263" s="221"/>
      <c r="H263" s="221"/>
      <c r="I263" s="221"/>
      <c r="J263" s="221"/>
      <c r="K263" s="221"/>
      <c r="L263" s="221"/>
      <c r="M263" s="221"/>
      <c r="N263" s="221"/>
      <c r="O263" s="221"/>
      <c r="P263" s="221">
        <f t="shared" si="4"/>
        <v>0</v>
      </c>
      <c r="Q263" s="223"/>
    </row>
    <row r="264" spans="1:17" x14ac:dyDescent="0.25">
      <c r="A264" s="230">
        <v>2935</v>
      </c>
      <c r="B264" s="227" t="s">
        <v>875</v>
      </c>
      <c r="C264" s="220"/>
      <c r="D264" s="220"/>
      <c r="E264" s="220"/>
      <c r="F264" s="220"/>
      <c r="G264" s="220"/>
      <c r="H264" s="220"/>
      <c r="I264" s="220"/>
      <c r="J264" s="220"/>
      <c r="K264" s="220"/>
      <c r="L264" s="220"/>
      <c r="M264" s="220"/>
      <c r="N264" s="220"/>
      <c r="O264" s="220"/>
      <c r="P264" s="220">
        <f t="shared" si="4"/>
        <v>0</v>
      </c>
      <c r="Q264" s="222"/>
    </row>
    <row r="265" spans="1:17" x14ac:dyDescent="0.25">
      <c r="A265" s="228">
        <v>2936</v>
      </c>
      <c r="B265" s="229" t="s">
        <v>876</v>
      </c>
      <c r="C265" s="221"/>
      <c r="D265" s="221"/>
      <c r="E265" s="221"/>
      <c r="F265" s="221"/>
      <c r="G265" s="221"/>
      <c r="H265" s="221"/>
      <c r="I265" s="221"/>
      <c r="J265" s="221"/>
      <c r="K265" s="221"/>
      <c r="L265" s="221"/>
      <c r="M265" s="221"/>
      <c r="N265" s="221"/>
      <c r="O265" s="221"/>
      <c r="P265" s="221">
        <f t="shared" si="4"/>
        <v>0</v>
      </c>
      <c r="Q265" s="223"/>
    </row>
    <row r="266" spans="1:17" x14ac:dyDescent="0.25">
      <c r="A266" s="230">
        <v>2937</v>
      </c>
      <c r="B266" s="227" t="s">
        <v>877</v>
      </c>
      <c r="C266" s="220"/>
      <c r="D266" s="220"/>
      <c r="E266" s="220"/>
      <c r="F266" s="220"/>
      <c r="G266" s="220"/>
      <c r="H266" s="220"/>
      <c r="I266" s="220"/>
      <c r="J266" s="220"/>
      <c r="K266" s="220"/>
      <c r="L266" s="220"/>
      <c r="M266" s="220"/>
      <c r="N266" s="220"/>
      <c r="O266" s="220"/>
      <c r="P266" s="220">
        <f t="shared" si="4"/>
        <v>0</v>
      </c>
      <c r="Q266" s="222"/>
    </row>
    <row r="267" spans="1:17" x14ac:dyDescent="0.25">
      <c r="A267" s="228">
        <v>2938</v>
      </c>
      <c r="B267" s="229" t="s">
        <v>878</v>
      </c>
      <c r="C267" s="221"/>
      <c r="D267" s="221"/>
      <c r="E267" s="221"/>
      <c r="F267" s="221"/>
      <c r="G267" s="221"/>
      <c r="H267" s="221"/>
      <c r="I267" s="221"/>
      <c r="J267" s="221"/>
      <c r="K267" s="221"/>
      <c r="L267" s="221"/>
      <c r="M267" s="221"/>
      <c r="N267" s="221"/>
      <c r="O267" s="221"/>
      <c r="P267" s="221">
        <f t="shared" si="4"/>
        <v>0</v>
      </c>
      <c r="Q267" s="223"/>
    </row>
    <row r="268" spans="1:17" x14ac:dyDescent="0.25">
      <c r="A268" s="226">
        <v>2940</v>
      </c>
      <c r="B268" s="227" t="s">
        <v>879</v>
      </c>
      <c r="C268" s="220"/>
      <c r="D268" s="220"/>
      <c r="E268" s="220"/>
      <c r="F268" s="220"/>
      <c r="G268" s="220"/>
      <c r="H268" s="220"/>
      <c r="I268" s="220"/>
      <c r="J268" s="220"/>
      <c r="K268" s="220"/>
      <c r="L268" s="220"/>
      <c r="M268" s="220"/>
      <c r="N268" s="220"/>
      <c r="O268" s="220"/>
      <c r="P268" s="220">
        <f t="shared" si="4"/>
        <v>0</v>
      </c>
      <c r="Q268" s="222"/>
    </row>
    <row r="269" spans="1:17" x14ac:dyDescent="0.25">
      <c r="A269" s="231">
        <v>2941</v>
      </c>
      <c r="B269" s="229" t="s">
        <v>881</v>
      </c>
      <c r="C269" s="221"/>
      <c r="D269" s="221"/>
      <c r="E269" s="221"/>
      <c r="F269" s="221"/>
      <c r="G269" s="221"/>
      <c r="H269" s="221"/>
      <c r="I269" s="221"/>
      <c r="J269" s="221"/>
      <c r="K269" s="221"/>
      <c r="L269" s="221"/>
      <c r="M269" s="221"/>
      <c r="N269" s="221"/>
      <c r="O269" s="221"/>
      <c r="P269" s="221">
        <f t="shared" si="4"/>
        <v>0</v>
      </c>
      <c r="Q269" s="223"/>
    </row>
    <row r="270" spans="1:17" x14ac:dyDescent="0.25">
      <c r="A270" s="230">
        <v>2942</v>
      </c>
      <c r="B270" s="227" t="s">
        <v>882</v>
      </c>
      <c r="C270" s="220"/>
      <c r="D270" s="220"/>
      <c r="E270" s="220"/>
      <c r="F270" s="220"/>
      <c r="G270" s="220"/>
      <c r="H270" s="220"/>
      <c r="I270" s="220"/>
      <c r="J270" s="220"/>
      <c r="K270" s="220"/>
      <c r="L270" s="220"/>
      <c r="M270" s="220"/>
      <c r="N270" s="220"/>
      <c r="O270" s="220"/>
      <c r="P270" s="220">
        <f t="shared" si="4"/>
        <v>0</v>
      </c>
      <c r="Q270" s="222"/>
    </row>
    <row r="271" spans="1:17" x14ac:dyDescent="0.25">
      <c r="A271" s="228">
        <v>2943</v>
      </c>
      <c r="B271" s="229" t="s">
        <v>884</v>
      </c>
      <c r="C271" s="221"/>
      <c r="D271" s="221"/>
      <c r="E271" s="221"/>
      <c r="F271" s="221"/>
      <c r="G271" s="221"/>
      <c r="H271" s="221"/>
      <c r="I271" s="221"/>
      <c r="J271" s="221"/>
      <c r="K271" s="221"/>
      <c r="L271" s="221"/>
      <c r="M271" s="221"/>
      <c r="N271" s="221"/>
      <c r="O271" s="221"/>
      <c r="P271" s="221">
        <f t="shared" si="4"/>
        <v>0</v>
      </c>
      <c r="Q271" s="223"/>
    </row>
    <row r="272" spans="1:17" x14ac:dyDescent="0.25">
      <c r="A272" s="230">
        <v>2944</v>
      </c>
      <c r="B272" s="227" t="s">
        <v>885</v>
      </c>
      <c r="C272" s="220"/>
      <c r="D272" s="220"/>
      <c r="E272" s="220"/>
      <c r="F272" s="220"/>
      <c r="G272" s="220"/>
      <c r="H272" s="220"/>
      <c r="I272" s="220"/>
      <c r="J272" s="220"/>
      <c r="K272" s="220"/>
      <c r="L272" s="220"/>
      <c r="M272" s="220"/>
      <c r="N272" s="220"/>
      <c r="O272" s="220"/>
      <c r="P272" s="220">
        <f t="shared" si="4"/>
        <v>0</v>
      </c>
      <c r="Q272" s="222"/>
    </row>
    <row r="273" spans="1:17" x14ac:dyDescent="0.25">
      <c r="A273" s="228">
        <v>2950</v>
      </c>
      <c r="B273" s="229" t="s">
        <v>886</v>
      </c>
      <c r="C273" s="221"/>
      <c r="D273" s="221"/>
      <c r="E273" s="221"/>
      <c r="F273" s="221"/>
      <c r="G273" s="221"/>
      <c r="H273" s="221"/>
      <c r="I273" s="221"/>
      <c r="J273" s="221"/>
      <c r="K273" s="221"/>
      <c r="L273" s="221"/>
      <c r="M273" s="221"/>
      <c r="N273" s="221"/>
      <c r="O273" s="221"/>
      <c r="P273" s="221">
        <f t="shared" si="4"/>
        <v>0</v>
      </c>
      <c r="Q273" s="223"/>
    </row>
    <row r="274" spans="1:17" x14ac:dyDescent="0.25">
      <c r="A274" s="230">
        <v>2960</v>
      </c>
      <c r="B274" s="227" t="s">
        <v>887</v>
      </c>
      <c r="C274" s="220"/>
      <c r="D274" s="220"/>
      <c r="E274" s="220"/>
      <c r="F274" s="220"/>
      <c r="G274" s="220"/>
      <c r="H274" s="220"/>
      <c r="I274" s="220"/>
      <c r="J274" s="220"/>
      <c r="K274" s="220"/>
      <c r="L274" s="220"/>
      <c r="M274" s="220"/>
      <c r="N274" s="220"/>
      <c r="O274" s="220"/>
      <c r="P274" s="220">
        <f t="shared" si="4"/>
        <v>0</v>
      </c>
      <c r="Q274" s="222"/>
    </row>
    <row r="275" spans="1:17" x14ac:dyDescent="0.25">
      <c r="A275" s="228">
        <v>2961</v>
      </c>
      <c r="B275" s="229" t="s">
        <v>888</v>
      </c>
      <c r="C275" s="221"/>
      <c r="D275" s="221"/>
      <c r="E275" s="221"/>
      <c r="F275" s="221"/>
      <c r="G275" s="221"/>
      <c r="H275" s="221"/>
      <c r="I275" s="221"/>
      <c r="J275" s="221"/>
      <c r="K275" s="221"/>
      <c r="L275" s="221"/>
      <c r="M275" s="221"/>
      <c r="N275" s="221"/>
      <c r="O275" s="221"/>
      <c r="P275" s="221">
        <f t="shared" si="4"/>
        <v>0</v>
      </c>
      <c r="Q275" s="223"/>
    </row>
    <row r="276" spans="1:17" x14ac:dyDescent="0.25">
      <c r="A276" s="230">
        <v>2962</v>
      </c>
      <c r="B276" s="227" t="s">
        <v>889</v>
      </c>
      <c r="C276" s="220"/>
      <c r="D276" s="220"/>
      <c r="E276" s="220"/>
      <c r="F276" s="220"/>
      <c r="G276" s="220"/>
      <c r="H276" s="220"/>
      <c r="I276" s="220"/>
      <c r="J276" s="220"/>
      <c r="K276" s="220"/>
      <c r="L276" s="220"/>
      <c r="M276" s="220"/>
      <c r="N276" s="220"/>
      <c r="O276" s="220"/>
      <c r="P276" s="220">
        <f t="shared" si="4"/>
        <v>0</v>
      </c>
      <c r="Q276" s="222"/>
    </row>
    <row r="277" spans="1:17" x14ac:dyDescent="0.25">
      <c r="A277" s="228">
        <v>2970</v>
      </c>
      <c r="B277" s="229" t="s">
        <v>890</v>
      </c>
      <c r="C277" s="221"/>
      <c r="D277" s="221"/>
      <c r="E277" s="221"/>
      <c r="F277" s="221"/>
      <c r="G277" s="221"/>
      <c r="H277" s="221"/>
      <c r="I277" s="221"/>
      <c r="J277" s="221"/>
      <c r="K277" s="221"/>
      <c r="L277" s="221"/>
      <c r="M277" s="221"/>
      <c r="N277" s="221"/>
      <c r="O277" s="221"/>
      <c r="P277" s="221">
        <f t="shared" si="4"/>
        <v>0</v>
      </c>
      <c r="Q277" s="223"/>
    </row>
    <row r="278" spans="1:17" x14ac:dyDescent="0.25">
      <c r="A278" s="230">
        <v>2980</v>
      </c>
      <c r="B278" s="227" t="s">
        <v>891</v>
      </c>
      <c r="C278" s="220"/>
      <c r="D278" s="220"/>
      <c r="E278" s="220"/>
      <c r="F278" s="220"/>
      <c r="G278" s="220"/>
      <c r="H278" s="220"/>
      <c r="I278" s="220"/>
      <c r="J278" s="220"/>
      <c r="K278" s="220"/>
      <c r="L278" s="220"/>
      <c r="M278" s="220"/>
      <c r="N278" s="220"/>
      <c r="O278" s="220"/>
      <c r="P278" s="220">
        <f t="shared" si="4"/>
        <v>0</v>
      </c>
      <c r="Q278" s="222"/>
    </row>
    <row r="279" spans="1:17" x14ac:dyDescent="0.25">
      <c r="A279" s="228">
        <v>2981</v>
      </c>
      <c r="B279" s="229" t="s">
        <v>892</v>
      </c>
      <c r="C279" s="221"/>
      <c r="D279" s="221"/>
      <c r="E279" s="221"/>
      <c r="F279" s="221"/>
      <c r="G279" s="221"/>
      <c r="H279" s="221"/>
      <c r="I279" s="221"/>
      <c r="J279" s="221"/>
      <c r="K279" s="221"/>
      <c r="L279" s="221"/>
      <c r="M279" s="221"/>
      <c r="N279" s="221"/>
      <c r="O279" s="221"/>
      <c r="P279" s="221">
        <f t="shared" si="4"/>
        <v>0</v>
      </c>
      <c r="Q279" s="223"/>
    </row>
    <row r="280" spans="1:17" x14ac:dyDescent="0.25">
      <c r="A280" s="230">
        <v>2990</v>
      </c>
      <c r="B280" s="227" t="s">
        <v>893</v>
      </c>
      <c r="C280" s="220"/>
      <c r="D280" s="220"/>
      <c r="E280" s="220"/>
      <c r="F280" s="220"/>
      <c r="G280" s="220"/>
      <c r="H280" s="220"/>
      <c r="I280" s="220"/>
      <c r="J280" s="220"/>
      <c r="K280" s="220"/>
      <c r="L280" s="220"/>
      <c r="M280" s="220"/>
      <c r="N280" s="220"/>
      <c r="O280" s="220"/>
      <c r="P280" s="220">
        <f t="shared" si="4"/>
        <v>0</v>
      </c>
      <c r="Q280" s="222"/>
    </row>
    <row r="281" spans="1:17" x14ac:dyDescent="0.25">
      <c r="A281" s="228">
        <v>2999</v>
      </c>
      <c r="B281" s="229" t="s">
        <v>894</v>
      </c>
      <c r="C281" s="221"/>
      <c r="D281" s="221"/>
      <c r="E281" s="221"/>
      <c r="F281" s="221"/>
      <c r="G281" s="221"/>
      <c r="H281" s="221"/>
      <c r="I281" s="221"/>
      <c r="J281" s="221"/>
      <c r="K281" s="221"/>
      <c r="L281" s="221"/>
      <c r="M281" s="221"/>
      <c r="N281" s="221"/>
      <c r="O281" s="221"/>
      <c r="P281" s="221">
        <f t="shared" si="4"/>
        <v>0</v>
      </c>
      <c r="Q281" s="223"/>
    </row>
    <row r="282" spans="1:17" x14ac:dyDescent="0.25">
      <c r="A282" s="230">
        <v>3000</v>
      </c>
      <c r="B282" s="227" t="s">
        <v>896</v>
      </c>
      <c r="C282" s="220"/>
      <c r="D282" s="220"/>
      <c r="E282" s="220"/>
      <c r="F282" s="220"/>
      <c r="G282" s="220"/>
      <c r="H282" s="220"/>
      <c r="I282" s="220"/>
      <c r="J282" s="220"/>
      <c r="K282" s="220"/>
      <c r="L282" s="220"/>
      <c r="M282" s="220"/>
      <c r="N282" s="220"/>
      <c r="O282" s="220"/>
      <c r="P282" s="220">
        <f t="shared" si="4"/>
        <v>0</v>
      </c>
      <c r="Q282" s="222"/>
    </row>
    <row r="283" spans="1:17" x14ac:dyDescent="0.25">
      <c r="A283" s="228">
        <v>3030</v>
      </c>
      <c r="B283" s="229" t="s">
        <v>899</v>
      </c>
      <c r="C283" s="221"/>
      <c r="D283" s="221"/>
      <c r="E283" s="221"/>
      <c r="F283" s="221"/>
      <c r="G283" s="221"/>
      <c r="H283" s="221"/>
      <c r="I283" s="221"/>
      <c r="J283" s="221"/>
      <c r="K283" s="221"/>
      <c r="L283" s="221"/>
      <c r="M283" s="221"/>
      <c r="N283" s="221"/>
      <c r="O283" s="221"/>
      <c r="P283" s="221">
        <f t="shared" si="4"/>
        <v>0</v>
      </c>
      <c r="Q283" s="223"/>
    </row>
    <row r="284" spans="1:17" x14ac:dyDescent="0.25">
      <c r="A284" s="230">
        <v>3031</v>
      </c>
      <c r="B284" s="227" t="s">
        <v>901</v>
      </c>
      <c r="C284" s="220"/>
      <c r="D284" s="220"/>
      <c r="E284" s="220"/>
      <c r="F284" s="220"/>
      <c r="G284" s="220"/>
      <c r="H284" s="220"/>
      <c r="I284" s="220"/>
      <c r="J284" s="220"/>
      <c r="K284" s="220"/>
      <c r="L284" s="220"/>
      <c r="M284" s="220"/>
      <c r="N284" s="220"/>
      <c r="O284" s="220"/>
      <c r="P284" s="220">
        <f t="shared" si="4"/>
        <v>0</v>
      </c>
      <c r="Q284" s="222"/>
    </row>
    <row r="285" spans="1:17" x14ac:dyDescent="0.25">
      <c r="A285" s="231">
        <v>3032</v>
      </c>
      <c r="B285" s="229" t="s">
        <v>902</v>
      </c>
      <c r="C285" s="221"/>
      <c r="D285" s="221"/>
      <c r="E285" s="221"/>
      <c r="F285" s="221"/>
      <c r="G285" s="221"/>
      <c r="H285" s="221"/>
      <c r="I285" s="221"/>
      <c r="J285" s="221"/>
      <c r="K285" s="221"/>
      <c r="L285" s="221"/>
      <c r="M285" s="221"/>
      <c r="N285" s="221"/>
      <c r="O285" s="221"/>
      <c r="P285" s="221">
        <f t="shared" si="4"/>
        <v>0</v>
      </c>
      <c r="Q285" s="223"/>
    </row>
    <row r="286" spans="1:17" x14ac:dyDescent="0.25">
      <c r="A286" s="230">
        <v>3038</v>
      </c>
      <c r="B286" s="227" t="s">
        <v>903</v>
      </c>
      <c r="C286" s="220"/>
      <c r="D286" s="220"/>
      <c r="E286" s="220"/>
      <c r="F286" s="220"/>
      <c r="G286" s="220"/>
      <c r="H286" s="220"/>
      <c r="I286" s="220"/>
      <c r="J286" s="220"/>
      <c r="K286" s="220"/>
      <c r="L286" s="220"/>
      <c r="M286" s="220"/>
      <c r="N286" s="220"/>
      <c r="O286" s="220"/>
      <c r="P286" s="220">
        <f t="shared" si="4"/>
        <v>0</v>
      </c>
      <c r="Q286" s="222"/>
    </row>
    <row r="287" spans="1:17" x14ac:dyDescent="0.25">
      <c r="A287" s="228">
        <v>3100</v>
      </c>
      <c r="B287" s="229" t="s">
        <v>906</v>
      </c>
      <c r="C287" s="221"/>
      <c r="D287" s="221"/>
      <c r="E287" s="221"/>
      <c r="F287" s="221"/>
      <c r="G287" s="221"/>
      <c r="H287" s="221"/>
      <c r="I287" s="221"/>
      <c r="J287" s="221"/>
      <c r="K287" s="221"/>
      <c r="L287" s="221"/>
      <c r="M287" s="221"/>
      <c r="N287" s="221"/>
      <c r="O287" s="221"/>
      <c r="P287" s="221">
        <f t="shared" si="4"/>
        <v>0</v>
      </c>
      <c r="Q287" s="223"/>
    </row>
    <row r="288" spans="1:17" x14ac:dyDescent="0.25">
      <c r="A288" s="226">
        <v>3130</v>
      </c>
      <c r="B288" s="227" t="s">
        <v>907</v>
      </c>
      <c r="C288" s="220"/>
      <c r="D288" s="220"/>
      <c r="E288" s="220"/>
      <c r="F288" s="220"/>
      <c r="G288" s="220"/>
      <c r="H288" s="220"/>
      <c r="I288" s="220"/>
      <c r="J288" s="220"/>
      <c r="K288" s="220"/>
      <c r="L288" s="220"/>
      <c r="M288" s="220"/>
      <c r="N288" s="220"/>
      <c r="O288" s="220"/>
      <c r="P288" s="220">
        <f t="shared" si="4"/>
        <v>0</v>
      </c>
      <c r="Q288" s="222"/>
    </row>
    <row r="289" spans="1:17" x14ac:dyDescent="0.25">
      <c r="A289" s="231">
        <v>3131</v>
      </c>
      <c r="B289" s="229" t="s">
        <v>908</v>
      </c>
      <c r="C289" s="221"/>
      <c r="D289" s="221"/>
      <c r="E289" s="221"/>
      <c r="F289" s="221"/>
      <c r="G289" s="221"/>
      <c r="H289" s="221"/>
      <c r="I289" s="221"/>
      <c r="J289" s="221"/>
      <c r="K289" s="221"/>
      <c r="L289" s="221"/>
      <c r="M289" s="221"/>
      <c r="N289" s="221"/>
      <c r="O289" s="221"/>
      <c r="P289" s="221">
        <f t="shared" si="4"/>
        <v>0</v>
      </c>
      <c r="Q289" s="223"/>
    </row>
    <row r="290" spans="1:17" x14ac:dyDescent="0.25">
      <c r="A290" s="226">
        <v>3132</v>
      </c>
      <c r="B290" s="227" t="s">
        <v>909</v>
      </c>
      <c r="C290" s="220"/>
      <c r="D290" s="220"/>
      <c r="E290" s="220"/>
      <c r="F290" s="220"/>
      <c r="G290" s="220"/>
      <c r="H290" s="220"/>
      <c r="I290" s="220"/>
      <c r="J290" s="220"/>
      <c r="K290" s="220"/>
      <c r="L290" s="220"/>
      <c r="M290" s="220"/>
      <c r="N290" s="220"/>
      <c r="O290" s="220"/>
      <c r="P290" s="220">
        <f t="shared" si="4"/>
        <v>0</v>
      </c>
      <c r="Q290" s="222"/>
    </row>
    <row r="291" spans="1:17" x14ac:dyDescent="0.25">
      <c r="A291" s="231">
        <v>3135</v>
      </c>
      <c r="B291" s="229" t="s">
        <v>910</v>
      </c>
      <c r="C291" s="221"/>
      <c r="D291" s="221"/>
      <c r="E291" s="221"/>
      <c r="F291" s="221"/>
      <c r="G291" s="221"/>
      <c r="H291" s="221"/>
      <c r="I291" s="221"/>
      <c r="J291" s="221"/>
      <c r="K291" s="221"/>
      <c r="L291" s="221"/>
      <c r="M291" s="221"/>
      <c r="N291" s="221"/>
      <c r="O291" s="221"/>
      <c r="P291" s="221">
        <f t="shared" si="4"/>
        <v>0</v>
      </c>
      <c r="Q291" s="223"/>
    </row>
    <row r="292" spans="1:17" x14ac:dyDescent="0.25">
      <c r="A292" s="230">
        <v>3200</v>
      </c>
      <c r="B292" s="227" t="s">
        <v>911</v>
      </c>
      <c r="C292" s="220"/>
      <c r="D292" s="220"/>
      <c r="E292" s="220"/>
      <c r="F292" s="220"/>
      <c r="G292" s="220"/>
      <c r="H292" s="220"/>
      <c r="I292" s="220"/>
      <c r="J292" s="220"/>
      <c r="K292" s="220"/>
      <c r="L292" s="220"/>
      <c r="M292" s="220"/>
      <c r="N292" s="220"/>
      <c r="O292" s="220"/>
      <c r="P292" s="220">
        <f t="shared" si="4"/>
        <v>0</v>
      </c>
      <c r="Q292" s="222"/>
    </row>
    <row r="293" spans="1:17" x14ac:dyDescent="0.25">
      <c r="A293" s="231">
        <v>3230</v>
      </c>
      <c r="B293" s="229" t="s">
        <v>912</v>
      </c>
      <c r="C293" s="221"/>
      <c r="D293" s="221"/>
      <c r="E293" s="221"/>
      <c r="F293" s="221"/>
      <c r="G293" s="221"/>
      <c r="H293" s="221"/>
      <c r="I293" s="221"/>
      <c r="J293" s="221"/>
      <c r="K293" s="221"/>
      <c r="L293" s="221"/>
      <c r="M293" s="221"/>
      <c r="N293" s="221"/>
      <c r="O293" s="221"/>
      <c r="P293" s="221">
        <f t="shared" si="4"/>
        <v>0</v>
      </c>
      <c r="Q293" s="223"/>
    </row>
    <row r="294" spans="1:17" x14ac:dyDescent="0.25">
      <c r="A294" s="226">
        <v>3231</v>
      </c>
      <c r="B294" s="227" t="s">
        <v>913</v>
      </c>
      <c r="C294" s="220"/>
      <c r="D294" s="220"/>
      <c r="E294" s="220"/>
      <c r="F294" s="220"/>
      <c r="G294" s="220"/>
      <c r="H294" s="220"/>
      <c r="I294" s="220"/>
      <c r="J294" s="220"/>
      <c r="K294" s="220"/>
      <c r="L294" s="220"/>
      <c r="M294" s="220"/>
      <c r="N294" s="220"/>
      <c r="O294" s="220"/>
      <c r="P294" s="220">
        <f t="shared" si="4"/>
        <v>0</v>
      </c>
      <c r="Q294" s="222"/>
    </row>
    <row r="295" spans="1:17" x14ac:dyDescent="0.25">
      <c r="A295" s="231">
        <v>3232</v>
      </c>
      <c r="B295" s="229" t="s">
        <v>914</v>
      </c>
      <c r="C295" s="221"/>
      <c r="D295" s="221"/>
      <c r="E295" s="221"/>
      <c r="F295" s="221"/>
      <c r="G295" s="221"/>
      <c r="H295" s="221"/>
      <c r="I295" s="221"/>
      <c r="J295" s="221"/>
      <c r="K295" s="221"/>
      <c r="L295" s="221"/>
      <c r="M295" s="221"/>
      <c r="N295" s="221"/>
      <c r="O295" s="221"/>
      <c r="P295" s="221">
        <f t="shared" si="4"/>
        <v>0</v>
      </c>
      <c r="Q295" s="223"/>
    </row>
    <row r="296" spans="1:17" x14ac:dyDescent="0.25">
      <c r="A296" s="230">
        <v>3300</v>
      </c>
      <c r="B296" s="227" t="s">
        <v>915</v>
      </c>
      <c r="C296" s="220"/>
      <c r="D296" s="220"/>
      <c r="E296" s="220"/>
      <c r="F296" s="220"/>
      <c r="G296" s="220"/>
      <c r="H296" s="220"/>
      <c r="I296" s="220"/>
      <c r="J296" s="220"/>
      <c r="K296" s="220"/>
      <c r="L296" s="220"/>
      <c r="M296" s="220"/>
      <c r="N296" s="220"/>
      <c r="O296" s="220"/>
      <c r="P296" s="220">
        <f t="shared" si="4"/>
        <v>0</v>
      </c>
      <c r="Q296" s="222"/>
    </row>
    <row r="297" spans="1:17" x14ac:dyDescent="0.25">
      <c r="A297" s="228">
        <v>3400</v>
      </c>
      <c r="B297" s="229" t="s">
        <v>916</v>
      </c>
      <c r="C297" s="221"/>
      <c r="D297" s="221"/>
      <c r="E297" s="221"/>
      <c r="F297" s="221"/>
      <c r="G297" s="221"/>
      <c r="H297" s="221"/>
      <c r="I297" s="221"/>
      <c r="J297" s="221"/>
      <c r="K297" s="221"/>
      <c r="L297" s="221"/>
      <c r="M297" s="221"/>
      <c r="N297" s="221"/>
      <c r="O297" s="221"/>
      <c r="P297" s="221">
        <f t="shared" si="4"/>
        <v>0</v>
      </c>
      <c r="Q297" s="223"/>
    </row>
    <row r="298" spans="1:17" x14ac:dyDescent="0.25">
      <c r="A298" s="230">
        <v>3410</v>
      </c>
      <c r="B298" s="227" t="s">
        <v>917</v>
      </c>
      <c r="C298" s="220"/>
      <c r="D298" s="220"/>
      <c r="E298" s="220"/>
      <c r="F298" s="220"/>
      <c r="G298" s="220"/>
      <c r="H298" s="220"/>
      <c r="I298" s="220"/>
      <c r="J298" s="220"/>
      <c r="K298" s="220"/>
      <c r="L298" s="220"/>
      <c r="M298" s="220"/>
      <c r="N298" s="220"/>
      <c r="O298" s="220"/>
      <c r="P298" s="220">
        <f t="shared" si="4"/>
        <v>0</v>
      </c>
      <c r="Q298" s="222"/>
    </row>
    <row r="299" spans="1:17" x14ac:dyDescent="0.25">
      <c r="A299" s="231">
        <v>3411</v>
      </c>
      <c r="B299" s="229" t="s">
        <v>918</v>
      </c>
      <c r="C299" s="221"/>
      <c r="D299" s="221"/>
      <c r="E299" s="221"/>
      <c r="F299" s="221"/>
      <c r="G299" s="221"/>
      <c r="H299" s="221"/>
      <c r="I299" s="221"/>
      <c r="J299" s="221"/>
      <c r="K299" s="221"/>
      <c r="L299" s="221"/>
      <c r="M299" s="221"/>
      <c r="N299" s="221"/>
      <c r="O299" s="221"/>
      <c r="P299" s="221">
        <f t="shared" si="4"/>
        <v>0</v>
      </c>
      <c r="Q299" s="223"/>
    </row>
    <row r="300" spans="1:17" x14ac:dyDescent="0.25">
      <c r="A300" s="230">
        <v>3420</v>
      </c>
      <c r="B300" s="227" t="s">
        <v>919</v>
      </c>
      <c r="C300" s="220"/>
      <c r="D300" s="220"/>
      <c r="E300" s="220"/>
      <c r="F300" s="220"/>
      <c r="G300" s="220"/>
      <c r="H300" s="220"/>
      <c r="I300" s="220"/>
      <c r="J300" s="220"/>
      <c r="K300" s="220"/>
      <c r="L300" s="220"/>
      <c r="M300" s="220"/>
      <c r="N300" s="220"/>
      <c r="O300" s="220"/>
      <c r="P300" s="220">
        <f t="shared" si="4"/>
        <v>0</v>
      </c>
      <c r="Q300" s="222"/>
    </row>
    <row r="301" spans="1:17" x14ac:dyDescent="0.25">
      <c r="A301" s="228">
        <v>3430</v>
      </c>
      <c r="B301" s="229" t="s">
        <v>920</v>
      </c>
      <c r="C301" s="221"/>
      <c r="D301" s="221"/>
      <c r="E301" s="221"/>
      <c r="F301" s="221"/>
      <c r="G301" s="221"/>
      <c r="H301" s="221"/>
      <c r="I301" s="221"/>
      <c r="J301" s="221"/>
      <c r="K301" s="221"/>
      <c r="L301" s="221"/>
      <c r="M301" s="221"/>
      <c r="N301" s="221"/>
      <c r="O301" s="221"/>
      <c r="P301" s="221">
        <f t="shared" si="4"/>
        <v>0</v>
      </c>
      <c r="Q301" s="223"/>
    </row>
    <row r="302" spans="1:17" x14ac:dyDescent="0.25">
      <c r="A302" s="230">
        <v>3440</v>
      </c>
      <c r="B302" s="227" t="s">
        <v>921</v>
      </c>
      <c r="C302" s="220"/>
      <c r="D302" s="220"/>
      <c r="E302" s="220"/>
      <c r="F302" s="220"/>
      <c r="G302" s="220"/>
      <c r="H302" s="220"/>
      <c r="I302" s="220"/>
      <c r="J302" s="220"/>
      <c r="K302" s="220"/>
      <c r="L302" s="220"/>
      <c r="M302" s="220"/>
      <c r="N302" s="220"/>
      <c r="O302" s="220"/>
      <c r="P302" s="220">
        <f t="shared" si="4"/>
        <v>0</v>
      </c>
      <c r="Q302" s="222"/>
    </row>
    <row r="303" spans="1:17" x14ac:dyDescent="0.25">
      <c r="A303" s="228">
        <v>3450</v>
      </c>
      <c r="B303" s="229" t="s">
        <v>922</v>
      </c>
      <c r="C303" s="221"/>
      <c r="D303" s="221"/>
      <c r="E303" s="221"/>
      <c r="F303" s="221"/>
      <c r="G303" s="221"/>
      <c r="H303" s="221"/>
      <c r="I303" s="221"/>
      <c r="J303" s="221"/>
      <c r="K303" s="221"/>
      <c r="L303" s="221"/>
      <c r="M303" s="221"/>
      <c r="N303" s="221"/>
      <c r="O303" s="221"/>
      <c r="P303" s="221">
        <f t="shared" si="4"/>
        <v>0</v>
      </c>
      <c r="Q303" s="223"/>
    </row>
    <row r="304" spans="1:17" x14ac:dyDescent="0.25">
      <c r="A304" s="226">
        <v>3460</v>
      </c>
      <c r="B304" s="227" t="s">
        <v>923</v>
      </c>
      <c r="C304" s="220"/>
      <c r="D304" s="220"/>
      <c r="E304" s="220"/>
      <c r="F304" s="220"/>
      <c r="G304" s="220"/>
      <c r="H304" s="220"/>
      <c r="I304" s="220"/>
      <c r="J304" s="220"/>
      <c r="K304" s="220"/>
      <c r="L304" s="220"/>
      <c r="M304" s="220"/>
      <c r="N304" s="220"/>
      <c r="O304" s="220"/>
      <c r="P304" s="220">
        <f t="shared" si="4"/>
        <v>0</v>
      </c>
      <c r="Q304" s="222"/>
    </row>
    <row r="305" spans="1:17" x14ac:dyDescent="0.25">
      <c r="A305" s="231">
        <v>3490</v>
      </c>
      <c r="B305" s="229" t="s">
        <v>924</v>
      </c>
      <c r="C305" s="221"/>
      <c r="D305" s="221"/>
      <c r="E305" s="221"/>
      <c r="F305" s="221"/>
      <c r="G305" s="221"/>
      <c r="H305" s="221"/>
      <c r="I305" s="221"/>
      <c r="J305" s="221"/>
      <c r="K305" s="221"/>
      <c r="L305" s="221"/>
      <c r="M305" s="221"/>
      <c r="N305" s="221"/>
      <c r="O305" s="221"/>
      <c r="P305" s="221">
        <f t="shared" si="4"/>
        <v>0</v>
      </c>
      <c r="Q305" s="223"/>
    </row>
    <row r="306" spans="1:17" x14ac:dyDescent="0.25">
      <c r="A306" s="230">
        <v>3500</v>
      </c>
      <c r="B306" s="227" t="s">
        <v>925</v>
      </c>
      <c r="C306" s="220"/>
      <c r="D306" s="220"/>
      <c r="E306" s="220"/>
      <c r="F306" s="220"/>
      <c r="G306" s="220"/>
      <c r="H306" s="220"/>
      <c r="I306" s="220"/>
      <c r="J306" s="220"/>
      <c r="K306" s="220"/>
      <c r="L306" s="220"/>
      <c r="M306" s="220"/>
      <c r="N306" s="220"/>
      <c r="O306" s="220"/>
      <c r="P306" s="220">
        <f t="shared" si="4"/>
        <v>0</v>
      </c>
      <c r="Q306" s="222"/>
    </row>
    <row r="307" spans="1:17" x14ac:dyDescent="0.25">
      <c r="A307" s="228">
        <v>3510</v>
      </c>
      <c r="B307" s="229" t="s">
        <v>926</v>
      </c>
      <c r="C307" s="221"/>
      <c r="D307" s="221"/>
      <c r="E307" s="221"/>
      <c r="F307" s="221"/>
      <c r="G307" s="221"/>
      <c r="H307" s="221"/>
      <c r="I307" s="221"/>
      <c r="J307" s="221"/>
      <c r="K307" s="221"/>
      <c r="L307" s="221"/>
      <c r="M307" s="221"/>
      <c r="N307" s="221"/>
      <c r="O307" s="221"/>
      <c r="P307" s="221">
        <f t="shared" si="4"/>
        <v>0</v>
      </c>
      <c r="Q307" s="223"/>
    </row>
    <row r="308" spans="1:17" x14ac:dyDescent="0.25">
      <c r="A308" s="226">
        <v>3600</v>
      </c>
      <c r="B308" s="227" t="s">
        <v>927</v>
      </c>
      <c r="C308" s="220"/>
      <c r="D308" s="220"/>
      <c r="E308" s="220"/>
      <c r="F308" s="220"/>
      <c r="G308" s="220"/>
      <c r="H308" s="220"/>
      <c r="I308" s="220"/>
      <c r="J308" s="220"/>
      <c r="K308" s="220"/>
      <c r="L308" s="220"/>
      <c r="M308" s="220"/>
      <c r="N308" s="220"/>
      <c r="O308" s="220"/>
      <c r="P308" s="220">
        <f t="shared" si="4"/>
        <v>0</v>
      </c>
      <c r="Q308" s="222"/>
    </row>
    <row r="309" spans="1:17" x14ac:dyDescent="0.25">
      <c r="A309" s="231">
        <v>3601</v>
      </c>
      <c r="B309" s="229" t="s">
        <v>928</v>
      </c>
      <c r="C309" s="221"/>
      <c r="D309" s="221"/>
      <c r="E309" s="221"/>
      <c r="F309" s="221"/>
      <c r="G309" s="221"/>
      <c r="H309" s="221"/>
      <c r="I309" s="221"/>
      <c r="J309" s="221"/>
      <c r="K309" s="221"/>
      <c r="L309" s="221"/>
      <c r="M309" s="221"/>
      <c r="N309" s="221"/>
      <c r="O309" s="221"/>
      <c r="P309" s="221">
        <f t="shared" si="4"/>
        <v>0</v>
      </c>
      <c r="Q309" s="223"/>
    </row>
    <row r="310" spans="1:17" x14ac:dyDescent="0.25">
      <c r="A310" s="226">
        <v>3604</v>
      </c>
      <c r="B310" s="227" t="s">
        <v>1238</v>
      </c>
      <c r="C310" s="220"/>
      <c r="D310" s="220"/>
      <c r="E310" s="220"/>
      <c r="F310" s="220"/>
      <c r="G310" s="220"/>
      <c r="H310" s="220"/>
      <c r="I310" s="220"/>
      <c r="J310" s="220"/>
      <c r="K310" s="220"/>
      <c r="L310" s="220"/>
      <c r="M310" s="220"/>
      <c r="N310" s="220"/>
      <c r="O310" s="220"/>
      <c r="P310" s="220">
        <f t="shared" si="4"/>
        <v>0</v>
      </c>
      <c r="Q310" s="222"/>
    </row>
    <row r="311" spans="1:17" x14ac:dyDescent="0.25">
      <c r="A311" s="231">
        <v>3605</v>
      </c>
      <c r="B311" s="229" t="s">
        <v>1239</v>
      </c>
      <c r="C311" s="221"/>
      <c r="D311" s="221"/>
      <c r="E311" s="221"/>
      <c r="F311" s="221"/>
      <c r="G311" s="221"/>
      <c r="H311" s="221"/>
      <c r="I311" s="221"/>
      <c r="J311" s="221"/>
      <c r="K311" s="221"/>
      <c r="L311" s="221"/>
      <c r="M311" s="221"/>
      <c r="N311" s="221"/>
      <c r="O311" s="221"/>
      <c r="P311" s="221">
        <f t="shared" si="4"/>
        <v>0</v>
      </c>
      <c r="Q311" s="223"/>
    </row>
    <row r="312" spans="1:17" x14ac:dyDescent="0.25">
      <c r="A312" s="226">
        <v>3630</v>
      </c>
      <c r="B312" s="227" t="s">
        <v>929</v>
      </c>
      <c r="C312" s="220"/>
      <c r="D312" s="220"/>
      <c r="E312" s="220"/>
      <c r="F312" s="220"/>
      <c r="G312" s="220"/>
      <c r="H312" s="220"/>
      <c r="I312" s="220"/>
      <c r="J312" s="220"/>
      <c r="K312" s="220"/>
      <c r="L312" s="220"/>
      <c r="M312" s="220"/>
      <c r="N312" s="220"/>
      <c r="O312" s="220"/>
      <c r="P312" s="220">
        <f t="shared" si="4"/>
        <v>0</v>
      </c>
      <c r="Q312" s="222"/>
    </row>
    <row r="313" spans="1:17" x14ac:dyDescent="0.25">
      <c r="A313" s="231">
        <v>3631</v>
      </c>
      <c r="B313" s="229" t="s">
        <v>930</v>
      </c>
      <c r="C313" s="221"/>
      <c r="D313" s="221"/>
      <c r="E313" s="221"/>
      <c r="F313" s="221"/>
      <c r="G313" s="221"/>
      <c r="H313" s="221"/>
      <c r="I313" s="221"/>
      <c r="J313" s="221"/>
      <c r="K313" s="221"/>
      <c r="L313" s="221"/>
      <c r="M313" s="221"/>
      <c r="N313" s="221"/>
      <c r="O313" s="221"/>
      <c r="P313" s="221">
        <f t="shared" si="4"/>
        <v>0</v>
      </c>
      <c r="Q313" s="223"/>
    </row>
    <row r="314" spans="1:17" x14ac:dyDescent="0.25">
      <c r="A314" s="226">
        <v>3640</v>
      </c>
      <c r="B314" s="227" t="s">
        <v>931</v>
      </c>
      <c r="C314" s="220"/>
      <c r="D314" s="220"/>
      <c r="E314" s="220"/>
      <c r="F314" s="220"/>
      <c r="G314" s="220"/>
      <c r="H314" s="220"/>
      <c r="I314" s="220"/>
      <c r="J314" s="220"/>
      <c r="K314" s="220"/>
      <c r="L314" s="220"/>
      <c r="M314" s="220"/>
      <c r="N314" s="220"/>
      <c r="O314" s="220"/>
      <c r="P314" s="220">
        <f t="shared" si="4"/>
        <v>0</v>
      </c>
      <c r="Q314" s="222"/>
    </row>
    <row r="315" spans="1:17" x14ac:dyDescent="0.25">
      <c r="A315" s="231">
        <v>3670</v>
      </c>
      <c r="B315" s="229" t="s">
        <v>932</v>
      </c>
      <c r="C315" s="221"/>
      <c r="D315" s="221"/>
      <c r="E315" s="221"/>
      <c r="F315" s="221"/>
      <c r="G315" s="221"/>
      <c r="H315" s="221"/>
      <c r="I315" s="221"/>
      <c r="J315" s="221"/>
      <c r="K315" s="221"/>
      <c r="L315" s="221"/>
      <c r="M315" s="221"/>
      <c r="N315" s="221"/>
      <c r="O315" s="221"/>
      <c r="P315" s="221">
        <f t="shared" si="4"/>
        <v>0</v>
      </c>
      <c r="Q315" s="223"/>
    </row>
    <row r="316" spans="1:17" x14ac:dyDescent="0.25">
      <c r="A316" s="230">
        <v>3700</v>
      </c>
      <c r="B316" s="227" t="s">
        <v>933</v>
      </c>
      <c r="C316" s="220"/>
      <c r="D316" s="220"/>
      <c r="E316" s="220"/>
      <c r="F316" s="220"/>
      <c r="G316" s="220"/>
      <c r="H316" s="220"/>
      <c r="I316" s="220"/>
      <c r="J316" s="220"/>
      <c r="K316" s="220"/>
      <c r="L316" s="220"/>
      <c r="M316" s="220"/>
      <c r="N316" s="220"/>
      <c r="O316" s="220"/>
      <c r="P316" s="220">
        <f t="shared" si="4"/>
        <v>0</v>
      </c>
      <c r="Q316" s="222"/>
    </row>
    <row r="317" spans="1:17" x14ac:dyDescent="0.25">
      <c r="A317" s="237">
        <v>3800</v>
      </c>
      <c r="B317" s="238" t="s">
        <v>934</v>
      </c>
      <c r="C317" s="221"/>
      <c r="D317" s="221"/>
      <c r="E317" s="221"/>
      <c r="F317" s="221"/>
      <c r="G317" s="221"/>
      <c r="H317" s="221"/>
      <c r="I317" s="221"/>
      <c r="J317" s="221"/>
      <c r="K317" s="221"/>
      <c r="L317" s="221"/>
      <c r="M317" s="221"/>
      <c r="N317" s="221"/>
      <c r="O317" s="221"/>
      <c r="P317" s="221">
        <f t="shared" si="4"/>
        <v>0</v>
      </c>
      <c r="Q317" s="223"/>
    </row>
    <row r="318" spans="1:17" x14ac:dyDescent="0.25">
      <c r="A318" s="239">
        <v>3810</v>
      </c>
      <c r="B318" s="227" t="s">
        <v>935</v>
      </c>
      <c r="C318" s="220"/>
      <c r="D318" s="220"/>
      <c r="E318" s="220"/>
      <c r="F318" s="220"/>
      <c r="G318" s="220"/>
      <c r="H318" s="220"/>
      <c r="I318" s="220"/>
      <c r="J318" s="220"/>
      <c r="K318" s="220"/>
      <c r="L318" s="220"/>
      <c r="M318" s="220"/>
      <c r="N318" s="220"/>
      <c r="O318" s="220"/>
      <c r="P318" s="220">
        <f t="shared" si="4"/>
        <v>0</v>
      </c>
      <c r="Q318" s="222"/>
    </row>
    <row r="319" spans="1:17" x14ac:dyDescent="0.25">
      <c r="A319" s="231">
        <v>3900</v>
      </c>
      <c r="B319" s="229" t="s">
        <v>936</v>
      </c>
      <c r="C319" s="221"/>
      <c r="D319" s="221"/>
      <c r="E319" s="221"/>
      <c r="F319" s="221"/>
      <c r="G319" s="221"/>
      <c r="H319" s="221"/>
      <c r="I319" s="221"/>
      <c r="J319" s="221"/>
      <c r="K319" s="221"/>
      <c r="L319" s="221"/>
      <c r="M319" s="221"/>
      <c r="N319" s="221"/>
      <c r="O319" s="221"/>
      <c r="P319" s="221">
        <f t="shared" si="4"/>
        <v>0</v>
      </c>
      <c r="Q319" s="223"/>
    </row>
    <row r="320" spans="1:17" x14ac:dyDescent="0.25">
      <c r="A320" s="230">
        <v>3910</v>
      </c>
      <c r="B320" s="227" t="s">
        <v>937</v>
      </c>
      <c r="C320" s="220"/>
      <c r="D320" s="220"/>
      <c r="E320" s="220"/>
      <c r="F320" s="220"/>
      <c r="G320" s="220"/>
      <c r="H320" s="220"/>
      <c r="I320" s="220"/>
      <c r="J320" s="220"/>
      <c r="K320" s="220"/>
      <c r="L320" s="220"/>
      <c r="M320" s="220"/>
      <c r="N320" s="220"/>
      <c r="O320" s="220"/>
      <c r="P320" s="220">
        <f t="shared" si="4"/>
        <v>0</v>
      </c>
      <c r="Q320" s="222"/>
    </row>
    <row r="321" spans="1:17" x14ac:dyDescent="0.25">
      <c r="A321" s="228">
        <v>3950</v>
      </c>
      <c r="B321" s="229" t="s">
        <v>938</v>
      </c>
      <c r="C321" s="221"/>
      <c r="D321" s="221"/>
      <c r="E321" s="221"/>
      <c r="F321" s="221"/>
      <c r="G321" s="221"/>
      <c r="H321" s="221"/>
      <c r="I321" s="221"/>
      <c r="J321" s="221"/>
      <c r="K321" s="221"/>
      <c r="L321" s="221"/>
      <c r="M321" s="221"/>
      <c r="N321" s="221"/>
      <c r="O321" s="221"/>
      <c r="P321" s="221">
        <f t="shared" si="4"/>
        <v>0</v>
      </c>
      <c r="Q321" s="223"/>
    </row>
    <row r="322" spans="1:17" x14ac:dyDescent="0.25">
      <c r="A322" s="230">
        <v>3960</v>
      </c>
      <c r="B322" s="227" t="s">
        <v>939</v>
      </c>
      <c r="C322" s="220"/>
      <c r="D322" s="220"/>
      <c r="E322" s="220"/>
      <c r="F322" s="220"/>
      <c r="G322" s="220"/>
      <c r="H322" s="220"/>
      <c r="I322" s="220"/>
      <c r="J322" s="220"/>
      <c r="K322" s="220"/>
      <c r="L322" s="220"/>
      <c r="M322" s="220"/>
      <c r="N322" s="220"/>
      <c r="O322" s="220"/>
      <c r="P322" s="220">
        <f t="shared" si="4"/>
        <v>0</v>
      </c>
      <c r="Q322" s="222"/>
    </row>
    <row r="323" spans="1:17" x14ac:dyDescent="0.25">
      <c r="A323" s="228">
        <v>3980</v>
      </c>
      <c r="B323" s="229" t="s">
        <v>940</v>
      </c>
      <c r="C323" s="221"/>
      <c r="D323" s="221"/>
      <c r="E323" s="221"/>
      <c r="F323" s="221"/>
      <c r="G323" s="221"/>
      <c r="H323" s="221"/>
      <c r="I323" s="221"/>
      <c r="J323" s="221"/>
      <c r="K323" s="221"/>
      <c r="L323" s="221"/>
      <c r="M323" s="221"/>
      <c r="N323" s="221"/>
      <c r="O323" s="221"/>
      <c r="P323" s="221">
        <f t="shared" si="4"/>
        <v>0</v>
      </c>
      <c r="Q323" s="223"/>
    </row>
    <row r="324" spans="1:17" x14ac:dyDescent="0.25">
      <c r="A324" s="226">
        <v>4000</v>
      </c>
      <c r="B324" s="227" t="s">
        <v>941</v>
      </c>
      <c r="C324" s="220"/>
      <c r="D324" s="220"/>
      <c r="E324" s="220"/>
      <c r="F324" s="220"/>
      <c r="G324" s="220"/>
      <c r="H324" s="220"/>
      <c r="I324" s="220"/>
      <c r="J324" s="220"/>
      <c r="K324" s="220"/>
      <c r="L324" s="220"/>
      <c r="M324" s="220"/>
      <c r="N324" s="220"/>
      <c r="O324" s="220"/>
      <c r="P324" s="220">
        <f t="shared" si="4"/>
        <v>0</v>
      </c>
      <c r="Q324" s="222"/>
    </row>
    <row r="325" spans="1:17" x14ac:dyDescent="0.25">
      <c r="A325" s="231">
        <v>4060</v>
      </c>
      <c r="B325" s="229" t="s">
        <v>942</v>
      </c>
      <c r="C325" s="221"/>
      <c r="D325" s="221"/>
      <c r="E325" s="221"/>
      <c r="F325" s="221"/>
      <c r="G325" s="221"/>
      <c r="H325" s="221"/>
      <c r="I325" s="221"/>
      <c r="J325" s="221"/>
      <c r="K325" s="221"/>
      <c r="L325" s="221"/>
      <c r="M325" s="221"/>
      <c r="N325" s="221"/>
      <c r="O325" s="221"/>
      <c r="P325" s="221">
        <f t="shared" ref="P325:P388" si="5">SUM(C325:O325)</f>
        <v>0</v>
      </c>
      <c r="Q325" s="223"/>
    </row>
    <row r="326" spans="1:17" x14ac:dyDescent="0.25">
      <c r="A326" s="226">
        <v>4090</v>
      </c>
      <c r="B326" s="227" t="s">
        <v>943</v>
      </c>
      <c r="C326" s="220"/>
      <c r="D326" s="220"/>
      <c r="E326" s="220"/>
      <c r="F326" s="220"/>
      <c r="G326" s="220"/>
      <c r="H326" s="220"/>
      <c r="I326" s="220"/>
      <c r="J326" s="220"/>
      <c r="K326" s="220"/>
      <c r="L326" s="220"/>
      <c r="M326" s="220"/>
      <c r="N326" s="220"/>
      <c r="O326" s="220"/>
      <c r="P326" s="220">
        <f t="shared" si="5"/>
        <v>0</v>
      </c>
      <c r="Q326" s="222"/>
    </row>
    <row r="327" spans="1:17" x14ac:dyDescent="0.25">
      <c r="A327" s="231">
        <v>4100</v>
      </c>
      <c r="B327" s="229" t="s">
        <v>706</v>
      </c>
      <c r="C327" s="221"/>
      <c r="D327" s="221"/>
      <c r="E327" s="221"/>
      <c r="F327" s="221"/>
      <c r="G327" s="221"/>
      <c r="H327" s="221"/>
      <c r="I327" s="221"/>
      <c r="J327" s="221"/>
      <c r="K327" s="221"/>
      <c r="L327" s="221"/>
      <c r="M327" s="221"/>
      <c r="N327" s="221"/>
      <c r="O327" s="221"/>
      <c r="P327" s="221">
        <f t="shared" si="5"/>
        <v>0</v>
      </c>
      <c r="Q327" s="223"/>
    </row>
    <row r="328" spans="1:17" x14ac:dyDescent="0.25">
      <c r="A328" s="226">
        <v>4160</v>
      </c>
      <c r="B328" s="227" t="s">
        <v>942</v>
      </c>
      <c r="C328" s="220"/>
      <c r="D328" s="220"/>
      <c r="E328" s="220"/>
      <c r="F328" s="220"/>
      <c r="G328" s="220"/>
      <c r="H328" s="220"/>
      <c r="I328" s="220"/>
      <c r="J328" s="220"/>
      <c r="K328" s="220"/>
      <c r="L328" s="220"/>
      <c r="M328" s="220"/>
      <c r="N328" s="220"/>
      <c r="O328" s="220"/>
      <c r="P328" s="220">
        <f t="shared" si="5"/>
        <v>0</v>
      </c>
      <c r="Q328" s="222"/>
    </row>
    <row r="329" spans="1:17" x14ac:dyDescent="0.25">
      <c r="A329" s="231">
        <v>4190</v>
      </c>
      <c r="B329" s="229" t="s">
        <v>944</v>
      </c>
      <c r="C329" s="221"/>
      <c r="D329" s="221"/>
      <c r="E329" s="221"/>
      <c r="F329" s="221"/>
      <c r="G329" s="221"/>
      <c r="H329" s="221"/>
      <c r="I329" s="221"/>
      <c r="J329" s="221"/>
      <c r="K329" s="221"/>
      <c r="L329" s="221"/>
      <c r="M329" s="221"/>
      <c r="N329" s="221"/>
      <c r="O329" s="221"/>
      <c r="P329" s="221">
        <f t="shared" si="5"/>
        <v>0</v>
      </c>
      <c r="Q329" s="223"/>
    </row>
    <row r="330" spans="1:17" x14ac:dyDescent="0.25">
      <c r="A330" s="226">
        <v>4200</v>
      </c>
      <c r="B330" s="227" t="s">
        <v>945</v>
      </c>
      <c r="C330" s="220"/>
      <c r="D330" s="220"/>
      <c r="E330" s="220"/>
      <c r="F330" s="220"/>
      <c r="G330" s="220"/>
      <c r="H330" s="220"/>
      <c r="I330" s="220"/>
      <c r="J330" s="220"/>
      <c r="K330" s="220"/>
      <c r="L330" s="220"/>
      <c r="M330" s="220"/>
      <c r="N330" s="220"/>
      <c r="O330" s="220"/>
      <c r="P330" s="220">
        <f t="shared" si="5"/>
        <v>0</v>
      </c>
      <c r="Q330" s="222"/>
    </row>
    <row r="331" spans="1:17" x14ac:dyDescent="0.25">
      <c r="A331" s="231">
        <v>4260</v>
      </c>
      <c r="B331" s="229" t="s">
        <v>942</v>
      </c>
      <c r="C331" s="221"/>
      <c r="D331" s="221"/>
      <c r="E331" s="221"/>
      <c r="F331" s="221"/>
      <c r="G331" s="221"/>
      <c r="H331" s="221"/>
      <c r="I331" s="221"/>
      <c r="J331" s="221"/>
      <c r="K331" s="221"/>
      <c r="L331" s="221"/>
      <c r="M331" s="221"/>
      <c r="N331" s="221"/>
      <c r="O331" s="221"/>
      <c r="P331" s="221">
        <f t="shared" si="5"/>
        <v>0</v>
      </c>
      <c r="Q331" s="223"/>
    </row>
    <row r="332" spans="1:17" x14ac:dyDescent="0.25">
      <c r="A332" s="226">
        <v>4290</v>
      </c>
      <c r="B332" s="227" t="s">
        <v>946</v>
      </c>
      <c r="C332" s="220"/>
      <c r="D332" s="220"/>
      <c r="E332" s="220"/>
      <c r="F332" s="220"/>
      <c r="G332" s="220"/>
      <c r="H332" s="220"/>
      <c r="I332" s="220"/>
      <c r="J332" s="220"/>
      <c r="K332" s="220"/>
      <c r="L332" s="220"/>
      <c r="M332" s="220"/>
      <c r="N332" s="220"/>
      <c r="O332" s="220"/>
      <c r="P332" s="220">
        <f t="shared" si="5"/>
        <v>0</v>
      </c>
      <c r="Q332" s="222"/>
    </row>
    <row r="333" spans="1:17" x14ac:dyDescent="0.25">
      <c r="A333" s="231">
        <v>4300</v>
      </c>
      <c r="B333" s="229" t="s">
        <v>947</v>
      </c>
      <c r="C333" s="221"/>
      <c r="D333" s="221"/>
      <c r="E333" s="221"/>
      <c r="F333" s="221"/>
      <c r="G333" s="221"/>
      <c r="H333" s="221"/>
      <c r="I333" s="221"/>
      <c r="J333" s="221"/>
      <c r="K333" s="221"/>
      <c r="L333" s="221"/>
      <c r="M333" s="221"/>
      <c r="N333" s="221"/>
      <c r="O333" s="221"/>
      <c r="P333" s="221">
        <f t="shared" si="5"/>
        <v>0</v>
      </c>
      <c r="Q333" s="223"/>
    </row>
    <row r="334" spans="1:17" x14ac:dyDescent="0.25">
      <c r="A334" s="226">
        <v>4390</v>
      </c>
      <c r="B334" s="227" t="s">
        <v>948</v>
      </c>
      <c r="C334" s="220"/>
      <c r="D334" s="220"/>
      <c r="E334" s="220"/>
      <c r="F334" s="220"/>
      <c r="G334" s="220"/>
      <c r="H334" s="220"/>
      <c r="I334" s="220"/>
      <c r="J334" s="220"/>
      <c r="K334" s="220"/>
      <c r="L334" s="220"/>
      <c r="M334" s="220"/>
      <c r="N334" s="220"/>
      <c r="O334" s="220"/>
      <c r="P334" s="220">
        <f t="shared" si="5"/>
        <v>0</v>
      </c>
      <c r="Q334" s="222"/>
    </row>
    <row r="335" spans="1:17" x14ac:dyDescent="0.25">
      <c r="A335" s="231">
        <v>4500</v>
      </c>
      <c r="B335" s="229" t="s">
        <v>949</v>
      </c>
      <c r="C335" s="221"/>
      <c r="D335" s="221"/>
      <c r="E335" s="221"/>
      <c r="F335" s="221"/>
      <c r="G335" s="221"/>
      <c r="H335" s="221"/>
      <c r="I335" s="221"/>
      <c r="J335" s="221"/>
      <c r="K335" s="221"/>
      <c r="L335" s="221"/>
      <c r="M335" s="221"/>
      <c r="N335" s="221"/>
      <c r="O335" s="221"/>
      <c r="P335" s="221">
        <f t="shared" si="5"/>
        <v>0</v>
      </c>
      <c r="Q335" s="223"/>
    </row>
    <row r="336" spans="1:17" x14ac:dyDescent="0.25">
      <c r="A336" s="226">
        <v>4590</v>
      </c>
      <c r="B336" s="227" t="s">
        <v>950</v>
      </c>
      <c r="C336" s="220"/>
      <c r="D336" s="220"/>
      <c r="E336" s="220"/>
      <c r="F336" s="220"/>
      <c r="G336" s="220"/>
      <c r="H336" s="220"/>
      <c r="I336" s="220"/>
      <c r="J336" s="220"/>
      <c r="K336" s="220"/>
      <c r="L336" s="220"/>
      <c r="M336" s="220"/>
      <c r="N336" s="220"/>
      <c r="O336" s="220"/>
      <c r="P336" s="220">
        <f t="shared" si="5"/>
        <v>0</v>
      </c>
      <c r="Q336" s="222"/>
    </row>
    <row r="337" spans="1:17" x14ac:dyDescent="0.25">
      <c r="A337" s="228">
        <v>4600</v>
      </c>
      <c r="B337" s="229" t="s">
        <v>951</v>
      </c>
      <c r="C337" s="221"/>
      <c r="D337" s="221"/>
      <c r="E337" s="221"/>
      <c r="F337" s="221"/>
      <c r="G337" s="221"/>
      <c r="H337" s="221"/>
      <c r="I337" s="221"/>
      <c r="J337" s="221"/>
      <c r="K337" s="221"/>
      <c r="L337" s="221"/>
      <c r="M337" s="221"/>
      <c r="N337" s="221"/>
      <c r="O337" s="221"/>
      <c r="P337" s="221">
        <f t="shared" si="5"/>
        <v>0</v>
      </c>
      <c r="Q337" s="223"/>
    </row>
    <row r="338" spans="1:17" x14ac:dyDescent="0.25">
      <c r="A338" s="230">
        <v>4690</v>
      </c>
      <c r="B338" s="227" t="s">
        <v>952</v>
      </c>
      <c r="C338" s="220"/>
      <c r="D338" s="220"/>
      <c r="E338" s="220"/>
      <c r="F338" s="220"/>
      <c r="G338" s="220"/>
      <c r="H338" s="220"/>
      <c r="I338" s="220"/>
      <c r="J338" s="220"/>
      <c r="K338" s="220"/>
      <c r="L338" s="220"/>
      <c r="M338" s="220"/>
      <c r="N338" s="220"/>
      <c r="O338" s="220"/>
      <c r="P338" s="220">
        <f t="shared" si="5"/>
        <v>0</v>
      </c>
      <c r="Q338" s="222"/>
    </row>
    <row r="339" spans="1:17" x14ac:dyDescent="0.25">
      <c r="A339" s="228">
        <v>4720</v>
      </c>
      <c r="B339" s="229" t="s">
        <v>953</v>
      </c>
      <c r="C339" s="221"/>
      <c r="D339" s="221"/>
      <c r="E339" s="221"/>
      <c r="F339" s="221"/>
      <c r="G339" s="221"/>
      <c r="H339" s="221"/>
      <c r="I339" s="221"/>
      <c r="J339" s="221"/>
      <c r="K339" s="221"/>
      <c r="L339" s="221"/>
      <c r="M339" s="221"/>
      <c r="N339" s="221"/>
      <c r="O339" s="221"/>
      <c r="P339" s="221">
        <f t="shared" si="5"/>
        <v>0</v>
      </c>
      <c r="Q339" s="223"/>
    </row>
    <row r="340" spans="1:17" x14ac:dyDescent="0.25">
      <c r="A340" s="230">
        <v>4730</v>
      </c>
      <c r="B340" s="227" t="s">
        <v>954</v>
      </c>
      <c r="C340" s="220"/>
      <c r="D340" s="220"/>
      <c r="E340" s="220"/>
      <c r="F340" s="220"/>
      <c r="G340" s="220"/>
      <c r="H340" s="220"/>
      <c r="I340" s="220"/>
      <c r="J340" s="220"/>
      <c r="K340" s="220"/>
      <c r="L340" s="220"/>
      <c r="M340" s="220"/>
      <c r="N340" s="220"/>
      <c r="O340" s="220"/>
      <c r="P340" s="220">
        <f t="shared" si="5"/>
        <v>0</v>
      </c>
      <c r="Q340" s="222"/>
    </row>
    <row r="341" spans="1:17" x14ac:dyDescent="0.25">
      <c r="A341" s="228">
        <v>4740</v>
      </c>
      <c r="B341" s="229" t="s">
        <v>955</v>
      </c>
      <c r="C341" s="221"/>
      <c r="D341" s="221"/>
      <c r="E341" s="221"/>
      <c r="F341" s="221"/>
      <c r="G341" s="221"/>
      <c r="H341" s="221"/>
      <c r="I341" s="221"/>
      <c r="J341" s="221"/>
      <c r="K341" s="221"/>
      <c r="L341" s="221"/>
      <c r="M341" s="221"/>
      <c r="N341" s="221"/>
      <c r="O341" s="221"/>
      <c r="P341" s="221">
        <f t="shared" si="5"/>
        <v>0</v>
      </c>
      <c r="Q341" s="223"/>
    </row>
    <row r="342" spans="1:17" x14ac:dyDescent="0.25">
      <c r="A342" s="230">
        <v>4741</v>
      </c>
      <c r="B342" s="227" t="s">
        <v>956</v>
      </c>
      <c r="C342" s="220"/>
      <c r="D342" s="220"/>
      <c r="E342" s="220"/>
      <c r="F342" s="220"/>
      <c r="G342" s="220"/>
      <c r="H342" s="220"/>
      <c r="I342" s="220"/>
      <c r="J342" s="220"/>
      <c r="K342" s="220"/>
      <c r="L342" s="220"/>
      <c r="M342" s="220"/>
      <c r="N342" s="220"/>
      <c r="O342" s="220"/>
      <c r="P342" s="220">
        <f t="shared" si="5"/>
        <v>0</v>
      </c>
      <c r="Q342" s="222"/>
    </row>
    <row r="343" spans="1:17" x14ac:dyDescent="0.25">
      <c r="A343" s="228">
        <v>4750</v>
      </c>
      <c r="B343" s="229" t="s">
        <v>957</v>
      </c>
      <c r="C343" s="221"/>
      <c r="D343" s="221"/>
      <c r="E343" s="221"/>
      <c r="F343" s="221"/>
      <c r="G343" s="221"/>
      <c r="H343" s="221"/>
      <c r="I343" s="221"/>
      <c r="J343" s="221"/>
      <c r="K343" s="221"/>
      <c r="L343" s="221"/>
      <c r="M343" s="221"/>
      <c r="N343" s="221"/>
      <c r="O343" s="221"/>
      <c r="P343" s="221">
        <f t="shared" si="5"/>
        <v>0</v>
      </c>
      <c r="Q343" s="223"/>
    </row>
    <row r="344" spans="1:17" x14ac:dyDescent="0.25">
      <c r="A344" s="230">
        <v>4760</v>
      </c>
      <c r="B344" s="227" t="s">
        <v>958</v>
      </c>
      <c r="C344" s="220"/>
      <c r="D344" s="220"/>
      <c r="E344" s="220"/>
      <c r="F344" s="220"/>
      <c r="G344" s="220"/>
      <c r="H344" s="220"/>
      <c r="I344" s="220"/>
      <c r="J344" s="220"/>
      <c r="K344" s="220"/>
      <c r="L344" s="220"/>
      <c r="M344" s="220"/>
      <c r="N344" s="220"/>
      <c r="O344" s="220"/>
      <c r="P344" s="220">
        <f t="shared" si="5"/>
        <v>0</v>
      </c>
      <c r="Q344" s="222"/>
    </row>
    <row r="345" spans="1:17" x14ac:dyDescent="0.25">
      <c r="A345" s="228">
        <v>4800</v>
      </c>
      <c r="B345" s="229" t="s">
        <v>630</v>
      </c>
      <c r="C345" s="221"/>
      <c r="D345" s="221"/>
      <c r="E345" s="221"/>
      <c r="F345" s="221"/>
      <c r="G345" s="221"/>
      <c r="H345" s="221"/>
      <c r="I345" s="221"/>
      <c r="J345" s="221"/>
      <c r="K345" s="221"/>
      <c r="L345" s="221"/>
      <c r="M345" s="221"/>
      <c r="N345" s="221"/>
      <c r="O345" s="221"/>
      <c r="P345" s="221">
        <f t="shared" si="5"/>
        <v>0</v>
      </c>
      <c r="Q345" s="223"/>
    </row>
    <row r="346" spans="1:17" x14ac:dyDescent="0.25">
      <c r="A346" s="230">
        <v>4820</v>
      </c>
      <c r="B346" s="227" t="s">
        <v>632</v>
      </c>
      <c r="C346" s="220"/>
      <c r="D346" s="220"/>
      <c r="E346" s="220"/>
      <c r="F346" s="220"/>
      <c r="G346" s="220"/>
      <c r="H346" s="220"/>
      <c r="I346" s="220"/>
      <c r="J346" s="220"/>
      <c r="K346" s="220"/>
      <c r="L346" s="220"/>
      <c r="M346" s="220"/>
      <c r="N346" s="220"/>
      <c r="O346" s="220"/>
      <c r="P346" s="220">
        <f t="shared" si="5"/>
        <v>0</v>
      </c>
      <c r="Q346" s="222"/>
    </row>
    <row r="347" spans="1:17" x14ac:dyDescent="0.25">
      <c r="A347" s="228">
        <v>4840</v>
      </c>
      <c r="B347" s="229" t="s">
        <v>959</v>
      </c>
      <c r="C347" s="221"/>
      <c r="D347" s="221"/>
      <c r="E347" s="221"/>
      <c r="F347" s="221"/>
      <c r="G347" s="221"/>
      <c r="H347" s="221"/>
      <c r="I347" s="221"/>
      <c r="J347" s="221"/>
      <c r="K347" s="221"/>
      <c r="L347" s="221"/>
      <c r="M347" s="221"/>
      <c r="N347" s="221"/>
      <c r="O347" s="221"/>
      <c r="P347" s="221">
        <f t="shared" si="5"/>
        <v>0</v>
      </c>
      <c r="Q347" s="223"/>
    </row>
    <row r="348" spans="1:17" x14ac:dyDescent="0.25">
      <c r="A348" s="230">
        <v>4850</v>
      </c>
      <c r="B348" s="227" t="s">
        <v>960</v>
      </c>
      <c r="C348" s="220"/>
      <c r="D348" s="220"/>
      <c r="E348" s="220"/>
      <c r="F348" s="220"/>
      <c r="G348" s="220"/>
      <c r="H348" s="220"/>
      <c r="I348" s="220"/>
      <c r="J348" s="220"/>
      <c r="K348" s="220"/>
      <c r="L348" s="220"/>
      <c r="M348" s="220"/>
      <c r="N348" s="220"/>
      <c r="O348" s="220"/>
      <c r="P348" s="220">
        <f t="shared" si="5"/>
        <v>0</v>
      </c>
      <c r="Q348" s="222"/>
    </row>
    <row r="349" spans="1:17" x14ac:dyDescent="0.25">
      <c r="A349" s="228">
        <v>4860</v>
      </c>
      <c r="B349" s="229" t="s">
        <v>640</v>
      </c>
      <c r="C349" s="221"/>
      <c r="D349" s="221"/>
      <c r="E349" s="221"/>
      <c r="F349" s="221"/>
      <c r="G349" s="221"/>
      <c r="H349" s="221"/>
      <c r="I349" s="221"/>
      <c r="J349" s="221"/>
      <c r="K349" s="221"/>
      <c r="L349" s="221"/>
      <c r="M349" s="221"/>
      <c r="N349" s="221"/>
      <c r="O349" s="221"/>
      <c r="P349" s="221">
        <f t="shared" si="5"/>
        <v>0</v>
      </c>
      <c r="Q349" s="223"/>
    </row>
    <row r="350" spans="1:17" x14ac:dyDescent="0.25">
      <c r="A350" s="230">
        <v>4870</v>
      </c>
      <c r="B350" s="227" t="s">
        <v>642</v>
      </c>
      <c r="C350" s="220"/>
      <c r="D350" s="220"/>
      <c r="E350" s="220"/>
      <c r="F350" s="220"/>
      <c r="G350" s="220"/>
      <c r="H350" s="220"/>
      <c r="I350" s="220"/>
      <c r="J350" s="220"/>
      <c r="K350" s="220"/>
      <c r="L350" s="220"/>
      <c r="M350" s="220"/>
      <c r="N350" s="220"/>
      <c r="O350" s="220"/>
      <c r="P350" s="220">
        <f t="shared" si="5"/>
        <v>0</v>
      </c>
      <c r="Q350" s="222"/>
    </row>
    <row r="351" spans="1:17" x14ac:dyDescent="0.25">
      <c r="A351" s="228">
        <v>4880</v>
      </c>
      <c r="B351" s="229" t="s">
        <v>644</v>
      </c>
      <c r="C351" s="221"/>
      <c r="D351" s="221"/>
      <c r="E351" s="221"/>
      <c r="F351" s="221"/>
      <c r="G351" s="221"/>
      <c r="H351" s="221"/>
      <c r="I351" s="221"/>
      <c r="J351" s="221"/>
      <c r="K351" s="221"/>
      <c r="L351" s="221"/>
      <c r="M351" s="221"/>
      <c r="N351" s="221"/>
      <c r="O351" s="221"/>
      <c r="P351" s="221">
        <f t="shared" si="5"/>
        <v>0</v>
      </c>
      <c r="Q351" s="223"/>
    </row>
    <row r="352" spans="1:17" x14ac:dyDescent="0.25">
      <c r="A352" s="226">
        <v>4890</v>
      </c>
      <c r="B352" s="227" t="s">
        <v>645</v>
      </c>
      <c r="C352" s="220"/>
      <c r="D352" s="220"/>
      <c r="E352" s="220"/>
      <c r="F352" s="220"/>
      <c r="G352" s="220"/>
      <c r="H352" s="220"/>
      <c r="I352" s="220"/>
      <c r="J352" s="220"/>
      <c r="K352" s="220"/>
      <c r="L352" s="220"/>
      <c r="M352" s="220"/>
      <c r="N352" s="220"/>
      <c r="O352" s="220"/>
      <c r="P352" s="220">
        <f t="shared" si="5"/>
        <v>0</v>
      </c>
      <c r="Q352" s="222"/>
    </row>
    <row r="353" spans="1:17" x14ac:dyDescent="0.25">
      <c r="A353" s="231">
        <v>4900</v>
      </c>
      <c r="B353" s="229" t="s">
        <v>961</v>
      </c>
      <c r="C353" s="221"/>
      <c r="D353" s="221"/>
      <c r="E353" s="221"/>
      <c r="F353" s="221"/>
      <c r="G353" s="221"/>
      <c r="H353" s="221"/>
      <c r="I353" s="221"/>
      <c r="J353" s="221"/>
      <c r="K353" s="221"/>
      <c r="L353" s="221"/>
      <c r="M353" s="221"/>
      <c r="N353" s="221"/>
      <c r="O353" s="221"/>
      <c r="P353" s="221">
        <f t="shared" si="5"/>
        <v>0</v>
      </c>
      <c r="Q353" s="223"/>
    </row>
    <row r="354" spans="1:17" x14ac:dyDescent="0.25">
      <c r="A354" s="226">
        <v>4920</v>
      </c>
      <c r="B354" s="227" t="s">
        <v>962</v>
      </c>
      <c r="C354" s="220"/>
      <c r="D354" s="220"/>
      <c r="E354" s="220"/>
      <c r="F354" s="220"/>
      <c r="G354" s="220"/>
      <c r="H354" s="220"/>
      <c r="I354" s="220"/>
      <c r="J354" s="220"/>
      <c r="K354" s="220"/>
      <c r="L354" s="220"/>
      <c r="M354" s="220"/>
      <c r="N354" s="220"/>
      <c r="O354" s="220"/>
      <c r="P354" s="220">
        <f t="shared" si="5"/>
        <v>0</v>
      </c>
      <c r="Q354" s="222"/>
    </row>
    <row r="355" spans="1:17" x14ac:dyDescent="0.25">
      <c r="A355" s="231">
        <v>4930</v>
      </c>
      <c r="B355" s="229" t="s">
        <v>963</v>
      </c>
      <c r="C355" s="221"/>
      <c r="D355" s="221"/>
      <c r="E355" s="221"/>
      <c r="F355" s="221"/>
      <c r="G355" s="221"/>
      <c r="H355" s="221"/>
      <c r="I355" s="221"/>
      <c r="J355" s="221"/>
      <c r="K355" s="221"/>
      <c r="L355" s="221"/>
      <c r="M355" s="221"/>
      <c r="N355" s="221"/>
      <c r="O355" s="221"/>
      <c r="P355" s="221">
        <f t="shared" si="5"/>
        <v>0</v>
      </c>
      <c r="Q355" s="223"/>
    </row>
    <row r="356" spans="1:17" x14ac:dyDescent="0.25">
      <c r="A356" s="226">
        <v>4940</v>
      </c>
      <c r="B356" s="227" t="s">
        <v>661</v>
      </c>
      <c r="C356" s="220"/>
      <c r="D356" s="220"/>
      <c r="E356" s="220"/>
      <c r="F356" s="220"/>
      <c r="G356" s="220"/>
      <c r="H356" s="220"/>
      <c r="I356" s="220"/>
      <c r="J356" s="220"/>
      <c r="K356" s="220"/>
      <c r="L356" s="220"/>
      <c r="M356" s="220"/>
      <c r="N356" s="220"/>
      <c r="O356" s="220"/>
      <c r="P356" s="220">
        <f t="shared" si="5"/>
        <v>0</v>
      </c>
      <c r="Q356" s="222"/>
    </row>
    <row r="357" spans="1:17" x14ac:dyDescent="0.25">
      <c r="A357" s="231">
        <v>4950</v>
      </c>
      <c r="B357" s="229" t="s">
        <v>663</v>
      </c>
      <c r="C357" s="221"/>
      <c r="D357" s="221"/>
      <c r="E357" s="221"/>
      <c r="F357" s="221"/>
      <c r="G357" s="221"/>
      <c r="H357" s="221"/>
      <c r="I357" s="221"/>
      <c r="J357" s="221"/>
      <c r="K357" s="221"/>
      <c r="L357" s="221"/>
      <c r="M357" s="221"/>
      <c r="N357" s="221"/>
      <c r="O357" s="221"/>
      <c r="P357" s="221">
        <f t="shared" si="5"/>
        <v>0</v>
      </c>
      <c r="Q357" s="223"/>
    </row>
    <row r="358" spans="1:17" x14ac:dyDescent="0.25">
      <c r="A358" s="226">
        <v>4960</v>
      </c>
      <c r="B358" s="227" t="s">
        <v>964</v>
      </c>
      <c r="C358" s="220"/>
      <c r="D358" s="220"/>
      <c r="E358" s="220"/>
      <c r="F358" s="220"/>
      <c r="G358" s="220"/>
      <c r="H358" s="220"/>
      <c r="I358" s="220"/>
      <c r="J358" s="220"/>
      <c r="K358" s="220"/>
      <c r="L358" s="220"/>
      <c r="M358" s="220"/>
      <c r="N358" s="220"/>
      <c r="O358" s="220"/>
      <c r="P358" s="220">
        <f t="shared" si="5"/>
        <v>0</v>
      </c>
      <c r="Q358" s="222"/>
    </row>
    <row r="359" spans="1:17" x14ac:dyDescent="0.25">
      <c r="A359" s="231">
        <v>4970</v>
      </c>
      <c r="B359" s="229" t="s">
        <v>965</v>
      </c>
      <c r="C359" s="221"/>
      <c r="D359" s="221"/>
      <c r="E359" s="221"/>
      <c r="F359" s="221"/>
      <c r="G359" s="221"/>
      <c r="H359" s="221"/>
      <c r="I359" s="221"/>
      <c r="J359" s="221"/>
      <c r="K359" s="221"/>
      <c r="L359" s="221"/>
      <c r="M359" s="221"/>
      <c r="N359" s="221"/>
      <c r="O359" s="221"/>
      <c r="P359" s="221">
        <f t="shared" si="5"/>
        <v>0</v>
      </c>
      <c r="Q359" s="223"/>
    </row>
    <row r="360" spans="1:17" x14ac:dyDescent="0.25">
      <c r="A360" s="226">
        <v>4980</v>
      </c>
      <c r="B360" s="227" t="s">
        <v>966</v>
      </c>
      <c r="C360" s="220"/>
      <c r="D360" s="220"/>
      <c r="E360" s="220"/>
      <c r="F360" s="220"/>
      <c r="G360" s="220"/>
      <c r="H360" s="220"/>
      <c r="I360" s="220"/>
      <c r="J360" s="220"/>
      <c r="K360" s="220"/>
      <c r="L360" s="220"/>
      <c r="M360" s="220"/>
      <c r="N360" s="220"/>
      <c r="O360" s="220"/>
      <c r="P360" s="220">
        <f t="shared" si="5"/>
        <v>0</v>
      </c>
      <c r="Q360" s="222"/>
    </row>
    <row r="361" spans="1:17" x14ac:dyDescent="0.25">
      <c r="A361" s="231">
        <v>4990</v>
      </c>
      <c r="B361" s="229" t="s">
        <v>967</v>
      </c>
      <c r="C361" s="221"/>
      <c r="D361" s="221"/>
      <c r="E361" s="221"/>
      <c r="F361" s="221"/>
      <c r="G361" s="221"/>
      <c r="H361" s="221"/>
      <c r="I361" s="221"/>
      <c r="J361" s="221"/>
      <c r="K361" s="221"/>
      <c r="L361" s="221"/>
      <c r="M361" s="221"/>
      <c r="N361" s="221"/>
      <c r="O361" s="221"/>
      <c r="P361" s="221">
        <f t="shared" si="5"/>
        <v>0</v>
      </c>
      <c r="Q361" s="223"/>
    </row>
    <row r="362" spans="1:17" x14ac:dyDescent="0.25">
      <c r="A362" s="226">
        <v>5000</v>
      </c>
      <c r="B362" s="227" t="s">
        <v>968</v>
      </c>
      <c r="C362" s="220"/>
      <c r="D362" s="220"/>
      <c r="E362" s="220"/>
      <c r="F362" s="220"/>
      <c r="G362" s="220"/>
      <c r="H362" s="220"/>
      <c r="I362" s="220"/>
      <c r="J362" s="220"/>
      <c r="K362" s="220"/>
      <c r="L362" s="220"/>
      <c r="M362" s="220"/>
      <c r="N362" s="220"/>
      <c r="O362" s="220"/>
      <c r="P362" s="220">
        <f t="shared" si="5"/>
        <v>0</v>
      </c>
      <c r="Q362" s="222"/>
    </row>
    <row r="363" spans="1:17" x14ac:dyDescent="0.25">
      <c r="A363" s="231">
        <v>5001</v>
      </c>
      <c r="B363" s="229" t="s">
        <v>970</v>
      </c>
      <c r="C363" s="221"/>
      <c r="D363" s="221"/>
      <c r="E363" s="221"/>
      <c r="F363" s="221"/>
      <c r="G363" s="221"/>
      <c r="H363" s="221"/>
      <c r="I363" s="221"/>
      <c r="J363" s="221"/>
      <c r="K363" s="221"/>
      <c r="L363" s="221"/>
      <c r="M363" s="221"/>
      <c r="N363" s="221"/>
      <c r="O363" s="221"/>
      <c r="P363" s="221">
        <f t="shared" si="5"/>
        <v>0</v>
      </c>
      <c r="Q363" s="223"/>
    </row>
    <row r="364" spans="1:17" x14ac:dyDescent="0.25">
      <c r="A364" s="226">
        <v>5002</v>
      </c>
      <c r="B364" s="227" t="s">
        <v>971</v>
      </c>
      <c r="C364" s="220"/>
      <c r="D364" s="220"/>
      <c r="E364" s="220"/>
      <c r="F364" s="220"/>
      <c r="G364" s="220"/>
      <c r="H364" s="220"/>
      <c r="I364" s="220"/>
      <c r="J364" s="220"/>
      <c r="K364" s="220"/>
      <c r="L364" s="220"/>
      <c r="M364" s="220"/>
      <c r="N364" s="220"/>
      <c r="O364" s="220"/>
      <c r="P364" s="220">
        <f t="shared" si="5"/>
        <v>0</v>
      </c>
      <c r="Q364" s="222"/>
    </row>
    <row r="365" spans="1:17" x14ac:dyDescent="0.25">
      <c r="A365" s="231">
        <v>5004</v>
      </c>
      <c r="B365" s="229" t="s">
        <v>972</v>
      </c>
      <c r="C365" s="221"/>
      <c r="D365" s="221"/>
      <c r="E365" s="221"/>
      <c r="F365" s="221"/>
      <c r="G365" s="221"/>
      <c r="H365" s="221"/>
      <c r="I365" s="221"/>
      <c r="J365" s="221"/>
      <c r="K365" s="221"/>
      <c r="L365" s="221"/>
      <c r="M365" s="221"/>
      <c r="N365" s="221"/>
      <c r="O365" s="221"/>
      <c r="P365" s="221">
        <f t="shared" si="5"/>
        <v>0</v>
      </c>
      <c r="Q365" s="223"/>
    </row>
    <row r="366" spans="1:17" x14ac:dyDescent="0.25">
      <c r="A366" s="226">
        <v>5005</v>
      </c>
      <c r="B366" s="227" t="s">
        <v>973</v>
      </c>
      <c r="C366" s="220"/>
      <c r="D366" s="220"/>
      <c r="E366" s="220"/>
      <c r="F366" s="220"/>
      <c r="G366" s="220"/>
      <c r="H366" s="220"/>
      <c r="I366" s="220"/>
      <c r="J366" s="220"/>
      <c r="K366" s="220"/>
      <c r="L366" s="220"/>
      <c r="M366" s="220"/>
      <c r="N366" s="220"/>
      <c r="O366" s="220"/>
      <c r="P366" s="220">
        <f t="shared" si="5"/>
        <v>0</v>
      </c>
      <c r="Q366" s="222"/>
    </row>
    <row r="367" spans="1:17" x14ac:dyDescent="0.25">
      <c r="A367" s="231">
        <v>5008</v>
      </c>
      <c r="B367" s="229" t="s">
        <v>974</v>
      </c>
      <c r="C367" s="221"/>
      <c r="D367" s="221"/>
      <c r="E367" s="221"/>
      <c r="F367" s="221"/>
      <c r="G367" s="221"/>
      <c r="H367" s="221"/>
      <c r="I367" s="221"/>
      <c r="J367" s="221"/>
      <c r="K367" s="221"/>
      <c r="L367" s="221"/>
      <c r="M367" s="221"/>
      <c r="N367" s="221"/>
      <c r="O367" s="221"/>
      <c r="P367" s="221">
        <f t="shared" si="5"/>
        <v>0</v>
      </c>
      <c r="Q367" s="223"/>
    </row>
    <row r="368" spans="1:17" x14ac:dyDescent="0.25">
      <c r="A368" s="226">
        <v>5012</v>
      </c>
      <c r="B368" s="235" t="s">
        <v>975</v>
      </c>
      <c r="C368" s="220"/>
      <c r="D368" s="220"/>
      <c r="E368" s="220"/>
      <c r="F368" s="220"/>
      <c r="G368" s="220"/>
      <c r="H368" s="220"/>
      <c r="I368" s="220"/>
      <c r="J368" s="220"/>
      <c r="K368" s="220"/>
      <c r="L368" s="220"/>
      <c r="M368" s="220"/>
      <c r="N368" s="220"/>
      <c r="O368" s="220"/>
      <c r="P368" s="220">
        <f t="shared" si="5"/>
        <v>0</v>
      </c>
      <c r="Q368" s="222"/>
    </row>
    <row r="369" spans="1:17" x14ac:dyDescent="0.25">
      <c r="A369" s="231">
        <v>5013</v>
      </c>
      <c r="B369" s="236" t="s">
        <v>976</v>
      </c>
      <c r="C369" s="221"/>
      <c r="D369" s="221"/>
      <c r="E369" s="221"/>
      <c r="F369" s="221"/>
      <c r="G369" s="221"/>
      <c r="H369" s="221"/>
      <c r="I369" s="221"/>
      <c r="J369" s="221"/>
      <c r="K369" s="221"/>
      <c r="L369" s="221"/>
      <c r="M369" s="221"/>
      <c r="N369" s="221"/>
      <c r="O369" s="221"/>
      <c r="P369" s="221">
        <f t="shared" si="5"/>
        <v>0</v>
      </c>
      <c r="Q369" s="223"/>
    </row>
    <row r="370" spans="1:17" x14ac:dyDescent="0.25">
      <c r="A370" s="230">
        <v>5040</v>
      </c>
      <c r="B370" s="227" t="s">
        <v>977</v>
      </c>
      <c r="C370" s="220"/>
      <c r="D370" s="220"/>
      <c r="E370" s="220"/>
      <c r="F370" s="220"/>
      <c r="G370" s="220"/>
      <c r="H370" s="220"/>
      <c r="I370" s="220"/>
      <c r="J370" s="220"/>
      <c r="K370" s="220"/>
      <c r="L370" s="220"/>
      <c r="M370" s="220"/>
      <c r="N370" s="220"/>
      <c r="O370" s="220"/>
      <c r="P370" s="220">
        <f t="shared" si="5"/>
        <v>0</v>
      </c>
      <c r="Q370" s="222"/>
    </row>
    <row r="371" spans="1:17" x14ac:dyDescent="0.25">
      <c r="A371" s="228">
        <v>5050</v>
      </c>
      <c r="B371" s="229" t="s">
        <v>978</v>
      </c>
      <c r="C371" s="221"/>
      <c r="D371" s="221"/>
      <c r="E371" s="221"/>
      <c r="F371" s="221"/>
      <c r="G371" s="221"/>
      <c r="H371" s="221"/>
      <c r="I371" s="221"/>
      <c r="J371" s="221"/>
      <c r="K371" s="221"/>
      <c r="L371" s="221"/>
      <c r="M371" s="221"/>
      <c r="N371" s="221"/>
      <c r="O371" s="221"/>
      <c r="P371" s="221">
        <f t="shared" si="5"/>
        <v>0</v>
      </c>
      <c r="Q371" s="223"/>
    </row>
    <row r="372" spans="1:17" x14ac:dyDescent="0.25">
      <c r="A372" s="226">
        <v>5080</v>
      </c>
      <c r="B372" s="227" t="s">
        <v>979</v>
      </c>
      <c r="C372" s="220"/>
      <c r="D372" s="220"/>
      <c r="E372" s="220"/>
      <c r="F372" s="220"/>
      <c r="G372" s="220"/>
      <c r="H372" s="220"/>
      <c r="I372" s="220"/>
      <c r="J372" s="220"/>
      <c r="K372" s="220"/>
      <c r="L372" s="220"/>
      <c r="M372" s="220"/>
      <c r="N372" s="220"/>
      <c r="O372" s="220"/>
      <c r="P372" s="220">
        <f t="shared" si="5"/>
        <v>0</v>
      </c>
      <c r="Q372" s="222"/>
    </row>
    <row r="373" spans="1:17" ht="30" x14ac:dyDescent="0.25">
      <c r="A373" s="237">
        <v>5090</v>
      </c>
      <c r="B373" s="233" t="s">
        <v>981</v>
      </c>
      <c r="C373" s="221"/>
      <c r="D373" s="221"/>
      <c r="E373" s="221"/>
      <c r="F373" s="221"/>
      <c r="G373" s="221"/>
      <c r="H373" s="221"/>
      <c r="I373" s="221"/>
      <c r="J373" s="221"/>
      <c r="K373" s="221"/>
      <c r="L373" s="221"/>
      <c r="M373" s="221"/>
      <c r="N373" s="221"/>
      <c r="O373" s="221"/>
      <c r="P373" s="221">
        <f t="shared" si="5"/>
        <v>0</v>
      </c>
      <c r="Q373" s="223"/>
    </row>
    <row r="374" spans="1:17" x14ac:dyDescent="0.25">
      <c r="A374" s="230">
        <v>5099</v>
      </c>
      <c r="B374" s="227" t="s">
        <v>982</v>
      </c>
      <c r="C374" s="220"/>
      <c r="D374" s="220"/>
      <c r="E374" s="220"/>
      <c r="F374" s="220"/>
      <c r="G374" s="220"/>
      <c r="H374" s="220"/>
      <c r="I374" s="220"/>
      <c r="J374" s="220"/>
      <c r="K374" s="220"/>
      <c r="L374" s="220"/>
      <c r="M374" s="220"/>
      <c r="N374" s="220"/>
      <c r="O374" s="220"/>
      <c r="P374" s="220">
        <f t="shared" si="5"/>
        <v>0</v>
      </c>
      <c r="Q374" s="222"/>
    </row>
    <row r="375" spans="1:17" x14ac:dyDescent="0.25">
      <c r="A375" s="231">
        <v>5100</v>
      </c>
      <c r="B375" s="229" t="s">
        <v>983</v>
      </c>
      <c r="C375" s="221"/>
      <c r="D375" s="221"/>
      <c r="E375" s="221"/>
      <c r="F375" s="221"/>
      <c r="G375" s="221"/>
      <c r="H375" s="221"/>
      <c r="I375" s="221"/>
      <c r="J375" s="221"/>
      <c r="K375" s="221"/>
      <c r="L375" s="221"/>
      <c r="M375" s="221"/>
      <c r="N375" s="221"/>
      <c r="O375" s="221"/>
      <c r="P375" s="221">
        <f t="shared" si="5"/>
        <v>0</v>
      </c>
      <c r="Q375" s="223"/>
    </row>
    <row r="376" spans="1:17" x14ac:dyDescent="0.25">
      <c r="A376" s="226">
        <v>5102</v>
      </c>
      <c r="B376" s="227" t="s">
        <v>984</v>
      </c>
      <c r="C376" s="220"/>
      <c r="D376" s="220"/>
      <c r="E376" s="220"/>
      <c r="F376" s="220"/>
      <c r="G376" s="220"/>
      <c r="H376" s="220"/>
      <c r="I376" s="220"/>
      <c r="J376" s="220"/>
      <c r="K376" s="220"/>
      <c r="L376" s="220"/>
      <c r="M376" s="220"/>
      <c r="N376" s="220"/>
      <c r="O376" s="220"/>
      <c r="P376" s="220">
        <f t="shared" si="5"/>
        <v>0</v>
      </c>
      <c r="Q376" s="222"/>
    </row>
    <row r="377" spans="1:17" x14ac:dyDescent="0.25">
      <c r="A377" s="231">
        <v>5103</v>
      </c>
      <c r="B377" s="229" t="s">
        <v>985</v>
      </c>
      <c r="C377" s="221"/>
      <c r="D377" s="221"/>
      <c r="E377" s="221"/>
      <c r="F377" s="221"/>
      <c r="G377" s="221"/>
      <c r="H377" s="221"/>
      <c r="I377" s="221"/>
      <c r="J377" s="221"/>
      <c r="K377" s="221"/>
      <c r="L377" s="221"/>
      <c r="M377" s="221"/>
      <c r="N377" s="221"/>
      <c r="O377" s="221"/>
      <c r="P377" s="221">
        <f t="shared" si="5"/>
        <v>0</v>
      </c>
      <c r="Q377" s="223"/>
    </row>
    <row r="378" spans="1:17" x14ac:dyDescent="0.25">
      <c r="A378" s="230">
        <v>5104</v>
      </c>
      <c r="B378" s="227" t="s">
        <v>986</v>
      </c>
      <c r="C378" s="220"/>
      <c r="D378" s="220"/>
      <c r="E378" s="220"/>
      <c r="F378" s="220"/>
      <c r="G378" s="220"/>
      <c r="H378" s="220"/>
      <c r="I378" s="220"/>
      <c r="J378" s="220"/>
      <c r="K378" s="220"/>
      <c r="L378" s="220"/>
      <c r="M378" s="220"/>
      <c r="N378" s="220"/>
      <c r="O378" s="220"/>
      <c r="P378" s="220">
        <f t="shared" si="5"/>
        <v>0</v>
      </c>
      <c r="Q378" s="222"/>
    </row>
    <row r="379" spans="1:17" x14ac:dyDescent="0.25">
      <c r="A379" s="228">
        <v>5105</v>
      </c>
      <c r="B379" s="229" t="s">
        <v>987</v>
      </c>
      <c r="C379" s="221"/>
      <c r="D379" s="221"/>
      <c r="E379" s="221"/>
      <c r="F379" s="221"/>
      <c r="G379" s="221"/>
      <c r="H379" s="221"/>
      <c r="I379" s="221"/>
      <c r="J379" s="221"/>
      <c r="K379" s="221"/>
      <c r="L379" s="221"/>
      <c r="M379" s="221"/>
      <c r="N379" s="221"/>
      <c r="O379" s="221"/>
      <c r="P379" s="221">
        <f t="shared" si="5"/>
        <v>0</v>
      </c>
      <c r="Q379" s="223"/>
    </row>
    <row r="380" spans="1:17" x14ac:dyDescent="0.25">
      <c r="A380" s="230">
        <v>5107</v>
      </c>
      <c r="B380" s="227" t="s">
        <v>988</v>
      </c>
      <c r="C380" s="220"/>
      <c r="D380" s="220"/>
      <c r="E380" s="220"/>
      <c r="F380" s="220"/>
      <c r="G380" s="220"/>
      <c r="H380" s="220"/>
      <c r="I380" s="220"/>
      <c r="J380" s="220"/>
      <c r="K380" s="220"/>
      <c r="L380" s="220"/>
      <c r="M380" s="220"/>
      <c r="N380" s="220"/>
      <c r="O380" s="220"/>
      <c r="P380" s="220">
        <f t="shared" si="5"/>
        <v>0</v>
      </c>
      <c r="Q380" s="222"/>
    </row>
    <row r="381" spans="1:17" x14ac:dyDescent="0.25">
      <c r="A381" s="228">
        <v>5109</v>
      </c>
      <c r="B381" s="229" t="s">
        <v>989</v>
      </c>
      <c r="C381" s="221"/>
      <c r="D381" s="221"/>
      <c r="E381" s="221"/>
      <c r="F381" s="221"/>
      <c r="G381" s="221"/>
      <c r="H381" s="221"/>
      <c r="I381" s="221"/>
      <c r="J381" s="221"/>
      <c r="K381" s="221"/>
      <c r="L381" s="221"/>
      <c r="M381" s="221"/>
      <c r="N381" s="221"/>
      <c r="O381" s="221"/>
      <c r="P381" s="221">
        <f t="shared" si="5"/>
        <v>0</v>
      </c>
      <c r="Q381" s="223"/>
    </row>
    <row r="382" spans="1:17" x14ac:dyDescent="0.25">
      <c r="A382" s="230">
        <v>5112</v>
      </c>
      <c r="B382" s="235" t="s">
        <v>975</v>
      </c>
      <c r="C382" s="220"/>
      <c r="D382" s="220"/>
      <c r="E382" s="220"/>
      <c r="F382" s="220"/>
      <c r="G382" s="220"/>
      <c r="H382" s="220"/>
      <c r="I382" s="220"/>
      <c r="J382" s="220"/>
      <c r="K382" s="220"/>
      <c r="L382" s="220"/>
      <c r="M382" s="220"/>
      <c r="N382" s="220"/>
      <c r="O382" s="220"/>
      <c r="P382" s="220">
        <f t="shared" si="5"/>
        <v>0</v>
      </c>
      <c r="Q382" s="222"/>
    </row>
    <row r="383" spans="1:17" x14ac:dyDescent="0.25">
      <c r="A383" s="228">
        <v>5113</v>
      </c>
      <c r="B383" s="236" t="s">
        <v>976</v>
      </c>
      <c r="C383" s="221"/>
      <c r="D383" s="221"/>
      <c r="E383" s="221"/>
      <c r="F383" s="221"/>
      <c r="G383" s="221"/>
      <c r="H383" s="221"/>
      <c r="I383" s="221"/>
      <c r="J383" s="221"/>
      <c r="K383" s="221"/>
      <c r="L383" s="221"/>
      <c r="M383" s="221"/>
      <c r="N383" s="221"/>
      <c r="O383" s="221"/>
      <c r="P383" s="221">
        <f t="shared" si="5"/>
        <v>0</v>
      </c>
      <c r="Q383" s="223"/>
    </row>
    <row r="384" spans="1:17" x14ac:dyDescent="0.25">
      <c r="A384" s="230">
        <v>5150</v>
      </c>
      <c r="B384" s="227" t="s">
        <v>990</v>
      </c>
      <c r="C384" s="220"/>
      <c r="D384" s="220"/>
      <c r="E384" s="220"/>
      <c r="F384" s="220"/>
      <c r="G384" s="220"/>
      <c r="H384" s="220"/>
      <c r="I384" s="220"/>
      <c r="J384" s="220"/>
      <c r="K384" s="220"/>
      <c r="L384" s="220"/>
      <c r="M384" s="220"/>
      <c r="N384" s="220"/>
      <c r="O384" s="220"/>
      <c r="P384" s="220">
        <f t="shared" si="5"/>
        <v>0</v>
      </c>
      <c r="Q384" s="222"/>
    </row>
    <row r="385" spans="1:17" x14ac:dyDescent="0.25">
      <c r="A385" s="228">
        <v>5180</v>
      </c>
      <c r="B385" s="229" t="s">
        <v>991</v>
      </c>
      <c r="C385" s="221"/>
      <c r="D385" s="221"/>
      <c r="E385" s="221"/>
      <c r="F385" s="221"/>
      <c r="G385" s="221"/>
      <c r="H385" s="221"/>
      <c r="I385" s="221"/>
      <c r="J385" s="221"/>
      <c r="K385" s="221"/>
      <c r="L385" s="221"/>
      <c r="M385" s="221"/>
      <c r="N385" s="221"/>
      <c r="O385" s="221"/>
      <c r="P385" s="221">
        <f t="shared" si="5"/>
        <v>0</v>
      </c>
      <c r="Q385" s="223"/>
    </row>
    <row r="386" spans="1:17" ht="30" x14ac:dyDescent="0.25">
      <c r="A386" s="239">
        <v>5190</v>
      </c>
      <c r="B386" s="234" t="s">
        <v>981</v>
      </c>
      <c r="C386" s="220"/>
      <c r="D386" s="220"/>
      <c r="E386" s="220"/>
      <c r="F386" s="220"/>
      <c r="G386" s="220"/>
      <c r="H386" s="220"/>
      <c r="I386" s="220"/>
      <c r="J386" s="220"/>
      <c r="K386" s="220"/>
      <c r="L386" s="220"/>
      <c r="M386" s="220"/>
      <c r="N386" s="220"/>
      <c r="O386" s="220"/>
      <c r="P386" s="220">
        <f t="shared" si="5"/>
        <v>0</v>
      </c>
      <c r="Q386" s="222"/>
    </row>
    <row r="387" spans="1:17" x14ac:dyDescent="0.25">
      <c r="A387" s="237">
        <v>5199</v>
      </c>
      <c r="B387" s="238" t="s">
        <v>982</v>
      </c>
      <c r="C387" s="221"/>
      <c r="D387" s="221"/>
      <c r="E387" s="221"/>
      <c r="F387" s="221"/>
      <c r="G387" s="221"/>
      <c r="H387" s="221"/>
      <c r="I387" s="221"/>
      <c r="J387" s="221"/>
      <c r="K387" s="221"/>
      <c r="L387" s="221"/>
      <c r="M387" s="221"/>
      <c r="N387" s="221"/>
      <c r="O387" s="221"/>
      <c r="P387" s="221">
        <f t="shared" si="5"/>
        <v>0</v>
      </c>
      <c r="Q387" s="223"/>
    </row>
    <row r="388" spans="1:17" x14ac:dyDescent="0.25">
      <c r="A388" s="230">
        <v>5200</v>
      </c>
      <c r="B388" s="227" t="s">
        <v>992</v>
      </c>
      <c r="C388" s="220"/>
      <c r="D388" s="220"/>
      <c r="E388" s="220"/>
      <c r="F388" s="220"/>
      <c r="G388" s="220"/>
      <c r="H388" s="220"/>
      <c r="I388" s="220"/>
      <c r="J388" s="220"/>
      <c r="K388" s="220"/>
      <c r="L388" s="220"/>
      <c r="M388" s="220"/>
      <c r="N388" s="220"/>
      <c r="O388" s="220"/>
      <c r="P388" s="220">
        <f t="shared" si="5"/>
        <v>0</v>
      </c>
      <c r="Q388" s="222"/>
    </row>
    <row r="389" spans="1:17" x14ac:dyDescent="0.25">
      <c r="A389" s="231">
        <v>5210</v>
      </c>
      <c r="B389" s="229" t="s">
        <v>993</v>
      </c>
      <c r="C389" s="221"/>
      <c r="D389" s="221"/>
      <c r="E389" s="221"/>
      <c r="F389" s="221"/>
      <c r="G389" s="221"/>
      <c r="H389" s="221"/>
      <c r="I389" s="221"/>
      <c r="J389" s="221"/>
      <c r="K389" s="221"/>
      <c r="L389" s="221"/>
      <c r="M389" s="221"/>
      <c r="N389" s="221"/>
      <c r="O389" s="221"/>
      <c r="P389" s="221">
        <f t="shared" ref="P389:P452" si="6">SUM(C389:O389)</f>
        <v>0</v>
      </c>
      <c r="Q389" s="223"/>
    </row>
    <row r="390" spans="1:17" x14ac:dyDescent="0.25">
      <c r="A390" s="226">
        <v>5220</v>
      </c>
      <c r="B390" s="227" t="s">
        <v>994</v>
      </c>
      <c r="C390" s="220"/>
      <c r="D390" s="220"/>
      <c r="E390" s="220"/>
      <c r="F390" s="220"/>
      <c r="G390" s="220"/>
      <c r="H390" s="220"/>
      <c r="I390" s="220"/>
      <c r="J390" s="220"/>
      <c r="K390" s="220"/>
      <c r="L390" s="220"/>
      <c r="M390" s="220"/>
      <c r="N390" s="220"/>
      <c r="O390" s="220"/>
      <c r="P390" s="220">
        <f t="shared" si="6"/>
        <v>0</v>
      </c>
      <c r="Q390" s="222"/>
    </row>
    <row r="391" spans="1:17" x14ac:dyDescent="0.25">
      <c r="A391" s="228">
        <v>5230</v>
      </c>
      <c r="B391" s="229" t="s">
        <v>995</v>
      </c>
      <c r="C391" s="221"/>
      <c r="D391" s="221"/>
      <c r="E391" s="221"/>
      <c r="F391" s="221"/>
      <c r="G391" s="221"/>
      <c r="H391" s="221"/>
      <c r="I391" s="221"/>
      <c r="J391" s="221"/>
      <c r="K391" s="221"/>
      <c r="L391" s="221"/>
      <c r="M391" s="221"/>
      <c r="N391" s="221"/>
      <c r="O391" s="221"/>
      <c r="P391" s="221">
        <f t="shared" si="6"/>
        <v>0</v>
      </c>
      <c r="Q391" s="223"/>
    </row>
    <row r="392" spans="1:17" ht="30" x14ac:dyDescent="0.25">
      <c r="A392" s="230">
        <v>5231</v>
      </c>
      <c r="B392" s="227" t="s">
        <v>996</v>
      </c>
      <c r="C392" s="220"/>
      <c r="D392" s="220"/>
      <c r="E392" s="220"/>
      <c r="F392" s="220"/>
      <c r="G392" s="220"/>
      <c r="H392" s="220"/>
      <c r="I392" s="220"/>
      <c r="J392" s="220"/>
      <c r="K392" s="220"/>
      <c r="L392" s="220"/>
      <c r="M392" s="220"/>
      <c r="N392" s="220"/>
      <c r="O392" s="220"/>
      <c r="P392" s="220">
        <f t="shared" si="6"/>
        <v>0</v>
      </c>
      <c r="Q392" s="222"/>
    </row>
    <row r="393" spans="1:17" x14ac:dyDescent="0.25">
      <c r="A393" s="231">
        <v>5240</v>
      </c>
      <c r="B393" s="229" t="s">
        <v>997</v>
      </c>
      <c r="C393" s="221"/>
      <c r="D393" s="221"/>
      <c r="E393" s="221"/>
      <c r="F393" s="221"/>
      <c r="G393" s="221"/>
      <c r="H393" s="221"/>
      <c r="I393" s="221"/>
      <c r="J393" s="221"/>
      <c r="K393" s="221"/>
      <c r="L393" s="221"/>
      <c r="M393" s="221"/>
      <c r="N393" s="221"/>
      <c r="O393" s="221"/>
      <c r="P393" s="221">
        <f t="shared" si="6"/>
        <v>0</v>
      </c>
      <c r="Q393" s="223"/>
    </row>
    <row r="394" spans="1:17" x14ac:dyDescent="0.25">
      <c r="A394" s="226">
        <v>5250</v>
      </c>
      <c r="B394" s="227" t="s">
        <v>787</v>
      </c>
      <c r="C394" s="220"/>
      <c r="D394" s="220"/>
      <c r="E394" s="220"/>
      <c r="F394" s="220"/>
      <c r="G394" s="220"/>
      <c r="H394" s="220"/>
      <c r="I394" s="220"/>
      <c r="J394" s="220"/>
      <c r="K394" s="220"/>
      <c r="L394" s="220"/>
      <c r="M394" s="220"/>
      <c r="N394" s="220"/>
      <c r="O394" s="220"/>
      <c r="P394" s="220">
        <f t="shared" si="6"/>
        <v>0</v>
      </c>
      <c r="Q394" s="222"/>
    </row>
    <row r="395" spans="1:17" x14ac:dyDescent="0.25">
      <c r="A395" s="231">
        <v>5252</v>
      </c>
      <c r="B395" s="229" t="s">
        <v>998</v>
      </c>
      <c r="C395" s="221"/>
      <c r="D395" s="221"/>
      <c r="E395" s="221"/>
      <c r="F395" s="221"/>
      <c r="G395" s="221"/>
      <c r="H395" s="221"/>
      <c r="I395" s="221"/>
      <c r="J395" s="221"/>
      <c r="K395" s="221"/>
      <c r="L395" s="221"/>
      <c r="M395" s="221"/>
      <c r="N395" s="221"/>
      <c r="O395" s="221"/>
      <c r="P395" s="221">
        <f t="shared" si="6"/>
        <v>0</v>
      </c>
      <c r="Q395" s="223"/>
    </row>
    <row r="396" spans="1:17" x14ac:dyDescent="0.25">
      <c r="A396" s="230">
        <v>5280</v>
      </c>
      <c r="B396" s="227" t="s">
        <v>999</v>
      </c>
      <c r="C396" s="220"/>
      <c r="D396" s="220"/>
      <c r="E396" s="220"/>
      <c r="F396" s="220"/>
      <c r="G396" s="220"/>
      <c r="H396" s="220"/>
      <c r="I396" s="220"/>
      <c r="J396" s="220"/>
      <c r="K396" s="220"/>
      <c r="L396" s="220"/>
      <c r="M396" s="220"/>
      <c r="N396" s="220"/>
      <c r="O396" s="220"/>
      <c r="P396" s="220">
        <f t="shared" si="6"/>
        <v>0</v>
      </c>
      <c r="Q396" s="222"/>
    </row>
    <row r="397" spans="1:17" x14ac:dyDescent="0.25">
      <c r="A397" s="240">
        <v>5285</v>
      </c>
      <c r="B397" s="229" t="s">
        <v>1000</v>
      </c>
      <c r="C397" s="221"/>
      <c r="D397" s="221"/>
      <c r="E397" s="221"/>
      <c r="F397" s="221"/>
      <c r="G397" s="221"/>
      <c r="H397" s="221"/>
      <c r="I397" s="221"/>
      <c r="J397" s="221"/>
      <c r="K397" s="221"/>
      <c r="L397" s="221"/>
      <c r="M397" s="221"/>
      <c r="N397" s="221"/>
      <c r="O397" s="221"/>
      <c r="P397" s="221">
        <f t="shared" si="6"/>
        <v>0</v>
      </c>
      <c r="Q397" s="223"/>
    </row>
    <row r="398" spans="1:17" x14ac:dyDescent="0.25">
      <c r="A398" s="230">
        <v>5290</v>
      </c>
      <c r="B398" s="227" t="s">
        <v>1001</v>
      </c>
      <c r="C398" s="220"/>
      <c r="D398" s="220"/>
      <c r="E398" s="220"/>
      <c r="F398" s="220"/>
      <c r="G398" s="220"/>
      <c r="H398" s="220"/>
      <c r="I398" s="220"/>
      <c r="J398" s="220"/>
      <c r="K398" s="220"/>
      <c r="L398" s="220"/>
      <c r="M398" s="220"/>
      <c r="N398" s="220"/>
      <c r="O398" s="220"/>
      <c r="P398" s="220">
        <f t="shared" si="6"/>
        <v>0</v>
      </c>
      <c r="Q398" s="222"/>
    </row>
    <row r="399" spans="1:17" x14ac:dyDescent="0.25">
      <c r="A399" s="231">
        <v>5300</v>
      </c>
      <c r="B399" s="229" t="s">
        <v>1002</v>
      </c>
      <c r="C399" s="221"/>
      <c r="D399" s="221"/>
      <c r="E399" s="221"/>
      <c r="F399" s="221"/>
      <c r="G399" s="221"/>
      <c r="H399" s="221"/>
      <c r="I399" s="221"/>
      <c r="J399" s="221"/>
      <c r="K399" s="221"/>
      <c r="L399" s="221"/>
      <c r="M399" s="221"/>
      <c r="N399" s="221"/>
      <c r="O399" s="221"/>
      <c r="P399" s="221">
        <f t="shared" si="6"/>
        <v>0</v>
      </c>
      <c r="Q399" s="223"/>
    </row>
    <row r="400" spans="1:17" x14ac:dyDescent="0.25">
      <c r="A400" s="226">
        <v>5330</v>
      </c>
      <c r="B400" s="227" t="s">
        <v>1003</v>
      </c>
      <c r="C400" s="220"/>
      <c r="D400" s="220"/>
      <c r="E400" s="220"/>
      <c r="F400" s="220"/>
      <c r="G400" s="220"/>
      <c r="H400" s="220"/>
      <c r="I400" s="220"/>
      <c r="J400" s="220"/>
      <c r="K400" s="220"/>
      <c r="L400" s="220"/>
      <c r="M400" s="220"/>
      <c r="N400" s="220"/>
      <c r="O400" s="220"/>
      <c r="P400" s="220">
        <f t="shared" si="6"/>
        <v>0</v>
      </c>
      <c r="Q400" s="222"/>
    </row>
    <row r="401" spans="1:17" x14ac:dyDescent="0.25">
      <c r="A401" s="231">
        <v>5360</v>
      </c>
      <c r="B401" s="229" t="s">
        <v>1004</v>
      </c>
      <c r="C401" s="221"/>
      <c r="D401" s="221"/>
      <c r="E401" s="221"/>
      <c r="F401" s="221"/>
      <c r="G401" s="221"/>
      <c r="H401" s="221"/>
      <c r="I401" s="221"/>
      <c r="J401" s="221"/>
      <c r="K401" s="221"/>
      <c r="L401" s="221"/>
      <c r="M401" s="221"/>
      <c r="N401" s="221"/>
      <c r="O401" s="221"/>
      <c r="P401" s="221">
        <f t="shared" si="6"/>
        <v>0</v>
      </c>
      <c r="Q401" s="223"/>
    </row>
    <row r="402" spans="1:17" x14ac:dyDescent="0.25">
      <c r="A402" s="226">
        <v>5390</v>
      </c>
      <c r="B402" s="227" t="s">
        <v>1005</v>
      </c>
      <c r="C402" s="220"/>
      <c r="D402" s="220"/>
      <c r="E402" s="220"/>
      <c r="F402" s="220"/>
      <c r="G402" s="220"/>
      <c r="H402" s="220"/>
      <c r="I402" s="220"/>
      <c r="J402" s="220"/>
      <c r="K402" s="220"/>
      <c r="L402" s="220"/>
      <c r="M402" s="220"/>
      <c r="N402" s="220"/>
      <c r="O402" s="220"/>
      <c r="P402" s="220">
        <f t="shared" si="6"/>
        <v>0</v>
      </c>
      <c r="Q402" s="222"/>
    </row>
    <row r="403" spans="1:17" x14ac:dyDescent="0.25">
      <c r="A403" s="231">
        <v>5400</v>
      </c>
      <c r="B403" s="229" t="s">
        <v>1006</v>
      </c>
      <c r="C403" s="221"/>
      <c r="D403" s="221"/>
      <c r="E403" s="221"/>
      <c r="F403" s="221"/>
      <c r="G403" s="221"/>
      <c r="H403" s="221"/>
      <c r="I403" s="221"/>
      <c r="J403" s="221"/>
      <c r="K403" s="221"/>
      <c r="L403" s="221"/>
      <c r="M403" s="221"/>
      <c r="N403" s="221"/>
      <c r="O403" s="221"/>
      <c r="P403" s="221">
        <f t="shared" si="6"/>
        <v>0</v>
      </c>
      <c r="Q403" s="223"/>
    </row>
    <row r="404" spans="1:17" x14ac:dyDescent="0.25">
      <c r="A404" s="226">
        <v>5401</v>
      </c>
      <c r="B404" s="227" t="s">
        <v>1008</v>
      </c>
      <c r="C404" s="220"/>
      <c r="D404" s="220"/>
      <c r="E404" s="220"/>
      <c r="F404" s="220"/>
      <c r="G404" s="220"/>
      <c r="H404" s="220"/>
      <c r="I404" s="220"/>
      <c r="J404" s="220"/>
      <c r="K404" s="220"/>
      <c r="L404" s="220"/>
      <c r="M404" s="220"/>
      <c r="N404" s="220"/>
      <c r="O404" s="220"/>
      <c r="P404" s="220">
        <f t="shared" si="6"/>
        <v>0</v>
      </c>
      <c r="Q404" s="222"/>
    </row>
    <row r="405" spans="1:17" x14ac:dyDescent="0.25">
      <c r="A405" s="228">
        <v>5410</v>
      </c>
      <c r="B405" s="229" t="s">
        <v>1009</v>
      </c>
      <c r="C405" s="221"/>
      <c r="D405" s="221"/>
      <c r="E405" s="221"/>
      <c r="F405" s="221"/>
      <c r="G405" s="221"/>
      <c r="H405" s="221"/>
      <c r="I405" s="221"/>
      <c r="J405" s="221"/>
      <c r="K405" s="221"/>
      <c r="L405" s="221"/>
      <c r="M405" s="221"/>
      <c r="N405" s="221"/>
      <c r="O405" s="221"/>
      <c r="P405" s="221">
        <f t="shared" si="6"/>
        <v>0</v>
      </c>
      <c r="Q405" s="223"/>
    </row>
    <row r="406" spans="1:17" x14ac:dyDescent="0.25">
      <c r="A406" s="226">
        <v>5411</v>
      </c>
      <c r="B406" s="227" t="s">
        <v>1011</v>
      </c>
      <c r="C406" s="220"/>
      <c r="D406" s="220"/>
      <c r="E406" s="220"/>
      <c r="F406" s="220"/>
      <c r="G406" s="220"/>
      <c r="H406" s="220"/>
      <c r="I406" s="220"/>
      <c r="J406" s="220"/>
      <c r="K406" s="220"/>
      <c r="L406" s="220"/>
      <c r="M406" s="220"/>
      <c r="N406" s="220"/>
      <c r="O406" s="220"/>
      <c r="P406" s="220">
        <f t="shared" si="6"/>
        <v>0</v>
      </c>
      <c r="Q406" s="222"/>
    </row>
    <row r="407" spans="1:17" x14ac:dyDescent="0.25">
      <c r="A407" s="231">
        <v>5420</v>
      </c>
      <c r="B407" s="229" t="s">
        <v>1013</v>
      </c>
      <c r="C407" s="221"/>
      <c r="D407" s="221"/>
      <c r="E407" s="221"/>
      <c r="F407" s="221"/>
      <c r="G407" s="221"/>
      <c r="H407" s="221"/>
      <c r="I407" s="221"/>
      <c r="J407" s="221"/>
      <c r="K407" s="221"/>
      <c r="L407" s="221"/>
      <c r="M407" s="221"/>
      <c r="N407" s="221"/>
      <c r="O407" s="221"/>
      <c r="P407" s="221">
        <f t="shared" si="6"/>
        <v>0</v>
      </c>
      <c r="Q407" s="223"/>
    </row>
    <row r="408" spans="1:17" x14ac:dyDescent="0.25">
      <c r="A408" s="226">
        <v>5440</v>
      </c>
      <c r="B408" s="227" t="s">
        <v>1015</v>
      </c>
      <c r="C408" s="220"/>
      <c r="D408" s="220"/>
      <c r="E408" s="220"/>
      <c r="F408" s="220"/>
      <c r="G408" s="220"/>
      <c r="H408" s="220"/>
      <c r="I408" s="220"/>
      <c r="J408" s="220"/>
      <c r="K408" s="220"/>
      <c r="L408" s="220"/>
      <c r="M408" s="220"/>
      <c r="N408" s="220"/>
      <c r="O408" s="220"/>
      <c r="P408" s="220">
        <f t="shared" si="6"/>
        <v>0</v>
      </c>
      <c r="Q408" s="222"/>
    </row>
    <row r="409" spans="1:17" x14ac:dyDescent="0.25">
      <c r="A409" s="231">
        <v>5460</v>
      </c>
      <c r="B409" s="229" t="s">
        <v>1016</v>
      </c>
      <c r="C409" s="221"/>
      <c r="D409" s="221"/>
      <c r="E409" s="221"/>
      <c r="F409" s="221"/>
      <c r="G409" s="221"/>
      <c r="H409" s="221"/>
      <c r="I409" s="221"/>
      <c r="J409" s="221"/>
      <c r="K409" s="221"/>
      <c r="L409" s="221"/>
      <c r="M409" s="221"/>
      <c r="N409" s="221"/>
      <c r="O409" s="221"/>
      <c r="P409" s="221">
        <f t="shared" si="6"/>
        <v>0</v>
      </c>
      <c r="Q409" s="223"/>
    </row>
    <row r="410" spans="1:17" x14ac:dyDescent="0.25">
      <c r="A410" s="226">
        <v>5470</v>
      </c>
      <c r="B410" s="227" t="s">
        <v>1017</v>
      </c>
      <c r="C410" s="220"/>
      <c r="D410" s="220"/>
      <c r="E410" s="220"/>
      <c r="F410" s="220"/>
      <c r="G410" s="220"/>
      <c r="H410" s="220"/>
      <c r="I410" s="220"/>
      <c r="J410" s="220"/>
      <c r="K410" s="220"/>
      <c r="L410" s="220"/>
      <c r="M410" s="220"/>
      <c r="N410" s="220"/>
      <c r="O410" s="220"/>
      <c r="P410" s="220">
        <f t="shared" si="6"/>
        <v>0</v>
      </c>
      <c r="Q410" s="222"/>
    </row>
    <row r="411" spans="1:17" x14ac:dyDescent="0.25">
      <c r="A411" s="231">
        <v>5490</v>
      </c>
      <c r="B411" s="229" t="s">
        <v>790</v>
      </c>
      <c r="C411" s="221"/>
      <c r="D411" s="221"/>
      <c r="E411" s="221"/>
      <c r="F411" s="221"/>
      <c r="G411" s="221"/>
      <c r="H411" s="221"/>
      <c r="I411" s="221"/>
      <c r="J411" s="221"/>
      <c r="K411" s="221"/>
      <c r="L411" s="221"/>
      <c r="M411" s="221"/>
      <c r="N411" s="221"/>
      <c r="O411" s="221"/>
      <c r="P411" s="221">
        <f t="shared" si="6"/>
        <v>0</v>
      </c>
      <c r="Q411" s="223"/>
    </row>
    <row r="412" spans="1:17" x14ac:dyDescent="0.25">
      <c r="A412" s="226">
        <v>5500</v>
      </c>
      <c r="B412" s="227" t="s">
        <v>1019</v>
      </c>
      <c r="C412" s="220"/>
      <c r="D412" s="220"/>
      <c r="E412" s="220"/>
      <c r="F412" s="220"/>
      <c r="G412" s="220"/>
      <c r="H412" s="220"/>
      <c r="I412" s="220"/>
      <c r="J412" s="220"/>
      <c r="K412" s="220"/>
      <c r="L412" s="220"/>
      <c r="M412" s="220"/>
      <c r="N412" s="220"/>
      <c r="O412" s="220"/>
      <c r="P412" s="220">
        <f t="shared" si="6"/>
        <v>0</v>
      </c>
      <c r="Q412" s="222"/>
    </row>
    <row r="413" spans="1:17" x14ac:dyDescent="0.25">
      <c r="A413" s="228">
        <v>5530</v>
      </c>
      <c r="B413" s="229" t="s">
        <v>1020</v>
      </c>
      <c r="C413" s="221"/>
      <c r="D413" s="221"/>
      <c r="E413" s="221"/>
      <c r="F413" s="221"/>
      <c r="G413" s="221"/>
      <c r="H413" s="221"/>
      <c r="I413" s="221"/>
      <c r="J413" s="221"/>
      <c r="K413" s="221"/>
      <c r="L413" s="221"/>
      <c r="M413" s="221"/>
      <c r="N413" s="221"/>
      <c r="O413" s="221"/>
      <c r="P413" s="221">
        <f t="shared" si="6"/>
        <v>0</v>
      </c>
      <c r="Q413" s="223"/>
    </row>
    <row r="414" spans="1:17" x14ac:dyDescent="0.25">
      <c r="A414" s="230">
        <v>5570</v>
      </c>
      <c r="B414" s="227" t="s">
        <v>1021</v>
      </c>
      <c r="C414" s="220"/>
      <c r="D414" s="220"/>
      <c r="E414" s="220"/>
      <c r="F414" s="220"/>
      <c r="G414" s="220"/>
      <c r="H414" s="220"/>
      <c r="I414" s="220"/>
      <c r="J414" s="220"/>
      <c r="K414" s="220"/>
      <c r="L414" s="220"/>
      <c r="M414" s="220"/>
      <c r="N414" s="220"/>
      <c r="O414" s="220"/>
      <c r="P414" s="220">
        <f t="shared" si="6"/>
        <v>0</v>
      </c>
      <c r="Q414" s="222"/>
    </row>
    <row r="415" spans="1:17" x14ac:dyDescent="0.25">
      <c r="A415" s="231">
        <v>5700</v>
      </c>
      <c r="B415" s="229" t="s">
        <v>1022</v>
      </c>
      <c r="C415" s="221"/>
      <c r="D415" s="221"/>
      <c r="E415" s="221"/>
      <c r="F415" s="221"/>
      <c r="G415" s="221"/>
      <c r="H415" s="221"/>
      <c r="I415" s="221"/>
      <c r="J415" s="221"/>
      <c r="K415" s="221"/>
      <c r="L415" s="221"/>
      <c r="M415" s="221"/>
      <c r="N415" s="221"/>
      <c r="O415" s="221"/>
      <c r="P415" s="221">
        <f t="shared" si="6"/>
        <v>0</v>
      </c>
      <c r="Q415" s="223"/>
    </row>
    <row r="416" spans="1:17" x14ac:dyDescent="0.25">
      <c r="A416" s="226">
        <v>5710</v>
      </c>
      <c r="B416" s="227" t="s">
        <v>1023</v>
      </c>
      <c r="C416" s="220"/>
      <c r="D416" s="220"/>
      <c r="E416" s="220"/>
      <c r="F416" s="220"/>
      <c r="G416" s="220"/>
      <c r="H416" s="220"/>
      <c r="I416" s="220"/>
      <c r="J416" s="220"/>
      <c r="K416" s="220"/>
      <c r="L416" s="220"/>
      <c r="M416" s="220"/>
      <c r="N416" s="220"/>
      <c r="O416" s="220"/>
      <c r="P416" s="220">
        <f t="shared" si="6"/>
        <v>0</v>
      </c>
      <c r="Q416" s="222"/>
    </row>
    <row r="417" spans="1:17" x14ac:dyDescent="0.25">
      <c r="A417" s="231">
        <v>5720</v>
      </c>
      <c r="B417" s="229" t="s">
        <v>1024</v>
      </c>
      <c r="C417" s="221"/>
      <c r="D417" s="221"/>
      <c r="E417" s="221"/>
      <c r="F417" s="221"/>
      <c r="G417" s="221"/>
      <c r="H417" s="221"/>
      <c r="I417" s="221"/>
      <c r="J417" s="221"/>
      <c r="K417" s="221"/>
      <c r="L417" s="221"/>
      <c r="M417" s="221"/>
      <c r="N417" s="221"/>
      <c r="O417" s="221"/>
      <c r="P417" s="221">
        <f t="shared" si="6"/>
        <v>0</v>
      </c>
      <c r="Q417" s="223"/>
    </row>
    <row r="418" spans="1:17" x14ac:dyDescent="0.25">
      <c r="A418" s="226">
        <v>5790</v>
      </c>
      <c r="B418" s="227" t="s">
        <v>1025</v>
      </c>
      <c r="C418" s="220"/>
      <c r="D418" s="220"/>
      <c r="E418" s="220"/>
      <c r="F418" s="220"/>
      <c r="G418" s="220"/>
      <c r="H418" s="220"/>
      <c r="I418" s="220"/>
      <c r="J418" s="220"/>
      <c r="K418" s="220"/>
      <c r="L418" s="220"/>
      <c r="M418" s="220"/>
      <c r="N418" s="220"/>
      <c r="O418" s="220"/>
      <c r="P418" s="220">
        <f t="shared" si="6"/>
        <v>0</v>
      </c>
      <c r="Q418" s="222"/>
    </row>
    <row r="419" spans="1:17" x14ac:dyDescent="0.25">
      <c r="A419" s="231">
        <v>5800</v>
      </c>
      <c r="B419" s="229" t="s">
        <v>1026</v>
      </c>
      <c r="C419" s="221"/>
      <c r="D419" s="221"/>
      <c r="E419" s="221"/>
      <c r="F419" s="221"/>
      <c r="G419" s="221"/>
      <c r="H419" s="221"/>
      <c r="I419" s="221"/>
      <c r="J419" s="221"/>
      <c r="K419" s="221"/>
      <c r="L419" s="221"/>
      <c r="M419" s="221"/>
      <c r="N419" s="221"/>
      <c r="O419" s="221"/>
      <c r="P419" s="221">
        <f t="shared" si="6"/>
        <v>0</v>
      </c>
      <c r="Q419" s="223"/>
    </row>
    <row r="420" spans="1:17" x14ac:dyDescent="0.25">
      <c r="A420" s="230">
        <v>5801</v>
      </c>
      <c r="B420" s="227" t="s">
        <v>1027</v>
      </c>
      <c r="C420" s="220"/>
      <c r="D420" s="220"/>
      <c r="E420" s="220"/>
      <c r="F420" s="220"/>
      <c r="G420" s="220"/>
      <c r="H420" s="220"/>
      <c r="I420" s="220"/>
      <c r="J420" s="220"/>
      <c r="K420" s="220"/>
      <c r="L420" s="220"/>
      <c r="M420" s="220"/>
      <c r="N420" s="220"/>
      <c r="O420" s="220"/>
      <c r="P420" s="220">
        <f t="shared" si="6"/>
        <v>0</v>
      </c>
      <c r="Q420" s="222"/>
    </row>
    <row r="421" spans="1:17" x14ac:dyDescent="0.25">
      <c r="A421" s="231">
        <v>5810</v>
      </c>
      <c r="B421" s="229" t="s">
        <v>1028</v>
      </c>
      <c r="C421" s="221"/>
      <c r="D421" s="221"/>
      <c r="E421" s="221"/>
      <c r="F421" s="221"/>
      <c r="G421" s="221"/>
      <c r="H421" s="221"/>
      <c r="I421" s="221"/>
      <c r="J421" s="221"/>
      <c r="K421" s="221"/>
      <c r="L421" s="221"/>
      <c r="M421" s="221"/>
      <c r="N421" s="221"/>
      <c r="O421" s="221"/>
      <c r="P421" s="221">
        <f t="shared" si="6"/>
        <v>0</v>
      </c>
      <c r="Q421" s="223"/>
    </row>
    <row r="422" spans="1:17" x14ac:dyDescent="0.25">
      <c r="A422" s="230">
        <v>5811</v>
      </c>
      <c r="B422" s="227" t="s">
        <v>1029</v>
      </c>
      <c r="C422" s="220"/>
      <c r="D422" s="220"/>
      <c r="E422" s="220"/>
      <c r="F422" s="220"/>
      <c r="G422" s="220"/>
      <c r="H422" s="220"/>
      <c r="I422" s="220"/>
      <c r="J422" s="220"/>
      <c r="K422" s="220"/>
      <c r="L422" s="220"/>
      <c r="M422" s="220"/>
      <c r="N422" s="220"/>
      <c r="O422" s="220"/>
      <c r="P422" s="220">
        <f t="shared" si="6"/>
        <v>0</v>
      </c>
      <c r="Q422" s="222"/>
    </row>
    <row r="423" spans="1:17" x14ac:dyDescent="0.25">
      <c r="A423" s="231">
        <v>5890</v>
      </c>
      <c r="B423" s="229" t="s">
        <v>1030</v>
      </c>
      <c r="C423" s="221"/>
      <c r="D423" s="221"/>
      <c r="E423" s="221"/>
      <c r="F423" s="221"/>
      <c r="G423" s="221"/>
      <c r="H423" s="221"/>
      <c r="I423" s="221"/>
      <c r="J423" s="221"/>
      <c r="K423" s="221"/>
      <c r="L423" s="221"/>
      <c r="M423" s="221"/>
      <c r="N423" s="221"/>
      <c r="O423" s="221"/>
      <c r="P423" s="221">
        <f t="shared" si="6"/>
        <v>0</v>
      </c>
      <c r="Q423" s="223"/>
    </row>
    <row r="424" spans="1:17" x14ac:dyDescent="0.25">
      <c r="A424" s="226">
        <v>5900</v>
      </c>
      <c r="B424" s="227" t="s">
        <v>1031</v>
      </c>
      <c r="C424" s="220"/>
      <c r="D424" s="220"/>
      <c r="E424" s="220"/>
      <c r="F424" s="220"/>
      <c r="G424" s="220"/>
      <c r="H424" s="220"/>
      <c r="I424" s="220"/>
      <c r="J424" s="220"/>
      <c r="K424" s="220"/>
      <c r="L424" s="220"/>
      <c r="M424" s="220"/>
      <c r="N424" s="220"/>
      <c r="O424" s="220"/>
      <c r="P424" s="220">
        <f t="shared" si="6"/>
        <v>0</v>
      </c>
      <c r="Q424" s="222"/>
    </row>
    <row r="425" spans="1:17" x14ac:dyDescent="0.25">
      <c r="A425" s="231">
        <v>5910</v>
      </c>
      <c r="B425" s="229" t="s">
        <v>1032</v>
      </c>
      <c r="C425" s="221"/>
      <c r="D425" s="221"/>
      <c r="E425" s="221"/>
      <c r="F425" s="221"/>
      <c r="G425" s="221"/>
      <c r="H425" s="221"/>
      <c r="I425" s="221"/>
      <c r="J425" s="221"/>
      <c r="K425" s="221"/>
      <c r="L425" s="221"/>
      <c r="M425" s="221"/>
      <c r="N425" s="221"/>
      <c r="O425" s="221"/>
      <c r="P425" s="221">
        <f t="shared" si="6"/>
        <v>0</v>
      </c>
      <c r="Q425" s="223"/>
    </row>
    <row r="426" spans="1:17" x14ac:dyDescent="0.25">
      <c r="A426" s="226">
        <v>5920</v>
      </c>
      <c r="B426" s="227" t="s">
        <v>1033</v>
      </c>
      <c r="C426" s="220"/>
      <c r="D426" s="220"/>
      <c r="E426" s="220"/>
      <c r="F426" s="220"/>
      <c r="G426" s="220"/>
      <c r="H426" s="220"/>
      <c r="I426" s="220"/>
      <c r="J426" s="220"/>
      <c r="K426" s="220"/>
      <c r="L426" s="220"/>
      <c r="M426" s="220"/>
      <c r="N426" s="220"/>
      <c r="O426" s="220"/>
      <c r="P426" s="220">
        <f t="shared" si="6"/>
        <v>0</v>
      </c>
      <c r="Q426" s="222"/>
    </row>
    <row r="427" spans="1:17" x14ac:dyDescent="0.25">
      <c r="A427" s="231">
        <v>5930</v>
      </c>
      <c r="B427" s="229" t="s">
        <v>1034</v>
      </c>
      <c r="C427" s="221"/>
      <c r="D427" s="221"/>
      <c r="E427" s="221"/>
      <c r="F427" s="221"/>
      <c r="G427" s="221"/>
      <c r="H427" s="221"/>
      <c r="I427" s="221"/>
      <c r="J427" s="221"/>
      <c r="K427" s="221"/>
      <c r="L427" s="221"/>
      <c r="M427" s="221"/>
      <c r="N427" s="221"/>
      <c r="O427" s="221"/>
      <c r="P427" s="221">
        <f t="shared" si="6"/>
        <v>0</v>
      </c>
      <c r="Q427" s="223"/>
    </row>
    <row r="428" spans="1:17" x14ac:dyDescent="0.25">
      <c r="A428" s="226">
        <v>5960</v>
      </c>
      <c r="B428" s="227" t="s">
        <v>1035</v>
      </c>
      <c r="C428" s="220"/>
      <c r="D428" s="220"/>
      <c r="E428" s="220"/>
      <c r="F428" s="220"/>
      <c r="G428" s="220"/>
      <c r="H428" s="220"/>
      <c r="I428" s="220"/>
      <c r="J428" s="220"/>
      <c r="K428" s="220"/>
      <c r="L428" s="220"/>
      <c r="M428" s="220"/>
      <c r="N428" s="220"/>
      <c r="O428" s="220"/>
      <c r="P428" s="220">
        <f t="shared" si="6"/>
        <v>0</v>
      </c>
      <c r="Q428" s="222"/>
    </row>
    <row r="429" spans="1:17" x14ac:dyDescent="0.25">
      <c r="A429" s="231">
        <v>5961</v>
      </c>
      <c r="B429" s="229" t="s">
        <v>1036</v>
      </c>
      <c r="C429" s="221"/>
      <c r="D429" s="221"/>
      <c r="E429" s="221"/>
      <c r="F429" s="221"/>
      <c r="G429" s="221"/>
      <c r="H429" s="221"/>
      <c r="I429" s="221"/>
      <c r="J429" s="221"/>
      <c r="K429" s="221"/>
      <c r="L429" s="221"/>
      <c r="M429" s="221"/>
      <c r="N429" s="221"/>
      <c r="O429" s="221"/>
      <c r="P429" s="221">
        <f t="shared" si="6"/>
        <v>0</v>
      </c>
      <c r="Q429" s="223"/>
    </row>
    <row r="430" spans="1:17" x14ac:dyDescent="0.25">
      <c r="A430" s="226">
        <v>5990</v>
      </c>
      <c r="B430" s="227" t="s">
        <v>1037</v>
      </c>
      <c r="C430" s="220"/>
      <c r="D430" s="220"/>
      <c r="E430" s="220"/>
      <c r="F430" s="220"/>
      <c r="G430" s="220"/>
      <c r="H430" s="220"/>
      <c r="I430" s="220"/>
      <c r="J430" s="220"/>
      <c r="K430" s="220"/>
      <c r="L430" s="220"/>
      <c r="M430" s="220"/>
      <c r="N430" s="220"/>
      <c r="O430" s="220"/>
      <c r="P430" s="220">
        <f t="shared" si="6"/>
        <v>0</v>
      </c>
      <c r="Q430" s="222"/>
    </row>
    <row r="431" spans="1:17" x14ac:dyDescent="0.25">
      <c r="A431" s="231">
        <v>5992</v>
      </c>
      <c r="B431" s="229" t="s">
        <v>1038</v>
      </c>
      <c r="C431" s="221"/>
      <c r="D431" s="221"/>
      <c r="E431" s="221"/>
      <c r="F431" s="221"/>
      <c r="G431" s="221"/>
      <c r="H431" s="221"/>
      <c r="I431" s="221"/>
      <c r="J431" s="221"/>
      <c r="K431" s="221"/>
      <c r="L431" s="221"/>
      <c r="M431" s="221"/>
      <c r="N431" s="221"/>
      <c r="O431" s="221"/>
      <c r="P431" s="221">
        <f t="shared" si="6"/>
        <v>0</v>
      </c>
      <c r="Q431" s="223"/>
    </row>
    <row r="432" spans="1:17" x14ac:dyDescent="0.25">
      <c r="A432" s="226">
        <v>5993</v>
      </c>
      <c r="B432" s="227" t="s">
        <v>1039</v>
      </c>
      <c r="C432" s="220"/>
      <c r="D432" s="220"/>
      <c r="E432" s="220"/>
      <c r="F432" s="220"/>
      <c r="G432" s="220"/>
      <c r="H432" s="220"/>
      <c r="I432" s="220"/>
      <c r="J432" s="220"/>
      <c r="K432" s="220"/>
      <c r="L432" s="220"/>
      <c r="M432" s="220"/>
      <c r="N432" s="220"/>
      <c r="O432" s="220"/>
      <c r="P432" s="220">
        <f t="shared" si="6"/>
        <v>0</v>
      </c>
      <c r="Q432" s="222"/>
    </row>
    <row r="433" spans="1:17" x14ac:dyDescent="0.25">
      <c r="A433" s="231">
        <v>6000</v>
      </c>
      <c r="B433" s="229" t="s">
        <v>1040</v>
      </c>
      <c r="C433" s="221"/>
      <c r="D433" s="221"/>
      <c r="E433" s="221"/>
      <c r="F433" s="221"/>
      <c r="G433" s="221"/>
      <c r="H433" s="221"/>
      <c r="I433" s="221"/>
      <c r="J433" s="221"/>
      <c r="K433" s="221"/>
      <c r="L433" s="221"/>
      <c r="M433" s="221"/>
      <c r="N433" s="221"/>
      <c r="O433" s="221"/>
      <c r="P433" s="221">
        <f t="shared" si="6"/>
        <v>0</v>
      </c>
      <c r="Q433" s="223"/>
    </row>
    <row r="434" spans="1:17" x14ac:dyDescent="0.25">
      <c r="A434" s="226">
        <v>6010</v>
      </c>
      <c r="B434" s="227" t="s">
        <v>1041</v>
      </c>
      <c r="C434" s="220"/>
      <c r="D434" s="220"/>
      <c r="E434" s="220"/>
      <c r="F434" s="220"/>
      <c r="G434" s="220"/>
      <c r="H434" s="220"/>
      <c r="I434" s="220"/>
      <c r="J434" s="220"/>
      <c r="K434" s="220"/>
      <c r="L434" s="220"/>
      <c r="M434" s="220"/>
      <c r="N434" s="220"/>
      <c r="O434" s="220"/>
      <c r="P434" s="220">
        <f t="shared" si="6"/>
        <v>0</v>
      </c>
      <c r="Q434" s="222"/>
    </row>
    <row r="435" spans="1:17" x14ac:dyDescent="0.25">
      <c r="A435" s="231">
        <v>6030</v>
      </c>
      <c r="B435" s="229" t="s">
        <v>1042</v>
      </c>
      <c r="C435" s="221"/>
      <c r="D435" s="221"/>
      <c r="E435" s="221"/>
      <c r="F435" s="221"/>
      <c r="G435" s="221"/>
      <c r="H435" s="221"/>
      <c r="I435" s="221"/>
      <c r="J435" s="221"/>
      <c r="K435" s="221"/>
      <c r="L435" s="221"/>
      <c r="M435" s="221"/>
      <c r="N435" s="221"/>
      <c r="O435" s="221"/>
      <c r="P435" s="221">
        <f t="shared" si="6"/>
        <v>0</v>
      </c>
      <c r="Q435" s="223"/>
    </row>
    <row r="436" spans="1:17" x14ac:dyDescent="0.25">
      <c r="A436" s="226">
        <v>6040</v>
      </c>
      <c r="B436" s="227" t="s">
        <v>1043</v>
      </c>
      <c r="C436" s="220"/>
      <c r="D436" s="220"/>
      <c r="E436" s="220"/>
      <c r="F436" s="220"/>
      <c r="G436" s="220"/>
      <c r="H436" s="220"/>
      <c r="I436" s="220"/>
      <c r="J436" s="220"/>
      <c r="K436" s="220"/>
      <c r="L436" s="220"/>
      <c r="M436" s="220"/>
      <c r="N436" s="220"/>
      <c r="O436" s="220"/>
      <c r="P436" s="220">
        <f t="shared" si="6"/>
        <v>0</v>
      </c>
      <c r="Q436" s="222"/>
    </row>
    <row r="437" spans="1:17" x14ac:dyDescent="0.25">
      <c r="A437" s="231">
        <v>6041</v>
      </c>
      <c r="B437" s="229" t="s">
        <v>1044</v>
      </c>
      <c r="C437" s="221"/>
      <c r="D437" s="221"/>
      <c r="E437" s="221"/>
      <c r="F437" s="221"/>
      <c r="G437" s="221"/>
      <c r="H437" s="221"/>
      <c r="I437" s="221"/>
      <c r="J437" s="221"/>
      <c r="K437" s="221"/>
      <c r="L437" s="221"/>
      <c r="M437" s="221"/>
      <c r="N437" s="221"/>
      <c r="O437" s="221"/>
      <c r="P437" s="221">
        <f t="shared" si="6"/>
        <v>0</v>
      </c>
      <c r="Q437" s="223"/>
    </row>
    <row r="438" spans="1:17" x14ac:dyDescent="0.25">
      <c r="A438" s="226">
        <v>6042</v>
      </c>
      <c r="B438" s="227" t="s">
        <v>1045</v>
      </c>
      <c r="C438" s="220"/>
      <c r="D438" s="220"/>
      <c r="E438" s="220"/>
      <c r="F438" s="220"/>
      <c r="G438" s="220"/>
      <c r="H438" s="220"/>
      <c r="I438" s="220"/>
      <c r="J438" s="220"/>
      <c r="K438" s="220"/>
      <c r="L438" s="220"/>
      <c r="M438" s="220"/>
      <c r="N438" s="220"/>
      <c r="O438" s="220"/>
      <c r="P438" s="220">
        <f t="shared" si="6"/>
        <v>0</v>
      </c>
      <c r="Q438" s="222"/>
    </row>
    <row r="439" spans="1:17" x14ac:dyDescent="0.25">
      <c r="A439" s="231">
        <v>6050</v>
      </c>
      <c r="B439" s="229" t="s">
        <v>1046</v>
      </c>
      <c r="C439" s="221"/>
      <c r="D439" s="221"/>
      <c r="E439" s="221"/>
      <c r="F439" s="221"/>
      <c r="G439" s="221"/>
      <c r="H439" s="221"/>
      <c r="I439" s="221"/>
      <c r="J439" s="221"/>
      <c r="K439" s="221"/>
      <c r="L439" s="221"/>
      <c r="M439" s="221"/>
      <c r="N439" s="221"/>
      <c r="O439" s="221"/>
      <c r="P439" s="221">
        <f t="shared" si="6"/>
        <v>0</v>
      </c>
      <c r="Q439" s="223"/>
    </row>
    <row r="440" spans="1:17" x14ac:dyDescent="0.25">
      <c r="A440" s="226">
        <v>6051</v>
      </c>
      <c r="B440" s="227" t="s">
        <v>1047</v>
      </c>
      <c r="C440" s="220"/>
      <c r="D440" s="220"/>
      <c r="E440" s="220"/>
      <c r="F440" s="220"/>
      <c r="G440" s="220"/>
      <c r="H440" s="220"/>
      <c r="I440" s="220"/>
      <c r="J440" s="220"/>
      <c r="K440" s="220"/>
      <c r="L440" s="220"/>
      <c r="M440" s="220"/>
      <c r="N440" s="220"/>
      <c r="O440" s="220"/>
      <c r="P440" s="220">
        <f t="shared" si="6"/>
        <v>0</v>
      </c>
      <c r="Q440" s="222"/>
    </row>
    <row r="441" spans="1:17" x14ac:dyDescent="0.25">
      <c r="A441" s="231">
        <v>6052</v>
      </c>
      <c r="B441" s="229" t="s">
        <v>1048</v>
      </c>
      <c r="C441" s="221"/>
      <c r="D441" s="221"/>
      <c r="E441" s="221"/>
      <c r="F441" s="221"/>
      <c r="G441" s="221"/>
      <c r="H441" s="221"/>
      <c r="I441" s="221"/>
      <c r="J441" s="221"/>
      <c r="K441" s="221"/>
      <c r="L441" s="221"/>
      <c r="M441" s="221"/>
      <c r="N441" s="221"/>
      <c r="O441" s="221"/>
      <c r="P441" s="221">
        <f t="shared" si="6"/>
        <v>0</v>
      </c>
      <c r="Q441" s="223"/>
    </row>
    <row r="442" spans="1:17" x14ac:dyDescent="0.25">
      <c r="A442" s="226">
        <v>6053</v>
      </c>
      <c r="B442" s="227" t="s">
        <v>1049</v>
      </c>
      <c r="C442" s="220"/>
      <c r="D442" s="220"/>
      <c r="E442" s="220"/>
      <c r="F442" s="220"/>
      <c r="G442" s="220"/>
      <c r="H442" s="220"/>
      <c r="I442" s="220"/>
      <c r="J442" s="220"/>
      <c r="K442" s="220"/>
      <c r="L442" s="220"/>
      <c r="M442" s="220"/>
      <c r="N442" s="220"/>
      <c r="O442" s="220"/>
      <c r="P442" s="220">
        <f t="shared" si="6"/>
        <v>0</v>
      </c>
      <c r="Q442" s="222"/>
    </row>
    <row r="443" spans="1:17" x14ac:dyDescent="0.25">
      <c r="A443" s="231">
        <v>6070</v>
      </c>
      <c r="B443" s="229" t="s">
        <v>1050</v>
      </c>
      <c r="C443" s="221"/>
      <c r="D443" s="221"/>
      <c r="E443" s="221"/>
      <c r="F443" s="221"/>
      <c r="G443" s="221"/>
      <c r="H443" s="221"/>
      <c r="I443" s="221"/>
      <c r="J443" s="221"/>
      <c r="K443" s="221"/>
      <c r="L443" s="221"/>
      <c r="M443" s="221"/>
      <c r="N443" s="221"/>
      <c r="O443" s="221"/>
      <c r="P443" s="221">
        <f t="shared" si="6"/>
        <v>0</v>
      </c>
      <c r="Q443" s="223"/>
    </row>
    <row r="444" spans="1:17" x14ac:dyDescent="0.25">
      <c r="A444" s="226">
        <v>6071</v>
      </c>
      <c r="B444" s="227" t="s">
        <v>1051</v>
      </c>
      <c r="C444" s="220"/>
      <c r="D444" s="220"/>
      <c r="E444" s="220"/>
      <c r="F444" s="220"/>
      <c r="G444" s="220"/>
      <c r="H444" s="220"/>
      <c r="I444" s="220"/>
      <c r="J444" s="220"/>
      <c r="K444" s="220"/>
      <c r="L444" s="220"/>
      <c r="M444" s="220"/>
      <c r="N444" s="220"/>
      <c r="O444" s="220"/>
      <c r="P444" s="220">
        <f t="shared" si="6"/>
        <v>0</v>
      </c>
      <c r="Q444" s="222"/>
    </row>
    <row r="445" spans="1:17" x14ac:dyDescent="0.25">
      <c r="A445" s="231">
        <v>6100</v>
      </c>
      <c r="B445" s="229" t="s">
        <v>1052</v>
      </c>
      <c r="C445" s="221"/>
      <c r="D445" s="221"/>
      <c r="E445" s="221"/>
      <c r="F445" s="221"/>
      <c r="G445" s="221"/>
      <c r="H445" s="221"/>
      <c r="I445" s="221"/>
      <c r="J445" s="221"/>
      <c r="K445" s="221"/>
      <c r="L445" s="221"/>
      <c r="M445" s="221"/>
      <c r="N445" s="221"/>
      <c r="O445" s="221"/>
      <c r="P445" s="221">
        <f t="shared" si="6"/>
        <v>0</v>
      </c>
      <c r="Q445" s="223"/>
    </row>
    <row r="446" spans="1:17" x14ac:dyDescent="0.25">
      <c r="A446" s="226">
        <v>6110</v>
      </c>
      <c r="B446" s="227" t="s">
        <v>1053</v>
      </c>
      <c r="C446" s="220"/>
      <c r="D446" s="220"/>
      <c r="E446" s="220"/>
      <c r="F446" s="220"/>
      <c r="G446" s="220"/>
      <c r="H446" s="220"/>
      <c r="I446" s="220"/>
      <c r="J446" s="220"/>
      <c r="K446" s="220"/>
      <c r="L446" s="220"/>
      <c r="M446" s="220"/>
      <c r="N446" s="220"/>
      <c r="O446" s="220"/>
      <c r="P446" s="220">
        <f t="shared" si="6"/>
        <v>0</v>
      </c>
      <c r="Q446" s="222"/>
    </row>
    <row r="447" spans="1:17" x14ac:dyDescent="0.25">
      <c r="A447" s="231">
        <v>6140</v>
      </c>
      <c r="B447" s="229" t="s">
        <v>1054</v>
      </c>
      <c r="C447" s="221"/>
      <c r="D447" s="221"/>
      <c r="E447" s="221"/>
      <c r="F447" s="221"/>
      <c r="G447" s="221"/>
      <c r="H447" s="221"/>
      <c r="I447" s="221"/>
      <c r="J447" s="221"/>
      <c r="K447" s="221"/>
      <c r="L447" s="221"/>
      <c r="M447" s="221"/>
      <c r="N447" s="221"/>
      <c r="O447" s="221"/>
      <c r="P447" s="221">
        <f t="shared" si="6"/>
        <v>0</v>
      </c>
      <c r="Q447" s="223"/>
    </row>
    <row r="448" spans="1:17" x14ac:dyDescent="0.25">
      <c r="A448" s="226">
        <v>6190</v>
      </c>
      <c r="B448" s="227" t="s">
        <v>1055</v>
      </c>
      <c r="C448" s="220"/>
      <c r="D448" s="220"/>
      <c r="E448" s="220"/>
      <c r="F448" s="220"/>
      <c r="G448" s="220"/>
      <c r="H448" s="220"/>
      <c r="I448" s="220"/>
      <c r="J448" s="220"/>
      <c r="K448" s="220"/>
      <c r="L448" s="220"/>
      <c r="M448" s="220"/>
      <c r="N448" s="220"/>
      <c r="O448" s="220"/>
      <c r="P448" s="220">
        <f t="shared" si="6"/>
        <v>0</v>
      </c>
      <c r="Q448" s="222"/>
    </row>
    <row r="449" spans="1:17" x14ac:dyDescent="0.25">
      <c r="A449" s="231">
        <v>6200</v>
      </c>
      <c r="B449" s="229" t="s">
        <v>1056</v>
      </c>
      <c r="C449" s="221"/>
      <c r="D449" s="221"/>
      <c r="E449" s="221"/>
      <c r="F449" s="221"/>
      <c r="G449" s="221"/>
      <c r="H449" s="221"/>
      <c r="I449" s="221"/>
      <c r="J449" s="221"/>
      <c r="K449" s="221"/>
      <c r="L449" s="221"/>
      <c r="M449" s="221"/>
      <c r="N449" s="221"/>
      <c r="O449" s="221"/>
      <c r="P449" s="221">
        <f t="shared" si="6"/>
        <v>0</v>
      </c>
      <c r="Q449" s="223"/>
    </row>
    <row r="450" spans="1:17" x14ac:dyDescent="0.25">
      <c r="A450" s="226">
        <v>6210</v>
      </c>
      <c r="B450" s="227" t="s">
        <v>1057</v>
      </c>
      <c r="C450" s="220"/>
      <c r="D450" s="220"/>
      <c r="E450" s="220"/>
      <c r="F450" s="220"/>
      <c r="G450" s="220"/>
      <c r="H450" s="220"/>
      <c r="I450" s="220"/>
      <c r="J450" s="220"/>
      <c r="K450" s="220"/>
      <c r="L450" s="220"/>
      <c r="M450" s="220"/>
      <c r="N450" s="220"/>
      <c r="O450" s="220"/>
      <c r="P450" s="220">
        <f t="shared" si="6"/>
        <v>0</v>
      </c>
      <c r="Q450" s="222"/>
    </row>
    <row r="451" spans="1:17" x14ac:dyDescent="0.25">
      <c r="A451" s="231">
        <v>6220</v>
      </c>
      <c r="B451" s="229" t="s">
        <v>1058</v>
      </c>
      <c r="C451" s="221"/>
      <c r="D451" s="221"/>
      <c r="E451" s="221"/>
      <c r="F451" s="221"/>
      <c r="G451" s="221"/>
      <c r="H451" s="221"/>
      <c r="I451" s="221"/>
      <c r="J451" s="221"/>
      <c r="K451" s="221"/>
      <c r="L451" s="221"/>
      <c r="M451" s="221"/>
      <c r="N451" s="221"/>
      <c r="O451" s="221"/>
      <c r="P451" s="221">
        <f t="shared" si="6"/>
        <v>0</v>
      </c>
      <c r="Q451" s="223"/>
    </row>
    <row r="452" spans="1:17" x14ac:dyDescent="0.25">
      <c r="A452" s="226">
        <v>6230</v>
      </c>
      <c r="B452" s="227" t="s">
        <v>1059</v>
      </c>
      <c r="C452" s="220"/>
      <c r="D452" s="220"/>
      <c r="E452" s="220"/>
      <c r="F452" s="220"/>
      <c r="G452" s="220"/>
      <c r="H452" s="220"/>
      <c r="I452" s="220"/>
      <c r="J452" s="220"/>
      <c r="K452" s="220"/>
      <c r="L452" s="220"/>
      <c r="M452" s="220"/>
      <c r="N452" s="220"/>
      <c r="O452" s="220"/>
      <c r="P452" s="220">
        <f t="shared" si="6"/>
        <v>0</v>
      </c>
      <c r="Q452" s="222"/>
    </row>
    <row r="453" spans="1:17" x14ac:dyDescent="0.25">
      <c r="A453" s="231">
        <v>6240</v>
      </c>
      <c r="B453" s="229" t="s">
        <v>1060</v>
      </c>
      <c r="C453" s="221"/>
      <c r="D453" s="221"/>
      <c r="E453" s="221"/>
      <c r="F453" s="221"/>
      <c r="G453" s="221"/>
      <c r="H453" s="221"/>
      <c r="I453" s="221"/>
      <c r="J453" s="221"/>
      <c r="K453" s="221"/>
      <c r="L453" s="221"/>
      <c r="M453" s="221"/>
      <c r="N453" s="221"/>
      <c r="O453" s="221"/>
      <c r="P453" s="221">
        <f t="shared" ref="P453:P516" si="7">SUM(C453:O453)</f>
        <v>0</v>
      </c>
      <c r="Q453" s="223"/>
    </row>
    <row r="454" spans="1:17" x14ac:dyDescent="0.25">
      <c r="A454" s="226">
        <v>6250</v>
      </c>
      <c r="B454" s="227" t="s">
        <v>1061</v>
      </c>
      <c r="C454" s="220"/>
      <c r="D454" s="220"/>
      <c r="E454" s="220"/>
      <c r="F454" s="220"/>
      <c r="G454" s="220"/>
      <c r="H454" s="220"/>
      <c r="I454" s="220"/>
      <c r="J454" s="220"/>
      <c r="K454" s="220"/>
      <c r="L454" s="220"/>
      <c r="M454" s="220"/>
      <c r="N454" s="220"/>
      <c r="O454" s="220"/>
      <c r="P454" s="220">
        <f t="shared" si="7"/>
        <v>0</v>
      </c>
      <c r="Q454" s="222"/>
    </row>
    <row r="455" spans="1:17" x14ac:dyDescent="0.25">
      <c r="A455" s="231">
        <v>6260</v>
      </c>
      <c r="B455" s="229" t="s">
        <v>1062</v>
      </c>
      <c r="C455" s="221"/>
      <c r="D455" s="221"/>
      <c r="E455" s="221"/>
      <c r="F455" s="221"/>
      <c r="G455" s="221"/>
      <c r="H455" s="221"/>
      <c r="I455" s="221"/>
      <c r="J455" s="221"/>
      <c r="K455" s="221"/>
      <c r="L455" s="221"/>
      <c r="M455" s="221"/>
      <c r="N455" s="221"/>
      <c r="O455" s="221"/>
      <c r="P455" s="221">
        <f t="shared" si="7"/>
        <v>0</v>
      </c>
      <c r="Q455" s="223"/>
    </row>
    <row r="456" spans="1:17" x14ac:dyDescent="0.25">
      <c r="A456" s="226">
        <v>6290</v>
      </c>
      <c r="B456" s="227" t="s">
        <v>1063</v>
      </c>
      <c r="C456" s="220"/>
      <c r="D456" s="220"/>
      <c r="E456" s="220"/>
      <c r="F456" s="220"/>
      <c r="G456" s="220"/>
      <c r="H456" s="220"/>
      <c r="I456" s="220"/>
      <c r="J456" s="220"/>
      <c r="K456" s="220"/>
      <c r="L456" s="220"/>
      <c r="M456" s="220"/>
      <c r="N456" s="220"/>
      <c r="O456" s="220"/>
      <c r="P456" s="220">
        <f t="shared" si="7"/>
        <v>0</v>
      </c>
      <c r="Q456" s="222"/>
    </row>
    <row r="457" spans="1:17" x14ac:dyDescent="0.25">
      <c r="A457" s="231">
        <v>6300</v>
      </c>
      <c r="B457" s="229" t="s">
        <v>1064</v>
      </c>
      <c r="C457" s="221"/>
      <c r="D457" s="221"/>
      <c r="E457" s="221"/>
      <c r="F457" s="221"/>
      <c r="G457" s="221"/>
      <c r="H457" s="221"/>
      <c r="I457" s="221"/>
      <c r="J457" s="221"/>
      <c r="K457" s="221"/>
      <c r="L457" s="221"/>
      <c r="M457" s="221"/>
      <c r="N457" s="221"/>
      <c r="O457" s="221"/>
      <c r="P457" s="221">
        <f t="shared" si="7"/>
        <v>0</v>
      </c>
      <c r="Q457" s="223"/>
    </row>
    <row r="458" spans="1:17" x14ac:dyDescent="0.25">
      <c r="A458" s="226">
        <v>6310</v>
      </c>
      <c r="B458" s="227" t="s">
        <v>1065</v>
      </c>
      <c r="C458" s="220"/>
      <c r="D458" s="220"/>
      <c r="E458" s="220"/>
      <c r="F458" s="220"/>
      <c r="G458" s="220"/>
      <c r="H458" s="220"/>
      <c r="I458" s="220"/>
      <c r="J458" s="220"/>
      <c r="K458" s="220"/>
      <c r="L458" s="220"/>
      <c r="M458" s="220"/>
      <c r="N458" s="220"/>
      <c r="O458" s="220"/>
      <c r="P458" s="220">
        <f t="shared" si="7"/>
        <v>0</v>
      </c>
      <c r="Q458" s="222"/>
    </row>
    <row r="459" spans="1:17" x14ac:dyDescent="0.25">
      <c r="A459" s="231">
        <v>6320</v>
      </c>
      <c r="B459" s="229" t="s">
        <v>1066</v>
      </c>
      <c r="C459" s="221"/>
      <c r="D459" s="221"/>
      <c r="E459" s="221"/>
      <c r="F459" s="221"/>
      <c r="G459" s="221"/>
      <c r="H459" s="221"/>
      <c r="I459" s="221"/>
      <c r="J459" s="221"/>
      <c r="K459" s="221"/>
      <c r="L459" s="221"/>
      <c r="M459" s="221"/>
      <c r="N459" s="221"/>
      <c r="O459" s="221"/>
      <c r="P459" s="221">
        <f t="shared" si="7"/>
        <v>0</v>
      </c>
      <c r="Q459" s="223"/>
    </row>
    <row r="460" spans="1:17" x14ac:dyDescent="0.25">
      <c r="A460" s="226">
        <v>6340</v>
      </c>
      <c r="B460" s="227" t="s">
        <v>1067</v>
      </c>
      <c r="C460" s="220"/>
      <c r="D460" s="220"/>
      <c r="E460" s="220"/>
      <c r="F460" s="220"/>
      <c r="G460" s="220"/>
      <c r="H460" s="220"/>
      <c r="I460" s="220"/>
      <c r="J460" s="220"/>
      <c r="K460" s="220"/>
      <c r="L460" s="220"/>
      <c r="M460" s="220"/>
      <c r="N460" s="220"/>
      <c r="O460" s="220"/>
      <c r="P460" s="220">
        <f t="shared" si="7"/>
        <v>0</v>
      </c>
      <c r="Q460" s="222"/>
    </row>
    <row r="461" spans="1:17" x14ac:dyDescent="0.25">
      <c r="A461" s="231">
        <v>6360</v>
      </c>
      <c r="B461" s="229" t="s">
        <v>1068</v>
      </c>
      <c r="C461" s="221"/>
      <c r="D461" s="221"/>
      <c r="E461" s="221"/>
      <c r="F461" s="221"/>
      <c r="G461" s="221"/>
      <c r="H461" s="221"/>
      <c r="I461" s="221"/>
      <c r="J461" s="221"/>
      <c r="K461" s="221"/>
      <c r="L461" s="221"/>
      <c r="M461" s="221"/>
      <c r="N461" s="221"/>
      <c r="O461" s="221"/>
      <c r="P461" s="221">
        <f t="shared" si="7"/>
        <v>0</v>
      </c>
      <c r="Q461" s="223"/>
    </row>
    <row r="462" spans="1:17" x14ac:dyDescent="0.25">
      <c r="A462" s="226">
        <v>6364</v>
      </c>
      <c r="B462" s="227" t="s">
        <v>1069</v>
      </c>
      <c r="C462" s="220"/>
      <c r="D462" s="220"/>
      <c r="E462" s="220"/>
      <c r="F462" s="220"/>
      <c r="G462" s="220"/>
      <c r="H462" s="220"/>
      <c r="I462" s="220"/>
      <c r="J462" s="220"/>
      <c r="K462" s="220"/>
      <c r="L462" s="220"/>
      <c r="M462" s="220"/>
      <c r="N462" s="220"/>
      <c r="O462" s="220"/>
      <c r="P462" s="220">
        <f t="shared" si="7"/>
        <v>0</v>
      </c>
      <c r="Q462" s="222"/>
    </row>
    <row r="463" spans="1:17" x14ac:dyDescent="0.25">
      <c r="A463" s="231">
        <v>6365</v>
      </c>
      <c r="B463" s="229" t="s">
        <v>1070</v>
      </c>
      <c r="C463" s="221"/>
      <c r="D463" s="221"/>
      <c r="E463" s="221"/>
      <c r="F463" s="221"/>
      <c r="G463" s="221"/>
      <c r="H463" s="221"/>
      <c r="I463" s="221"/>
      <c r="J463" s="221"/>
      <c r="K463" s="221"/>
      <c r="L463" s="221"/>
      <c r="M463" s="221"/>
      <c r="N463" s="221"/>
      <c r="O463" s="221"/>
      <c r="P463" s="221">
        <f t="shared" si="7"/>
        <v>0</v>
      </c>
      <c r="Q463" s="223"/>
    </row>
    <row r="464" spans="1:17" x14ac:dyDescent="0.25">
      <c r="A464" s="226">
        <v>6390</v>
      </c>
      <c r="B464" s="227" t="s">
        <v>1071</v>
      </c>
      <c r="C464" s="220"/>
      <c r="D464" s="220"/>
      <c r="E464" s="220"/>
      <c r="F464" s="220"/>
      <c r="G464" s="220"/>
      <c r="H464" s="220"/>
      <c r="I464" s="220"/>
      <c r="J464" s="220"/>
      <c r="K464" s="220"/>
      <c r="L464" s="220"/>
      <c r="M464" s="220"/>
      <c r="N464" s="220"/>
      <c r="O464" s="220"/>
      <c r="P464" s="220">
        <f t="shared" si="7"/>
        <v>0</v>
      </c>
      <c r="Q464" s="222"/>
    </row>
    <row r="465" spans="1:17" x14ac:dyDescent="0.25">
      <c r="A465" s="231">
        <v>6400</v>
      </c>
      <c r="B465" s="229" t="s">
        <v>1072</v>
      </c>
      <c r="C465" s="221"/>
      <c r="D465" s="221"/>
      <c r="E465" s="221"/>
      <c r="F465" s="221"/>
      <c r="G465" s="221"/>
      <c r="H465" s="221"/>
      <c r="I465" s="221"/>
      <c r="J465" s="221"/>
      <c r="K465" s="221"/>
      <c r="L465" s="221"/>
      <c r="M465" s="221"/>
      <c r="N465" s="221"/>
      <c r="O465" s="221"/>
      <c r="P465" s="221">
        <f t="shared" si="7"/>
        <v>0</v>
      </c>
      <c r="Q465" s="223"/>
    </row>
    <row r="466" spans="1:17" x14ac:dyDescent="0.25">
      <c r="A466" s="226">
        <v>6410</v>
      </c>
      <c r="B466" s="227" t="s">
        <v>1073</v>
      </c>
      <c r="C466" s="220"/>
      <c r="D466" s="220"/>
      <c r="E466" s="220"/>
      <c r="F466" s="220"/>
      <c r="G466" s="220"/>
      <c r="H466" s="220"/>
      <c r="I466" s="220"/>
      <c r="J466" s="220"/>
      <c r="K466" s="220"/>
      <c r="L466" s="220"/>
      <c r="M466" s="220"/>
      <c r="N466" s="220"/>
      <c r="O466" s="220"/>
      <c r="P466" s="220">
        <f t="shared" si="7"/>
        <v>0</v>
      </c>
      <c r="Q466" s="222"/>
    </row>
    <row r="467" spans="1:17" x14ac:dyDescent="0.25">
      <c r="A467" s="231">
        <v>6420</v>
      </c>
      <c r="B467" s="229" t="s">
        <v>1074</v>
      </c>
      <c r="C467" s="221"/>
      <c r="D467" s="221"/>
      <c r="E467" s="221"/>
      <c r="F467" s="221"/>
      <c r="G467" s="221"/>
      <c r="H467" s="221"/>
      <c r="I467" s="221"/>
      <c r="J467" s="221"/>
      <c r="K467" s="221"/>
      <c r="L467" s="221"/>
      <c r="M467" s="221"/>
      <c r="N467" s="221"/>
      <c r="O467" s="221"/>
      <c r="P467" s="221">
        <f t="shared" si="7"/>
        <v>0</v>
      </c>
      <c r="Q467" s="223"/>
    </row>
    <row r="468" spans="1:17" x14ac:dyDescent="0.25">
      <c r="A468" s="226">
        <v>6430</v>
      </c>
      <c r="B468" s="227" t="s">
        <v>1075</v>
      </c>
      <c r="C468" s="220"/>
      <c r="D468" s="220"/>
      <c r="E468" s="220"/>
      <c r="F468" s="220"/>
      <c r="G468" s="220"/>
      <c r="H468" s="220"/>
      <c r="I468" s="220"/>
      <c r="J468" s="220"/>
      <c r="K468" s="220"/>
      <c r="L468" s="220"/>
      <c r="M468" s="220"/>
      <c r="N468" s="220"/>
      <c r="O468" s="220"/>
      <c r="P468" s="220">
        <f t="shared" si="7"/>
        <v>0</v>
      </c>
      <c r="Q468" s="222"/>
    </row>
    <row r="469" spans="1:17" x14ac:dyDescent="0.25">
      <c r="A469" s="231">
        <v>6440</v>
      </c>
      <c r="B469" s="229" t="s">
        <v>1076</v>
      </c>
      <c r="C469" s="221"/>
      <c r="D469" s="221"/>
      <c r="E469" s="221"/>
      <c r="F469" s="221"/>
      <c r="G469" s="221"/>
      <c r="H469" s="221"/>
      <c r="I469" s="221"/>
      <c r="J469" s="221"/>
      <c r="K469" s="221"/>
      <c r="L469" s="221"/>
      <c r="M469" s="221"/>
      <c r="N469" s="221"/>
      <c r="O469" s="221"/>
      <c r="P469" s="221">
        <f t="shared" si="7"/>
        <v>0</v>
      </c>
      <c r="Q469" s="223"/>
    </row>
    <row r="470" spans="1:17" x14ac:dyDescent="0.25">
      <c r="A470" s="226">
        <v>6450</v>
      </c>
      <c r="B470" s="227" t="s">
        <v>1077</v>
      </c>
      <c r="C470" s="220"/>
      <c r="D470" s="220"/>
      <c r="E470" s="220"/>
      <c r="F470" s="220"/>
      <c r="G470" s="220"/>
      <c r="H470" s="220"/>
      <c r="I470" s="220"/>
      <c r="J470" s="220"/>
      <c r="K470" s="220"/>
      <c r="L470" s="220"/>
      <c r="M470" s="220"/>
      <c r="N470" s="220"/>
      <c r="O470" s="220"/>
      <c r="P470" s="220">
        <f t="shared" si="7"/>
        <v>0</v>
      </c>
      <c r="Q470" s="222"/>
    </row>
    <row r="471" spans="1:17" x14ac:dyDescent="0.25">
      <c r="A471" s="231">
        <v>6460</v>
      </c>
      <c r="B471" s="229" t="s">
        <v>1078</v>
      </c>
      <c r="C471" s="221"/>
      <c r="D471" s="221"/>
      <c r="E471" s="221"/>
      <c r="F471" s="221"/>
      <c r="G471" s="221"/>
      <c r="H471" s="221"/>
      <c r="I471" s="221"/>
      <c r="J471" s="221"/>
      <c r="K471" s="221"/>
      <c r="L471" s="221"/>
      <c r="M471" s="221"/>
      <c r="N471" s="221"/>
      <c r="O471" s="221"/>
      <c r="P471" s="221">
        <f t="shared" si="7"/>
        <v>0</v>
      </c>
      <c r="Q471" s="223"/>
    </row>
    <row r="472" spans="1:17" x14ac:dyDescent="0.25">
      <c r="A472" s="226">
        <v>6490</v>
      </c>
      <c r="B472" s="227" t="s">
        <v>1079</v>
      </c>
      <c r="C472" s="220"/>
      <c r="D472" s="220"/>
      <c r="E472" s="220"/>
      <c r="F472" s="220"/>
      <c r="G472" s="220"/>
      <c r="H472" s="220"/>
      <c r="I472" s="220"/>
      <c r="J472" s="220"/>
      <c r="K472" s="220"/>
      <c r="L472" s="220"/>
      <c r="M472" s="220"/>
      <c r="N472" s="220"/>
      <c r="O472" s="220"/>
      <c r="P472" s="220">
        <f t="shared" si="7"/>
        <v>0</v>
      </c>
      <c r="Q472" s="222"/>
    </row>
    <row r="473" spans="1:17" x14ac:dyDescent="0.25">
      <c r="A473" s="231">
        <v>6500</v>
      </c>
      <c r="B473" s="229" t="s">
        <v>1080</v>
      </c>
      <c r="C473" s="221"/>
      <c r="D473" s="221"/>
      <c r="E473" s="221"/>
      <c r="F473" s="221"/>
      <c r="G473" s="221"/>
      <c r="H473" s="221"/>
      <c r="I473" s="221"/>
      <c r="J473" s="221"/>
      <c r="K473" s="221"/>
      <c r="L473" s="221"/>
      <c r="M473" s="221"/>
      <c r="N473" s="221"/>
      <c r="O473" s="221"/>
      <c r="P473" s="221">
        <f t="shared" si="7"/>
        <v>0</v>
      </c>
      <c r="Q473" s="223"/>
    </row>
    <row r="474" spans="1:17" x14ac:dyDescent="0.25">
      <c r="A474" s="226">
        <v>6510</v>
      </c>
      <c r="B474" s="227" t="s">
        <v>1081</v>
      </c>
      <c r="C474" s="220"/>
      <c r="D474" s="220"/>
      <c r="E474" s="220"/>
      <c r="F474" s="220"/>
      <c r="G474" s="220"/>
      <c r="H474" s="220"/>
      <c r="I474" s="220"/>
      <c r="J474" s="220"/>
      <c r="K474" s="220"/>
      <c r="L474" s="220"/>
      <c r="M474" s="220"/>
      <c r="N474" s="220"/>
      <c r="O474" s="220"/>
      <c r="P474" s="220">
        <f t="shared" si="7"/>
        <v>0</v>
      </c>
      <c r="Q474" s="222"/>
    </row>
    <row r="475" spans="1:17" x14ac:dyDescent="0.25">
      <c r="A475" s="231">
        <v>6520</v>
      </c>
      <c r="B475" s="229" t="s">
        <v>1082</v>
      </c>
      <c r="C475" s="221"/>
      <c r="D475" s="221"/>
      <c r="E475" s="221"/>
      <c r="F475" s="221"/>
      <c r="G475" s="221"/>
      <c r="H475" s="221"/>
      <c r="I475" s="221"/>
      <c r="J475" s="221"/>
      <c r="K475" s="221"/>
      <c r="L475" s="221"/>
      <c r="M475" s="221"/>
      <c r="N475" s="221"/>
      <c r="O475" s="221"/>
      <c r="P475" s="221">
        <f t="shared" si="7"/>
        <v>0</v>
      </c>
      <c r="Q475" s="223"/>
    </row>
    <row r="476" spans="1:17" x14ac:dyDescent="0.25">
      <c r="A476" s="226">
        <v>6540</v>
      </c>
      <c r="B476" s="227" t="s">
        <v>663</v>
      </c>
      <c r="C476" s="220"/>
      <c r="D476" s="220"/>
      <c r="E476" s="220"/>
      <c r="F476" s="220"/>
      <c r="G476" s="220"/>
      <c r="H476" s="220"/>
      <c r="I476" s="220"/>
      <c r="J476" s="220"/>
      <c r="K476" s="220"/>
      <c r="L476" s="220"/>
      <c r="M476" s="220"/>
      <c r="N476" s="220"/>
      <c r="O476" s="220"/>
      <c r="P476" s="220">
        <f t="shared" si="7"/>
        <v>0</v>
      </c>
      <c r="Q476" s="222"/>
    </row>
    <row r="477" spans="1:17" x14ac:dyDescent="0.25">
      <c r="A477" s="231">
        <v>6550</v>
      </c>
      <c r="B477" s="229" t="s">
        <v>966</v>
      </c>
      <c r="C477" s="221"/>
      <c r="D477" s="221"/>
      <c r="E477" s="221"/>
      <c r="F477" s="221"/>
      <c r="G477" s="221"/>
      <c r="H477" s="221"/>
      <c r="I477" s="221"/>
      <c r="J477" s="221"/>
      <c r="K477" s="221"/>
      <c r="L477" s="221"/>
      <c r="M477" s="221"/>
      <c r="N477" s="221"/>
      <c r="O477" s="221"/>
      <c r="P477" s="221">
        <f t="shared" si="7"/>
        <v>0</v>
      </c>
      <c r="Q477" s="223"/>
    </row>
    <row r="478" spans="1:17" x14ac:dyDescent="0.25">
      <c r="A478" s="226">
        <v>6560</v>
      </c>
      <c r="B478" s="227" t="s">
        <v>1083</v>
      </c>
      <c r="C478" s="220"/>
      <c r="D478" s="220"/>
      <c r="E478" s="220"/>
      <c r="F478" s="220"/>
      <c r="G478" s="220"/>
      <c r="H478" s="220"/>
      <c r="I478" s="220"/>
      <c r="J478" s="220"/>
      <c r="K478" s="220"/>
      <c r="L478" s="220"/>
      <c r="M478" s="220"/>
      <c r="N478" s="220"/>
      <c r="O478" s="220"/>
      <c r="P478" s="220">
        <f t="shared" si="7"/>
        <v>0</v>
      </c>
      <c r="Q478" s="222"/>
    </row>
    <row r="479" spans="1:17" x14ac:dyDescent="0.25">
      <c r="A479" s="231">
        <v>6570</v>
      </c>
      <c r="B479" s="229" t="s">
        <v>1084</v>
      </c>
      <c r="C479" s="221"/>
      <c r="D479" s="221"/>
      <c r="E479" s="221"/>
      <c r="F479" s="221"/>
      <c r="G479" s="221"/>
      <c r="H479" s="221"/>
      <c r="I479" s="221"/>
      <c r="J479" s="221"/>
      <c r="K479" s="221"/>
      <c r="L479" s="221"/>
      <c r="M479" s="221"/>
      <c r="N479" s="221"/>
      <c r="O479" s="221"/>
      <c r="P479" s="221">
        <f t="shared" si="7"/>
        <v>0</v>
      </c>
      <c r="Q479" s="223"/>
    </row>
    <row r="480" spans="1:17" x14ac:dyDescent="0.25">
      <c r="A480" s="226">
        <v>6580</v>
      </c>
      <c r="B480" s="227" t="s">
        <v>1085</v>
      </c>
      <c r="C480" s="220"/>
      <c r="D480" s="220"/>
      <c r="E480" s="220"/>
      <c r="F480" s="220"/>
      <c r="G480" s="220"/>
      <c r="H480" s="220"/>
      <c r="I480" s="220"/>
      <c r="J480" s="220"/>
      <c r="K480" s="220"/>
      <c r="L480" s="220"/>
      <c r="M480" s="220"/>
      <c r="N480" s="220"/>
      <c r="O480" s="220"/>
      <c r="P480" s="220">
        <f t="shared" si="7"/>
        <v>0</v>
      </c>
      <c r="Q480" s="222"/>
    </row>
    <row r="481" spans="1:17" x14ac:dyDescent="0.25">
      <c r="A481" s="231">
        <v>6600</v>
      </c>
      <c r="B481" s="229" t="s">
        <v>1086</v>
      </c>
      <c r="C481" s="221"/>
      <c r="D481" s="221"/>
      <c r="E481" s="221"/>
      <c r="F481" s="221"/>
      <c r="G481" s="221"/>
      <c r="H481" s="221"/>
      <c r="I481" s="221"/>
      <c r="J481" s="221"/>
      <c r="K481" s="221"/>
      <c r="L481" s="221"/>
      <c r="M481" s="221"/>
      <c r="N481" s="221"/>
      <c r="O481" s="221"/>
      <c r="P481" s="221">
        <f t="shared" si="7"/>
        <v>0</v>
      </c>
      <c r="Q481" s="223"/>
    </row>
    <row r="482" spans="1:17" x14ac:dyDescent="0.25">
      <c r="A482" s="226">
        <v>6630</v>
      </c>
      <c r="B482" s="227" t="s">
        <v>1087</v>
      </c>
      <c r="C482" s="220"/>
      <c r="D482" s="220"/>
      <c r="E482" s="220"/>
      <c r="F482" s="220"/>
      <c r="G482" s="220"/>
      <c r="H482" s="220"/>
      <c r="I482" s="220"/>
      <c r="J482" s="220"/>
      <c r="K482" s="220"/>
      <c r="L482" s="220"/>
      <c r="M482" s="220"/>
      <c r="N482" s="220"/>
      <c r="O482" s="220"/>
      <c r="P482" s="220">
        <f t="shared" si="7"/>
        <v>0</v>
      </c>
      <c r="Q482" s="222"/>
    </row>
    <row r="483" spans="1:17" x14ac:dyDescent="0.25">
      <c r="A483" s="231">
        <v>6640</v>
      </c>
      <c r="B483" s="229" t="s">
        <v>1088</v>
      </c>
      <c r="C483" s="221"/>
      <c r="D483" s="221"/>
      <c r="E483" s="221"/>
      <c r="F483" s="221"/>
      <c r="G483" s="221"/>
      <c r="H483" s="221"/>
      <c r="I483" s="221"/>
      <c r="J483" s="221"/>
      <c r="K483" s="221"/>
      <c r="L483" s="221"/>
      <c r="M483" s="221"/>
      <c r="N483" s="221"/>
      <c r="O483" s="221"/>
      <c r="P483" s="221">
        <f t="shared" si="7"/>
        <v>0</v>
      </c>
      <c r="Q483" s="223"/>
    </row>
    <row r="484" spans="1:17" x14ac:dyDescent="0.25">
      <c r="A484" s="226">
        <v>6660</v>
      </c>
      <c r="B484" s="227" t="s">
        <v>1089</v>
      </c>
      <c r="C484" s="220"/>
      <c r="D484" s="220"/>
      <c r="E484" s="220"/>
      <c r="F484" s="220"/>
      <c r="G484" s="220"/>
      <c r="H484" s="220"/>
      <c r="I484" s="220"/>
      <c r="J484" s="220"/>
      <c r="K484" s="220"/>
      <c r="L484" s="220"/>
      <c r="M484" s="220"/>
      <c r="N484" s="220"/>
      <c r="O484" s="220"/>
      <c r="P484" s="220">
        <f t="shared" si="7"/>
        <v>0</v>
      </c>
      <c r="Q484" s="222"/>
    </row>
    <row r="485" spans="1:17" x14ac:dyDescent="0.25">
      <c r="A485" s="231">
        <v>6661</v>
      </c>
      <c r="B485" s="229" t="s">
        <v>1090</v>
      </c>
      <c r="C485" s="221"/>
      <c r="D485" s="221"/>
      <c r="E485" s="221"/>
      <c r="F485" s="221"/>
      <c r="G485" s="221"/>
      <c r="H485" s="221"/>
      <c r="I485" s="221"/>
      <c r="J485" s="221"/>
      <c r="K485" s="221"/>
      <c r="L485" s="221"/>
      <c r="M485" s="221"/>
      <c r="N485" s="221"/>
      <c r="O485" s="221"/>
      <c r="P485" s="221">
        <f t="shared" si="7"/>
        <v>0</v>
      </c>
      <c r="Q485" s="223"/>
    </row>
    <row r="486" spans="1:17" x14ac:dyDescent="0.25">
      <c r="A486" s="226">
        <v>6662</v>
      </c>
      <c r="B486" s="227" t="s">
        <v>1091</v>
      </c>
      <c r="C486" s="220"/>
      <c r="D486" s="220"/>
      <c r="E486" s="220"/>
      <c r="F486" s="220"/>
      <c r="G486" s="220"/>
      <c r="H486" s="220"/>
      <c r="I486" s="220"/>
      <c r="J486" s="220"/>
      <c r="K486" s="220"/>
      <c r="L486" s="220"/>
      <c r="M486" s="220"/>
      <c r="N486" s="220"/>
      <c r="O486" s="220"/>
      <c r="P486" s="220">
        <f t="shared" si="7"/>
        <v>0</v>
      </c>
      <c r="Q486" s="222"/>
    </row>
    <row r="487" spans="1:17" x14ac:dyDescent="0.25">
      <c r="A487" s="231">
        <v>6680</v>
      </c>
      <c r="B487" s="229" t="s">
        <v>1092</v>
      </c>
      <c r="C487" s="221"/>
      <c r="D487" s="221"/>
      <c r="E487" s="221"/>
      <c r="F487" s="221"/>
      <c r="G487" s="221"/>
      <c r="H487" s="221"/>
      <c r="I487" s="221"/>
      <c r="J487" s="221"/>
      <c r="K487" s="221"/>
      <c r="L487" s="221"/>
      <c r="M487" s="221"/>
      <c r="N487" s="221"/>
      <c r="O487" s="221"/>
      <c r="P487" s="221">
        <f t="shared" si="7"/>
        <v>0</v>
      </c>
      <c r="Q487" s="223"/>
    </row>
    <row r="488" spans="1:17" x14ac:dyDescent="0.25">
      <c r="A488" s="226">
        <v>6690</v>
      </c>
      <c r="B488" s="227" t="s">
        <v>1093</v>
      </c>
      <c r="C488" s="220"/>
      <c r="D488" s="220"/>
      <c r="E488" s="220"/>
      <c r="F488" s="220"/>
      <c r="G488" s="220"/>
      <c r="H488" s="220"/>
      <c r="I488" s="220"/>
      <c r="J488" s="220"/>
      <c r="K488" s="220"/>
      <c r="L488" s="220"/>
      <c r="M488" s="220"/>
      <c r="N488" s="220"/>
      <c r="O488" s="220"/>
      <c r="P488" s="220">
        <f t="shared" si="7"/>
        <v>0</v>
      </c>
      <c r="Q488" s="222"/>
    </row>
    <row r="489" spans="1:17" x14ac:dyDescent="0.25">
      <c r="A489" s="237">
        <v>6700</v>
      </c>
      <c r="B489" s="233" t="s">
        <v>1094</v>
      </c>
      <c r="C489" s="221"/>
      <c r="D489" s="221"/>
      <c r="E489" s="221"/>
      <c r="F489" s="221"/>
      <c r="G489" s="221"/>
      <c r="H489" s="221"/>
      <c r="I489" s="221"/>
      <c r="J489" s="221"/>
      <c r="K489" s="221"/>
      <c r="L489" s="221"/>
      <c r="M489" s="221"/>
      <c r="N489" s="221"/>
      <c r="O489" s="221"/>
      <c r="P489" s="221">
        <f t="shared" si="7"/>
        <v>0</v>
      </c>
      <c r="Q489" s="223"/>
    </row>
    <row r="490" spans="1:17" x14ac:dyDescent="0.25">
      <c r="A490" s="239">
        <v>6701</v>
      </c>
      <c r="B490" s="234" t="s">
        <v>1095</v>
      </c>
      <c r="C490" s="220"/>
      <c r="D490" s="220"/>
      <c r="E490" s="220"/>
      <c r="F490" s="220"/>
      <c r="G490" s="220"/>
      <c r="H490" s="220"/>
      <c r="I490" s="220"/>
      <c r="J490" s="220"/>
      <c r="K490" s="220"/>
      <c r="L490" s="220"/>
      <c r="M490" s="220"/>
      <c r="N490" s="220"/>
      <c r="O490" s="220"/>
      <c r="P490" s="220">
        <f t="shared" si="7"/>
        <v>0</v>
      </c>
      <c r="Q490" s="222"/>
    </row>
    <row r="491" spans="1:17" x14ac:dyDescent="0.25">
      <c r="A491" s="228">
        <v>6710</v>
      </c>
      <c r="B491" s="233" t="s">
        <v>1096</v>
      </c>
      <c r="C491" s="221"/>
      <c r="D491" s="221"/>
      <c r="E491" s="221"/>
      <c r="F491" s="221"/>
      <c r="G491" s="221"/>
      <c r="H491" s="221"/>
      <c r="I491" s="221"/>
      <c r="J491" s="221"/>
      <c r="K491" s="221"/>
      <c r="L491" s="221"/>
      <c r="M491" s="221"/>
      <c r="N491" s="221"/>
      <c r="O491" s="221"/>
      <c r="P491" s="221">
        <f t="shared" si="7"/>
        <v>0</v>
      </c>
      <c r="Q491" s="223"/>
    </row>
    <row r="492" spans="1:17" x14ac:dyDescent="0.25">
      <c r="A492" s="239">
        <v>6720</v>
      </c>
      <c r="B492" s="234" t="s">
        <v>1097</v>
      </c>
      <c r="C492" s="220"/>
      <c r="D492" s="220"/>
      <c r="E492" s="220"/>
      <c r="F492" s="220"/>
      <c r="G492" s="220"/>
      <c r="H492" s="220"/>
      <c r="I492" s="220"/>
      <c r="J492" s="220"/>
      <c r="K492" s="220"/>
      <c r="L492" s="220"/>
      <c r="M492" s="220"/>
      <c r="N492" s="220"/>
      <c r="O492" s="220"/>
      <c r="P492" s="220">
        <f t="shared" si="7"/>
        <v>0</v>
      </c>
      <c r="Q492" s="222"/>
    </row>
    <row r="493" spans="1:17" x14ac:dyDescent="0.25">
      <c r="A493" s="237">
        <v>6721</v>
      </c>
      <c r="B493" s="233" t="s">
        <v>1098</v>
      </c>
      <c r="C493" s="221"/>
      <c r="D493" s="221"/>
      <c r="E493" s="221"/>
      <c r="F493" s="221"/>
      <c r="G493" s="221"/>
      <c r="H493" s="221"/>
      <c r="I493" s="221"/>
      <c r="J493" s="221"/>
      <c r="K493" s="221"/>
      <c r="L493" s="221"/>
      <c r="M493" s="221"/>
      <c r="N493" s="221"/>
      <c r="O493" s="221"/>
      <c r="P493" s="221">
        <f t="shared" si="7"/>
        <v>0</v>
      </c>
      <c r="Q493" s="223"/>
    </row>
    <row r="494" spans="1:17" x14ac:dyDescent="0.25">
      <c r="A494" s="239">
        <v>6722</v>
      </c>
      <c r="B494" s="234" t="s">
        <v>1099</v>
      </c>
      <c r="C494" s="220"/>
      <c r="D494" s="220"/>
      <c r="E494" s="220"/>
      <c r="F494" s="220"/>
      <c r="G494" s="220"/>
      <c r="H494" s="220"/>
      <c r="I494" s="220"/>
      <c r="J494" s="220"/>
      <c r="K494" s="220"/>
      <c r="L494" s="220"/>
      <c r="M494" s="220"/>
      <c r="N494" s="220"/>
      <c r="O494" s="220"/>
      <c r="P494" s="220">
        <f t="shared" si="7"/>
        <v>0</v>
      </c>
      <c r="Q494" s="222"/>
    </row>
    <row r="495" spans="1:17" x14ac:dyDescent="0.25">
      <c r="A495" s="237">
        <v>6730</v>
      </c>
      <c r="B495" s="233" t="s">
        <v>1100</v>
      </c>
      <c r="C495" s="221"/>
      <c r="D495" s="221"/>
      <c r="E495" s="221"/>
      <c r="F495" s="221"/>
      <c r="G495" s="221"/>
      <c r="H495" s="221"/>
      <c r="I495" s="221"/>
      <c r="J495" s="221"/>
      <c r="K495" s="221"/>
      <c r="L495" s="221"/>
      <c r="M495" s="221"/>
      <c r="N495" s="221"/>
      <c r="O495" s="221"/>
      <c r="P495" s="221">
        <f t="shared" si="7"/>
        <v>0</v>
      </c>
      <c r="Q495" s="223"/>
    </row>
    <row r="496" spans="1:17" x14ac:dyDescent="0.25">
      <c r="A496" s="239">
        <v>6740</v>
      </c>
      <c r="B496" s="234" t="s">
        <v>1101</v>
      </c>
      <c r="C496" s="220"/>
      <c r="D496" s="220"/>
      <c r="E496" s="220"/>
      <c r="F496" s="220"/>
      <c r="G496" s="220"/>
      <c r="H496" s="220"/>
      <c r="I496" s="220"/>
      <c r="J496" s="220"/>
      <c r="K496" s="220"/>
      <c r="L496" s="220"/>
      <c r="M496" s="220"/>
      <c r="N496" s="220"/>
      <c r="O496" s="220"/>
      <c r="P496" s="220">
        <f t="shared" si="7"/>
        <v>0</v>
      </c>
      <c r="Q496" s="222"/>
    </row>
    <row r="497" spans="1:17" x14ac:dyDescent="0.25">
      <c r="A497" s="237">
        <v>6750</v>
      </c>
      <c r="B497" s="233" t="s">
        <v>1102</v>
      </c>
      <c r="C497" s="221"/>
      <c r="D497" s="221"/>
      <c r="E497" s="221"/>
      <c r="F497" s="221"/>
      <c r="G497" s="221"/>
      <c r="H497" s="221"/>
      <c r="I497" s="221"/>
      <c r="J497" s="221"/>
      <c r="K497" s="221"/>
      <c r="L497" s="221"/>
      <c r="M497" s="221"/>
      <c r="N497" s="221"/>
      <c r="O497" s="221"/>
      <c r="P497" s="221">
        <f t="shared" si="7"/>
        <v>0</v>
      </c>
      <c r="Q497" s="223"/>
    </row>
    <row r="498" spans="1:17" x14ac:dyDescent="0.25">
      <c r="A498" s="239">
        <v>6760</v>
      </c>
      <c r="B498" s="234" t="s">
        <v>1103</v>
      </c>
      <c r="C498" s="220"/>
      <c r="D498" s="220"/>
      <c r="E498" s="220"/>
      <c r="F498" s="220"/>
      <c r="G498" s="220"/>
      <c r="H498" s="220"/>
      <c r="I498" s="220"/>
      <c r="J498" s="220"/>
      <c r="K498" s="220"/>
      <c r="L498" s="220"/>
      <c r="M498" s="220"/>
      <c r="N498" s="220"/>
      <c r="O498" s="220"/>
      <c r="P498" s="220">
        <f t="shared" si="7"/>
        <v>0</v>
      </c>
      <c r="Q498" s="222"/>
    </row>
    <row r="499" spans="1:17" x14ac:dyDescent="0.25">
      <c r="A499" s="237">
        <v>6780</v>
      </c>
      <c r="B499" s="233" t="s">
        <v>1104</v>
      </c>
      <c r="C499" s="221"/>
      <c r="D499" s="221"/>
      <c r="E499" s="221"/>
      <c r="F499" s="221"/>
      <c r="G499" s="221"/>
      <c r="H499" s="221"/>
      <c r="I499" s="221"/>
      <c r="J499" s="221"/>
      <c r="K499" s="221"/>
      <c r="L499" s="221"/>
      <c r="M499" s="221"/>
      <c r="N499" s="221"/>
      <c r="O499" s="221"/>
      <c r="P499" s="221">
        <f t="shared" si="7"/>
        <v>0</v>
      </c>
      <c r="Q499" s="223"/>
    </row>
    <row r="500" spans="1:17" x14ac:dyDescent="0.25">
      <c r="A500" s="226">
        <v>6800</v>
      </c>
      <c r="B500" s="227" t="s">
        <v>1105</v>
      </c>
      <c r="C500" s="220"/>
      <c r="D500" s="220"/>
      <c r="E500" s="220"/>
      <c r="F500" s="220"/>
      <c r="G500" s="220"/>
      <c r="H500" s="220"/>
      <c r="I500" s="220"/>
      <c r="J500" s="220"/>
      <c r="K500" s="220"/>
      <c r="L500" s="220"/>
      <c r="M500" s="220"/>
      <c r="N500" s="220"/>
      <c r="O500" s="220"/>
      <c r="P500" s="220">
        <f t="shared" si="7"/>
        <v>0</v>
      </c>
      <c r="Q500" s="222"/>
    </row>
    <row r="501" spans="1:17" x14ac:dyDescent="0.25">
      <c r="A501" s="231">
        <v>6820</v>
      </c>
      <c r="B501" s="229" t="s">
        <v>1106</v>
      </c>
      <c r="C501" s="221"/>
      <c r="D501" s="221"/>
      <c r="E501" s="221"/>
      <c r="F501" s="221"/>
      <c r="G501" s="221"/>
      <c r="H501" s="221"/>
      <c r="I501" s="221"/>
      <c r="J501" s="221"/>
      <c r="K501" s="221"/>
      <c r="L501" s="221"/>
      <c r="M501" s="221"/>
      <c r="N501" s="221"/>
      <c r="O501" s="221"/>
      <c r="P501" s="221">
        <f t="shared" si="7"/>
        <v>0</v>
      </c>
      <c r="Q501" s="223"/>
    </row>
    <row r="502" spans="1:17" x14ac:dyDescent="0.25">
      <c r="A502" s="226">
        <v>6830</v>
      </c>
      <c r="B502" s="227" t="s">
        <v>1107</v>
      </c>
      <c r="C502" s="220"/>
      <c r="D502" s="220"/>
      <c r="E502" s="220"/>
      <c r="F502" s="220"/>
      <c r="G502" s="220"/>
      <c r="H502" s="220"/>
      <c r="I502" s="220"/>
      <c r="J502" s="220"/>
      <c r="K502" s="220"/>
      <c r="L502" s="220"/>
      <c r="M502" s="220"/>
      <c r="N502" s="220"/>
      <c r="O502" s="220"/>
      <c r="P502" s="220">
        <f t="shared" si="7"/>
        <v>0</v>
      </c>
      <c r="Q502" s="222"/>
    </row>
    <row r="503" spans="1:17" x14ac:dyDescent="0.25">
      <c r="A503" s="231">
        <v>6835</v>
      </c>
      <c r="B503" s="229" t="s">
        <v>1108</v>
      </c>
      <c r="C503" s="221"/>
      <c r="D503" s="221"/>
      <c r="E503" s="221"/>
      <c r="F503" s="221"/>
      <c r="G503" s="221"/>
      <c r="H503" s="221"/>
      <c r="I503" s="221"/>
      <c r="J503" s="221"/>
      <c r="K503" s="221"/>
      <c r="L503" s="221"/>
      <c r="M503" s="221"/>
      <c r="N503" s="221"/>
      <c r="O503" s="221"/>
      <c r="P503" s="221">
        <f t="shared" si="7"/>
        <v>0</v>
      </c>
      <c r="Q503" s="223"/>
    </row>
    <row r="504" spans="1:17" x14ac:dyDescent="0.25">
      <c r="A504" s="226">
        <v>6840</v>
      </c>
      <c r="B504" s="227" t="s">
        <v>1109</v>
      </c>
      <c r="C504" s="220"/>
      <c r="D504" s="220"/>
      <c r="E504" s="220"/>
      <c r="F504" s="220"/>
      <c r="G504" s="220"/>
      <c r="H504" s="220"/>
      <c r="I504" s="220"/>
      <c r="J504" s="220"/>
      <c r="K504" s="220"/>
      <c r="L504" s="220"/>
      <c r="M504" s="220"/>
      <c r="N504" s="220"/>
      <c r="O504" s="220"/>
      <c r="P504" s="220">
        <f t="shared" si="7"/>
        <v>0</v>
      </c>
      <c r="Q504" s="222"/>
    </row>
    <row r="505" spans="1:17" x14ac:dyDescent="0.25">
      <c r="A505" s="231">
        <v>6841</v>
      </c>
      <c r="B505" s="229" t="s">
        <v>1110</v>
      </c>
      <c r="C505" s="221"/>
      <c r="D505" s="221"/>
      <c r="E505" s="221"/>
      <c r="F505" s="221"/>
      <c r="G505" s="221"/>
      <c r="H505" s="221"/>
      <c r="I505" s="221"/>
      <c r="J505" s="221"/>
      <c r="K505" s="221"/>
      <c r="L505" s="221"/>
      <c r="M505" s="221"/>
      <c r="N505" s="221"/>
      <c r="O505" s="221"/>
      <c r="P505" s="221">
        <f t="shared" si="7"/>
        <v>0</v>
      </c>
      <c r="Q505" s="223"/>
    </row>
    <row r="506" spans="1:17" x14ac:dyDescent="0.25">
      <c r="A506" s="226">
        <v>6850</v>
      </c>
      <c r="B506" s="227" t="s">
        <v>1111</v>
      </c>
      <c r="C506" s="220"/>
      <c r="D506" s="220"/>
      <c r="E506" s="220"/>
      <c r="F506" s="220"/>
      <c r="G506" s="220"/>
      <c r="H506" s="220"/>
      <c r="I506" s="220"/>
      <c r="J506" s="220"/>
      <c r="K506" s="220"/>
      <c r="L506" s="220"/>
      <c r="M506" s="220"/>
      <c r="N506" s="220"/>
      <c r="O506" s="220"/>
      <c r="P506" s="220">
        <f t="shared" si="7"/>
        <v>0</v>
      </c>
      <c r="Q506" s="222"/>
    </row>
    <row r="507" spans="1:17" x14ac:dyDescent="0.25">
      <c r="A507" s="231">
        <v>6860</v>
      </c>
      <c r="B507" s="229" t="s">
        <v>1112</v>
      </c>
      <c r="C507" s="221"/>
      <c r="D507" s="221"/>
      <c r="E507" s="221"/>
      <c r="F507" s="221"/>
      <c r="G507" s="221"/>
      <c r="H507" s="221"/>
      <c r="I507" s="221"/>
      <c r="J507" s="221"/>
      <c r="K507" s="221"/>
      <c r="L507" s="221"/>
      <c r="M507" s="221"/>
      <c r="N507" s="221"/>
      <c r="O507" s="221"/>
      <c r="P507" s="221">
        <f t="shared" si="7"/>
        <v>0</v>
      </c>
      <c r="Q507" s="223"/>
    </row>
    <row r="508" spans="1:17" x14ac:dyDescent="0.25">
      <c r="A508" s="226">
        <v>6861</v>
      </c>
      <c r="B508" s="227" t="s">
        <v>1113</v>
      </c>
      <c r="C508" s="220"/>
      <c r="D508" s="220"/>
      <c r="E508" s="220"/>
      <c r="F508" s="220"/>
      <c r="G508" s="220"/>
      <c r="H508" s="220"/>
      <c r="I508" s="220"/>
      <c r="J508" s="220"/>
      <c r="K508" s="220"/>
      <c r="L508" s="220"/>
      <c r="M508" s="220"/>
      <c r="N508" s="220"/>
      <c r="O508" s="220"/>
      <c r="P508" s="220">
        <f t="shared" si="7"/>
        <v>0</v>
      </c>
      <c r="Q508" s="222"/>
    </row>
    <row r="509" spans="1:17" x14ac:dyDescent="0.25">
      <c r="A509" s="231">
        <v>6870</v>
      </c>
      <c r="B509" s="229" t="s">
        <v>1114</v>
      </c>
      <c r="C509" s="221"/>
      <c r="D509" s="221"/>
      <c r="E509" s="221"/>
      <c r="F509" s="221"/>
      <c r="G509" s="221"/>
      <c r="H509" s="221"/>
      <c r="I509" s="221"/>
      <c r="J509" s="221"/>
      <c r="K509" s="221"/>
      <c r="L509" s="221"/>
      <c r="M509" s="221"/>
      <c r="N509" s="221"/>
      <c r="O509" s="221"/>
      <c r="P509" s="221">
        <f t="shared" si="7"/>
        <v>0</v>
      </c>
      <c r="Q509" s="223"/>
    </row>
    <row r="510" spans="1:17" x14ac:dyDescent="0.25">
      <c r="A510" s="226">
        <v>6880</v>
      </c>
      <c r="B510" s="227" t="s">
        <v>1115</v>
      </c>
      <c r="C510" s="220"/>
      <c r="D510" s="220"/>
      <c r="E510" s="220"/>
      <c r="F510" s="220"/>
      <c r="G510" s="220"/>
      <c r="H510" s="220"/>
      <c r="I510" s="220"/>
      <c r="J510" s="220"/>
      <c r="K510" s="220"/>
      <c r="L510" s="220"/>
      <c r="M510" s="220"/>
      <c r="N510" s="220"/>
      <c r="O510" s="220"/>
      <c r="P510" s="220">
        <f t="shared" si="7"/>
        <v>0</v>
      </c>
      <c r="Q510" s="222"/>
    </row>
    <row r="511" spans="1:17" x14ac:dyDescent="0.25">
      <c r="A511" s="228">
        <v>6890</v>
      </c>
      <c r="B511" s="229" t="s">
        <v>1116</v>
      </c>
      <c r="C511" s="221"/>
      <c r="D511" s="221"/>
      <c r="E511" s="221"/>
      <c r="F511" s="221"/>
      <c r="G511" s="221"/>
      <c r="H511" s="221"/>
      <c r="I511" s="221"/>
      <c r="J511" s="221"/>
      <c r="K511" s="221"/>
      <c r="L511" s="221"/>
      <c r="M511" s="221"/>
      <c r="N511" s="221"/>
      <c r="O511" s="221"/>
      <c r="P511" s="221">
        <f t="shared" si="7"/>
        <v>0</v>
      </c>
      <c r="Q511" s="223"/>
    </row>
    <row r="512" spans="1:17" x14ac:dyDescent="0.25">
      <c r="A512" s="226">
        <v>6900</v>
      </c>
      <c r="B512" s="227" t="s">
        <v>1117</v>
      </c>
      <c r="C512" s="220"/>
      <c r="D512" s="220"/>
      <c r="E512" s="220"/>
      <c r="F512" s="220"/>
      <c r="G512" s="220"/>
      <c r="H512" s="220"/>
      <c r="I512" s="220"/>
      <c r="J512" s="220"/>
      <c r="K512" s="220"/>
      <c r="L512" s="220"/>
      <c r="M512" s="220"/>
      <c r="N512" s="220"/>
      <c r="O512" s="220"/>
      <c r="P512" s="220">
        <f t="shared" si="7"/>
        <v>0</v>
      </c>
      <c r="Q512" s="222"/>
    </row>
    <row r="513" spans="1:17" x14ac:dyDescent="0.25">
      <c r="A513" s="231">
        <v>6904</v>
      </c>
      <c r="B513" s="229" t="s">
        <v>1118</v>
      </c>
      <c r="C513" s="221"/>
      <c r="D513" s="221"/>
      <c r="E513" s="221"/>
      <c r="F513" s="221"/>
      <c r="G513" s="221"/>
      <c r="H513" s="221"/>
      <c r="I513" s="221"/>
      <c r="J513" s="221"/>
      <c r="K513" s="221"/>
      <c r="L513" s="221"/>
      <c r="M513" s="221"/>
      <c r="N513" s="221"/>
      <c r="O513" s="221"/>
      <c r="P513" s="221">
        <f t="shared" si="7"/>
        <v>0</v>
      </c>
      <c r="Q513" s="223"/>
    </row>
    <row r="514" spans="1:17" x14ac:dyDescent="0.25">
      <c r="A514" s="226">
        <v>6940</v>
      </c>
      <c r="B514" s="227" t="s">
        <v>1119</v>
      </c>
      <c r="C514" s="220"/>
      <c r="D514" s="220"/>
      <c r="E514" s="220"/>
      <c r="F514" s="220"/>
      <c r="G514" s="220"/>
      <c r="H514" s="220"/>
      <c r="I514" s="220"/>
      <c r="J514" s="220"/>
      <c r="K514" s="220"/>
      <c r="L514" s="220"/>
      <c r="M514" s="220"/>
      <c r="N514" s="220"/>
      <c r="O514" s="220"/>
      <c r="P514" s="220">
        <f t="shared" si="7"/>
        <v>0</v>
      </c>
      <c r="Q514" s="222"/>
    </row>
    <row r="515" spans="1:17" x14ac:dyDescent="0.25">
      <c r="A515" s="231">
        <v>7000</v>
      </c>
      <c r="B515" s="229" t="s">
        <v>1120</v>
      </c>
      <c r="C515" s="221"/>
      <c r="D515" s="221"/>
      <c r="E515" s="221"/>
      <c r="F515" s="221"/>
      <c r="G515" s="221"/>
      <c r="H515" s="221"/>
      <c r="I515" s="221"/>
      <c r="J515" s="221"/>
      <c r="K515" s="221"/>
      <c r="L515" s="221"/>
      <c r="M515" s="221"/>
      <c r="N515" s="221"/>
      <c r="O515" s="221"/>
      <c r="P515" s="221">
        <f t="shared" si="7"/>
        <v>0</v>
      </c>
      <c r="Q515" s="223"/>
    </row>
    <row r="516" spans="1:17" x14ac:dyDescent="0.25">
      <c r="A516" s="226">
        <v>7020</v>
      </c>
      <c r="B516" s="227" t="s">
        <v>1121</v>
      </c>
      <c r="C516" s="220"/>
      <c r="D516" s="220"/>
      <c r="E516" s="220"/>
      <c r="F516" s="220"/>
      <c r="G516" s="220"/>
      <c r="H516" s="220"/>
      <c r="I516" s="220"/>
      <c r="J516" s="220"/>
      <c r="K516" s="220"/>
      <c r="L516" s="220"/>
      <c r="M516" s="220"/>
      <c r="N516" s="220"/>
      <c r="O516" s="220"/>
      <c r="P516" s="220">
        <f t="shared" si="7"/>
        <v>0</v>
      </c>
      <c r="Q516" s="222"/>
    </row>
    <row r="517" spans="1:17" x14ac:dyDescent="0.25">
      <c r="A517" s="231">
        <v>7040</v>
      </c>
      <c r="B517" s="229" t="s">
        <v>1122</v>
      </c>
      <c r="C517" s="221"/>
      <c r="D517" s="221"/>
      <c r="E517" s="221"/>
      <c r="F517" s="221"/>
      <c r="G517" s="221"/>
      <c r="H517" s="221"/>
      <c r="I517" s="221"/>
      <c r="J517" s="221"/>
      <c r="K517" s="221"/>
      <c r="L517" s="221"/>
      <c r="M517" s="221"/>
      <c r="N517" s="221"/>
      <c r="O517" s="221"/>
      <c r="P517" s="221">
        <f t="shared" ref="P517:P580" si="8">SUM(C517:O517)</f>
        <v>0</v>
      </c>
      <c r="Q517" s="223"/>
    </row>
    <row r="518" spans="1:17" x14ac:dyDescent="0.25">
      <c r="A518" s="226">
        <v>7090</v>
      </c>
      <c r="B518" s="227" t="s">
        <v>1123</v>
      </c>
      <c r="C518" s="220"/>
      <c r="D518" s="220"/>
      <c r="E518" s="220"/>
      <c r="F518" s="220"/>
      <c r="G518" s="220"/>
      <c r="H518" s="220"/>
      <c r="I518" s="220"/>
      <c r="J518" s="220"/>
      <c r="K518" s="220"/>
      <c r="L518" s="220"/>
      <c r="M518" s="220"/>
      <c r="N518" s="220"/>
      <c r="O518" s="220"/>
      <c r="P518" s="220">
        <f t="shared" si="8"/>
        <v>0</v>
      </c>
      <c r="Q518" s="222"/>
    </row>
    <row r="519" spans="1:17" x14ac:dyDescent="0.25">
      <c r="A519" s="231">
        <v>7100</v>
      </c>
      <c r="B519" s="229" t="s">
        <v>1124</v>
      </c>
      <c r="C519" s="221"/>
      <c r="D519" s="221"/>
      <c r="E519" s="221"/>
      <c r="F519" s="221"/>
      <c r="G519" s="221"/>
      <c r="H519" s="221"/>
      <c r="I519" s="221"/>
      <c r="J519" s="221"/>
      <c r="K519" s="221"/>
      <c r="L519" s="221"/>
      <c r="M519" s="221"/>
      <c r="N519" s="221"/>
      <c r="O519" s="221"/>
      <c r="P519" s="221">
        <f t="shared" si="8"/>
        <v>0</v>
      </c>
      <c r="Q519" s="223"/>
    </row>
    <row r="520" spans="1:17" x14ac:dyDescent="0.25">
      <c r="A520" s="226">
        <v>7130</v>
      </c>
      <c r="B520" s="227" t="s">
        <v>1125</v>
      </c>
      <c r="C520" s="220"/>
      <c r="D520" s="220"/>
      <c r="E520" s="220"/>
      <c r="F520" s="220"/>
      <c r="G520" s="220"/>
      <c r="H520" s="220"/>
      <c r="I520" s="220"/>
      <c r="J520" s="220"/>
      <c r="K520" s="220"/>
      <c r="L520" s="220"/>
      <c r="M520" s="220"/>
      <c r="N520" s="220"/>
      <c r="O520" s="220"/>
      <c r="P520" s="220">
        <f t="shared" si="8"/>
        <v>0</v>
      </c>
      <c r="Q520" s="222"/>
    </row>
    <row r="521" spans="1:17" x14ac:dyDescent="0.25">
      <c r="A521" s="231">
        <v>7131</v>
      </c>
      <c r="B521" s="229" t="s">
        <v>1126</v>
      </c>
      <c r="C521" s="221"/>
      <c r="D521" s="221"/>
      <c r="E521" s="221"/>
      <c r="F521" s="221"/>
      <c r="G521" s="221"/>
      <c r="H521" s="221"/>
      <c r="I521" s="221"/>
      <c r="J521" s="221"/>
      <c r="K521" s="221"/>
      <c r="L521" s="221"/>
      <c r="M521" s="221"/>
      <c r="N521" s="221"/>
      <c r="O521" s="221"/>
      <c r="P521" s="221">
        <f t="shared" si="8"/>
        <v>0</v>
      </c>
      <c r="Q521" s="223"/>
    </row>
    <row r="522" spans="1:17" x14ac:dyDescent="0.25">
      <c r="A522" s="226">
        <v>7150</v>
      </c>
      <c r="B522" s="227" t="s">
        <v>1127</v>
      </c>
      <c r="C522" s="220"/>
      <c r="D522" s="220"/>
      <c r="E522" s="220"/>
      <c r="F522" s="220"/>
      <c r="G522" s="220"/>
      <c r="H522" s="220"/>
      <c r="I522" s="220"/>
      <c r="J522" s="220"/>
      <c r="K522" s="220"/>
      <c r="L522" s="220"/>
      <c r="M522" s="220"/>
      <c r="N522" s="220"/>
      <c r="O522" s="220"/>
      <c r="P522" s="220">
        <f t="shared" si="8"/>
        <v>0</v>
      </c>
      <c r="Q522" s="222"/>
    </row>
    <row r="523" spans="1:17" x14ac:dyDescent="0.25">
      <c r="A523" s="228">
        <v>7190</v>
      </c>
      <c r="B523" s="229" t="s">
        <v>1128</v>
      </c>
      <c r="C523" s="221"/>
      <c r="D523" s="221"/>
      <c r="E523" s="221"/>
      <c r="F523" s="221"/>
      <c r="G523" s="221"/>
      <c r="H523" s="221"/>
      <c r="I523" s="221"/>
      <c r="J523" s="221"/>
      <c r="K523" s="221"/>
      <c r="L523" s="221"/>
      <c r="M523" s="221"/>
      <c r="N523" s="221"/>
      <c r="O523" s="221"/>
      <c r="P523" s="221">
        <f t="shared" si="8"/>
        <v>0</v>
      </c>
      <c r="Q523" s="223"/>
    </row>
    <row r="524" spans="1:17" x14ac:dyDescent="0.25">
      <c r="A524" s="226">
        <v>7300</v>
      </c>
      <c r="B524" s="227" t="s">
        <v>1129</v>
      </c>
      <c r="C524" s="220"/>
      <c r="D524" s="220"/>
      <c r="E524" s="220"/>
      <c r="F524" s="220"/>
      <c r="G524" s="220"/>
      <c r="H524" s="220"/>
      <c r="I524" s="220"/>
      <c r="J524" s="220"/>
      <c r="K524" s="220"/>
      <c r="L524" s="220"/>
      <c r="M524" s="220"/>
      <c r="N524" s="220"/>
      <c r="O524" s="220"/>
      <c r="P524" s="220">
        <f t="shared" si="8"/>
        <v>0</v>
      </c>
      <c r="Q524" s="222"/>
    </row>
    <row r="525" spans="1:17" x14ac:dyDescent="0.25">
      <c r="A525" s="231">
        <v>7320</v>
      </c>
      <c r="B525" s="229" t="s">
        <v>1130</v>
      </c>
      <c r="C525" s="221"/>
      <c r="D525" s="221"/>
      <c r="E525" s="221"/>
      <c r="F525" s="221"/>
      <c r="G525" s="221"/>
      <c r="H525" s="221"/>
      <c r="I525" s="221"/>
      <c r="J525" s="221"/>
      <c r="K525" s="221"/>
      <c r="L525" s="221"/>
      <c r="M525" s="221"/>
      <c r="N525" s="221"/>
      <c r="O525" s="221"/>
      <c r="P525" s="221">
        <f t="shared" si="8"/>
        <v>0</v>
      </c>
      <c r="Q525" s="223"/>
    </row>
    <row r="526" spans="1:17" x14ac:dyDescent="0.25">
      <c r="A526" s="226">
        <v>7350</v>
      </c>
      <c r="B526" s="227" t="s">
        <v>1131</v>
      </c>
      <c r="C526" s="220"/>
      <c r="D526" s="220"/>
      <c r="E526" s="220"/>
      <c r="F526" s="220"/>
      <c r="G526" s="220"/>
      <c r="H526" s="220"/>
      <c r="I526" s="220"/>
      <c r="J526" s="220"/>
      <c r="K526" s="220"/>
      <c r="L526" s="220"/>
      <c r="M526" s="220"/>
      <c r="N526" s="220"/>
      <c r="O526" s="220"/>
      <c r="P526" s="220">
        <f t="shared" si="8"/>
        <v>0</v>
      </c>
      <c r="Q526" s="222"/>
    </row>
    <row r="527" spans="1:17" x14ac:dyDescent="0.25">
      <c r="A527" s="231">
        <v>7400</v>
      </c>
      <c r="B527" s="229" t="s">
        <v>1132</v>
      </c>
      <c r="C527" s="221"/>
      <c r="D527" s="221"/>
      <c r="E527" s="221"/>
      <c r="F527" s="221"/>
      <c r="G527" s="221"/>
      <c r="H527" s="221"/>
      <c r="I527" s="221"/>
      <c r="J527" s="221"/>
      <c r="K527" s="221"/>
      <c r="L527" s="221"/>
      <c r="M527" s="221"/>
      <c r="N527" s="221"/>
      <c r="O527" s="221"/>
      <c r="P527" s="221">
        <f t="shared" si="8"/>
        <v>0</v>
      </c>
      <c r="Q527" s="223"/>
    </row>
    <row r="528" spans="1:17" x14ac:dyDescent="0.25">
      <c r="A528" s="226">
        <v>7410</v>
      </c>
      <c r="B528" s="227" t="s">
        <v>1133</v>
      </c>
      <c r="C528" s="220"/>
      <c r="D528" s="220"/>
      <c r="E528" s="220"/>
      <c r="F528" s="220"/>
      <c r="G528" s="220"/>
      <c r="H528" s="220"/>
      <c r="I528" s="220"/>
      <c r="J528" s="220"/>
      <c r="K528" s="220"/>
      <c r="L528" s="220"/>
      <c r="M528" s="220"/>
      <c r="N528" s="220"/>
      <c r="O528" s="220"/>
      <c r="P528" s="220">
        <f t="shared" si="8"/>
        <v>0</v>
      </c>
      <c r="Q528" s="222"/>
    </row>
    <row r="529" spans="1:17" x14ac:dyDescent="0.25">
      <c r="A529" s="228">
        <v>7500</v>
      </c>
      <c r="B529" s="229" t="s">
        <v>1134</v>
      </c>
      <c r="C529" s="221"/>
      <c r="D529" s="221"/>
      <c r="E529" s="221"/>
      <c r="F529" s="221"/>
      <c r="G529" s="221"/>
      <c r="H529" s="221"/>
      <c r="I529" s="221"/>
      <c r="J529" s="221"/>
      <c r="K529" s="221"/>
      <c r="L529" s="221"/>
      <c r="M529" s="221"/>
      <c r="N529" s="221"/>
      <c r="O529" s="221"/>
      <c r="P529" s="221">
        <f t="shared" si="8"/>
        <v>0</v>
      </c>
      <c r="Q529" s="223"/>
    </row>
    <row r="530" spans="1:17" x14ac:dyDescent="0.25">
      <c r="A530" s="226">
        <v>7550</v>
      </c>
      <c r="B530" s="227" t="s">
        <v>1135</v>
      </c>
      <c r="C530" s="220"/>
      <c r="D530" s="220"/>
      <c r="E530" s="220"/>
      <c r="F530" s="220"/>
      <c r="G530" s="220"/>
      <c r="H530" s="220"/>
      <c r="I530" s="220"/>
      <c r="J530" s="220"/>
      <c r="K530" s="220"/>
      <c r="L530" s="220"/>
      <c r="M530" s="220"/>
      <c r="N530" s="220"/>
      <c r="O530" s="220"/>
      <c r="P530" s="220">
        <f t="shared" si="8"/>
        <v>0</v>
      </c>
      <c r="Q530" s="222"/>
    </row>
    <row r="531" spans="1:17" x14ac:dyDescent="0.25">
      <c r="A531" s="231">
        <v>7560</v>
      </c>
      <c r="B531" s="229" t="s">
        <v>1136</v>
      </c>
      <c r="C531" s="221"/>
      <c r="D531" s="221"/>
      <c r="E531" s="221"/>
      <c r="F531" s="221"/>
      <c r="G531" s="221"/>
      <c r="H531" s="221"/>
      <c r="I531" s="221"/>
      <c r="J531" s="221"/>
      <c r="K531" s="221"/>
      <c r="L531" s="221"/>
      <c r="M531" s="221"/>
      <c r="N531" s="221"/>
      <c r="O531" s="221"/>
      <c r="P531" s="221">
        <f t="shared" si="8"/>
        <v>0</v>
      </c>
      <c r="Q531" s="223"/>
    </row>
    <row r="532" spans="1:17" x14ac:dyDescent="0.25">
      <c r="A532" s="226">
        <v>7600</v>
      </c>
      <c r="B532" s="227" t="s">
        <v>1137</v>
      </c>
      <c r="C532" s="220"/>
      <c r="D532" s="220"/>
      <c r="E532" s="220"/>
      <c r="F532" s="220"/>
      <c r="G532" s="220"/>
      <c r="H532" s="220"/>
      <c r="I532" s="220"/>
      <c r="J532" s="220"/>
      <c r="K532" s="220"/>
      <c r="L532" s="220"/>
      <c r="M532" s="220"/>
      <c r="N532" s="220"/>
      <c r="O532" s="220"/>
      <c r="P532" s="220">
        <f t="shared" si="8"/>
        <v>0</v>
      </c>
      <c r="Q532" s="222"/>
    </row>
    <row r="533" spans="1:17" x14ac:dyDescent="0.25">
      <c r="A533" s="231">
        <v>7607</v>
      </c>
      <c r="B533" s="229" t="s">
        <v>1138</v>
      </c>
      <c r="C533" s="221"/>
      <c r="D533" s="221"/>
      <c r="E533" s="221"/>
      <c r="F533" s="221"/>
      <c r="G533" s="221"/>
      <c r="H533" s="221"/>
      <c r="I533" s="221"/>
      <c r="J533" s="221"/>
      <c r="K533" s="221"/>
      <c r="L533" s="221"/>
      <c r="M533" s="221"/>
      <c r="N533" s="221"/>
      <c r="O533" s="221"/>
      <c r="P533" s="221">
        <f t="shared" si="8"/>
        <v>0</v>
      </c>
      <c r="Q533" s="223"/>
    </row>
    <row r="534" spans="1:17" x14ac:dyDescent="0.25">
      <c r="A534" s="226">
        <v>7608</v>
      </c>
      <c r="B534" s="227" t="s">
        <v>1139</v>
      </c>
      <c r="C534" s="220"/>
      <c r="D534" s="220"/>
      <c r="E534" s="220"/>
      <c r="F534" s="220"/>
      <c r="G534" s="220"/>
      <c r="H534" s="220"/>
      <c r="I534" s="220"/>
      <c r="J534" s="220"/>
      <c r="K534" s="220"/>
      <c r="L534" s="220"/>
      <c r="M534" s="220"/>
      <c r="N534" s="220"/>
      <c r="O534" s="220"/>
      <c r="P534" s="220">
        <f t="shared" si="8"/>
        <v>0</v>
      </c>
      <c r="Q534" s="222"/>
    </row>
    <row r="535" spans="1:17" x14ac:dyDescent="0.25">
      <c r="A535" s="231">
        <v>7610</v>
      </c>
      <c r="B535" s="229" t="s">
        <v>1140</v>
      </c>
      <c r="C535" s="221"/>
      <c r="D535" s="221"/>
      <c r="E535" s="221"/>
      <c r="F535" s="221"/>
      <c r="G535" s="221"/>
      <c r="H535" s="221"/>
      <c r="I535" s="221"/>
      <c r="J535" s="221"/>
      <c r="K535" s="221"/>
      <c r="L535" s="221"/>
      <c r="M535" s="221"/>
      <c r="N535" s="221"/>
      <c r="O535" s="221"/>
      <c r="P535" s="221">
        <f t="shared" si="8"/>
        <v>0</v>
      </c>
      <c r="Q535" s="223"/>
    </row>
    <row r="536" spans="1:17" x14ac:dyDescent="0.25">
      <c r="A536" s="226">
        <v>7620</v>
      </c>
      <c r="B536" s="227" t="s">
        <v>1141</v>
      </c>
      <c r="C536" s="220"/>
      <c r="D536" s="220"/>
      <c r="E536" s="220"/>
      <c r="F536" s="220"/>
      <c r="G536" s="220"/>
      <c r="H536" s="220"/>
      <c r="I536" s="220"/>
      <c r="J536" s="220"/>
      <c r="K536" s="220"/>
      <c r="L536" s="220"/>
      <c r="M536" s="220"/>
      <c r="N536" s="220"/>
      <c r="O536" s="220"/>
      <c r="P536" s="220">
        <f t="shared" si="8"/>
        <v>0</v>
      </c>
      <c r="Q536" s="222"/>
    </row>
    <row r="537" spans="1:17" ht="14.25" customHeight="1" x14ac:dyDescent="0.25">
      <c r="A537" s="231">
        <v>7630</v>
      </c>
      <c r="B537" s="229" t="s">
        <v>1142</v>
      </c>
      <c r="C537" s="221"/>
      <c r="D537" s="221"/>
      <c r="E537" s="221"/>
      <c r="F537" s="221"/>
      <c r="G537" s="221"/>
      <c r="H537" s="221"/>
      <c r="I537" s="221"/>
      <c r="J537" s="221"/>
      <c r="K537" s="221"/>
      <c r="L537" s="221"/>
      <c r="M537" s="221"/>
      <c r="N537" s="221"/>
      <c r="O537" s="221"/>
      <c r="P537" s="221">
        <f t="shared" si="8"/>
        <v>0</v>
      </c>
      <c r="Q537" s="223"/>
    </row>
    <row r="538" spans="1:17" x14ac:dyDescent="0.25">
      <c r="A538" s="226">
        <v>7700</v>
      </c>
      <c r="B538" s="227" t="s">
        <v>1143</v>
      </c>
      <c r="C538" s="220"/>
      <c r="D538" s="220"/>
      <c r="E538" s="220"/>
      <c r="F538" s="220"/>
      <c r="G538" s="220"/>
      <c r="H538" s="220"/>
      <c r="I538" s="220"/>
      <c r="J538" s="220"/>
      <c r="K538" s="220"/>
      <c r="L538" s="220"/>
      <c r="M538" s="220"/>
      <c r="N538" s="220"/>
      <c r="O538" s="220"/>
      <c r="P538" s="220">
        <f t="shared" si="8"/>
        <v>0</v>
      </c>
      <c r="Q538" s="222"/>
    </row>
    <row r="539" spans="1:17" x14ac:dyDescent="0.25">
      <c r="A539" s="231">
        <v>7710</v>
      </c>
      <c r="B539" s="229" t="s">
        <v>1144</v>
      </c>
      <c r="C539" s="221"/>
      <c r="D539" s="221"/>
      <c r="E539" s="221"/>
      <c r="F539" s="221"/>
      <c r="G539" s="221"/>
      <c r="H539" s="221"/>
      <c r="I539" s="221"/>
      <c r="J539" s="221"/>
      <c r="K539" s="221"/>
      <c r="L539" s="221"/>
      <c r="M539" s="221"/>
      <c r="N539" s="221"/>
      <c r="O539" s="221"/>
      <c r="P539" s="221">
        <f t="shared" si="8"/>
        <v>0</v>
      </c>
      <c r="Q539" s="223"/>
    </row>
    <row r="540" spans="1:17" x14ac:dyDescent="0.25">
      <c r="A540" s="226">
        <v>7720</v>
      </c>
      <c r="B540" s="227" t="s">
        <v>1145</v>
      </c>
      <c r="C540" s="220"/>
      <c r="D540" s="220"/>
      <c r="E540" s="220"/>
      <c r="F540" s="220"/>
      <c r="G540" s="220"/>
      <c r="H540" s="220"/>
      <c r="I540" s="220"/>
      <c r="J540" s="220"/>
      <c r="K540" s="220"/>
      <c r="L540" s="220"/>
      <c r="M540" s="220"/>
      <c r="N540" s="220"/>
      <c r="O540" s="220"/>
      <c r="P540" s="220">
        <f t="shared" si="8"/>
        <v>0</v>
      </c>
      <c r="Q540" s="222"/>
    </row>
    <row r="541" spans="1:17" x14ac:dyDescent="0.25">
      <c r="A541" s="231">
        <v>7750</v>
      </c>
      <c r="B541" s="229" t="s">
        <v>1146</v>
      </c>
      <c r="C541" s="221"/>
      <c r="D541" s="221"/>
      <c r="E541" s="221"/>
      <c r="F541" s="221"/>
      <c r="G541" s="221"/>
      <c r="H541" s="221"/>
      <c r="I541" s="221"/>
      <c r="J541" s="221"/>
      <c r="K541" s="221"/>
      <c r="L541" s="221"/>
      <c r="M541" s="221"/>
      <c r="N541" s="221"/>
      <c r="O541" s="221"/>
      <c r="P541" s="221">
        <f t="shared" si="8"/>
        <v>0</v>
      </c>
      <c r="Q541" s="223"/>
    </row>
    <row r="542" spans="1:17" x14ac:dyDescent="0.25">
      <c r="A542" s="226">
        <v>7770</v>
      </c>
      <c r="B542" s="227" t="s">
        <v>1147</v>
      </c>
      <c r="C542" s="220"/>
      <c r="D542" s="220"/>
      <c r="E542" s="220"/>
      <c r="F542" s="220"/>
      <c r="G542" s="220"/>
      <c r="H542" s="220"/>
      <c r="I542" s="220"/>
      <c r="J542" s="220"/>
      <c r="K542" s="220"/>
      <c r="L542" s="220"/>
      <c r="M542" s="220"/>
      <c r="N542" s="220"/>
      <c r="O542" s="220"/>
      <c r="P542" s="220">
        <f t="shared" si="8"/>
        <v>0</v>
      </c>
      <c r="Q542" s="222"/>
    </row>
    <row r="543" spans="1:17" x14ac:dyDescent="0.25">
      <c r="A543" s="231">
        <v>7771</v>
      </c>
      <c r="B543" s="229" t="s">
        <v>1148</v>
      </c>
      <c r="C543" s="221"/>
      <c r="D543" s="221"/>
      <c r="E543" s="221"/>
      <c r="F543" s="221"/>
      <c r="G543" s="221"/>
      <c r="H543" s="221"/>
      <c r="I543" s="221"/>
      <c r="J543" s="221"/>
      <c r="K543" s="221"/>
      <c r="L543" s="221"/>
      <c r="M543" s="221"/>
      <c r="N543" s="221"/>
      <c r="O543" s="221"/>
      <c r="P543" s="221">
        <f t="shared" si="8"/>
        <v>0</v>
      </c>
      <c r="Q543" s="223"/>
    </row>
    <row r="544" spans="1:17" x14ac:dyDescent="0.25">
      <c r="A544" s="230">
        <v>7772</v>
      </c>
      <c r="B544" s="227" t="s">
        <v>1149</v>
      </c>
      <c r="C544" s="220"/>
      <c r="D544" s="220"/>
      <c r="E544" s="220"/>
      <c r="F544" s="220"/>
      <c r="G544" s="220"/>
      <c r="H544" s="220"/>
      <c r="I544" s="220"/>
      <c r="J544" s="220"/>
      <c r="K544" s="220"/>
      <c r="L544" s="220"/>
      <c r="M544" s="220"/>
      <c r="N544" s="220"/>
      <c r="O544" s="220"/>
      <c r="P544" s="220">
        <f t="shared" si="8"/>
        <v>0</v>
      </c>
      <c r="Q544" s="222"/>
    </row>
    <row r="545" spans="1:17" x14ac:dyDescent="0.25">
      <c r="A545" s="231">
        <v>7790</v>
      </c>
      <c r="B545" s="229" t="s">
        <v>1150</v>
      </c>
      <c r="C545" s="221"/>
      <c r="D545" s="221"/>
      <c r="E545" s="221"/>
      <c r="F545" s="221"/>
      <c r="G545" s="221"/>
      <c r="H545" s="221"/>
      <c r="I545" s="221"/>
      <c r="J545" s="221"/>
      <c r="K545" s="221"/>
      <c r="L545" s="221"/>
      <c r="M545" s="221"/>
      <c r="N545" s="221"/>
      <c r="O545" s="221"/>
      <c r="P545" s="221">
        <f t="shared" si="8"/>
        <v>0</v>
      </c>
      <c r="Q545" s="223"/>
    </row>
    <row r="546" spans="1:17" x14ac:dyDescent="0.25">
      <c r="A546" s="226">
        <v>7800</v>
      </c>
      <c r="B546" s="227" t="s">
        <v>1152</v>
      </c>
      <c r="C546" s="220"/>
      <c r="D546" s="220"/>
      <c r="E546" s="220"/>
      <c r="F546" s="220"/>
      <c r="G546" s="220"/>
      <c r="H546" s="220"/>
      <c r="I546" s="220"/>
      <c r="J546" s="220"/>
      <c r="K546" s="220"/>
      <c r="L546" s="220"/>
      <c r="M546" s="220"/>
      <c r="N546" s="220"/>
      <c r="O546" s="220"/>
      <c r="P546" s="220">
        <f t="shared" si="8"/>
        <v>0</v>
      </c>
      <c r="Q546" s="222"/>
    </row>
    <row r="547" spans="1:17" x14ac:dyDescent="0.25">
      <c r="A547" s="231">
        <v>7820</v>
      </c>
      <c r="B547" s="229" t="s">
        <v>1153</v>
      </c>
      <c r="C547" s="221"/>
      <c r="D547" s="221"/>
      <c r="E547" s="221"/>
      <c r="F547" s="221"/>
      <c r="G547" s="221"/>
      <c r="H547" s="221"/>
      <c r="I547" s="221"/>
      <c r="J547" s="221"/>
      <c r="K547" s="221"/>
      <c r="L547" s="221"/>
      <c r="M547" s="221"/>
      <c r="N547" s="221"/>
      <c r="O547" s="221"/>
      <c r="P547" s="221">
        <f t="shared" si="8"/>
        <v>0</v>
      </c>
      <c r="Q547" s="223"/>
    </row>
    <row r="548" spans="1:17" x14ac:dyDescent="0.25">
      <c r="A548" s="226">
        <v>7830</v>
      </c>
      <c r="B548" s="227" t="s">
        <v>1154</v>
      </c>
      <c r="C548" s="220"/>
      <c r="D548" s="220"/>
      <c r="E548" s="220"/>
      <c r="F548" s="220"/>
      <c r="G548" s="220"/>
      <c r="H548" s="220"/>
      <c r="I548" s="220"/>
      <c r="J548" s="220"/>
      <c r="K548" s="220"/>
      <c r="L548" s="220"/>
      <c r="M548" s="220"/>
      <c r="N548" s="220"/>
      <c r="O548" s="220"/>
      <c r="P548" s="220">
        <f t="shared" si="8"/>
        <v>0</v>
      </c>
      <c r="Q548" s="222"/>
    </row>
    <row r="549" spans="1:17" x14ac:dyDescent="0.25">
      <c r="A549" s="231">
        <v>7840</v>
      </c>
      <c r="B549" s="229" t="s">
        <v>1155</v>
      </c>
      <c r="C549" s="221"/>
      <c r="D549" s="221"/>
      <c r="E549" s="221"/>
      <c r="F549" s="221"/>
      <c r="G549" s="221"/>
      <c r="H549" s="221"/>
      <c r="I549" s="221"/>
      <c r="J549" s="221"/>
      <c r="K549" s="221"/>
      <c r="L549" s="221"/>
      <c r="M549" s="221"/>
      <c r="N549" s="221"/>
      <c r="O549" s="221"/>
      <c r="P549" s="221">
        <f t="shared" si="8"/>
        <v>0</v>
      </c>
      <c r="Q549" s="223"/>
    </row>
    <row r="550" spans="1:17" x14ac:dyDescent="0.25">
      <c r="A550" s="226">
        <v>7860</v>
      </c>
      <c r="B550" s="227" t="s">
        <v>1156</v>
      </c>
      <c r="C550" s="220"/>
      <c r="D550" s="220"/>
      <c r="E550" s="220"/>
      <c r="F550" s="220"/>
      <c r="G550" s="220"/>
      <c r="H550" s="220"/>
      <c r="I550" s="220"/>
      <c r="J550" s="220"/>
      <c r="K550" s="220"/>
      <c r="L550" s="220"/>
      <c r="M550" s="220"/>
      <c r="N550" s="220"/>
      <c r="O550" s="220"/>
      <c r="P550" s="220">
        <f t="shared" si="8"/>
        <v>0</v>
      </c>
      <c r="Q550" s="222"/>
    </row>
    <row r="551" spans="1:17" x14ac:dyDescent="0.25">
      <c r="A551" s="231">
        <v>7870</v>
      </c>
      <c r="B551" s="229" t="s">
        <v>1157</v>
      </c>
      <c r="C551" s="221"/>
      <c r="D551" s="221"/>
      <c r="E551" s="221"/>
      <c r="F551" s="221"/>
      <c r="G551" s="221"/>
      <c r="H551" s="221"/>
      <c r="I551" s="221"/>
      <c r="J551" s="221"/>
      <c r="K551" s="221"/>
      <c r="L551" s="221"/>
      <c r="M551" s="221"/>
      <c r="N551" s="221"/>
      <c r="O551" s="221"/>
      <c r="P551" s="221">
        <f t="shared" si="8"/>
        <v>0</v>
      </c>
      <c r="Q551" s="223"/>
    </row>
    <row r="552" spans="1:17" x14ac:dyDescent="0.25">
      <c r="A552" s="226">
        <v>8000</v>
      </c>
      <c r="B552" s="227" t="s">
        <v>1158</v>
      </c>
      <c r="C552" s="220"/>
      <c r="D552" s="220"/>
      <c r="E552" s="220"/>
      <c r="F552" s="220"/>
      <c r="G552" s="220"/>
      <c r="H552" s="220"/>
      <c r="I552" s="220"/>
      <c r="J552" s="220"/>
      <c r="K552" s="220"/>
      <c r="L552" s="220"/>
      <c r="M552" s="220"/>
      <c r="N552" s="220"/>
      <c r="O552" s="220"/>
      <c r="P552" s="220">
        <f t="shared" si="8"/>
        <v>0</v>
      </c>
      <c r="Q552" s="222"/>
    </row>
    <row r="553" spans="1:17" x14ac:dyDescent="0.25">
      <c r="A553" s="231">
        <v>8020</v>
      </c>
      <c r="B553" s="229" t="s">
        <v>1159</v>
      </c>
      <c r="C553" s="221"/>
      <c r="D553" s="221"/>
      <c r="E553" s="221"/>
      <c r="F553" s="221"/>
      <c r="G553" s="221"/>
      <c r="H553" s="221"/>
      <c r="I553" s="221"/>
      <c r="J553" s="221"/>
      <c r="K553" s="221"/>
      <c r="L553" s="221"/>
      <c r="M553" s="221"/>
      <c r="N553" s="221"/>
      <c r="O553" s="221"/>
      <c r="P553" s="221">
        <f t="shared" si="8"/>
        <v>0</v>
      </c>
      <c r="Q553" s="223"/>
    </row>
    <row r="554" spans="1:17" x14ac:dyDescent="0.25">
      <c r="A554" s="226">
        <v>8050</v>
      </c>
      <c r="B554" s="227" t="s">
        <v>1160</v>
      </c>
      <c r="C554" s="220"/>
      <c r="D554" s="220"/>
      <c r="E554" s="220"/>
      <c r="F554" s="220"/>
      <c r="G554" s="220"/>
      <c r="H554" s="220"/>
      <c r="I554" s="220"/>
      <c r="J554" s="220"/>
      <c r="K554" s="220"/>
      <c r="L554" s="220"/>
      <c r="M554" s="220"/>
      <c r="N554" s="220"/>
      <c r="O554" s="220"/>
      <c r="P554" s="220">
        <f t="shared" si="8"/>
        <v>0</v>
      </c>
      <c r="Q554" s="222"/>
    </row>
    <row r="555" spans="1:17" x14ac:dyDescent="0.25">
      <c r="A555" s="231">
        <v>8051</v>
      </c>
      <c r="B555" s="229" t="s">
        <v>1161</v>
      </c>
      <c r="C555" s="221"/>
      <c r="D555" s="221"/>
      <c r="E555" s="221"/>
      <c r="F555" s="221"/>
      <c r="G555" s="221"/>
      <c r="H555" s="221"/>
      <c r="I555" s="221"/>
      <c r="J555" s="221"/>
      <c r="K555" s="221"/>
      <c r="L555" s="221"/>
      <c r="M555" s="221"/>
      <c r="N555" s="221"/>
      <c r="O555" s="221"/>
      <c r="P555" s="221">
        <f t="shared" si="8"/>
        <v>0</v>
      </c>
      <c r="Q555" s="223"/>
    </row>
    <row r="556" spans="1:17" x14ac:dyDescent="0.25">
      <c r="A556" s="226">
        <v>8060</v>
      </c>
      <c r="B556" s="227" t="s">
        <v>1162</v>
      </c>
      <c r="C556" s="220"/>
      <c r="D556" s="220"/>
      <c r="E556" s="220"/>
      <c r="F556" s="220"/>
      <c r="G556" s="220"/>
      <c r="H556" s="220"/>
      <c r="I556" s="220"/>
      <c r="J556" s="220"/>
      <c r="K556" s="220"/>
      <c r="L556" s="220"/>
      <c r="M556" s="220"/>
      <c r="N556" s="220"/>
      <c r="O556" s="220"/>
      <c r="P556" s="220">
        <f t="shared" si="8"/>
        <v>0</v>
      </c>
      <c r="Q556" s="222"/>
    </row>
    <row r="557" spans="1:17" x14ac:dyDescent="0.25">
      <c r="A557" s="231">
        <v>8070</v>
      </c>
      <c r="B557" s="229" t="s">
        <v>1163</v>
      </c>
      <c r="C557" s="221"/>
      <c r="D557" s="221"/>
      <c r="E557" s="221"/>
      <c r="F557" s="221"/>
      <c r="G557" s="221"/>
      <c r="H557" s="221"/>
      <c r="I557" s="221"/>
      <c r="J557" s="221"/>
      <c r="K557" s="221"/>
      <c r="L557" s="221"/>
      <c r="M557" s="221"/>
      <c r="N557" s="221"/>
      <c r="O557" s="221"/>
      <c r="P557" s="221">
        <f t="shared" si="8"/>
        <v>0</v>
      </c>
      <c r="Q557" s="223"/>
    </row>
    <row r="558" spans="1:17" x14ac:dyDescent="0.25">
      <c r="A558" s="226">
        <v>8090</v>
      </c>
      <c r="B558" s="227" t="s">
        <v>1164</v>
      </c>
      <c r="C558" s="220"/>
      <c r="D558" s="220"/>
      <c r="E558" s="220"/>
      <c r="F558" s="220"/>
      <c r="G558" s="220"/>
      <c r="H558" s="220"/>
      <c r="I558" s="220"/>
      <c r="J558" s="220"/>
      <c r="K558" s="220"/>
      <c r="L558" s="220"/>
      <c r="M558" s="220"/>
      <c r="N558" s="220"/>
      <c r="O558" s="220"/>
      <c r="P558" s="220">
        <f t="shared" si="8"/>
        <v>0</v>
      </c>
      <c r="Q558" s="222"/>
    </row>
    <row r="559" spans="1:17" x14ac:dyDescent="0.25">
      <c r="A559" s="231">
        <v>8120</v>
      </c>
      <c r="B559" s="229" t="s">
        <v>1165</v>
      </c>
      <c r="C559" s="221"/>
      <c r="D559" s="221"/>
      <c r="E559" s="221"/>
      <c r="F559" s="221"/>
      <c r="G559" s="221"/>
      <c r="H559" s="221"/>
      <c r="I559" s="221"/>
      <c r="J559" s="221"/>
      <c r="K559" s="221"/>
      <c r="L559" s="221"/>
      <c r="M559" s="221"/>
      <c r="N559" s="221"/>
      <c r="O559" s="221"/>
      <c r="P559" s="221">
        <f t="shared" si="8"/>
        <v>0</v>
      </c>
      <c r="Q559" s="223"/>
    </row>
    <row r="560" spans="1:17" x14ac:dyDescent="0.25">
      <c r="A560" s="226">
        <v>8150</v>
      </c>
      <c r="B560" s="227" t="s">
        <v>1166</v>
      </c>
      <c r="C560" s="220"/>
      <c r="D560" s="220"/>
      <c r="E560" s="220"/>
      <c r="F560" s="220"/>
      <c r="G560" s="220"/>
      <c r="H560" s="220"/>
      <c r="I560" s="220"/>
      <c r="J560" s="220"/>
      <c r="K560" s="220"/>
      <c r="L560" s="220"/>
      <c r="M560" s="220"/>
      <c r="N560" s="220"/>
      <c r="O560" s="220"/>
      <c r="P560" s="220">
        <f t="shared" si="8"/>
        <v>0</v>
      </c>
      <c r="Q560" s="222"/>
    </row>
    <row r="561" spans="1:17" x14ac:dyDescent="0.25">
      <c r="A561" s="231">
        <v>8160</v>
      </c>
      <c r="B561" s="229" t="s">
        <v>1167</v>
      </c>
      <c r="C561" s="221"/>
      <c r="D561" s="221"/>
      <c r="E561" s="221"/>
      <c r="F561" s="221"/>
      <c r="G561" s="221"/>
      <c r="H561" s="221"/>
      <c r="I561" s="221"/>
      <c r="J561" s="221"/>
      <c r="K561" s="221"/>
      <c r="L561" s="221"/>
      <c r="M561" s="221"/>
      <c r="N561" s="221"/>
      <c r="O561" s="221"/>
      <c r="P561" s="221">
        <f t="shared" si="8"/>
        <v>0</v>
      </c>
      <c r="Q561" s="223"/>
    </row>
    <row r="562" spans="1:17" x14ac:dyDescent="0.25">
      <c r="A562" s="226">
        <v>8170</v>
      </c>
      <c r="B562" s="227" t="s">
        <v>1168</v>
      </c>
      <c r="C562" s="220"/>
      <c r="D562" s="220"/>
      <c r="E562" s="220"/>
      <c r="F562" s="220"/>
      <c r="G562" s="220"/>
      <c r="H562" s="220"/>
      <c r="I562" s="220"/>
      <c r="J562" s="220"/>
      <c r="K562" s="220"/>
      <c r="L562" s="220"/>
      <c r="M562" s="220"/>
      <c r="N562" s="220"/>
      <c r="O562" s="220"/>
      <c r="P562" s="220">
        <f t="shared" si="8"/>
        <v>0</v>
      </c>
      <c r="Q562" s="222"/>
    </row>
    <row r="563" spans="1:17" x14ac:dyDescent="0.25">
      <c r="A563" s="231">
        <v>8180</v>
      </c>
      <c r="B563" s="229" t="s">
        <v>1169</v>
      </c>
      <c r="C563" s="221"/>
      <c r="D563" s="221"/>
      <c r="E563" s="221"/>
      <c r="F563" s="221"/>
      <c r="G563" s="221"/>
      <c r="H563" s="221"/>
      <c r="I563" s="221"/>
      <c r="J563" s="221"/>
      <c r="K563" s="221"/>
      <c r="L563" s="221"/>
      <c r="M563" s="221"/>
      <c r="N563" s="221"/>
      <c r="O563" s="221"/>
      <c r="P563" s="221">
        <f t="shared" si="8"/>
        <v>0</v>
      </c>
      <c r="Q563" s="223"/>
    </row>
    <row r="564" spans="1:17" x14ac:dyDescent="0.25">
      <c r="A564" s="226">
        <v>8190</v>
      </c>
      <c r="B564" s="227" t="s">
        <v>1170</v>
      </c>
      <c r="C564" s="220"/>
      <c r="D564" s="220"/>
      <c r="E564" s="220"/>
      <c r="F564" s="220"/>
      <c r="G564" s="220"/>
      <c r="H564" s="220"/>
      <c r="I564" s="220"/>
      <c r="J564" s="220"/>
      <c r="K564" s="220"/>
      <c r="L564" s="220"/>
      <c r="M564" s="220"/>
      <c r="N564" s="220"/>
      <c r="O564" s="220"/>
      <c r="P564" s="220">
        <f t="shared" si="8"/>
        <v>0</v>
      </c>
      <c r="Q564" s="222"/>
    </row>
    <row r="565" spans="1:17" x14ac:dyDescent="0.25">
      <c r="A565" s="231">
        <v>8210</v>
      </c>
      <c r="B565" s="229" t="s">
        <v>1171</v>
      </c>
      <c r="C565" s="221"/>
      <c r="D565" s="221"/>
      <c r="E565" s="221"/>
      <c r="F565" s="221"/>
      <c r="G565" s="221"/>
      <c r="H565" s="221"/>
      <c r="I565" s="221"/>
      <c r="J565" s="221"/>
      <c r="K565" s="221"/>
      <c r="L565" s="221"/>
      <c r="M565" s="221"/>
      <c r="N565" s="221"/>
      <c r="O565" s="221"/>
      <c r="P565" s="221">
        <f t="shared" si="8"/>
        <v>0</v>
      </c>
      <c r="Q565" s="223"/>
    </row>
    <row r="566" spans="1:17" x14ac:dyDescent="0.25">
      <c r="A566" s="226">
        <v>8220</v>
      </c>
      <c r="B566" s="227" t="s">
        <v>1172</v>
      </c>
      <c r="C566" s="220"/>
      <c r="D566" s="220"/>
      <c r="E566" s="220"/>
      <c r="F566" s="220"/>
      <c r="G566" s="220"/>
      <c r="H566" s="220"/>
      <c r="I566" s="220"/>
      <c r="J566" s="220"/>
      <c r="K566" s="220"/>
      <c r="L566" s="220"/>
      <c r="M566" s="220"/>
      <c r="N566" s="220"/>
      <c r="O566" s="220"/>
      <c r="P566" s="220">
        <f t="shared" si="8"/>
        <v>0</v>
      </c>
      <c r="Q566" s="222"/>
    </row>
    <row r="567" spans="1:17" x14ac:dyDescent="0.25">
      <c r="A567" s="231">
        <v>8230</v>
      </c>
      <c r="B567" s="229" t="s">
        <v>1173</v>
      </c>
      <c r="C567" s="221"/>
      <c r="D567" s="221"/>
      <c r="E567" s="221"/>
      <c r="F567" s="221"/>
      <c r="G567" s="221"/>
      <c r="H567" s="221"/>
      <c r="I567" s="221"/>
      <c r="J567" s="221"/>
      <c r="K567" s="221"/>
      <c r="L567" s="221"/>
      <c r="M567" s="221"/>
      <c r="N567" s="221"/>
      <c r="O567" s="221"/>
      <c r="P567" s="221">
        <f t="shared" si="8"/>
        <v>0</v>
      </c>
      <c r="Q567" s="223"/>
    </row>
    <row r="568" spans="1:17" x14ac:dyDescent="0.25">
      <c r="A568" s="226">
        <v>8250</v>
      </c>
      <c r="B568" s="227" t="s">
        <v>1174</v>
      </c>
      <c r="C568" s="220"/>
      <c r="D568" s="220"/>
      <c r="E568" s="220"/>
      <c r="F568" s="220"/>
      <c r="G568" s="220"/>
      <c r="H568" s="220"/>
      <c r="I568" s="220"/>
      <c r="J568" s="220"/>
      <c r="K568" s="220"/>
      <c r="L568" s="220"/>
      <c r="M568" s="220"/>
      <c r="N568" s="220"/>
      <c r="O568" s="220"/>
      <c r="P568" s="220">
        <f t="shared" si="8"/>
        <v>0</v>
      </c>
      <c r="Q568" s="222"/>
    </row>
    <row r="569" spans="1:17" x14ac:dyDescent="0.25">
      <c r="A569" s="231">
        <v>8270</v>
      </c>
      <c r="B569" s="229" t="s">
        <v>1175</v>
      </c>
      <c r="C569" s="221"/>
      <c r="D569" s="221"/>
      <c r="E569" s="221"/>
      <c r="F569" s="221"/>
      <c r="G569" s="221"/>
      <c r="H569" s="221"/>
      <c r="I569" s="221"/>
      <c r="J569" s="221"/>
      <c r="K569" s="221"/>
      <c r="L569" s="221"/>
      <c r="M569" s="221"/>
      <c r="N569" s="221"/>
      <c r="O569" s="221"/>
      <c r="P569" s="221">
        <f t="shared" si="8"/>
        <v>0</v>
      </c>
      <c r="Q569" s="223"/>
    </row>
    <row r="570" spans="1:17" x14ac:dyDescent="0.25">
      <c r="A570" s="226">
        <v>8290</v>
      </c>
      <c r="B570" s="227" t="s">
        <v>1176</v>
      </c>
      <c r="C570" s="220"/>
      <c r="D570" s="220"/>
      <c r="E570" s="220"/>
      <c r="F570" s="220"/>
      <c r="G570" s="220"/>
      <c r="H570" s="220"/>
      <c r="I570" s="220"/>
      <c r="J570" s="220"/>
      <c r="K570" s="220"/>
      <c r="L570" s="220"/>
      <c r="M570" s="220"/>
      <c r="N570" s="220"/>
      <c r="O570" s="220"/>
      <c r="P570" s="220">
        <f t="shared" si="8"/>
        <v>0</v>
      </c>
      <c r="Q570" s="222"/>
    </row>
    <row r="571" spans="1:17" x14ac:dyDescent="0.25">
      <c r="A571" s="228">
        <v>8300</v>
      </c>
      <c r="B571" s="241" t="s">
        <v>1177</v>
      </c>
      <c r="C571" s="221"/>
      <c r="D571" s="221"/>
      <c r="E571" s="221"/>
      <c r="F571" s="221"/>
      <c r="G571" s="221"/>
      <c r="H571" s="221"/>
      <c r="I571" s="221"/>
      <c r="J571" s="221"/>
      <c r="K571" s="221"/>
      <c r="L571" s="221"/>
      <c r="M571" s="221"/>
      <c r="N571" s="221"/>
      <c r="O571" s="221"/>
      <c r="P571" s="221">
        <f t="shared" si="8"/>
        <v>0</v>
      </c>
      <c r="Q571" s="223"/>
    </row>
    <row r="572" spans="1:17" x14ac:dyDescent="0.25">
      <c r="A572" s="230">
        <v>8310</v>
      </c>
      <c r="B572" s="242" t="s">
        <v>1178</v>
      </c>
      <c r="C572" s="220"/>
      <c r="D572" s="220"/>
      <c r="E572" s="220"/>
      <c r="F572" s="220"/>
      <c r="G572" s="220"/>
      <c r="H572" s="220"/>
      <c r="I572" s="220"/>
      <c r="J572" s="220"/>
      <c r="K572" s="220"/>
      <c r="L572" s="220"/>
      <c r="M572" s="220"/>
      <c r="N572" s="220"/>
      <c r="O572" s="220"/>
      <c r="P572" s="220">
        <f t="shared" si="8"/>
        <v>0</v>
      </c>
      <c r="Q572" s="222"/>
    </row>
    <row r="573" spans="1:17" x14ac:dyDescent="0.25">
      <c r="A573" s="228">
        <v>8390</v>
      </c>
      <c r="B573" s="229" t="s">
        <v>1179</v>
      </c>
      <c r="C573" s="221"/>
      <c r="D573" s="221"/>
      <c r="E573" s="221"/>
      <c r="F573" s="221"/>
      <c r="G573" s="221"/>
      <c r="H573" s="221"/>
      <c r="I573" s="221"/>
      <c r="J573" s="221"/>
      <c r="K573" s="221"/>
      <c r="L573" s="221"/>
      <c r="M573" s="221"/>
      <c r="N573" s="221"/>
      <c r="O573" s="221"/>
      <c r="P573" s="221">
        <f t="shared" si="8"/>
        <v>0</v>
      </c>
      <c r="Q573" s="223"/>
    </row>
    <row r="574" spans="1:17" x14ac:dyDescent="0.25">
      <c r="A574" s="226">
        <v>8400</v>
      </c>
      <c r="B574" s="227" t="s">
        <v>1180</v>
      </c>
      <c r="C574" s="220"/>
      <c r="D574" s="220"/>
      <c r="E574" s="220"/>
      <c r="F574" s="220"/>
      <c r="G574" s="220"/>
      <c r="H574" s="220"/>
      <c r="I574" s="220"/>
      <c r="J574" s="220"/>
      <c r="K574" s="220"/>
      <c r="L574" s="220"/>
      <c r="M574" s="220"/>
      <c r="N574" s="220"/>
      <c r="O574" s="220"/>
      <c r="P574" s="220">
        <f t="shared" si="8"/>
        <v>0</v>
      </c>
      <c r="Q574" s="222"/>
    </row>
    <row r="575" spans="1:17" x14ac:dyDescent="0.25">
      <c r="A575" s="231">
        <v>8410</v>
      </c>
      <c r="B575" s="229" t="s">
        <v>1181</v>
      </c>
      <c r="C575" s="221"/>
      <c r="D575" s="221"/>
      <c r="E575" s="221"/>
      <c r="F575" s="221"/>
      <c r="G575" s="221"/>
      <c r="H575" s="221"/>
      <c r="I575" s="221"/>
      <c r="J575" s="221"/>
      <c r="K575" s="221"/>
      <c r="L575" s="221"/>
      <c r="M575" s="221"/>
      <c r="N575" s="221"/>
      <c r="O575" s="221"/>
      <c r="P575" s="221">
        <f t="shared" si="8"/>
        <v>0</v>
      </c>
      <c r="Q575" s="223"/>
    </row>
    <row r="576" spans="1:17" x14ac:dyDescent="0.25">
      <c r="A576" s="226">
        <v>8420</v>
      </c>
      <c r="B576" s="227" t="s">
        <v>1182</v>
      </c>
      <c r="C576" s="220"/>
      <c r="D576" s="220"/>
      <c r="E576" s="220"/>
      <c r="F576" s="220"/>
      <c r="G576" s="220"/>
      <c r="H576" s="220"/>
      <c r="I576" s="220"/>
      <c r="J576" s="220"/>
      <c r="K576" s="220"/>
      <c r="L576" s="220"/>
      <c r="M576" s="220"/>
      <c r="N576" s="220"/>
      <c r="O576" s="220"/>
      <c r="P576" s="220">
        <f t="shared" si="8"/>
        <v>0</v>
      </c>
      <c r="Q576" s="222"/>
    </row>
    <row r="577" spans="1:17" x14ac:dyDescent="0.25">
      <c r="A577" s="228">
        <v>8440</v>
      </c>
      <c r="B577" s="229" t="s">
        <v>1183</v>
      </c>
      <c r="C577" s="221"/>
      <c r="D577" s="221"/>
      <c r="E577" s="221"/>
      <c r="F577" s="221"/>
      <c r="G577" s="221"/>
      <c r="H577" s="221"/>
      <c r="I577" s="221"/>
      <c r="J577" s="221"/>
      <c r="K577" s="221"/>
      <c r="L577" s="221"/>
      <c r="M577" s="221"/>
      <c r="N577" s="221"/>
      <c r="O577" s="221"/>
      <c r="P577" s="221">
        <f t="shared" si="8"/>
        <v>0</v>
      </c>
      <c r="Q577" s="223"/>
    </row>
    <row r="578" spans="1:17" x14ac:dyDescent="0.25">
      <c r="A578" s="230">
        <v>8450</v>
      </c>
      <c r="B578" s="243" t="s">
        <v>1184</v>
      </c>
      <c r="C578" s="220"/>
      <c r="D578" s="220"/>
      <c r="E578" s="220"/>
      <c r="F578" s="220"/>
      <c r="G578" s="220"/>
      <c r="H578" s="220"/>
      <c r="I578" s="220"/>
      <c r="J578" s="220"/>
      <c r="K578" s="220"/>
      <c r="L578" s="220"/>
      <c r="M578" s="220"/>
      <c r="N578" s="220"/>
      <c r="O578" s="220"/>
      <c r="P578" s="220">
        <f t="shared" si="8"/>
        <v>0</v>
      </c>
      <c r="Q578" s="222"/>
    </row>
    <row r="579" spans="1:17" x14ac:dyDescent="0.25">
      <c r="A579" s="228">
        <v>8460</v>
      </c>
      <c r="B579" s="244" t="s">
        <v>1185</v>
      </c>
      <c r="C579" s="221"/>
      <c r="D579" s="221"/>
      <c r="E579" s="221"/>
      <c r="F579" s="221"/>
      <c r="G579" s="221"/>
      <c r="H579" s="221"/>
      <c r="I579" s="221"/>
      <c r="J579" s="221"/>
      <c r="K579" s="221"/>
      <c r="L579" s="221"/>
      <c r="M579" s="221"/>
      <c r="N579" s="221"/>
      <c r="O579" s="221"/>
      <c r="P579" s="221">
        <f t="shared" si="8"/>
        <v>0</v>
      </c>
      <c r="Q579" s="223"/>
    </row>
    <row r="580" spans="1:17" x14ac:dyDescent="0.25">
      <c r="A580" s="230">
        <v>8470</v>
      </c>
      <c r="B580" s="243" t="s">
        <v>1186</v>
      </c>
      <c r="C580" s="220"/>
      <c r="D580" s="220"/>
      <c r="E580" s="220"/>
      <c r="F580" s="220"/>
      <c r="G580" s="220"/>
      <c r="H580" s="220"/>
      <c r="I580" s="220"/>
      <c r="J580" s="220"/>
      <c r="K580" s="220"/>
      <c r="L580" s="220"/>
      <c r="M580" s="220"/>
      <c r="N580" s="220"/>
      <c r="O580" s="220"/>
      <c r="P580" s="220">
        <f t="shared" si="8"/>
        <v>0</v>
      </c>
      <c r="Q580" s="222"/>
    </row>
    <row r="581" spans="1:17" x14ac:dyDescent="0.25">
      <c r="A581" s="228">
        <v>8480</v>
      </c>
      <c r="B581" s="244" t="s">
        <v>1187</v>
      </c>
      <c r="C581" s="221"/>
      <c r="D581" s="221"/>
      <c r="E581" s="221"/>
      <c r="F581" s="221"/>
      <c r="G581" s="221"/>
      <c r="H581" s="221"/>
      <c r="I581" s="221"/>
      <c r="J581" s="221"/>
      <c r="K581" s="221"/>
      <c r="L581" s="221"/>
      <c r="M581" s="221"/>
      <c r="N581" s="221"/>
      <c r="O581" s="221"/>
      <c r="P581" s="221">
        <f t="shared" ref="P581:P618" si="9">SUM(C581:O581)</f>
        <v>0</v>
      </c>
      <c r="Q581" s="223"/>
    </row>
    <row r="582" spans="1:17" x14ac:dyDescent="0.25">
      <c r="A582" s="226">
        <v>8490</v>
      </c>
      <c r="B582" s="227" t="s">
        <v>1188</v>
      </c>
      <c r="C582" s="220"/>
      <c r="D582" s="220"/>
      <c r="E582" s="220"/>
      <c r="F582" s="220"/>
      <c r="G582" s="220"/>
      <c r="H582" s="220"/>
      <c r="I582" s="220"/>
      <c r="J582" s="220"/>
      <c r="K582" s="220"/>
      <c r="L582" s="220"/>
      <c r="M582" s="220"/>
      <c r="N582" s="220"/>
      <c r="O582" s="220"/>
      <c r="P582" s="220">
        <f t="shared" si="9"/>
        <v>0</v>
      </c>
      <c r="Q582" s="222"/>
    </row>
    <row r="583" spans="1:17" x14ac:dyDescent="0.25">
      <c r="A583" s="231">
        <v>8510</v>
      </c>
      <c r="B583" s="229" t="s">
        <v>1189</v>
      </c>
      <c r="C583" s="221"/>
      <c r="D583" s="221"/>
      <c r="E583" s="221"/>
      <c r="F583" s="221"/>
      <c r="G583" s="221"/>
      <c r="H583" s="221"/>
      <c r="I583" s="221"/>
      <c r="J583" s="221"/>
      <c r="K583" s="221"/>
      <c r="L583" s="221"/>
      <c r="M583" s="221"/>
      <c r="N583" s="221"/>
      <c r="O583" s="221"/>
      <c r="P583" s="221">
        <f t="shared" si="9"/>
        <v>0</v>
      </c>
      <c r="Q583" s="223"/>
    </row>
    <row r="584" spans="1:17" x14ac:dyDescent="0.25">
      <c r="A584" s="226">
        <v>8530</v>
      </c>
      <c r="B584" s="227" t="s">
        <v>1190</v>
      </c>
      <c r="C584" s="220"/>
      <c r="D584" s="220"/>
      <c r="E584" s="220"/>
      <c r="F584" s="220"/>
      <c r="G584" s="220"/>
      <c r="H584" s="220"/>
      <c r="I584" s="220"/>
      <c r="J584" s="220"/>
      <c r="K584" s="220"/>
      <c r="L584" s="220"/>
      <c r="M584" s="220"/>
      <c r="N584" s="220"/>
      <c r="O584" s="220"/>
      <c r="P584" s="220">
        <f t="shared" si="9"/>
        <v>0</v>
      </c>
      <c r="Q584" s="222"/>
    </row>
    <row r="585" spans="1:17" x14ac:dyDescent="0.25">
      <c r="A585" s="231">
        <v>8550</v>
      </c>
      <c r="B585" s="229" t="s">
        <v>1191</v>
      </c>
      <c r="C585" s="221"/>
      <c r="D585" s="221"/>
      <c r="E585" s="221"/>
      <c r="F585" s="221"/>
      <c r="G585" s="221"/>
      <c r="H585" s="221"/>
      <c r="I585" s="221"/>
      <c r="J585" s="221"/>
      <c r="K585" s="221"/>
      <c r="L585" s="221"/>
      <c r="M585" s="221"/>
      <c r="N585" s="221"/>
      <c r="O585" s="221"/>
      <c r="P585" s="221">
        <f t="shared" si="9"/>
        <v>0</v>
      </c>
      <c r="Q585" s="223"/>
    </row>
    <row r="586" spans="1:17" x14ac:dyDescent="0.25">
      <c r="A586" s="226">
        <v>8570</v>
      </c>
      <c r="B586" s="227" t="s">
        <v>1192</v>
      </c>
      <c r="C586" s="220"/>
      <c r="D586" s="220"/>
      <c r="E586" s="220"/>
      <c r="F586" s="220"/>
      <c r="G586" s="220"/>
      <c r="H586" s="220"/>
      <c r="I586" s="220"/>
      <c r="J586" s="220"/>
      <c r="K586" s="220"/>
      <c r="L586" s="220"/>
      <c r="M586" s="220"/>
      <c r="N586" s="220"/>
      <c r="O586" s="220"/>
      <c r="P586" s="220">
        <f t="shared" si="9"/>
        <v>0</v>
      </c>
      <c r="Q586" s="222"/>
    </row>
    <row r="587" spans="1:17" x14ac:dyDescent="0.25">
      <c r="A587" s="231">
        <v>8590</v>
      </c>
      <c r="B587" s="229" t="s">
        <v>1193</v>
      </c>
      <c r="C587" s="221"/>
      <c r="D587" s="221"/>
      <c r="E587" s="221"/>
      <c r="F587" s="221"/>
      <c r="G587" s="221"/>
      <c r="H587" s="221"/>
      <c r="I587" s="221"/>
      <c r="J587" s="221"/>
      <c r="K587" s="221"/>
      <c r="L587" s="221"/>
      <c r="M587" s="221"/>
      <c r="N587" s="221"/>
      <c r="O587" s="221"/>
      <c r="P587" s="221">
        <f t="shared" si="9"/>
        <v>0</v>
      </c>
      <c r="Q587" s="223"/>
    </row>
    <row r="588" spans="1:17" x14ac:dyDescent="0.25">
      <c r="A588" s="230">
        <v>8700</v>
      </c>
      <c r="B588" s="245" t="s">
        <v>1194</v>
      </c>
      <c r="C588" s="220"/>
      <c r="D588" s="220"/>
      <c r="E588" s="220"/>
      <c r="F588" s="220"/>
      <c r="G588" s="220"/>
      <c r="H588" s="220"/>
      <c r="I588" s="220"/>
      <c r="J588" s="220"/>
      <c r="K588" s="220"/>
      <c r="L588" s="220"/>
      <c r="M588" s="220"/>
      <c r="N588" s="220"/>
      <c r="O588" s="220"/>
      <c r="P588" s="220">
        <f t="shared" si="9"/>
        <v>0</v>
      </c>
      <c r="Q588" s="222"/>
    </row>
    <row r="589" spans="1:17" x14ac:dyDescent="0.25">
      <c r="A589" s="231">
        <v>8710</v>
      </c>
      <c r="B589" s="246" t="s">
        <v>1195</v>
      </c>
      <c r="C589" s="221"/>
      <c r="D589" s="221"/>
      <c r="E589" s="221"/>
      <c r="F589" s="221"/>
      <c r="G589" s="221"/>
      <c r="H589" s="221"/>
      <c r="I589" s="221"/>
      <c r="J589" s="221"/>
      <c r="K589" s="221"/>
      <c r="L589" s="221"/>
      <c r="M589" s="221"/>
      <c r="N589" s="221"/>
      <c r="O589" s="221"/>
      <c r="P589" s="221">
        <f t="shared" si="9"/>
        <v>0</v>
      </c>
      <c r="Q589" s="223"/>
    </row>
    <row r="590" spans="1:17" x14ac:dyDescent="0.25">
      <c r="A590" s="226">
        <v>8720</v>
      </c>
      <c r="B590" s="245" t="s">
        <v>1196</v>
      </c>
      <c r="C590" s="220"/>
      <c r="D590" s="220"/>
      <c r="E590" s="220"/>
      <c r="F590" s="220"/>
      <c r="G590" s="220"/>
      <c r="H590" s="220"/>
      <c r="I590" s="220"/>
      <c r="J590" s="220"/>
      <c r="K590" s="220"/>
      <c r="L590" s="220"/>
      <c r="M590" s="220"/>
      <c r="N590" s="220"/>
      <c r="O590" s="220"/>
      <c r="P590" s="220">
        <f t="shared" si="9"/>
        <v>0</v>
      </c>
      <c r="Q590" s="222"/>
    </row>
    <row r="591" spans="1:17" x14ac:dyDescent="0.25">
      <c r="A591" s="231">
        <v>8730</v>
      </c>
      <c r="B591" s="246" t="s">
        <v>1197</v>
      </c>
      <c r="C591" s="221"/>
      <c r="D591" s="221"/>
      <c r="E591" s="221"/>
      <c r="F591" s="221"/>
      <c r="G591" s="221"/>
      <c r="H591" s="221"/>
      <c r="I591" s="221"/>
      <c r="J591" s="221"/>
      <c r="K591" s="221"/>
      <c r="L591" s="221"/>
      <c r="M591" s="221"/>
      <c r="N591" s="221"/>
      <c r="O591" s="221"/>
      <c r="P591" s="221">
        <f t="shared" si="9"/>
        <v>0</v>
      </c>
      <c r="Q591" s="223"/>
    </row>
    <row r="592" spans="1:17" x14ac:dyDescent="0.25">
      <c r="A592" s="230">
        <v>8740</v>
      </c>
      <c r="B592" s="245" t="s">
        <v>1198</v>
      </c>
      <c r="C592" s="220"/>
      <c r="D592" s="220"/>
      <c r="E592" s="220"/>
      <c r="F592" s="220"/>
      <c r="G592" s="220"/>
      <c r="H592" s="220"/>
      <c r="I592" s="220"/>
      <c r="J592" s="220"/>
      <c r="K592" s="220"/>
      <c r="L592" s="220"/>
      <c r="M592" s="220"/>
      <c r="N592" s="220"/>
      <c r="O592" s="220"/>
      <c r="P592" s="220">
        <f t="shared" si="9"/>
        <v>0</v>
      </c>
      <c r="Q592" s="222"/>
    </row>
    <row r="593" spans="1:17" x14ac:dyDescent="0.25">
      <c r="A593" s="228">
        <v>8760</v>
      </c>
      <c r="B593" s="246" t="s">
        <v>1200</v>
      </c>
      <c r="C593" s="221"/>
      <c r="D593" s="221"/>
      <c r="E593" s="221"/>
      <c r="F593" s="221"/>
      <c r="G593" s="221"/>
      <c r="H593" s="221"/>
      <c r="I593" s="221"/>
      <c r="J593" s="221"/>
      <c r="K593" s="221"/>
      <c r="L593" s="221"/>
      <c r="M593" s="221"/>
      <c r="N593" s="221"/>
      <c r="O593" s="221"/>
      <c r="P593" s="221">
        <f t="shared" si="9"/>
        <v>0</v>
      </c>
      <c r="Q593" s="223"/>
    </row>
    <row r="594" spans="1:17" x14ac:dyDescent="0.25">
      <c r="A594" s="226">
        <v>8770</v>
      </c>
      <c r="B594" s="245" t="s">
        <v>1201</v>
      </c>
      <c r="C594" s="220"/>
      <c r="D594" s="220"/>
      <c r="E594" s="220"/>
      <c r="F594" s="220"/>
      <c r="G594" s="220"/>
      <c r="H594" s="220"/>
      <c r="I594" s="220"/>
      <c r="J594" s="220"/>
      <c r="K594" s="220"/>
      <c r="L594" s="220"/>
      <c r="M594" s="220"/>
      <c r="N594" s="220"/>
      <c r="O594" s="220"/>
      <c r="P594" s="220">
        <f t="shared" si="9"/>
        <v>0</v>
      </c>
      <c r="Q594" s="222"/>
    </row>
    <row r="595" spans="1:17" x14ac:dyDescent="0.25">
      <c r="A595" s="228">
        <v>8780</v>
      </c>
      <c r="B595" s="246" t="s">
        <v>1202</v>
      </c>
      <c r="C595" s="221"/>
      <c r="D595" s="221"/>
      <c r="E595" s="221"/>
      <c r="F595" s="221"/>
      <c r="G595" s="221"/>
      <c r="H595" s="221"/>
      <c r="I595" s="221"/>
      <c r="J595" s="221"/>
      <c r="K595" s="221"/>
      <c r="L595" s="221"/>
      <c r="M595" s="221"/>
      <c r="N595" s="221"/>
      <c r="O595" s="221"/>
      <c r="P595" s="221">
        <f t="shared" si="9"/>
        <v>0</v>
      </c>
      <c r="Q595" s="223"/>
    </row>
    <row r="596" spans="1:17" x14ac:dyDescent="0.25">
      <c r="A596" s="226">
        <v>8790</v>
      </c>
      <c r="B596" s="227" t="s">
        <v>1203</v>
      </c>
      <c r="C596" s="220"/>
      <c r="D596" s="220"/>
      <c r="E596" s="220"/>
      <c r="F596" s="220"/>
      <c r="G596" s="220"/>
      <c r="H596" s="220"/>
      <c r="I596" s="220"/>
      <c r="J596" s="220"/>
      <c r="K596" s="220"/>
      <c r="L596" s="220"/>
      <c r="M596" s="220"/>
      <c r="N596" s="220"/>
      <c r="O596" s="220"/>
      <c r="P596" s="220">
        <f t="shared" si="9"/>
        <v>0</v>
      </c>
      <c r="Q596" s="222"/>
    </row>
    <row r="597" spans="1:17" x14ac:dyDescent="0.25">
      <c r="A597" s="231">
        <v>8800</v>
      </c>
      <c r="B597" s="229" t="s">
        <v>1204</v>
      </c>
      <c r="C597" s="221"/>
      <c r="D597" s="221"/>
      <c r="E597" s="221"/>
      <c r="F597" s="221"/>
      <c r="G597" s="221"/>
      <c r="H597" s="221"/>
      <c r="I597" s="221"/>
      <c r="J597" s="221"/>
      <c r="K597" s="221"/>
      <c r="L597" s="221"/>
      <c r="M597" s="221"/>
      <c r="N597" s="221"/>
      <c r="O597" s="221"/>
      <c r="P597" s="221">
        <f t="shared" si="9"/>
        <v>0</v>
      </c>
      <c r="Q597" s="223"/>
    </row>
    <row r="598" spans="1:17" x14ac:dyDescent="0.25">
      <c r="A598" s="226">
        <v>8820</v>
      </c>
      <c r="B598" s="227" t="s">
        <v>1205</v>
      </c>
      <c r="C598" s="220"/>
      <c r="D598" s="220"/>
      <c r="E598" s="220"/>
      <c r="F598" s="220"/>
      <c r="G598" s="220"/>
      <c r="H598" s="220"/>
      <c r="I598" s="220"/>
      <c r="J598" s="220"/>
      <c r="K598" s="220"/>
      <c r="L598" s="220"/>
      <c r="M598" s="220"/>
      <c r="N598" s="220"/>
      <c r="O598" s="220"/>
      <c r="P598" s="220">
        <f t="shared" si="9"/>
        <v>0</v>
      </c>
      <c r="Q598" s="222"/>
    </row>
    <row r="599" spans="1:17" x14ac:dyDescent="0.25">
      <c r="A599" s="231">
        <v>8850</v>
      </c>
      <c r="B599" s="229" t="s">
        <v>1206</v>
      </c>
      <c r="C599" s="221"/>
      <c r="D599" s="221"/>
      <c r="E599" s="221"/>
      <c r="F599" s="221"/>
      <c r="G599" s="221"/>
      <c r="H599" s="221"/>
      <c r="I599" s="221"/>
      <c r="J599" s="221"/>
      <c r="K599" s="221"/>
      <c r="L599" s="221"/>
      <c r="M599" s="221"/>
      <c r="N599" s="221"/>
      <c r="O599" s="221"/>
      <c r="P599" s="221">
        <f t="shared" si="9"/>
        <v>0</v>
      </c>
      <c r="Q599" s="223"/>
    </row>
    <row r="600" spans="1:17" x14ac:dyDescent="0.25">
      <c r="A600" s="226">
        <v>8860</v>
      </c>
      <c r="B600" s="227" t="s">
        <v>1207</v>
      </c>
      <c r="C600" s="220"/>
      <c r="D600" s="220"/>
      <c r="E600" s="220"/>
      <c r="F600" s="220"/>
      <c r="G600" s="220"/>
      <c r="H600" s="220"/>
      <c r="I600" s="220"/>
      <c r="J600" s="220"/>
      <c r="K600" s="220"/>
      <c r="L600" s="220"/>
      <c r="M600" s="220"/>
      <c r="N600" s="220"/>
      <c r="O600" s="220"/>
      <c r="P600" s="220">
        <f t="shared" si="9"/>
        <v>0</v>
      </c>
      <c r="Q600" s="222"/>
    </row>
    <row r="601" spans="1:17" x14ac:dyDescent="0.25">
      <c r="A601" s="231">
        <v>8870</v>
      </c>
      <c r="B601" s="229" t="s">
        <v>1208</v>
      </c>
      <c r="C601" s="221"/>
      <c r="D601" s="221"/>
      <c r="E601" s="221"/>
      <c r="F601" s="221"/>
      <c r="G601" s="221"/>
      <c r="H601" s="221"/>
      <c r="I601" s="221"/>
      <c r="J601" s="221"/>
      <c r="K601" s="221"/>
      <c r="L601" s="221"/>
      <c r="M601" s="221"/>
      <c r="N601" s="221"/>
      <c r="O601" s="221"/>
      <c r="P601" s="221">
        <f t="shared" si="9"/>
        <v>0</v>
      </c>
      <c r="Q601" s="223"/>
    </row>
    <row r="602" spans="1:17" x14ac:dyDescent="0.25">
      <c r="A602" s="226">
        <v>8900</v>
      </c>
      <c r="B602" s="227" t="s">
        <v>809</v>
      </c>
      <c r="C602" s="220"/>
      <c r="D602" s="220"/>
      <c r="E602" s="220"/>
      <c r="F602" s="220"/>
      <c r="G602" s="220"/>
      <c r="H602" s="220"/>
      <c r="I602" s="220"/>
      <c r="J602" s="220"/>
      <c r="K602" s="220"/>
      <c r="L602" s="220"/>
      <c r="M602" s="220"/>
      <c r="N602" s="220"/>
      <c r="O602" s="220"/>
      <c r="P602" s="220">
        <f t="shared" si="9"/>
        <v>0</v>
      </c>
      <c r="Q602" s="222"/>
    </row>
    <row r="603" spans="1:17" x14ac:dyDescent="0.25">
      <c r="A603" s="231">
        <v>8950</v>
      </c>
      <c r="B603" s="229" t="s">
        <v>1209</v>
      </c>
      <c r="C603" s="221"/>
      <c r="D603" s="221"/>
      <c r="E603" s="221"/>
      <c r="F603" s="221"/>
      <c r="G603" s="221"/>
      <c r="H603" s="221"/>
      <c r="I603" s="221"/>
      <c r="J603" s="221"/>
      <c r="K603" s="221"/>
      <c r="L603" s="221"/>
      <c r="M603" s="221"/>
      <c r="N603" s="221"/>
      <c r="O603" s="221"/>
      <c r="P603" s="221">
        <f t="shared" si="9"/>
        <v>0</v>
      </c>
      <c r="Q603" s="223"/>
    </row>
    <row r="604" spans="1:17" x14ac:dyDescent="0.25">
      <c r="A604" s="226">
        <v>8970</v>
      </c>
      <c r="B604" s="227" t="s">
        <v>782</v>
      </c>
      <c r="C604" s="220"/>
      <c r="D604" s="220"/>
      <c r="E604" s="220"/>
      <c r="F604" s="220"/>
      <c r="G604" s="220"/>
      <c r="H604" s="220"/>
      <c r="I604" s="220"/>
      <c r="J604" s="220"/>
      <c r="K604" s="220"/>
      <c r="L604" s="220"/>
      <c r="M604" s="220"/>
      <c r="N604" s="220"/>
      <c r="O604" s="220"/>
      <c r="P604" s="220">
        <f t="shared" si="9"/>
        <v>0</v>
      </c>
      <c r="Q604" s="222"/>
    </row>
    <row r="605" spans="1:17" x14ac:dyDescent="0.25">
      <c r="A605" s="228">
        <v>9810</v>
      </c>
      <c r="B605" s="229" t="s">
        <v>1210</v>
      </c>
      <c r="C605" s="221"/>
      <c r="D605" s="221"/>
      <c r="E605" s="221"/>
      <c r="F605" s="221"/>
      <c r="G605" s="221"/>
      <c r="H605" s="221"/>
      <c r="I605" s="221"/>
      <c r="J605" s="221"/>
      <c r="K605" s="221"/>
      <c r="L605" s="221"/>
      <c r="M605" s="221"/>
      <c r="N605" s="221"/>
      <c r="O605" s="221"/>
      <c r="P605" s="221">
        <f t="shared" si="9"/>
        <v>0</v>
      </c>
      <c r="Q605" s="223"/>
    </row>
    <row r="606" spans="1:17" x14ac:dyDescent="0.25">
      <c r="A606" s="230">
        <v>9819</v>
      </c>
      <c r="B606" s="227" t="s">
        <v>1211</v>
      </c>
      <c r="C606" s="220"/>
      <c r="D606" s="220"/>
      <c r="E606" s="220"/>
      <c r="F606" s="220"/>
      <c r="G606" s="220"/>
      <c r="H606" s="220"/>
      <c r="I606" s="220"/>
      <c r="J606" s="220"/>
      <c r="K606" s="220"/>
      <c r="L606" s="220"/>
      <c r="M606" s="220"/>
      <c r="N606" s="220"/>
      <c r="O606" s="220"/>
      <c r="P606" s="220">
        <f t="shared" si="9"/>
        <v>0</v>
      </c>
      <c r="Q606" s="222"/>
    </row>
    <row r="607" spans="1:17" x14ac:dyDescent="0.25">
      <c r="A607" s="228">
        <v>9820</v>
      </c>
      <c r="B607" s="229" t="s">
        <v>1212</v>
      </c>
      <c r="C607" s="221"/>
      <c r="D607" s="221"/>
      <c r="E607" s="221"/>
      <c r="F607" s="221"/>
      <c r="G607" s="221"/>
      <c r="H607" s="221"/>
      <c r="I607" s="221"/>
      <c r="J607" s="221"/>
      <c r="K607" s="221"/>
      <c r="L607" s="221"/>
      <c r="M607" s="221"/>
      <c r="N607" s="221"/>
      <c r="O607" s="221"/>
      <c r="P607" s="221">
        <f t="shared" si="9"/>
        <v>0</v>
      </c>
      <c r="Q607" s="223"/>
    </row>
    <row r="608" spans="1:17" x14ac:dyDescent="0.25">
      <c r="A608" s="230">
        <v>9829</v>
      </c>
      <c r="B608" s="227" t="s">
        <v>1213</v>
      </c>
      <c r="C608" s="220"/>
      <c r="D608" s="220"/>
      <c r="E608" s="220"/>
      <c r="F608" s="220"/>
      <c r="G608" s="220"/>
      <c r="H608" s="220"/>
      <c r="I608" s="220"/>
      <c r="J608" s="220"/>
      <c r="K608" s="220"/>
      <c r="L608" s="220"/>
      <c r="M608" s="220"/>
      <c r="N608" s="220"/>
      <c r="O608" s="220"/>
      <c r="P608" s="220">
        <f t="shared" si="9"/>
        <v>0</v>
      </c>
      <c r="Q608" s="222"/>
    </row>
    <row r="609" spans="1:17" x14ac:dyDescent="0.25">
      <c r="A609" s="228">
        <v>9910</v>
      </c>
      <c r="B609" s="229" t="s">
        <v>1214</v>
      </c>
      <c r="C609" s="221"/>
      <c r="D609" s="221"/>
      <c r="E609" s="221"/>
      <c r="F609" s="221"/>
      <c r="G609" s="221"/>
      <c r="H609" s="221"/>
      <c r="I609" s="221"/>
      <c r="J609" s="221"/>
      <c r="K609" s="221"/>
      <c r="L609" s="221"/>
      <c r="M609" s="221"/>
      <c r="N609" s="221"/>
      <c r="O609" s="221"/>
      <c r="P609" s="221">
        <f t="shared" si="9"/>
        <v>0</v>
      </c>
      <c r="Q609" s="223"/>
    </row>
    <row r="610" spans="1:17" x14ac:dyDescent="0.25">
      <c r="A610" s="230">
        <v>9920</v>
      </c>
      <c r="B610" s="227" t="s">
        <v>1215</v>
      </c>
      <c r="C610" s="220"/>
      <c r="D610" s="220"/>
      <c r="E610" s="220"/>
      <c r="F610" s="220"/>
      <c r="G610" s="220"/>
      <c r="H610" s="220"/>
      <c r="I610" s="220"/>
      <c r="J610" s="220"/>
      <c r="K610" s="220"/>
      <c r="L610" s="220"/>
      <c r="M610" s="220"/>
      <c r="N610" s="220"/>
      <c r="O610" s="220"/>
      <c r="P610" s="220">
        <f t="shared" si="9"/>
        <v>0</v>
      </c>
      <c r="Q610" s="222"/>
    </row>
    <row r="611" spans="1:17" x14ac:dyDescent="0.25">
      <c r="A611" s="228">
        <v>9992</v>
      </c>
      <c r="B611" s="229" t="s">
        <v>1240</v>
      </c>
      <c r="C611" s="221"/>
      <c r="D611" s="221"/>
      <c r="E611" s="221"/>
      <c r="F611" s="221"/>
      <c r="G611" s="221"/>
      <c r="H611" s="221"/>
      <c r="I611" s="221"/>
      <c r="J611" s="221"/>
      <c r="K611" s="221"/>
      <c r="L611" s="221"/>
      <c r="M611" s="221"/>
      <c r="N611" s="221"/>
      <c r="O611" s="221"/>
      <c r="P611" s="221">
        <f t="shared" si="9"/>
        <v>0</v>
      </c>
      <c r="Q611" s="223"/>
    </row>
    <row r="612" spans="1:17" x14ac:dyDescent="0.25">
      <c r="A612" s="230">
        <v>9993</v>
      </c>
      <c r="B612" s="227" t="s">
        <v>1241</v>
      </c>
      <c r="C612" s="220"/>
      <c r="D612" s="220"/>
      <c r="E612" s="220"/>
      <c r="F612" s="220"/>
      <c r="G612" s="220"/>
      <c r="H612" s="220"/>
      <c r="I612" s="220"/>
      <c r="J612" s="220"/>
      <c r="K612" s="220"/>
      <c r="L612" s="220"/>
      <c r="M612" s="220"/>
      <c r="N612" s="220"/>
      <c r="O612" s="220"/>
      <c r="P612" s="220">
        <f t="shared" si="9"/>
        <v>0</v>
      </c>
      <c r="Q612" s="222"/>
    </row>
    <row r="613" spans="1:17" x14ac:dyDescent="0.25">
      <c r="A613" s="228">
        <v>9994</v>
      </c>
      <c r="B613" s="229" t="s">
        <v>1242</v>
      </c>
      <c r="C613" s="221"/>
      <c r="D613" s="221"/>
      <c r="E613" s="221"/>
      <c r="F613" s="221"/>
      <c r="G613" s="221"/>
      <c r="H613" s="221"/>
      <c r="I613" s="221"/>
      <c r="J613" s="221"/>
      <c r="K613" s="221"/>
      <c r="L613" s="221"/>
      <c r="M613" s="221"/>
      <c r="N613" s="221"/>
      <c r="O613" s="221"/>
      <c r="P613" s="221">
        <f t="shared" si="9"/>
        <v>0</v>
      </c>
      <c r="Q613" s="223"/>
    </row>
    <row r="614" spans="1:17" x14ac:dyDescent="0.25">
      <c r="A614" s="230">
        <v>9995</v>
      </c>
      <c r="B614" s="227" t="s">
        <v>1243</v>
      </c>
      <c r="C614" s="220"/>
      <c r="D614" s="220"/>
      <c r="E614" s="220"/>
      <c r="F614" s="220"/>
      <c r="G614" s="220"/>
      <c r="H614" s="220"/>
      <c r="I614" s="220"/>
      <c r="J614" s="220"/>
      <c r="K614" s="220"/>
      <c r="L614" s="220"/>
      <c r="M614" s="220"/>
      <c r="N614" s="220"/>
      <c r="O614" s="220"/>
      <c r="P614" s="220">
        <f t="shared" si="9"/>
        <v>0</v>
      </c>
      <c r="Q614" s="222"/>
    </row>
    <row r="615" spans="1:17" x14ac:dyDescent="0.25">
      <c r="A615" s="228">
        <v>9996</v>
      </c>
      <c r="B615" s="229"/>
      <c r="C615" s="221"/>
      <c r="D615" s="221"/>
      <c r="E615" s="221"/>
      <c r="F615" s="221"/>
      <c r="G615" s="221"/>
      <c r="H615" s="221"/>
      <c r="I615" s="221"/>
      <c r="J615" s="221"/>
      <c r="K615" s="221"/>
      <c r="L615" s="221"/>
      <c r="M615" s="221"/>
      <c r="N615" s="221"/>
      <c r="O615" s="221"/>
      <c r="P615" s="221">
        <f t="shared" si="9"/>
        <v>0</v>
      </c>
      <c r="Q615" s="223"/>
    </row>
    <row r="616" spans="1:17" x14ac:dyDescent="0.25">
      <c r="A616" s="230">
        <v>9997</v>
      </c>
      <c r="B616" s="227"/>
      <c r="C616" s="220"/>
      <c r="D616" s="220"/>
      <c r="E616" s="220"/>
      <c r="F616" s="220"/>
      <c r="G616" s="220"/>
      <c r="H616" s="220"/>
      <c r="I616" s="220"/>
      <c r="J616" s="220"/>
      <c r="K616" s="220"/>
      <c r="L616" s="220"/>
      <c r="M616" s="220"/>
      <c r="N616" s="220"/>
      <c r="O616" s="220"/>
      <c r="P616" s="220">
        <f t="shared" si="9"/>
        <v>0</v>
      </c>
      <c r="Q616" s="222"/>
    </row>
    <row r="617" spans="1:17" x14ac:dyDescent="0.25">
      <c r="A617" s="228">
        <v>9998</v>
      </c>
      <c r="B617" s="229"/>
      <c r="C617" s="221"/>
      <c r="D617" s="221"/>
      <c r="E617" s="221"/>
      <c r="F617" s="221"/>
      <c r="G617" s="221"/>
      <c r="H617" s="221"/>
      <c r="I617" s="221"/>
      <c r="J617" s="221"/>
      <c r="K617" s="221"/>
      <c r="L617" s="221"/>
      <c r="M617" s="221"/>
      <c r="N617" s="221"/>
      <c r="O617" s="221"/>
      <c r="P617" s="221">
        <f t="shared" si="9"/>
        <v>0</v>
      </c>
      <c r="Q617" s="223"/>
    </row>
    <row r="618" spans="1:17" ht="15.75" thickBot="1" x14ac:dyDescent="0.3">
      <c r="A618" s="247">
        <v>9999</v>
      </c>
      <c r="B618" s="215"/>
      <c r="C618" s="216"/>
      <c r="D618" s="216"/>
      <c r="E618" s="216"/>
      <c r="F618" s="216"/>
      <c r="G618" s="216"/>
      <c r="H618" s="216"/>
      <c r="I618" s="216"/>
      <c r="J618" s="216"/>
      <c r="K618" s="216"/>
      <c r="L618" s="216"/>
      <c r="M618" s="216"/>
      <c r="N618" s="216"/>
      <c r="O618" s="216"/>
      <c r="P618" s="216">
        <f t="shared" si="9"/>
        <v>0</v>
      </c>
      <c r="Q618" s="224"/>
    </row>
    <row r="619" spans="1:17" s="214" customFormat="1" ht="15.75" thickBot="1" x14ac:dyDescent="0.3">
      <c r="A619" s="218"/>
      <c r="B619" s="219" t="s">
        <v>1221</v>
      </c>
      <c r="C619" s="217">
        <f>SUM(C4:C618)</f>
        <v>0</v>
      </c>
      <c r="D619" s="217">
        <f t="shared" ref="D619:P619" si="10">SUM(D4:D618)</f>
        <v>0</v>
      </c>
      <c r="E619" s="217">
        <f t="shared" si="10"/>
        <v>0</v>
      </c>
      <c r="F619" s="217">
        <f t="shared" si="10"/>
        <v>0</v>
      </c>
      <c r="G619" s="217">
        <f t="shared" si="10"/>
        <v>0</v>
      </c>
      <c r="H619" s="217">
        <f t="shared" si="10"/>
        <v>0</v>
      </c>
      <c r="I619" s="217">
        <f t="shared" si="10"/>
        <v>0</v>
      </c>
      <c r="J619" s="217">
        <f t="shared" si="10"/>
        <v>0</v>
      </c>
      <c r="K619" s="217">
        <f t="shared" si="10"/>
        <v>0</v>
      </c>
      <c r="L619" s="217">
        <f t="shared" si="10"/>
        <v>0</v>
      </c>
      <c r="M619" s="217">
        <f t="shared" si="10"/>
        <v>0</v>
      </c>
      <c r="N619" s="217">
        <f t="shared" si="10"/>
        <v>0</v>
      </c>
      <c r="O619" s="217">
        <f t="shared" si="10"/>
        <v>0</v>
      </c>
      <c r="P619" s="217">
        <f t="shared" si="10"/>
        <v>0</v>
      </c>
      <c r="Q619" s="225"/>
    </row>
    <row r="620" spans="1:17" x14ac:dyDescent="0.25">
      <c r="C620" s="212"/>
      <c r="D620" s="212"/>
      <c r="E620" s="212"/>
      <c r="F620" s="212"/>
      <c r="G620" s="212"/>
      <c r="H620" s="212"/>
      <c r="I620" s="212"/>
      <c r="J620" s="212"/>
      <c r="K620" s="212"/>
      <c r="L620" s="212"/>
      <c r="M620" s="212"/>
      <c r="N620" s="212"/>
      <c r="O620" s="212"/>
      <c r="P620" s="212"/>
    </row>
    <row r="621" spans="1:17" x14ac:dyDescent="0.25">
      <c r="C621" s="212"/>
      <c r="D621" s="212"/>
      <c r="E621" s="212"/>
      <c r="F621" s="212"/>
      <c r="G621" s="212"/>
      <c r="H621" s="212"/>
      <c r="I621" s="212"/>
      <c r="J621" s="212"/>
      <c r="K621" s="212"/>
      <c r="L621" s="212"/>
      <c r="M621" s="212"/>
      <c r="N621" s="212"/>
      <c r="O621" s="212"/>
      <c r="P621" s="212"/>
    </row>
    <row r="622" spans="1:17" x14ac:dyDescent="0.25">
      <c r="C622" s="212"/>
      <c r="D622" s="212"/>
      <c r="E622" s="212"/>
      <c r="F622" s="212"/>
      <c r="G622" s="212"/>
      <c r="H622" s="212"/>
      <c r="I622" s="212"/>
      <c r="J622" s="212"/>
      <c r="K622" s="212"/>
      <c r="L622" s="212"/>
      <c r="M622" s="212"/>
      <c r="N622" s="212"/>
      <c r="O622" s="212"/>
      <c r="P622" s="212"/>
    </row>
    <row r="623" spans="1:17" x14ac:dyDescent="0.25">
      <c r="C623" s="212"/>
      <c r="D623" s="212"/>
      <c r="E623" s="212"/>
      <c r="F623" s="212"/>
      <c r="G623" s="212"/>
      <c r="H623" s="212"/>
      <c r="I623" s="212"/>
      <c r="J623" s="212"/>
      <c r="K623" s="212"/>
      <c r="L623" s="212"/>
      <c r="M623" s="212"/>
      <c r="N623" s="212"/>
      <c r="O623" s="212"/>
      <c r="P623" s="212"/>
    </row>
    <row r="624" spans="1:17" x14ac:dyDescent="0.25">
      <c r="C624" s="212"/>
      <c r="D624" s="212"/>
      <c r="E624" s="212"/>
      <c r="F624" s="212"/>
      <c r="G624" s="212"/>
      <c r="H624" s="212"/>
      <c r="I624" s="212"/>
      <c r="J624" s="212"/>
      <c r="K624" s="212"/>
      <c r="L624" s="212"/>
      <c r="M624" s="212"/>
      <c r="N624" s="212"/>
      <c r="O624" s="212"/>
      <c r="P624" s="212"/>
    </row>
    <row r="625" spans="3:16" x14ac:dyDescent="0.25">
      <c r="C625" s="212"/>
      <c r="D625" s="212"/>
      <c r="E625" s="212"/>
      <c r="F625" s="212"/>
      <c r="G625" s="212"/>
      <c r="H625" s="212"/>
      <c r="I625" s="212"/>
      <c r="J625" s="212"/>
      <c r="K625" s="212"/>
      <c r="L625" s="212"/>
      <c r="M625" s="212"/>
      <c r="N625" s="212"/>
      <c r="O625" s="212"/>
      <c r="P625" s="212"/>
    </row>
    <row r="626" spans="3:16" x14ac:dyDescent="0.25">
      <c r="C626" s="212"/>
      <c r="D626" s="212"/>
      <c r="E626" s="212"/>
      <c r="F626" s="212"/>
      <c r="G626" s="212"/>
      <c r="H626" s="212"/>
      <c r="I626" s="212"/>
      <c r="J626" s="212"/>
      <c r="K626" s="212"/>
      <c r="L626" s="212"/>
      <c r="M626" s="212"/>
      <c r="N626" s="212"/>
      <c r="O626" s="212"/>
      <c r="P626" s="212"/>
    </row>
    <row r="627" spans="3:16" x14ac:dyDescent="0.25">
      <c r="C627" s="212"/>
      <c r="D627" s="212"/>
      <c r="E627" s="212"/>
      <c r="F627" s="212"/>
      <c r="G627" s="212"/>
      <c r="H627" s="212"/>
      <c r="I627" s="212"/>
      <c r="J627" s="212"/>
      <c r="K627" s="212"/>
      <c r="L627" s="212"/>
      <c r="M627" s="212"/>
      <c r="N627" s="212"/>
      <c r="O627" s="212"/>
      <c r="P627" s="212"/>
    </row>
    <row r="628" spans="3:16" x14ac:dyDescent="0.25">
      <c r="C628" s="212"/>
      <c r="D628" s="212"/>
      <c r="E628" s="212"/>
      <c r="F628" s="212"/>
      <c r="G628" s="212"/>
      <c r="H628" s="212"/>
      <c r="I628" s="212"/>
      <c r="J628" s="212"/>
      <c r="K628" s="212"/>
      <c r="L628" s="212"/>
      <c r="M628" s="212"/>
      <c r="N628" s="212"/>
      <c r="O628" s="212"/>
      <c r="P628" s="212"/>
    </row>
    <row r="629" spans="3:16" x14ac:dyDescent="0.25">
      <c r="C629" s="212"/>
      <c r="D629" s="212"/>
      <c r="E629" s="212"/>
      <c r="F629" s="212"/>
      <c r="G629" s="212"/>
      <c r="H629" s="212"/>
      <c r="I629" s="212"/>
      <c r="J629" s="212"/>
      <c r="K629" s="212"/>
      <c r="L629" s="212"/>
      <c r="M629" s="212"/>
      <c r="N629" s="212"/>
      <c r="O629" s="212"/>
      <c r="P629" s="212"/>
    </row>
    <row r="630" spans="3:16" x14ac:dyDescent="0.25">
      <c r="C630" s="212"/>
      <c r="D630" s="212"/>
      <c r="E630" s="212"/>
      <c r="F630" s="212"/>
      <c r="G630" s="212"/>
      <c r="H630" s="212"/>
      <c r="I630" s="212"/>
      <c r="J630" s="212"/>
      <c r="K630" s="212"/>
      <c r="L630" s="212"/>
      <c r="M630" s="212"/>
      <c r="N630" s="212"/>
      <c r="O630" s="212"/>
      <c r="P630" s="212"/>
    </row>
    <row r="631" spans="3:16" x14ac:dyDescent="0.25">
      <c r="C631" s="212"/>
      <c r="D631" s="212"/>
      <c r="E631" s="212"/>
      <c r="F631" s="212"/>
      <c r="G631" s="212"/>
      <c r="H631" s="212"/>
      <c r="I631" s="212"/>
      <c r="J631" s="212"/>
      <c r="K631" s="212"/>
      <c r="L631" s="212"/>
      <c r="M631" s="212"/>
      <c r="N631" s="212"/>
      <c r="O631" s="212"/>
      <c r="P631" s="212"/>
    </row>
    <row r="632" spans="3:16" x14ac:dyDescent="0.25">
      <c r="C632" s="212"/>
      <c r="D632" s="212"/>
      <c r="E632" s="212"/>
      <c r="F632" s="212"/>
      <c r="G632" s="212"/>
      <c r="H632" s="212"/>
      <c r="I632" s="212"/>
      <c r="J632" s="212"/>
      <c r="K632" s="212"/>
      <c r="L632" s="212"/>
      <c r="M632" s="212"/>
      <c r="N632" s="212"/>
      <c r="O632" s="212"/>
      <c r="P632" s="212"/>
    </row>
    <row r="633" spans="3:16" x14ac:dyDescent="0.25">
      <c r="C633" s="212"/>
      <c r="D633" s="212"/>
      <c r="E633" s="212"/>
      <c r="F633" s="212"/>
      <c r="G633" s="212"/>
      <c r="H633" s="212"/>
      <c r="I633" s="212"/>
      <c r="J633" s="212"/>
      <c r="K633" s="212"/>
      <c r="L633" s="212"/>
      <c r="M633" s="212"/>
      <c r="N633" s="212"/>
      <c r="O633" s="212"/>
      <c r="P633" s="212"/>
    </row>
    <row r="634" spans="3:16" x14ac:dyDescent="0.25">
      <c r="C634" s="212"/>
      <c r="D634" s="212"/>
      <c r="E634" s="212"/>
      <c r="F634" s="212"/>
      <c r="G634" s="212"/>
      <c r="H634" s="212"/>
      <c r="I634" s="212"/>
      <c r="J634" s="212"/>
      <c r="K634" s="212"/>
      <c r="L634" s="212"/>
      <c r="M634" s="212"/>
      <c r="N634" s="212"/>
      <c r="O634" s="212"/>
      <c r="P634" s="212"/>
    </row>
    <row r="635" spans="3:16" x14ac:dyDescent="0.25">
      <c r="C635" s="212"/>
      <c r="D635" s="212"/>
      <c r="E635" s="212"/>
      <c r="F635" s="212"/>
      <c r="G635" s="212"/>
      <c r="H635" s="212"/>
      <c r="I635" s="212"/>
      <c r="J635" s="212"/>
      <c r="K635" s="212"/>
      <c r="L635" s="212"/>
      <c r="M635" s="212"/>
      <c r="N635" s="212"/>
      <c r="O635" s="212"/>
      <c r="P635" s="212"/>
    </row>
    <row r="636" spans="3:16" x14ac:dyDescent="0.25">
      <c r="C636" s="212"/>
      <c r="D636" s="212"/>
      <c r="E636" s="212"/>
      <c r="F636" s="212"/>
      <c r="G636" s="212"/>
      <c r="H636" s="212"/>
      <c r="I636" s="212"/>
      <c r="J636" s="212"/>
      <c r="K636" s="212"/>
      <c r="L636" s="212"/>
      <c r="M636" s="212"/>
      <c r="N636" s="212"/>
      <c r="O636" s="212"/>
      <c r="P636" s="212"/>
    </row>
    <row r="637" spans="3:16" x14ac:dyDescent="0.25">
      <c r="C637" s="212"/>
      <c r="D637" s="212"/>
      <c r="E637" s="212"/>
      <c r="F637" s="212"/>
      <c r="G637" s="212"/>
      <c r="H637" s="212"/>
      <c r="I637" s="212"/>
      <c r="J637" s="212"/>
      <c r="K637" s="212"/>
      <c r="L637" s="212"/>
      <c r="M637" s="212"/>
      <c r="N637" s="212"/>
      <c r="O637" s="212"/>
      <c r="P637" s="212"/>
    </row>
    <row r="638" spans="3:16" x14ac:dyDescent="0.25">
      <c r="C638" s="212"/>
      <c r="D638" s="212"/>
      <c r="E638" s="212"/>
      <c r="F638" s="212"/>
      <c r="G638" s="212"/>
      <c r="H638" s="212"/>
      <c r="I638" s="212"/>
      <c r="J638" s="212"/>
      <c r="K638" s="212"/>
      <c r="L638" s="212"/>
      <c r="M638" s="212"/>
      <c r="N638" s="212"/>
      <c r="O638" s="212"/>
      <c r="P638" s="212"/>
    </row>
    <row r="639" spans="3:16" x14ac:dyDescent="0.25">
      <c r="C639" s="212"/>
      <c r="D639" s="212"/>
      <c r="E639" s="212"/>
      <c r="F639" s="212"/>
      <c r="G639" s="212"/>
      <c r="H639" s="212"/>
      <c r="I639" s="212"/>
      <c r="J639" s="212"/>
      <c r="K639" s="212"/>
      <c r="L639" s="212"/>
      <c r="M639" s="212"/>
      <c r="N639" s="212"/>
      <c r="O639" s="212"/>
      <c r="P639" s="212"/>
    </row>
    <row r="640" spans="3:16" x14ac:dyDescent="0.25">
      <c r="C640" s="212"/>
      <c r="D640" s="212"/>
      <c r="E640" s="212"/>
      <c r="F640" s="212"/>
      <c r="G640" s="212"/>
      <c r="H640" s="212"/>
      <c r="I640" s="212"/>
      <c r="J640" s="212"/>
      <c r="K640" s="212"/>
      <c r="L640" s="212"/>
      <c r="M640" s="212"/>
      <c r="N640" s="212"/>
      <c r="O640" s="212"/>
      <c r="P640" s="212"/>
    </row>
    <row r="641" spans="3:16" x14ac:dyDescent="0.25">
      <c r="C641" s="212"/>
      <c r="D641" s="212"/>
      <c r="E641" s="212"/>
      <c r="F641" s="212"/>
      <c r="G641" s="212"/>
      <c r="H641" s="212"/>
      <c r="I641" s="212"/>
      <c r="J641" s="212"/>
      <c r="K641" s="212"/>
      <c r="L641" s="212"/>
      <c r="M641" s="212"/>
      <c r="N641" s="212"/>
      <c r="O641" s="212"/>
      <c r="P641" s="212"/>
    </row>
    <row r="642" spans="3:16" x14ac:dyDescent="0.25">
      <c r="C642" s="212"/>
      <c r="D642" s="212"/>
      <c r="E642" s="212"/>
      <c r="F642" s="212"/>
      <c r="G642" s="212"/>
      <c r="H642" s="212"/>
      <c r="I642" s="212"/>
      <c r="J642" s="212"/>
      <c r="K642" s="212"/>
      <c r="L642" s="212"/>
      <c r="M642" s="212"/>
      <c r="N642" s="212"/>
      <c r="O642" s="212"/>
      <c r="P642" s="212"/>
    </row>
    <row r="643" spans="3:16" x14ac:dyDescent="0.25">
      <c r="C643" s="212"/>
      <c r="D643" s="212"/>
      <c r="E643" s="212"/>
      <c r="F643" s="212"/>
      <c r="G643" s="212"/>
      <c r="H643" s="212"/>
      <c r="I643" s="212"/>
      <c r="J643" s="212"/>
      <c r="K643" s="212"/>
      <c r="L643" s="212"/>
      <c r="M643" s="212"/>
      <c r="N643" s="212"/>
      <c r="O643" s="212"/>
      <c r="P643" s="212"/>
    </row>
    <row r="644" spans="3:16" x14ac:dyDescent="0.25">
      <c r="C644" s="212"/>
      <c r="D644" s="212"/>
      <c r="E644" s="212"/>
      <c r="F644" s="212"/>
      <c r="G644" s="212"/>
      <c r="H644" s="212"/>
      <c r="I644" s="212"/>
      <c r="J644" s="212"/>
      <c r="K644" s="212"/>
      <c r="L644" s="212"/>
      <c r="M644" s="212"/>
      <c r="N644" s="212"/>
      <c r="O644" s="212"/>
      <c r="P644" s="212"/>
    </row>
    <row r="645" spans="3:16" x14ac:dyDescent="0.25">
      <c r="C645" s="212"/>
      <c r="D645" s="212"/>
      <c r="E645" s="212"/>
      <c r="F645" s="212"/>
      <c r="G645" s="212"/>
      <c r="H645" s="212"/>
      <c r="I645" s="212"/>
      <c r="J645" s="212"/>
      <c r="K645" s="212"/>
      <c r="L645" s="212"/>
      <c r="M645" s="212"/>
      <c r="N645" s="212"/>
      <c r="O645" s="212"/>
      <c r="P645" s="212"/>
    </row>
    <row r="646" spans="3:16" x14ac:dyDescent="0.25">
      <c r="C646" s="212"/>
      <c r="D646" s="212"/>
      <c r="E646" s="212"/>
      <c r="F646" s="212"/>
      <c r="G646" s="212"/>
      <c r="H646" s="212"/>
      <c r="I646" s="212"/>
      <c r="J646" s="212"/>
      <c r="K646" s="212"/>
      <c r="L646" s="212"/>
      <c r="M646" s="212"/>
      <c r="N646" s="212"/>
      <c r="O646" s="212"/>
      <c r="P646" s="212"/>
    </row>
    <row r="647" spans="3:16" x14ac:dyDescent="0.25">
      <c r="C647" s="212"/>
      <c r="D647" s="212"/>
      <c r="E647" s="212"/>
      <c r="F647" s="212"/>
      <c r="G647" s="212"/>
      <c r="H647" s="212"/>
      <c r="I647" s="212"/>
      <c r="J647" s="212"/>
      <c r="K647" s="212"/>
      <c r="L647" s="212"/>
      <c r="M647" s="212"/>
      <c r="N647" s="212"/>
      <c r="O647" s="212"/>
      <c r="P647" s="212"/>
    </row>
    <row r="648" spans="3:16" x14ac:dyDescent="0.25">
      <c r="C648" s="212"/>
      <c r="D648" s="212"/>
      <c r="E648" s="212"/>
      <c r="F648" s="212"/>
      <c r="G648" s="212"/>
      <c r="H648" s="212"/>
      <c r="I648" s="212"/>
      <c r="J648" s="212"/>
      <c r="K648" s="212"/>
      <c r="L648" s="212"/>
      <c r="M648" s="212"/>
      <c r="N648" s="212"/>
      <c r="O648" s="212"/>
      <c r="P648" s="212"/>
    </row>
    <row r="649" spans="3:16" x14ac:dyDescent="0.25">
      <c r="C649" s="212"/>
      <c r="D649" s="212"/>
      <c r="E649" s="212"/>
      <c r="F649" s="212"/>
      <c r="G649" s="212"/>
      <c r="H649" s="212"/>
      <c r="I649" s="212"/>
      <c r="J649" s="212"/>
      <c r="K649" s="212"/>
      <c r="L649" s="212"/>
      <c r="M649" s="212"/>
      <c r="N649" s="212"/>
      <c r="O649" s="212"/>
      <c r="P649" s="212"/>
    </row>
    <row r="650" spans="3:16" x14ac:dyDescent="0.25">
      <c r="C650" s="212"/>
      <c r="D650" s="212"/>
      <c r="E650" s="212"/>
      <c r="F650" s="212"/>
      <c r="G650" s="212"/>
      <c r="H650" s="212"/>
      <c r="I650" s="212"/>
      <c r="J650" s="212"/>
      <c r="K650" s="212"/>
      <c r="L650" s="212"/>
      <c r="M650" s="212"/>
      <c r="N650" s="212"/>
      <c r="O650" s="212"/>
      <c r="P650" s="212"/>
    </row>
    <row r="651" spans="3:16" x14ac:dyDescent="0.25">
      <c r="C651" s="212"/>
      <c r="D651" s="212"/>
      <c r="E651" s="212"/>
      <c r="F651" s="212"/>
      <c r="G651" s="212"/>
      <c r="H651" s="212"/>
      <c r="I651" s="212"/>
      <c r="J651" s="212"/>
      <c r="K651" s="212"/>
      <c r="L651" s="212"/>
      <c r="M651" s="212"/>
      <c r="N651" s="212"/>
      <c r="O651" s="212"/>
      <c r="P651" s="212"/>
    </row>
    <row r="652" spans="3:16" x14ac:dyDescent="0.25">
      <c r="C652" s="212"/>
      <c r="D652" s="212"/>
      <c r="E652" s="212"/>
      <c r="F652" s="212"/>
      <c r="G652" s="212"/>
      <c r="H652" s="212"/>
      <c r="I652" s="212"/>
      <c r="J652" s="212"/>
      <c r="K652" s="212"/>
      <c r="L652" s="212"/>
      <c r="M652" s="212"/>
      <c r="N652" s="212"/>
      <c r="O652" s="212"/>
      <c r="P652" s="212"/>
    </row>
    <row r="653" spans="3:16" x14ac:dyDescent="0.25">
      <c r="C653" s="212"/>
      <c r="D653" s="212"/>
      <c r="E653" s="212"/>
      <c r="F653" s="212"/>
      <c r="G653" s="212"/>
      <c r="H653" s="212"/>
      <c r="I653" s="212"/>
      <c r="J653" s="212"/>
      <c r="K653" s="212"/>
      <c r="L653" s="212"/>
      <c r="M653" s="212"/>
      <c r="N653" s="212"/>
      <c r="O653" s="212"/>
      <c r="P653" s="212"/>
    </row>
    <row r="654" spans="3:16" x14ac:dyDescent="0.25">
      <c r="C654" s="212"/>
      <c r="D654" s="212"/>
      <c r="E654" s="212"/>
      <c r="F654" s="212"/>
      <c r="G654" s="212"/>
      <c r="H654" s="212"/>
      <c r="I654" s="212"/>
      <c r="J654" s="212"/>
      <c r="K654" s="212"/>
      <c r="L654" s="212"/>
      <c r="M654" s="212"/>
      <c r="N654" s="212"/>
      <c r="O654" s="212"/>
      <c r="P654" s="212"/>
    </row>
    <row r="655" spans="3:16" x14ac:dyDescent="0.25">
      <c r="C655" s="212"/>
      <c r="D655" s="212"/>
      <c r="E655" s="212"/>
      <c r="F655" s="212"/>
      <c r="G655" s="212"/>
      <c r="H655" s="212"/>
      <c r="I655" s="212"/>
      <c r="J655" s="212"/>
      <c r="K655" s="212"/>
      <c r="L655" s="212"/>
      <c r="M655" s="212"/>
      <c r="N655" s="212"/>
      <c r="O655" s="212"/>
      <c r="P655" s="212"/>
    </row>
    <row r="656" spans="3:16" x14ac:dyDescent="0.25">
      <c r="C656" s="212"/>
      <c r="D656" s="212"/>
      <c r="E656" s="212"/>
      <c r="F656" s="212"/>
      <c r="G656" s="212"/>
      <c r="H656" s="212"/>
      <c r="I656" s="212"/>
      <c r="J656" s="212"/>
      <c r="K656" s="212"/>
      <c r="L656" s="212"/>
      <c r="M656" s="212"/>
      <c r="N656" s="212"/>
      <c r="O656" s="212"/>
      <c r="P656" s="212"/>
    </row>
    <row r="657" spans="3:16" x14ac:dyDescent="0.25">
      <c r="C657" s="212"/>
      <c r="D657" s="212"/>
      <c r="E657" s="212"/>
      <c r="F657" s="212"/>
      <c r="G657" s="212"/>
      <c r="H657" s="212"/>
      <c r="I657" s="212"/>
      <c r="J657" s="212"/>
      <c r="K657" s="212"/>
      <c r="L657" s="212"/>
      <c r="M657" s="212"/>
      <c r="N657" s="212"/>
      <c r="O657" s="212"/>
      <c r="P657" s="212"/>
    </row>
    <row r="658" spans="3:16" x14ac:dyDescent="0.25">
      <c r="C658" s="212"/>
      <c r="D658" s="212"/>
      <c r="E658" s="212"/>
      <c r="F658" s="212"/>
      <c r="G658" s="212"/>
      <c r="H658" s="212"/>
      <c r="I658" s="212"/>
      <c r="J658" s="212"/>
      <c r="K658" s="212"/>
      <c r="L658" s="212"/>
      <c r="M658" s="212"/>
      <c r="N658" s="212"/>
      <c r="O658" s="212"/>
      <c r="P658" s="212"/>
    </row>
    <row r="659" spans="3:16" x14ac:dyDescent="0.25">
      <c r="C659" s="212"/>
      <c r="D659" s="212"/>
      <c r="E659" s="212"/>
      <c r="F659" s="212"/>
      <c r="G659" s="212"/>
      <c r="H659" s="212"/>
      <c r="I659" s="212"/>
      <c r="J659" s="212"/>
      <c r="K659" s="212"/>
      <c r="L659" s="212"/>
      <c r="M659" s="212"/>
      <c r="N659" s="212"/>
      <c r="O659" s="212"/>
      <c r="P659" s="212"/>
    </row>
    <row r="660" spans="3:16" x14ac:dyDescent="0.25">
      <c r="C660" s="212"/>
      <c r="D660" s="212"/>
      <c r="E660" s="212"/>
      <c r="F660" s="212"/>
      <c r="G660" s="212"/>
      <c r="H660" s="212"/>
      <c r="I660" s="212"/>
      <c r="J660" s="212"/>
      <c r="K660" s="212"/>
      <c r="L660" s="212"/>
      <c r="M660" s="212"/>
      <c r="N660" s="212"/>
      <c r="O660" s="212"/>
      <c r="P660" s="212"/>
    </row>
    <row r="661" spans="3:16" x14ac:dyDescent="0.25">
      <c r="C661" s="212"/>
      <c r="D661" s="212"/>
      <c r="E661" s="212"/>
      <c r="F661" s="212"/>
      <c r="G661" s="212"/>
      <c r="H661" s="212"/>
      <c r="I661" s="212"/>
      <c r="J661" s="212"/>
      <c r="K661" s="212"/>
      <c r="L661" s="212"/>
      <c r="M661" s="212"/>
      <c r="N661" s="212"/>
      <c r="O661" s="212"/>
      <c r="P661" s="212"/>
    </row>
    <row r="662" spans="3:16" x14ac:dyDescent="0.25">
      <c r="C662" s="212"/>
      <c r="D662" s="212"/>
      <c r="E662" s="212"/>
      <c r="F662" s="212"/>
      <c r="G662" s="212"/>
      <c r="H662" s="212"/>
      <c r="I662" s="212"/>
      <c r="J662" s="212"/>
      <c r="K662" s="212"/>
      <c r="L662" s="212"/>
      <c r="M662" s="212"/>
      <c r="N662" s="212"/>
      <c r="O662" s="212"/>
      <c r="P662" s="212"/>
    </row>
    <row r="663" spans="3:16" x14ac:dyDescent="0.25">
      <c r="C663" s="212"/>
      <c r="D663" s="212"/>
      <c r="E663" s="212"/>
      <c r="F663" s="212"/>
      <c r="G663" s="212"/>
      <c r="H663" s="212"/>
      <c r="I663" s="212"/>
      <c r="J663" s="212"/>
      <c r="K663" s="212"/>
      <c r="L663" s="212"/>
      <c r="M663" s="212"/>
      <c r="N663" s="212"/>
      <c r="O663" s="212"/>
      <c r="P663" s="212"/>
    </row>
    <row r="664" spans="3:16" x14ac:dyDescent="0.25">
      <c r="C664" s="212"/>
      <c r="D664" s="212"/>
      <c r="E664" s="212"/>
      <c r="F664" s="212"/>
      <c r="G664" s="212"/>
      <c r="H664" s="212"/>
      <c r="I664" s="212"/>
      <c r="J664" s="212"/>
      <c r="K664" s="212"/>
      <c r="L664" s="212"/>
      <c r="M664" s="212"/>
      <c r="N664" s="212"/>
      <c r="O664" s="212"/>
      <c r="P664" s="212"/>
    </row>
    <row r="665" spans="3:16" x14ac:dyDescent="0.25">
      <c r="C665" s="212"/>
      <c r="D665" s="212"/>
      <c r="E665" s="212"/>
      <c r="F665" s="212"/>
      <c r="G665" s="212"/>
      <c r="H665" s="212"/>
      <c r="I665" s="212"/>
      <c r="J665" s="212"/>
      <c r="K665" s="212"/>
      <c r="L665" s="212"/>
      <c r="M665" s="212"/>
      <c r="N665" s="212"/>
      <c r="O665" s="212"/>
      <c r="P665" s="212"/>
    </row>
    <row r="666" spans="3:16" x14ac:dyDescent="0.25">
      <c r="C666" s="212"/>
      <c r="D666" s="212"/>
      <c r="E666" s="212"/>
      <c r="F666" s="212"/>
      <c r="G666" s="212"/>
      <c r="H666" s="212"/>
      <c r="I666" s="212"/>
      <c r="J666" s="212"/>
      <c r="K666" s="212"/>
      <c r="L666" s="212"/>
      <c r="M666" s="212"/>
      <c r="N666" s="212"/>
      <c r="O666" s="212"/>
      <c r="P666" s="212"/>
    </row>
    <row r="667" spans="3:16" x14ac:dyDescent="0.25">
      <c r="C667" s="212"/>
      <c r="D667" s="212"/>
      <c r="E667" s="212"/>
      <c r="F667" s="212"/>
      <c r="G667" s="212"/>
      <c r="H667" s="212"/>
      <c r="I667" s="212"/>
      <c r="J667" s="212"/>
      <c r="K667" s="212"/>
      <c r="L667" s="212"/>
      <c r="M667" s="212"/>
      <c r="N667" s="212"/>
      <c r="O667" s="212"/>
      <c r="P667" s="212"/>
    </row>
    <row r="668" spans="3:16" x14ac:dyDescent="0.25">
      <c r="C668" s="212"/>
      <c r="D668" s="212"/>
      <c r="E668" s="212"/>
      <c r="F668" s="212"/>
      <c r="G668" s="212"/>
      <c r="H668" s="212"/>
      <c r="I668" s="212"/>
      <c r="J668" s="212"/>
      <c r="K668" s="212"/>
      <c r="L668" s="212"/>
      <c r="M668" s="212"/>
      <c r="N668" s="212"/>
      <c r="O668" s="212"/>
      <c r="P668" s="212"/>
    </row>
    <row r="669" spans="3:16" x14ac:dyDescent="0.25">
      <c r="C669" s="212"/>
      <c r="D669" s="212"/>
      <c r="E669" s="212"/>
      <c r="F669" s="212"/>
      <c r="G669" s="212"/>
      <c r="H669" s="212"/>
      <c r="I669" s="212"/>
      <c r="J669" s="212"/>
      <c r="K669" s="212"/>
      <c r="L669" s="212"/>
      <c r="M669" s="212"/>
      <c r="N669" s="212"/>
      <c r="O669" s="212"/>
      <c r="P669" s="212"/>
    </row>
    <row r="670" spans="3:16" x14ac:dyDescent="0.25">
      <c r="C670" s="212"/>
      <c r="D670" s="212"/>
      <c r="E670" s="212"/>
      <c r="F670" s="212"/>
      <c r="G670" s="212"/>
      <c r="H670" s="212"/>
      <c r="I670" s="212"/>
      <c r="J670" s="212"/>
      <c r="K670" s="212"/>
      <c r="L670" s="212"/>
      <c r="M670" s="212"/>
      <c r="N670" s="212"/>
      <c r="O670" s="212"/>
      <c r="P670" s="212"/>
    </row>
    <row r="671" spans="3:16" x14ac:dyDescent="0.25">
      <c r="C671" s="212"/>
      <c r="D671" s="212"/>
      <c r="E671" s="212"/>
      <c r="F671" s="212"/>
      <c r="G671" s="212"/>
      <c r="H671" s="212"/>
      <c r="I671" s="212"/>
      <c r="J671" s="212"/>
      <c r="K671" s="212"/>
      <c r="L671" s="212"/>
      <c r="M671" s="212"/>
      <c r="N671" s="212"/>
      <c r="O671" s="212"/>
      <c r="P671" s="212"/>
    </row>
    <row r="672" spans="3:16" x14ac:dyDescent="0.25">
      <c r="C672" s="212"/>
      <c r="D672" s="212"/>
      <c r="E672" s="212"/>
      <c r="F672" s="212"/>
      <c r="G672" s="212"/>
      <c r="H672" s="212"/>
      <c r="I672" s="212"/>
      <c r="J672" s="212"/>
      <c r="K672" s="212"/>
      <c r="L672" s="212"/>
      <c r="M672" s="212"/>
      <c r="N672" s="212"/>
      <c r="O672" s="212"/>
      <c r="P672" s="212"/>
    </row>
    <row r="673" spans="3:16" x14ac:dyDescent="0.25">
      <c r="C673" s="212"/>
      <c r="D673" s="212"/>
      <c r="E673" s="212"/>
      <c r="F673" s="212"/>
      <c r="G673" s="212"/>
      <c r="H673" s="212"/>
      <c r="I673" s="212"/>
      <c r="J673" s="212"/>
      <c r="K673" s="212"/>
      <c r="L673" s="212"/>
      <c r="M673" s="212"/>
      <c r="N673" s="212"/>
      <c r="O673" s="212"/>
      <c r="P673" s="212"/>
    </row>
    <row r="674" spans="3:16" x14ac:dyDescent="0.25">
      <c r="C674" s="212"/>
      <c r="D674" s="212"/>
      <c r="E674" s="212"/>
      <c r="F674" s="212"/>
      <c r="G674" s="212"/>
      <c r="H674" s="212"/>
      <c r="I674" s="212"/>
      <c r="J674" s="212"/>
      <c r="K674" s="212"/>
      <c r="L674" s="212"/>
      <c r="M674" s="212"/>
      <c r="N674" s="212"/>
      <c r="O674" s="212"/>
      <c r="P674" s="212"/>
    </row>
    <row r="675" spans="3:16" x14ac:dyDescent="0.25">
      <c r="C675" s="212"/>
      <c r="D675" s="212"/>
      <c r="E675" s="212"/>
      <c r="F675" s="212"/>
      <c r="G675" s="212"/>
      <c r="H675" s="212"/>
      <c r="I675" s="212"/>
      <c r="J675" s="212"/>
      <c r="K675" s="212"/>
      <c r="L675" s="212"/>
      <c r="M675" s="212"/>
      <c r="N675" s="212"/>
      <c r="O675" s="212"/>
      <c r="P675" s="212"/>
    </row>
    <row r="676" spans="3:16" x14ac:dyDescent="0.25">
      <c r="C676" s="212"/>
      <c r="D676" s="212"/>
      <c r="E676" s="212"/>
      <c r="F676" s="212"/>
      <c r="G676" s="212"/>
      <c r="H676" s="212"/>
      <c r="I676" s="212"/>
      <c r="J676" s="212"/>
      <c r="K676" s="212"/>
      <c r="L676" s="212"/>
      <c r="M676" s="212"/>
      <c r="N676" s="212"/>
      <c r="O676" s="212"/>
      <c r="P676" s="212"/>
    </row>
    <row r="677" spans="3:16" x14ac:dyDescent="0.25">
      <c r="C677" s="212"/>
      <c r="D677" s="212"/>
      <c r="E677" s="212"/>
      <c r="F677" s="212"/>
      <c r="G677" s="212"/>
      <c r="H677" s="212"/>
      <c r="I677" s="212"/>
      <c r="J677" s="212"/>
      <c r="K677" s="212"/>
      <c r="L677" s="212"/>
      <c r="M677" s="212"/>
      <c r="N677" s="212"/>
      <c r="O677" s="212"/>
      <c r="P677" s="212"/>
    </row>
    <row r="678" spans="3:16" x14ac:dyDescent="0.25">
      <c r="C678" s="212"/>
      <c r="D678" s="212"/>
      <c r="E678" s="212"/>
      <c r="F678" s="212"/>
      <c r="G678" s="212"/>
      <c r="H678" s="212"/>
      <c r="I678" s="212"/>
      <c r="J678" s="212"/>
      <c r="K678" s="212"/>
      <c r="L678" s="212"/>
      <c r="M678" s="212"/>
      <c r="N678" s="212"/>
      <c r="O678" s="212"/>
      <c r="P678" s="212"/>
    </row>
    <row r="679" spans="3:16" x14ac:dyDescent="0.25">
      <c r="C679" s="212"/>
      <c r="D679" s="212"/>
      <c r="E679" s="212"/>
      <c r="F679" s="212"/>
      <c r="G679" s="212"/>
      <c r="H679" s="212"/>
      <c r="I679" s="212"/>
      <c r="J679" s="212"/>
      <c r="K679" s="212"/>
      <c r="L679" s="212"/>
      <c r="M679" s="212"/>
      <c r="N679" s="212"/>
      <c r="O679" s="212"/>
      <c r="P679" s="212"/>
    </row>
    <row r="680" spans="3:16" x14ac:dyDescent="0.25">
      <c r="C680" s="212"/>
      <c r="D680" s="212"/>
      <c r="E680" s="212"/>
      <c r="F680" s="212"/>
      <c r="G680" s="212"/>
      <c r="H680" s="212"/>
      <c r="I680" s="212"/>
      <c r="J680" s="212"/>
      <c r="K680" s="212"/>
      <c r="L680" s="212"/>
      <c r="M680" s="212"/>
      <c r="N680" s="212"/>
      <c r="O680" s="212"/>
      <c r="P680" s="212"/>
    </row>
    <row r="681" spans="3:16" x14ac:dyDescent="0.25">
      <c r="C681" s="212"/>
      <c r="D681" s="212"/>
      <c r="E681" s="212"/>
      <c r="F681" s="212"/>
      <c r="G681" s="212"/>
      <c r="H681" s="212"/>
      <c r="I681" s="212"/>
      <c r="J681" s="212"/>
      <c r="K681" s="212"/>
      <c r="L681" s="212"/>
      <c r="M681" s="212"/>
      <c r="N681" s="212"/>
      <c r="O681" s="212"/>
      <c r="P681" s="212"/>
    </row>
    <row r="682" spans="3:16" x14ac:dyDescent="0.25">
      <c r="C682" s="212"/>
      <c r="D682" s="212"/>
      <c r="E682" s="212"/>
      <c r="F682" s="212"/>
      <c r="G682" s="212"/>
      <c r="H682" s="212"/>
      <c r="I682" s="212"/>
      <c r="J682" s="212"/>
      <c r="K682" s="212"/>
      <c r="L682" s="212"/>
      <c r="M682" s="212"/>
      <c r="N682" s="212"/>
      <c r="O682" s="212"/>
      <c r="P682" s="212"/>
    </row>
    <row r="683" spans="3:16" x14ac:dyDescent="0.25">
      <c r="C683" s="212"/>
      <c r="D683" s="212"/>
      <c r="E683" s="212"/>
      <c r="F683" s="212"/>
      <c r="G683" s="212"/>
      <c r="H683" s="212"/>
      <c r="I683" s="212"/>
      <c r="J683" s="212"/>
      <c r="K683" s="212"/>
      <c r="L683" s="212"/>
      <c r="M683" s="212"/>
      <c r="N683" s="212"/>
      <c r="O683" s="212"/>
      <c r="P683" s="212"/>
    </row>
    <row r="684" spans="3:16" x14ac:dyDescent="0.25">
      <c r="C684" s="212"/>
      <c r="D684" s="212"/>
      <c r="E684" s="212"/>
      <c r="F684" s="212"/>
      <c r="G684" s="212"/>
      <c r="H684" s="212"/>
      <c r="I684" s="212"/>
      <c r="J684" s="212"/>
      <c r="K684" s="212"/>
      <c r="L684" s="212"/>
      <c r="M684" s="212"/>
      <c r="N684" s="212"/>
      <c r="O684" s="212"/>
      <c r="P684" s="212"/>
    </row>
    <row r="685" spans="3:16" x14ac:dyDescent="0.25">
      <c r="C685" s="212"/>
      <c r="D685" s="212"/>
      <c r="E685" s="212"/>
      <c r="F685" s="212"/>
      <c r="G685" s="212"/>
      <c r="H685" s="212"/>
      <c r="I685" s="212"/>
      <c r="J685" s="212"/>
      <c r="K685" s="212"/>
      <c r="L685" s="212"/>
      <c r="M685" s="212"/>
      <c r="N685" s="212"/>
      <c r="O685" s="212"/>
      <c r="P685" s="212"/>
    </row>
    <row r="686" spans="3:16" x14ac:dyDescent="0.25">
      <c r="C686" s="212"/>
      <c r="D686" s="212"/>
      <c r="E686" s="212"/>
      <c r="F686" s="212"/>
      <c r="G686" s="212"/>
      <c r="H686" s="212"/>
      <c r="I686" s="212"/>
      <c r="J686" s="212"/>
      <c r="K686" s="212"/>
      <c r="L686" s="212"/>
      <c r="M686" s="212"/>
      <c r="N686" s="212"/>
      <c r="O686" s="212"/>
      <c r="P686" s="212"/>
    </row>
    <row r="687" spans="3:16" x14ac:dyDescent="0.25">
      <c r="C687" s="212"/>
      <c r="D687" s="212"/>
      <c r="E687" s="212"/>
      <c r="F687" s="212"/>
      <c r="G687" s="212"/>
      <c r="H687" s="212"/>
      <c r="I687" s="212"/>
      <c r="J687" s="212"/>
      <c r="K687" s="212"/>
      <c r="L687" s="212"/>
      <c r="M687" s="212"/>
      <c r="N687" s="212"/>
      <c r="O687" s="212"/>
      <c r="P687" s="212"/>
    </row>
    <row r="688" spans="3:16" x14ac:dyDescent="0.25">
      <c r="C688" s="212"/>
      <c r="D688" s="212"/>
      <c r="E688" s="212"/>
      <c r="F688" s="212"/>
      <c r="G688" s="212"/>
      <c r="H688" s="212"/>
      <c r="I688" s="212"/>
      <c r="J688" s="212"/>
      <c r="K688" s="212"/>
      <c r="L688" s="212"/>
      <c r="M688" s="212"/>
      <c r="N688" s="212"/>
      <c r="O688" s="212"/>
      <c r="P688" s="212"/>
    </row>
    <row r="689" spans="3:16" x14ac:dyDescent="0.25">
      <c r="C689" s="212"/>
      <c r="D689" s="212"/>
      <c r="E689" s="212"/>
      <c r="F689" s="212"/>
      <c r="G689" s="212"/>
      <c r="H689" s="212"/>
      <c r="I689" s="212"/>
      <c r="J689" s="212"/>
      <c r="K689" s="212"/>
      <c r="L689" s="212"/>
      <c r="M689" s="212"/>
      <c r="N689" s="212"/>
      <c r="O689" s="212"/>
      <c r="P689" s="212"/>
    </row>
    <row r="690" spans="3:16" x14ac:dyDescent="0.25">
      <c r="C690" s="212"/>
      <c r="D690" s="212"/>
      <c r="E690" s="212"/>
      <c r="F690" s="212"/>
      <c r="G690" s="212"/>
      <c r="H690" s="212"/>
      <c r="I690" s="212"/>
      <c r="J690" s="212"/>
      <c r="K690" s="212"/>
      <c r="L690" s="212"/>
      <c r="M690" s="212"/>
      <c r="N690" s="212"/>
      <c r="O690" s="212"/>
      <c r="P690" s="212"/>
    </row>
    <row r="691" spans="3:16" x14ac:dyDescent="0.25">
      <c r="C691" s="212"/>
      <c r="D691" s="212"/>
      <c r="E691" s="212"/>
      <c r="F691" s="212"/>
      <c r="G691" s="212"/>
      <c r="H691" s="212"/>
      <c r="I691" s="212"/>
      <c r="J691" s="212"/>
      <c r="K691" s="212"/>
      <c r="L691" s="212"/>
      <c r="M691" s="212"/>
      <c r="N691" s="212"/>
      <c r="O691" s="212"/>
      <c r="P691" s="212"/>
    </row>
    <row r="692" spans="3:16" x14ac:dyDescent="0.25">
      <c r="C692" s="212"/>
      <c r="D692" s="212"/>
      <c r="E692" s="212"/>
      <c r="F692" s="212"/>
      <c r="G692" s="212"/>
      <c r="H692" s="212"/>
      <c r="I692" s="212"/>
      <c r="J692" s="212"/>
      <c r="K692" s="212"/>
      <c r="L692" s="212"/>
      <c r="M692" s="212"/>
      <c r="N692" s="212"/>
      <c r="O692" s="212"/>
      <c r="P692" s="212"/>
    </row>
    <row r="693" spans="3:16" x14ac:dyDescent="0.25">
      <c r="C693" s="212"/>
      <c r="D693" s="212"/>
      <c r="E693" s="212"/>
      <c r="F693" s="212"/>
      <c r="G693" s="212"/>
      <c r="H693" s="212"/>
      <c r="I693" s="212"/>
      <c r="J693" s="212"/>
      <c r="K693" s="212"/>
      <c r="L693" s="212"/>
      <c r="M693" s="212"/>
      <c r="N693" s="212"/>
      <c r="O693" s="212"/>
      <c r="P693" s="212"/>
    </row>
    <row r="694" spans="3:16" x14ac:dyDescent="0.25">
      <c r="C694" s="212"/>
      <c r="D694" s="212"/>
      <c r="E694" s="212"/>
      <c r="F694" s="212"/>
      <c r="G694" s="212"/>
      <c r="H694" s="212"/>
      <c r="I694" s="212"/>
      <c r="J694" s="212"/>
      <c r="K694" s="212"/>
      <c r="L694" s="212"/>
      <c r="M694" s="212"/>
      <c r="N694" s="212"/>
      <c r="O694" s="212"/>
      <c r="P694" s="212"/>
    </row>
    <row r="695" spans="3:16" x14ac:dyDescent="0.25">
      <c r="C695" s="212"/>
      <c r="D695" s="212"/>
      <c r="E695" s="212"/>
      <c r="F695" s="212"/>
      <c r="G695" s="212"/>
      <c r="H695" s="212"/>
      <c r="I695" s="212"/>
      <c r="J695" s="212"/>
      <c r="K695" s="212"/>
      <c r="L695" s="212"/>
      <c r="M695" s="212"/>
      <c r="N695" s="212"/>
      <c r="O695" s="212"/>
      <c r="P695" s="212"/>
    </row>
    <row r="696" spans="3:16" x14ac:dyDescent="0.25">
      <c r="C696" s="212"/>
      <c r="D696" s="212"/>
      <c r="E696" s="212"/>
      <c r="F696" s="212"/>
      <c r="G696" s="212"/>
      <c r="H696" s="212"/>
      <c r="I696" s="212"/>
      <c r="J696" s="212"/>
      <c r="K696" s="212"/>
      <c r="L696" s="212"/>
      <c r="M696" s="212"/>
      <c r="N696" s="212"/>
      <c r="O696" s="212"/>
      <c r="P696" s="212"/>
    </row>
    <row r="697" spans="3:16" x14ac:dyDescent="0.25">
      <c r="C697" s="212"/>
      <c r="D697" s="212"/>
      <c r="E697" s="212"/>
      <c r="F697" s="212"/>
      <c r="G697" s="212"/>
      <c r="H697" s="212"/>
      <c r="I697" s="212"/>
      <c r="J697" s="212"/>
      <c r="K697" s="212"/>
      <c r="L697" s="212"/>
      <c r="M697" s="212"/>
      <c r="N697" s="212"/>
      <c r="O697" s="212"/>
      <c r="P697" s="212"/>
    </row>
    <row r="698" spans="3:16" x14ac:dyDescent="0.25">
      <c r="C698" s="212"/>
      <c r="D698" s="212"/>
      <c r="E698" s="212"/>
      <c r="F698" s="212"/>
      <c r="G698" s="212"/>
      <c r="H698" s="212"/>
      <c r="I698" s="212"/>
      <c r="J698" s="212"/>
      <c r="K698" s="212"/>
      <c r="L698" s="212"/>
      <c r="M698" s="212"/>
      <c r="N698" s="212"/>
      <c r="O698" s="212"/>
      <c r="P698" s="212"/>
    </row>
    <row r="699" spans="3:16" x14ac:dyDescent="0.25">
      <c r="C699" s="212"/>
      <c r="D699" s="212"/>
      <c r="E699" s="212"/>
      <c r="F699" s="212"/>
      <c r="G699" s="212"/>
      <c r="H699" s="212"/>
      <c r="I699" s="212"/>
      <c r="J699" s="212"/>
      <c r="K699" s="212"/>
      <c r="L699" s="212"/>
      <c r="M699" s="212"/>
      <c r="N699" s="212"/>
      <c r="O699" s="212"/>
      <c r="P699" s="212"/>
    </row>
    <row r="700" spans="3:16" x14ac:dyDescent="0.25">
      <c r="C700" s="212"/>
      <c r="D700" s="212"/>
      <c r="E700" s="212"/>
      <c r="F700" s="212"/>
      <c r="G700" s="212"/>
      <c r="H700" s="212"/>
      <c r="I700" s="212"/>
      <c r="J700" s="212"/>
      <c r="K700" s="212"/>
      <c r="L700" s="212"/>
      <c r="M700" s="212"/>
      <c r="N700" s="212"/>
      <c r="O700" s="212"/>
      <c r="P700" s="212"/>
    </row>
    <row r="701" spans="3:16" x14ac:dyDescent="0.25">
      <c r="C701" s="212"/>
      <c r="D701" s="212"/>
      <c r="E701" s="212"/>
      <c r="F701" s="212"/>
      <c r="G701" s="212"/>
      <c r="H701" s="212"/>
      <c r="I701" s="212"/>
      <c r="J701" s="212"/>
      <c r="K701" s="212"/>
      <c r="L701" s="212"/>
      <c r="M701" s="212"/>
      <c r="N701" s="212"/>
      <c r="O701" s="212"/>
      <c r="P701" s="212"/>
    </row>
    <row r="702" spans="3:16" x14ac:dyDescent="0.25">
      <c r="C702" s="212"/>
      <c r="D702" s="212"/>
      <c r="E702" s="212"/>
      <c r="F702" s="212"/>
      <c r="G702" s="212"/>
      <c r="H702" s="212"/>
      <c r="I702" s="212"/>
      <c r="J702" s="212"/>
      <c r="K702" s="212"/>
      <c r="L702" s="212"/>
      <c r="M702" s="212"/>
      <c r="N702" s="212"/>
      <c r="O702" s="212"/>
      <c r="P702" s="212"/>
    </row>
    <row r="703" spans="3:16" x14ac:dyDescent="0.25">
      <c r="C703" s="212"/>
      <c r="D703" s="212"/>
      <c r="E703" s="212"/>
      <c r="F703" s="212"/>
      <c r="G703" s="212"/>
      <c r="H703" s="212"/>
      <c r="I703" s="212"/>
      <c r="J703" s="212"/>
      <c r="K703" s="212"/>
      <c r="L703" s="212"/>
      <c r="M703" s="212"/>
      <c r="N703" s="212"/>
      <c r="O703" s="212"/>
      <c r="P703" s="212"/>
    </row>
    <row r="704" spans="3:16" x14ac:dyDescent="0.25">
      <c r="C704" s="212"/>
      <c r="D704" s="212"/>
      <c r="E704" s="212"/>
      <c r="F704" s="212"/>
      <c r="G704" s="212"/>
      <c r="H704" s="212"/>
      <c r="I704" s="212"/>
      <c r="J704" s="212"/>
      <c r="K704" s="212"/>
      <c r="L704" s="212"/>
      <c r="M704" s="212"/>
      <c r="N704" s="212"/>
      <c r="O704" s="212"/>
      <c r="P704" s="212"/>
    </row>
    <row r="705" spans="3:16" x14ac:dyDescent="0.25">
      <c r="C705" s="212"/>
      <c r="D705" s="212"/>
      <c r="E705" s="212"/>
      <c r="F705" s="212"/>
      <c r="G705" s="212"/>
      <c r="H705" s="212"/>
      <c r="I705" s="212"/>
      <c r="J705" s="212"/>
      <c r="K705" s="212"/>
      <c r="L705" s="212"/>
      <c r="M705" s="212"/>
      <c r="N705" s="212"/>
      <c r="O705" s="212"/>
      <c r="P705" s="212"/>
    </row>
    <row r="706" spans="3:16" x14ac:dyDescent="0.25">
      <c r="C706" s="212"/>
      <c r="D706" s="212"/>
      <c r="E706" s="212"/>
      <c r="F706" s="212"/>
      <c r="G706" s="212"/>
      <c r="H706" s="212"/>
      <c r="I706" s="212"/>
      <c r="J706" s="212"/>
      <c r="K706" s="212"/>
      <c r="L706" s="212"/>
      <c r="M706" s="212"/>
      <c r="N706" s="212"/>
      <c r="O706" s="212"/>
      <c r="P706" s="212"/>
    </row>
    <row r="707" spans="3:16" x14ac:dyDescent="0.25">
      <c r="C707" s="212"/>
      <c r="D707" s="212"/>
      <c r="E707" s="212"/>
      <c r="F707" s="212"/>
      <c r="G707" s="212"/>
      <c r="H707" s="212"/>
      <c r="I707" s="212"/>
      <c r="J707" s="212"/>
      <c r="K707" s="212"/>
      <c r="L707" s="212"/>
      <c r="M707" s="212"/>
      <c r="N707" s="212"/>
      <c r="O707" s="212"/>
      <c r="P707" s="212"/>
    </row>
    <row r="708" spans="3:16" x14ac:dyDescent="0.25">
      <c r="C708" s="212"/>
      <c r="D708" s="212"/>
      <c r="E708" s="212"/>
      <c r="F708" s="212"/>
      <c r="G708" s="212"/>
      <c r="H708" s="212"/>
      <c r="I708" s="212"/>
      <c r="J708" s="212"/>
      <c r="K708" s="212"/>
      <c r="L708" s="212"/>
      <c r="M708" s="212"/>
      <c r="N708" s="212"/>
      <c r="O708" s="212"/>
      <c r="P708" s="212"/>
    </row>
    <row r="709" spans="3:16" x14ac:dyDescent="0.25">
      <c r="C709" s="212"/>
      <c r="D709" s="212"/>
      <c r="E709" s="212"/>
      <c r="F709" s="212"/>
      <c r="G709" s="212"/>
      <c r="H709" s="212"/>
      <c r="I709" s="212"/>
      <c r="J709" s="212"/>
      <c r="K709" s="212"/>
      <c r="L709" s="212"/>
      <c r="M709" s="212"/>
      <c r="N709" s="212"/>
      <c r="O709" s="212"/>
      <c r="P709" s="212"/>
    </row>
    <row r="710" spans="3:16" x14ac:dyDescent="0.25">
      <c r="C710" s="212"/>
      <c r="D710" s="212"/>
      <c r="E710" s="212"/>
      <c r="F710" s="212"/>
      <c r="G710" s="212"/>
      <c r="H710" s="212"/>
      <c r="I710" s="212"/>
      <c r="J710" s="212"/>
      <c r="K710" s="212"/>
      <c r="L710" s="212"/>
      <c r="M710" s="212"/>
      <c r="N710" s="212"/>
      <c r="O710" s="212"/>
      <c r="P710" s="212"/>
    </row>
    <row r="711" spans="3:16" x14ac:dyDescent="0.25">
      <c r="C711" s="212"/>
      <c r="D711" s="212"/>
      <c r="E711" s="212"/>
      <c r="F711" s="212"/>
      <c r="G711" s="212"/>
      <c r="H711" s="212"/>
      <c r="I711" s="212"/>
      <c r="J711" s="212"/>
      <c r="K711" s="212"/>
      <c r="L711" s="212"/>
      <c r="M711" s="212"/>
      <c r="N711" s="212"/>
      <c r="O711" s="212"/>
      <c r="P711" s="212"/>
    </row>
    <row r="712" spans="3:16" x14ac:dyDescent="0.25">
      <c r="C712" s="212"/>
      <c r="D712" s="212"/>
      <c r="E712" s="212"/>
      <c r="F712" s="212"/>
      <c r="G712" s="212"/>
      <c r="H712" s="212"/>
      <c r="I712" s="212"/>
      <c r="J712" s="212"/>
      <c r="K712" s="212"/>
      <c r="L712" s="212"/>
      <c r="M712" s="212"/>
      <c r="N712" s="212"/>
      <c r="O712" s="212"/>
      <c r="P712" s="212"/>
    </row>
    <row r="713" spans="3:16" x14ac:dyDescent="0.25">
      <c r="C713" s="212"/>
      <c r="D713" s="212"/>
      <c r="E713" s="212"/>
      <c r="F713" s="212"/>
      <c r="G713" s="212"/>
      <c r="H713" s="212"/>
      <c r="I713" s="212"/>
      <c r="J713" s="212"/>
      <c r="K713" s="212"/>
      <c r="L713" s="212"/>
      <c r="M713" s="212"/>
      <c r="N713" s="212"/>
      <c r="O713" s="212"/>
      <c r="P713" s="212"/>
    </row>
    <row r="714" spans="3:16" x14ac:dyDescent="0.25">
      <c r="C714" s="212"/>
      <c r="D714" s="212"/>
      <c r="E714" s="212"/>
      <c r="F714" s="212"/>
      <c r="G714" s="212"/>
      <c r="H714" s="212"/>
      <c r="I714" s="212"/>
      <c r="J714" s="212"/>
      <c r="K714" s="212"/>
      <c r="L714" s="212"/>
      <c r="M714" s="212"/>
      <c r="N714" s="212"/>
      <c r="O714" s="212"/>
      <c r="P714" s="212"/>
    </row>
    <row r="715" spans="3:16" x14ac:dyDescent="0.25">
      <c r="C715" s="212"/>
      <c r="D715" s="212"/>
      <c r="E715" s="212"/>
      <c r="F715" s="212"/>
      <c r="G715" s="212"/>
      <c r="H715" s="212"/>
      <c r="I715" s="212"/>
      <c r="J715" s="212"/>
      <c r="K715" s="212"/>
      <c r="L715" s="212"/>
      <c r="M715" s="212"/>
      <c r="N715" s="212"/>
      <c r="O715" s="212"/>
      <c r="P715" s="212"/>
    </row>
    <row r="716" spans="3:16" x14ac:dyDescent="0.25">
      <c r="C716" s="212"/>
      <c r="D716" s="212"/>
      <c r="E716" s="212"/>
      <c r="F716" s="212"/>
      <c r="G716" s="212"/>
      <c r="H716" s="212"/>
      <c r="I716" s="212"/>
      <c r="J716" s="212"/>
      <c r="K716" s="212"/>
      <c r="L716" s="212"/>
      <c r="M716" s="212"/>
      <c r="N716" s="212"/>
      <c r="O716" s="212"/>
      <c r="P716" s="212"/>
    </row>
    <row r="717" spans="3:16" x14ac:dyDescent="0.25">
      <c r="C717" s="212"/>
      <c r="D717" s="212"/>
      <c r="E717" s="212"/>
      <c r="F717" s="212"/>
      <c r="G717" s="212"/>
      <c r="H717" s="212"/>
      <c r="I717" s="212"/>
      <c r="J717" s="212"/>
      <c r="K717" s="212"/>
      <c r="L717" s="212"/>
      <c r="M717" s="212"/>
      <c r="N717" s="212"/>
      <c r="O717" s="212"/>
      <c r="P717" s="212"/>
    </row>
    <row r="718" spans="3:16" x14ac:dyDescent="0.25">
      <c r="C718" s="212"/>
      <c r="D718" s="212"/>
      <c r="E718" s="212"/>
      <c r="F718" s="212"/>
      <c r="G718" s="212"/>
      <c r="H718" s="212"/>
      <c r="I718" s="212"/>
      <c r="J718" s="212"/>
      <c r="K718" s="212"/>
      <c r="L718" s="212"/>
      <c r="M718" s="212"/>
      <c r="N718" s="212"/>
      <c r="O718" s="212"/>
      <c r="P718" s="212"/>
    </row>
    <row r="719" spans="3:16" x14ac:dyDescent="0.25">
      <c r="C719" s="212"/>
      <c r="D719" s="212"/>
      <c r="E719" s="212"/>
      <c r="F719" s="212"/>
      <c r="G719" s="212"/>
      <c r="H719" s="212"/>
      <c r="I719" s="212"/>
      <c r="J719" s="212"/>
      <c r="K719" s="212"/>
      <c r="L719" s="212"/>
      <c r="M719" s="212"/>
      <c r="N719" s="212"/>
      <c r="O719" s="212"/>
      <c r="P719" s="212"/>
    </row>
    <row r="720" spans="3:16" x14ac:dyDescent="0.25">
      <c r="C720" s="212"/>
      <c r="D720" s="212"/>
      <c r="E720" s="212"/>
      <c r="F720" s="212"/>
      <c r="G720" s="212"/>
      <c r="H720" s="212"/>
      <c r="I720" s="212"/>
      <c r="J720" s="212"/>
      <c r="K720" s="212"/>
      <c r="L720" s="212"/>
      <c r="M720" s="212"/>
      <c r="N720" s="212"/>
      <c r="O720" s="212"/>
      <c r="P720" s="212"/>
    </row>
    <row r="721" spans="3:16" x14ac:dyDescent="0.25">
      <c r="C721" s="212"/>
      <c r="D721" s="212"/>
      <c r="E721" s="212"/>
      <c r="F721" s="212"/>
      <c r="G721" s="212"/>
      <c r="H721" s="212"/>
      <c r="I721" s="212"/>
      <c r="J721" s="212"/>
      <c r="K721" s="212"/>
      <c r="L721" s="212"/>
      <c r="M721" s="212"/>
      <c r="N721" s="212"/>
      <c r="O721" s="212"/>
      <c r="P721" s="212"/>
    </row>
    <row r="722" spans="3:16" x14ac:dyDescent="0.25">
      <c r="C722" s="212"/>
      <c r="D722" s="212"/>
      <c r="E722" s="212"/>
      <c r="F722" s="212"/>
      <c r="G722" s="212"/>
      <c r="H722" s="212"/>
      <c r="I722" s="212"/>
      <c r="J722" s="212"/>
      <c r="K722" s="212"/>
      <c r="L722" s="212"/>
      <c r="M722" s="212"/>
      <c r="N722" s="212"/>
      <c r="O722" s="212"/>
      <c r="P722" s="212"/>
    </row>
    <row r="723" spans="3:16" x14ac:dyDescent="0.25">
      <c r="C723" s="212"/>
      <c r="D723" s="212"/>
      <c r="E723" s="212"/>
      <c r="F723" s="212"/>
      <c r="G723" s="212"/>
      <c r="H723" s="212"/>
      <c r="I723" s="212"/>
      <c r="J723" s="212"/>
      <c r="K723" s="212"/>
      <c r="L723" s="212"/>
      <c r="M723" s="212"/>
      <c r="N723" s="212"/>
      <c r="O723" s="212"/>
      <c r="P723" s="212"/>
    </row>
    <row r="724" spans="3:16" x14ac:dyDescent="0.25">
      <c r="C724" s="212"/>
      <c r="D724" s="212"/>
      <c r="E724" s="212"/>
      <c r="F724" s="212"/>
      <c r="G724" s="212"/>
      <c r="H724" s="212"/>
      <c r="I724" s="212"/>
      <c r="J724" s="212"/>
      <c r="K724" s="212"/>
      <c r="L724" s="212"/>
      <c r="M724" s="212"/>
      <c r="N724" s="212"/>
      <c r="O724" s="212"/>
      <c r="P724" s="212"/>
    </row>
    <row r="725" spans="3:16" x14ac:dyDescent="0.25">
      <c r="C725" s="212"/>
      <c r="D725" s="212"/>
      <c r="E725" s="212"/>
      <c r="F725" s="212"/>
      <c r="G725" s="212"/>
      <c r="H725" s="212"/>
      <c r="I725" s="212"/>
      <c r="J725" s="212"/>
      <c r="K725" s="212"/>
      <c r="L725" s="212"/>
      <c r="M725" s="212"/>
      <c r="N725" s="212"/>
      <c r="O725" s="212"/>
      <c r="P725" s="212"/>
    </row>
    <row r="726" spans="3:16" x14ac:dyDescent="0.25">
      <c r="C726" s="212"/>
      <c r="D726" s="212"/>
      <c r="E726" s="212"/>
      <c r="F726" s="212"/>
      <c r="G726" s="212"/>
      <c r="H726" s="212"/>
      <c r="I726" s="212"/>
      <c r="J726" s="212"/>
      <c r="K726" s="212"/>
      <c r="L726" s="212"/>
      <c r="M726" s="212"/>
      <c r="N726" s="212"/>
      <c r="O726" s="212"/>
      <c r="P726" s="212"/>
    </row>
    <row r="727" spans="3:16" x14ac:dyDescent="0.25">
      <c r="C727" s="212"/>
      <c r="D727" s="212"/>
      <c r="E727" s="212"/>
      <c r="F727" s="212"/>
      <c r="G727" s="212"/>
      <c r="H727" s="212"/>
      <c r="I727" s="212"/>
      <c r="J727" s="212"/>
      <c r="K727" s="212"/>
      <c r="L727" s="212"/>
      <c r="M727" s="212"/>
      <c r="N727" s="212"/>
      <c r="O727" s="212"/>
      <c r="P727" s="212"/>
    </row>
    <row r="728" spans="3:16" x14ac:dyDescent="0.25">
      <c r="C728" s="212"/>
      <c r="D728" s="212"/>
      <c r="E728" s="212"/>
      <c r="F728" s="212"/>
      <c r="G728" s="212"/>
      <c r="H728" s="212"/>
      <c r="I728" s="212"/>
      <c r="J728" s="212"/>
      <c r="K728" s="212"/>
      <c r="L728" s="212"/>
      <c r="M728" s="212"/>
      <c r="N728" s="212"/>
      <c r="O728" s="212"/>
      <c r="P728" s="212"/>
    </row>
    <row r="729" spans="3:16" x14ac:dyDescent="0.25">
      <c r="C729" s="212"/>
      <c r="D729" s="212"/>
      <c r="E729" s="212"/>
      <c r="F729" s="212"/>
      <c r="G729" s="212"/>
      <c r="H729" s="212"/>
      <c r="I729" s="212"/>
      <c r="J729" s="212"/>
      <c r="K729" s="212"/>
      <c r="L729" s="212"/>
      <c r="M729" s="212"/>
      <c r="N729" s="212"/>
      <c r="O729" s="212"/>
      <c r="P729" s="212"/>
    </row>
    <row r="730" spans="3:16" x14ac:dyDescent="0.25">
      <c r="C730" s="212"/>
      <c r="D730" s="212"/>
      <c r="E730" s="212"/>
      <c r="F730" s="212"/>
      <c r="G730" s="212"/>
      <c r="H730" s="212"/>
      <c r="I730" s="212"/>
      <c r="J730" s="212"/>
      <c r="K730" s="212"/>
      <c r="L730" s="212"/>
      <c r="M730" s="212"/>
      <c r="N730" s="212"/>
      <c r="O730" s="212"/>
      <c r="P730" s="212"/>
    </row>
    <row r="731" spans="3:16" x14ac:dyDescent="0.25">
      <c r="C731" s="212"/>
      <c r="D731" s="212"/>
      <c r="E731" s="212"/>
      <c r="F731" s="212"/>
      <c r="G731" s="212"/>
      <c r="H731" s="212"/>
      <c r="I731" s="212"/>
      <c r="J731" s="212"/>
      <c r="K731" s="212"/>
      <c r="L731" s="212"/>
      <c r="M731" s="212"/>
      <c r="N731" s="212"/>
      <c r="O731" s="212"/>
      <c r="P731" s="212"/>
    </row>
    <row r="732" spans="3:16" x14ac:dyDescent="0.25">
      <c r="C732" s="212"/>
      <c r="D732" s="212"/>
      <c r="E732" s="212"/>
      <c r="F732" s="212"/>
      <c r="G732" s="212"/>
      <c r="H732" s="212"/>
      <c r="I732" s="212"/>
      <c r="J732" s="212"/>
      <c r="K732" s="212"/>
      <c r="L732" s="212"/>
      <c r="M732" s="212"/>
      <c r="N732" s="212"/>
      <c r="O732" s="212"/>
      <c r="P732" s="212"/>
    </row>
    <row r="733" spans="3:16" x14ac:dyDescent="0.25">
      <c r="C733" s="212"/>
      <c r="D733" s="212"/>
      <c r="E733" s="212"/>
      <c r="F733" s="212"/>
      <c r="G733" s="212"/>
      <c r="H733" s="212"/>
      <c r="I733" s="212"/>
      <c r="J733" s="212"/>
      <c r="K733" s="212"/>
      <c r="L733" s="212"/>
      <c r="M733" s="212"/>
      <c r="N733" s="212"/>
      <c r="O733" s="212"/>
      <c r="P733" s="212"/>
    </row>
    <row r="734" spans="3:16" x14ac:dyDescent="0.25">
      <c r="C734" s="212"/>
      <c r="D734" s="212"/>
      <c r="E734" s="212"/>
      <c r="F734" s="212"/>
      <c r="G734" s="212"/>
      <c r="H734" s="212"/>
      <c r="I734" s="212"/>
      <c r="J734" s="212"/>
      <c r="K734" s="212"/>
      <c r="L734" s="212"/>
      <c r="M734" s="212"/>
      <c r="N734" s="212"/>
      <c r="O734" s="212"/>
      <c r="P734" s="212"/>
    </row>
    <row r="735" spans="3:16" x14ac:dyDescent="0.25">
      <c r="C735" s="212"/>
      <c r="D735" s="212"/>
      <c r="E735" s="212"/>
      <c r="F735" s="212"/>
      <c r="G735" s="212"/>
      <c r="H735" s="212"/>
      <c r="I735" s="212"/>
      <c r="J735" s="212"/>
      <c r="K735" s="212"/>
      <c r="L735" s="212"/>
      <c r="M735" s="212"/>
      <c r="N735" s="212"/>
      <c r="O735" s="212"/>
      <c r="P735" s="212"/>
    </row>
    <row r="736" spans="3:16" x14ac:dyDescent="0.25">
      <c r="C736" s="212"/>
      <c r="D736" s="212"/>
      <c r="E736" s="212"/>
      <c r="F736" s="212"/>
      <c r="G736" s="212"/>
      <c r="H736" s="212"/>
      <c r="I736" s="212"/>
      <c r="J736" s="212"/>
      <c r="K736" s="212"/>
      <c r="L736" s="212"/>
      <c r="M736" s="212"/>
      <c r="N736" s="212"/>
      <c r="O736" s="212"/>
      <c r="P736" s="212"/>
    </row>
    <row r="737" spans="3:16" x14ac:dyDescent="0.25">
      <c r="C737" s="212"/>
      <c r="D737" s="212"/>
      <c r="E737" s="212"/>
      <c r="F737" s="212"/>
      <c r="G737" s="212"/>
      <c r="H737" s="212"/>
      <c r="I737" s="212"/>
      <c r="J737" s="212"/>
      <c r="K737" s="212"/>
      <c r="L737" s="212"/>
      <c r="M737" s="212"/>
      <c r="N737" s="212"/>
      <c r="O737" s="212"/>
      <c r="P737" s="212"/>
    </row>
    <row r="738" spans="3:16" x14ac:dyDescent="0.25">
      <c r="C738" s="212"/>
      <c r="D738" s="212"/>
      <c r="E738" s="212"/>
      <c r="F738" s="212"/>
      <c r="G738" s="212"/>
      <c r="H738" s="212"/>
      <c r="I738" s="212"/>
      <c r="J738" s="212"/>
      <c r="K738" s="212"/>
      <c r="L738" s="212"/>
      <c r="M738" s="212"/>
      <c r="N738" s="212"/>
      <c r="O738" s="212"/>
      <c r="P738" s="212"/>
    </row>
    <row r="739" spans="3:16" x14ac:dyDescent="0.25">
      <c r="C739" s="212"/>
      <c r="D739" s="212"/>
      <c r="E739" s="212"/>
      <c r="F739" s="212"/>
      <c r="G739" s="212"/>
      <c r="H739" s="212"/>
      <c r="I739" s="212"/>
      <c r="J739" s="212"/>
      <c r="K739" s="212"/>
      <c r="L739" s="212"/>
      <c r="M739" s="212"/>
      <c r="N739" s="212"/>
      <c r="O739" s="212"/>
      <c r="P739" s="212"/>
    </row>
    <row r="740" spans="3:16" x14ac:dyDescent="0.25">
      <c r="C740" s="212"/>
      <c r="D740" s="212"/>
      <c r="E740" s="212"/>
      <c r="F740" s="212"/>
      <c r="G740" s="212"/>
      <c r="H740" s="212"/>
      <c r="I740" s="212"/>
      <c r="J740" s="212"/>
      <c r="K740" s="212"/>
      <c r="L740" s="212"/>
      <c r="M740" s="212"/>
      <c r="N740" s="212"/>
      <c r="O740" s="212"/>
      <c r="P740" s="212"/>
    </row>
    <row r="741" spans="3:16" x14ac:dyDescent="0.25">
      <c r="C741" s="212"/>
      <c r="D741" s="212"/>
      <c r="E741" s="212"/>
      <c r="F741" s="212"/>
      <c r="G741" s="212"/>
      <c r="H741" s="212"/>
      <c r="I741" s="212"/>
      <c r="J741" s="212"/>
      <c r="K741" s="212"/>
      <c r="L741" s="212"/>
      <c r="M741" s="212"/>
      <c r="N741" s="212"/>
      <c r="O741" s="212"/>
      <c r="P741" s="212"/>
    </row>
    <row r="742" spans="3:16" x14ac:dyDescent="0.25">
      <c r="C742" s="212"/>
      <c r="D742" s="212"/>
      <c r="E742" s="212"/>
      <c r="F742" s="212"/>
      <c r="G742" s="212"/>
      <c r="H742" s="212"/>
      <c r="I742" s="212"/>
      <c r="J742" s="212"/>
      <c r="K742" s="212"/>
      <c r="L742" s="212"/>
      <c r="M742" s="212"/>
      <c r="N742" s="212"/>
      <c r="O742" s="212"/>
      <c r="P742" s="212"/>
    </row>
    <row r="743" spans="3:16" x14ac:dyDescent="0.25">
      <c r="C743" s="212"/>
      <c r="D743" s="212"/>
      <c r="E743" s="212"/>
      <c r="F743" s="212"/>
      <c r="G743" s="212"/>
      <c r="H743" s="212"/>
      <c r="I743" s="212"/>
      <c r="J743" s="212"/>
      <c r="K743" s="212"/>
      <c r="L743" s="212"/>
      <c r="M743" s="212"/>
      <c r="N743" s="212"/>
      <c r="O743" s="212"/>
      <c r="P743" s="212"/>
    </row>
    <row r="744" spans="3:16" x14ac:dyDescent="0.25">
      <c r="C744" s="212"/>
      <c r="D744" s="212"/>
      <c r="E744" s="212"/>
      <c r="F744" s="212"/>
      <c r="G744" s="212"/>
      <c r="H744" s="212"/>
      <c r="I744" s="212"/>
      <c r="J744" s="212"/>
      <c r="K744" s="212"/>
      <c r="L744" s="212"/>
      <c r="M744" s="212"/>
      <c r="N744" s="212"/>
      <c r="O744" s="212"/>
      <c r="P744" s="212"/>
    </row>
    <row r="745" spans="3:16" x14ac:dyDescent="0.25">
      <c r="C745" s="212"/>
      <c r="D745" s="212"/>
      <c r="E745" s="212"/>
      <c r="F745" s="212"/>
      <c r="G745" s="212"/>
      <c r="H745" s="212"/>
      <c r="I745" s="212"/>
      <c r="J745" s="212"/>
      <c r="K745" s="212"/>
      <c r="L745" s="212"/>
      <c r="M745" s="212"/>
      <c r="N745" s="212"/>
      <c r="O745" s="212"/>
      <c r="P745" s="212"/>
    </row>
    <row r="746" spans="3:16" x14ac:dyDescent="0.25">
      <c r="C746" s="212"/>
      <c r="D746" s="212"/>
      <c r="E746" s="212"/>
      <c r="F746" s="212"/>
      <c r="G746" s="212"/>
      <c r="H746" s="212"/>
      <c r="I746" s="212"/>
      <c r="J746" s="212"/>
      <c r="K746" s="212"/>
      <c r="L746" s="212"/>
      <c r="M746" s="212"/>
      <c r="N746" s="212"/>
      <c r="O746" s="212"/>
      <c r="P746" s="212"/>
    </row>
    <row r="747" spans="3:16" x14ac:dyDescent="0.25">
      <c r="C747" s="212"/>
      <c r="D747" s="212"/>
      <c r="E747" s="212"/>
      <c r="F747" s="212"/>
      <c r="G747" s="212"/>
      <c r="H747" s="212"/>
      <c r="I747" s="212"/>
      <c r="J747" s="212"/>
      <c r="K747" s="212"/>
      <c r="L747" s="212"/>
      <c r="M747" s="212"/>
      <c r="N747" s="212"/>
      <c r="O747" s="212"/>
      <c r="P747" s="212"/>
    </row>
    <row r="748" spans="3:16" x14ac:dyDescent="0.25">
      <c r="C748" s="212"/>
      <c r="D748" s="212"/>
      <c r="E748" s="212"/>
      <c r="F748" s="212"/>
      <c r="G748" s="212"/>
      <c r="H748" s="212"/>
      <c r="I748" s="212"/>
      <c r="J748" s="212"/>
      <c r="K748" s="212"/>
      <c r="L748" s="212"/>
      <c r="M748" s="212"/>
      <c r="N748" s="212"/>
      <c r="O748" s="212"/>
      <c r="P748" s="212"/>
    </row>
    <row r="749" spans="3:16" x14ac:dyDescent="0.25">
      <c r="C749" s="212"/>
      <c r="D749" s="212"/>
      <c r="E749" s="212"/>
      <c r="F749" s="212"/>
      <c r="G749" s="212"/>
      <c r="H749" s="212"/>
      <c r="I749" s="212"/>
      <c r="J749" s="212"/>
      <c r="K749" s="212"/>
      <c r="L749" s="212"/>
      <c r="M749" s="212"/>
      <c r="N749" s="212"/>
      <c r="O749" s="212"/>
      <c r="P749" s="212"/>
    </row>
    <row r="750" spans="3:16" x14ac:dyDescent="0.25">
      <c r="C750" s="212"/>
      <c r="D750" s="212"/>
      <c r="E750" s="212"/>
      <c r="F750" s="212"/>
      <c r="G750" s="212"/>
      <c r="H750" s="212"/>
      <c r="I750" s="212"/>
      <c r="J750" s="212"/>
      <c r="K750" s="212"/>
      <c r="L750" s="212"/>
      <c r="M750" s="212"/>
      <c r="N750" s="212"/>
      <c r="O750" s="212"/>
      <c r="P750" s="212"/>
    </row>
    <row r="751" spans="3:16" x14ac:dyDescent="0.25">
      <c r="C751" s="212"/>
      <c r="D751" s="212"/>
      <c r="E751" s="212"/>
      <c r="F751" s="212"/>
      <c r="G751" s="212"/>
      <c r="H751" s="212"/>
      <c r="I751" s="212"/>
      <c r="J751" s="212"/>
      <c r="K751" s="212"/>
      <c r="L751" s="212"/>
      <c r="M751" s="212"/>
      <c r="N751" s="212"/>
      <c r="O751" s="212"/>
      <c r="P751" s="212"/>
    </row>
    <row r="752" spans="3:16" x14ac:dyDescent="0.25">
      <c r="C752" s="212"/>
      <c r="D752" s="212"/>
      <c r="E752" s="212"/>
      <c r="F752" s="212"/>
      <c r="G752" s="212"/>
      <c r="H752" s="212"/>
      <c r="I752" s="212"/>
      <c r="J752" s="212"/>
      <c r="K752" s="212"/>
      <c r="L752" s="212"/>
      <c r="M752" s="212"/>
      <c r="N752" s="212"/>
      <c r="O752" s="212"/>
      <c r="P752" s="212"/>
    </row>
    <row r="753" spans="3:16" x14ac:dyDescent="0.25">
      <c r="C753" s="212"/>
      <c r="D753" s="212"/>
      <c r="E753" s="212"/>
      <c r="F753" s="212"/>
      <c r="G753" s="212"/>
      <c r="H753" s="212"/>
      <c r="I753" s="212"/>
      <c r="J753" s="212"/>
      <c r="K753" s="212"/>
      <c r="L753" s="212"/>
      <c r="M753" s="212"/>
      <c r="N753" s="212"/>
      <c r="O753" s="212"/>
      <c r="P753" s="212"/>
    </row>
    <row r="754" spans="3:16" x14ac:dyDescent="0.25">
      <c r="C754" s="212"/>
      <c r="D754" s="212"/>
      <c r="E754" s="212"/>
      <c r="F754" s="212"/>
      <c r="G754" s="212"/>
      <c r="H754" s="212"/>
      <c r="I754" s="212"/>
      <c r="J754" s="212"/>
      <c r="K754" s="212"/>
      <c r="L754" s="212"/>
      <c r="M754" s="212"/>
      <c r="N754" s="212"/>
      <c r="O754" s="212"/>
      <c r="P754" s="212"/>
    </row>
    <row r="755" spans="3:16" x14ac:dyDescent="0.25">
      <c r="C755" s="212"/>
      <c r="D755" s="212"/>
      <c r="E755" s="212"/>
      <c r="F755" s="212"/>
      <c r="G755" s="212"/>
      <c r="H755" s="212"/>
      <c r="I755" s="212"/>
      <c r="J755" s="212"/>
      <c r="K755" s="212"/>
      <c r="L755" s="212"/>
      <c r="M755" s="212"/>
      <c r="N755" s="212"/>
      <c r="O755" s="212"/>
      <c r="P755" s="212"/>
    </row>
    <row r="756" spans="3:16" x14ac:dyDescent="0.25">
      <c r="C756" s="212"/>
      <c r="D756" s="212"/>
      <c r="E756" s="212"/>
      <c r="F756" s="212"/>
      <c r="G756" s="212"/>
      <c r="H756" s="212"/>
      <c r="I756" s="212"/>
      <c r="J756" s="212"/>
      <c r="K756" s="212"/>
      <c r="L756" s="212"/>
      <c r="M756" s="212"/>
      <c r="N756" s="212"/>
      <c r="O756" s="212"/>
      <c r="P756" s="212"/>
    </row>
    <row r="757" spans="3:16" x14ac:dyDescent="0.25">
      <c r="C757" s="212"/>
      <c r="D757" s="212"/>
      <c r="E757" s="212"/>
      <c r="F757" s="212"/>
      <c r="G757" s="212"/>
      <c r="H757" s="212"/>
      <c r="I757" s="212"/>
      <c r="J757" s="212"/>
      <c r="K757" s="212"/>
      <c r="L757" s="212"/>
      <c r="M757" s="212"/>
      <c r="N757" s="212"/>
      <c r="O757" s="212"/>
      <c r="P757" s="212"/>
    </row>
    <row r="758" spans="3:16" x14ac:dyDescent="0.25">
      <c r="C758" s="212"/>
      <c r="D758" s="212"/>
      <c r="E758" s="212"/>
      <c r="F758" s="212"/>
      <c r="G758" s="212"/>
      <c r="H758" s="212"/>
      <c r="I758" s="212"/>
      <c r="J758" s="212"/>
      <c r="K758" s="212"/>
      <c r="L758" s="212"/>
      <c r="M758" s="212"/>
      <c r="N758" s="212"/>
      <c r="O758" s="212"/>
      <c r="P758" s="212"/>
    </row>
    <row r="759" spans="3:16" x14ac:dyDescent="0.25">
      <c r="C759" s="212"/>
      <c r="D759" s="212"/>
      <c r="E759" s="212"/>
      <c r="F759" s="212"/>
      <c r="G759" s="212"/>
      <c r="H759" s="212"/>
      <c r="I759" s="212"/>
      <c r="J759" s="212"/>
      <c r="K759" s="212"/>
      <c r="L759" s="212"/>
      <c r="M759" s="212"/>
      <c r="N759" s="212"/>
      <c r="O759" s="212"/>
      <c r="P759" s="212"/>
    </row>
    <row r="760" spans="3:16" x14ac:dyDescent="0.25">
      <c r="C760" s="212"/>
      <c r="D760" s="212"/>
      <c r="E760" s="212"/>
      <c r="F760" s="212"/>
      <c r="G760" s="212"/>
      <c r="H760" s="212"/>
      <c r="I760" s="212"/>
      <c r="J760" s="212"/>
      <c r="K760" s="212"/>
      <c r="L760" s="212"/>
      <c r="M760" s="212"/>
      <c r="N760" s="212"/>
      <c r="O760" s="212"/>
      <c r="P760" s="212"/>
    </row>
    <row r="761" spans="3:16" x14ac:dyDescent="0.25">
      <c r="C761" s="212"/>
      <c r="D761" s="212"/>
      <c r="E761" s="212"/>
      <c r="F761" s="212"/>
      <c r="G761" s="212"/>
      <c r="H761" s="212"/>
      <c r="I761" s="212"/>
      <c r="J761" s="212"/>
      <c r="K761" s="212"/>
      <c r="L761" s="212"/>
      <c r="M761" s="212"/>
      <c r="N761" s="212"/>
      <c r="O761" s="212"/>
      <c r="P761" s="212"/>
    </row>
    <row r="762" spans="3:16" x14ac:dyDescent="0.25">
      <c r="C762" s="212"/>
      <c r="D762" s="212"/>
      <c r="E762" s="212"/>
      <c r="F762" s="212"/>
      <c r="G762" s="212"/>
      <c r="H762" s="212"/>
      <c r="I762" s="212"/>
      <c r="J762" s="212"/>
      <c r="K762" s="212"/>
      <c r="L762" s="212"/>
      <c r="M762" s="212"/>
      <c r="N762" s="212"/>
      <c r="O762" s="212"/>
      <c r="P762" s="212"/>
    </row>
    <row r="763" spans="3:16" x14ac:dyDescent="0.25">
      <c r="C763" s="212"/>
      <c r="D763" s="212"/>
      <c r="E763" s="212"/>
      <c r="F763" s="212"/>
      <c r="G763" s="212"/>
      <c r="H763" s="212"/>
      <c r="I763" s="212"/>
      <c r="J763" s="212"/>
      <c r="K763" s="212"/>
      <c r="L763" s="212"/>
      <c r="M763" s="212"/>
      <c r="N763" s="212"/>
      <c r="O763" s="212"/>
      <c r="P763" s="212"/>
    </row>
    <row r="764" spans="3:16" x14ac:dyDescent="0.25">
      <c r="C764" s="212"/>
      <c r="D764" s="212"/>
      <c r="E764" s="212"/>
      <c r="F764" s="212"/>
      <c r="G764" s="212"/>
      <c r="H764" s="212"/>
      <c r="I764" s="212"/>
      <c r="J764" s="212"/>
      <c r="K764" s="212"/>
      <c r="L764" s="212"/>
      <c r="M764" s="212"/>
      <c r="N764" s="212"/>
      <c r="O764" s="212"/>
      <c r="P764" s="212"/>
    </row>
    <row r="765" spans="3:16" x14ac:dyDescent="0.25">
      <c r="C765" s="212"/>
      <c r="D765" s="212"/>
      <c r="E765" s="212"/>
      <c r="F765" s="212"/>
      <c r="G765" s="212"/>
      <c r="H765" s="212"/>
      <c r="I765" s="212"/>
      <c r="J765" s="212"/>
      <c r="K765" s="212"/>
      <c r="L765" s="212"/>
      <c r="M765" s="212"/>
      <c r="N765" s="212"/>
      <c r="O765" s="212"/>
      <c r="P765" s="212"/>
    </row>
    <row r="766" spans="3:16" x14ac:dyDescent="0.25">
      <c r="C766" s="212"/>
      <c r="D766" s="212"/>
      <c r="E766" s="212"/>
      <c r="F766" s="212"/>
      <c r="G766" s="212"/>
      <c r="H766" s="212"/>
      <c r="I766" s="212"/>
      <c r="J766" s="212"/>
      <c r="K766" s="212"/>
      <c r="L766" s="212"/>
      <c r="M766" s="212"/>
      <c r="N766" s="212"/>
      <c r="O766" s="212"/>
      <c r="P766" s="212"/>
    </row>
    <row r="767" spans="3:16" x14ac:dyDescent="0.25">
      <c r="C767" s="212"/>
      <c r="D767" s="212"/>
      <c r="E767" s="212"/>
      <c r="F767" s="212"/>
      <c r="G767" s="212"/>
      <c r="H767" s="212"/>
      <c r="I767" s="212"/>
      <c r="J767" s="212"/>
      <c r="K767" s="212"/>
      <c r="L767" s="212"/>
      <c r="M767" s="212"/>
      <c r="N767" s="212"/>
      <c r="O767" s="212"/>
      <c r="P767" s="212"/>
    </row>
    <row r="768" spans="3:16" x14ac:dyDescent="0.25">
      <c r="C768" s="212"/>
      <c r="D768" s="212"/>
      <c r="E768" s="212"/>
      <c r="F768" s="212"/>
      <c r="G768" s="212"/>
      <c r="H768" s="212"/>
      <c r="I768" s="212"/>
      <c r="J768" s="212"/>
      <c r="K768" s="212"/>
      <c r="L768" s="212"/>
      <c r="M768" s="212"/>
      <c r="N768" s="212"/>
      <c r="O768" s="212"/>
      <c r="P768" s="212"/>
    </row>
    <row r="769" spans="3:16" x14ac:dyDescent="0.25">
      <c r="C769" s="212"/>
      <c r="D769" s="212"/>
      <c r="E769" s="212"/>
      <c r="F769" s="212"/>
      <c r="G769" s="212"/>
      <c r="H769" s="212"/>
      <c r="I769" s="212"/>
      <c r="J769" s="212"/>
      <c r="K769" s="212"/>
      <c r="L769" s="212"/>
      <c r="M769" s="212"/>
      <c r="N769" s="212"/>
      <c r="O769" s="212"/>
      <c r="P769" s="212"/>
    </row>
    <row r="770" spans="3:16" x14ac:dyDescent="0.25">
      <c r="C770" s="212"/>
      <c r="D770" s="212"/>
      <c r="E770" s="212"/>
      <c r="F770" s="212"/>
      <c r="G770" s="212"/>
      <c r="H770" s="212"/>
      <c r="I770" s="212"/>
      <c r="J770" s="212"/>
      <c r="K770" s="212"/>
      <c r="L770" s="212"/>
      <c r="M770" s="212"/>
      <c r="N770" s="212"/>
      <c r="O770" s="212"/>
      <c r="P770" s="212"/>
    </row>
    <row r="771" spans="3:16" x14ac:dyDescent="0.25">
      <c r="C771" s="212"/>
      <c r="D771" s="212"/>
      <c r="E771" s="212"/>
      <c r="F771" s="212"/>
      <c r="G771" s="212"/>
      <c r="H771" s="212"/>
      <c r="I771" s="212"/>
      <c r="J771" s="212"/>
      <c r="K771" s="212"/>
      <c r="L771" s="212"/>
      <c r="M771" s="212"/>
      <c r="N771" s="212"/>
      <c r="O771" s="212"/>
      <c r="P771" s="212"/>
    </row>
    <row r="772" spans="3:16" x14ac:dyDescent="0.25">
      <c r="C772" s="212"/>
      <c r="D772" s="212"/>
      <c r="E772" s="212"/>
      <c r="F772" s="212"/>
      <c r="G772" s="212"/>
      <c r="H772" s="212"/>
      <c r="I772" s="212"/>
      <c r="J772" s="212"/>
      <c r="K772" s="212"/>
      <c r="L772" s="212"/>
      <c r="M772" s="212"/>
      <c r="N772" s="212"/>
      <c r="O772" s="212"/>
      <c r="P772" s="212"/>
    </row>
    <row r="773" spans="3:16" x14ac:dyDescent="0.25">
      <c r="C773" s="212"/>
      <c r="D773" s="212"/>
      <c r="E773" s="212"/>
      <c r="F773" s="212"/>
      <c r="G773" s="212"/>
      <c r="H773" s="212"/>
      <c r="I773" s="212"/>
      <c r="J773" s="212"/>
      <c r="K773" s="212"/>
      <c r="L773" s="212"/>
      <c r="M773" s="212"/>
      <c r="N773" s="212"/>
      <c r="O773" s="212"/>
      <c r="P773" s="212"/>
    </row>
    <row r="774" spans="3:16" x14ac:dyDescent="0.25">
      <c r="C774" s="212"/>
      <c r="D774" s="212"/>
      <c r="E774" s="212"/>
      <c r="F774" s="212"/>
      <c r="G774" s="212"/>
      <c r="H774" s="212"/>
      <c r="I774" s="212"/>
      <c r="J774" s="212"/>
      <c r="K774" s="212"/>
      <c r="L774" s="212"/>
      <c r="M774" s="212"/>
      <c r="N774" s="212"/>
      <c r="O774" s="212"/>
      <c r="P774" s="212"/>
    </row>
    <row r="775" spans="3:16" x14ac:dyDescent="0.25">
      <c r="C775" s="212"/>
      <c r="D775" s="212"/>
      <c r="E775" s="212"/>
      <c r="F775" s="212"/>
      <c r="G775" s="212"/>
      <c r="H775" s="212"/>
      <c r="I775" s="212"/>
      <c r="J775" s="212"/>
      <c r="K775" s="212"/>
      <c r="L775" s="212"/>
      <c r="M775" s="212"/>
      <c r="N775" s="212"/>
      <c r="O775" s="212"/>
      <c r="P775" s="212"/>
    </row>
    <row r="776" spans="3:16" x14ac:dyDescent="0.25">
      <c r="C776" s="212"/>
      <c r="D776" s="212"/>
      <c r="E776" s="212"/>
      <c r="F776" s="212"/>
      <c r="G776" s="212"/>
      <c r="H776" s="212"/>
      <c r="I776" s="212"/>
      <c r="J776" s="212"/>
      <c r="K776" s="212"/>
      <c r="L776" s="212"/>
      <c r="M776" s="212"/>
      <c r="N776" s="212"/>
      <c r="O776" s="212"/>
      <c r="P776" s="212"/>
    </row>
    <row r="777" spans="3:16" x14ac:dyDescent="0.25">
      <c r="C777" s="212"/>
      <c r="D777" s="212"/>
      <c r="E777" s="212"/>
      <c r="F777" s="212"/>
      <c r="G777" s="212"/>
      <c r="H777" s="212"/>
      <c r="I777" s="212"/>
      <c r="J777" s="212"/>
      <c r="K777" s="212"/>
      <c r="L777" s="212"/>
      <c r="M777" s="212"/>
      <c r="N777" s="212"/>
      <c r="O777" s="212"/>
      <c r="P777" s="212"/>
    </row>
    <row r="778" spans="3:16" x14ac:dyDescent="0.25">
      <c r="C778" s="212"/>
      <c r="D778" s="212"/>
      <c r="E778" s="212"/>
      <c r="F778" s="212"/>
      <c r="G778" s="212"/>
      <c r="H778" s="212"/>
      <c r="I778" s="212"/>
      <c r="J778" s="212"/>
      <c r="K778" s="212"/>
      <c r="L778" s="212"/>
      <c r="M778" s="212"/>
      <c r="N778" s="212"/>
      <c r="O778" s="212"/>
      <c r="P778" s="212"/>
    </row>
    <row r="779" spans="3:16" x14ac:dyDescent="0.25">
      <c r="C779" s="212"/>
      <c r="D779" s="212"/>
      <c r="E779" s="212"/>
      <c r="F779" s="212"/>
      <c r="G779" s="212"/>
      <c r="H779" s="212"/>
      <c r="I779" s="212"/>
      <c r="J779" s="212"/>
      <c r="K779" s="212"/>
      <c r="L779" s="212"/>
      <c r="M779" s="212"/>
      <c r="N779" s="212"/>
      <c r="O779" s="212"/>
      <c r="P779" s="212"/>
    </row>
    <row r="780" spans="3:16" x14ac:dyDescent="0.25">
      <c r="C780" s="212"/>
      <c r="D780" s="212"/>
      <c r="E780" s="212"/>
      <c r="F780" s="212"/>
      <c r="G780" s="212"/>
      <c r="H780" s="212"/>
      <c r="I780" s="212"/>
      <c r="J780" s="212"/>
      <c r="K780" s="212"/>
      <c r="L780" s="212"/>
      <c r="M780" s="212"/>
      <c r="N780" s="212"/>
      <c r="O780" s="212"/>
      <c r="P780" s="212"/>
    </row>
    <row r="781" spans="3:16" x14ac:dyDescent="0.25">
      <c r="C781" s="212"/>
      <c r="D781" s="212"/>
      <c r="E781" s="212"/>
      <c r="F781" s="212"/>
      <c r="G781" s="212"/>
      <c r="H781" s="212"/>
      <c r="I781" s="212"/>
      <c r="J781" s="212"/>
      <c r="K781" s="212"/>
      <c r="L781" s="212"/>
      <c r="M781" s="212"/>
      <c r="N781" s="212"/>
      <c r="O781" s="212"/>
      <c r="P781" s="212"/>
    </row>
    <row r="782" spans="3:16" x14ac:dyDescent="0.25">
      <c r="C782" s="212"/>
      <c r="D782" s="212"/>
      <c r="E782" s="212"/>
      <c r="F782" s="212"/>
      <c r="G782" s="212"/>
      <c r="H782" s="212"/>
      <c r="I782" s="212"/>
      <c r="J782" s="212"/>
      <c r="K782" s="212"/>
      <c r="L782" s="212"/>
      <c r="M782" s="212"/>
      <c r="N782" s="212"/>
      <c r="O782" s="212"/>
      <c r="P782" s="212"/>
    </row>
    <row r="783" spans="3:16" x14ac:dyDescent="0.25">
      <c r="C783" s="212"/>
      <c r="D783" s="212"/>
      <c r="E783" s="212"/>
      <c r="F783" s="212"/>
      <c r="G783" s="212"/>
      <c r="H783" s="212"/>
      <c r="I783" s="212"/>
      <c r="J783" s="212"/>
      <c r="K783" s="212"/>
      <c r="L783" s="212"/>
      <c r="M783" s="212"/>
      <c r="N783" s="212"/>
      <c r="O783" s="212"/>
      <c r="P783" s="212"/>
    </row>
    <row r="784" spans="3:16" x14ac:dyDescent="0.25">
      <c r="C784" s="212"/>
      <c r="D784" s="212"/>
      <c r="E784" s="212"/>
      <c r="F784" s="212"/>
      <c r="G784" s="212"/>
      <c r="H784" s="212"/>
      <c r="I784" s="212"/>
      <c r="J784" s="212"/>
      <c r="K784" s="212"/>
      <c r="L784" s="212"/>
      <c r="M784" s="212"/>
      <c r="N784" s="212"/>
      <c r="O784" s="212"/>
      <c r="P784" s="212"/>
    </row>
    <row r="785" spans="3:16" x14ac:dyDescent="0.25">
      <c r="C785" s="212"/>
      <c r="D785" s="212"/>
      <c r="E785" s="212"/>
      <c r="F785" s="212"/>
      <c r="G785" s="212"/>
      <c r="H785" s="212"/>
      <c r="I785" s="212"/>
      <c r="J785" s="212"/>
      <c r="K785" s="212"/>
      <c r="L785" s="212"/>
      <c r="M785" s="212"/>
      <c r="N785" s="212"/>
      <c r="O785" s="212"/>
      <c r="P785" s="212"/>
    </row>
    <row r="786" spans="3:16" x14ac:dyDescent="0.25">
      <c r="C786" s="212"/>
      <c r="D786" s="212"/>
      <c r="E786" s="212"/>
      <c r="F786" s="212"/>
      <c r="G786" s="212"/>
      <c r="H786" s="212"/>
      <c r="I786" s="212"/>
      <c r="J786" s="212"/>
      <c r="K786" s="212"/>
      <c r="L786" s="212"/>
      <c r="M786" s="212"/>
      <c r="N786" s="212"/>
      <c r="O786" s="212"/>
      <c r="P786" s="212"/>
    </row>
    <row r="787" spans="3:16" x14ac:dyDescent="0.25">
      <c r="C787" s="212"/>
      <c r="D787" s="212"/>
      <c r="E787" s="212"/>
      <c r="F787" s="212"/>
      <c r="G787" s="212"/>
      <c r="H787" s="212"/>
      <c r="I787" s="212"/>
      <c r="J787" s="212"/>
      <c r="K787" s="212"/>
      <c r="L787" s="212"/>
      <c r="M787" s="212"/>
      <c r="N787" s="212"/>
      <c r="O787" s="212"/>
      <c r="P787" s="212"/>
    </row>
    <row r="788" spans="3:16" x14ac:dyDescent="0.25">
      <c r="C788" s="212"/>
      <c r="D788" s="212"/>
      <c r="E788" s="212"/>
      <c r="F788" s="212"/>
      <c r="G788" s="212"/>
      <c r="H788" s="212"/>
      <c r="I788" s="212"/>
      <c r="J788" s="212"/>
      <c r="K788" s="212"/>
      <c r="L788" s="212"/>
      <c r="M788" s="212"/>
      <c r="N788" s="212"/>
      <c r="O788" s="212"/>
      <c r="P788" s="212"/>
    </row>
    <row r="789" spans="3:16" x14ac:dyDescent="0.25">
      <c r="C789" s="212"/>
      <c r="D789" s="212"/>
      <c r="E789" s="212"/>
      <c r="F789" s="212"/>
      <c r="G789" s="212"/>
      <c r="H789" s="212"/>
      <c r="I789" s="212"/>
      <c r="J789" s="212"/>
      <c r="K789" s="212"/>
      <c r="L789" s="212"/>
      <c r="M789" s="212"/>
      <c r="N789" s="212"/>
      <c r="O789" s="212"/>
      <c r="P789" s="212"/>
    </row>
    <row r="790" spans="3:16" x14ac:dyDescent="0.25">
      <c r="C790" s="212"/>
      <c r="D790" s="212"/>
      <c r="E790" s="212"/>
      <c r="F790" s="212"/>
      <c r="G790" s="212"/>
      <c r="H790" s="212"/>
      <c r="I790" s="212"/>
      <c r="J790" s="212"/>
      <c r="K790" s="212"/>
      <c r="L790" s="212"/>
      <c r="M790" s="212"/>
      <c r="N790" s="212"/>
      <c r="O790" s="212"/>
      <c r="P790" s="212"/>
    </row>
    <row r="791" spans="3:16" x14ac:dyDescent="0.25">
      <c r="C791" s="212"/>
      <c r="D791" s="212"/>
      <c r="E791" s="212"/>
      <c r="F791" s="212"/>
      <c r="G791" s="212"/>
      <c r="H791" s="212"/>
      <c r="I791" s="212"/>
      <c r="J791" s="212"/>
      <c r="K791" s="212"/>
      <c r="L791" s="212"/>
      <c r="M791" s="212"/>
      <c r="N791" s="212"/>
      <c r="O791" s="212"/>
      <c r="P791" s="212"/>
    </row>
    <row r="792" spans="3:16" x14ac:dyDescent="0.25">
      <c r="C792" s="212"/>
      <c r="D792" s="212"/>
      <c r="E792" s="212"/>
      <c r="F792" s="212"/>
      <c r="G792" s="212"/>
      <c r="H792" s="212"/>
      <c r="I792" s="212"/>
      <c r="J792" s="212"/>
      <c r="K792" s="212"/>
      <c r="L792" s="212"/>
      <c r="M792" s="212"/>
      <c r="N792" s="212"/>
      <c r="O792" s="212"/>
      <c r="P792" s="212"/>
    </row>
    <row r="793" spans="3:16" x14ac:dyDescent="0.25">
      <c r="C793" s="212"/>
      <c r="D793" s="212"/>
      <c r="E793" s="212"/>
      <c r="F793" s="212"/>
      <c r="G793" s="212"/>
      <c r="H793" s="212"/>
      <c r="I793" s="212"/>
      <c r="J793" s="212"/>
      <c r="K793" s="212"/>
      <c r="L793" s="212"/>
      <c r="M793" s="212"/>
      <c r="N793" s="212"/>
      <c r="O793" s="212"/>
      <c r="P793" s="212"/>
    </row>
    <row r="794" spans="3:16" x14ac:dyDescent="0.25">
      <c r="C794" s="212"/>
      <c r="D794" s="212"/>
      <c r="E794" s="212"/>
      <c r="F794" s="212"/>
      <c r="G794" s="212"/>
      <c r="H794" s="212"/>
      <c r="I794" s="212"/>
      <c r="J794" s="212"/>
      <c r="K794" s="212"/>
      <c r="L794" s="212"/>
      <c r="M794" s="212"/>
      <c r="N794" s="212"/>
      <c r="O794" s="212"/>
      <c r="P794" s="212"/>
    </row>
    <row r="795" spans="3:16" x14ac:dyDescent="0.25">
      <c r="C795" s="212"/>
      <c r="D795" s="212"/>
      <c r="E795" s="212"/>
      <c r="F795" s="212"/>
      <c r="G795" s="212"/>
      <c r="H795" s="212"/>
      <c r="I795" s="212"/>
      <c r="J795" s="212"/>
      <c r="K795" s="212"/>
      <c r="L795" s="212"/>
      <c r="M795" s="212"/>
      <c r="N795" s="212"/>
      <c r="O795" s="212"/>
      <c r="P795" s="212"/>
    </row>
    <row r="796" spans="3:16" x14ac:dyDescent="0.25">
      <c r="C796" s="212"/>
      <c r="D796" s="212"/>
      <c r="E796" s="212"/>
      <c r="F796" s="212"/>
      <c r="G796" s="212"/>
      <c r="H796" s="212"/>
      <c r="I796" s="212"/>
      <c r="J796" s="212"/>
      <c r="K796" s="212"/>
      <c r="L796" s="212"/>
      <c r="M796" s="212"/>
      <c r="N796" s="212"/>
      <c r="O796" s="212"/>
      <c r="P796" s="212"/>
    </row>
    <row r="797" spans="3:16" x14ac:dyDescent="0.25">
      <c r="C797" s="212"/>
      <c r="D797" s="212"/>
      <c r="E797" s="212"/>
      <c r="F797" s="212"/>
      <c r="G797" s="212"/>
      <c r="H797" s="212"/>
      <c r="I797" s="212"/>
      <c r="J797" s="212"/>
      <c r="K797" s="212"/>
      <c r="L797" s="212"/>
      <c r="M797" s="212"/>
      <c r="N797" s="212"/>
      <c r="O797" s="212"/>
      <c r="P797" s="212"/>
    </row>
    <row r="798" spans="3:16" x14ac:dyDescent="0.25">
      <c r="C798" s="212"/>
      <c r="D798" s="212"/>
      <c r="E798" s="212"/>
      <c r="F798" s="212"/>
      <c r="G798" s="212"/>
      <c r="H798" s="212"/>
      <c r="I798" s="212"/>
      <c r="J798" s="212"/>
      <c r="K798" s="212"/>
      <c r="L798" s="212"/>
      <c r="M798" s="212"/>
      <c r="N798" s="212"/>
      <c r="O798" s="212"/>
      <c r="P798" s="212"/>
    </row>
    <row r="799" spans="3:16" x14ac:dyDescent="0.25">
      <c r="C799" s="212"/>
      <c r="D799" s="212"/>
      <c r="E799" s="212"/>
      <c r="F799" s="212"/>
      <c r="G799" s="212"/>
      <c r="H799" s="212"/>
      <c r="I799" s="212"/>
      <c r="J799" s="212"/>
      <c r="K799" s="212"/>
      <c r="L799" s="212"/>
      <c r="M799" s="212"/>
      <c r="N799" s="212"/>
      <c r="O799" s="212"/>
      <c r="P799" s="212"/>
    </row>
    <row r="800" spans="3:16" x14ac:dyDescent="0.25">
      <c r="C800" s="212"/>
      <c r="D800" s="212"/>
      <c r="E800" s="212"/>
      <c r="F800" s="212"/>
      <c r="G800" s="212"/>
      <c r="H800" s="212"/>
      <c r="I800" s="212"/>
      <c r="J800" s="212"/>
      <c r="K800" s="212"/>
      <c r="L800" s="212"/>
      <c r="M800" s="212"/>
      <c r="N800" s="212"/>
      <c r="O800" s="212"/>
      <c r="P800" s="212"/>
    </row>
    <row r="801" spans="3:16" x14ac:dyDescent="0.25">
      <c r="C801" s="212"/>
      <c r="D801" s="212"/>
      <c r="E801" s="212"/>
      <c r="F801" s="212"/>
      <c r="G801" s="212"/>
      <c r="H801" s="212"/>
      <c r="I801" s="212"/>
      <c r="J801" s="212"/>
      <c r="K801" s="212"/>
      <c r="L801" s="212"/>
      <c r="M801" s="212"/>
      <c r="N801" s="212"/>
      <c r="O801" s="212"/>
      <c r="P801" s="212"/>
    </row>
    <row r="802" spans="3:16" x14ac:dyDescent="0.25">
      <c r="C802" s="212"/>
      <c r="D802" s="212"/>
      <c r="E802" s="212"/>
      <c r="F802" s="212"/>
      <c r="G802" s="212"/>
      <c r="H802" s="212"/>
      <c r="I802" s="212"/>
      <c r="J802" s="212"/>
      <c r="K802" s="212"/>
      <c r="L802" s="212"/>
      <c r="M802" s="212"/>
      <c r="N802" s="212"/>
      <c r="O802" s="212"/>
      <c r="P802" s="212"/>
    </row>
    <row r="803" spans="3:16" x14ac:dyDescent="0.25">
      <c r="C803" s="212"/>
      <c r="D803" s="212"/>
      <c r="E803" s="212"/>
      <c r="F803" s="212"/>
      <c r="G803" s="212"/>
      <c r="H803" s="212"/>
      <c r="I803" s="212"/>
      <c r="J803" s="212"/>
      <c r="K803" s="212"/>
      <c r="L803" s="212"/>
      <c r="M803" s="212"/>
      <c r="N803" s="212"/>
      <c r="O803" s="212"/>
      <c r="P803" s="212"/>
    </row>
    <row r="804" spans="3:16" x14ac:dyDescent="0.25">
      <c r="C804" s="212"/>
      <c r="D804" s="212"/>
      <c r="E804" s="212"/>
      <c r="F804" s="212"/>
      <c r="G804" s="212"/>
      <c r="H804" s="212"/>
      <c r="I804" s="212"/>
      <c r="J804" s="212"/>
      <c r="K804" s="212"/>
      <c r="L804" s="212"/>
      <c r="M804" s="212"/>
      <c r="N804" s="212"/>
      <c r="O804" s="212"/>
      <c r="P804" s="212"/>
    </row>
    <row r="805" spans="3:16" x14ac:dyDescent="0.25">
      <c r="C805" s="212"/>
      <c r="D805" s="212"/>
      <c r="E805" s="212"/>
      <c r="F805" s="212"/>
      <c r="G805" s="212"/>
      <c r="H805" s="212"/>
      <c r="I805" s="212"/>
      <c r="J805" s="212"/>
      <c r="K805" s="212"/>
      <c r="L805" s="212"/>
      <c r="M805" s="212"/>
      <c r="N805" s="212"/>
      <c r="O805" s="212"/>
      <c r="P805" s="212"/>
    </row>
    <row r="806" spans="3:16" x14ac:dyDescent="0.25">
      <c r="C806" s="212"/>
      <c r="D806" s="212"/>
      <c r="E806" s="212"/>
      <c r="F806" s="212"/>
      <c r="G806" s="212"/>
      <c r="H806" s="212"/>
      <c r="I806" s="212"/>
      <c r="J806" s="212"/>
      <c r="K806" s="212"/>
      <c r="L806" s="212"/>
      <c r="M806" s="212"/>
      <c r="N806" s="212"/>
      <c r="O806" s="212"/>
      <c r="P806" s="212"/>
    </row>
    <row r="807" spans="3:16" x14ac:dyDescent="0.25">
      <c r="C807" s="212"/>
      <c r="D807" s="212"/>
      <c r="E807" s="212"/>
      <c r="F807" s="212"/>
      <c r="G807" s="212"/>
      <c r="H807" s="212"/>
      <c r="I807" s="212"/>
      <c r="J807" s="212"/>
      <c r="K807" s="212"/>
      <c r="L807" s="212"/>
      <c r="M807" s="212"/>
      <c r="N807" s="212"/>
      <c r="O807" s="212"/>
      <c r="P807" s="212"/>
    </row>
    <row r="808" spans="3:16" x14ac:dyDescent="0.25">
      <c r="C808" s="212"/>
      <c r="D808" s="212"/>
      <c r="E808" s="212"/>
      <c r="F808" s="212"/>
      <c r="G808" s="212"/>
      <c r="H808" s="212"/>
      <c r="I808" s="212"/>
      <c r="J808" s="212"/>
      <c r="K808" s="212"/>
      <c r="L808" s="212"/>
      <c r="M808" s="212"/>
      <c r="N808" s="212"/>
      <c r="O808" s="212"/>
      <c r="P808" s="212"/>
    </row>
    <row r="809" spans="3:16" x14ac:dyDescent="0.25">
      <c r="C809" s="212"/>
      <c r="D809" s="212"/>
      <c r="E809" s="212"/>
      <c r="F809" s="212"/>
      <c r="G809" s="212"/>
      <c r="H809" s="212"/>
      <c r="I809" s="212"/>
      <c r="J809" s="212"/>
      <c r="K809" s="212"/>
      <c r="L809" s="212"/>
      <c r="M809" s="212"/>
      <c r="N809" s="212"/>
      <c r="O809" s="212"/>
      <c r="P809" s="212"/>
    </row>
    <row r="810" spans="3:16" x14ac:dyDescent="0.25">
      <c r="C810" s="212"/>
      <c r="D810" s="212"/>
      <c r="E810" s="212"/>
      <c r="F810" s="212"/>
      <c r="G810" s="212"/>
      <c r="H810" s="212"/>
      <c r="I810" s="212"/>
      <c r="J810" s="212"/>
      <c r="K810" s="212"/>
      <c r="L810" s="212"/>
      <c r="M810" s="212"/>
      <c r="N810" s="212"/>
      <c r="O810" s="212"/>
      <c r="P810" s="212"/>
    </row>
    <row r="811" spans="3:16" x14ac:dyDescent="0.25">
      <c r="C811" s="212"/>
      <c r="D811" s="212"/>
      <c r="E811" s="212"/>
      <c r="F811" s="212"/>
      <c r="G811" s="212"/>
      <c r="H811" s="212"/>
      <c r="I811" s="212"/>
      <c r="J811" s="212"/>
      <c r="K811" s="212"/>
      <c r="L811" s="212"/>
      <c r="M811" s="212"/>
      <c r="N811" s="212"/>
      <c r="O811" s="212"/>
      <c r="P811" s="212"/>
    </row>
    <row r="812" spans="3:16" x14ac:dyDescent="0.25">
      <c r="C812" s="212"/>
      <c r="D812" s="212"/>
      <c r="E812" s="212"/>
      <c r="F812" s="212"/>
      <c r="G812" s="212"/>
      <c r="H812" s="212"/>
      <c r="I812" s="212"/>
      <c r="J812" s="212"/>
      <c r="K812" s="212"/>
      <c r="L812" s="212"/>
      <c r="M812" s="212"/>
      <c r="N812" s="212"/>
      <c r="O812" s="212"/>
      <c r="P812" s="212"/>
    </row>
    <row r="813" spans="3:16" x14ac:dyDescent="0.25">
      <c r="C813" s="212"/>
      <c r="D813" s="212"/>
      <c r="E813" s="212"/>
      <c r="F813" s="212"/>
      <c r="G813" s="212"/>
      <c r="H813" s="212"/>
      <c r="I813" s="212"/>
      <c r="J813" s="212"/>
      <c r="K813" s="212"/>
      <c r="L813" s="212"/>
      <c r="M813" s="212"/>
      <c r="N813" s="212"/>
      <c r="O813" s="212"/>
      <c r="P813" s="212"/>
    </row>
    <row r="814" spans="3:16" x14ac:dyDescent="0.25">
      <c r="C814" s="212"/>
      <c r="D814" s="212"/>
      <c r="E814" s="212"/>
      <c r="F814" s="212"/>
      <c r="G814" s="212"/>
      <c r="H814" s="212"/>
      <c r="I814" s="212"/>
      <c r="J814" s="212"/>
      <c r="K814" s="212"/>
      <c r="L814" s="212"/>
      <c r="M814" s="212"/>
      <c r="N814" s="212"/>
      <c r="O814" s="212"/>
      <c r="P814" s="212"/>
    </row>
    <row r="815" spans="3:16" x14ac:dyDescent="0.25">
      <c r="C815" s="212"/>
      <c r="D815" s="212"/>
      <c r="E815" s="212"/>
      <c r="F815" s="212"/>
      <c r="G815" s="212"/>
      <c r="H815" s="212"/>
      <c r="I815" s="212"/>
      <c r="J815" s="212"/>
      <c r="K815" s="212"/>
      <c r="L815" s="212"/>
      <c r="M815" s="212"/>
      <c r="N815" s="212"/>
      <c r="O815" s="212"/>
      <c r="P815" s="212"/>
    </row>
    <row r="816" spans="3:16" x14ac:dyDescent="0.25">
      <c r="C816" s="212"/>
      <c r="D816" s="212"/>
      <c r="E816" s="212"/>
      <c r="F816" s="212"/>
      <c r="G816" s="212"/>
      <c r="H816" s="212"/>
      <c r="I816" s="212"/>
      <c r="J816" s="212"/>
      <c r="K816" s="212"/>
      <c r="L816" s="212"/>
      <c r="M816" s="212"/>
      <c r="N816" s="212"/>
      <c r="O816" s="212"/>
      <c r="P816" s="212"/>
    </row>
    <row r="817" spans="3:16" x14ac:dyDescent="0.25">
      <c r="C817" s="212"/>
      <c r="D817" s="212"/>
      <c r="E817" s="212"/>
      <c r="F817" s="212"/>
      <c r="G817" s="212"/>
      <c r="H817" s="212"/>
      <c r="I817" s="212"/>
      <c r="J817" s="212"/>
      <c r="K817" s="212"/>
      <c r="L817" s="212"/>
      <c r="M817" s="212"/>
      <c r="N817" s="212"/>
      <c r="O817" s="212"/>
      <c r="P817" s="212"/>
    </row>
    <row r="818" spans="3:16" x14ac:dyDescent="0.25">
      <c r="C818" s="212"/>
      <c r="D818" s="212"/>
      <c r="E818" s="212"/>
      <c r="F818" s="212"/>
      <c r="G818" s="212"/>
      <c r="H818" s="212"/>
      <c r="I818" s="212"/>
      <c r="J818" s="212"/>
      <c r="K818" s="212"/>
      <c r="L818" s="212"/>
      <c r="M818" s="212"/>
      <c r="N818" s="212"/>
      <c r="O818" s="212"/>
      <c r="P818" s="212"/>
    </row>
    <row r="819" spans="3:16" x14ac:dyDescent="0.25">
      <c r="C819" s="212"/>
      <c r="D819" s="212"/>
      <c r="E819" s="212"/>
      <c r="F819" s="212"/>
      <c r="G819" s="212"/>
      <c r="H819" s="212"/>
      <c r="I819" s="212"/>
      <c r="J819" s="212"/>
      <c r="K819" s="212"/>
      <c r="L819" s="212"/>
      <c r="M819" s="212"/>
      <c r="N819" s="212"/>
      <c r="O819" s="212"/>
      <c r="P819" s="212"/>
    </row>
    <row r="820" spans="3:16" x14ac:dyDescent="0.25">
      <c r="C820" s="212"/>
      <c r="D820" s="212"/>
      <c r="E820" s="212"/>
      <c r="F820" s="212"/>
      <c r="G820" s="212"/>
      <c r="H820" s="212"/>
      <c r="I820" s="212"/>
      <c r="J820" s="212"/>
      <c r="K820" s="212"/>
      <c r="L820" s="212"/>
      <c r="M820" s="212"/>
      <c r="N820" s="212"/>
      <c r="O820" s="212"/>
      <c r="P820" s="212"/>
    </row>
    <row r="821" spans="3:16" x14ac:dyDescent="0.25">
      <c r="C821" s="212"/>
      <c r="D821" s="212"/>
      <c r="E821" s="212"/>
      <c r="F821" s="212"/>
      <c r="G821" s="212"/>
      <c r="H821" s="212"/>
      <c r="I821" s="212"/>
      <c r="J821" s="212"/>
      <c r="K821" s="212"/>
      <c r="L821" s="212"/>
      <c r="M821" s="212"/>
      <c r="N821" s="212"/>
      <c r="O821" s="212"/>
      <c r="P821" s="212"/>
    </row>
    <row r="822" spans="3:16" x14ac:dyDescent="0.25">
      <c r="C822" s="212"/>
      <c r="D822" s="212"/>
      <c r="E822" s="212"/>
      <c r="F822" s="212"/>
      <c r="G822" s="212"/>
      <c r="H822" s="212"/>
      <c r="I822" s="212"/>
      <c r="J822" s="212"/>
      <c r="K822" s="212"/>
      <c r="L822" s="212"/>
      <c r="M822" s="212"/>
      <c r="N822" s="212"/>
      <c r="O822" s="212"/>
      <c r="P822" s="212"/>
    </row>
    <row r="823" spans="3:16" x14ac:dyDescent="0.25">
      <c r="C823" s="212"/>
      <c r="D823" s="212"/>
      <c r="E823" s="212"/>
      <c r="F823" s="212"/>
      <c r="G823" s="212"/>
      <c r="H823" s="212"/>
      <c r="I823" s="212"/>
      <c r="J823" s="212"/>
      <c r="K823" s="212"/>
      <c r="L823" s="212"/>
      <c r="M823" s="212"/>
      <c r="N823" s="212"/>
      <c r="O823" s="212"/>
      <c r="P823" s="212"/>
    </row>
    <row r="824" spans="3:16" x14ac:dyDescent="0.25">
      <c r="C824" s="212"/>
      <c r="D824" s="212"/>
      <c r="E824" s="212"/>
      <c r="F824" s="212"/>
      <c r="G824" s="212"/>
      <c r="H824" s="212"/>
      <c r="I824" s="212"/>
      <c r="J824" s="212"/>
      <c r="K824" s="212"/>
      <c r="L824" s="212"/>
      <c r="M824" s="212"/>
      <c r="N824" s="212"/>
      <c r="O824" s="212"/>
      <c r="P824" s="212"/>
    </row>
    <row r="825" spans="3:16" x14ac:dyDescent="0.25">
      <c r="C825" s="212"/>
      <c r="D825" s="212"/>
      <c r="E825" s="212"/>
      <c r="F825" s="212"/>
      <c r="G825" s="212"/>
      <c r="H825" s="212"/>
      <c r="I825" s="212"/>
      <c r="J825" s="212"/>
      <c r="K825" s="212"/>
      <c r="L825" s="212"/>
      <c r="M825" s="212"/>
      <c r="N825" s="212"/>
      <c r="O825" s="212"/>
      <c r="P825" s="212"/>
    </row>
    <row r="826" spans="3:16" x14ac:dyDescent="0.25">
      <c r="C826" s="212"/>
      <c r="D826" s="212"/>
      <c r="E826" s="212"/>
      <c r="F826" s="212"/>
      <c r="G826" s="212"/>
      <c r="H826" s="212"/>
      <c r="I826" s="212"/>
      <c r="J826" s="212"/>
      <c r="K826" s="212"/>
      <c r="L826" s="212"/>
      <c r="M826" s="212"/>
      <c r="N826" s="212"/>
      <c r="O826" s="212"/>
      <c r="P826" s="212"/>
    </row>
    <row r="827" spans="3:16" x14ac:dyDescent="0.25">
      <c r="C827" s="212"/>
      <c r="D827" s="212"/>
      <c r="E827" s="212"/>
      <c r="F827" s="212"/>
      <c r="G827" s="212"/>
      <c r="H827" s="212"/>
      <c r="I827" s="212"/>
      <c r="J827" s="212"/>
      <c r="K827" s="212"/>
      <c r="L827" s="212"/>
      <c r="M827" s="212"/>
      <c r="N827" s="212"/>
      <c r="O827" s="212"/>
      <c r="P827" s="212"/>
    </row>
    <row r="828" spans="3:16" x14ac:dyDescent="0.25">
      <c r="C828" s="212"/>
      <c r="D828" s="212"/>
      <c r="E828" s="212"/>
      <c r="F828" s="212"/>
      <c r="G828" s="212"/>
      <c r="H828" s="212"/>
      <c r="I828" s="212"/>
      <c r="J828" s="212"/>
      <c r="K828" s="212"/>
      <c r="L828" s="212"/>
      <c r="M828" s="212"/>
      <c r="N828" s="212"/>
      <c r="O828" s="212"/>
      <c r="P828" s="212"/>
    </row>
    <row r="829" spans="3:16" x14ac:dyDescent="0.25">
      <c r="C829" s="212"/>
      <c r="D829" s="212"/>
      <c r="E829" s="212"/>
      <c r="F829" s="212"/>
      <c r="G829" s="212"/>
      <c r="H829" s="212"/>
      <c r="I829" s="212"/>
      <c r="J829" s="212"/>
      <c r="K829" s="212"/>
      <c r="L829" s="212"/>
      <c r="M829" s="212"/>
      <c r="N829" s="212"/>
      <c r="O829" s="212"/>
      <c r="P829" s="212"/>
    </row>
    <row r="830" spans="3:16" x14ac:dyDescent="0.25">
      <c r="C830" s="212"/>
      <c r="D830" s="212"/>
      <c r="E830" s="212"/>
      <c r="F830" s="212"/>
      <c r="G830" s="212"/>
      <c r="H830" s="212"/>
      <c r="I830" s="212"/>
      <c r="J830" s="212"/>
      <c r="K830" s="212"/>
      <c r="L830" s="212"/>
      <c r="M830" s="212"/>
      <c r="N830" s="212"/>
      <c r="O830" s="212"/>
      <c r="P830" s="212"/>
    </row>
    <row r="831" spans="3:16" x14ac:dyDescent="0.25">
      <c r="C831" s="212"/>
      <c r="D831" s="212"/>
      <c r="E831" s="212"/>
      <c r="F831" s="212"/>
      <c r="G831" s="212"/>
      <c r="H831" s="212"/>
      <c r="I831" s="212"/>
      <c r="J831" s="212"/>
      <c r="K831" s="212"/>
      <c r="L831" s="212"/>
      <c r="M831" s="212"/>
      <c r="N831" s="212"/>
      <c r="O831" s="212"/>
      <c r="P831" s="212"/>
    </row>
    <row r="832" spans="3:16" x14ac:dyDescent="0.25">
      <c r="C832" s="212"/>
      <c r="D832" s="212"/>
      <c r="E832" s="212"/>
      <c r="F832" s="212"/>
      <c r="G832" s="212"/>
      <c r="H832" s="212"/>
      <c r="I832" s="212"/>
      <c r="J832" s="212"/>
      <c r="K832" s="212"/>
      <c r="L832" s="212"/>
      <c r="M832" s="212"/>
      <c r="N832" s="212"/>
      <c r="O832" s="212"/>
      <c r="P832" s="212"/>
    </row>
    <row r="833" spans="3:16" x14ac:dyDescent="0.25">
      <c r="C833" s="212"/>
      <c r="D833" s="212"/>
      <c r="E833" s="212"/>
      <c r="F833" s="212"/>
      <c r="G833" s="212"/>
      <c r="H833" s="212"/>
      <c r="I833" s="212"/>
      <c r="J833" s="212"/>
      <c r="K833" s="212"/>
      <c r="L833" s="212"/>
      <c r="M833" s="212"/>
      <c r="N833" s="212"/>
      <c r="O833" s="212"/>
      <c r="P833" s="212"/>
    </row>
    <row r="834" spans="3:16" x14ac:dyDescent="0.25">
      <c r="C834" s="212"/>
      <c r="D834" s="212"/>
      <c r="E834" s="212"/>
      <c r="F834" s="212"/>
      <c r="G834" s="212"/>
      <c r="H834" s="212"/>
      <c r="I834" s="212"/>
      <c r="J834" s="212"/>
      <c r="K834" s="212"/>
      <c r="L834" s="212"/>
      <c r="M834" s="212"/>
      <c r="N834" s="212"/>
      <c r="O834" s="212"/>
      <c r="P834" s="212"/>
    </row>
    <row r="835" spans="3:16" x14ac:dyDescent="0.25">
      <c r="C835" s="212"/>
      <c r="D835" s="212"/>
      <c r="E835" s="212"/>
      <c r="F835" s="212"/>
      <c r="G835" s="212"/>
      <c r="H835" s="212"/>
      <c r="I835" s="212"/>
      <c r="J835" s="212"/>
      <c r="K835" s="212"/>
      <c r="L835" s="212"/>
      <c r="M835" s="212"/>
      <c r="N835" s="212"/>
      <c r="O835" s="212"/>
      <c r="P835" s="212"/>
    </row>
    <row r="836" spans="3:16" x14ac:dyDescent="0.25">
      <c r="C836" s="212"/>
      <c r="D836" s="212"/>
      <c r="E836" s="212"/>
      <c r="F836" s="212"/>
      <c r="G836" s="212"/>
      <c r="H836" s="212"/>
      <c r="I836" s="212"/>
      <c r="J836" s="212"/>
      <c r="K836" s="212"/>
      <c r="L836" s="212"/>
      <c r="M836" s="212"/>
      <c r="N836" s="212"/>
      <c r="O836" s="212"/>
      <c r="P836" s="212"/>
    </row>
    <row r="837" spans="3:16" x14ac:dyDescent="0.25">
      <c r="C837" s="212"/>
      <c r="D837" s="212"/>
      <c r="E837" s="212"/>
      <c r="F837" s="212"/>
      <c r="G837" s="212"/>
      <c r="H837" s="212"/>
      <c r="I837" s="212"/>
      <c r="J837" s="212"/>
      <c r="K837" s="212"/>
      <c r="L837" s="212"/>
      <c r="M837" s="212"/>
      <c r="N837" s="212"/>
      <c r="O837" s="212"/>
      <c r="P837" s="212"/>
    </row>
    <row r="838" spans="3:16" x14ac:dyDescent="0.25">
      <c r="C838" s="212"/>
      <c r="D838" s="212"/>
      <c r="E838" s="212"/>
      <c r="F838" s="212"/>
      <c r="G838" s="212"/>
      <c r="H838" s="212"/>
      <c r="I838" s="212"/>
      <c r="J838" s="212"/>
      <c r="K838" s="212"/>
      <c r="L838" s="212"/>
      <c r="M838" s="212"/>
      <c r="N838" s="212"/>
      <c r="O838" s="212"/>
      <c r="P838" s="212"/>
    </row>
    <row r="839" spans="3:16" x14ac:dyDescent="0.25">
      <c r="C839" s="212"/>
      <c r="D839" s="212"/>
      <c r="E839" s="212"/>
      <c r="F839" s="212"/>
      <c r="G839" s="212"/>
      <c r="H839" s="212"/>
      <c r="I839" s="212"/>
      <c r="J839" s="212"/>
      <c r="K839" s="212"/>
      <c r="L839" s="212"/>
      <c r="M839" s="212"/>
      <c r="N839" s="212"/>
      <c r="O839" s="212"/>
      <c r="P839" s="212"/>
    </row>
    <row r="840" spans="3:16" x14ac:dyDescent="0.25">
      <c r="C840" s="212"/>
      <c r="D840" s="212"/>
      <c r="E840" s="212"/>
      <c r="F840" s="212"/>
      <c r="G840" s="212"/>
      <c r="H840" s="212"/>
      <c r="I840" s="212"/>
      <c r="J840" s="212"/>
      <c r="K840" s="212"/>
      <c r="L840" s="212"/>
      <c r="M840" s="212"/>
      <c r="N840" s="212"/>
      <c r="O840" s="212"/>
      <c r="P840" s="212"/>
    </row>
    <row r="841" spans="3:16" x14ac:dyDescent="0.25">
      <c r="C841" s="212"/>
      <c r="D841" s="212"/>
      <c r="E841" s="212"/>
      <c r="F841" s="212"/>
      <c r="G841" s="212"/>
      <c r="H841" s="212"/>
      <c r="I841" s="212"/>
      <c r="J841" s="212"/>
      <c r="K841" s="212"/>
      <c r="L841" s="212"/>
      <c r="M841" s="212"/>
      <c r="N841" s="212"/>
      <c r="O841" s="212"/>
      <c r="P841" s="212"/>
    </row>
    <row r="842" spans="3:16" x14ac:dyDescent="0.25">
      <c r="C842" s="212"/>
      <c r="D842" s="212"/>
      <c r="E842" s="212"/>
      <c r="F842" s="212"/>
      <c r="G842" s="212"/>
      <c r="H842" s="212"/>
      <c r="I842" s="212"/>
      <c r="J842" s="212"/>
      <c r="K842" s="212"/>
      <c r="L842" s="212"/>
      <c r="M842" s="212"/>
      <c r="N842" s="212"/>
      <c r="O842" s="212"/>
      <c r="P842" s="212"/>
    </row>
    <row r="843" spans="3:16" x14ac:dyDescent="0.25">
      <c r="C843" s="212"/>
      <c r="D843" s="212"/>
      <c r="E843" s="212"/>
      <c r="F843" s="212"/>
      <c r="G843" s="212"/>
      <c r="H843" s="212"/>
      <c r="I843" s="212"/>
      <c r="J843" s="212"/>
      <c r="K843" s="212"/>
      <c r="L843" s="212"/>
      <c r="M843" s="212"/>
      <c r="N843" s="212"/>
      <c r="O843" s="212"/>
      <c r="P843" s="212"/>
    </row>
    <row r="844" spans="3:16" x14ac:dyDescent="0.25">
      <c r="C844" s="212"/>
      <c r="D844" s="212"/>
      <c r="E844" s="212"/>
      <c r="F844" s="212"/>
      <c r="G844" s="212"/>
      <c r="H844" s="212"/>
      <c r="I844" s="212"/>
      <c r="J844" s="212"/>
      <c r="K844" s="212"/>
      <c r="L844" s="212"/>
      <c r="M844" s="212"/>
      <c r="N844" s="212"/>
      <c r="O844" s="212"/>
      <c r="P844" s="212"/>
    </row>
    <row r="845" spans="3:16" x14ac:dyDescent="0.25">
      <c r="C845" s="212"/>
      <c r="D845" s="212"/>
      <c r="E845" s="212"/>
      <c r="F845" s="212"/>
      <c r="G845" s="212"/>
      <c r="H845" s="212"/>
      <c r="I845" s="212"/>
      <c r="J845" s="212"/>
      <c r="K845" s="212"/>
      <c r="L845" s="212"/>
      <c r="M845" s="212"/>
      <c r="N845" s="212"/>
      <c r="O845" s="212"/>
      <c r="P845" s="212"/>
    </row>
    <row r="846" spans="3:16" x14ac:dyDescent="0.25">
      <c r="C846" s="212"/>
      <c r="D846" s="212"/>
      <c r="E846" s="212"/>
      <c r="F846" s="212"/>
      <c r="G846" s="212"/>
      <c r="H846" s="212"/>
      <c r="I846" s="212"/>
      <c r="J846" s="212"/>
      <c r="K846" s="212"/>
      <c r="L846" s="212"/>
      <c r="M846" s="212"/>
      <c r="N846" s="212"/>
      <c r="O846" s="212"/>
      <c r="P846" s="212"/>
    </row>
  </sheetData>
  <mergeCells count="5">
    <mergeCell ref="A1:B1"/>
    <mergeCell ref="A2:B2"/>
    <mergeCell ref="D2:O2"/>
    <mergeCell ref="Q2:Q3"/>
    <mergeCell ref="E1:Q1"/>
  </mergeCells>
  <pageMargins left="0.7" right="0.7" top="0.75" bottom="0.75" header="0.3" footer="0.3"/>
  <pageSetup paperSize="8" scale="6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4"/>
  <dimension ref="A1:U257"/>
  <sheetViews>
    <sheetView showGridLines="0" zoomScaleNormal="100" workbookViewId="0"/>
  </sheetViews>
  <sheetFormatPr baseColWidth="10" defaultColWidth="11.42578125" defaultRowHeight="15" x14ac:dyDescent="0.25"/>
  <cols>
    <col min="1" max="1" width="14.42578125" style="3" customWidth="1"/>
    <col min="2" max="2" width="46.7109375" style="3" customWidth="1"/>
    <col min="3" max="3" width="18.5703125" style="3" bestFit="1" customWidth="1"/>
    <col min="4" max="9" width="16.5703125" style="3" customWidth="1"/>
    <col min="10" max="16384" width="11.42578125" style="3"/>
  </cols>
  <sheetData>
    <row r="1" spans="1:20" ht="19.5" thickBot="1" x14ac:dyDescent="0.35">
      <c r="A1" s="8" t="s">
        <v>438</v>
      </c>
      <c r="B1" s="9"/>
      <c r="C1" s="10"/>
      <c r="D1" s="10"/>
      <c r="E1" s="10"/>
      <c r="F1" s="10"/>
      <c r="H1"/>
      <c r="I1"/>
      <c r="J1" s="370"/>
      <c r="K1" s="370"/>
      <c r="L1" s="370"/>
      <c r="M1" s="370"/>
      <c r="N1" s="370"/>
      <c r="O1" s="370"/>
      <c r="P1" s="370"/>
      <c r="Q1" s="370"/>
      <c r="R1" s="370"/>
      <c r="S1" s="370"/>
      <c r="T1" s="370"/>
    </row>
    <row r="2" spans="1:20" ht="19.5" thickBot="1" x14ac:dyDescent="0.35">
      <c r="A2" s="152" t="s">
        <v>1244</v>
      </c>
      <c r="B2" s="2692" t="s">
        <v>520</v>
      </c>
      <c r="C2" s="2693"/>
      <c r="D2" s="2693"/>
      <c r="E2" s="2693"/>
      <c r="F2" s="2693"/>
      <c r="G2" s="2693"/>
      <c r="H2" s="2694"/>
      <c r="I2" s="370"/>
      <c r="J2" s="370"/>
      <c r="K2" s="370"/>
      <c r="L2" s="370"/>
      <c r="M2" s="370"/>
      <c r="N2" s="370"/>
      <c r="O2" s="370"/>
      <c r="P2" s="370"/>
      <c r="Q2" s="370"/>
    </row>
    <row r="3" spans="1:20" ht="15.75" thickBot="1" x14ac:dyDescent="0.3">
      <c r="A3" s="1106" t="s">
        <v>1245</v>
      </c>
      <c r="B3" s="2695" t="s">
        <v>1246</v>
      </c>
      <c r="C3" s="2696"/>
      <c r="D3" s="2696"/>
      <c r="E3" s="2696"/>
      <c r="F3" s="2696"/>
      <c r="G3" s="2696"/>
      <c r="H3" s="2697"/>
      <c r="I3" s="370"/>
      <c r="J3" s="370"/>
      <c r="K3" s="370"/>
      <c r="L3" s="370"/>
      <c r="M3" s="370"/>
      <c r="N3" s="370"/>
      <c r="O3" s="370"/>
      <c r="P3" s="370"/>
      <c r="Q3" s="370"/>
    </row>
    <row r="4" spans="1:20" ht="15.75" thickBot="1" x14ac:dyDescent="0.3">
      <c r="A4" s="1106" t="s">
        <v>1247</v>
      </c>
      <c r="B4" s="2660" t="str">
        <f>Avstemmingsoversikt!A5</f>
        <v>XX - MAL - XXX/XXXX</v>
      </c>
      <c r="C4" s="2661"/>
      <c r="D4" s="2661"/>
      <c r="E4" s="2661"/>
      <c r="F4" s="2662"/>
      <c r="G4" s="1040" t="s">
        <v>481</v>
      </c>
      <c r="H4" s="156">
        <f>+Avstemmingsoversikt!P3</f>
        <v>2024</v>
      </c>
      <c r="I4" s="370"/>
      <c r="J4" s="370"/>
      <c r="K4" s="370"/>
      <c r="L4" s="370"/>
      <c r="M4" s="370"/>
      <c r="N4" s="370"/>
    </row>
    <row r="5" spans="1:20" ht="15.75" thickBot="1" x14ac:dyDescent="0.3">
      <c r="A5" s="555" t="s">
        <v>1248</v>
      </c>
      <c r="B5" s="2660"/>
      <c r="C5" s="2661"/>
      <c r="D5" s="2662"/>
      <c r="E5" s="557" t="s">
        <v>1249</v>
      </c>
      <c r="F5" s="1041"/>
      <c r="G5" s="556" t="s">
        <v>1250</v>
      </c>
      <c r="H5" s="157" t="str">
        <f>IF(Avstemmingsoversikt!P4= " "," ",Avstemmingsoversikt!P4)</f>
        <v>xx/2024</v>
      </c>
      <c r="I5" s="370"/>
      <c r="J5" s="370"/>
      <c r="K5" s="370"/>
      <c r="L5" s="370"/>
      <c r="M5" s="370"/>
      <c r="N5" s="370"/>
      <c r="O5" s="370"/>
      <c r="P5" s="370"/>
      <c r="Q5" s="370"/>
    </row>
    <row r="6" spans="1:20" ht="18.75" x14ac:dyDescent="0.3">
      <c r="A6" s="8"/>
      <c r="B6" s="9"/>
      <c r="C6" s="10"/>
      <c r="D6" s="10"/>
      <c r="E6" s="10"/>
      <c r="F6" s="10"/>
      <c r="H6"/>
      <c r="I6"/>
      <c r="J6" s="370"/>
      <c r="K6" s="370"/>
      <c r="L6" s="370"/>
      <c r="M6" s="370"/>
      <c r="N6" s="370"/>
      <c r="O6" s="370"/>
      <c r="P6" s="370"/>
      <c r="Q6" s="370"/>
      <c r="R6" s="370"/>
      <c r="S6" s="370"/>
      <c r="T6" s="370"/>
    </row>
    <row r="7" spans="1:20" x14ac:dyDescent="0.25">
      <c r="A7" s="2659" t="s">
        <v>1251</v>
      </c>
      <c r="B7" s="2659"/>
      <c r="C7" s="2659"/>
      <c r="D7" s="2659"/>
      <c r="E7" s="2659"/>
      <c r="F7" s="2659"/>
      <c r="G7" s="2659"/>
      <c r="H7" s="2659"/>
      <c r="I7"/>
      <c r="J7" s="370"/>
      <c r="K7" s="370"/>
      <c r="L7" s="370"/>
      <c r="M7" s="370"/>
      <c r="N7" s="370"/>
      <c r="O7" s="370"/>
      <c r="P7" s="370"/>
      <c r="Q7" s="370"/>
      <c r="R7" s="370"/>
      <c r="S7" s="370"/>
      <c r="T7" s="370"/>
    </row>
    <row r="8" spans="1:20" x14ac:dyDescent="0.25">
      <c r="A8"/>
      <c r="B8"/>
      <c r="C8"/>
      <c r="D8"/>
      <c r="E8"/>
      <c r="F8"/>
      <c r="G8"/>
      <c r="H8"/>
      <c r="I8"/>
      <c r="J8" s="370"/>
      <c r="K8" s="370"/>
      <c r="L8" s="370"/>
      <c r="M8" s="370"/>
      <c r="N8" s="370"/>
      <c r="O8" s="370"/>
      <c r="P8" s="370"/>
      <c r="Q8" s="370"/>
      <c r="R8" s="370"/>
      <c r="S8" s="370"/>
      <c r="T8" s="370"/>
    </row>
    <row r="9" spans="1:20" ht="15.75" thickBot="1" x14ac:dyDescent="0.3">
      <c r="A9" s="121"/>
      <c r="B9" s="121"/>
      <c r="C9" s="121"/>
      <c r="D9" s="121"/>
      <c r="E9" s="121"/>
      <c r="F9" s="121"/>
      <c r="G9" s="121"/>
      <c r="H9" s="121"/>
      <c r="I9"/>
      <c r="J9" s="370"/>
      <c r="K9" s="370"/>
      <c r="L9" s="370"/>
      <c r="M9" s="370"/>
      <c r="N9" s="370"/>
      <c r="O9" s="370"/>
      <c r="P9" s="370"/>
      <c r="Q9" s="370"/>
      <c r="R9" s="370"/>
      <c r="S9" s="370"/>
      <c r="T9" s="370"/>
    </row>
    <row r="10" spans="1:20" ht="19.5" thickBot="1" x14ac:dyDescent="0.35">
      <c r="A10" s="2663" t="s">
        <v>1252</v>
      </c>
      <c r="B10" s="2664"/>
      <c r="C10" s="2665"/>
      <c r="D10"/>
      <c r="E10" s="2663" t="s">
        <v>1253</v>
      </c>
      <c r="F10" s="2664"/>
      <c r="G10" s="2664"/>
      <c r="H10" s="2665"/>
      <c r="I10" s="370"/>
      <c r="J10" s="370"/>
      <c r="K10" s="370"/>
      <c r="L10" s="370"/>
      <c r="M10" s="370"/>
      <c r="N10" s="370"/>
      <c r="O10" s="370"/>
      <c r="P10" s="370"/>
      <c r="Q10" s="370"/>
      <c r="R10" s="370"/>
      <c r="S10" s="370"/>
    </row>
    <row r="11" spans="1:20" x14ac:dyDescent="0.25">
      <c r="A11" s="2666"/>
      <c r="B11" s="2667"/>
      <c r="C11" s="2668"/>
      <c r="D11"/>
      <c r="E11" s="2682"/>
      <c r="F11" s="2683"/>
      <c r="G11" s="2683"/>
      <c r="H11" s="2684"/>
      <c r="I11" s="370"/>
      <c r="J11" s="370"/>
      <c r="K11" s="370"/>
      <c r="L11" s="370"/>
      <c r="M11" s="370"/>
      <c r="N11" s="370"/>
      <c r="O11" s="370"/>
      <c r="P11" s="370"/>
      <c r="Q11" s="370"/>
      <c r="R11" s="370"/>
      <c r="S11" s="370"/>
    </row>
    <row r="12" spans="1:20" x14ac:dyDescent="0.25">
      <c r="A12" s="2669"/>
      <c r="B12" s="2670"/>
      <c r="C12" s="2671"/>
      <c r="D12"/>
      <c r="E12" s="2685"/>
      <c r="F12" s="2686"/>
      <c r="G12" s="2686"/>
      <c r="H12" s="2687"/>
      <c r="I12" s="370"/>
      <c r="J12" s="370"/>
      <c r="K12" s="370"/>
      <c r="L12" s="370"/>
      <c r="M12" s="370"/>
      <c r="N12" s="370"/>
      <c r="O12" s="370"/>
      <c r="P12" s="370"/>
      <c r="Q12" s="370"/>
      <c r="R12" s="370"/>
      <c r="S12" s="370"/>
    </row>
    <row r="13" spans="1:20" x14ac:dyDescent="0.25">
      <c r="A13" s="2669"/>
      <c r="B13" s="2670"/>
      <c r="C13" s="2671"/>
      <c r="D13"/>
      <c r="E13" s="2685"/>
      <c r="F13" s="2686"/>
      <c r="G13" s="2686"/>
      <c r="H13" s="2687"/>
      <c r="I13" s="370"/>
      <c r="J13" s="370"/>
      <c r="K13" s="370"/>
      <c r="L13" s="370"/>
      <c r="M13" s="370"/>
      <c r="N13" s="370"/>
      <c r="O13" s="370"/>
      <c r="P13" s="370"/>
      <c r="Q13" s="370"/>
      <c r="R13" s="370"/>
      <c r="S13" s="370"/>
    </row>
    <row r="14" spans="1:20" x14ac:dyDescent="0.25">
      <c r="A14" s="2669"/>
      <c r="B14" s="2670"/>
      <c r="C14" s="2671"/>
      <c r="D14"/>
      <c r="E14" s="2685"/>
      <c r="F14" s="2686"/>
      <c r="G14" s="2686"/>
      <c r="H14" s="2687"/>
      <c r="I14" s="370"/>
      <c r="J14" s="370"/>
      <c r="K14" s="370"/>
      <c r="L14" s="370"/>
      <c r="M14" s="370"/>
      <c r="N14" s="370"/>
      <c r="O14" s="370"/>
      <c r="P14" s="370"/>
      <c r="Q14" s="370"/>
      <c r="R14" s="370"/>
      <c r="S14" s="370"/>
    </row>
    <row r="15" spans="1:20" ht="15.75" thickBot="1" x14ac:dyDescent="0.3">
      <c r="A15" s="2672"/>
      <c r="B15" s="2673"/>
      <c r="C15" s="2674"/>
      <c r="D15"/>
      <c r="E15" s="2688"/>
      <c r="F15" s="2689"/>
      <c r="G15" s="2689"/>
      <c r="H15" s="2690"/>
      <c r="I15" s="370"/>
      <c r="J15" s="370"/>
      <c r="K15" s="370"/>
      <c r="L15" s="370"/>
      <c r="M15" s="370"/>
      <c r="N15" s="370"/>
      <c r="O15" s="370"/>
      <c r="P15" s="370"/>
      <c r="Q15" s="370"/>
      <c r="R15" s="370"/>
      <c r="S15" s="370"/>
    </row>
    <row r="16" spans="1:20" x14ac:dyDescent="0.25">
      <c r="A16" s="2691"/>
      <c r="B16" s="2691"/>
      <c r="C16" s="2691"/>
      <c r="D16" s="2691"/>
      <c r="E16" s="2691"/>
      <c r="F16" s="2691"/>
      <c r="G16" s="2691"/>
      <c r="H16" s="2691"/>
      <c r="I16"/>
      <c r="J16" s="370"/>
      <c r="K16" s="370"/>
      <c r="L16" s="370"/>
      <c r="M16" s="370"/>
      <c r="N16" s="370"/>
      <c r="O16" s="370"/>
      <c r="P16" s="370"/>
      <c r="Q16" s="370"/>
      <c r="R16" s="370"/>
      <c r="S16" s="370"/>
      <c r="T16" s="370"/>
    </row>
    <row r="17" spans="1:20" x14ac:dyDescent="0.25">
      <c r="A17" s="140" t="s">
        <v>1254</v>
      </c>
      <c r="C17" s="2"/>
      <c r="D17"/>
      <c r="E17" s="2" t="s">
        <v>1255</v>
      </c>
      <c r="F17"/>
      <c r="G17"/>
      <c r="H17"/>
      <c r="I17"/>
      <c r="J17" s="370"/>
      <c r="K17" s="370"/>
      <c r="L17" s="370"/>
      <c r="M17" s="370"/>
      <c r="N17" s="370"/>
      <c r="O17" s="370"/>
      <c r="P17" s="370"/>
      <c r="Q17" s="370"/>
      <c r="R17" s="370"/>
      <c r="S17" s="370"/>
      <c r="T17" s="370"/>
    </row>
    <row r="18" spans="1:20" x14ac:dyDescent="0.25">
      <c r="A18" t="str">
        <f>+"S-rapport (CAN06b) periode "&amp;($H$4)&amp;"00 (kun for bruttobudsjetterte virksomheter)"</f>
        <v>S-rapport (CAN06b) periode 202400 (kun for bruttobudsjetterte virksomheter)</v>
      </c>
      <c r="C18"/>
      <c r="D18"/>
      <c r="E18" t="s">
        <v>1256</v>
      </c>
      <c r="F18"/>
      <c r="G18"/>
      <c r="H18"/>
      <c r="I18"/>
      <c r="J18" s="370"/>
      <c r="K18" s="370"/>
      <c r="L18" s="370"/>
      <c r="M18" s="370"/>
      <c r="N18" s="370"/>
      <c r="O18" s="370"/>
      <c r="P18" s="370"/>
      <c r="Q18" s="370"/>
      <c r="R18" s="370"/>
      <c r="S18" s="370"/>
      <c r="T18" s="370"/>
    </row>
    <row r="19" spans="1:20" x14ac:dyDescent="0.25">
      <c r="A19" t="str">
        <f>+"S-rapport (CAN06b) periode "&amp;($H$4-1)&amp;"12/13 (kun for bruttobudsjetterte virksomheter)"</f>
        <v>S-rapport (CAN06b) periode 202312/13 (kun for bruttobudsjetterte virksomheter)</v>
      </c>
      <c r="B19"/>
      <c r="C19"/>
      <c r="D19"/>
      <c r="E19" t="s">
        <v>1257</v>
      </c>
      <c r="F19"/>
      <c r="G19"/>
      <c r="H19"/>
      <c r="I19"/>
      <c r="J19" s="370"/>
      <c r="K19" s="370"/>
      <c r="L19" s="370"/>
      <c r="M19" s="370"/>
      <c r="N19" s="370"/>
      <c r="O19" s="370"/>
      <c r="P19" s="370"/>
      <c r="Q19" s="370"/>
      <c r="R19" s="370"/>
      <c r="S19" s="370"/>
      <c r="T19" s="370"/>
    </row>
    <row r="20" spans="1:20" x14ac:dyDescent="0.25">
      <c r="B20"/>
      <c r="C20"/>
      <c r="D20"/>
      <c r="E20"/>
      <c r="F20"/>
      <c r="G20"/>
      <c r="H20"/>
      <c r="I20"/>
      <c r="J20" s="370"/>
      <c r="K20" s="370"/>
      <c r="L20" s="370"/>
      <c r="M20" s="370"/>
      <c r="N20" s="370"/>
      <c r="O20" s="370"/>
      <c r="P20" s="370"/>
      <c r="Q20" s="370"/>
      <c r="R20" s="370"/>
      <c r="S20" s="370"/>
      <c r="T20" s="370"/>
    </row>
    <row r="21" spans="1:20" s="11" customFormat="1" x14ac:dyDescent="0.25">
      <c r="G21" s="376"/>
      <c r="H21" s="376"/>
      <c r="I21" s="376"/>
      <c r="J21" s="376"/>
      <c r="K21" s="376"/>
      <c r="L21" s="376"/>
      <c r="M21" s="376"/>
      <c r="N21" s="376"/>
      <c r="O21" s="376"/>
      <c r="P21" s="376"/>
      <c r="Q21" s="376"/>
      <c r="R21" s="376"/>
      <c r="S21" s="376"/>
      <c r="T21" s="376"/>
    </row>
    <row r="22" spans="1:20" ht="15.75" thickBot="1" x14ac:dyDescent="0.3">
      <c r="A22" s="11" t="s">
        <v>1258</v>
      </c>
      <c r="G22" s="370"/>
      <c r="H22" s="370"/>
      <c r="I22" s="370"/>
      <c r="J22" s="370"/>
      <c r="K22" s="370"/>
      <c r="L22" s="370"/>
      <c r="M22" s="370"/>
      <c r="N22" s="370"/>
      <c r="O22" s="370"/>
      <c r="P22" s="370"/>
      <c r="Q22" s="370"/>
      <c r="R22" s="370"/>
      <c r="S22" s="370"/>
      <c r="T22" s="370"/>
    </row>
    <row r="23" spans="1:20" x14ac:dyDescent="0.25">
      <c r="A23" s="772" t="s">
        <v>1259</v>
      </c>
      <c r="B23" s="773" t="s">
        <v>607</v>
      </c>
      <c r="C23" s="820" t="str">
        <f>+"Beløp UB "&amp;($H$4-1)&amp;"14"</f>
        <v>Beløp UB 202314</v>
      </c>
      <c r="D23" s="820" t="str">
        <f>+"Beløp IB "&amp;$H$4&amp;"00"</f>
        <v>Beløp IB 202400</v>
      </c>
      <c r="E23" s="774" t="s">
        <v>1260</v>
      </c>
      <c r="F23" s="2680" t="s">
        <v>1261</v>
      </c>
      <c r="G23" s="2680"/>
      <c r="H23" s="2681"/>
      <c r="I23" s="370"/>
      <c r="J23" s="370"/>
      <c r="K23" s="370"/>
      <c r="L23" s="370"/>
      <c r="M23" s="370"/>
      <c r="N23" s="370"/>
      <c r="O23" s="370"/>
      <c r="P23" s="370"/>
      <c r="Q23" s="370"/>
      <c r="R23" s="370"/>
      <c r="S23" s="370"/>
      <c r="T23" s="370"/>
    </row>
    <row r="24" spans="1:20" x14ac:dyDescent="0.25">
      <c r="A24" s="1510"/>
      <c r="B24" s="1511"/>
      <c r="C24" s="1512"/>
      <c r="D24" s="1512"/>
      <c r="E24" s="1513">
        <f t="shared" ref="E24:E123" si="0">C24-D24</f>
        <v>0</v>
      </c>
      <c r="F24" s="2675"/>
      <c r="G24" s="2675"/>
      <c r="H24" s="2676"/>
      <c r="I24" s="370"/>
      <c r="J24" s="370"/>
      <c r="K24" s="370"/>
      <c r="L24" s="370"/>
      <c r="M24" s="370"/>
      <c r="N24" s="370"/>
      <c r="O24" s="370"/>
      <c r="P24" s="370"/>
      <c r="Q24" s="370"/>
      <c r="R24" s="370"/>
      <c r="S24" s="370"/>
      <c r="T24" s="370"/>
    </row>
    <row r="25" spans="1:20" x14ac:dyDescent="0.25">
      <c r="A25" s="1510"/>
      <c r="B25" s="1511"/>
      <c r="C25" s="1512"/>
      <c r="D25" s="1512"/>
      <c r="E25" s="1513">
        <f t="shared" si="0"/>
        <v>0</v>
      </c>
      <c r="F25" s="2675"/>
      <c r="G25" s="2675"/>
      <c r="H25" s="2676"/>
      <c r="I25" s="370"/>
      <c r="J25" s="377"/>
      <c r="K25" s="377"/>
      <c r="L25" s="370"/>
      <c r="M25" s="370"/>
      <c r="N25" s="370"/>
      <c r="O25" s="370"/>
      <c r="P25" s="370"/>
      <c r="Q25" s="370"/>
      <c r="R25" s="370"/>
      <c r="S25" s="370"/>
      <c r="T25" s="370"/>
    </row>
    <row r="26" spans="1:20" x14ac:dyDescent="0.25">
      <c r="A26" s="1510"/>
      <c r="B26" s="1511"/>
      <c r="C26" s="1512"/>
      <c r="D26" s="1512"/>
      <c r="E26" s="1513">
        <f t="shared" si="0"/>
        <v>0</v>
      </c>
      <c r="F26" s="2675"/>
      <c r="G26" s="2675"/>
      <c r="H26" s="2676"/>
      <c r="I26" s="370"/>
      <c r="J26" s="377"/>
      <c r="K26" s="377"/>
      <c r="L26" s="370"/>
      <c r="M26" s="370"/>
      <c r="N26" s="370"/>
      <c r="O26" s="370"/>
      <c r="P26" s="370"/>
      <c r="Q26" s="370"/>
      <c r="R26" s="370"/>
      <c r="S26" s="370"/>
      <c r="T26" s="370"/>
    </row>
    <row r="27" spans="1:20" x14ac:dyDescent="0.25">
      <c r="A27" s="1510"/>
      <c r="B27" s="1511"/>
      <c r="C27" s="1512"/>
      <c r="D27" s="1512"/>
      <c r="E27" s="1513">
        <f t="shared" si="0"/>
        <v>0</v>
      </c>
      <c r="F27" s="2675"/>
      <c r="G27" s="2675"/>
      <c r="H27" s="2676"/>
      <c r="I27" s="370"/>
      <c r="J27" s="377"/>
      <c r="K27" s="377"/>
      <c r="L27" s="370"/>
      <c r="M27" s="370"/>
      <c r="N27" s="370"/>
      <c r="O27" s="370"/>
      <c r="P27" s="370"/>
      <c r="Q27" s="370"/>
      <c r="R27" s="370"/>
      <c r="S27" s="370"/>
      <c r="T27" s="370"/>
    </row>
    <row r="28" spans="1:20" x14ac:dyDescent="0.25">
      <c r="A28" s="1510"/>
      <c r="B28" s="1511"/>
      <c r="C28" s="1512"/>
      <c r="D28" s="1512"/>
      <c r="E28" s="1513">
        <f t="shared" si="0"/>
        <v>0</v>
      </c>
      <c r="F28" s="2675"/>
      <c r="G28" s="2675"/>
      <c r="H28" s="2676"/>
      <c r="I28" s="370"/>
      <c r="J28" s="377"/>
      <c r="K28" s="377"/>
      <c r="L28" s="370"/>
      <c r="M28" s="370"/>
      <c r="N28" s="370"/>
      <c r="O28" s="370"/>
      <c r="P28" s="370"/>
      <c r="Q28" s="370"/>
      <c r="R28" s="370"/>
      <c r="S28" s="370"/>
      <c r="T28" s="370"/>
    </row>
    <row r="29" spans="1:20" x14ac:dyDescent="0.25">
      <c r="A29" s="1510"/>
      <c r="B29" s="1511"/>
      <c r="C29" s="1512"/>
      <c r="D29" s="1512"/>
      <c r="E29" s="1513">
        <f t="shared" si="0"/>
        <v>0</v>
      </c>
      <c r="F29" s="2675"/>
      <c r="G29" s="2675"/>
      <c r="H29" s="2676"/>
      <c r="I29" s="370"/>
      <c r="J29" s="377"/>
      <c r="K29" s="377"/>
      <c r="L29" s="370"/>
      <c r="M29" s="370"/>
      <c r="N29" s="370"/>
      <c r="O29" s="370"/>
      <c r="P29" s="370"/>
      <c r="Q29" s="370"/>
      <c r="R29" s="370"/>
      <c r="S29" s="370"/>
      <c r="T29" s="370"/>
    </row>
    <row r="30" spans="1:20" x14ac:dyDescent="0.25">
      <c r="A30" s="1510"/>
      <c r="B30" s="1511"/>
      <c r="C30" s="1512"/>
      <c r="D30" s="1512"/>
      <c r="E30" s="1513">
        <f t="shared" si="0"/>
        <v>0</v>
      </c>
      <c r="F30" s="2675"/>
      <c r="G30" s="2675"/>
      <c r="H30" s="2676"/>
      <c r="I30" s="370"/>
      <c r="J30" s="370"/>
      <c r="K30" s="370"/>
      <c r="L30" s="370"/>
      <c r="M30" s="370"/>
      <c r="N30" s="370"/>
      <c r="O30" s="370"/>
      <c r="P30" s="370"/>
      <c r="Q30" s="370"/>
      <c r="R30" s="370"/>
      <c r="S30" s="370"/>
      <c r="T30" s="370"/>
    </row>
    <row r="31" spans="1:20" x14ac:dyDescent="0.25">
      <c r="A31" s="1510"/>
      <c r="B31" s="1511"/>
      <c r="C31" s="1512"/>
      <c r="D31" s="1512"/>
      <c r="E31" s="1513">
        <f t="shared" si="0"/>
        <v>0</v>
      </c>
      <c r="F31" s="2675"/>
      <c r="G31" s="2675"/>
      <c r="H31" s="2676"/>
      <c r="I31" s="370"/>
      <c r="J31" s="370"/>
      <c r="K31" s="370"/>
      <c r="L31" s="370"/>
      <c r="M31" s="370"/>
      <c r="N31" s="370"/>
      <c r="O31" s="370"/>
      <c r="P31" s="370"/>
      <c r="Q31" s="370"/>
      <c r="R31" s="370"/>
      <c r="S31" s="370"/>
      <c r="T31" s="370"/>
    </row>
    <row r="32" spans="1:20" x14ac:dyDescent="0.25">
      <c r="A32" s="1510"/>
      <c r="B32" s="1511"/>
      <c r="C32" s="1512"/>
      <c r="D32" s="1512"/>
      <c r="E32" s="1513">
        <f t="shared" si="0"/>
        <v>0</v>
      </c>
      <c r="F32" s="2675"/>
      <c r="G32" s="2675"/>
      <c r="H32" s="2676"/>
      <c r="I32" s="370"/>
      <c r="J32" s="370"/>
      <c r="K32" s="370"/>
      <c r="L32" s="370"/>
      <c r="M32" s="370"/>
      <c r="N32" s="370"/>
      <c r="O32" s="370"/>
      <c r="P32" s="370"/>
      <c r="Q32" s="370"/>
      <c r="R32" s="370"/>
      <c r="S32" s="370"/>
      <c r="T32" s="370"/>
    </row>
    <row r="33" spans="1:20" x14ac:dyDescent="0.25">
      <c r="A33" s="1510"/>
      <c r="B33" s="1511"/>
      <c r="C33" s="1512"/>
      <c r="D33" s="1512"/>
      <c r="E33" s="1513">
        <f t="shared" si="0"/>
        <v>0</v>
      </c>
      <c r="F33" s="2675"/>
      <c r="G33" s="2675"/>
      <c r="H33" s="2676"/>
      <c r="I33" s="370"/>
      <c r="J33" s="370"/>
      <c r="K33" s="370"/>
      <c r="L33" s="370"/>
      <c r="M33" s="370"/>
      <c r="N33" s="370"/>
      <c r="O33" s="370"/>
      <c r="P33" s="370"/>
      <c r="Q33" s="370"/>
      <c r="R33" s="370"/>
      <c r="S33" s="370"/>
      <c r="T33" s="370"/>
    </row>
    <row r="34" spans="1:20" x14ac:dyDescent="0.25">
      <c r="A34" s="1510"/>
      <c r="B34" s="1511"/>
      <c r="C34" s="1512"/>
      <c r="D34" s="1512"/>
      <c r="E34" s="1513">
        <f t="shared" si="0"/>
        <v>0</v>
      </c>
      <c r="F34" s="2675"/>
      <c r="G34" s="2675"/>
      <c r="H34" s="2676"/>
      <c r="I34" s="370"/>
      <c r="J34" s="370"/>
      <c r="K34" s="370"/>
      <c r="L34" s="370"/>
      <c r="M34" s="370"/>
      <c r="N34" s="370"/>
      <c r="O34" s="370"/>
      <c r="P34" s="370"/>
      <c r="Q34" s="370"/>
      <c r="R34" s="370"/>
      <c r="S34" s="370"/>
      <c r="T34" s="370"/>
    </row>
    <row r="35" spans="1:20" x14ac:dyDescent="0.25">
      <c r="A35" s="1510"/>
      <c r="B35" s="1511"/>
      <c r="C35" s="1512"/>
      <c r="D35" s="1512"/>
      <c r="E35" s="1513">
        <f t="shared" si="0"/>
        <v>0</v>
      </c>
      <c r="F35" s="2675"/>
      <c r="G35" s="2675"/>
      <c r="H35" s="2676"/>
      <c r="I35" s="370"/>
      <c r="J35" s="370"/>
      <c r="K35" s="370"/>
      <c r="L35" s="370"/>
      <c r="M35" s="370"/>
      <c r="N35" s="370"/>
      <c r="O35" s="370"/>
      <c r="P35" s="370"/>
      <c r="Q35" s="370"/>
      <c r="R35" s="370"/>
      <c r="S35" s="370"/>
      <c r="T35" s="370"/>
    </row>
    <row r="36" spans="1:20" x14ac:dyDescent="0.25">
      <c r="A36" s="1510"/>
      <c r="B36" s="1511"/>
      <c r="C36" s="1512"/>
      <c r="D36" s="1512"/>
      <c r="E36" s="1513">
        <f t="shared" si="0"/>
        <v>0</v>
      </c>
      <c r="F36" s="2675"/>
      <c r="G36" s="2675"/>
      <c r="H36" s="2676"/>
      <c r="I36" s="370"/>
      <c r="J36" s="370"/>
      <c r="K36" s="370"/>
      <c r="L36" s="370"/>
      <c r="M36" s="370"/>
      <c r="N36" s="370"/>
      <c r="O36" s="370"/>
      <c r="P36" s="370"/>
      <c r="Q36" s="370"/>
      <c r="R36" s="370"/>
      <c r="S36" s="370"/>
      <c r="T36" s="370"/>
    </row>
    <row r="37" spans="1:20" x14ac:dyDescent="0.25">
      <c r="A37" s="1510"/>
      <c r="B37" s="1511"/>
      <c r="C37" s="1512"/>
      <c r="D37" s="1512"/>
      <c r="E37" s="1513">
        <f t="shared" si="0"/>
        <v>0</v>
      </c>
      <c r="F37" s="2675"/>
      <c r="G37" s="2675"/>
      <c r="H37" s="2676"/>
      <c r="I37" s="370"/>
      <c r="J37" s="370"/>
      <c r="K37" s="370"/>
      <c r="L37" s="370"/>
      <c r="M37" s="370"/>
      <c r="N37" s="370"/>
      <c r="O37" s="370"/>
      <c r="P37" s="370"/>
      <c r="Q37" s="370"/>
      <c r="R37" s="370"/>
      <c r="S37" s="370"/>
      <c r="T37" s="370"/>
    </row>
    <row r="38" spans="1:20" x14ac:dyDescent="0.25">
      <c r="A38" s="1510"/>
      <c r="B38" s="1511"/>
      <c r="C38" s="1512"/>
      <c r="D38" s="1512"/>
      <c r="E38" s="1513">
        <f t="shared" si="0"/>
        <v>0</v>
      </c>
      <c r="F38" s="2675"/>
      <c r="G38" s="2675"/>
      <c r="H38" s="2676"/>
      <c r="I38" s="370"/>
      <c r="J38" s="370"/>
      <c r="K38" s="370"/>
      <c r="L38" s="370"/>
      <c r="M38" s="370"/>
      <c r="N38" s="370"/>
      <c r="O38" s="370"/>
      <c r="P38" s="370"/>
      <c r="Q38" s="370"/>
      <c r="R38" s="370"/>
      <c r="S38" s="370"/>
      <c r="T38" s="370"/>
    </row>
    <row r="39" spans="1:20" x14ac:dyDescent="0.25">
      <c r="A39" s="1510"/>
      <c r="B39" s="1511"/>
      <c r="C39" s="1512"/>
      <c r="D39" s="1512"/>
      <c r="E39" s="1513">
        <f t="shared" si="0"/>
        <v>0</v>
      </c>
      <c r="F39" s="2675"/>
      <c r="G39" s="2675"/>
      <c r="H39" s="2676"/>
      <c r="I39" s="370"/>
      <c r="J39" s="370"/>
      <c r="K39" s="370"/>
      <c r="L39" s="370"/>
      <c r="M39" s="370"/>
      <c r="N39" s="370"/>
      <c r="O39" s="370"/>
      <c r="P39" s="370"/>
      <c r="Q39" s="370"/>
      <c r="R39" s="370"/>
      <c r="S39" s="370"/>
      <c r="T39" s="370"/>
    </row>
    <row r="40" spans="1:20" x14ac:dyDescent="0.25">
      <c r="A40" s="1510"/>
      <c r="B40" s="1511"/>
      <c r="C40" s="1512"/>
      <c r="D40" s="1512"/>
      <c r="E40" s="1513">
        <f t="shared" si="0"/>
        <v>0</v>
      </c>
      <c r="F40" s="2675"/>
      <c r="G40" s="2675"/>
      <c r="H40" s="2676"/>
      <c r="I40" s="370"/>
      <c r="J40" s="370"/>
      <c r="K40" s="370"/>
      <c r="L40" s="370"/>
      <c r="M40" s="370"/>
      <c r="N40" s="370"/>
      <c r="O40" s="370"/>
      <c r="P40" s="370"/>
      <c r="Q40" s="370"/>
      <c r="R40" s="370"/>
      <c r="S40" s="370"/>
      <c r="T40" s="370"/>
    </row>
    <row r="41" spans="1:20" x14ac:dyDescent="0.25">
      <c r="A41" s="1510"/>
      <c r="B41" s="1511"/>
      <c r="C41" s="1512"/>
      <c r="D41" s="1512"/>
      <c r="E41" s="1513">
        <f t="shared" si="0"/>
        <v>0</v>
      </c>
      <c r="F41" s="2675"/>
      <c r="G41" s="2675"/>
      <c r="H41" s="2676"/>
      <c r="I41" s="370"/>
      <c r="J41" s="370"/>
      <c r="K41" s="370"/>
      <c r="L41" s="370"/>
      <c r="M41" s="370"/>
      <c r="N41" s="370"/>
      <c r="O41" s="370"/>
      <c r="P41" s="370"/>
      <c r="Q41" s="370"/>
      <c r="R41" s="370"/>
      <c r="S41" s="370"/>
      <c r="T41" s="370"/>
    </row>
    <row r="42" spans="1:20" x14ac:dyDescent="0.25">
      <c r="A42" s="1510"/>
      <c r="B42" s="1511"/>
      <c r="C42" s="1512"/>
      <c r="D42" s="1512"/>
      <c r="E42" s="1513">
        <f t="shared" si="0"/>
        <v>0</v>
      </c>
      <c r="F42" s="2675"/>
      <c r="G42" s="2675"/>
      <c r="H42" s="2676"/>
      <c r="I42" s="370"/>
      <c r="J42" s="370"/>
      <c r="K42" s="370"/>
      <c r="L42" s="370"/>
      <c r="M42" s="370"/>
      <c r="N42" s="370"/>
      <c r="O42" s="370"/>
      <c r="P42" s="370"/>
      <c r="Q42" s="370"/>
      <c r="R42" s="370"/>
      <c r="S42" s="370"/>
      <c r="T42" s="370"/>
    </row>
    <row r="43" spans="1:20" x14ac:dyDescent="0.25">
      <c r="A43" s="1510"/>
      <c r="B43" s="1511"/>
      <c r="C43" s="1512"/>
      <c r="D43" s="1512"/>
      <c r="E43" s="1513">
        <f t="shared" si="0"/>
        <v>0</v>
      </c>
      <c r="F43" s="2675"/>
      <c r="G43" s="2675"/>
      <c r="H43" s="2676"/>
      <c r="I43" s="370"/>
      <c r="J43" s="370"/>
      <c r="K43" s="370"/>
      <c r="L43" s="370"/>
      <c r="M43" s="370"/>
      <c r="N43" s="370"/>
      <c r="O43" s="370"/>
      <c r="P43" s="370"/>
      <c r="Q43" s="370"/>
      <c r="R43" s="370"/>
      <c r="S43" s="370"/>
      <c r="T43" s="370"/>
    </row>
    <row r="44" spans="1:20" x14ac:dyDescent="0.25">
      <c r="A44" s="1510"/>
      <c r="B44" s="1511"/>
      <c r="C44" s="1512"/>
      <c r="D44" s="1512"/>
      <c r="E44" s="1513">
        <f t="shared" si="0"/>
        <v>0</v>
      </c>
      <c r="F44" s="2675"/>
      <c r="G44" s="2675"/>
      <c r="H44" s="2676"/>
      <c r="I44" s="370"/>
      <c r="J44" s="370"/>
      <c r="K44" s="370"/>
      <c r="L44" s="370"/>
      <c r="M44" s="370"/>
      <c r="N44" s="370"/>
      <c r="O44" s="370"/>
      <c r="P44" s="370"/>
      <c r="Q44" s="370"/>
      <c r="R44" s="370"/>
      <c r="S44" s="370"/>
      <c r="T44" s="370"/>
    </row>
    <row r="45" spans="1:20" x14ac:dyDescent="0.25">
      <c r="A45" s="1510"/>
      <c r="B45" s="1511"/>
      <c r="C45" s="1512"/>
      <c r="D45" s="1512"/>
      <c r="E45" s="1513">
        <f t="shared" si="0"/>
        <v>0</v>
      </c>
      <c r="F45" s="2675"/>
      <c r="G45" s="2675"/>
      <c r="H45" s="2676"/>
      <c r="I45" s="370"/>
      <c r="J45" s="370"/>
      <c r="K45" s="370"/>
      <c r="L45" s="370"/>
      <c r="M45" s="370"/>
      <c r="N45" s="370"/>
      <c r="O45" s="370"/>
      <c r="P45" s="370"/>
      <c r="Q45" s="370"/>
      <c r="R45" s="370"/>
      <c r="S45" s="370"/>
      <c r="T45" s="370"/>
    </row>
    <row r="46" spans="1:20" x14ac:dyDescent="0.25">
      <c r="A46" s="1510"/>
      <c r="B46" s="1511"/>
      <c r="C46" s="1512"/>
      <c r="D46" s="1512"/>
      <c r="E46" s="1513">
        <f t="shared" si="0"/>
        <v>0</v>
      </c>
      <c r="F46" s="2675"/>
      <c r="G46" s="2675"/>
      <c r="H46" s="2676"/>
      <c r="I46" s="370"/>
      <c r="J46" s="370"/>
      <c r="K46" s="370"/>
      <c r="L46" s="370"/>
      <c r="M46" s="370"/>
      <c r="N46" s="370"/>
      <c r="O46" s="370"/>
      <c r="P46" s="370"/>
      <c r="Q46" s="370"/>
      <c r="R46" s="370"/>
      <c r="S46" s="370"/>
      <c r="T46" s="370"/>
    </row>
    <row r="47" spans="1:20" x14ac:dyDescent="0.25">
      <c r="A47" s="1510"/>
      <c r="B47" s="1511"/>
      <c r="C47" s="1512"/>
      <c r="D47" s="1512"/>
      <c r="E47" s="1513">
        <f t="shared" si="0"/>
        <v>0</v>
      </c>
      <c r="F47" s="2675"/>
      <c r="G47" s="2675"/>
      <c r="H47" s="2676"/>
      <c r="I47" s="370"/>
      <c r="J47" s="370"/>
      <c r="K47" s="370"/>
      <c r="L47" s="370"/>
      <c r="M47" s="370"/>
      <c r="N47" s="370"/>
      <c r="O47" s="370"/>
      <c r="P47" s="370"/>
      <c r="Q47" s="370"/>
      <c r="R47" s="370"/>
      <c r="S47" s="370"/>
      <c r="T47" s="370"/>
    </row>
    <row r="48" spans="1:20" x14ac:dyDescent="0.25">
      <c r="A48" s="1510"/>
      <c r="B48" s="1511"/>
      <c r="C48" s="1512"/>
      <c r="D48" s="1512"/>
      <c r="E48" s="1513">
        <f t="shared" si="0"/>
        <v>0</v>
      </c>
      <c r="F48" s="2675"/>
      <c r="G48" s="2675"/>
      <c r="H48" s="2676"/>
      <c r="I48" s="370"/>
      <c r="J48" s="370"/>
      <c r="K48" s="370"/>
      <c r="L48" s="370"/>
      <c r="M48" s="370"/>
      <c r="N48" s="370"/>
      <c r="O48" s="370"/>
      <c r="P48" s="370"/>
      <c r="Q48" s="370"/>
      <c r="R48" s="370"/>
      <c r="S48" s="370"/>
      <c r="T48" s="370"/>
    </row>
    <row r="49" spans="1:20" x14ac:dyDescent="0.25">
      <c r="A49" s="1510"/>
      <c r="B49" s="1511"/>
      <c r="C49" s="1512"/>
      <c r="D49" s="1512"/>
      <c r="E49" s="1513">
        <f t="shared" si="0"/>
        <v>0</v>
      </c>
      <c r="F49" s="2675"/>
      <c r="G49" s="2675"/>
      <c r="H49" s="2676"/>
      <c r="I49" s="370"/>
      <c r="J49" s="370"/>
      <c r="K49" s="370"/>
      <c r="L49" s="370"/>
      <c r="M49" s="370"/>
      <c r="N49" s="370"/>
      <c r="O49" s="370"/>
      <c r="P49" s="370"/>
      <c r="Q49" s="370"/>
      <c r="R49" s="370"/>
      <c r="S49" s="370"/>
      <c r="T49" s="370"/>
    </row>
    <row r="50" spans="1:20" x14ac:dyDescent="0.25">
      <c r="A50" s="1510"/>
      <c r="B50" s="1511"/>
      <c r="C50" s="1512"/>
      <c r="D50" s="1512"/>
      <c r="E50" s="1513">
        <f t="shared" si="0"/>
        <v>0</v>
      </c>
      <c r="F50" s="2675"/>
      <c r="G50" s="2675"/>
      <c r="H50" s="2676"/>
      <c r="I50" s="370"/>
      <c r="J50" s="370"/>
      <c r="K50" s="370"/>
      <c r="L50" s="370"/>
      <c r="M50" s="370"/>
      <c r="N50" s="370"/>
      <c r="O50" s="370"/>
      <c r="P50" s="370"/>
      <c r="Q50" s="370"/>
      <c r="R50" s="370"/>
      <c r="S50" s="370"/>
      <c r="T50" s="370"/>
    </row>
    <row r="51" spans="1:20" x14ac:dyDescent="0.25">
      <c r="A51" s="1510"/>
      <c r="B51" s="1511"/>
      <c r="C51" s="1512"/>
      <c r="D51" s="1512"/>
      <c r="E51" s="1513">
        <f t="shared" si="0"/>
        <v>0</v>
      </c>
      <c r="F51" s="2675"/>
      <c r="G51" s="2675"/>
      <c r="H51" s="2676"/>
      <c r="I51" s="370"/>
      <c r="J51" s="370"/>
      <c r="K51" s="370"/>
      <c r="L51" s="370"/>
      <c r="M51" s="370"/>
      <c r="N51" s="370"/>
      <c r="O51" s="370"/>
      <c r="P51" s="370"/>
      <c r="Q51" s="370"/>
      <c r="R51" s="370"/>
      <c r="S51" s="370"/>
      <c r="T51" s="370"/>
    </row>
    <row r="52" spans="1:20" x14ac:dyDescent="0.25">
      <c r="A52" s="1510"/>
      <c r="B52" s="1511"/>
      <c r="C52" s="1512"/>
      <c r="D52" s="1512"/>
      <c r="E52" s="1513">
        <f t="shared" si="0"/>
        <v>0</v>
      </c>
      <c r="F52" s="2675"/>
      <c r="G52" s="2675"/>
      <c r="H52" s="2676"/>
      <c r="I52" s="370"/>
      <c r="J52" s="370"/>
      <c r="K52" s="370"/>
      <c r="L52" s="370"/>
      <c r="M52" s="370"/>
      <c r="N52" s="370"/>
      <c r="O52" s="370"/>
      <c r="P52" s="370"/>
      <c r="Q52" s="370"/>
      <c r="R52" s="370"/>
      <c r="S52" s="370"/>
      <c r="T52" s="370"/>
    </row>
    <row r="53" spans="1:20" x14ac:dyDescent="0.25">
      <c r="A53" s="1510"/>
      <c r="B53" s="1511"/>
      <c r="C53" s="1512"/>
      <c r="D53" s="1512"/>
      <c r="E53" s="1513">
        <f t="shared" si="0"/>
        <v>0</v>
      </c>
      <c r="F53" s="2675"/>
      <c r="G53" s="2675"/>
      <c r="H53" s="2676"/>
      <c r="I53" s="370"/>
      <c r="J53" s="370"/>
      <c r="K53" s="370"/>
      <c r="L53" s="370"/>
      <c r="M53" s="370"/>
      <c r="N53" s="370"/>
      <c r="O53" s="370"/>
      <c r="P53" s="370"/>
      <c r="Q53" s="370"/>
      <c r="R53" s="370"/>
      <c r="S53" s="370"/>
      <c r="T53" s="370"/>
    </row>
    <row r="54" spans="1:20" x14ac:dyDescent="0.25">
      <c r="A54" s="1510"/>
      <c r="B54" s="1511"/>
      <c r="C54" s="1512"/>
      <c r="D54" s="1512"/>
      <c r="E54" s="1513">
        <f t="shared" si="0"/>
        <v>0</v>
      </c>
      <c r="F54" s="2675"/>
      <c r="G54" s="2675"/>
      <c r="H54" s="2676"/>
      <c r="I54" s="370"/>
      <c r="J54" s="370"/>
      <c r="K54" s="370"/>
      <c r="L54" s="370"/>
      <c r="M54" s="370"/>
      <c r="N54" s="370"/>
      <c r="O54" s="370"/>
      <c r="P54" s="370"/>
      <c r="Q54" s="370"/>
      <c r="R54" s="370"/>
      <c r="S54" s="370"/>
      <c r="T54" s="370"/>
    </row>
    <row r="55" spans="1:20" x14ac:dyDescent="0.25">
      <c r="A55" s="1510"/>
      <c r="B55" s="1511"/>
      <c r="C55" s="1512"/>
      <c r="D55" s="1512"/>
      <c r="E55" s="1513">
        <f t="shared" si="0"/>
        <v>0</v>
      </c>
      <c r="F55" s="2675"/>
      <c r="G55" s="2675"/>
      <c r="H55" s="2676"/>
      <c r="I55" s="370"/>
      <c r="J55" s="370"/>
      <c r="K55" s="370"/>
      <c r="L55" s="370"/>
      <c r="M55" s="370"/>
      <c r="N55" s="370"/>
      <c r="O55" s="370"/>
      <c r="P55" s="370"/>
      <c r="Q55" s="370"/>
      <c r="R55" s="370"/>
      <c r="S55" s="370"/>
      <c r="T55" s="370"/>
    </row>
    <row r="56" spans="1:20" x14ac:dyDescent="0.25">
      <c r="A56" s="1510"/>
      <c r="B56" s="1511"/>
      <c r="C56" s="1512"/>
      <c r="D56" s="1512"/>
      <c r="E56" s="1513">
        <f t="shared" si="0"/>
        <v>0</v>
      </c>
      <c r="F56" s="2675"/>
      <c r="G56" s="2675"/>
      <c r="H56" s="2676"/>
      <c r="I56" s="370"/>
      <c r="J56" s="370"/>
      <c r="K56" s="370"/>
      <c r="L56" s="370"/>
      <c r="M56" s="370"/>
      <c r="N56" s="370"/>
      <c r="O56" s="370"/>
      <c r="P56" s="370"/>
      <c r="Q56" s="370"/>
      <c r="R56" s="370"/>
      <c r="S56" s="370"/>
      <c r="T56" s="370"/>
    </row>
    <row r="57" spans="1:20" x14ac:dyDescent="0.25">
      <c r="A57" s="1510"/>
      <c r="B57" s="1511"/>
      <c r="C57" s="1512"/>
      <c r="D57" s="1512"/>
      <c r="E57" s="1513">
        <f t="shared" si="0"/>
        <v>0</v>
      </c>
      <c r="F57" s="2675"/>
      <c r="G57" s="2675"/>
      <c r="H57" s="2676"/>
      <c r="I57" s="370"/>
      <c r="J57" s="370"/>
      <c r="K57" s="370"/>
      <c r="L57" s="370"/>
      <c r="M57" s="370"/>
      <c r="N57" s="370"/>
      <c r="O57" s="370"/>
      <c r="P57" s="370"/>
      <c r="Q57" s="370"/>
      <c r="R57" s="370"/>
      <c r="S57" s="370"/>
      <c r="T57" s="370"/>
    </row>
    <row r="58" spans="1:20" x14ac:dyDescent="0.25">
      <c r="A58" s="1510"/>
      <c r="B58" s="1511"/>
      <c r="C58" s="1512"/>
      <c r="D58" s="1512"/>
      <c r="E58" s="1513">
        <f t="shared" si="0"/>
        <v>0</v>
      </c>
      <c r="F58" s="2675"/>
      <c r="G58" s="2675"/>
      <c r="H58" s="2676"/>
      <c r="I58" s="370"/>
      <c r="J58" s="370"/>
      <c r="K58" s="370"/>
      <c r="L58" s="370"/>
      <c r="M58" s="370"/>
      <c r="N58" s="370"/>
      <c r="O58" s="370"/>
      <c r="P58" s="370"/>
      <c r="Q58" s="370"/>
      <c r="R58" s="370"/>
      <c r="S58" s="370"/>
      <c r="T58" s="370"/>
    </row>
    <row r="59" spans="1:20" x14ac:dyDescent="0.25">
      <c r="A59" s="1510"/>
      <c r="B59" s="1511"/>
      <c r="C59" s="1512"/>
      <c r="D59" s="1512"/>
      <c r="E59" s="1513">
        <f t="shared" si="0"/>
        <v>0</v>
      </c>
      <c r="F59" s="2675"/>
      <c r="G59" s="2675"/>
      <c r="H59" s="2676"/>
      <c r="I59" s="370"/>
      <c r="J59" s="370"/>
      <c r="K59" s="370"/>
      <c r="L59" s="370"/>
      <c r="M59" s="370"/>
      <c r="N59" s="370"/>
      <c r="O59" s="370"/>
      <c r="P59" s="370"/>
      <c r="Q59" s="370"/>
      <c r="R59" s="370"/>
      <c r="S59" s="370"/>
      <c r="T59" s="370"/>
    </row>
    <row r="60" spans="1:20" x14ac:dyDescent="0.25">
      <c r="A60" s="1510"/>
      <c r="B60" s="1511"/>
      <c r="C60" s="1512"/>
      <c r="D60" s="1512"/>
      <c r="E60" s="1513">
        <f t="shared" si="0"/>
        <v>0</v>
      </c>
      <c r="F60" s="2675"/>
      <c r="G60" s="2675"/>
      <c r="H60" s="2676"/>
      <c r="I60" s="370"/>
      <c r="J60" s="370"/>
      <c r="K60" s="370"/>
      <c r="L60" s="370"/>
      <c r="M60" s="370"/>
      <c r="N60" s="370"/>
      <c r="O60" s="370"/>
      <c r="P60" s="370"/>
      <c r="Q60" s="370"/>
      <c r="R60" s="370"/>
      <c r="S60" s="370"/>
      <c r="T60" s="370"/>
    </row>
    <row r="61" spans="1:20" x14ac:dyDescent="0.25">
      <c r="A61" s="1510"/>
      <c r="B61" s="1511"/>
      <c r="C61" s="1512"/>
      <c r="D61" s="1512"/>
      <c r="E61" s="1513">
        <f t="shared" si="0"/>
        <v>0</v>
      </c>
      <c r="F61" s="2675"/>
      <c r="G61" s="2675"/>
      <c r="H61" s="2676"/>
      <c r="I61" s="370"/>
      <c r="J61" s="370"/>
      <c r="K61" s="370"/>
      <c r="L61" s="370"/>
      <c r="M61" s="370"/>
      <c r="N61" s="370"/>
      <c r="O61" s="370"/>
      <c r="P61" s="370"/>
      <c r="Q61" s="370"/>
      <c r="R61" s="370"/>
      <c r="S61" s="370"/>
      <c r="T61" s="370"/>
    </row>
    <row r="62" spans="1:20" x14ac:dyDescent="0.25">
      <c r="A62" s="1510"/>
      <c r="B62" s="1511"/>
      <c r="C62" s="1512"/>
      <c r="D62" s="1512"/>
      <c r="E62" s="1513">
        <f t="shared" si="0"/>
        <v>0</v>
      </c>
      <c r="F62" s="2675"/>
      <c r="G62" s="2675"/>
      <c r="H62" s="2676"/>
      <c r="I62" s="370"/>
      <c r="J62" s="370"/>
      <c r="K62" s="370"/>
      <c r="L62" s="370"/>
      <c r="M62" s="370"/>
      <c r="N62" s="370"/>
      <c r="O62" s="370"/>
      <c r="P62" s="370"/>
      <c r="Q62" s="370"/>
      <c r="R62" s="370"/>
      <c r="S62" s="370"/>
      <c r="T62" s="370"/>
    </row>
    <row r="63" spans="1:20" x14ac:dyDescent="0.25">
      <c r="A63" s="1510"/>
      <c r="B63" s="1511"/>
      <c r="C63" s="1512"/>
      <c r="D63" s="1512"/>
      <c r="E63" s="1513">
        <f t="shared" si="0"/>
        <v>0</v>
      </c>
      <c r="F63" s="2675"/>
      <c r="G63" s="2675"/>
      <c r="H63" s="2676"/>
      <c r="I63" s="370"/>
      <c r="J63" s="370"/>
      <c r="K63" s="370"/>
      <c r="L63" s="370"/>
      <c r="M63" s="370"/>
      <c r="N63" s="370"/>
      <c r="O63" s="370"/>
      <c r="P63" s="370"/>
      <c r="Q63" s="370"/>
      <c r="R63" s="370"/>
      <c r="S63" s="370"/>
      <c r="T63" s="370"/>
    </row>
    <row r="64" spans="1:20" x14ac:dyDescent="0.25">
      <c r="A64" s="1510"/>
      <c r="B64" s="1511"/>
      <c r="C64" s="1512"/>
      <c r="D64" s="1512"/>
      <c r="E64" s="1513">
        <f t="shared" si="0"/>
        <v>0</v>
      </c>
      <c r="F64" s="2675"/>
      <c r="G64" s="2675"/>
      <c r="H64" s="2676"/>
      <c r="I64" s="370"/>
      <c r="J64" s="370"/>
      <c r="K64" s="370"/>
      <c r="L64" s="370"/>
      <c r="M64" s="370"/>
      <c r="N64" s="370"/>
      <c r="O64" s="370"/>
      <c r="P64" s="370"/>
      <c r="Q64" s="370"/>
      <c r="R64" s="370"/>
      <c r="S64" s="370"/>
      <c r="T64" s="370"/>
    </row>
    <row r="65" spans="1:20" x14ac:dyDescent="0.25">
      <c r="A65" s="1510"/>
      <c r="B65" s="1511"/>
      <c r="C65" s="1512"/>
      <c r="D65" s="1512"/>
      <c r="E65" s="1513">
        <f t="shared" si="0"/>
        <v>0</v>
      </c>
      <c r="F65" s="2675"/>
      <c r="G65" s="2675"/>
      <c r="H65" s="2676"/>
      <c r="I65" s="370"/>
      <c r="J65" s="370"/>
      <c r="K65" s="370"/>
      <c r="L65" s="370"/>
      <c r="M65" s="370"/>
      <c r="N65" s="370"/>
      <c r="O65" s="370"/>
      <c r="P65" s="370"/>
      <c r="Q65" s="370"/>
      <c r="R65" s="370"/>
      <c r="S65" s="370"/>
      <c r="T65" s="370"/>
    </row>
    <row r="66" spans="1:20" x14ac:dyDescent="0.25">
      <c r="A66" s="1510"/>
      <c r="B66" s="1511"/>
      <c r="C66" s="1512"/>
      <c r="D66" s="1512"/>
      <c r="E66" s="1513">
        <f t="shared" si="0"/>
        <v>0</v>
      </c>
      <c r="F66" s="2675"/>
      <c r="G66" s="2675"/>
      <c r="H66" s="2676"/>
      <c r="I66" s="370"/>
      <c r="J66" s="370"/>
      <c r="K66" s="370"/>
      <c r="L66" s="370"/>
      <c r="M66" s="370"/>
      <c r="N66" s="370"/>
      <c r="O66" s="370"/>
      <c r="P66" s="370"/>
      <c r="Q66" s="370"/>
      <c r="R66" s="370"/>
      <c r="S66" s="370"/>
      <c r="T66" s="370"/>
    </row>
    <row r="67" spans="1:20" x14ac:dyDescent="0.25">
      <c r="A67" s="1510"/>
      <c r="B67" s="1511"/>
      <c r="C67" s="1512"/>
      <c r="D67" s="1512"/>
      <c r="E67" s="1513">
        <f t="shared" si="0"/>
        <v>0</v>
      </c>
      <c r="F67" s="2675"/>
      <c r="G67" s="2675"/>
      <c r="H67" s="2676"/>
      <c r="I67" s="370"/>
      <c r="J67" s="370"/>
      <c r="K67" s="370"/>
      <c r="L67" s="370"/>
      <c r="M67" s="370"/>
      <c r="N67" s="370"/>
      <c r="O67" s="370"/>
      <c r="P67" s="370"/>
      <c r="Q67" s="370"/>
      <c r="R67" s="370"/>
      <c r="S67" s="370"/>
      <c r="T67" s="370"/>
    </row>
    <row r="68" spans="1:20" x14ac:dyDescent="0.25">
      <c r="A68" s="1510"/>
      <c r="B68" s="1511"/>
      <c r="C68" s="1512"/>
      <c r="D68" s="1512"/>
      <c r="E68" s="1513">
        <f t="shared" si="0"/>
        <v>0</v>
      </c>
      <c r="F68" s="2675"/>
      <c r="G68" s="2675"/>
      <c r="H68" s="2676"/>
      <c r="I68" s="370"/>
      <c r="J68" s="370"/>
      <c r="K68" s="370"/>
      <c r="L68" s="370"/>
      <c r="M68" s="370"/>
      <c r="N68" s="370"/>
      <c r="O68" s="370"/>
      <c r="P68" s="370"/>
      <c r="Q68" s="370"/>
      <c r="R68" s="370"/>
      <c r="S68" s="370"/>
      <c r="T68" s="370"/>
    </row>
    <row r="69" spans="1:20" x14ac:dyDescent="0.25">
      <c r="A69" s="1510"/>
      <c r="B69" s="1511"/>
      <c r="C69" s="1512"/>
      <c r="D69" s="1512"/>
      <c r="E69" s="1513">
        <f t="shared" si="0"/>
        <v>0</v>
      </c>
      <c r="F69" s="2675"/>
      <c r="G69" s="2675"/>
      <c r="H69" s="2676"/>
      <c r="I69" s="370"/>
      <c r="J69" s="370"/>
      <c r="K69" s="370"/>
      <c r="L69" s="370"/>
      <c r="M69" s="370"/>
      <c r="N69" s="370"/>
      <c r="O69" s="370"/>
      <c r="P69" s="370"/>
      <c r="Q69" s="370"/>
      <c r="R69" s="370"/>
      <c r="S69" s="370"/>
      <c r="T69" s="370"/>
    </row>
    <row r="70" spans="1:20" x14ac:dyDescent="0.25">
      <c r="A70" s="1510"/>
      <c r="B70" s="1511"/>
      <c r="C70" s="1512"/>
      <c r="D70" s="1512"/>
      <c r="E70" s="1513">
        <f t="shared" si="0"/>
        <v>0</v>
      </c>
      <c r="F70" s="2675"/>
      <c r="G70" s="2675"/>
      <c r="H70" s="2676"/>
      <c r="I70" s="370"/>
      <c r="J70" s="370"/>
      <c r="K70" s="370"/>
      <c r="L70" s="370"/>
      <c r="M70" s="370"/>
      <c r="N70" s="370"/>
      <c r="O70" s="370"/>
      <c r="P70" s="370"/>
      <c r="Q70" s="370"/>
      <c r="R70" s="370"/>
      <c r="S70" s="370"/>
      <c r="T70" s="370"/>
    </row>
    <row r="71" spans="1:20" x14ac:dyDescent="0.25">
      <c r="A71" s="1510"/>
      <c r="B71" s="1511"/>
      <c r="C71" s="1512"/>
      <c r="D71" s="1512"/>
      <c r="E71" s="1513">
        <f t="shared" si="0"/>
        <v>0</v>
      </c>
      <c r="F71" s="2675"/>
      <c r="G71" s="2675"/>
      <c r="H71" s="2676"/>
      <c r="I71" s="370"/>
      <c r="J71" s="370"/>
      <c r="K71" s="370"/>
      <c r="L71" s="370"/>
      <c r="M71" s="370"/>
      <c r="N71" s="370"/>
      <c r="O71" s="370"/>
      <c r="P71" s="370"/>
      <c r="Q71" s="370"/>
      <c r="R71" s="370"/>
      <c r="S71" s="370"/>
      <c r="T71" s="370"/>
    </row>
    <row r="72" spans="1:20" x14ac:dyDescent="0.25">
      <c r="A72" s="1510"/>
      <c r="B72" s="1511"/>
      <c r="C72" s="1512"/>
      <c r="D72" s="1512"/>
      <c r="E72" s="1513">
        <f t="shared" si="0"/>
        <v>0</v>
      </c>
      <c r="F72" s="2675"/>
      <c r="G72" s="2675"/>
      <c r="H72" s="2676"/>
      <c r="I72" s="370"/>
      <c r="J72" s="370"/>
      <c r="K72" s="370"/>
      <c r="L72" s="370"/>
      <c r="M72" s="370"/>
      <c r="N72" s="370"/>
      <c r="O72" s="370"/>
      <c r="P72" s="370"/>
      <c r="Q72" s="370"/>
      <c r="R72" s="370"/>
      <c r="S72" s="370"/>
      <c r="T72" s="370"/>
    </row>
    <row r="73" spans="1:20" x14ac:dyDescent="0.25">
      <c r="A73" s="1510"/>
      <c r="B73" s="1511"/>
      <c r="C73" s="1512"/>
      <c r="D73" s="1512"/>
      <c r="E73" s="1513">
        <f t="shared" si="0"/>
        <v>0</v>
      </c>
      <c r="F73" s="2675"/>
      <c r="G73" s="2675"/>
      <c r="H73" s="2676"/>
      <c r="I73" s="370"/>
      <c r="J73" s="370"/>
      <c r="K73" s="370"/>
      <c r="L73" s="370"/>
      <c r="M73" s="370"/>
      <c r="N73" s="370"/>
      <c r="O73" s="370"/>
      <c r="P73" s="370"/>
      <c r="Q73" s="370"/>
      <c r="R73" s="370"/>
      <c r="S73" s="370"/>
      <c r="T73" s="370"/>
    </row>
    <row r="74" spans="1:20" x14ac:dyDescent="0.25">
      <c r="A74" s="1510"/>
      <c r="B74" s="1511"/>
      <c r="C74" s="1512"/>
      <c r="D74" s="1512"/>
      <c r="E74" s="1513">
        <f t="shared" si="0"/>
        <v>0</v>
      </c>
      <c r="F74" s="2675"/>
      <c r="G74" s="2675"/>
      <c r="H74" s="2676"/>
      <c r="I74" s="370"/>
      <c r="J74" s="370"/>
      <c r="K74" s="370"/>
      <c r="L74" s="370"/>
      <c r="M74" s="370"/>
      <c r="N74" s="370"/>
      <c r="O74" s="370"/>
      <c r="P74" s="370"/>
      <c r="Q74" s="370"/>
      <c r="R74" s="370"/>
      <c r="S74" s="370"/>
      <c r="T74" s="370"/>
    </row>
    <row r="75" spans="1:20" x14ac:dyDescent="0.25">
      <c r="A75" s="1510"/>
      <c r="B75" s="1511"/>
      <c r="C75" s="1512"/>
      <c r="D75" s="1512"/>
      <c r="E75" s="1513">
        <f t="shared" si="0"/>
        <v>0</v>
      </c>
      <c r="F75" s="2675"/>
      <c r="G75" s="2675"/>
      <c r="H75" s="2676"/>
      <c r="I75" s="370"/>
      <c r="J75" s="370"/>
      <c r="K75" s="370"/>
      <c r="L75" s="370"/>
      <c r="M75" s="370"/>
      <c r="N75" s="370"/>
      <c r="O75" s="370"/>
      <c r="P75" s="370"/>
      <c r="Q75" s="370"/>
      <c r="R75" s="370"/>
      <c r="S75" s="370"/>
      <c r="T75" s="370"/>
    </row>
    <row r="76" spans="1:20" x14ac:dyDescent="0.25">
      <c r="A76" s="1510"/>
      <c r="B76" s="1511"/>
      <c r="C76" s="1512"/>
      <c r="D76" s="1512"/>
      <c r="E76" s="1513">
        <f t="shared" si="0"/>
        <v>0</v>
      </c>
      <c r="F76" s="2675"/>
      <c r="G76" s="2675"/>
      <c r="H76" s="2676"/>
      <c r="I76" s="370"/>
      <c r="J76" s="370"/>
      <c r="K76" s="370"/>
      <c r="L76" s="370"/>
      <c r="M76" s="370"/>
      <c r="N76" s="370"/>
      <c r="O76" s="370"/>
      <c r="P76" s="370"/>
      <c r="Q76" s="370"/>
      <c r="R76" s="370"/>
      <c r="S76" s="370"/>
      <c r="T76" s="370"/>
    </row>
    <row r="77" spans="1:20" x14ac:dyDescent="0.25">
      <c r="A77" s="1510"/>
      <c r="B77" s="1511"/>
      <c r="C77" s="1512"/>
      <c r="D77" s="1512"/>
      <c r="E77" s="1513">
        <f t="shared" si="0"/>
        <v>0</v>
      </c>
      <c r="F77" s="2675"/>
      <c r="G77" s="2675"/>
      <c r="H77" s="2676"/>
      <c r="I77" s="370"/>
      <c r="J77" s="370"/>
      <c r="K77" s="370"/>
      <c r="L77" s="370"/>
      <c r="M77" s="370"/>
      <c r="N77" s="370"/>
      <c r="O77" s="370"/>
      <c r="P77" s="370"/>
      <c r="Q77" s="370"/>
      <c r="R77" s="370"/>
      <c r="S77" s="370"/>
      <c r="T77" s="370"/>
    </row>
    <row r="78" spans="1:20" x14ac:dyDescent="0.25">
      <c r="A78" s="1510"/>
      <c r="B78" s="1511"/>
      <c r="C78" s="1512"/>
      <c r="D78" s="1512"/>
      <c r="E78" s="1513">
        <f t="shared" si="0"/>
        <v>0</v>
      </c>
      <c r="F78" s="2675"/>
      <c r="G78" s="2675"/>
      <c r="H78" s="2676"/>
      <c r="I78" s="370"/>
      <c r="J78" s="370"/>
      <c r="K78" s="370"/>
      <c r="L78" s="370"/>
      <c r="M78" s="370"/>
      <c r="N78" s="370"/>
      <c r="O78" s="370"/>
      <c r="P78" s="370"/>
      <c r="Q78" s="370"/>
      <c r="R78" s="370"/>
      <c r="S78" s="370"/>
      <c r="T78" s="370"/>
    </row>
    <row r="79" spans="1:20" x14ac:dyDescent="0.25">
      <c r="A79" s="1510"/>
      <c r="B79" s="1511"/>
      <c r="C79" s="1512"/>
      <c r="D79" s="1512"/>
      <c r="E79" s="1513">
        <f t="shared" si="0"/>
        <v>0</v>
      </c>
      <c r="F79" s="2675"/>
      <c r="G79" s="2675"/>
      <c r="H79" s="2676"/>
      <c r="I79" s="370"/>
      <c r="J79" s="370"/>
      <c r="K79" s="370"/>
      <c r="L79" s="370"/>
      <c r="M79" s="370"/>
      <c r="N79" s="370"/>
      <c r="O79" s="370"/>
      <c r="P79" s="370"/>
      <c r="Q79" s="370"/>
      <c r="R79" s="370"/>
      <c r="S79" s="370"/>
      <c r="T79" s="370"/>
    </row>
    <row r="80" spans="1:20" x14ac:dyDescent="0.25">
      <c r="A80" s="1510"/>
      <c r="B80" s="1511"/>
      <c r="C80" s="1512"/>
      <c r="D80" s="1512"/>
      <c r="E80" s="1513">
        <f t="shared" si="0"/>
        <v>0</v>
      </c>
      <c r="F80" s="2675"/>
      <c r="G80" s="2675"/>
      <c r="H80" s="2676"/>
      <c r="I80" s="370"/>
      <c r="J80" s="370"/>
      <c r="K80" s="370"/>
      <c r="L80" s="370"/>
      <c r="M80" s="370"/>
      <c r="N80" s="370"/>
      <c r="O80" s="370"/>
      <c r="P80" s="370"/>
      <c r="Q80" s="370"/>
      <c r="R80" s="370"/>
      <c r="S80" s="370"/>
      <c r="T80" s="370"/>
    </row>
    <row r="81" spans="1:20" x14ac:dyDescent="0.25">
      <c r="A81" s="1510"/>
      <c r="B81" s="1511"/>
      <c r="C81" s="1512"/>
      <c r="D81" s="1512"/>
      <c r="E81" s="1513">
        <f t="shared" si="0"/>
        <v>0</v>
      </c>
      <c r="F81" s="2675"/>
      <c r="G81" s="2675"/>
      <c r="H81" s="2676"/>
      <c r="I81" s="370"/>
      <c r="J81" s="370"/>
      <c r="K81" s="370"/>
      <c r="L81" s="370"/>
      <c r="M81" s="370"/>
      <c r="N81" s="370"/>
      <c r="O81" s="370"/>
      <c r="P81" s="370"/>
      <c r="Q81" s="370"/>
      <c r="R81" s="370"/>
      <c r="S81" s="370"/>
      <c r="T81" s="370"/>
    </row>
    <row r="82" spans="1:20" x14ac:dyDescent="0.25">
      <c r="A82" s="1510"/>
      <c r="B82" s="1511"/>
      <c r="C82" s="1512"/>
      <c r="D82" s="1512"/>
      <c r="E82" s="1513">
        <f t="shared" si="0"/>
        <v>0</v>
      </c>
      <c r="F82" s="2675"/>
      <c r="G82" s="2675"/>
      <c r="H82" s="2676"/>
      <c r="I82" s="370"/>
      <c r="J82" s="370"/>
      <c r="K82" s="370"/>
      <c r="L82" s="370"/>
      <c r="M82" s="370"/>
      <c r="N82" s="370"/>
      <c r="O82" s="370"/>
      <c r="P82" s="370"/>
      <c r="Q82" s="370"/>
      <c r="R82" s="370"/>
      <c r="S82" s="370"/>
      <c r="T82" s="370"/>
    </row>
    <row r="83" spans="1:20" x14ac:dyDescent="0.25">
      <c r="A83" s="1510"/>
      <c r="B83" s="1511"/>
      <c r="C83" s="1512"/>
      <c r="D83" s="1512"/>
      <c r="E83" s="1513">
        <f t="shared" si="0"/>
        <v>0</v>
      </c>
      <c r="F83" s="2675"/>
      <c r="G83" s="2675"/>
      <c r="H83" s="2676"/>
      <c r="I83" s="370"/>
      <c r="J83" s="370"/>
      <c r="K83" s="370"/>
      <c r="L83" s="370"/>
      <c r="M83" s="370"/>
      <c r="N83" s="370"/>
      <c r="O83" s="370"/>
      <c r="P83" s="370"/>
      <c r="Q83" s="370"/>
      <c r="R83" s="370"/>
      <c r="S83" s="370"/>
      <c r="T83" s="370"/>
    </row>
    <row r="84" spans="1:20" x14ac:dyDescent="0.25">
      <c r="A84" s="1510"/>
      <c r="B84" s="1511"/>
      <c r="C84" s="1512"/>
      <c r="D84" s="1512"/>
      <c r="E84" s="1513">
        <f t="shared" si="0"/>
        <v>0</v>
      </c>
      <c r="F84" s="2675"/>
      <c r="G84" s="2675"/>
      <c r="H84" s="2676"/>
      <c r="I84" s="370"/>
      <c r="J84" s="370"/>
      <c r="K84" s="370"/>
      <c r="L84" s="370"/>
      <c r="M84" s="370"/>
      <c r="N84" s="370"/>
      <c r="O84" s="370"/>
      <c r="P84" s="370"/>
      <c r="Q84" s="370"/>
      <c r="R84" s="370"/>
      <c r="S84" s="370"/>
      <c r="T84" s="370"/>
    </row>
    <row r="85" spans="1:20" x14ac:dyDescent="0.25">
      <c r="A85" s="1510"/>
      <c r="B85" s="1511"/>
      <c r="C85" s="1512"/>
      <c r="D85" s="1512"/>
      <c r="E85" s="1513">
        <f t="shared" si="0"/>
        <v>0</v>
      </c>
      <c r="F85" s="2675"/>
      <c r="G85" s="2675"/>
      <c r="H85" s="2676"/>
      <c r="I85" s="370"/>
      <c r="J85" s="370"/>
      <c r="K85" s="370"/>
      <c r="L85" s="370"/>
      <c r="M85" s="370"/>
      <c r="N85" s="370"/>
      <c r="O85" s="370"/>
      <c r="P85" s="370"/>
      <c r="Q85" s="370"/>
      <c r="R85" s="370"/>
      <c r="S85" s="370"/>
      <c r="T85" s="370"/>
    </row>
    <row r="86" spans="1:20" x14ac:dyDescent="0.25">
      <c r="A86" s="1510"/>
      <c r="B86" s="1511"/>
      <c r="C86" s="1512"/>
      <c r="D86" s="1512"/>
      <c r="E86" s="1513">
        <f t="shared" si="0"/>
        <v>0</v>
      </c>
      <c r="F86" s="2675"/>
      <c r="G86" s="2675"/>
      <c r="H86" s="2676"/>
      <c r="I86" s="370"/>
      <c r="J86" s="370"/>
      <c r="K86" s="370"/>
      <c r="L86" s="370"/>
      <c r="M86" s="370"/>
      <c r="N86" s="370"/>
      <c r="O86" s="370"/>
      <c r="P86" s="370"/>
      <c r="Q86" s="370"/>
      <c r="R86" s="370"/>
      <c r="S86" s="370"/>
      <c r="T86" s="370"/>
    </row>
    <row r="87" spans="1:20" x14ac:dyDescent="0.25">
      <c r="A87" s="1510"/>
      <c r="B87" s="1511"/>
      <c r="C87" s="1512"/>
      <c r="D87" s="1512"/>
      <c r="E87" s="1513">
        <f t="shared" si="0"/>
        <v>0</v>
      </c>
      <c r="F87" s="2675"/>
      <c r="G87" s="2675"/>
      <c r="H87" s="2676"/>
      <c r="I87" s="370"/>
      <c r="J87" s="370"/>
      <c r="K87" s="370"/>
      <c r="L87" s="370"/>
      <c r="M87" s="370"/>
      <c r="N87" s="370"/>
      <c r="O87" s="370"/>
      <c r="P87" s="370"/>
      <c r="Q87" s="370"/>
      <c r="R87" s="370"/>
      <c r="S87" s="370"/>
      <c r="T87" s="370"/>
    </row>
    <row r="88" spans="1:20" x14ac:dyDescent="0.25">
      <c r="A88" s="1510"/>
      <c r="B88" s="1511"/>
      <c r="C88" s="1512"/>
      <c r="D88" s="1512"/>
      <c r="E88" s="1513">
        <f t="shared" si="0"/>
        <v>0</v>
      </c>
      <c r="F88" s="2675"/>
      <c r="G88" s="2675"/>
      <c r="H88" s="2676"/>
      <c r="I88" s="370"/>
      <c r="J88" s="370"/>
      <c r="K88" s="370"/>
      <c r="L88" s="370"/>
      <c r="M88" s="370"/>
      <c r="N88" s="370"/>
      <c r="O88" s="370"/>
      <c r="P88" s="370"/>
      <c r="Q88" s="370"/>
      <c r="R88" s="370"/>
      <c r="S88" s="370"/>
      <c r="T88" s="370"/>
    </row>
    <row r="89" spans="1:20" x14ac:dyDescent="0.25">
      <c r="A89" s="1510"/>
      <c r="B89" s="1511"/>
      <c r="C89" s="1512"/>
      <c r="D89" s="1512"/>
      <c r="E89" s="1513">
        <f t="shared" si="0"/>
        <v>0</v>
      </c>
      <c r="F89" s="2675"/>
      <c r="G89" s="2675"/>
      <c r="H89" s="2676"/>
      <c r="I89" s="370"/>
      <c r="J89" s="370"/>
      <c r="K89" s="370"/>
      <c r="L89" s="370"/>
      <c r="M89" s="370"/>
      <c r="N89" s="370"/>
      <c r="O89" s="370"/>
      <c r="P89" s="370"/>
      <c r="Q89" s="370"/>
      <c r="R89" s="370"/>
      <c r="S89" s="370"/>
      <c r="T89" s="370"/>
    </row>
    <row r="90" spans="1:20" x14ac:dyDescent="0.25">
      <c r="A90" s="1510"/>
      <c r="B90" s="1511"/>
      <c r="C90" s="1512"/>
      <c r="D90" s="1512"/>
      <c r="E90" s="1513">
        <f t="shared" si="0"/>
        <v>0</v>
      </c>
      <c r="F90" s="2675"/>
      <c r="G90" s="2675"/>
      <c r="H90" s="2676"/>
      <c r="I90" s="370"/>
      <c r="J90" s="370"/>
      <c r="K90" s="370"/>
      <c r="L90" s="370"/>
      <c r="M90" s="370"/>
      <c r="N90" s="370"/>
      <c r="O90" s="370"/>
      <c r="P90" s="370"/>
      <c r="Q90" s="370"/>
      <c r="R90" s="370"/>
      <c r="S90" s="370"/>
      <c r="T90" s="370"/>
    </row>
    <row r="91" spans="1:20" x14ac:dyDescent="0.25">
      <c r="A91" s="1510"/>
      <c r="B91" s="1511"/>
      <c r="C91" s="1512"/>
      <c r="D91" s="1512"/>
      <c r="E91" s="1513">
        <f t="shared" si="0"/>
        <v>0</v>
      </c>
      <c r="F91" s="2675"/>
      <c r="G91" s="2675"/>
      <c r="H91" s="2676"/>
      <c r="I91" s="370"/>
      <c r="J91" s="370"/>
      <c r="K91" s="370"/>
      <c r="L91" s="370"/>
      <c r="M91" s="370"/>
      <c r="N91" s="370"/>
      <c r="O91" s="370"/>
      <c r="P91" s="370"/>
      <c r="Q91" s="370"/>
      <c r="R91" s="370"/>
      <c r="S91" s="370"/>
      <c r="T91" s="370"/>
    </row>
    <row r="92" spans="1:20" x14ac:dyDescent="0.25">
      <c r="A92" s="1510"/>
      <c r="B92" s="1511"/>
      <c r="C92" s="1512"/>
      <c r="D92" s="1512"/>
      <c r="E92" s="1513">
        <f t="shared" si="0"/>
        <v>0</v>
      </c>
      <c r="F92" s="2675"/>
      <c r="G92" s="2675"/>
      <c r="H92" s="2676"/>
      <c r="I92" s="370"/>
      <c r="J92" s="370"/>
      <c r="K92" s="370"/>
      <c r="L92" s="370"/>
      <c r="M92" s="370"/>
      <c r="N92" s="370"/>
      <c r="O92" s="370"/>
      <c r="P92" s="370"/>
      <c r="Q92" s="370"/>
      <c r="R92" s="370"/>
      <c r="S92" s="370"/>
      <c r="T92" s="370"/>
    </row>
    <row r="93" spans="1:20" x14ac:dyDescent="0.25">
      <c r="A93" s="1510"/>
      <c r="B93" s="1511"/>
      <c r="C93" s="1512"/>
      <c r="D93" s="1512"/>
      <c r="E93" s="1513">
        <f t="shared" si="0"/>
        <v>0</v>
      </c>
      <c r="F93" s="2675"/>
      <c r="G93" s="2675"/>
      <c r="H93" s="2676"/>
      <c r="I93" s="370"/>
      <c r="J93" s="370"/>
      <c r="K93" s="370"/>
      <c r="L93" s="370"/>
      <c r="M93" s="370"/>
      <c r="N93" s="370"/>
      <c r="O93" s="370"/>
      <c r="P93" s="370"/>
      <c r="Q93" s="370"/>
      <c r="R93" s="370"/>
      <c r="S93" s="370"/>
      <c r="T93" s="370"/>
    </row>
    <row r="94" spans="1:20" x14ac:dyDescent="0.25">
      <c r="A94" s="1510"/>
      <c r="B94" s="1511"/>
      <c r="C94" s="1512"/>
      <c r="D94" s="1512"/>
      <c r="E94" s="1513">
        <f t="shared" si="0"/>
        <v>0</v>
      </c>
      <c r="F94" s="2675"/>
      <c r="G94" s="2675"/>
      <c r="H94" s="2676"/>
      <c r="I94" s="370"/>
      <c r="J94" s="370"/>
      <c r="K94" s="370"/>
      <c r="L94" s="370"/>
      <c r="M94" s="370"/>
      <c r="N94" s="370"/>
      <c r="O94" s="370"/>
      <c r="P94" s="370"/>
      <c r="Q94" s="370"/>
      <c r="R94" s="370"/>
      <c r="S94" s="370"/>
      <c r="T94" s="370"/>
    </row>
    <row r="95" spans="1:20" x14ac:dyDescent="0.25">
      <c r="A95" s="1510"/>
      <c r="B95" s="1511"/>
      <c r="C95" s="1512"/>
      <c r="D95" s="1512"/>
      <c r="E95" s="1513">
        <f t="shared" si="0"/>
        <v>0</v>
      </c>
      <c r="F95" s="2675"/>
      <c r="G95" s="2675"/>
      <c r="H95" s="2676"/>
      <c r="I95" s="370"/>
      <c r="J95" s="370"/>
      <c r="K95" s="370"/>
      <c r="L95" s="370"/>
      <c r="M95" s="370"/>
      <c r="N95" s="370"/>
      <c r="O95" s="370"/>
      <c r="P95" s="370"/>
      <c r="Q95" s="370"/>
      <c r="R95" s="370"/>
      <c r="S95" s="370"/>
      <c r="T95" s="370"/>
    </row>
    <row r="96" spans="1:20" x14ac:dyDescent="0.25">
      <c r="A96" s="1510"/>
      <c r="B96" s="1511"/>
      <c r="C96" s="1512"/>
      <c r="D96" s="1512"/>
      <c r="E96" s="1513">
        <f t="shared" si="0"/>
        <v>0</v>
      </c>
      <c r="F96" s="2675"/>
      <c r="G96" s="2675"/>
      <c r="H96" s="2676"/>
      <c r="I96" s="370"/>
      <c r="J96" s="370"/>
      <c r="K96" s="370"/>
      <c r="L96" s="370"/>
      <c r="M96" s="370"/>
      <c r="N96" s="370"/>
      <c r="O96" s="370"/>
      <c r="P96" s="370"/>
      <c r="Q96" s="370"/>
      <c r="R96" s="370"/>
      <c r="S96" s="370"/>
      <c r="T96" s="370"/>
    </row>
    <row r="97" spans="1:21" x14ac:dyDescent="0.25">
      <c r="A97" s="1510"/>
      <c r="B97" s="1511"/>
      <c r="C97" s="1512"/>
      <c r="D97" s="1512"/>
      <c r="E97" s="1513">
        <f t="shared" si="0"/>
        <v>0</v>
      </c>
      <c r="F97" s="2675"/>
      <c r="G97" s="2675"/>
      <c r="H97" s="2676"/>
      <c r="I97" s="370"/>
      <c r="J97" s="370"/>
      <c r="K97" s="370"/>
      <c r="L97" s="370"/>
      <c r="M97" s="370"/>
      <c r="N97" s="370"/>
      <c r="O97" s="370"/>
      <c r="P97" s="370"/>
      <c r="Q97" s="370"/>
      <c r="R97" s="370"/>
      <c r="S97" s="370"/>
      <c r="T97" s="370"/>
    </row>
    <row r="98" spans="1:21" x14ac:dyDescent="0.25">
      <c r="A98" s="1510"/>
      <c r="B98" s="1511"/>
      <c r="C98" s="1512"/>
      <c r="D98" s="1512"/>
      <c r="E98" s="1513">
        <f t="shared" si="0"/>
        <v>0</v>
      </c>
      <c r="F98" s="2675"/>
      <c r="G98" s="2675"/>
      <c r="H98" s="2676"/>
      <c r="I98" s="370"/>
      <c r="J98" s="370"/>
      <c r="K98" s="370"/>
      <c r="L98" s="370"/>
      <c r="M98" s="370"/>
      <c r="N98" s="370"/>
      <c r="O98" s="370"/>
      <c r="P98" s="370"/>
      <c r="Q98" s="370"/>
      <c r="R98" s="370"/>
      <c r="S98" s="370"/>
      <c r="T98" s="370"/>
    </row>
    <row r="99" spans="1:21" x14ac:dyDescent="0.25">
      <c r="A99" s="1510"/>
      <c r="B99" s="1511"/>
      <c r="C99" s="1512"/>
      <c r="D99" s="1512"/>
      <c r="E99" s="1513">
        <f t="shared" si="0"/>
        <v>0</v>
      </c>
      <c r="F99" s="2675"/>
      <c r="G99" s="2675"/>
      <c r="H99" s="2676"/>
      <c r="I99" s="370"/>
      <c r="J99" s="370"/>
      <c r="K99" s="370"/>
      <c r="L99" s="370"/>
      <c r="M99" s="370"/>
      <c r="N99" s="370"/>
      <c r="O99" s="370"/>
      <c r="P99" s="370"/>
      <c r="Q99" s="370"/>
      <c r="R99" s="370"/>
      <c r="S99" s="370"/>
      <c r="T99" s="370"/>
    </row>
    <row r="100" spans="1:21" x14ac:dyDescent="0.25">
      <c r="A100" s="1510"/>
      <c r="B100" s="1511"/>
      <c r="C100" s="1512"/>
      <c r="D100" s="1512"/>
      <c r="E100" s="1513">
        <f t="shared" si="0"/>
        <v>0</v>
      </c>
      <c r="F100" s="2675"/>
      <c r="G100" s="2675"/>
      <c r="H100" s="2676"/>
      <c r="I100" s="370"/>
      <c r="J100" s="370"/>
      <c r="K100" s="370"/>
      <c r="L100" s="370"/>
      <c r="M100" s="370"/>
      <c r="N100" s="370"/>
      <c r="O100" s="370"/>
      <c r="P100" s="370"/>
      <c r="Q100" s="370"/>
      <c r="R100" s="370"/>
      <c r="S100" s="370"/>
      <c r="T100" s="370"/>
    </row>
    <row r="101" spans="1:21" x14ac:dyDescent="0.25">
      <c r="A101" s="1510"/>
      <c r="B101" s="1511"/>
      <c r="C101" s="1512"/>
      <c r="D101" s="1512"/>
      <c r="E101" s="1513">
        <f t="shared" si="0"/>
        <v>0</v>
      </c>
      <c r="F101" s="2675"/>
      <c r="G101" s="2675"/>
      <c r="H101" s="2676"/>
      <c r="I101" s="370"/>
      <c r="J101" s="370"/>
      <c r="K101" s="370"/>
      <c r="L101" s="370"/>
      <c r="M101" s="370"/>
      <c r="N101" s="370"/>
      <c r="O101" s="370"/>
      <c r="P101" s="370"/>
      <c r="Q101" s="370"/>
      <c r="R101" s="370"/>
      <c r="S101" s="370"/>
      <c r="T101" s="370"/>
    </row>
    <row r="102" spans="1:21" x14ac:dyDescent="0.25">
      <c r="A102" s="1510"/>
      <c r="B102" s="1511"/>
      <c r="C102" s="1512"/>
      <c r="D102" s="1512"/>
      <c r="E102" s="1513">
        <f t="shared" si="0"/>
        <v>0</v>
      </c>
      <c r="F102" s="2675"/>
      <c r="G102" s="2675"/>
      <c r="H102" s="2676"/>
      <c r="I102" s="370"/>
      <c r="J102" s="370"/>
      <c r="K102" s="370"/>
      <c r="L102" s="370"/>
      <c r="M102" s="370"/>
      <c r="N102" s="370"/>
      <c r="O102" s="370"/>
      <c r="P102" s="370"/>
      <c r="Q102" s="370"/>
      <c r="R102" s="370"/>
      <c r="S102" s="370"/>
      <c r="T102" s="370"/>
    </row>
    <row r="103" spans="1:21" x14ac:dyDescent="0.25">
      <c r="A103" s="1510"/>
      <c r="B103" s="1511"/>
      <c r="C103" s="1512"/>
      <c r="D103" s="1512"/>
      <c r="E103" s="1513">
        <f t="shared" si="0"/>
        <v>0</v>
      </c>
      <c r="F103" s="2675"/>
      <c r="G103" s="2675"/>
      <c r="H103" s="2676"/>
      <c r="I103" s="370"/>
      <c r="J103" s="370"/>
      <c r="K103" s="370"/>
      <c r="L103" s="370"/>
      <c r="M103" s="370"/>
      <c r="N103" s="370"/>
      <c r="O103" s="370"/>
      <c r="P103" s="370"/>
      <c r="Q103" s="370"/>
      <c r="R103" s="370"/>
      <c r="S103" s="370"/>
      <c r="T103" s="370"/>
    </row>
    <row r="104" spans="1:21" x14ac:dyDescent="0.25">
      <c r="A104" s="1510"/>
      <c r="B104" s="1511"/>
      <c r="C104" s="1512"/>
      <c r="D104" s="1512"/>
      <c r="E104" s="1513">
        <f t="shared" si="0"/>
        <v>0</v>
      </c>
      <c r="F104" s="2675"/>
      <c r="G104" s="2675"/>
      <c r="H104" s="2676"/>
      <c r="I104" s="370"/>
      <c r="J104" s="370"/>
      <c r="K104" s="370"/>
      <c r="L104" s="370"/>
      <c r="M104" s="370"/>
      <c r="N104" s="370"/>
      <c r="O104" s="370"/>
      <c r="P104" s="370"/>
      <c r="Q104" s="370"/>
      <c r="R104" s="370"/>
      <c r="S104" s="370"/>
      <c r="T104" s="370"/>
    </row>
    <row r="105" spans="1:21" x14ac:dyDescent="0.25">
      <c r="A105" s="1510"/>
      <c r="B105" s="1511"/>
      <c r="C105" s="1512"/>
      <c r="D105" s="1512"/>
      <c r="E105" s="1513">
        <f t="shared" si="0"/>
        <v>0</v>
      </c>
      <c r="F105" s="2675"/>
      <c r="G105" s="2675"/>
      <c r="H105" s="2676"/>
      <c r="I105" s="370"/>
      <c r="J105" s="370"/>
      <c r="K105" s="370"/>
      <c r="L105" s="370"/>
      <c r="M105" s="370"/>
      <c r="N105" s="370"/>
      <c r="O105" s="370"/>
      <c r="P105" s="370"/>
      <c r="Q105" s="370"/>
      <c r="R105" s="370"/>
      <c r="S105" s="370"/>
      <c r="T105" s="370"/>
    </row>
    <row r="106" spans="1:21" x14ac:dyDescent="0.25">
      <c r="A106" s="1510"/>
      <c r="B106" s="1511"/>
      <c r="C106" s="1512"/>
      <c r="D106" s="1512"/>
      <c r="E106" s="1513">
        <f t="shared" si="0"/>
        <v>0</v>
      </c>
      <c r="F106" s="2675"/>
      <c r="G106" s="2675"/>
      <c r="H106" s="2676"/>
      <c r="I106" s="370"/>
      <c r="J106" s="370"/>
      <c r="K106" s="370"/>
      <c r="L106" s="370"/>
      <c r="M106" s="370"/>
      <c r="N106" s="370"/>
      <c r="O106" s="370"/>
      <c r="P106" s="370"/>
      <c r="Q106" s="370"/>
      <c r="R106" s="370"/>
      <c r="S106" s="370"/>
      <c r="T106" s="370"/>
    </row>
    <row r="107" spans="1:21" x14ac:dyDescent="0.25">
      <c r="A107" s="1510"/>
      <c r="B107" s="1511"/>
      <c r="C107" s="1512"/>
      <c r="D107" s="1512"/>
      <c r="E107" s="1513">
        <f t="shared" si="0"/>
        <v>0</v>
      </c>
      <c r="F107" s="2675"/>
      <c r="G107" s="2675"/>
      <c r="H107" s="2676"/>
      <c r="I107" s="370"/>
      <c r="J107" s="370"/>
      <c r="K107" s="370"/>
      <c r="L107" s="370"/>
      <c r="M107" s="370"/>
      <c r="N107" s="370"/>
      <c r="O107" s="370"/>
      <c r="P107" s="370"/>
      <c r="Q107" s="370"/>
      <c r="R107" s="370"/>
      <c r="S107" s="370"/>
      <c r="T107" s="370"/>
    </row>
    <row r="108" spans="1:21" x14ac:dyDescent="0.25">
      <c r="A108" s="1510"/>
      <c r="B108" s="1511"/>
      <c r="C108" s="1512"/>
      <c r="D108" s="1512"/>
      <c r="E108" s="1513">
        <f t="shared" si="0"/>
        <v>0</v>
      </c>
      <c r="F108" s="2675"/>
      <c r="G108" s="2675"/>
      <c r="H108" s="2676"/>
      <c r="I108" s="370"/>
      <c r="J108" s="370"/>
      <c r="K108" s="370"/>
      <c r="L108" s="370"/>
      <c r="M108" s="370"/>
      <c r="N108" s="370"/>
      <c r="O108" s="370"/>
      <c r="P108" s="370"/>
      <c r="Q108" s="370"/>
      <c r="R108" s="370"/>
      <c r="S108" s="370"/>
      <c r="T108" s="370"/>
    </row>
    <row r="109" spans="1:21" x14ac:dyDescent="0.25">
      <c r="A109" s="1510"/>
      <c r="B109" s="1511"/>
      <c r="C109" s="1512"/>
      <c r="D109" s="1512"/>
      <c r="E109" s="1513">
        <f t="shared" si="0"/>
        <v>0</v>
      </c>
      <c r="F109" s="2675"/>
      <c r="G109" s="2675"/>
      <c r="H109" s="2676"/>
      <c r="I109" s="370"/>
      <c r="J109" s="370"/>
      <c r="K109" s="370"/>
      <c r="L109" s="370"/>
      <c r="M109" s="370"/>
      <c r="N109" s="370"/>
      <c r="O109" s="370"/>
      <c r="P109" s="370"/>
      <c r="Q109" s="370"/>
      <c r="R109" s="370"/>
      <c r="S109" s="370"/>
      <c r="T109" s="370"/>
    </row>
    <row r="110" spans="1:21" x14ac:dyDescent="0.25">
      <c r="A110" s="1510"/>
      <c r="B110" s="1511"/>
      <c r="C110" s="1512"/>
      <c r="D110" s="1512"/>
      <c r="E110" s="1513">
        <f t="shared" si="0"/>
        <v>0</v>
      </c>
      <c r="F110" s="2675"/>
      <c r="G110" s="2675"/>
      <c r="H110" s="2676"/>
      <c r="I110" s="370"/>
      <c r="J110" s="370"/>
      <c r="K110" s="370"/>
      <c r="L110" s="370"/>
      <c r="M110" s="370"/>
      <c r="N110" s="370"/>
      <c r="O110" s="370"/>
      <c r="P110" s="370"/>
      <c r="Q110" s="370"/>
      <c r="R110" s="370"/>
      <c r="S110" s="370"/>
      <c r="T110" s="370"/>
    </row>
    <row r="111" spans="1:21" x14ac:dyDescent="0.25">
      <c r="A111" s="1510"/>
      <c r="B111" s="1511"/>
      <c r="C111" s="1512"/>
      <c r="D111" s="1512"/>
      <c r="E111" s="1513">
        <f t="shared" si="0"/>
        <v>0</v>
      </c>
      <c r="F111" s="2675"/>
      <c r="G111" s="2675"/>
      <c r="H111" s="2676"/>
      <c r="I111" s="370"/>
      <c r="J111" s="370"/>
      <c r="K111" s="370"/>
      <c r="L111" s="370"/>
      <c r="M111" s="370"/>
      <c r="N111" s="370"/>
      <c r="O111" s="370"/>
      <c r="P111" s="370"/>
      <c r="Q111" s="370"/>
      <c r="R111" s="370"/>
      <c r="S111" s="370"/>
      <c r="T111" s="370"/>
      <c r="U111" s="370"/>
    </row>
    <row r="112" spans="1:21" x14ac:dyDescent="0.25">
      <c r="A112" s="1510"/>
      <c r="B112" s="1511"/>
      <c r="C112" s="1512"/>
      <c r="D112" s="1512"/>
      <c r="E112" s="1513">
        <f t="shared" si="0"/>
        <v>0</v>
      </c>
      <c r="F112" s="2675"/>
      <c r="G112" s="2675"/>
      <c r="H112" s="2676"/>
      <c r="I112" s="370"/>
      <c r="J112" s="370"/>
      <c r="K112" s="370"/>
      <c r="L112" s="370"/>
      <c r="M112" s="370"/>
      <c r="N112" s="370"/>
      <c r="O112" s="370"/>
      <c r="P112" s="370"/>
      <c r="Q112" s="370"/>
      <c r="R112" s="370"/>
      <c r="S112" s="370"/>
      <c r="T112" s="370"/>
      <c r="U112" s="370"/>
    </row>
    <row r="113" spans="1:21" x14ac:dyDescent="0.25">
      <c r="A113" s="1510"/>
      <c r="B113" s="1511"/>
      <c r="C113" s="1512"/>
      <c r="D113" s="1512"/>
      <c r="E113" s="1513">
        <f t="shared" si="0"/>
        <v>0</v>
      </c>
      <c r="F113" s="2675"/>
      <c r="G113" s="2675"/>
      <c r="H113" s="2676"/>
      <c r="I113" s="370"/>
      <c r="J113" s="370"/>
      <c r="K113" s="370"/>
      <c r="L113" s="370"/>
      <c r="M113" s="370"/>
      <c r="N113" s="370"/>
      <c r="O113" s="370"/>
      <c r="P113" s="370"/>
      <c r="Q113" s="370"/>
      <c r="R113" s="370"/>
      <c r="S113" s="370"/>
      <c r="T113" s="370"/>
      <c r="U113" s="370"/>
    </row>
    <row r="114" spans="1:21" x14ac:dyDescent="0.25">
      <c r="A114" s="1510"/>
      <c r="B114" s="1511"/>
      <c r="C114" s="1512"/>
      <c r="D114" s="1512"/>
      <c r="E114" s="1513">
        <f t="shared" si="0"/>
        <v>0</v>
      </c>
      <c r="F114" s="2675"/>
      <c r="G114" s="2675"/>
      <c r="H114" s="2676"/>
      <c r="I114" s="370"/>
      <c r="J114" s="370"/>
      <c r="K114" s="370"/>
      <c r="L114" s="370"/>
      <c r="M114" s="370"/>
      <c r="N114" s="370"/>
      <c r="O114" s="370"/>
      <c r="P114" s="370"/>
      <c r="Q114" s="370"/>
      <c r="R114" s="370"/>
      <c r="S114" s="370"/>
      <c r="T114" s="370"/>
      <c r="U114" s="370"/>
    </row>
    <row r="115" spans="1:21" x14ac:dyDescent="0.25">
      <c r="A115" s="1510"/>
      <c r="B115" s="1511"/>
      <c r="C115" s="1512"/>
      <c r="D115" s="1512"/>
      <c r="E115" s="1513">
        <f t="shared" si="0"/>
        <v>0</v>
      </c>
      <c r="F115" s="2675"/>
      <c r="G115" s="2675"/>
      <c r="H115" s="2676"/>
      <c r="I115" s="370"/>
      <c r="J115" s="370"/>
      <c r="K115" s="370"/>
      <c r="L115" s="370"/>
      <c r="M115" s="370"/>
      <c r="N115" s="370"/>
      <c r="O115" s="370"/>
      <c r="P115" s="370"/>
      <c r="Q115" s="370"/>
      <c r="R115" s="370"/>
      <c r="S115" s="370"/>
      <c r="T115" s="370"/>
      <c r="U115" s="370"/>
    </row>
    <row r="116" spans="1:21" x14ac:dyDescent="0.25">
      <c r="A116" s="1510"/>
      <c r="B116" s="1511"/>
      <c r="C116" s="1512"/>
      <c r="D116" s="1512"/>
      <c r="E116" s="1513">
        <f t="shared" si="0"/>
        <v>0</v>
      </c>
      <c r="F116" s="2675"/>
      <c r="G116" s="2675"/>
      <c r="H116" s="2676"/>
      <c r="I116" s="370"/>
      <c r="J116" s="370"/>
      <c r="K116" s="370"/>
      <c r="L116" s="370"/>
      <c r="M116" s="370"/>
      <c r="N116" s="370"/>
      <c r="O116" s="370"/>
      <c r="P116" s="370"/>
      <c r="Q116" s="370"/>
      <c r="R116" s="370"/>
      <c r="S116" s="370"/>
      <c r="T116" s="370"/>
      <c r="U116" s="370"/>
    </row>
    <row r="117" spans="1:21" x14ac:dyDescent="0.25">
      <c r="A117" s="1510"/>
      <c r="B117" s="1511"/>
      <c r="C117" s="1512"/>
      <c r="D117" s="1512"/>
      <c r="E117" s="1513">
        <f t="shared" si="0"/>
        <v>0</v>
      </c>
      <c r="F117" s="2675"/>
      <c r="G117" s="2675"/>
      <c r="H117" s="2676"/>
      <c r="I117" s="370"/>
      <c r="J117" s="370"/>
      <c r="K117" s="370"/>
      <c r="L117" s="370"/>
      <c r="M117" s="370"/>
      <c r="N117" s="370"/>
      <c r="O117" s="370"/>
      <c r="P117" s="370"/>
      <c r="Q117" s="370"/>
      <c r="R117" s="370"/>
      <c r="S117" s="370"/>
      <c r="T117" s="370"/>
      <c r="U117" s="370"/>
    </row>
    <row r="118" spans="1:21" x14ac:dyDescent="0.25">
      <c r="A118" s="1510"/>
      <c r="B118" s="1511"/>
      <c r="C118" s="1512"/>
      <c r="D118" s="1512"/>
      <c r="E118" s="1513">
        <f t="shared" si="0"/>
        <v>0</v>
      </c>
      <c r="F118" s="2675"/>
      <c r="G118" s="2675"/>
      <c r="H118" s="2676"/>
      <c r="I118" s="370"/>
      <c r="J118" s="370"/>
      <c r="K118" s="370"/>
      <c r="L118" s="370"/>
      <c r="M118" s="370"/>
      <c r="N118" s="370"/>
      <c r="O118" s="370"/>
      <c r="P118" s="370"/>
      <c r="Q118" s="370"/>
      <c r="R118" s="370"/>
      <c r="S118" s="370"/>
      <c r="T118" s="370"/>
      <c r="U118" s="370"/>
    </row>
    <row r="119" spans="1:21" x14ac:dyDescent="0.25">
      <c r="A119" s="1510"/>
      <c r="B119" s="1511"/>
      <c r="C119" s="1512"/>
      <c r="D119" s="1512"/>
      <c r="E119" s="1513">
        <f t="shared" si="0"/>
        <v>0</v>
      </c>
      <c r="F119" s="2675"/>
      <c r="G119" s="2675"/>
      <c r="H119" s="2676"/>
      <c r="I119" s="370"/>
      <c r="J119" s="370"/>
      <c r="K119" s="370"/>
      <c r="L119" s="370"/>
      <c r="M119" s="370"/>
      <c r="N119" s="370"/>
      <c r="O119" s="370"/>
      <c r="P119" s="370"/>
      <c r="Q119" s="370"/>
      <c r="R119" s="370"/>
      <c r="S119" s="370"/>
      <c r="T119" s="370"/>
      <c r="U119" s="370"/>
    </row>
    <row r="120" spans="1:21" x14ac:dyDescent="0.25">
      <c r="A120" s="1510"/>
      <c r="B120" s="1511"/>
      <c r="C120" s="1512"/>
      <c r="D120" s="1512"/>
      <c r="E120" s="1513">
        <f t="shared" si="0"/>
        <v>0</v>
      </c>
      <c r="F120" s="2675"/>
      <c r="G120" s="2675"/>
      <c r="H120" s="2676"/>
      <c r="I120" s="370"/>
      <c r="J120" s="370"/>
      <c r="K120" s="370"/>
      <c r="L120" s="370"/>
      <c r="M120" s="370"/>
      <c r="N120" s="370"/>
      <c r="O120" s="370"/>
      <c r="P120" s="370"/>
      <c r="Q120" s="370"/>
      <c r="R120" s="370"/>
      <c r="S120" s="370"/>
      <c r="T120" s="370"/>
      <c r="U120" s="370"/>
    </row>
    <row r="121" spans="1:21" x14ac:dyDescent="0.25">
      <c r="A121" s="1510"/>
      <c r="B121" s="1511"/>
      <c r="C121" s="1512"/>
      <c r="D121" s="1512"/>
      <c r="E121" s="1513">
        <f t="shared" si="0"/>
        <v>0</v>
      </c>
      <c r="F121" s="2675"/>
      <c r="G121" s="2675"/>
      <c r="H121" s="2676"/>
      <c r="I121" s="370"/>
      <c r="J121" s="370"/>
      <c r="K121" s="370"/>
      <c r="L121" s="370"/>
      <c r="M121" s="370"/>
      <c r="N121" s="370"/>
      <c r="O121" s="370"/>
      <c r="P121" s="370"/>
      <c r="Q121" s="370"/>
      <c r="R121" s="370"/>
      <c r="S121" s="370"/>
      <c r="T121" s="370"/>
      <c r="U121" s="370"/>
    </row>
    <row r="122" spans="1:21" x14ac:dyDescent="0.25">
      <c r="A122" s="1510"/>
      <c r="B122" s="1511"/>
      <c r="C122" s="1512"/>
      <c r="D122" s="1512"/>
      <c r="E122" s="1513">
        <f t="shared" si="0"/>
        <v>0</v>
      </c>
      <c r="F122" s="2675"/>
      <c r="G122" s="2675"/>
      <c r="H122" s="2676"/>
      <c r="I122" s="370"/>
      <c r="J122" s="370"/>
      <c r="K122" s="370"/>
      <c r="L122" s="370"/>
      <c r="M122" s="370"/>
      <c r="N122" s="370"/>
      <c r="O122" s="370"/>
      <c r="P122" s="370"/>
      <c r="Q122" s="370"/>
      <c r="R122" s="370"/>
      <c r="S122" s="370"/>
      <c r="T122" s="370"/>
      <c r="U122" s="370"/>
    </row>
    <row r="123" spans="1:21" x14ac:dyDescent="0.25">
      <c r="A123" s="1510"/>
      <c r="B123" s="1511"/>
      <c r="C123" s="1512"/>
      <c r="D123" s="1512"/>
      <c r="E123" s="1513">
        <f t="shared" si="0"/>
        <v>0</v>
      </c>
      <c r="F123" s="2675"/>
      <c r="G123" s="2675"/>
      <c r="H123" s="2676"/>
      <c r="I123" s="370"/>
      <c r="J123" s="370"/>
      <c r="K123" s="370"/>
      <c r="L123" s="370"/>
      <c r="M123" s="370"/>
      <c r="N123" s="370"/>
      <c r="O123" s="370"/>
      <c r="P123" s="370"/>
      <c r="Q123" s="370"/>
      <c r="R123" s="370"/>
      <c r="S123" s="370"/>
      <c r="T123" s="370"/>
      <c r="U123" s="370"/>
    </row>
    <row r="124" spans="1:21" ht="15.75" thickBot="1" x14ac:dyDescent="0.3">
      <c r="A124" s="775"/>
      <c r="B124" s="776" t="s">
        <v>1262</v>
      </c>
      <c r="C124" s="483">
        <f>SUM(C24:C123)</f>
        <v>0</v>
      </c>
      <c r="D124" s="483">
        <f>SUM(D24:D123)</f>
        <v>0</v>
      </c>
      <c r="E124" s="483">
        <f>SUM(E24:E123)</f>
        <v>0</v>
      </c>
      <c r="F124" s="2677"/>
      <c r="G124" s="2678"/>
      <c r="H124" s="2679"/>
      <c r="I124" s="370"/>
      <c r="J124" s="370"/>
      <c r="K124" s="370"/>
      <c r="L124" s="370"/>
      <c r="M124" s="370"/>
      <c r="N124" s="370"/>
      <c r="O124" s="370"/>
      <c r="P124" s="370"/>
      <c r="Q124" s="370"/>
      <c r="R124" s="370"/>
      <c r="S124" s="370"/>
      <c r="T124" s="370"/>
      <c r="U124" s="370"/>
    </row>
    <row r="125" spans="1:21" x14ac:dyDescent="0.25">
      <c r="C125" s="25"/>
      <c r="D125" s="25"/>
      <c r="E125" s="25"/>
      <c r="G125" s="370"/>
      <c r="H125" s="370"/>
      <c r="I125" s="370"/>
      <c r="J125" s="370"/>
      <c r="K125" s="370"/>
      <c r="L125" s="370"/>
      <c r="M125" s="370"/>
      <c r="N125" s="370"/>
      <c r="O125" s="370"/>
      <c r="P125" s="370"/>
      <c r="Q125" s="370"/>
      <c r="R125" s="370"/>
      <c r="S125" s="370"/>
      <c r="T125" s="370"/>
      <c r="U125" s="370"/>
    </row>
    <row r="126" spans="1:21" customFormat="1" x14ac:dyDescent="0.25">
      <c r="C126" s="26"/>
      <c r="D126" s="26"/>
      <c r="E126" s="26"/>
      <c r="G126" s="121"/>
      <c r="H126" s="121"/>
      <c r="I126" s="121"/>
      <c r="J126" s="121"/>
      <c r="K126" s="121"/>
      <c r="L126" s="121"/>
      <c r="M126" s="121"/>
      <c r="N126" s="121"/>
      <c r="O126" s="121"/>
      <c r="P126" s="121"/>
      <c r="Q126" s="121"/>
      <c r="R126" s="121"/>
      <c r="S126" s="121"/>
      <c r="T126" s="121"/>
      <c r="U126" s="121"/>
    </row>
    <row r="127" spans="1:21" x14ac:dyDescent="0.25">
      <c r="A127" s="11" t="s">
        <v>1263</v>
      </c>
      <c r="C127" s="25"/>
      <c r="D127" s="25"/>
      <c r="E127" s="25"/>
      <c r="G127" s="370"/>
      <c r="H127" s="370"/>
      <c r="I127" s="370"/>
      <c r="J127" s="370"/>
      <c r="K127" s="370"/>
      <c r="L127" s="370"/>
      <c r="M127" s="370"/>
      <c r="N127" s="370"/>
      <c r="O127" s="370"/>
      <c r="P127" s="370"/>
      <c r="Q127" s="370"/>
      <c r="R127" s="370"/>
      <c r="S127" s="370"/>
      <c r="T127" s="370"/>
      <c r="U127" s="370"/>
    </row>
    <row r="128" spans="1:21" x14ac:dyDescent="0.25">
      <c r="A128" t="str">
        <f>+"Konto 1931-1999 overføres ikke til nytt år i kontantregnskapet, og residualen posteres mot konto 1980 som tilsvarer mellomværendet rapportert pr. "&amp;($H$4-1)&amp;"12/13."</f>
        <v>Konto 1931-1999 overføres ikke til nytt år i kontantregnskapet, og residualen posteres mot konto 1980 som tilsvarer mellomværendet rapportert pr. 202312/13.</v>
      </c>
      <c r="C128" s="25"/>
      <c r="D128" s="25"/>
      <c r="E128" s="25"/>
      <c r="G128" s="370"/>
      <c r="H128" s="370"/>
      <c r="I128" s="370"/>
      <c r="J128" s="370"/>
      <c r="K128" s="370"/>
      <c r="L128" s="370"/>
      <c r="M128" s="370"/>
      <c r="N128" s="370"/>
      <c r="O128" s="370"/>
      <c r="P128" s="370"/>
      <c r="Q128" s="370"/>
      <c r="R128" s="370"/>
      <c r="S128" s="370"/>
      <c r="T128" s="370"/>
      <c r="U128" s="370"/>
    </row>
    <row r="129" spans="1:21" ht="18" customHeight="1" thickBot="1" x14ac:dyDescent="0.3">
      <c r="A129" s="3" t="s">
        <v>1264</v>
      </c>
      <c r="C129" s="25"/>
      <c r="D129" s="25"/>
      <c r="E129" s="25"/>
      <c r="G129" s="370"/>
      <c r="H129" s="370"/>
      <c r="I129" s="370"/>
      <c r="J129" s="370"/>
      <c r="K129" s="370"/>
      <c r="L129" s="370"/>
      <c r="M129" s="370"/>
      <c r="N129" s="370"/>
      <c r="O129" s="370"/>
      <c r="P129" s="370"/>
      <c r="Q129" s="370"/>
      <c r="R129" s="370"/>
      <c r="S129" s="370"/>
      <c r="T129" s="370"/>
      <c r="U129" s="370"/>
    </row>
    <row r="130" spans="1:21" ht="30" x14ac:dyDescent="0.25">
      <c r="A130" s="777" t="s">
        <v>1259</v>
      </c>
      <c r="B130" s="773" t="s">
        <v>607</v>
      </c>
      <c r="C130" s="821" t="str">
        <f>+"Beløp UB "&amp;($H$4-1)&amp;"12/13"</f>
        <v>Beløp UB 202312/13</v>
      </c>
      <c r="D130" s="821" t="str">
        <f>+"Beløp IB "&amp;$H$4&amp;"00"</f>
        <v>Beløp IB 202400</v>
      </c>
      <c r="E130" s="778" t="s">
        <v>1260</v>
      </c>
      <c r="F130" s="2680" t="s">
        <v>1261</v>
      </c>
      <c r="G130" s="2680"/>
      <c r="H130" s="2681"/>
      <c r="I130" s="370"/>
      <c r="J130" s="370"/>
      <c r="K130" s="370"/>
      <c r="L130" s="370"/>
      <c r="M130" s="370"/>
      <c r="N130" s="370"/>
      <c r="O130" s="370"/>
      <c r="P130" s="370"/>
      <c r="Q130" s="370"/>
      <c r="R130" s="370"/>
      <c r="S130" s="370"/>
      <c r="T130" s="370"/>
      <c r="U130" s="370"/>
    </row>
    <row r="131" spans="1:21" x14ac:dyDescent="0.25">
      <c r="A131" s="1514"/>
      <c r="B131" s="1511"/>
      <c r="C131" s="1512"/>
      <c r="D131" s="1512"/>
      <c r="E131" s="1513">
        <f t="shared" ref="E131:E232" si="1">C131-D131</f>
        <v>0</v>
      </c>
      <c r="F131" s="2675"/>
      <c r="G131" s="2675"/>
      <c r="H131" s="2676"/>
      <c r="I131" s="370"/>
      <c r="J131" s="370"/>
      <c r="K131" s="370"/>
      <c r="L131" s="370"/>
      <c r="M131" s="370"/>
      <c r="N131" s="370"/>
      <c r="O131" s="370"/>
      <c r="P131" s="370"/>
      <c r="Q131" s="370"/>
      <c r="R131" s="370"/>
      <c r="S131" s="370"/>
      <c r="T131" s="370"/>
      <c r="U131" s="370"/>
    </row>
    <row r="132" spans="1:21" x14ac:dyDescent="0.25">
      <c r="A132" s="1514"/>
      <c r="B132" s="1511"/>
      <c r="C132" s="1512"/>
      <c r="D132" s="1512"/>
      <c r="E132" s="1513">
        <f t="shared" si="1"/>
        <v>0</v>
      </c>
      <c r="F132" s="2675"/>
      <c r="G132" s="2675"/>
      <c r="H132" s="2676"/>
      <c r="I132" s="370"/>
      <c r="J132" s="370"/>
      <c r="K132" s="370"/>
      <c r="L132" s="370"/>
      <c r="M132" s="370"/>
      <c r="N132" s="370"/>
      <c r="O132" s="370"/>
      <c r="P132" s="370"/>
      <c r="Q132" s="370"/>
      <c r="R132" s="370"/>
      <c r="S132" s="370"/>
      <c r="T132" s="370"/>
      <c r="U132" s="370"/>
    </row>
    <row r="133" spans="1:21" x14ac:dyDescent="0.25">
      <c r="A133" s="1514"/>
      <c r="B133" s="1511"/>
      <c r="C133" s="1512"/>
      <c r="D133" s="1512"/>
      <c r="E133" s="1513">
        <f t="shared" si="1"/>
        <v>0</v>
      </c>
      <c r="F133" s="2675"/>
      <c r="G133" s="2675"/>
      <c r="H133" s="2676"/>
      <c r="I133" s="370"/>
      <c r="J133" s="370"/>
      <c r="K133" s="370"/>
      <c r="L133" s="370"/>
      <c r="M133" s="370"/>
      <c r="N133" s="370"/>
      <c r="O133" s="370"/>
      <c r="P133" s="370"/>
      <c r="Q133" s="370"/>
      <c r="R133" s="370"/>
      <c r="S133" s="370"/>
      <c r="T133" s="370"/>
      <c r="U133" s="370"/>
    </row>
    <row r="134" spans="1:21" x14ac:dyDescent="0.25">
      <c r="A134" s="1514"/>
      <c r="B134" s="1511"/>
      <c r="C134" s="1512"/>
      <c r="D134" s="1512"/>
      <c r="E134" s="1513">
        <f t="shared" si="1"/>
        <v>0</v>
      </c>
      <c r="F134" s="2675"/>
      <c r="G134" s="2675"/>
      <c r="H134" s="2676"/>
      <c r="I134" s="370"/>
      <c r="J134" s="370"/>
      <c r="K134" s="370"/>
      <c r="L134" s="370"/>
      <c r="M134" s="370"/>
      <c r="N134" s="370"/>
      <c r="O134" s="370"/>
      <c r="P134" s="370"/>
      <c r="Q134" s="370"/>
      <c r="R134" s="370"/>
      <c r="S134" s="370"/>
      <c r="T134" s="370"/>
      <c r="U134" s="370"/>
    </row>
    <row r="135" spans="1:21" x14ac:dyDescent="0.25">
      <c r="A135" s="1514"/>
      <c r="B135" s="1511"/>
      <c r="C135" s="1512"/>
      <c r="D135" s="1512"/>
      <c r="E135" s="1513">
        <f t="shared" si="1"/>
        <v>0</v>
      </c>
      <c r="F135" s="2675"/>
      <c r="G135" s="2675"/>
      <c r="H135" s="2676"/>
      <c r="I135" s="370"/>
      <c r="J135" s="370"/>
      <c r="K135" s="370"/>
      <c r="L135" s="370"/>
      <c r="M135" s="370"/>
      <c r="N135" s="370"/>
      <c r="O135" s="370"/>
      <c r="P135" s="370"/>
      <c r="Q135" s="370"/>
      <c r="R135" s="370"/>
      <c r="S135" s="370"/>
      <c r="T135" s="370"/>
      <c r="U135" s="370"/>
    </row>
    <row r="136" spans="1:21" x14ac:dyDescent="0.25">
      <c r="A136" s="1514"/>
      <c r="B136" s="1511"/>
      <c r="C136" s="1512"/>
      <c r="D136" s="1512"/>
      <c r="E136" s="1513">
        <f t="shared" si="1"/>
        <v>0</v>
      </c>
      <c r="F136" s="2675"/>
      <c r="G136" s="2675"/>
      <c r="H136" s="2676"/>
      <c r="I136" s="370"/>
      <c r="J136" s="370"/>
      <c r="K136" s="370"/>
      <c r="L136" s="370"/>
      <c r="M136" s="370"/>
      <c r="N136" s="370"/>
      <c r="O136" s="370"/>
      <c r="P136" s="370"/>
      <c r="Q136" s="370"/>
      <c r="R136" s="370"/>
      <c r="S136" s="370"/>
      <c r="T136" s="370"/>
      <c r="U136" s="370"/>
    </row>
    <row r="137" spans="1:21" x14ac:dyDescent="0.25">
      <c r="A137" s="1514"/>
      <c r="B137" s="1511"/>
      <c r="C137" s="1512"/>
      <c r="D137" s="1512"/>
      <c r="E137" s="1513">
        <f t="shared" si="1"/>
        <v>0</v>
      </c>
      <c r="F137" s="2675"/>
      <c r="G137" s="2675"/>
      <c r="H137" s="2676"/>
      <c r="I137" s="370"/>
      <c r="J137" s="370"/>
      <c r="K137" s="370"/>
      <c r="L137" s="370"/>
      <c r="M137" s="370"/>
      <c r="N137" s="370"/>
      <c r="O137" s="370"/>
      <c r="P137" s="370"/>
      <c r="Q137" s="370"/>
      <c r="R137" s="370"/>
      <c r="S137" s="370"/>
      <c r="T137" s="370"/>
      <c r="U137" s="370"/>
    </row>
    <row r="138" spans="1:21" x14ac:dyDescent="0.25">
      <c r="A138" s="1514"/>
      <c r="B138" s="1511"/>
      <c r="C138" s="1512"/>
      <c r="D138" s="1512"/>
      <c r="E138" s="1513">
        <f t="shared" si="1"/>
        <v>0</v>
      </c>
      <c r="F138" s="2675"/>
      <c r="G138" s="2675"/>
      <c r="H138" s="2676"/>
      <c r="I138" s="370"/>
      <c r="J138" s="370"/>
      <c r="K138" s="370"/>
      <c r="L138" s="370"/>
      <c r="M138" s="370"/>
      <c r="N138" s="370"/>
      <c r="O138" s="370"/>
      <c r="P138" s="370"/>
      <c r="Q138" s="370"/>
      <c r="R138" s="370"/>
      <c r="S138" s="370"/>
      <c r="T138" s="370"/>
      <c r="U138" s="370"/>
    </row>
    <row r="139" spans="1:21" x14ac:dyDescent="0.25">
      <c r="A139" s="1514"/>
      <c r="B139" s="1511"/>
      <c r="C139" s="1512"/>
      <c r="D139" s="1512"/>
      <c r="E139" s="1513">
        <f t="shared" si="1"/>
        <v>0</v>
      </c>
      <c r="F139" s="2675"/>
      <c r="G139" s="2675"/>
      <c r="H139" s="2676"/>
      <c r="I139" s="370"/>
      <c r="J139" s="370"/>
      <c r="K139" s="370"/>
      <c r="L139" s="370"/>
      <c r="M139" s="370"/>
      <c r="N139" s="370"/>
      <c r="O139" s="370"/>
      <c r="P139" s="370"/>
      <c r="Q139" s="370"/>
      <c r="R139" s="370"/>
      <c r="S139" s="370"/>
      <c r="T139" s="370"/>
      <c r="U139" s="370"/>
    </row>
    <row r="140" spans="1:21" x14ac:dyDescent="0.25">
      <c r="A140" s="1514"/>
      <c r="B140" s="1511"/>
      <c r="C140" s="1512"/>
      <c r="D140" s="1512"/>
      <c r="E140" s="1513">
        <f t="shared" si="1"/>
        <v>0</v>
      </c>
      <c r="F140" s="2675"/>
      <c r="G140" s="2675"/>
      <c r="H140" s="2676"/>
      <c r="I140" s="370"/>
      <c r="J140" s="370"/>
      <c r="K140" s="370"/>
      <c r="L140" s="370"/>
      <c r="M140" s="370"/>
      <c r="N140" s="370"/>
      <c r="O140" s="370"/>
      <c r="P140" s="370"/>
      <c r="Q140" s="370"/>
      <c r="R140" s="370"/>
      <c r="S140" s="370"/>
      <c r="T140" s="370"/>
      <c r="U140" s="370"/>
    </row>
    <row r="141" spans="1:21" x14ac:dyDescent="0.25">
      <c r="A141" s="1514"/>
      <c r="B141" s="1511"/>
      <c r="C141" s="1512"/>
      <c r="D141" s="1512"/>
      <c r="E141" s="1513">
        <f t="shared" si="1"/>
        <v>0</v>
      </c>
      <c r="F141" s="2675"/>
      <c r="G141" s="2675"/>
      <c r="H141" s="2676"/>
      <c r="I141" s="370"/>
      <c r="J141" s="370"/>
      <c r="K141" s="370"/>
      <c r="L141" s="370"/>
      <c r="M141" s="370"/>
      <c r="N141" s="370"/>
      <c r="O141" s="370"/>
      <c r="P141" s="370"/>
      <c r="Q141" s="370"/>
      <c r="R141" s="370"/>
      <c r="S141" s="370"/>
      <c r="T141" s="370"/>
      <c r="U141" s="370"/>
    </row>
    <row r="142" spans="1:21" x14ac:dyDescent="0.25">
      <c r="A142" s="1514"/>
      <c r="B142" s="1511"/>
      <c r="C142" s="1512"/>
      <c r="D142" s="1512"/>
      <c r="E142" s="1513">
        <f t="shared" si="1"/>
        <v>0</v>
      </c>
      <c r="F142" s="2675"/>
      <c r="G142" s="2675"/>
      <c r="H142" s="2676"/>
      <c r="I142" s="370"/>
      <c r="J142" s="370"/>
      <c r="K142" s="370"/>
      <c r="L142" s="370"/>
      <c r="M142" s="370"/>
      <c r="N142" s="370"/>
      <c r="O142" s="370"/>
      <c r="P142" s="370"/>
      <c r="Q142" s="370"/>
      <c r="R142" s="370"/>
      <c r="S142" s="370"/>
      <c r="T142" s="370"/>
      <c r="U142" s="370"/>
    </row>
    <row r="143" spans="1:21" x14ac:dyDescent="0.25">
      <c r="A143" s="1514"/>
      <c r="B143" s="1511"/>
      <c r="C143" s="1512"/>
      <c r="D143" s="1512"/>
      <c r="E143" s="1513">
        <f t="shared" si="1"/>
        <v>0</v>
      </c>
      <c r="F143" s="2675"/>
      <c r="G143" s="2675"/>
      <c r="H143" s="2676"/>
      <c r="I143" s="370"/>
      <c r="J143" s="370"/>
      <c r="K143" s="370"/>
      <c r="L143" s="370"/>
      <c r="M143" s="370"/>
      <c r="N143" s="370"/>
      <c r="O143" s="370"/>
      <c r="P143" s="370"/>
      <c r="Q143" s="370"/>
      <c r="R143" s="370"/>
      <c r="S143" s="370"/>
      <c r="T143" s="370"/>
      <c r="U143" s="370"/>
    </row>
    <row r="144" spans="1:21" x14ac:dyDescent="0.25">
      <c r="A144" s="1514"/>
      <c r="B144" s="1511"/>
      <c r="C144" s="1512"/>
      <c r="D144" s="1512"/>
      <c r="E144" s="1513">
        <f t="shared" si="1"/>
        <v>0</v>
      </c>
      <c r="F144" s="2675"/>
      <c r="G144" s="2675"/>
      <c r="H144" s="2676"/>
      <c r="I144" s="370"/>
      <c r="J144" s="370"/>
      <c r="K144" s="370"/>
      <c r="L144" s="370"/>
      <c r="M144" s="370"/>
      <c r="N144" s="370"/>
      <c r="O144" s="370"/>
      <c r="P144" s="370"/>
      <c r="Q144" s="370"/>
      <c r="R144" s="370"/>
      <c r="S144" s="370"/>
      <c r="T144" s="370"/>
      <c r="U144" s="370"/>
    </row>
    <row r="145" spans="1:21" x14ac:dyDescent="0.25">
      <c r="A145" s="1514"/>
      <c r="B145" s="1511"/>
      <c r="C145" s="1512"/>
      <c r="D145" s="1512"/>
      <c r="E145" s="1513">
        <f t="shared" si="1"/>
        <v>0</v>
      </c>
      <c r="F145" s="2675"/>
      <c r="G145" s="2675"/>
      <c r="H145" s="2676"/>
      <c r="I145" s="370"/>
      <c r="J145" s="370"/>
      <c r="K145" s="370"/>
      <c r="L145" s="370"/>
      <c r="M145" s="370"/>
      <c r="N145" s="370"/>
      <c r="O145" s="370"/>
      <c r="P145" s="370"/>
      <c r="Q145" s="370"/>
      <c r="R145" s="370"/>
      <c r="S145" s="370"/>
      <c r="T145" s="370"/>
      <c r="U145" s="370"/>
    </row>
    <row r="146" spans="1:21" x14ac:dyDescent="0.25">
      <c r="A146" s="1514"/>
      <c r="B146" s="1511"/>
      <c r="C146" s="1512"/>
      <c r="D146" s="1512"/>
      <c r="E146" s="1513">
        <f t="shared" si="1"/>
        <v>0</v>
      </c>
      <c r="F146" s="2675"/>
      <c r="G146" s="2675"/>
      <c r="H146" s="2676"/>
      <c r="I146" s="370"/>
      <c r="J146" s="370"/>
      <c r="K146" s="370"/>
      <c r="L146" s="370"/>
      <c r="M146" s="370"/>
      <c r="N146" s="370"/>
      <c r="O146" s="370"/>
      <c r="P146" s="370"/>
      <c r="Q146" s="370"/>
      <c r="R146" s="370"/>
      <c r="S146" s="370"/>
      <c r="T146" s="370"/>
      <c r="U146" s="370"/>
    </row>
    <row r="147" spans="1:21" x14ac:dyDescent="0.25">
      <c r="A147" s="1514"/>
      <c r="B147" s="1511"/>
      <c r="C147" s="1512"/>
      <c r="D147" s="1512"/>
      <c r="E147" s="1513">
        <f t="shared" si="1"/>
        <v>0</v>
      </c>
      <c r="F147" s="2675"/>
      <c r="G147" s="2675"/>
      <c r="H147" s="2676"/>
      <c r="I147" s="370"/>
      <c r="J147" s="370"/>
      <c r="K147" s="370"/>
      <c r="L147" s="370"/>
      <c r="M147" s="370"/>
      <c r="N147" s="370"/>
      <c r="O147" s="370"/>
      <c r="P147" s="370"/>
      <c r="Q147" s="370"/>
      <c r="R147" s="370"/>
      <c r="S147" s="370"/>
      <c r="T147" s="370"/>
      <c r="U147" s="370"/>
    </row>
    <row r="148" spans="1:21" x14ac:dyDescent="0.25">
      <c r="A148" s="1514"/>
      <c r="B148" s="1511"/>
      <c r="C148" s="1512"/>
      <c r="D148" s="1512"/>
      <c r="E148" s="1513">
        <f t="shared" si="1"/>
        <v>0</v>
      </c>
      <c r="F148" s="2675"/>
      <c r="G148" s="2675"/>
      <c r="H148" s="2676"/>
      <c r="I148" s="370"/>
      <c r="J148" s="370"/>
      <c r="K148" s="370"/>
      <c r="L148" s="370"/>
      <c r="M148" s="370"/>
      <c r="N148" s="370"/>
      <c r="O148" s="370"/>
      <c r="P148" s="370"/>
      <c r="Q148" s="370"/>
      <c r="R148" s="370"/>
      <c r="S148" s="370"/>
      <c r="T148" s="370"/>
      <c r="U148" s="370"/>
    </row>
    <row r="149" spans="1:21" x14ac:dyDescent="0.25">
      <c r="A149" s="1514"/>
      <c r="B149" s="1511"/>
      <c r="C149" s="1512"/>
      <c r="D149" s="1512"/>
      <c r="E149" s="1513">
        <f t="shared" si="1"/>
        <v>0</v>
      </c>
      <c r="F149" s="2675"/>
      <c r="G149" s="2675"/>
      <c r="H149" s="2676"/>
      <c r="I149" s="370"/>
      <c r="J149" s="370"/>
      <c r="K149" s="370"/>
      <c r="L149" s="370"/>
      <c r="M149" s="370"/>
      <c r="N149" s="370"/>
      <c r="O149" s="370"/>
      <c r="P149" s="370"/>
      <c r="Q149" s="370"/>
      <c r="R149" s="370"/>
      <c r="S149" s="370"/>
      <c r="T149" s="370"/>
      <c r="U149" s="370"/>
    </row>
    <row r="150" spans="1:21" x14ac:dyDescent="0.25">
      <c r="A150" s="1514"/>
      <c r="B150" s="1511"/>
      <c r="C150" s="1512"/>
      <c r="D150" s="1512"/>
      <c r="E150" s="1513">
        <f t="shared" si="1"/>
        <v>0</v>
      </c>
      <c r="F150" s="2675"/>
      <c r="G150" s="2675"/>
      <c r="H150" s="2676"/>
      <c r="I150" s="370"/>
      <c r="J150" s="370"/>
      <c r="K150" s="370"/>
      <c r="L150" s="370"/>
      <c r="M150" s="370"/>
      <c r="N150" s="370"/>
      <c r="O150" s="370"/>
      <c r="P150" s="370"/>
      <c r="Q150" s="370"/>
      <c r="R150" s="370"/>
      <c r="S150" s="370"/>
      <c r="T150" s="370"/>
      <c r="U150" s="370"/>
    </row>
    <row r="151" spans="1:21" x14ac:dyDescent="0.25">
      <c r="A151" s="1514"/>
      <c r="B151" s="1511"/>
      <c r="C151" s="1512"/>
      <c r="D151" s="1512"/>
      <c r="E151" s="1513">
        <f t="shared" si="1"/>
        <v>0</v>
      </c>
      <c r="F151" s="2675"/>
      <c r="G151" s="2675"/>
      <c r="H151" s="2676"/>
      <c r="I151" s="370"/>
      <c r="J151" s="370"/>
      <c r="K151" s="370"/>
      <c r="L151" s="370"/>
      <c r="M151" s="370"/>
      <c r="N151" s="370"/>
      <c r="O151" s="370"/>
      <c r="P151" s="370"/>
      <c r="Q151" s="370"/>
      <c r="R151" s="370"/>
      <c r="S151" s="370"/>
      <c r="T151" s="370"/>
      <c r="U151" s="370"/>
    </row>
    <row r="152" spans="1:21" x14ac:dyDescent="0.25">
      <c r="A152" s="1514"/>
      <c r="B152" s="1511"/>
      <c r="C152" s="1512"/>
      <c r="D152" s="1512"/>
      <c r="E152" s="1513">
        <f t="shared" si="1"/>
        <v>0</v>
      </c>
      <c r="F152" s="2675"/>
      <c r="G152" s="2675"/>
      <c r="H152" s="2676"/>
      <c r="I152" s="370"/>
      <c r="J152" s="370"/>
      <c r="K152" s="370"/>
      <c r="L152" s="370"/>
      <c r="M152" s="370"/>
      <c r="N152" s="370"/>
      <c r="O152" s="370"/>
      <c r="P152" s="370"/>
      <c r="Q152" s="370"/>
      <c r="R152" s="370"/>
      <c r="S152" s="370"/>
      <c r="T152" s="370"/>
      <c r="U152" s="370"/>
    </row>
    <row r="153" spans="1:21" x14ac:dyDescent="0.25">
      <c r="A153" s="1514"/>
      <c r="B153" s="1511"/>
      <c r="C153" s="1512"/>
      <c r="D153" s="1512"/>
      <c r="E153" s="1513">
        <f t="shared" si="1"/>
        <v>0</v>
      </c>
      <c r="F153" s="2675"/>
      <c r="G153" s="2675"/>
      <c r="H153" s="2676"/>
      <c r="I153" s="370"/>
      <c r="J153" s="370"/>
      <c r="K153" s="370"/>
      <c r="L153" s="370"/>
      <c r="M153" s="370"/>
      <c r="N153" s="370"/>
      <c r="O153" s="370"/>
      <c r="P153" s="370"/>
      <c r="Q153" s="370"/>
      <c r="R153" s="370"/>
      <c r="S153" s="370"/>
      <c r="T153" s="370"/>
      <c r="U153" s="370"/>
    </row>
    <row r="154" spans="1:21" x14ac:dyDescent="0.25">
      <c r="A154" s="1514"/>
      <c r="B154" s="1511"/>
      <c r="C154" s="1512"/>
      <c r="D154" s="1512"/>
      <c r="E154" s="1513">
        <f t="shared" si="1"/>
        <v>0</v>
      </c>
      <c r="F154" s="2675"/>
      <c r="G154" s="2675"/>
      <c r="H154" s="2676"/>
      <c r="I154" s="370"/>
      <c r="J154" s="370"/>
      <c r="K154" s="370"/>
      <c r="L154" s="370"/>
      <c r="M154" s="370"/>
      <c r="N154" s="370"/>
      <c r="O154" s="370"/>
      <c r="P154" s="370"/>
      <c r="Q154" s="370"/>
      <c r="R154" s="370"/>
      <c r="S154" s="370"/>
      <c r="T154" s="370"/>
      <c r="U154" s="370"/>
    </row>
    <row r="155" spans="1:21" x14ac:dyDescent="0.25">
      <c r="A155" s="1514"/>
      <c r="B155" s="1511"/>
      <c r="C155" s="1512"/>
      <c r="D155" s="1512"/>
      <c r="E155" s="1513">
        <f t="shared" si="1"/>
        <v>0</v>
      </c>
      <c r="F155" s="2675"/>
      <c r="G155" s="2675"/>
      <c r="H155" s="2676"/>
      <c r="I155" s="370"/>
      <c r="J155" s="370"/>
      <c r="K155" s="370"/>
      <c r="L155" s="370"/>
      <c r="M155" s="370"/>
      <c r="N155" s="370"/>
      <c r="O155" s="370"/>
      <c r="P155" s="370"/>
      <c r="Q155" s="370"/>
      <c r="R155" s="370"/>
      <c r="S155" s="370"/>
      <c r="T155" s="370"/>
      <c r="U155" s="370"/>
    </row>
    <row r="156" spans="1:21" x14ac:dyDescent="0.25">
      <c r="A156" s="1514"/>
      <c r="B156" s="1511"/>
      <c r="C156" s="1512"/>
      <c r="D156" s="1512"/>
      <c r="E156" s="1513">
        <f t="shared" si="1"/>
        <v>0</v>
      </c>
      <c r="F156" s="2675"/>
      <c r="G156" s="2675"/>
      <c r="H156" s="2676"/>
      <c r="I156" s="370"/>
      <c r="J156" s="370"/>
      <c r="K156" s="370"/>
      <c r="L156" s="370"/>
      <c r="M156" s="370"/>
      <c r="N156" s="370"/>
      <c r="O156" s="370"/>
      <c r="P156" s="370"/>
      <c r="Q156" s="370"/>
      <c r="R156" s="370"/>
      <c r="S156" s="370"/>
      <c r="T156" s="370"/>
      <c r="U156" s="370"/>
    </row>
    <row r="157" spans="1:21" x14ac:dyDescent="0.25">
      <c r="A157" s="1514"/>
      <c r="B157" s="1511"/>
      <c r="C157" s="1512"/>
      <c r="D157" s="1512"/>
      <c r="E157" s="1513">
        <f t="shared" si="1"/>
        <v>0</v>
      </c>
      <c r="F157" s="2675"/>
      <c r="G157" s="2675"/>
      <c r="H157" s="2676"/>
      <c r="I157" s="370"/>
      <c r="J157" s="370"/>
      <c r="K157" s="370"/>
      <c r="L157" s="370"/>
      <c r="M157" s="370"/>
      <c r="N157" s="370"/>
      <c r="O157" s="370"/>
      <c r="P157" s="370"/>
      <c r="Q157" s="370"/>
      <c r="R157" s="370"/>
      <c r="S157" s="370"/>
      <c r="T157" s="370"/>
      <c r="U157" s="370"/>
    </row>
    <row r="158" spans="1:21" x14ac:dyDescent="0.25">
      <c r="A158" s="1514"/>
      <c r="B158" s="1511"/>
      <c r="C158" s="1512"/>
      <c r="D158" s="1512"/>
      <c r="E158" s="1513">
        <f t="shared" si="1"/>
        <v>0</v>
      </c>
      <c r="F158" s="2675"/>
      <c r="G158" s="2675"/>
      <c r="H158" s="2676"/>
      <c r="I158" s="370"/>
      <c r="J158" s="370"/>
      <c r="K158" s="370"/>
      <c r="L158" s="370"/>
      <c r="M158" s="370"/>
      <c r="N158" s="370"/>
      <c r="O158" s="370"/>
      <c r="P158" s="370"/>
      <c r="Q158" s="370"/>
      <c r="R158" s="370"/>
      <c r="S158" s="370"/>
      <c r="T158" s="370"/>
      <c r="U158" s="370"/>
    </row>
    <row r="159" spans="1:21" x14ac:dyDescent="0.25">
      <c r="A159" s="1514"/>
      <c r="B159" s="1511"/>
      <c r="C159" s="1512"/>
      <c r="D159" s="1512"/>
      <c r="E159" s="1513">
        <f t="shared" si="1"/>
        <v>0</v>
      </c>
      <c r="F159" s="2675"/>
      <c r="G159" s="2675"/>
      <c r="H159" s="2676"/>
      <c r="I159" s="370"/>
      <c r="J159" s="370"/>
      <c r="K159" s="370"/>
      <c r="L159" s="370"/>
      <c r="M159" s="370"/>
      <c r="N159" s="370"/>
      <c r="O159" s="370"/>
      <c r="P159" s="370"/>
      <c r="Q159" s="370"/>
      <c r="R159" s="370"/>
      <c r="S159" s="370"/>
      <c r="T159" s="370"/>
      <c r="U159" s="370"/>
    </row>
    <row r="160" spans="1:21" x14ac:dyDescent="0.25">
      <c r="A160" s="1514"/>
      <c r="B160" s="1511"/>
      <c r="C160" s="1512"/>
      <c r="D160" s="1512"/>
      <c r="E160" s="1513">
        <f t="shared" si="1"/>
        <v>0</v>
      </c>
      <c r="F160" s="2675"/>
      <c r="G160" s="2675"/>
      <c r="H160" s="2676"/>
      <c r="I160" s="370"/>
      <c r="J160" s="370"/>
      <c r="K160" s="370"/>
      <c r="L160" s="370"/>
      <c r="M160" s="370"/>
      <c r="N160" s="370"/>
      <c r="O160" s="370"/>
      <c r="P160" s="370"/>
      <c r="Q160" s="370"/>
      <c r="R160" s="370"/>
      <c r="S160" s="370"/>
      <c r="T160" s="370"/>
      <c r="U160" s="370"/>
    </row>
    <row r="161" spans="1:21" x14ac:dyDescent="0.25">
      <c r="A161" s="1514"/>
      <c r="B161" s="1511"/>
      <c r="C161" s="1512"/>
      <c r="D161" s="1512"/>
      <c r="E161" s="1513">
        <f t="shared" si="1"/>
        <v>0</v>
      </c>
      <c r="F161" s="2675"/>
      <c r="G161" s="2675"/>
      <c r="H161" s="2676"/>
      <c r="I161" s="370"/>
      <c r="J161" s="370"/>
      <c r="K161" s="370"/>
      <c r="L161" s="370"/>
      <c r="M161" s="370"/>
      <c r="N161" s="370"/>
      <c r="O161" s="370"/>
      <c r="P161" s="370"/>
      <c r="Q161" s="370"/>
      <c r="R161" s="370"/>
      <c r="S161" s="370"/>
      <c r="T161" s="370"/>
      <c r="U161" s="370"/>
    </row>
    <row r="162" spans="1:21" x14ac:dyDescent="0.25">
      <c r="A162" s="1514"/>
      <c r="B162" s="1511"/>
      <c r="C162" s="1512"/>
      <c r="D162" s="1512"/>
      <c r="E162" s="1513">
        <f t="shared" si="1"/>
        <v>0</v>
      </c>
      <c r="F162" s="2675"/>
      <c r="G162" s="2675"/>
      <c r="H162" s="2676"/>
      <c r="I162" s="370"/>
      <c r="J162" s="370"/>
      <c r="K162" s="370"/>
      <c r="L162" s="370"/>
      <c r="M162" s="370"/>
      <c r="N162" s="370"/>
      <c r="O162" s="370"/>
      <c r="P162" s="370"/>
      <c r="Q162" s="370"/>
      <c r="R162" s="370"/>
      <c r="S162" s="370"/>
      <c r="T162" s="370"/>
      <c r="U162" s="370"/>
    </row>
    <row r="163" spans="1:21" x14ac:dyDescent="0.25">
      <c r="A163" s="1514"/>
      <c r="B163" s="1511"/>
      <c r="C163" s="1512"/>
      <c r="D163" s="1512"/>
      <c r="E163" s="1513">
        <f t="shared" si="1"/>
        <v>0</v>
      </c>
      <c r="F163" s="2675"/>
      <c r="G163" s="2675"/>
      <c r="H163" s="2676"/>
      <c r="I163" s="370"/>
      <c r="J163" s="370"/>
      <c r="K163" s="370"/>
      <c r="L163" s="370"/>
      <c r="M163" s="370"/>
      <c r="N163" s="370"/>
      <c r="O163" s="370"/>
      <c r="P163" s="370"/>
      <c r="Q163" s="370"/>
      <c r="R163" s="370"/>
      <c r="S163" s="370"/>
      <c r="T163" s="370"/>
      <c r="U163" s="370"/>
    </row>
    <row r="164" spans="1:21" x14ac:dyDescent="0.25">
      <c r="A164" s="1514"/>
      <c r="B164" s="1511"/>
      <c r="C164" s="1512"/>
      <c r="D164" s="1512"/>
      <c r="E164" s="1513">
        <f t="shared" si="1"/>
        <v>0</v>
      </c>
      <c r="F164" s="2675"/>
      <c r="G164" s="2675"/>
      <c r="H164" s="2676"/>
      <c r="I164" s="370"/>
      <c r="J164" s="370"/>
      <c r="K164" s="370"/>
      <c r="L164" s="370"/>
      <c r="M164" s="370"/>
      <c r="N164" s="370"/>
      <c r="O164" s="370"/>
      <c r="P164" s="370"/>
      <c r="Q164" s="370"/>
      <c r="R164" s="370"/>
      <c r="S164" s="370"/>
      <c r="T164" s="370"/>
      <c r="U164" s="370"/>
    </row>
    <row r="165" spans="1:21" x14ac:dyDescent="0.25">
      <c r="A165" s="1514"/>
      <c r="B165" s="1511"/>
      <c r="C165" s="1512"/>
      <c r="D165" s="1512"/>
      <c r="E165" s="1513">
        <f t="shared" si="1"/>
        <v>0</v>
      </c>
      <c r="F165" s="2675"/>
      <c r="G165" s="2675"/>
      <c r="H165" s="2676"/>
      <c r="I165" s="370"/>
      <c r="J165" s="370"/>
      <c r="K165" s="370"/>
      <c r="L165" s="370"/>
      <c r="M165" s="370"/>
      <c r="N165" s="370"/>
      <c r="O165" s="370"/>
      <c r="P165" s="370"/>
      <c r="Q165" s="370"/>
      <c r="R165" s="370"/>
      <c r="S165" s="370"/>
      <c r="T165" s="370"/>
      <c r="U165" s="370"/>
    </row>
    <row r="166" spans="1:21" x14ac:dyDescent="0.25">
      <c r="A166" s="1514"/>
      <c r="B166" s="1511"/>
      <c r="C166" s="1512"/>
      <c r="D166" s="1512"/>
      <c r="E166" s="1513">
        <f t="shared" si="1"/>
        <v>0</v>
      </c>
      <c r="F166" s="2675"/>
      <c r="G166" s="2675"/>
      <c r="H166" s="2676"/>
      <c r="I166" s="370"/>
      <c r="J166" s="370"/>
      <c r="K166" s="370"/>
      <c r="L166" s="370"/>
      <c r="M166" s="370"/>
      <c r="N166" s="370"/>
      <c r="O166" s="370"/>
      <c r="P166" s="370"/>
      <c r="Q166" s="370"/>
      <c r="R166" s="370"/>
      <c r="S166" s="370"/>
      <c r="T166" s="370"/>
      <c r="U166" s="370"/>
    </row>
    <row r="167" spans="1:21" x14ac:dyDescent="0.25">
      <c r="A167" s="1514"/>
      <c r="B167" s="1511"/>
      <c r="C167" s="1512"/>
      <c r="D167" s="1512"/>
      <c r="E167" s="1513">
        <f t="shared" si="1"/>
        <v>0</v>
      </c>
      <c r="F167" s="2675"/>
      <c r="G167" s="2675"/>
      <c r="H167" s="2676"/>
      <c r="I167" s="370"/>
      <c r="J167" s="370"/>
      <c r="K167" s="370"/>
      <c r="L167" s="370"/>
      <c r="M167" s="370"/>
      <c r="N167" s="370"/>
      <c r="O167" s="370"/>
      <c r="P167" s="370"/>
      <c r="Q167" s="370"/>
      <c r="R167" s="370"/>
      <c r="S167" s="370"/>
      <c r="T167" s="370"/>
      <c r="U167" s="370"/>
    </row>
    <row r="168" spans="1:21" x14ac:dyDescent="0.25">
      <c r="A168" s="1514"/>
      <c r="B168" s="1511"/>
      <c r="C168" s="1512"/>
      <c r="D168" s="1512"/>
      <c r="E168" s="1513">
        <f t="shared" si="1"/>
        <v>0</v>
      </c>
      <c r="F168" s="2675"/>
      <c r="G168" s="2675"/>
      <c r="H168" s="2676"/>
      <c r="I168" s="370"/>
      <c r="J168" s="370"/>
      <c r="K168" s="370"/>
      <c r="L168" s="370"/>
      <c r="M168" s="370"/>
      <c r="N168" s="370"/>
      <c r="O168" s="370"/>
      <c r="P168" s="370"/>
      <c r="Q168" s="370"/>
      <c r="R168" s="370"/>
      <c r="S168" s="370"/>
      <c r="T168" s="370"/>
      <c r="U168" s="370"/>
    </row>
    <row r="169" spans="1:21" x14ac:dyDescent="0.25">
      <c r="A169" s="1514"/>
      <c r="B169" s="1511"/>
      <c r="C169" s="1512"/>
      <c r="D169" s="1512"/>
      <c r="E169" s="1513">
        <f t="shared" si="1"/>
        <v>0</v>
      </c>
      <c r="F169" s="2675"/>
      <c r="G169" s="2675"/>
      <c r="H169" s="2676"/>
      <c r="I169" s="370"/>
      <c r="J169" s="370"/>
      <c r="K169" s="370"/>
      <c r="L169" s="370"/>
      <c r="M169" s="370"/>
      <c r="N169" s="370"/>
      <c r="O169" s="370"/>
      <c r="P169" s="370"/>
      <c r="Q169" s="370"/>
      <c r="R169" s="370"/>
      <c r="S169" s="370"/>
      <c r="T169" s="370"/>
      <c r="U169" s="370"/>
    </row>
    <row r="170" spans="1:21" x14ac:dyDescent="0.25">
      <c r="A170" s="1514"/>
      <c r="B170" s="1511"/>
      <c r="C170" s="1512"/>
      <c r="D170" s="1512"/>
      <c r="E170" s="1513">
        <f t="shared" si="1"/>
        <v>0</v>
      </c>
      <c r="F170" s="2675"/>
      <c r="G170" s="2675"/>
      <c r="H170" s="2676"/>
      <c r="I170" s="370"/>
      <c r="J170" s="370"/>
      <c r="K170" s="370"/>
      <c r="L170" s="370"/>
      <c r="M170" s="370"/>
      <c r="N170" s="370"/>
      <c r="O170" s="370"/>
      <c r="P170" s="370"/>
      <c r="Q170" s="370"/>
      <c r="R170" s="370"/>
      <c r="S170" s="370"/>
      <c r="T170" s="370"/>
      <c r="U170" s="370"/>
    </row>
    <row r="171" spans="1:21" x14ac:dyDescent="0.25">
      <c r="A171" s="1514"/>
      <c r="B171" s="1511"/>
      <c r="C171" s="1512"/>
      <c r="D171" s="1512"/>
      <c r="E171" s="1513">
        <f t="shared" si="1"/>
        <v>0</v>
      </c>
      <c r="F171" s="2675"/>
      <c r="G171" s="2675"/>
      <c r="H171" s="2676"/>
      <c r="I171" s="370"/>
      <c r="J171" s="370"/>
      <c r="K171" s="370"/>
      <c r="L171" s="370"/>
      <c r="M171" s="370"/>
      <c r="N171" s="370"/>
      <c r="O171" s="370"/>
      <c r="P171" s="370"/>
      <c r="Q171" s="370"/>
      <c r="R171" s="370"/>
      <c r="S171" s="370"/>
      <c r="T171" s="370"/>
      <c r="U171" s="370"/>
    </row>
    <row r="172" spans="1:21" x14ac:dyDescent="0.25">
      <c r="A172" s="1514"/>
      <c r="B172" s="1511"/>
      <c r="C172" s="1512"/>
      <c r="D172" s="1512"/>
      <c r="E172" s="1513">
        <f t="shared" si="1"/>
        <v>0</v>
      </c>
      <c r="F172" s="2675"/>
      <c r="G172" s="2675"/>
      <c r="H172" s="2676"/>
      <c r="I172" s="370"/>
      <c r="J172" s="370"/>
      <c r="K172" s="370"/>
      <c r="L172" s="370"/>
      <c r="M172" s="370"/>
      <c r="N172" s="370"/>
      <c r="O172" s="370"/>
      <c r="P172" s="370"/>
      <c r="Q172" s="370"/>
      <c r="R172" s="370"/>
      <c r="S172" s="370"/>
      <c r="T172" s="370"/>
      <c r="U172" s="370"/>
    </row>
    <row r="173" spans="1:21" x14ac:dyDescent="0.25">
      <c r="A173" s="1514"/>
      <c r="B173" s="1511"/>
      <c r="C173" s="1512"/>
      <c r="D173" s="1512"/>
      <c r="E173" s="1513">
        <f t="shared" si="1"/>
        <v>0</v>
      </c>
      <c r="F173" s="2675"/>
      <c r="G173" s="2675"/>
      <c r="H173" s="2676"/>
      <c r="I173" s="370"/>
      <c r="J173" s="370"/>
      <c r="K173" s="370"/>
      <c r="L173" s="370"/>
      <c r="M173" s="370"/>
      <c r="N173" s="370"/>
      <c r="O173" s="370"/>
      <c r="P173" s="370"/>
      <c r="Q173" s="370"/>
      <c r="R173" s="370"/>
      <c r="S173" s="370"/>
      <c r="T173" s="370"/>
      <c r="U173" s="370"/>
    </row>
    <row r="174" spans="1:21" x14ac:dyDescent="0.25">
      <c r="A174" s="1514"/>
      <c r="B174" s="1511"/>
      <c r="C174" s="1512"/>
      <c r="D174" s="1512"/>
      <c r="E174" s="1513">
        <f t="shared" si="1"/>
        <v>0</v>
      </c>
      <c r="F174" s="2675"/>
      <c r="G174" s="2675"/>
      <c r="H174" s="2676"/>
      <c r="I174" s="370"/>
      <c r="J174" s="370"/>
      <c r="K174" s="370"/>
      <c r="L174" s="370"/>
      <c r="M174" s="370"/>
      <c r="N174" s="370"/>
      <c r="O174" s="370"/>
      <c r="P174" s="370"/>
      <c r="Q174" s="370"/>
      <c r="R174" s="370"/>
      <c r="S174" s="370"/>
      <c r="T174" s="370"/>
      <c r="U174" s="370"/>
    </row>
    <row r="175" spans="1:21" x14ac:dyDescent="0.25">
      <c r="A175" s="1514"/>
      <c r="B175" s="1511"/>
      <c r="C175" s="1512"/>
      <c r="D175" s="1512"/>
      <c r="E175" s="1513">
        <f t="shared" si="1"/>
        <v>0</v>
      </c>
      <c r="F175" s="2675"/>
      <c r="G175" s="2675"/>
      <c r="H175" s="2676"/>
      <c r="I175" s="370"/>
      <c r="J175" s="370"/>
      <c r="K175" s="370"/>
      <c r="L175" s="370"/>
      <c r="M175" s="370"/>
      <c r="N175" s="370"/>
      <c r="O175" s="370"/>
      <c r="P175" s="370"/>
      <c r="Q175" s="370"/>
      <c r="R175" s="370"/>
      <c r="S175" s="370"/>
      <c r="T175" s="370"/>
      <c r="U175" s="370"/>
    </row>
    <row r="176" spans="1:21" x14ac:dyDescent="0.25">
      <c r="A176" s="1514"/>
      <c r="B176" s="1511"/>
      <c r="C176" s="1512"/>
      <c r="D176" s="1512"/>
      <c r="E176" s="1513">
        <f t="shared" si="1"/>
        <v>0</v>
      </c>
      <c r="F176" s="2675"/>
      <c r="G176" s="2675"/>
      <c r="H176" s="2676"/>
      <c r="I176" s="370"/>
      <c r="J176" s="370"/>
      <c r="K176" s="370"/>
      <c r="L176" s="370"/>
      <c r="M176" s="370"/>
      <c r="N176" s="370"/>
      <c r="O176" s="370"/>
      <c r="P176" s="370"/>
      <c r="Q176" s="370"/>
      <c r="R176" s="370"/>
      <c r="S176" s="370"/>
      <c r="T176" s="370"/>
      <c r="U176" s="370"/>
    </row>
    <row r="177" spans="1:21" x14ac:dyDescent="0.25">
      <c r="A177" s="1514"/>
      <c r="B177" s="1511"/>
      <c r="C177" s="1512"/>
      <c r="D177" s="1512"/>
      <c r="E177" s="1513">
        <f t="shared" si="1"/>
        <v>0</v>
      </c>
      <c r="F177" s="2675"/>
      <c r="G177" s="2675"/>
      <c r="H177" s="2676"/>
      <c r="I177" s="370"/>
      <c r="J177" s="370"/>
      <c r="K177" s="370"/>
      <c r="L177" s="370"/>
      <c r="M177" s="370"/>
      <c r="N177" s="370"/>
      <c r="O177" s="370"/>
      <c r="P177" s="370"/>
      <c r="Q177" s="370"/>
      <c r="R177" s="370"/>
      <c r="S177" s="370"/>
      <c r="T177" s="370"/>
      <c r="U177" s="370"/>
    </row>
    <row r="178" spans="1:21" x14ac:dyDescent="0.25">
      <c r="A178" s="1514"/>
      <c r="B178" s="1511"/>
      <c r="C178" s="1512"/>
      <c r="D178" s="1512"/>
      <c r="E178" s="1513">
        <f t="shared" si="1"/>
        <v>0</v>
      </c>
      <c r="F178" s="2675"/>
      <c r="G178" s="2675"/>
      <c r="H178" s="2676"/>
      <c r="I178" s="370"/>
      <c r="J178" s="370"/>
      <c r="K178" s="370"/>
      <c r="L178" s="370"/>
      <c r="M178" s="370"/>
      <c r="N178" s="370"/>
      <c r="O178" s="370"/>
      <c r="P178" s="370"/>
      <c r="Q178" s="370"/>
      <c r="R178" s="370"/>
      <c r="S178" s="370"/>
      <c r="T178" s="370"/>
      <c r="U178" s="370"/>
    </row>
    <row r="179" spans="1:21" x14ac:dyDescent="0.25">
      <c r="A179" s="1514"/>
      <c r="B179" s="1511"/>
      <c r="C179" s="1512"/>
      <c r="D179" s="1512"/>
      <c r="E179" s="1513">
        <f t="shared" si="1"/>
        <v>0</v>
      </c>
      <c r="F179" s="2675"/>
      <c r="G179" s="2675"/>
      <c r="H179" s="2676"/>
      <c r="I179" s="370"/>
      <c r="J179" s="370"/>
      <c r="K179" s="370"/>
      <c r="L179" s="370"/>
      <c r="M179" s="370"/>
      <c r="N179" s="370"/>
      <c r="O179" s="370"/>
      <c r="P179" s="370"/>
      <c r="Q179" s="370"/>
      <c r="R179" s="370"/>
      <c r="S179" s="370"/>
      <c r="T179" s="370"/>
      <c r="U179" s="370"/>
    </row>
    <row r="180" spans="1:21" x14ac:dyDescent="0.25">
      <c r="A180" s="1514"/>
      <c r="B180" s="1511"/>
      <c r="C180" s="1512"/>
      <c r="D180" s="1512"/>
      <c r="E180" s="1513">
        <f t="shared" si="1"/>
        <v>0</v>
      </c>
      <c r="F180" s="2675"/>
      <c r="G180" s="2675"/>
      <c r="H180" s="2676"/>
      <c r="I180" s="370"/>
      <c r="J180" s="370"/>
      <c r="K180" s="370"/>
      <c r="L180" s="370"/>
      <c r="M180" s="370"/>
      <c r="N180" s="370"/>
      <c r="O180" s="370"/>
      <c r="P180" s="370"/>
      <c r="Q180" s="370"/>
      <c r="R180" s="370"/>
      <c r="S180" s="370"/>
      <c r="T180" s="370"/>
      <c r="U180" s="370"/>
    </row>
    <row r="181" spans="1:21" x14ac:dyDescent="0.25">
      <c r="A181" s="1514"/>
      <c r="B181" s="1511"/>
      <c r="C181" s="1512"/>
      <c r="D181" s="1512"/>
      <c r="E181" s="1513">
        <f t="shared" si="1"/>
        <v>0</v>
      </c>
      <c r="F181" s="2675"/>
      <c r="G181" s="2675"/>
      <c r="H181" s="2676"/>
      <c r="I181" s="370"/>
      <c r="J181" s="370"/>
      <c r="K181" s="370"/>
      <c r="L181" s="370"/>
      <c r="M181" s="370"/>
      <c r="N181" s="370"/>
      <c r="O181" s="370"/>
      <c r="P181" s="370"/>
      <c r="Q181" s="370"/>
      <c r="R181" s="370"/>
      <c r="S181" s="370"/>
      <c r="T181" s="370"/>
      <c r="U181" s="370"/>
    </row>
    <row r="182" spans="1:21" x14ac:dyDescent="0.25">
      <c r="A182" s="1514"/>
      <c r="B182" s="1511"/>
      <c r="C182" s="1512"/>
      <c r="D182" s="1512"/>
      <c r="E182" s="1513">
        <f t="shared" si="1"/>
        <v>0</v>
      </c>
      <c r="F182" s="2675"/>
      <c r="G182" s="2675"/>
      <c r="H182" s="2676"/>
      <c r="I182" s="370"/>
      <c r="J182" s="370"/>
      <c r="K182" s="370"/>
      <c r="L182" s="370"/>
      <c r="M182" s="370"/>
      <c r="N182" s="370"/>
      <c r="O182" s="370"/>
      <c r="P182" s="370"/>
      <c r="Q182" s="370"/>
      <c r="R182" s="370"/>
      <c r="S182" s="370"/>
      <c r="T182" s="370"/>
      <c r="U182" s="370"/>
    </row>
    <row r="183" spans="1:21" x14ac:dyDescent="0.25">
      <c r="A183" s="1514"/>
      <c r="B183" s="1511"/>
      <c r="C183" s="1512"/>
      <c r="D183" s="1512"/>
      <c r="E183" s="1513">
        <f t="shared" si="1"/>
        <v>0</v>
      </c>
      <c r="F183" s="2675"/>
      <c r="G183" s="2675"/>
      <c r="H183" s="2676"/>
      <c r="I183" s="370"/>
      <c r="J183" s="370"/>
      <c r="K183" s="370"/>
      <c r="L183" s="370"/>
      <c r="M183" s="370"/>
      <c r="N183" s="370"/>
      <c r="O183" s="370"/>
      <c r="P183" s="370"/>
      <c r="Q183" s="370"/>
      <c r="R183" s="370"/>
      <c r="S183" s="370"/>
      <c r="T183" s="370"/>
      <c r="U183" s="370"/>
    </row>
    <row r="184" spans="1:21" x14ac:dyDescent="0.25">
      <c r="A184" s="1514"/>
      <c r="B184" s="1511"/>
      <c r="C184" s="1512"/>
      <c r="D184" s="1512"/>
      <c r="E184" s="1513">
        <f t="shared" si="1"/>
        <v>0</v>
      </c>
      <c r="F184" s="2675"/>
      <c r="G184" s="2675"/>
      <c r="H184" s="2676"/>
      <c r="I184" s="370"/>
      <c r="J184" s="370"/>
      <c r="K184" s="370"/>
      <c r="L184" s="370"/>
      <c r="M184" s="370"/>
      <c r="N184" s="370"/>
      <c r="O184" s="370"/>
      <c r="P184" s="370"/>
      <c r="Q184" s="370"/>
      <c r="R184" s="370"/>
      <c r="S184" s="370"/>
      <c r="T184" s="370"/>
      <c r="U184" s="370"/>
    </row>
    <row r="185" spans="1:21" x14ac:dyDescent="0.25">
      <c r="A185" s="1514"/>
      <c r="B185" s="1511"/>
      <c r="C185" s="1512"/>
      <c r="D185" s="1512"/>
      <c r="E185" s="1513">
        <f t="shared" si="1"/>
        <v>0</v>
      </c>
      <c r="F185" s="2675"/>
      <c r="G185" s="2675"/>
      <c r="H185" s="2676"/>
      <c r="I185" s="370"/>
      <c r="J185" s="370"/>
      <c r="K185" s="370"/>
      <c r="L185" s="370"/>
      <c r="M185" s="370"/>
      <c r="N185" s="370"/>
      <c r="O185" s="370"/>
      <c r="P185" s="370"/>
      <c r="Q185" s="370"/>
      <c r="R185" s="370"/>
      <c r="S185" s="370"/>
      <c r="T185" s="370"/>
      <c r="U185" s="370"/>
    </row>
    <row r="186" spans="1:21" x14ac:dyDescent="0.25">
      <c r="A186" s="1514"/>
      <c r="B186" s="1511"/>
      <c r="C186" s="1512"/>
      <c r="D186" s="1512"/>
      <c r="E186" s="1513">
        <f t="shared" si="1"/>
        <v>0</v>
      </c>
      <c r="F186" s="2675"/>
      <c r="G186" s="2675"/>
      <c r="H186" s="2676"/>
      <c r="I186" s="370"/>
      <c r="J186" s="370"/>
      <c r="K186" s="370"/>
      <c r="L186" s="370"/>
      <c r="M186" s="370"/>
      <c r="N186" s="370"/>
      <c r="O186" s="370"/>
      <c r="P186" s="370"/>
      <c r="Q186" s="370"/>
      <c r="R186" s="370"/>
      <c r="S186" s="370"/>
      <c r="T186" s="370"/>
      <c r="U186" s="370"/>
    </row>
    <row r="187" spans="1:21" x14ac:dyDescent="0.25">
      <c r="A187" s="1514"/>
      <c r="B187" s="1511"/>
      <c r="C187" s="1512"/>
      <c r="D187" s="1512"/>
      <c r="E187" s="1513">
        <f t="shared" si="1"/>
        <v>0</v>
      </c>
      <c r="F187" s="2675"/>
      <c r="G187" s="2675"/>
      <c r="H187" s="2676"/>
      <c r="I187" s="370"/>
      <c r="J187" s="370"/>
      <c r="K187" s="370"/>
      <c r="L187" s="370"/>
      <c r="M187" s="370"/>
      <c r="N187" s="370"/>
      <c r="O187" s="370"/>
      <c r="P187" s="370"/>
      <c r="Q187" s="370"/>
      <c r="R187" s="370"/>
      <c r="S187" s="370"/>
      <c r="T187" s="370"/>
      <c r="U187" s="370"/>
    </row>
    <row r="188" spans="1:21" x14ac:dyDescent="0.25">
      <c r="A188" s="1514"/>
      <c r="B188" s="1511"/>
      <c r="C188" s="1512"/>
      <c r="D188" s="1512"/>
      <c r="E188" s="1513">
        <f t="shared" si="1"/>
        <v>0</v>
      </c>
      <c r="F188" s="2675"/>
      <c r="G188" s="2675"/>
      <c r="H188" s="2676"/>
      <c r="I188" s="370"/>
      <c r="J188" s="370"/>
      <c r="K188" s="370"/>
      <c r="L188" s="370"/>
      <c r="M188" s="370"/>
      <c r="N188" s="370"/>
      <c r="O188" s="370"/>
      <c r="P188" s="370"/>
      <c r="Q188" s="370"/>
      <c r="R188" s="370"/>
      <c r="S188" s="370"/>
      <c r="T188" s="370"/>
      <c r="U188" s="370"/>
    </row>
    <row r="189" spans="1:21" x14ac:dyDescent="0.25">
      <c r="A189" s="1514"/>
      <c r="B189" s="1511"/>
      <c r="C189" s="1512"/>
      <c r="D189" s="1512"/>
      <c r="E189" s="1513">
        <f t="shared" si="1"/>
        <v>0</v>
      </c>
      <c r="F189" s="2675"/>
      <c r="G189" s="2675"/>
      <c r="H189" s="2676"/>
      <c r="I189" s="370"/>
      <c r="J189" s="370"/>
      <c r="K189" s="370"/>
      <c r="L189" s="370"/>
      <c r="M189" s="370"/>
      <c r="N189" s="370"/>
      <c r="O189" s="370"/>
      <c r="P189" s="370"/>
      <c r="Q189" s="370"/>
      <c r="R189" s="370"/>
      <c r="S189" s="370"/>
      <c r="T189" s="370"/>
      <c r="U189" s="370"/>
    </row>
    <row r="190" spans="1:21" x14ac:dyDescent="0.25">
      <c r="A190" s="1514"/>
      <c r="B190" s="1511"/>
      <c r="C190" s="1512"/>
      <c r="D190" s="1512"/>
      <c r="E190" s="1513">
        <f t="shared" si="1"/>
        <v>0</v>
      </c>
      <c r="F190" s="2675"/>
      <c r="G190" s="2675"/>
      <c r="H190" s="2676"/>
      <c r="I190" s="370"/>
      <c r="J190" s="370"/>
      <c r="K190" s="370"/>
      <c r="L190" s="370"/>
      <c r="M190" s="370"/>
      <c r="N190" s="370"/>
      <c r="O190" s="370"/>
      <c r="P190" s="370"/>
      <c r="Q190" s="370"/>
      <c r="R190" s="370"/>
      <c r="S190" s="370"/>
      <c r="T190" s="370"/>
      <c r="U190" s="370"/>
    </row>
    <row r="191" spans="1:21" x14ac:dyDescent="0.25">
      <c r="A191" s="1514"/>
      <c r="B191" s="1511"/>
      <c r="C191" s="1512"/>
      <c r="D191" s="1512"/>
      <c r="E191" s="1513">
        <f t="shared" si="1"/>
        <v>0</v>
      </c>
      <c r="F191" s="2675"/>
      <c r="G191" s="2675"/>
      <c r="H191" s="2676"/>
      <c r="I191" s="370"/>
      <c r="J191" s="370"/>
      <c r="K191" s="370"/>
      <c r="L191" s="370"/>
      <c r="M191" s="370"/>
      <c r="N191" s="370"/>
      <c r="O191" s="370"/>
      <c r="P191" s="370"/>
      <c r="Q191" s="370"/>
      <c r="R191" s="370"/>
      <c r="S191" s="370"/>
      <c r="T191" s="370"/>
      <c r="U191" s="370"/>
    </row>
    <row r="192" spans="1:21" x14ac:dyDescent="0.25">
      <c r="A192" s="1514"/>
      <c r="B192" s="1511"/>
      <c r="C192" s="1512"/>
      <c r="D192" s="1512"/>
      <c r="E192" s="1513">
        <f t="shared" si="1"/>
        <v>0</v>
      </c>
      <c r="F192" s="2675"/>
      <c r="G192" s="2675"/>
      <c r="H192" s="2676"/>
      <c r="I192" s="370"/>
      <c r="J192" s="370"/>
      <c r="K192" s="370"/>
      <c r="L192" s="370"/>
      <c r="M192" s="370"/>
      <c r="N192" s="370"/>
      <c r="O192" s="370"/>
      <c r="P192" s="370"/>
      <c r="Q192" s="370"/>
      <c r="R192" s="370"/>
      <c r="S192" s="370"/>
      <c r="T192" s="370"/>
      <c r="U192" s="370"/>
    </row>
    <row r="193" spans="1:21" x14ac:dyDescent="0.25">
      <c r="A193" s="1514"/>
      <c r="B193" s="1511"/>
      <c r="C193" s="1512"/>
      <c r="D193" s="1512"/>
      <c r="E193" s="1513">
        <f t="shared" si="1"/>
        <v>0</v>
      </c>
      <c r="F193" s="2675"/>
      <c r="G193" s="2675"/>
      <c r="H193" s="2676"/>
      <c r="I193" s="370"/>
      <c r="J193" s="370"/>
      <c r="K193" s="370"/>
      <c r="L193" s="370"/>
      <c r="M193" s="370"/>
      <c r="N193" s="370"/>
      <c r="O193" s="370"/>
      <c r="P193" s="370"/>
      <c r="Q193" s="370"/>
      <c r="R193" s="370"/>
      <c r="S193" s="370"/>
      <c r="T193" s="370"/>
      <c r="U193" s="370"/>
    </row>
    <row r="194" spans="1:21" x14ac:dyDescent="0.25">
      <c r="A194" s="1514"/>
      <c r="B194" s="1511"/>
      <c r="C194" s="1512"/>
      <c r="D194" s="1512"/>
      <c r="E194" s="1513">
        <f t="shared" si="1"/>
        <v>0</v>
      </c>
      <c r="F194" s="2675"/>
      <c r="G194" s="2675"/>
      <c r="H194" s="2676"/>
      <c r="I194" s="370"/>
      <c r="J194" s="370"/>
      <c r="K194" s="370"/>
      <c r="L194" s="370"/>
      <c r="M194" s="370"/>
      <c r="N194" s="370"/>
      <c r="O194" s="370"/>
      <c r="P194" s="370"/>
      <c r="Q194" s="370"/>
      <c r="R194" s="370"/>
      <c r="S194" s="370"/>
      <c r="T194" s="370"/>
      <c r="U194" s="370"/>
    </row>
    <row r="195" spans="1:21" x14ac:dyDescent="0.25">
      <c r="A195" s="1514"/>
      <c r="B195" s="1511"/>
      <c r="C195" s="1512"/>
      <c r="D195" s="1512"/>
      <c r="E195" s="1513">
        <f t="shared" si="1"/>
        <v>0</v>
      </c>
      <c r="F195" s="2675"/>
      <c r="G195" s="2675"/>
      <c r="H195" s="2676"/>
      <c r="I195" s="370"/>
      <c r="J195" s="370"/>
      <c r="K195" s="370"/>
      <c r="L195" s="370"/>
      <c r="M195" s="370"/>
      <c r="N195" s="370"/>
      <c r="O195" s="370"/>
      <c r="P195" s="370"/>
      <c r="Q195" s="370"/>
      <c r="R195" s="370"/>
      <c r="S195" s="370"/>
      <c r="T195" s="370"/>
      <c r="U195" s="370"/>
    </row>
    <row r="196" spans="1:21" x14ac:dyDescent="0.25">
      <c r="A196" s="1514"/>
      <c r="B196" s="1511"/>
      <c r="C196" s="1512"/>
      <c r="D196" s="1512"/>
      <c r="E196" s="1513">
        <f t="shared" si="1"/>
        <v>0</v>
      </c>
      <c r="F196" s="2675"/>
      <c r="G196" s="2675"/>
      <c r="H196" s="2676"/>
      <c r="I196" s="370"/>
      <c r="J196" s="370"/>
      <c r="K196" s="370"/>
      <c r="L196" s="370"/>
      <c r="M196" s="370"/>
      <c r="N196" s="370"/>
      <c r="O196" s="370"/>
      <c r="P196" s="370"/>
      <c r="Q196" s="370"/>
      <c r="R196" s="370"/>
      <c r="S196" s="370"/>
      <c r="T196" s="370"/>
      <c r="U196" s="370"/>
    </row>
    <row r="197" spans="1:21" x14ac:dyDescent="0.25">
      <c r="A197" s="1514"/>
      <c r="B197" s="1511"/>
      <c r="C197" s="1512"/>
      <c r="D197" s="1512"/>
      <c r="E197" s="1513">
        <f t="shared" si="1"/>
        <v>0</v>
      </c>
      <c r="F197" s="2675"/>
      <c r="G197" s="2675"/>
      <c r="H197" s="2676"/>
      <c r="I197" s="370"/>
      <c r="J197" s="370"/>
      <c r="K197" s="370"/>
      <c r="L197" s="370"/>
      <c r="M197" s="370"/>
      <c r="N197" s="370"/>
      <c r="O197" s="370"/>
      <c r="P197" s="370"/>
      <c r="Q197" s="370"/>
      <c r="R197" s="370"/>
      <c r="S197" s="370"/>
      <c r="T197" s="370"/>
      <c r="U197" s="370"/>
    </row>
    <row r="198" spans="1:21" x14ac:dyDescent="0.25">
      <c r="A198" s="1514"/>
      <c r="B198" s="1511"/>
      <c r="C198" s="1512"/>
      <c r="D198" s="1512"/>
      <c r="E198" s="1513">
        <f t="shared" si="1"/>
        <v>0</v>
      </c>
      <c r="F198" s="2675"/>
      <c r="G198" s="2675"/>
      <c r="H198" s="2676"/>
      <c r="I198" s="370"/>
      <c r="J198" s="370"/>
      <c r="K198" s="370"/>
      <c r="L198" s="370"/>
      <c r="M198" s="370"/>
      <c r="N198" s="370"/>
      <c r="O198" s="370"/>
      <c r="P198" s="370"/>
      <c r="Q198" s="370"/>
      <c r="R198" s="370"/>
      <c r="S198" s="370"/>
      <c r="T198" s="370"/>
      <c r="U198" s="370"/>
    </row>
    <row r="199" spans="1:21" x14ac:dyDescent="0.25">
      <c r="A199" s="1514"/>
      <c r="B199" s="1511"/>
      <c r="C199" s="1512"/>
      <c r="D199" s="1512"/>
      <c r="E199" s="1513">
        <f t="shared" si="1"/>
        <v>0</v>
      </c>
      <c r="F199" s="2675"/>
      <c r="G199" s="2675"/>
      <c r="H199" s="2676"/>
      <c r="I199" s="370"/>
      <c r="J199" s="370"/>
      <c r="K199" s="370"/>
      <c r="L199" s="370"/>
      <c r="M199" s="370"/>
      <c r="N199" s="370"/>
      <c r="O199" s="370"/>
      <c r="P199" s="370"/>
      <c r="Q199" s="370"/>
      <c r="R199" s="370"/>
      <c r="S199" s="370"/>
      <c r="T199" s="370"/>
      <c r="U199" s="370"/>
    </row>
    <row r="200" spans="1:21" x14ac:dyDescent="0.25">
      <c r="A200" s="1514"/>
      <c r="B200" s="1511"/>
      <c r="C200" s="1512"/>
      <c r="D200" s="1512"/>
      <c r="E200" s="1513">
        <f t="shared" si="1"/>
        <v>0</v>
      </c>
      <c r="F200" s="2675"/>
      <c r="G200" s="2675"/>
      <c r="H200" s="2676"/>
      <c r="I200" s="370"/>
      <c r="J200" s="370"/>
      <c r="K200" s="370"/>
      <c r="L200" s="370"/>
      <c r="M200" s="370"/>
      <c r="N200" s="370"/>
      <c r="O200" s="370"/>
      <c r="P200" s="370"/>
      <c r="Q200" s="370"/>
      <c r="R200" s="370"/>
      <c r="S200" s="370"/>
      <c r="T200" s="370"/>
      <c r="U200" s="370"/>
    </row>
    <row r="201" spans="1:21" x14ac:dyDescent="0.25">
      <c r="A201" s="1514"/>
      <c r="B201" s="1511"/>
      <c r="C201" s="1512"/>
      <c r="D201" s="1512"/>
      <c r="E201" s="1513">
        <f t="shared" si="1"/>
        <v>0</v>
      </c>
      <c r="F201" s="2675"/>
      <c r="G201" s="2675"/>
      <c r="H201" s="2676"/>
      <c r="I201" s="370"/>
      <c r="J201" s="370"/>
      <c r="K201" s="370"/>
      <c r="L201" s="370"/>
      <c r="M201" s="370"/>
      <c r="N201" s="370"/>
      <c r="O201" s="370"/>
      <c r="P201" s="370"/>
      <c r="Q201" s="370"/>
      <c r="R201" s="370"/>
      <c r="S201" s="370"/>
      <c r="T201" s="370"/>
      <c r="U201" s="370"/>
    </row>
    <row r="202" spans="1:21" x14ac:dyDescent="0.25">
      <c r="A202" s="1514"/>
      <c r="B202" s="1511"/>
      <c r="C202" s="1512"/>
      <c r="D202" s="1512"/>
      <c r="E202" s="1513">
        <f t="shared" si="1"/>
        <v>0</v>
      </c>
      <c r="F202" s="2675"/>
      <c r="G202" s="2675"/>
      <c r="H202" s="2676"/>
      <c r="I202" s="370"/>
      <c r="J202" s="370"/>
      <c r="K202" s="370"/>
      <c r="L202" s="370"/>
      <c r="M202" s="370"/>
      <c r="N202" s="370"/>
      <c r="O202" s="370"/>
      <c r="P202" s="370"/>
      <c r="Q202" s="370"/>
      <c r="R202" s="370"/>
      <c r="S202" s="370"/>
      <c r="T202" s="370"/>
      <c r="U202" s="370"/>
    </row>
    <row r="203" spans="1:21" x14ac:dyDescent="0.25">
      <c r="A203" s="1514"/>
      <c r="B203" s="1511"/>
      <c r="C203" s="1512"/>
      <c r="D203" s="1512"/>
      <c r="E203" s="1513">
        <f t="shared" si="1"/>
        <v>0</v>
      </c>
      <c r="F203" s="2675"/>
      <c r="G203" s="2675"/>
      <c r="H203" s="2676"/>
      <c r="I203" s="370"/>
      <c r="J203" s="370"/>
      <c r="K203" s="370"/>
      <c r="L203" s="370"/>
      <c r="M203" s="370"/>
      <c r="N203" s="370"/>
      <c r="O203" s="370"/>
      <c r="P203" s="370"/>
      <c r="Q203" s="370"/>
      <c r="R203" s="370"/>
      <c r="S203" s="370"/>
      <c r="T203" s="370"/>
      <c r="U203" s="370"/>
    </row>
    <row r="204" spans="1:21" x14ac:dyDescent="0.25">
      <c r="A204" s="1514"/>
      <c r="B204" s="1511"/>
      <c r="C204" s="1512"/>
      <c r="D204" s="1512"/>
      <c r="E204" s="1513">
        <f t="shared" si="1"/>
        <v>0</v>
      </c>
      <c r="F204" s="2675"/>
      <c r="G204" s="2675"/>
      <c r="H204" s="2676"/>
      <c r="I204" s="370"/>
      <c r="J204" s="370"/>
      <c r="K204" s="370"/>
      <c r="L204" s="370"/>
      <c r="M204" s="370"/>
      <c r="N204" s="370"/>
      <c r="O204" s="370"/>
      <c r="P204" s="370"/>
      <c r="Q204" s="370"/>
      <c r="R204" s="370"/>
      <c r="S204" s="370"/>
      <c r="T204" s="370"/>
      <c r="U204" s="370"/>
    </row>
    <row r="205" spans="1:21" x14ac:dyDescent="0.25">
      <c r="A205" s="1514"/>
      <c r="B205" s="1511"/>
      <c r="C205" s="1512"/>
      <c r="D205" s="1512"/>
      <c r="E205" s="1513">
        <f t="shared" si="1"/>
        <v>0</v>
      </c>
      <c r="F205" s="2675"/>
      <c r="G205" s="2675"/>
      <c r="H205" s="2676"/>
      <c r="I205" s="370"/>
      <c r="J205" s="370"/>
      <c r="K205" s="370"/>
      <c r="L205" s="370"/>
      <c r="M205" s="370"/>
      <c r="N205" s="370"/>
      <c r="O205" s="370"/>
      <c r="P205" s="370"/>
      <c r="Q205" s="370"/>
      <c r="R205" s="370"/>
      <c r="S205" s="370"/>
      <c r="T205" s="370"/>
      <c r="U205" s="370"/>
    </row>
    <row r="206" spans="1:21" x14ac:dyDescent="0.25">
      <c r="A206" s="1514"/>
      <c r="B206" s="1511"/>
      <c r="C206" s="1512"/>
      <c r="D206" s="1512"/>
      <c r="E206" s="1513">
        <f t="shared" si="1"/>
        <v>0</v>
      </c>
      <c r="F206" s="2675"/>
      <c r="G206" s="2675"/>
      <c r="H206" s="2676"/>
      <c r="I206" s="370"/>
      <c r="J206" s="370"/>
      <c r="K206" s="370"/>
      <c r="L206" s="370"/>
      <c r="M206" s="370"/>
      <c r="N206" s="370"/>
      <c r="O206" s="370"/>
      <c r="P206" s="370"/>
      <c r="Q206" s="370"/>
      <c r="R206" s="370"/>
      <c r="S206" s="370"/>
      <c r="T206" s="370"/>
      <c r="U206" s="370"/>
    </row>
    <row r="207" spans="1:21" x14ac:dyDescent="0.25">
      <c r="A207" s="1514"/>
      <c r="B207" s="1511"/>
      <c r="C207" s="1512"/>
      <c r="D207" s="1512"/>
      <c r="E207" s="1513">
        <f t="shared" si="1"/>
        <v>0</v>
      </c>
      <c r="F207" s="2675"/>
      <c r="G207" s="2675"/>
      <c r="H207" s="2676"/>
      <c r="I207" s="370"/>
      <c r="J207" s="370"/>
      <c r="K207" s="370"/>
      <c r="L207" s="370"/>
      <c r="M207" s="370"/>
      <c r="N207" s="370"/>
      <c r="O207" s="370"/>
      <c r="P207" s="370"/>
      <c r="Q207" s="370"/>
      <c r="R207" s="370"/>
      <c r="S207" s="370"/>
      <c r="T207" s="370"/>
      <c r="U207" s="370"/>
    </row>
    <row r="208" spans="1:21" x14ac:dyDescent="0.25">
      <c r="A208" s="1514"/>
      <c r="B208" s="1511"/>
      <c r="C208" s="1512"/>
      <c r="D208" s="1512"/>
      <c r="E208" s="1513">
        <f t="shared" si="1"/>
        <v>0</v>
      </c>
      <c r="F208" s="2675"/>
      <c r="G208" s="2675"/>
      <c r="H208" s="2676"/>
      <c r="I208" s="370"/>
      <c r="J208" s="370"/>
      <c r="K208" s="370"/>
      <c r="L208" s="370"/>
      <c r="M208" s="370"/>
      <c r="N208" s="370"/>
      <c r="O208" s="370"/>
      <c r="P208" s="370"/>
      <c r="Q208" s="370"/>
      <c r="R208" s="370"/>
      <c r="S208" s="370"/>
      <c r="T208" s="370"/>
      <c r="U208" s="370"/>
    </row>
    <row r="209" spans="1:21" x14ac:dyDescent="0.25">
      <c r="A209" s="1514"/>
      <c r="B209" s="1511"/>
      <c r="C209" s="1512"/>
      <c r="D209" s="1512"/>
      <c r="E209" s="1513">
        <f t="shared" si="1"/>
        <v>0</v>
      </c>
      <c r="F209" s="2675"/>
      <c r="G209" s="2675"/>
      <c r="H209" s="2676"/>
      <c r="I209" s="370"/>
      <c r="J209" s="370"/>
      <c r="K209" s="370"/>
      <c r="L209" s="370"/>
      <c r="M209" s="370"/>
      <c r="N209" s="370"/>
      <c r="O209" s="370"/>
      <c r="P209" s="370"/>
      <c r="Q209" s="370"/>
      <c r="R209" s="370"/>
      <c r="S209" s="370"/>
      <c r="T209" s="370"/>
      <c r="U209" s="370"/>
    </row>
    <row r="210" spans="1:21" x14ac:dyDescent="0.25">
      <c r="A210" s="1514"/>
      <c r="B210" s="1511"/>
      <c r="C210" s="1512"/>
      <c r="D210" s="1512"/>
      <c r="E210" s="1513">
        <f t="shared" si="1"/>
        <v>0</v>
      </c>
      <c r="F210" s="2675"/>
      <c r="G210" s="2675"/>
      <c r="H210" s="2676"/>
      <c r="I210" s="370"/>
      <c r="J210" s="370"/>
      <c r="K210" s="370"/>
      <c r="L210" s="370"/>
      <c r="M210" s="370"/>
      <c r="N210" s="370"/>
      <c r="O210" s="370"/>
      <c r="P210" s="370"/>
      <c r="Q210" s="370"/>
      <c r="R210" s="370"/>
      <c r="S210" s="370"/>
      <c r="T210" s="370"/>
      <c r="U210" s="370"/>
    </row>
    <row r="211" spans="1:21" x14ac:dyDescent="0.25">
      <c r="A211" s="1514"/>
      <c r="B211" s="1511"/>
      <c r="C211" s="1512"/>
      <c r="D211" s="1512"/>
      <c r="E211" s="1513">
        <f t="shared" si="1"/>
        <v>0</v>
      </c>
      <c r="F211" s="2675"/>
      <c r="G211" s="2675"/>
      <c r="H211" s="2676"/>
      <c r="I211" s="370"/>
      <c r="J211" s="370"/>
      <c r="K211" s="370"/>
      <c r="L211" s="370"/>
      <c r="M211" s="370"/>
      <c r="N211" s="370"/>
      <c r="O211" s="370"/>
      <c r="P211" s="370"/>
      <c r="Q211" s="370"/>
      <c r="R211" s="370"/>
      <c r="S211" s="370"/>
      <c r="T211" s="370"/>
      <c r="U211" s="370"/>
    </row>
    <row r="212" spans="1:21" x14ac:dyDescent="0.25">
      <c r="A212" s="1514"/>
      <c r="B212" s="1511"/>
      <c r="C212" s="1512"/>
      <c r="D212" s="1512"/>
      <c r="E212" s="1513">
        <f t="shared" si="1"/>
        <v>0</v>
      </c>
      <c r="F212" s="2675"/>
      <c r="G212" s="2675"/>
      <c r="H212" s="2676"/>
      <c r="I212" s="370"/>
      <c r="J212" s="370"/>
      <c r="K212" s="370"/>
      <c r="L212" s="370"/>
      <c r="M212" s="370"/>
      <c r="N212" s="370"/>
      <c r="O212" s="370"/>
      <c r="P212" s="370"/>
      <c r="Q212" s="370"/>
      <c r="R212" s="370"/>
      <c r="S212" s="370"/>
      <c r="T212" s="370"/>
      <c r="U212" s="370"/>
    </row>
    <row r="213" spans="1:21" x14ac:dyDescent="0.25">
      <c r="A213" s="1514"/>
      <c r="B213" s="1511"/>
      <c r="C213" s="1512"/>
      <c r="D213" s="1512"/>
      <c r="E213" s="1513">
        <f t="shared" si="1"/>
        <v>0</v>
      </c>
      <c r="F213" s="2675"/>
      <c r="G213" s="2675"/>
      <c r="H213" s="2676"/>
      <c r="I213" s="370"/>
      <c r="J213" s="370"/>
      <c r="K213" s="370"/>
      <c r="L213" s="370"/>
      <c r="M213" s="370"/>
      <c r="N213" s="370"/>
      <c r="O213" s="370"/>
      <c r="P213" s="370"/>
      <c r="Q213" s="370"/>
      <c r="R213" s="370"/>
      <c r="S213" s="370"/>
      <c r="T213" s="370"/>
      <c r="U213" s="370"/>
    </row>
    <row r="214" spans="1:21" x14ac:dyDescent="0.25">
      <c r="A214" s="1514"/>
      <c r="B214" s="1511"/>
      <c r="C214" s="1512"/>
      <c r="D214" s="1512"/>
      <c r="E214" s="1513">
        <f t="shared" si="1"/>
        <v>0</v>
      </c>
      <c r="F214" s="2675"/>
      <c r="G214" s="2675"/>
      <c r="H214" s="2676"/>
      <c r="I214" s="370"/>
      <c r="J214" s="370"/>
      <c r="K214" s="370"/>
      <c r="L214" s="370"/>
      <c r="M214" s="370"/>
      <c r="N214" s="370"/>
      <c r="O214" s="370"/>
      <c r="P214" s="370"/>
      <c r="Q214" s="370"/>
      <c r="R214" s="370"/>
      <c r="S214" s="370"/>
      <c r="T214" s="370"/>
      <c r="U214" s="370"/>
    </row>
    <row r="215" spans="1:21" x14ac:dyDescent="0.25">
      <c r="A215" s="1514"/>
      <c r="B215" s="1511"/>
      <c r="C215" s="1512"/>
      <c r="D215" s="1512"/>
      <c r="E215" s="1513">
        <f t="shared" si="1"/>
        <v>0</v>
      </c>
      <c r="F215" s="2675"/>
      <c r="G215" s="2675"/>
      <c r="H215" s="2676"/>
      <c r="I215" s="370"/>
      <c r="J215" s="370"/>
      <c r="K215" s="370"/>
      <c r="L215" s="370"/>
      <c r="M215" s="370"/>
      <c r="N215" s="370"/>
      <c r="O215" s="370"/>
      <c r="P215" s="370"/>
      <c r="Q215" s="370"/>
      <c r="R215" s="370"/>
      <c r="S215" s="370"/>
      <c r="T215" s="370"/>
      <c r="U215" s="370"/>
    </row>
    <row r="216" spans="1:21" x14ac:dyDescent="0.25">
      <c r="A216" s="1514"/>
      <c r="B216" s="1511"/>
      <c r="C216" s="1512"/>
      <c r="D216" s="1512"/>
      <c r="E216" s="1513">
        <f t="shared" si="1"/>
        <v>0</v>
      </c>
      <c r="F216" s="2675"/>
      <c r="G216" s="2675"/>
      <c r="H216" s="2676"/>
      <c r="I216" s="370"/>
      <c r="J216" s="370"/>
      <c r="K216" s="370"/>
      <c r="L216" s="370"/>
      <c r="M216" s="370"/>
      <c r="N216" s="370"/>
      <c r="O216" s="370"/>
      <c r="P216" s="370"/>
      <c r="Q216" s="370"/>
      <c r="R216" s="370"/>
      <c r="S216" s="370"/>
      <c r="T216" s="370"/>
      <c r="U216" s="370"/>
    </row>
    <row r="217" spans="1:21" x14ac:dyDescent="0.25">
      <c r="A217" s="1514"/>
      <c r="B217" s="1511"/>
      <c r="C217" s="1512"/>
      <c r="D217" s="1512"/>
      <c r="E217" s="1513">
        <f t="shared" si="1"/>
        <v>0</v>
      </c>
      <c r="F217" s="2675"/>
      <c r="G217" s="2675"/>
      <c r="H217" s="2676"/>
      <c r="I217" s="370"/>
      <c r="J217" s="370"/>
      <c r="K217" s="370"/>
      <c r="L217" s="370"/>
      <c r="M217" s="370"/>
      <c r="N217" s="370"/>
      <c r="O217" s="370"/>
      <c r="P217" s="370"/>
      <c r="Q217" s="370"/>
      <c r="R217" s="370"/>
      <c r="S217" s="370"/>
      <c r="T217" s="370"/>
      <c r="U217" s="370"/>
    </row>
    <row r="218" spans="1:21" x14ac:dyDescent="0.25">
      <c r="A218" s="1514"/>
      <c r="B218" s="1511"/>
      <c r="C218" s="1512"/>
      <c r="D218" s="1512"/>
      <c r="E218" s="1513">
        <f t="shared" si="1"/>
        <v>0</v>
      </c>
      <c r="F218" s="2675"/>
      <c r="G218" s="2675"/>
      <c r="H218" s="2676"/>
      <c r="I218" s="370"/>
      <c r="J218" s="370"/>
      <c r="K218" s="370"/>
      <c r="L218" s="370"/>
      <c r="M218" s="370"/>
      <c r="N218" s="370"/>
      <c r="O218" s="370"/>
      <c r="P218" s="370"/>
      <c r="Q218" s="370"/>
      <c r="R218" s="370"/>
      <c r="S218" s="370"/>
      <c r="T218" s="370"/>
      <c r="U218" s="370"/>
    </row>
    <row r="219" spans="1:21" x14ac:dyDescent="0.25">
      <c r="A219" s="1514"/>
      <c r="B219" s="1511"/>
      <c r="C219" s="1512"/>
      <c r="D219" s="1512"/>
      <c r="E219" s="1513">
        <f t="shared" si="1"/>
        <v>0</v>
      </c>
      <c r="F219" s="2675"/>
      <c r="G219" s="2675"/>
      <c r="H219" s="2676"/>
      <c r="I219" s="370"/>
      <c r="J219" s="370"/>
      <c r="K219" s="370"/>
      <c r="L219" s="370"/>
      <c r="M219" s="370"/>
      <c r="N219" s="370"/>
      <c r="O219" s="370"/>
      <c r="P219" s="370"/>
      <c r="Q219" s="370"/>
      <c r="R219" s="370"/>
      <c r="S219" s="370"/>
      <c r="T219" s="370"/>
      <c r="U219" s="370"/>
    </row>
    <row r="220" spans="1:21" x14ac:dyDescent="0.25">
      <c r="A220" s="1514"/>
      <c r="B220" s="1511"/>
      <c r="C220" s="1512"/>
      <c r="D220" s="1512"/>
      <c r="E220" s="1513">
        <f t="shared" si="1"/>
        <v>0</v>
      </c>
      <c r="F220" s="2675"/>
      <c r="G220" s="2675"/>
      <c r="H220" s="2676"/>
      <c r="I220" s="370"/>
      <c r="J220" s="370"/>
      <c r="K220" s="370"/>
      <c r="L220" s="370"/>
      <c r="M220" s="370"/>
      <c r="N220" s="370"/>
      <c r="O220" s="370"/>
      <c r="P220" s="370"/>
      <c r="Q220" s="370"/>
      <c r="R220" s="370"/>
      <c r="S220" s="370"/>
      <c r="T220" s="370"/>
      <c r="U220" s="370"/>
    </row>
    <row r="221" spans="1:21" x14ac:dyDescent="0.25">
      <c r="A221" s="1514"/>
      <c r="B221" s="1511"/>
      <c r="C221" s="1512"/>
      <c r="D221" s="1512"/>
      <c r="E221" s="1513">
        <f t="shared" si="1"/>
        <v>0</v>
      </c>
      <c r="F221" s="2675"/>
      <c r="G221" s="2675"/>
      <c r="H221" s="2676"/>
      <c r="I221" s="370"/>
      <c r="J221" s="370"/>
      <c r="K221" s="370"/>
      <c r="L221" s="370"/>
      <c r="M221" s="370"/>
      <c r="N221" s="370"/>
      <c r="O221" s="370"/>
      <c r="P221" s="370"/>
      <c r="Q221" s="370"/>
      <c r="R221" s="370"/>
      <c r="S221" s="370"/>
      <c r="T221" s="370"/>
      <c r="U221" s="370"/>
    </row>
    <row r="222" spans="1:21" x14ac:dyDescent="0.25">
      <c r="A222" s="1514"/>
      <c r="B222" s="1511"/>
      <c r="C222" s="1512"/>
      <c r="D222" s="1512"/>
      <c r="E222" s="1513">
        <f t="shared" si="1"/>
        <v>0</v>
      </c>
      <c r="F222" s="2675"/>
      <c r="G222" s="2675"/>
      <c r="H222" s="2676"/>
      <c r="I222" s="370"/>
      <c r="J222" s="370"/>
      <c r="K222" s="370"/>
      <c r="L222" s="370"/>
      <c r="M222" s="370"/>
      <c r="N222" s="370"/>
      <c r="O222" s="370"/>
      <c r="P222" s="370"/>
      <c r="Q222" s="370"/>
      <c r="R222" s="370"/>
      <c r="S222" s="370"/>
      <c r="T222" s="370"/>
      <c r="U222" s="370"/>
    </row>
    <row r="223" spans="1:21" x14ac:dyDescent="0.25">
      <c r="A223" s="1514"/>
      <c r="B223" s="1511"/>
      <c r="C223" s="1512"/>
      <c r="D223" s="1512"/>
      <c r="E223" s="1513">
        <f t="shared" si="1"/>
        <v>0</v>
      </c>
      <c r="F223" s="2675"/>
      <c r="G223" s="2675"/>
      <c r="H223" s="2676"/>
      <c r="I223" s="370"/>
      <c r="J223" s="370"/>
      <c r="K223" s="370"/>
      <c r="L223" s="370"/>
      <c r="M223" s="370"/>
      <c r="N223" s="370"/>
      <c r="O223" s="370"/>
      <c r="P223" s="370"/>
      <c r="Q223" s="370"/>
      <c r="R223" s="370"/>
      <c r="S223" s="370"/>
      <c r="T223" s="370"/>
      <c r="U223" s="370"/>
    </row>
    <row r="224" spans="1:21" x14ac:dyDescent="0.25">
      <c r="A224" s="1514"/>
      <c r="B224" s="1511"/>
      <c r="C224" s="1512"/>
      <c r="D224" s="1512"/>
      <c r="E224" s="1513">
        <f t="shared" si="1"/>
        <v>0</v>
      </c>
      <c r="F224" s="2675"/>
      <c r="G224" s="2675"/>
      <c r="H224" s="2676"/>
      <c r="I224" s="370"/>
      <c r="J224" s="370"/>
      <c r="K224" s="370"/>
      <c r="L224" s="370"/>
      <c r="M224" s="370"/>
      <c r="N224" s="370"/>
      <c r="O224" s="370"/>
      <c r="P224" s="370"/>
      <c r="Q224" s="370"/>
      <c r="R224" s="370"/>
      <c r="S224" s="370"/>
      <c r="T224" s="370"/>
      <c r="U224" s="370"/>
    </row>
    <row r="225" spans="1:21" x14ac:dyDescent="0.25">
      <c r="A225" s="1514"/>
      <c r="B225" s="1511"/>
      <c r="C225" s="1512"/>
      <c r="D225" s="1512"/>
      <c r="E225" s="1513">
        <f t="shared" si="1"/>
        <v>0</v>
      </c>
      <c r="F225" s="2675"/>
      <c r="G225" s="2675"/>
      <c r="H225" s="2676"/>
      <c r="I225" s="370"/>
      <c r="J225" s="370"/>
      <c r="K225" s="370"/>
      <c r="L225" s="370"/>
      <c r="M225" s="370"/>
      <c r="N225" s="370"/>
      <c r="O225" s="370"/>
      <c r="P225" s="370"/>
      <c r="Q225" s="370"/>
      <c r="R225" s="370"/>
      <c r="S225" s="370"/>
      <c r="T225" s="370"/>
      <c r="U225" s="370"/>
    </row>
    <row r="226" spans="1:21" x14ac:dyDescent="0.25">
      <c r="A226" s="1514"/>
      <c r="B226" s="1511"/>
      <c r="C226" s="1512"/>
      <c r="D226" s="1512"/>
      <c r="E226" s="1513">
        <f t="shared" si="1"/>
        <v>0</v>
      </c>
      <c r="F226" s="2675"/>
      <c r="G226" s="2675"/>
      <c r="H226" s="2676"/>
      <c r="I226" s="370"/>
      <c r="J226" s="370"/>
      <c r="K226" s="370"/>
      <c r="L226" s="370"/>
      <c r="M226" s="370"/>
      <c r="N226" s="370"/>
      <c r="O226" s="370"/>
      <c r="P226" s="370"/>
      <c r="Q226" s="370"/>
      <c r="R226" s="370"/>
      <c r="S226" s="370"/>
      <c r="T226" s="370"/>
      <c r="U226" s="370"/>
    </row>
    <row r="227" spans="1:21" x14ac:dyDescent="0.25">
      <c r="A227" s="1514"/>
      <c r="B227" s="1511"/>
      <c r="C227" s="1512"/>
      <c r="D227" s="1512"/>
      <c r="E227" s="1513">
        <f t="shared" si="1"/>
        <v>0</v>
      </c>
      <c r="F227" s="2675"/>
      <c r="G227" s="2675"/>
      <c r="H227" s="2676"/>
      <c r="I227" s="370"/>
      <c r="J227" s="370"/>
      <c r="K227" s="370"/>
      <c r="L227" s="370"/>
      <c r="M227" s="370"/>
      <c r="N227" s="370"/>
      <c r="O227" s="370"/>
      <c r="P227" s="370"/>
      <c r="Q227" s="370"/>
      <c r="R227" s="370"/>
      <c r="S227" s="370"/>
      <c r="T227" s="370"/>
      <c r="U227" s="370"/>
    </row>
    <row r="228" spans="1:21" x14ac:dyDescent="0.25">
      <c r="A228" s="1514"/>
      <c r="B228" s="1511"/>
      <c r="C228" s="1512"/>
      <c r="D228" s="1512"/>
      <c r="E228" s="1513">
        <f t="shared" si="1"/>
        <v>0</v>
      </c>
      <c r="F228" s="2675"/>
      <c r="G228" s="2675"/>
      <c r="H228" s="2676"/>
      <c r="I228" s="370"/>
      <c r="J228" s="370"/>
      <c r="K228" s="370"/>
      <c r="L228" s="370"/>
      <c r="M228" s="370"/>
      <c r="N228" s="370"/>
      <c r="O228" s="370"/>
      <c r="P228" s="370"/>
      <c r="Q228" s="370"/>
      <c r="R228" s="370"/>
      <c r="S228" s="370"/>
      <c r="T228" s="370"/>
      <c r="U228" s="370"/>
    </row>
    <row r="229" spans="1:21" x14ac:dyDescent="0.25">
      <c r="A229" s="1514"/>
      <c r="B229" s="1511"/>
      <c r="C229" s="1512"/>
      <c r="D229" s="1512"/>
      <c r="E229" s="1513">
        <f t="shared" si="1"/>
        <v>0</v>
      </c>
      <c r="F229" s="2675"/>
      <c r="G229" s="2675"/>
      <c r="H229" s="2676"/>
      <c r="I229" s="370"/>
      <c r="J229" s="370"/>
      <c r="K229" s="370"/>
      <c r="L229" s="370"/>
      <c r="M229" s="370"/>
      <c r="N229" s="370"/>
      <c r="O229" s="370"/>
      <c r="P229" s="370"/>
      <c r="Q229" s="370"/>
      <c r="R229" s="370"/>
      <c r="S229" s="370"/>
      <c r="T229" s="370"/>
      <c r="U229" s="370"/>
    </row>
    <row r="230" spans="1:21" x14ac:dyDescent="0.25">
      <c r="A230" s="1514"/>
      <c r="B230" s="1511"/>
      <c r="C230" s="1512"/>
      <c r="D230" s="1512"/>
      <c r="E230" s="1513">
        <f t="shared" si="1"/>
        <v>0</v>
      </c>
      <c r="F230" s="2675"/>
      <c r="G230" s="2675"/>
      <c r="H230" s="2676"/>
      <c r="I230" s="370"/>
      <c r="J230" s="370"/>
      <c r="K230" s="370"/>
      <c r="L230" s="370"/>
      <c r="M230" s="370"/>
      <c r="N230" s="370"/>
      <c r="O230" s="370"/>
      <c r="P230" s="370"/>
      <c r="Q230" s="370"/>
      <c r="R230" s="370"/>
      <c r="S230" s="370"/>
      <c r="T230" s="370"/>
      <c r="U230" s="370"/>
    </row>
    <row r="231" spans="1:21" x14ac:dyDescent="0.25">
      <c r="A231" s="1514"/>
      <c r="B231" s="1511"/>
      <c r="C231" s="1512"/>
      <c r="D231" s="1512"/>
      <c r="E231" s="1513">
        <f t="shared" si="1"/>
        <v>0</v>
      </c>
      <c r="F231" s="2675"/>
      <c r="G231" s="2675"/>
      <c r="H231" s="2676"/>
      <c r="I231" s="370"/>
      <c r="J231" s="370"/>
      <c r="K231" s="370"/>
      <c r="L231" s="370"/>
      <c r="M231" s="370"/>
      <c r="N231" s="370"/>
      <c r="O231" s="370"/>
      <c r="P231" s="370"/>
      <c r="Q231" s="370"/>
      <c r="R231" s="370"/>
      <c r="S231" s="370"/>
      <c r="T231" s="370"/>
      <c r="U231" s="370"/>
    </row>
    <row r="232" spans="1:21" x14ac:dyDescent="0.25">
      <c r="A232" s="1514"/>
      <c r="B232" s="1511"/>
      <c r="C232" s="1512"/>
      <c r="D232" s="1512"/>
      <c r="E232" s="1513">
        <f t="shared" si="1"/>
        <v>0</v>
      </c>
      <c r="F232" s="2675"/>
      <c r="G232" s="2675"/>
      <c r="H232" s="2676"/>
      <c r="I232" s="370"/>
      <c r="J232" s="370"/>
      <c r="K232" s="370"/>
      <c r="L232" s="370"/>
      <c r="M232" s="370"/>
      <c r="N232" s="370"/>
      <c r="O232" s="370"/>
      <c r="P232" s="370"/>
      <c r="Q232" s="370"/>
      <c r="R232" s="370"/>
      <c r="S232" s="370"/>
      <c r="T232" s="370"/>
      <c r="U232" s="370"/>
    </row>
    <row r="233" spans="1:21" ht="15.75" thickBot="1" x14ac:dyDescent="0.3">
      <c r="A233" s="779"/>
      <c r="B233" s="1515"/>
      <c r="C233" s="1516">
        <f>SUM(C131:C232)</f>
        <v>0</v>
      </c>
      <c r="D233" s="1516">
        <f>SUM(D131:D232)</f>
        <v>0</v>
      </c>
      <c r="E233" s="1513">
        <f>SUM(E131:E232)</f>
        <v>0</v>
      </c>
      <c r="F233" s="2677"/>
      <c r="G233" s="2678"/>
      <c r="H233" s="2679"/>
      <c r="I233" s="370"/>
      <c r="J233" s="370"/>
      <c r="K233" s="370"/>
      <c r="L233" s="370"/>
      <c r="M233" s="370"/>
      <c r="N233" s="370"/>
      <c r="O233" s="370"/>
      <c r="P233" s="370"/>
      <c r="Q233" s="370"/>
      <c r="R233" s="370"/>
      <c r="S233" s="370"/>
      <c r="T233" s="370"/>
      <c r="U233" s="370"/>
    </row>
    <row r="234" spans="1:21" customFormat="1" x14ac:dyDescent="0.25">
      <c r="B234" s="1107" t="s">
        <v>1265</v>
      </c>
      <c r="C234" s="1353"/>
      <c r="D234" s="1353">
        <f>+C234</f>
        <v>0</v>
      </c>
      <c r="E234" s="1354"/>
      <c r="G234" s="121"/>
      <c r="H234" s="121"/>
      <c r="I234" s="121"/>
      <c r="J234" s="121"/>
      <c r="K234" s="121"/>
      <c r="L234" s="121"/>
      <c r="M234" s="121"/>
      <c r="N234" s="121"/>
      <c r="O234" s="121"/>
      <c r="P234" s="121"/>
      <c r="Q234" s="121"/>
      <c r="R234" s="121"/>
      <c r="S234" s="121"/>
      <c r="T234" s="121"/>
      <c r="U234" s="121"/>
    </row>
    <row r="235" spans="1:21" customFormat="1" x14ac:dyDescent="0.25">
      <c r="B235" s="526" t="s">
        <v>1262</v>
      </c>
      <c r="C235" s="483">
        <f>+C233+C234</f>
        <v>0</v>
      </c>
      <c r="D235" s="483">
        <f>+D233+D234</f>
        <v>0</v>
      </c>
      <c r="E235" s="484">
        <f>+E233</f>
        <v>0</v>
      </c>
      <c r="G235" s="121"/>
      <c r="H235" s="121"/>
      <c r="I235" s="121"/>
      <c r="J235" s="121"/>
      <c r="K235" s="121"/>
      <c r="L235" s="121"/>
      <c r="M235" s="121"/>
      <c r="N235" s="121"/>
      <c r="O235" s="121"/>
      <c r="P235" s="121"/>
      <c r="Q235" s="121"/>
      <c r="R235" s="121"/>
      <c r="S235" s="121"/>
      <c r="T235" s="121"/>
      <c r="U235" s="121"/>
    </row>
    <row r="236" spans="1:21" customFormat="1" x14ac:dyDescent="0.25">
      <c r="A236" s="3"/>
      <c r="B236" s="3"/>
      <c r="C236" s="26"/>
      <c r="D236" s="26"/>
      <c r="E236" s="26"/>
      <c r="G236" s="121"/>
      <c r="H236" s="121"/>
      <c r="I236" s="121"/>
      <c r="J236" s="121"/>
      <c r="K236" s="121"/>
      <c r="L236" s="121"/>
      <c r="M236" s="121"/>
      <c r="N236" s="121"/>
      <c r="O236" s="121"/>
      <c r="P236" s="121"/>
      <c r="Q236" s="121"/>
      <c r="R236" s="121"/>
      <c r="S236" s="121"/>
      <c r="T236" s="121"/>
      <c r="U236" s="121"/>
    </row>
    <row r="237" spans="1:21" x14ac:dyDescent="0.25">
      <c r="C237" s="25"/>
      <c r="D237" s="25"/>
      <c r="E237" s="25"/>
      <c r="G237" s="370"/>
      <c r="H237" s="370"/>
      <c r="I237" s="370"/>
      <c r="J237" s="370"/>
      <c r="K237" s="370"/>
      <c r="L237" s="370"/>
      <c r="M237" s="370"/>
      <c r="N237" s="370"/>
      <c r="O237" s="370"/>
      <c r="P237" s="370"/>
      <c r="Q237" s="370"/>
      <c r="R237" s="370"/>
      <c r="S237" s="370"/>
      <c r="T237" s="370"/>
      <c r="U237" s="370"/>
    </row>
    <row r="238" spans="1:21" x14ac:dyDescent="0.25">
      <c r="A238" s="11" t="s">
        <v>1266</v>
      </c>
      <c r="C238" s="25"/>
      <c r="D238" s="25"/>
      <c r="E238"/>
      <c r="G238" s="370"/>
      <c r="H238" s="370"/>
      <c r="I238" s="370"/>
      <c r="J238" s="370"/>
      <c r="K238" s="370"/>
      <c r="L238" s="370"/>
      <c r="M238" s="370"/>
      <c r="N238" s="370"/>
      <c r="O238" s="370"/>
      <c r="P238" s="370"/>
      <c r="Q238" s="370"/>
      <c r="R238" s="370"/>
      <c r="S238" s="370"/>
      <c r="T238" s="370"/>
      <c r="U238" s="370"/>
    </row>
    <row r="239" spans="1:21" ht="15" customHeight="1" x14ac:dyDescent="0.25">
      <c r="A239" s="2700" t="str">
        <f>+"S-rapport UB - periode "&amp;($H$4-1)&amp;"12/13"</f>
        <v>S-rapport UB - periode 202312/13</v>
      </c>
      <c r="B239" s="2701"/>
      <c r="C239" s="769"/>
      <c r="D239" s="25"/>
      <c r="E239"/>
      <c r="G239" s="370"/>
      <c r="H239" s="370"/>
      <c r="I239" s="370"/>
      <c r="J239" s="370"/>
      <c r="K239" s="370"/>
      <c r="L239" s="370"/>
      <c r="M239" s="370"/>
      <c r="N239" s="370"/>
      <c r="O239" s="370"/>
      <c r="P239" s="370"/>
      <c r="Q239" s="370"/>
      <c r="R239" s="370"/>
      <c r="S239" s="370"/>
      <c r="T239" s="370"/>
      <c r="U239" s="370"/>
    </row>
    <row r="240" spans="1:21" x14ac:dyDescent="0.25">
      <c r="A240" s="2702" t="s">
        <v>1267</v>
      </c>
      <c r="B240" s="2703"/>
      <c r="C240" s="1517">
        <f>+C234</f>
        <v>0</v>
      </c>
      <c r="D240" s="25"/>
      <c r="E240"/>
      <c r="G240" s="370"/>
      <c r="H240" s="370"/>
      <c r="I240" s="370"/>
      <c r="J240" s="370"/>
      <c r="K240" s="370"/>
      <c r="L240" s="370"/>
      <c r="M240" s="370"/>
      <c r="N240" s="370"/>
      <c r="O240" s="370"/>
      <c r="P240" s="370"/>
      <c r="Q240" s="370"/>
      <c r="R240" s="370"/>
      <c r="S240" s="370"/>
      <c r="T240" s="370"/>
      <c r="U240" s="370"/>
    </row>
    <row r="241" spans="1:21" x14ac:dyDescent="0.25">
      <c r="A241" s="2698" t="s">
        <v>1262</v>
      </c>
      <c r="B241" s="2699"/>
      <c r="C241" s="463">
        <f>+C239+C240</f>
        <v>0</v>
      </c>
      <c r="D241" s="25"/>
      <c r="E241" s="25"/>
      <c r="G241" s="370"/>
      <c r="H241" s="370"/>
      <c r="I241" s="370"/>
      <c r="J241" s="370"/>
      <c r="K241" s="370"/>
      <c r="L241" s="370"/>
      <c r="M241" s="370"/>
      <c r="N241" s="370"/>
      <c r="O241" s="370"/>
      <c r="P241" s="370"/>
      <c r="Q241" s="370"/>
      <c r="R241" s="370"/>
      <c r="S241" s="370"/>
      <c r="T241" s="370"/>
      <c r="U241" s="370"/>
    </row>
    <row r="242" spans="1:21" x14ac:dyDescent="0.25">
      <c r="A242" s="28"/>
      <c r="B242" s="28"/>
      <c r="C242" s="25"/>
      <c r="D242" s="25"/>
      <c r="E242" s="25"/>
      <c r="G242" s="370"/>
      <c r="H242" s="370"/>
      <c r="I242" s="370"/>
      <c r="J242" s="370"/>
      <c r="K242" s="370"/>
      <c r="L242" s="370"/>
      <c r="M242" s="370"/>
      <c r="N242" s="370"/>
      <c r="O242" s="370"/>
      <c r="P242" s="370"/>
      <c r="Q242" s="370"/>
      <c r="R242" s="370"/>
      <c r="S242" s="370"/>
      <c r="T242" s="370"/>
      <c r="U242" s="370"/>
    </row>
    <row r="243" spans="1:21" ht="15" customHeight="1" x14ac:dyDescent="0.25">
      <c r="A243" s="2700" t="str">
        <f>+"S-rapport UB - periode "&amp;($H$4-1)&amp;"12/13"</f>
        <v>S-rapport UB - periode 202312/13</v>
      </c>
      <c r="B243" s="2701"/>
      <c r="C243" s="655">
        <f>C239</f>
        <v>0</v>
      </c>
      <c r="D243" s="25"/>
      <c r="E243" s="25"/>
      <c r="G243" s="370"/>
      <c r="H243" s="370"/>
      <c r="I243" s="370"/>
      <c r="J243" s="370"/>
      <c r="K243" s="370"/>
      <c r="L243" s="370"/>
      <c r="M243" s="370"/>
      <c r="N243" s="370"/>
      <c r="O243" s="370"/>
      <c r="P243" s="370"/>
      <c r="Q243" s="370"/>
      <c r="R243" s="370"/>
      <c r="S243" s="370"/>
      <c r="T243" s="370"/>
      <c r="U243" s="370"/>
    </row>
    <row r="244" spans="1:21" ht="15" customHeight="1" x14ac:dyDescent="0.25">
      <c r="A244" s="2704" t="str">
        <f>+"S-rapport IB - periode "&amp;($H$4)&amp;"00"</f>
        <v>S-rapport IB - periode 202400</v>
      </c>
      <c r="B244" s="2705"/>
      <c r="C244" s="1518"/>
      <c r="D244" s="25"/>
      <c r="E244" s="25"/>
      <c r="G244" s="370"/>
      <c r="H244" s="370"/>
      <c r="I244" s="370"/>
      <c r="J244" s="370"/>
      <c r="K244" s="370"/>
      <c r="L244" s="370"/>
      <c r="M244" s="370"/>
      <c r="N244" s="370"/>
      <c r="O244" s="370"/>
      <c r="P244" s="370"/>
      <c r="Q244" s="370"/>
      <c r="R244" s="370"/>
      <c r="S244" s="370"/>
      <c r="T244" s="370"/>
      <c r="U244" s="370"/>
    </row>
    <row r="245" spans="1:21" x14ac:dyDescent="0.25">
      <c r="A245" s="2698" t="s">
        <v>1262</v>
      </c>
      <c r="B245" s="2699"/>
      <c r="C245" s="485">
        <f>C243-C244</f>
        <v>0</v>
      </c>
      <c r="D245" s="25"/>
      <c r="E245" s="25"/>
      <c r="G245" s="370"/>
      <c r="H245" s="370"/>
      <c r="I245" s="370"/>
      <c r="J245" s="370"/>
      <c r="K245" s="370"/>
      <c r="L245" s="370"/>
      <c r="M245" s="370"/>
      <c r="N245" s="370"/>
      <c r="O245" s="370"/>
      <c r="P245" s="370"/>
      <c r="Q245" s="370"/>
      <c r="R245" s="370"/>
      <c r="S245" s="370"/>
      <c r="T245" s="370"/>
      <c r="U245" s="370"/>
    </row>
    <row r="246" spans="1:21" x14ac:dyDescent="0.25">
      <c r="G246" s="370"/>
      <c r="H246" s="370"/>
      <c r="I246" s="370"/>
      <c r="J246" s="370"/>
      <c r="K246" s="370"/>
      <c r="L246" s="370"/>
      <c r="M246" s="370"/>
      <c r="N246" s="370"/>
      <c r="O246" s="370"/>
      <c r="P246" s="370"/>
      <c r="Q246" s="370"/>
      <c r="R246" s="370"/>
      <c r="S246" s="370"/>
      <c r="T246" s="370"/>
      <c r="U246" s="370"/>
    </row>
    <row r="247" spans="1:21" x14ac:dyDescent="0.25">
      <c r="A247" s="668" t="s">
        <v>478</v>
      </c>
      <c r="B247" s="627" t="s">
        <v>1268</v>
      </c>
      <c r="C247" s="748" t="s">
        <v>1269</v>
      </c>
      <c r="G247" s="370"/>
      <c r="H247" s="370"/>
      <c r="I247" s="370"/>
      <c r="J247" s="370"/>
      <c r="K247" s="370"/>
      <c r="L247" s="370"/>
      <c r="M247" s="370"/>
      <c r="N247" s="370"/>
      <c r="O247" s="370"/>
      <c r="P247" s="370"/>
      <c r="Q247" s="370"/>
      <c r="R247" s="370"/>
      <c r="S247" s="370"/>
      <c r="T247" s="370"/>
      <c r="U247" s="370"/>
    </row>
    <row r="248" spans="1:21" x14ac:dyDescent="0.25">
      <c r="A248" s="843" t="s">
        <v>621</v>
      </c>
      <c r="B248" s="771" t="s">
        <v>621</v>
      </c>
      <c r="C248" s="465"/>
      <c r="G248" s="370"/>
      <c r="H248" s="370"/>
      <c r="I248" s="370"/>
      <c r="J248" s="370"/>
      <c r="K248" s="370"/>
      <c r="L248" s="370"/>
      <c r="M248" s="370"/>
      <c r="N248" s="370"/>
      <c r="O248" s="370"/>
      <c r="P248" s="370"/>
      <c r="Q248" s="370"/>
      <c r="R248" s="370"/>
      <c r="S248" s="370"/>
      <c r="T248" s="370"/>
      <c r="U248" s="370"/>
    </row>
    <row r="249" spans="1:21" x14ac:dyDescent="0.25">
      <c r="G249" s="370"/>
      <c r="H249" s="370"/>
      <c r="I249" s="370"/>
      <c r="J249" s="370"/>
      <c r="K249" s="370"/>
      <c r="L249" s="370"/>
      <c r="M249" s="370"/>
      <c r="N249" s="370"/>
      <c r="O249" s="370"/>
      <c r="P249" s="370"/>
      <c r="Q249" s="370"/>
      <c r="R249" s="370"/>
      <c r="S249" s="370"/>
      <c r="T249" s="370"/>
      <c r="U249" s="370"/>
    </row>
    <row r="250" spans="1:21" x14ac:dyDescent="0.25">
      <c r="G250" s="370"/>
      <c r="H250" s="370"/>
      <c r="I250" s="370"/>
      <c r="J250" s="370"/>
      <c r="K250" s="370"/>
      <c r="L250" s="370"/>
      <c r="M250" s="370"/>
      <c r="N250" s="370"/>
      <c r="O250" s="370"/>
      <c r="P250" s="370"/>
      <c r="Q250" s="370"/>
      <c r="R250" s="370"/>
      <c r="S250" s="370"/>
      <c r="T250" s="370"/>
      <c r="U250" s="370"/>
    </row>
    <row r="251" spans="1:21" x14ac:dyDescent="0.25">
      <c r="G251" s="370"/>
      <c r="H251" s="370"/>
      <c r="I251" s="370"/>
      <c r="J251" s="370"/>
      <c r="K251" s="370"/>
      <c r="L251" s="370"/>
      <c r="M251" s="370"/>
      <c r="N251" s="370"/>
      <c r="O251" s="370"/>
      <c r="P251" s="370"/>
      <c r="Q251" s="370"/>
      <c r="R251" s="370"/>
      <c r="S251" s="370"/>
      <c r="T251" s="370"/>
      <c r="U251" s="370"/>
    </row>
    <row r="252" spans="1:21" x14ac:dyDescent="0.25">
      <c r="G252" s="370"/>
      <c r="H252" s="370"/>
      <c r="I252" s="370"/>
      <c r="J252" s="370"/>
      <c r="K252" s="370"/>
      <c r="L252" s="370"/>
      <c r="M252" s="370"/>
      <c r="N252" s="370"/>
      <c r="O252" s="370"/>
      <c r="P252" s="370"/>
      <c r="Q252" s="370"/>
      <c r="R252" s="370"/>
      <c r="S252" s="370"/>
      <c r="T252" s="370"/>
      <c r="U252" s="370"/>
    </row>
    <row r="253" spans="1:21" x14ac:dyDescent="0.25">
      <c r="G253" s="370"/>
      <c r="H253" s="370"/>
      <c r="I253" s="370"/>
      <c r="J253" s="370"/>
      <c r="K253" s="370"/>
      <c r="L253" s="370"/>
      <c r="M253" s="370"/>
      <c r="N253" s="370"/>
      <c r="O253" s="370"/>
      <c r="P253" s="370"/>
      <c r="Q253" s="370"/>
      <c r="R253" s="370"/>
      <c r="S253" s="370"/>
      <c r="T253" s="370"/>
      <c r="U253" s="370"/>
    </row>
    <row r="254" spans="1:21" x14ac:dyDescent="0.25">
      <c r="G254" s="370"/>
      <c r="H254" s="370"/>
      <c r="I254" s="370"/>
      <c r="J254" s="370"/>
      <c r="K254" s="370"/>
      <c r="L254" s="370"/>
      <c r="M254" s="370"/>
      <c r="N254" s="370"/>
      <c r="O254" s="370"/>
      <c r="P254" s="370"/>
      <c r="Q254" s="370"/>
      <c r="R254" s="370"/>
      <c r="S254" s="370"/>
      <c r="T254" s="370"/>
      <c r="U254" s="370"/>
    </row>
    <row r="255" spans="1:21" x14ac:dyDescent="0.25">
      <c r="G255" s="370"/>
      <c r="H255" s="370"/>
      <c r="I255" s="370"/>
      <c r="J255" s="370"/>
      <c r="K255" s="370"/>
      <c r="L255" s="370"/>
      <c r="M255" s="370"/>
      <c r="N255" s="370"/>
      <c r="O255" s="370"/>
      <c r="P255" s="370"/>
      <c r="Q255" s="370"/>
      <c r="R255" s="370"/>
      <c r="S255" s="370"/>
      <c r="T255" s="370"/>
      <c r="U255" s="370"/>
    </row>
    <row r="256" spans="1:21" x14ac:dyDescent="0.25">
      <c r="G256" s="370"/>
      <c r="H256" s="370"/>
      <c r="I256" s="370"/>
      <c r="J256" s="370"/>
      <c r="K256" s="370"/>
      <c r="L256" s="370"/>
      <c r="M256" s="370"/>
      <c r="N256" s="370"/>
      <c r="O256" s="370"/>
      <c r="P256" s="370"/>
      <c r="Q256" s="370"/>
      <c r="R256" s="370"/>
      <c r="S256" s="370"/>
      <c r="T256" s="370"/>
      <c r="U256" s="370"/>
    </row>
    <row r="257" spans="7:21" x14ac:dyDescent="0.25">
      <c r="G257" s="370"/>
      <c r="H257" s="370"/>
      <c r="I257" s="370"/>
      <c r="J257" s="370"/>
      <c r="K257" s="370"/>
      <c r="L257" s="370"/>
      <c r="M257" s="370"/>
      <c r="N257" s="370"/>
      <c r="O257" s="370"/>
      <c r="P257" s="370"/>
      <c r="Q257" s="370"/>
      <c r="R257" s="370"/>
      <c r="S257" s="370"/>
      <c r="T257" s="370"/>
      <c r="U257" s="370"/>
    </row>
  </sheetData>
  <sheetProtection formatCells="0" formatColumns="0" formatRows="0" insertColumns="0" insertRows="0" insertHyperlinks="0" deleteColumns="0" deleteRows="0" sort="0" autoFilter="0"/>
  <mergeCells count="222">
    <mergeCell ref="B5:D5"/>
    <mergeCell ref="E10:H10"/>
    <mergeCell ref="E11:H15"/>
    <mergeCell ref="A16:H16"/>
    <mergeCell ref="B2:H2"/>
    <mergeCell ref="B3:H3"/>
    <mergeCell ref="A245:B245"/>
    <mergeCell ref="A239:B239"/>
    <mergeCell ref="A240:B240"/>
    <mergeCell ref="A241:B241"/>
    <mergeCell ref="A243:B243"/>
    <mergeCell ref="A244:B244"/>
    <mergeCell ref="F23:H23"/>
    <mergeCell ref="F28:H28"/>
    <mergeCell ref="F29:H29"/>
    <mergeCell ref="F30:H30"/>
    <mergeCell ref="F31:H31"/>
    <mergeCell ref="F32:H32"/>
    <mergeCell ref="F33:H33"/>
    <mergeCell ref="F34:H34"/>
    <mergeCell ref="F35:H35"/>
    <mergeCell ref="F36:H36"/>
    <mergeCell ref="F37:H37"/>
    <mergeCell ref="F38:H38"/>
    <mergeCell ref="F24:H24"/>
    <mergeCell ref="F25:H25"/>
    <mergeCell ref="F26:H26"/>
    <mergeCell ref="F27:H27"/>
    <mergeCell ref="F44:H44"/>
    <mergeCell ref="F45:H45"/>
    <mergeCell ref="F46:H46"/>
    <mergeCell ref="F47:H47"/>
    <mergeCell ref="F48:H48"/>
    <mergeCell ref="F39:H39"/>
    <mergeCell ref="F40:H40"/>
    <mergeCell ref="F41:H41"/>
    <mergeCell ref="F42:H42"/>
    <mergeCell ref="F43:H43"/>
    <mergeCell ref="F54:H54"/>
    <mergeCell ref="F55:H55"/>
    <mergeCell ref="F56:H56"/>
    <mergeCell ref="F57:H57"/>
    <mergeCell ref="F58:H58"/>
    <mergeCell ref="F49:H49"/>
    <mergeCell ref="F50:H50"/>
    <mergeCell ref="F51:H51"/>
    <mergeCell ref="F52:H52"/>
    <mergeCell ref="F53:H53"/>
    <mergeCell ref="F64:H64"/>
    <mergeCell ref="F65:H65"/>
    <mergeCell ref="F66:H66"/>
    <mergeCell ref="F67:H67"/>
    <mergeCell ref="F68:H68"/>
    <mergeCell ref="F59:H59"/>
    <mergeCell ref="F60:H60"/>
    <mergeCell ref="F61:H61"/>
    <mergeCell ref="F62:H62"/>
    <mergeCell ref="F63:H63"/>
    <mergeCell ref="F74:H74"/>
    <mergeCell ref="F75:H75"/>
    <mergeCell ref="F76:H76"/>
    <mergeCell ref="F77:H77"/>
    <mergeCell ref="F78:H78"/>
    <mergeCell ref="F69:H69"/>
    <mergeCell ref="F70:H70"/>
    <mergeCell ref="F71:H71"/>
    <mergeCell ref="F72:H72"/>
    <mergeCell ref="F73:H73"/>
    <mergeCell ref="F84:H84"/>
    <mergeCell ref="F85:H85"/>
    <mergeCell ref="F86:H86"/>
    <mergeCell ref="F87:H87"/>
    <mergeCell ref="F88:H88"/>
    <mergeCell ref="F79:H79"/>
    <mergeCell ref="F80:H80"/>
    <mergeCell ref="F81:H81"/>
    <mergeCell ref="F82:H82"/>
    <mergeCell ref="F83:H83"/>
    <mergeCell ref="F94:H94"/>
    <mergeCell ref="F95:H95"/>
    <mergeCell ref="F96:H96"/>
    <mergeCell ref="F97:H97"/>
    <mergeCell ref="F98:H98"/>
    <mergeCell ref="F89:H89"/>
    <mergeCell ref="F90:H90"/>
    <mergeCell ref="F91:H91"/>
    <mergeCell ref="F92:H92"/>
    <mergeCell ref="F93:H93"/>
    <mergeCell ref="F104:H104"/>
    <mergeCell ref="F105:H105"/>
    <mergeCell ref="F106:H106"/>
    <mergeCell ref="F107:H107"/>
    <mergeCell ref="F108:H108"/>
    <mergeCell ref="F99:H99"/>
    <mergeCell ref="F100:H100"/>
    <mergeCell ref="F101:H101"/>
    <mergeCell ref="F102:H102"/>
    <mergeCell ref="F103:H103"/>
    <mergeCell ref="F114:H114"/>
    <mergeCell ref="F115:H115"/>
    <mergeCell ref="F116:H116"/>
    <mergeCell ref="F117:H117"/>
    <mergeCell ref="F118:H118"/>
    <mergeCell ref="F109:H109"/>
    <mergeCell ref="F110:H110"/>
    <mergeCell ref="F111:H111"/>
    <mergeCell ref="F112:H112"/>
    <mergeCell ref="F113:H113"/>
    <mergeCell ref="F124:H124"/>
    <mergeCell ref="F130:H130"/>
    <mergeCell ref="F131:H131"/>
    <mergeCell ref="F132:H132"/>
    <mergeCell ref="F133:H133"/>
    <mergeCell ref="F119:H119"/>
    <mergeCell ref="F120:H120"/>
    <mergeCell ref="F121:H121"/>
    <mergeCell ref="F122:H122"/>
    <mergeCell ref="F123:H123"/>
    <mergeCell ref="F139:H139"/>
    <mergeCell ref="F140:H140"/>
    <mergeCell ref="F141:H141"/>
    <mergeCell ref="F142:H142"/>
    <mergeCell ref="F143:H143"/>
    <mergeCell ref="F134:H134"/>
    <mergeCell ref="F135:H135"/>
    <mergeCell ref="F136:H136"/>
    <mergeCell ref="F137:H137"/>
    <mergeCell ref="F138:H138"/>
    <mergeCell ref="F149:H149"/>
    <mergeCell ref="F150:H150"/>
    <mergeCell ref="F151:H151"/>
    <mergeCell ref="F152:H152"/>
    <mergeCell ref="F153:H153"/>
    <mergeCell ref="F144:H144"/>
    <mergeCell ref="F145:H145"/>
    <mergeCell ref="F146:H146"/>
    <mergeCell ref="F147:H147"/>
    <mergeCell ref="F148:H148"/>
    <mergeCell ref="F159:H159"/>
    <mergeCell ref="F160:H160"/>
    <mergeCell ref="F161:H161"/>
    <mergeCell ref="F162:H162"/>
    <mergeCell ref="F163:H163"/>
    <mergeCell ref="F154:H154"/>
    <mergeCell ref="F155:H155"/>
    <mergeCell ref="F156:H156"/>
    <mergeCell ref="F157:H157"/>
    <mergeCell ref="F158:H158"/>
    <mergeCell ref="F169:H169"/>
    <mergeCell ref="F170:H170"/>
    <mergeCell ref="F171:H171"/>
    <mergeCell ref="F172:H172"/>
    <mergeCell ref="F173:H173"/>
    <mergeCell ref="F164:H164"/>
    <mergeCell ref="F165:H165"/>
    <mergeCell ref="F166:H166"/>
    <mergeCell ref="F167:H167"/>
    <mergeCell ref="F168:H168"/>
    <mergeCell ref="F179:H179"/>
    <mergeCell ref="F180:H180"/>
    <mergeCell ref="F181:H181"/>
    <mergeCell ref="F182:H182"/>
    <mergeCell ref="F183:H183"/>
    <mergeCell ref="F174:H174"/>
    <mergeCell ref="F175:H175"/>
    <mergeCell ref="F176:H176"/>
    <mergeCell ref="F177:H177"/>
    <mergeCell ref="F178:H178"/>
    <mergeCell ref="F189:H189"/>
    <mergeCell ref="F190:H190"/>
    <mergeCell ref="F191:H191"/>
    <mergeCell ref="F192:H192"/>
    <mergeCell ref="F193:H193"/>
    <mergeCell ref="F184:H184"/>
    <mergeCell ref="F185:H185"/>
    <mergeCell ref="F186:H186"/>
    <mergeCell ref="F187:H187"/>
    <mergeCell ref="F188:H188"/>
    <mergeCell ref="F199:H199"/>
    <mergeCell ref="F200:H200"/>
    <mergeCell ref="F201:H201"/>
    <mergeCell ref="F202:H202"/>
    <mergeCell ref="F203:H203"/>
    <mergeCell ref="F194:H194"/>
    <mergeCell ref="F195:H195"/>
    <mergeCell ref="F196:H196"/>
    <mergeCell ref="F197:H197"/>
    <mergeCell ref="F198:H198"/>
    <mergeCell ref="F209:H209"/>
    <mergeCell ref="F210:H210"/>
    <mergeCell ref="F211:H211"/>
    <mergeCell ref="F212:H212"/>
    <mergeCell ref="F213:H213"/>
    <mergeCell ref="F204:H204"/>
    <mergeCell ref="F205:H205"/>
    <mergeCell ref="F206:H206"/>
    <mergeCell ref="F207:H207"/>
    <mergeCell ref="F208:H208"/>
    <mergeCell ref="A7:H7"/>
    <mergeCell ref="B4:F4"/>
    <mergeCell ref="A10:C10"/>
    <mergeCell ref="A11:C15"/>
    <mergeCell ref="F229:H229"/>
    <mergeCell ref="F230:H230"/>
    <mergeCell ref="F233:H233"/>
    <mergeCell ref="F231:H231"/>
    <mergeCell ref="F232:H232"/>
    <mergeCell ref="F224:H224"/>
    <mergeCell ref="F225:H225"/>
    <mergeCell ref="F226:H226"/>
    <mergeCell ref="F227:H227"/>
    <mergeCell ref="F228:H228"/>
    <mergeCell ref="F219:H219"/>
    <mergeCell ref="F220:H220"/>
    <mergeCell ref="F221:H221"/>
    <mergeCell ref="F222:H222"/>
    <mergeCell ref="F223:H223"/>
    <mergeCell ref="F214:H214"/>
    <mergeCell ref="F215:H215"/>
    <mergeCell ref="F216:H216"/>
    <mergeCell ref="F217:H217"/>
    <mergeCell ref="F218:H218"/>
  </mergeCells>
  <conditionalFormatting sqref="C248">
    <cfRule type="expression" dxfId="247" priority="16">
      <formula>C248="Alt OK"</formula>
    </cfRule>
    <cfRule type="expression" dxfId="246" priority="17">
      <formula>C248="DFØ følger opp"</formula>
    </cfRule>
    <cfRule type="expression" dxfId="245" priority="18">
      <formula>C248="Kunde følger opp"</formula>
    </cfRule>
  </conditionalFormatting>
  <hyperlinks>
    <hyperlink ref="A2" location="Avstemmingsoversikt!A1" display="Til avviksoversikt" xr:uid="{00000000-0004-0000-2400-000000000000}"/>
  </hyperlinks>
  <pageMargins left="0.7" right="0.7" top="0.75" bottom="0.75" header="0.3" footer="0.3"/>
  <pageSetup paperSize="9" scale="54" orientation="portrait" r:id="rId1"/>
  <ignoredErrors>
    <ignoredError sqref="D234 C245 B244 B130 B23 B243" unlockedFormula="1"/>
    <ignoredError sqref="C130 A239 A243" twoDigitTextYear="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2400-000000000000}">
          <x14:formula1>
            <xm:f>Avstemmingskoder!$A$7:$A$8</xm:f>
          </x14:formula1>
          <xm:sqref>C248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BFADED3BECE6A4DA457379C7A712D9B" ma:contentTypeVersion="12" ma:contentTypeDescription="Opprett et nytt dokument." ma:contentTypeScope="" ma:versionID="9d439cc20cd34c24f081f2d42ef3103c">
  <xsd:schema xmlns:xsd="http://www.w3.org/2001/XMLSchema" xmlns:xs="http://www.w3.org/2001/XMLSchema" xmlns:p="http://schemas.microsoft.com/office/2006/metadata/properties" xmlns:ns2="f32ccf29-d515-4d39-9191-3b21be1f03e7" xmlns:ns3="c535b792-a2cf-42a8-a026-77f700a45fde" targetNamespace="http://schemas.microsoft.com/office/2006/metadata/properties" ma:root="true" ma:fieldsID="0f7a908436af3422826d2340f15d616d" ns2:_="" ns3:_="">
    <xsd:import namespace="f32ccf29-d515-4d39-9191-3b21be1f03e7"/>
    <xsd:import namespace="c535b792-a2cf-42a8-a026-77f700a45fd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2ccf29-d515-4d39-9191-3b21be1f03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ildemerkelapper" ma:readOnly="false" ma:fieldId="{5cf76f15-5ced-4ddc-b409-7134ff3c332f}" ma:taxonomyMulti="true" ma:sspId="eb0be57b-a27d-473a-a780-396a80130851"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535b792-a2cf-42a8-a026-77f700a45fde" elementFormDefault="qualified">
    <xsd:import namespace="http://schemas.microsoft.com/office/2006/documentManagement/types"/>
    <xsd:import namespace="http://schemas.microsoft.com/office/infopath/2007/PartnerControls"/>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ingsdetaljer" ma:internalName="SharedWithDetails" ma:readOnly="true">
      <xsd:simpleType>
        <xsd:restriction base="dms:Note">
          <xsd:maxLength value="255"/>
        </xsd:restriction>
      </xsd:simpleType>
    </xsd:element>
    <xsd:element name="TaxCatchAll" ma:index="15" nillable="true" ma:displayName="Taxonomy Catch All Column" ma:hidden="true" ma:list="{13c5a476-f656-44b8-a411-ee2712470d6c}" ma:internalName="TaxCatchAll" ma:showField="CatchAllData" ma:web="c535b792-a2cf-42a8-a026-77f700a45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32ccf29-d515-4d39-9191-3b21be1f03e7">
      <Terms xmlns="http://schemas.microsoft.com/office/infopath/2007/PartnerControls"/>
    </lcf76f155ced4ddcb4097134ff3c332f>
    <TaxCatchAll xmlns="c535b792-a2cf-42a8-a026-77f700a45fde" xsi:nil="true"/>
    <SharedWithUsers xmlns="c535b792-a2cf-42a8-a026-77f700a45fde">
      <UserInfo>
        <DisplayName>Jonas Fiva Sletten</DisplayName>
        <AccountId>40</AccountId>
        <AccountType/>
      </UserInfo>
      <UserInfo>
        <DisplayName>Lillian Engen</DisplayName>
        <AccountId>51</AccountId>
        <AccountType/>
      </UserInfo>
    </SharedWithUsers>
  </documentManagement>
</p:properties>
</file>

<file path=customXml/itemProps1.xml><?xml version="1.0" encoding="utf-8"?>
<ds:datastoreItem xmlns:ds="http://schemas.openxmlformats.org/officeDocument/2006/customXml" ds:itemID="{6F9B4AA2-7E96-4301-8997-050539D2E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2ccf29-d515-4d39-9191-3b21be1f03e7"/>
    <ds:schemaRef ds:uri="c535b792-a2cf-42a8-a026-77f700a45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2F0BCA-6DCA-43FA-AC3F-75A6E6EF85C7}">
  <ds:schemaRefs>
    <ds:schemaRef ds:uri="http://schemas.microsoft.com/sharepoint/v3/contenttype/forms"/>
  </ds:schemaRefs>
</ds:datastoreItem>
</file>

<file path=customXml/itemProps3.xml><?xml version="1.0" encoding="utf-8"?>
<ds:datastoreItem xmlns:ds="http://schemas.openxmlformats.org/officeDocument/2006/customXml" ds:itemID="{0CC7631E-FE13-4780-A9CC-CFCC2E2B4C4B}">
  <ds:schemaRefs>
    <ds:schemaRef ds:uri="http://purl.org/dc/terms/"/>
    <ds:schemaRef ds:uri="http://schemas.microsoft.com/office/2006/documentManagement/types"/>
    <ds:schemaRef ds:uri="http://schemas.openxmlformats.org/package/2006/metadata/core-properties"/>
    <ds:schemaRef ds:uri="f32ccf29-d515-4d39-9191-3b21be1f03e7"/>
    <ds:schemaRef ds:uri="http://purl.org/dc/elements/1.1/"/>
    <ds:schemaRef ds:uri="c535b792-a2cf-42a8-a026-77f700a45fde"/>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69</vt:i4>
      </vt:variant>
      <vt:variant>
        <vt:lpstr>Navngitte områder</vt:lpstr>
      </vt:variant>
      <vt:variant>
        <vt:i4>70</vt:i4>
      </vt:variant>
    </vt:vector>
  </HeadingPairs>
  <TitlesOfParts>
    <vt:vector size="139" baseType="lpstr">
      <vt:lpstr>Firma</vt:lpstr>
      <vt:lpstr>Avstemmingskoder</vt:lpstr>
      <vt:lpstr>Grunnlagsdata</vt:lpstr>
      <vt:lpstr>Avstemmingsoversikt</vt:lpstr>
      <vt:lpstr>Avstemmingsoversikt SRS</vt:lpstr>
      <vt:lpstr>Innhold og arbeidsdeling</vt:lpstr>
      <vt:lpstr>Saldobalanse m arb-status</vt:lpstr>
      <vt:lpstr>Regnskap pr periode</vt:lpstr>
      <vt:lpstr>IB Kontroll IB nytt år</vt:lpstr>
      <vt:lpstr>A1 Bank Kontroll oppgjørskonto</vt:lpstr>
      <vt:lpstr>A1B Bankavstemming</vt:lpstr>
      <vt:lpstr>A2 Avst. SAP FI - Unit4 ERP</vt:lpstr>
      <vt:lpstr>A3 Gjennomgang av feilkonto</vt:lpstr>
      <vt:lpstr>A4 Oppfølging systemkonti</vt:lpstr>
      <vt:lpstr>A5 Kontroll kontant BTO</vt:lpstr>
      <vt:lpstr>A5B Kontroll kontant BTO</vt:lpstr>
      <vt:lpstr>A6 Avst. reskontro</vt:lpstr>
      <vt:lpstr>A7 Avst. NAV-refusjoner</vt:lpstr>
      <vt:lpstr>A8 Naturalytelser og gruppeliv</vt:lpstr>
      <vt:lpstr>A9 Andre per. kontroller</vt:lpstr>
      <vt:lpstr>A10 Avstemming pensjon BTO</vt:lpstr>
      <vt:lpstr>A11 Avstemming pensjon NTO</vt:lpstr>
      <vt:lpstr>A12 Avstemming MVA omv.avg.p</vt:lpstr>
      <vt:lpstr>B1 Rapportering til statsr(BTO)</vt:lpstr>
      <vt:lpstr>B2 Rapportering til statsr(NTO)</vt:lpstr>
      <vt:lpstr>C2 Avst.av utleggstrekk</vt:lpstr>
      <vt:lpstr>C3 Avst. av forskuddstrekk</vt:lpstr>
      <vt:lpstr>C3B Forskuddstrekk skatt utland</vt:lpstr>
      <vt:lpstr>C4 Avst. Svalbardskatt </vt:lpstr>
      <vt:lpstr>C5 Avst. AGA bruttobudsj.</vt:lpstr>
      <vt:lpstr>C6 Avst. AGA nettobudsj.</vt:lpstr>
      <vt:lpstr>C7 Avst. finansskatt</vt:lpstr>
      <vt:lpstr>C8 Tidstyring overf.timer</vt:lpstr>
      <vt:lpstr>D1 Spes. balansekonti lønn</vt:lpstr>
      <vt:lpstr>D2 Spes. andre balansekonti</vt:lpstr>
      <vt:lpstr>D2B Aksjer og andeler</vt:lpstr>
      <vt:lpstr>D3 Spesifikasjon av forskudd</vt:lpstr>
      <vt:lpstr>D4 Spesifikasjon arb.giverlån</vt:lpstr>
      <vt:lpstr>D5 Avst. kto. 1987 - netto.mva.</vt:lpstr>
      <vt:lpstr>E1 Tilskudd og innkreving</vt:lpstr>
      <vt:lpstr>E2 Avstemming feriep. SAP</vt:lpstr>
      <vt:lpstr>E3 Halvårlig avst. feriepenger</vt:lpstr>
      <vt:lpstr>F2 Mellomregn. vs statsregn</vt:lpstr>
      <vt:lpstr>F3 Kontroll periode 13</vt:lpstr>
      <vt:lpstr>S01 Avst. HB mot ANL</vt:lpstr>
      <vt:lpstr>S01B Anlegg - Note 4</vt:lpstr>
      <vt:lpstr>S01C Anlegg - Note 3</vt:lpstr>
      <vt:lpstr>S01D Eiendomsskjema</vt:lpstr>
      <vt:lpstr>S02 Avst. forpliktelse og avskr</vt:lpstr>
      <vt:lpstr>S03 Avst. aktivert driftsbev.</vt:lpstr>
      <vt:lpstr>S04 Kontroll gevinst og tap</vt:lpstr>
      <vt:lpstr>S05 Avst. innt.føring BTO</vt:lpstr>
      <vt:lpstr>S06 Avst. innt.føring NTO</vt:lpstr>
      <vt:lpstr>S07 Spesifikasjon konto 216-218</vt:lpstr>
      <vt:lpstr>S08 Spesifikasjon av div konto</vt:lpstr>
      <vt:lpstr>S08B Per opptj inntekt</vt:lpstr>
      <vt:lpstr>S08C kto 2960</vt:lpstr>
      <vt:lpstr>S08D Pål kostn</vt:lpstr>
      <vt:lpstr>S08E Forskuddsbet kostn</vt:lpstr>
      <vt:lpstr>S09 Kontroll poster med per.nøk</vt:lpstr>
      <vt:lpstr>S10 Påløpt refusjon NAV</vt:lpstr>
      <vt:lpstr>S11 Avst påløpt FP - bto</vt:lpstr>
      <vt:lpstr>S12 Lønnsavsetninger (bto)</vt:lpstr>
      <vt:lpstr>S14 Lønnsavsetninger (nto)</vt:lpstr>
      <vt:lpstr>S15 Kontroll påløpt AGA</vt:lpstr>
      <vt:lpstr>S15B AGA</vt:lpstr>
      <vt:lpstr>S16 Påløpte reisekostnader SAP</vt:lpstr>
      <vt:lpstr>S17 Sjekkliste - SRS</vt:lpstr>
      <vt:lpstr>S17B Sjekkliste-halvårskontrol</vt:lpstr>
      <vt:lpstr>Avstemming_reskontro_mot_hovedbok_i_Unit4_ERP</vt:lpstr>
      <vt:lpstr>Avstemming_reskontro_SAP_FI_og_Unit4_ERP_hovedbok</vt:lpstr>
      <vt:lpstr>'B1 Rapportering til statsr(BTO)'!tbl_arts</vt:lpstr>
      <vt:lpstr>'B2 Rapportering til statsr(NTO)'!tbl_arts</vt:lpstr>
      <vt:lpstr>'B1 Rapportering til statsr(BTO)'!tbl_rappart</vt:lpstr>
      <vt:lpstr>'B2 Rapportering til statsr(NTO)'!tbl_rappart</vt:lpstr>
      <vt:lpstr>'B1 Rapportering til statsr(BTO)'!tbl_rappstat</vt:lpstr>
      <vt:lpstr>'B1 Rapportering til statsr(BTO)'!tbl_rapptot</vt:lpstr>
      <vt:lpstr>'B2 Rapportering til statsr(NTO)'!tbl_rapptot</vt:lpstr>
      <vt:lpstr>'B1 Rapportering til statsr(BTO)'!tbl_stats</vt:lpstr>
      <vt:lpstr>'B1 Rapportering til statsr(BTO)'!tbl_total</vt:lpstr>
      <vt:lpstr>'B2 Rapportering til statsr(NTO)'!tbl_total</vt:lpstr>
      <vt:lpstr>'A1 Bank Kontroll oppgjørskonto'!Utskriftsområde</vt:lpstr>
      <vt:lpstr>'A10 Avstemming pensjon BTO'!Utskriftsområde</vt:lpstr>
      <vt:lpstr>'A11 Avstemming pensjon NTO'!Utskriftsområde</vt:lpstr>
      <vt:lpstr>'A12 Avstemming MVA omv.avg.p'!Utskriftsområde</vt:lpstr>
      <vt:lpstr>'A2 Avst. SAP FI - Unit4 ERP'!Utskriftsområde</vt:lpstr>
      <vt:lpstr>'A3 Gjennomgang av feilkonto'!Utskriftsområde</vt:lpstr>
      <vt:lpstr>'A4 Oppfølging systemkonti'!Utskriftsområde</vt:lpstr>
      <vt:lpstr>'A5 Kontroll kontant BTO'!Utskriftsområde</vt:lpstr>
      <vt:lpstr>'A5B Kontroll kontant BTO'!Utskriftsområde</vt:lpstr>
      <vt:lpstr>'A6 Avst. reskontro'!Utskriftsområde</vt:lpstr>
      <vt:lpstr>'A7 Avst. NAV-refusjoner'!Utskriftsområde</vt:lpstr>
      <vt:lpstr>'A8 Naturalytelser og gruppeliv'!Utskriftsområde</vt:lpstr>
      <vt:lpstr>'A9 Andre per. kontroller'!Utskriftsområde</vt:lpstr>
      <vt:lpstr>Avstemmingsoversikt!Utskriftsområde</vt:lpstr>
      <vt:lpstr>'Avstemmingsoversikt SRS'!Utskriftsområde</vt:lpstr>
      <vt:lpstr>'B1 Rapportering til statsr(BTO)'!Utskriftsområde</vt:lpstr>
      <vt:lpstr>'B2 Rapportering til statsr(NTO)'!Utskriftsområde</vt:lpstr>
      <vt:lpstr>'C2 Avst.av utleggstrekk'!Utskriftsområde</vt:lpstr>
      <vt:lpstr>'C3 Avst. av forskuddstrekk'!Utskriftsområde</vt:lpstr>
      <vt:lpstr>'C3B Forskuddstrekk skatt utland'!Utskriftsområde</vt:lpstr>
      <vt:lpstr>'C4 Avst. Svalbardskatt '!Utskriftsområde</vt:lpstr>
      <vt:lpstr>'C5 Avst. AGA bruttobudsj.'!Utskriftsområde</vt:lpstr>
      <vt:lpstr>'C6 Avst. AGA nettobudsj.'!Utskriftsområde</vt:lpstr>
      <vt:lpstr>'C7 Avst. finansskatt'!Utskriftsområde</vt:lpstr>
      <vt:lpstr>'C8 Tidstyring overf.timer'!Utskriftsområde</vt:lpstr>
      <vt:lpstr>'D1 Spes. balansekonti lønn'!Utskriftsområde</vt:lpstr>
      <vt:lpstr>'D2 Spes. andre balansekonti'!Utskriftsområde</vt:lpstr>
      <vt:lpstr>'D3 Spesifikasjon av forskudd'!Utskriftsområde</vt:lpstr>
      <vt:lpstr>'D4 Spesifikasjon arb.giverlån'!Utskriftsområde</vt:lpstr>
      <vt:lpstr>'D5 Avst. kto. 1987 - netto.mva.'!Utskriftsområde</vt:lpstr>
      <vt:lpstr>'E2 Avstemming feriep. SAP'!Utskriftsområde</vt:lpstr>
      <vt:lpstr>'E3 Halvårlig avst. feriepenger'!Utskriftsområde</vt:lpstr>
      <vt:lpstr>'F2 Mellomregn. vs statsregn'!Utskriftsområde</vt:lpstr>
      <vt:lpstr>'IB Kontroll IB nytt år'!Utskriftsområde</vt:lpstr>
      <vt:lpstr>'Innhold og arbeidsdeling'!Utskriftsområde</vt:lpstr>
      <vt:lpstr>'Regnskap pr periode'!Utskriftsområde</vt:lpstr>
      <vt:lpstr>'S01 Avst. HB mot ANL'!Utskriftsområde</vt:lpstr>
      <vt:lpstr>'S01B Anlegg - Note 4'!Utskriftsområde</vt:lpstr>
      <vt:lpstr>'S01C Anlegg - Note 3'!Utskriftsområde</vt:lpstr>
      <vt:lpstr>'S02 Avst. forpliktelse og avskr'!Utskriftsområde</vt:lpstr>
      <vt:lpstr>'S03 Avst. aktivert driftsbev.'!Utskriftsområde</vt:lpstr>
      <vt:lpstr>'S04 Kontroll gevinst og tap'!Utskriftsområde</vt:lpstr>
      <vt:lpstr>'S05 Avst. innt.føring BTO'!Utskriftsområde</vt:lpstr>
      <vt:lpstr>'S06 Avst. innt.føring NTO'!Utskriftsområde</vt:lpstr>
      <vt:lpstr>'S07 Spesifikasjon konto 216-218'!Utskriftsområde</vt:lpstr>
      <vt:lpstr>'S08 Spesifikasjon av div konto'!Utskriftsområde</vt:lpstr>
      <vt:lpstr>'S08B Per opptj inntekt'!Utskriftsområde</vt:lpstr>
      <vt:lpstr>'S08D Pål kostn'!Utskriftsområde</vt:lpstr>
      <vt:lpstr>'S08E Forskuddsbet kostn'!Utskriftsområde</vt:lpstr>
      <vt:lpstr>'S09 Kontroll poster med per.nøk'!Utskriftsområde</vt:lpstr>
      <vt:lpstr>'S10 Påløpt refusjon NAV'!Utskriftsområde</vt:lpstr>
      <vt:lpstr>'S11 Avst påløpt FP - bto'!Utskriftsområde</vt:lpstr>
      <vt:lpstr>'S12 Lønnsavsetninger (bto)'!Utskriftsområde</vt:lpstr>
      <vt:lpstr>'S14 Lønnsavsetninger (nto)'!Utskriftsområde</vt:lpstr>
      <vt:lpstr>'S15 Kontroll påløpt AGA'!Utskriftsområde</vt:lpstr>
      <vt:lpstr>'S15B AGA'!Utskriftsområde</vt:lpstr>
      <vt:lpstr>'S16 Påløpte reisekostnader SAP'!Utskriftsområde</vt:lpstr>
      <vt:lpstr>'Saldobalanse m arb-status'!Utskriftsområde</vt:lpstr>
    </vt:vector>
  </TitlesOfParts>
  <Manager>RA Regnskapsbehandling</Manager>
  <Company>Direktoratet for økonomistyring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Avstemmingsmappe</dc:title>
  <dc:subject>Avstemming</dc:subject>
  <dc:creator>Røssing-Enger Lasse</dc:creator>
  <cp:keywords/>
  <dc:description/>
  <cp:lastModifiedBy>Martina Holden</cp:lastModifiedBy>
  <cp:revision/>
  <dcterms:created xsi:type="dcterms:W3CDTF">2013-01-04T09:19:54Z</dcterms:created>
  <dcterms:modified xsi:type="dcterms:W3CDTF">2024-03-05T06:14:54Z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0x010100FBFADED3BECE6A4DA457379C7A712D9B</vt:lpwstr>
  </property>
  <property fmtid="{D5CDD505-2E9C-101B-9397-08002B2CF9AE}" pid="3" name="MediaServiceImageTags">
    <vt:lpwstr/>
  </property>
</Properties>
</file>